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51575890-8231-461D-9DEF-ED2ED7E9F943}" xr6:coauthVersionLast="47" xr6:coauthVersionMax="47" xr10:uidLastSave="{00000000-0000-0000-0000-000000000000}"/>
  <bookViews>
    <workbookView xWindow="-28920" yWindow="-16320" windowWidth="29040" windowHeight="15720" tabRatio="658" firstSheet="2" activeTab="13"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Annual!$G$181:$O$193</definedName>
    <definedName name="_xlnm._FilterDatabase" localSheetId="12" hidden="1">FeedSupply!$E$13:$CV$31</definedName>
    <definedName name="_xlnm._FilterDatabase" localSheetId="11" hidden="1">Sheep!$H$887:$V$996</definedName>
    <definedName name="_xlnm._FilterDatabase" localSheetId="10" hidden="1">Understory!$G$177:$O$178</definedName>
    <definedName name="a_c2_c0" localSheetId="11">Sheep!$K$246:$M$246</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Annual!$K$464:$K$473</definedName>
    <definedName name="BaseLevelInput" localSheetId="10">Understory!$K$449:$K$458</definedName>
    <definedName name="capital_limit" localSheetId="15">Finance!$B$2</definedName>
    <definedName name="chem" localSheetId="3">Crop!$G$349:$AU$404</definedName>
    <definedName name="chem_by_lmu">Crop!$H$642:$Q$643</definedName>
    <definedName name="chem_cost" localSheetId="3">Crop!$G$286:$AA$341</definedName>
    <definedName name="chem_info">Crop!$I$658:$L$662</definedName>
    <definedName name="CPDry" localSheetId="9">Annual!$V$655:$V$664</definedName>
    <definedName name="CPDry" localSheetId="10">Understory!$V$640:$V$649</definedName>
    <definedName name="CPGrn" localSheetId="9">Annual!$X$519:$X$528</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Annual!$J$655:$J$754</definedName>
    <definedName name="DigDryAve" localSheetId="10">Understory!$J$640:$J$739</definedName>
    <definedName name="DigDryRange" localSheetId="9">Annual!$K$655:$K$754</definedName>
    <definedName name="DigDryRange" localSheetId="10">Understory!$K$640:$K$739</definedName>
    <definedName name="DigGrn" localSheetId="9">Annual!$J$519:$R$618</definedName>
    <definedName name="DigGrn" localSheetId="10">Understory!$J$504:$R$603</definedName>
    <definedName name="DigPOC" localSheetId="9">Annual!$I$894:$R$903</definedName>
    <definedName name="DigPOC" localSheetId="10">Understory!$I$879:$R$888</definedName>
    <definedName name="DigRednSenesce" localSheetId="9">Annual!$T$519:$T$618</definedName>
    <definedName name="DigRednSenesce" localSheetId="10">Understory!$T$504:$T$603</definedName>
    <definedName name="DigSpread" localSheetId="9">Annual!$V$519:$V$618</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Annual!$K$920:$S$1019</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Sheep!$J$68:$L$169</definedName>
    <definedName name="feed_rate">'Sup Feed'!$N$78:$P$85</definedName>
    <definedName name="fert" localSheetId="3">Crop!$G$413:$AU$468</definedName>
    <definedName name="fert_by_lmu" localSheetId="3">Crop!$H$621:$Q$626</definedName>
    <definedName name="fert_info" localSheetId="3">Crop!$H$601:$M$606</definedName>
    <definedName name="fert_passes" localSheetId="3">Crop!$G$474:$AU$529</definedName>
    <definedName name="fert_prep">Labour!$N$100:$P$103</definedName>
    <definedName name="fixed_crop_monitoring">Labour!$E$127:$Q$128</definedName>
    <definedName name="fixed_rotphases">Crop!$H$162:$M$216</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Annual!$L$655:$L$754</definedName>
    <definedName name="FOODryH" localSheetId="10">Understory!$L$640:$L$739</definedName>
    <definedName name="FOOGrazePropn" localSheetId="9">Annual!$O$475:$O$478</definedName>
    <definedName name="FOOGrazePropn" localSheetId="10">Understory!$O$460:$O$463</definedName>
    <definedName name="FOOPOC" localSheetId="9">Annual!$T$894:$AC$903</definedName>
    <definedName name="FOOPOC" localSheetId="10">Understory!$T$879:$AC$888</definedName>
    <definedName name="GermPhases" localSheetId="9">Annual!$H$182:$N$193</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downtime_frac" localSheetId="13">Mach!$B$16</definedName>
    <definedName name="harv_period_lengths" localSheetId="6">Periods!$G$64:$P$65</definedName>
    <definedName name="harvest_helper">Labour!$G$100:$H$119</definedName>
    <definedName name="harvest_prep">Labour!$J$100:$L$102</definedName>
    <definedName name="hay_making_date" localSheetId="3">Crop!$I$119</definedName>
    <definedName name="hr_scalar" localSheetId="10">Understory!$K$18:$T$18</definedName>
    <definedName name="hr_scalar">Annual!$K$18:$T$18</definedName>
    <definedName name="i_a_idx" localSheetId="11">Sheep!$H$355:$H$357</definedName>
    <definedName name="i_a_len" localSheetId="11">Sheep!$L$354</definedName>
    <definedName name="i_adjp_cfw_initial_a" localSheetId="11">Sheep!$X$355:$X$357</definedName>
    <definedName name="i_adjp_fd_initial_a" localSheetId="11">Sheep!$Y$355:$Y$357</definedName>
    <definedName name="i_adjp_fl_initial_a" localSheetId="11">Sheep!$Z$355:$Z$357</definedName>
    <definedName name="i_adjp_lw_initial_a" localSheetId="11">Sheep!$W$355:$W$357</definedName>
    <definedName name="i_age_wean_a0g3" localSheetId="11">Sheep!$R$355:$U$357</definedName>
    <definedName name="i_break" localSheetId="1">General!$AB$108:$AB$117</definedName>
    <definedName name="i_break_date">General!$U$108:$U$117</definedName>
    <definedName name="i_burn_date" localSheetId="4">Emissions!$H$28</definedName>
    <definedName name="i_burn_propn_k" localSheetId="4">Emissions!$M$28:$M$46</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CropGrazing!$K$123:$T$141</definedName>
    <definedName name="i_crop_growth_landuse_scalar_k" localSheetId="5">CropGrazing!$H$72:$H$90</definedName>
    <definedName name="i_crop_growth_zp6" localSheetId="5">CropGrazing!$K$72:$T$81</definedName>
    <definedName name="i_crop_landuse_exists_k1" localSheetId="1">General!$H$17:$H$35</definedName>
    <definedName name="i_crop_landuse_inc_k1" localSheetId="1">General!$I$17:$I$35</definedName>
    <definedName name="i_crop_me_eff_gainlose" localSheetId="5">CropGrazing!$L$144</definedName>
    <definedName name="i_cropgraze_consumption_factor_zp6" localSheetId="5">CropGrazing!$K$57:$T$66</definedName>
    <definedName name="i_cropgraze_defer_days" localSheetId="5">CropGrazing!$K$50</definedName>
    <definedName name="i_cropgraze_propn_area_grazed_kl" localSheetId="5">CropGrazing!$H$21:$P$39</definedName>
    <definedName name="i_cropgraze_wastage" localSheetId="5">CropGrazing!$J$150:$J$168</definedName>
    <definedName name="i_cropgraze_yield_reduction_k" localSheetId="5">CropGrazing!$K$181:$K$199</definedName>
    <definedName name="i_cropgraze_yield_reduction_scalar_zp6" localSheetId="5">CropGrazing!$K$203:$T$212</definedName>
    <definedName name="i_cropgrazing_inc" localSheetId="5">CropGrazing!$H$5</definedName>
    <definedName name="i_cropgrowth_lmu_factor_kl" localSheetId="5">CropGrazing!$K$93:$S$111</definedName>
    <definedName name="i_crp_c0_inc" localSheetId="3">Crop!$H$35</definedName>
    <definedName name="i_d_idx" localSheetId="11">Sheep!$J$266:$J$273</definedName>
    <definedName name="i_dam_cycle_diffman" localSheetId="11">Sheep!$J$412</definedName>
    <definedName name="i_dam_lsln_diffman_t" localSheetId="11">Sheep!$K$412:$N$412</definedName>
    <definedName name="i_dam_wean_diffman" localSheetId="11">Sheep!$I$412</definedName>
    <definedName name="i_date_born1st_idg3" localSheetId="11">Sheep!$R$289:$U$312</definedName>
    <definedName name="i_date_born1st_ig0" localSheetId="11">Sheep!$K$285:$M$287</definedName>
    <definedName name="i_date_born1st_ig1" localSheetId="11">Sheep!$N$285:$Q$287</definedName>
    <definedName name="i_date_born1st_iog2" localSheetId="11">Sheep!$N$289:$Q$312</definedName>
    <definedName name="i_date_cashflow_crop" localSheetId="3">Crop!$H$34</definedName>
    <definedName name="i_date_cashflow_stock_i" localSheetId="11">Sheep!$K$219:$K$221</definedName>
    <definedName name="i_date_initiate_z" localSheetId="1">General!$N$108:$N$117</definedName>
    <definedName name="i_date_node_zm" localSheetId="4">[2]General!$V$108:$X$117</definedName>
    <definedName name="i_date_node_zm" localSheetId="1">General!$W$108:$Z$117</definedName>
    <definedName name="i_date_node_zm">General!$W$108:$Z$117</definedName>
    <definedName name="i_date_peakdebt_crop" localSheetId="3">Crop!$H$33</definedName>
    <definedName name="i_date_peakdebt_stock_i" localSheetId="11">Sheep!$M$219:$M$221</definedName>
    <definedName name="i_date_purch_ig0" localSheetId="11">Sheep!$O$791:$Q$793</definedName>
    <definedName name="i_date_sale_ig0" localSheetId="11">Sheep!$O$796:$Q$798</definedName>
    <definedName name="i_date_shear_sixg0" localSheetId="11">Sheep!$AC$680:$AE$751</definedName>
    <definedName name="i_date_shear_sixg1" localSheetId="11">Sheep!$AF$680:$AI$751</definedName>
    <definedName name="i_date_shear_sixg3" localSheetId="11">Sheep!$AJ$680:$AM$751</definedName>
    <definedName name="i_density_p6z" localSheetId="11">Sheep!$U$69:$U$168</definedName>
    <definedName name="i_dressp" localSheetId="11">Sheep!$J$50</definedName>
    <definedName name="i_dry_dmd_brk_z" localSheetId="9">Annual!$M$636:$V$636</definedName>
    <definedName name="i_dry_dmd_brk_z" localSheetId="10">Understory!$M$621:$V$621</definedName>
    <definedName name="i_dry_dmd_eogs_z" localSheetId="9">Annual!$M$635:$V$635</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Sheep!$J$400:$J$407</definedName>
    <definedName name="i_dry_sales_forced_o" localSheetId="11">Sheep!$I$400:$I$407</definedName>
    <definedName name="i_drys_retained_birth_est_o" localSheetId="11">Sheep!$M$400:$M$407</definedName>
    <definedName name="i_drys_retained_scan_est_o" localSheetId="11">Sheep!$L$400:$L$407</definedName>
    <definedName name="i_dse_group" localSheetId="11">Sheep!$J$198:$S$204</definedName>
    <definedName name="i_dse_mj" localSheetId="11">Sheep!$J$210</definedName>
    <definedName name="i_dse_srw" localSheetId="11">Sheep!$J$195</definedName>
    <definedName name="i_dse_type" localSheetId="11">Sheep!$J$214</definedName>
    <definedName name="i_dsp_fp_date" localSheetId="6">Periods!$U$21:$AD$31</definedName>
    <definedName name="i_dsp_lp" localSheetId="6">Periods!$U$98:$AD$112</definedName>
    <definedName name="i_electricity_use" localSheetId="4">Emissions!$H$6</definedName>
    <definedName name="i_eqn_date_g0_p7" localSheetId="11">Sheep!$I$61:$J$61</definedName>
    <definedName name="i_eqn_date_g1_p7" localSheetId="11">Sheep!$K$61:$L$61</definedName>
    <definedName name="i_eqn_date_g2_p7" localSheetId="11">Sheep!$M$61:$N$61</definedName>
    <definedName name="i_eqn_date_g3_p7" localSheetId="11">Sheep!$O$61:$P$61</definedName>
    <definedName name="i_false_brk_followuprains_z" localSheetId="1">General!$AE$108:$AE$117</definedName>
    <definedName name="i_false_brk_identification_z" localSheetId="1">General!$AD$108:$AD$117</definedName>
    <definedName name="i_feedbud_pu_monitorings_h9" localSheetId="11">Sheep!$J$1001:$M$1001</definedName>
    <definedName name="i_feedbud_pu_rates_h9" localSheetId="11">Sheep!$J$1000:$M$1000</definedName>
    <definedName name="i_feedselected_len" localSheetId="11">Sheep!$K$432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Sheep!$R$418:$U$420</definedName>
    <definedName name="i_fvp1_offset_ig3" localSheetId="11">Sheep!$R$422:$U$424</definedName>
    <definedName name="i_fvp2_offset_ig3" localSheetId="11">Sheep!$R$426:$U$428</definedName>
    <definedName name="i_g_idx_dams" localSheetId="11">Sheep!$N$239:$Q$239</definedName>
    <definedName name="i_g_idx_offs" localSheetId="11">Sheep!$R$239:$U$239</definedName>
    <definedName name="i_g_idx_sire" localSheetId="11">Sheep!$K$239:$M$239</definedName>
    <definedName name="i_g3_inc" localSheetId="11">Sheep!$R$247:$U$247</definedName>
    <definedName name="i_gbal_og1" localSheetId="11">Sheep!$N$372:$Q$379</definedName>
    <definedName name="i_gender_propn_x" localSheetId="11">Sheep!$V$680:$V$682</definedName>
    <definedName name="i_grain_income_date" localSheetId="3">Crop!$H$31</definedName>
    <definedName name="i_gs_p7_end" localSheetId="1">General!$AG$108:$AH$108</definedName>
    <definedName name="i_h2_len" localSheetId="11">Sheep!$L$887</definedName>
    <definedName name="i_h5_len" localSheetId="11">Sheep!$M$887</definedName>
    <definedName name="i_hr_crop" localSheetId="5">CropGrazing!$K$53</definedName>
    <definedName name="i_hr_scalar" localSheetId="11">Sheep!$J$47</definedName>
    <definedName name="i_husb_operations_triggerlevels_h5h7h2" localSheetId="11">Sheep!$L$888:$W$995</definedName>
    <definedName name="i_i_idx" localSheetId="11">Sheep!$H$252:$H$254</definedName>
    <definedName name="i_i_len" localSheetId="11">Sheep!$K$257</definedName>
    <definedName name="i_initial_a1" localSheetId="11">Sheep!$J$355:$J$357</definedName>
    <definedName name="i_j2_len">FeedSupply!$L$58</definedName>
    <definedName name="i_join_cycles_ig1" localSheetId="11">Sheep!$N$350:$Q$352</definedName>
    <definedName name="i_k0_len" localSheetId="11">Sheep!$L$464</definedName>
    <definedName name="i_k1_len" localSheetId="11">Sheep!$L$478</definedName>
    <definedName name="i_k2_len" localSheetId="11">Sheep!$L$492</definedName>
    <definedName name="i_k3_idx_offs" localSheetId="11">Sheep!$J$258:$J$260</definedName>
    <definedName name="i_k3_len" localSheetId="11">Sheep!$L$614</definedName>
    <definedName name="i_k4_len" localSheetId="11">Sheep!$L$640</definedName>
    <definedName name="i_k5_len" localSheetId="11">Sheep!$L$654</definedName>
    <definedName name="i_latitude" localSheetId="11">Sheep!$J$43</definedName>
    <definedName name="i_leach_factor" localSheetId="4">Emissions!$H$18</definedName>
    <definedName name="i_legume" localSheetId="11">Sheep!$J$46</definedName>
    <definedName name="i_legume_p6z" localSheetId="11">Sheep!$T$69:$T$168</definedName>
    <definedName name="i_lime" localSheetId="3">Crop!$H$140</definedName>
    <definedName name="i_lime_applied_k" localSheetId="4">Emissions!$J$59:$J$90</definedName>
    <definedName name="i_lime_freq" localSheetId="3">Crop!$J$140</definedName>
    <definedName name="i_lmu_area" localSheetId="1">General!$H$69:$H$77</definedName>
    <definedName name="i_lmu_idx" localSheetId="1">General!$G$69:$G$77</definedName>
    <definedName name="i_mask_a" localSheetId="11">Sheep!$I$355:$I$357</definedName>
    <definedName name="i_mask_i" localSheetId="11">Sheep!$J$252:$J$254</definedName>
    <definedName name="i_mask_p8" localSheetId="11">Sheep!$J$341:$J$343</definedName>
    <definedName name="i_mask_z" localSheetId="1">General!$M$108:$M$117</definedName>
    <definedName name="i_masksire_i" localSheetId="11">Sheep!$I$252:$I$254</definedName>
    <definedName name="i_md_supp" localSheetId="11">Sheep!$J$48</definedName>
    <definedName name="i_mobsize_dams_zp6i" localSheetId="11">Sheep!$AB$69:$AD$168</definedName>
    <definedName name="i_mobsize_offs_zp6i" localSheetId="11">Sheep!$AE$69:$AG$168</definedName>
    <definedName name="i_mobsize_sire_zp6i" localSheetId="11">Sheep!$Y$69:$AA$168</definedName>
    <definedName name="i_mvf_dmd_q">MVEnergy!$K$15:$K$24</definedName>
    <definedName name="i_mvf_me">MVEnergy!$I$26</definedName>
    <definedName name="i_n_dam_sales" localSheetId="11">Sheep!$O$786</definedName>
    <definedName name="i_nap_fert_scalar_r" localSheetId="3">Crop!$V$163:$V$216</definedName>
    <definedName name="i_nitrogen_applied_k" localSheetId="4">Emissions!$H$59:$H$90</definedName>
    <definedName name="i_node_is_fvp" localSheetId="1">General!$P$118:$S$118</definedName>
    <definedName name="i_non_cropable_area_l" localSheetId="1">General!$I$69:$I$77</definedName>
    <definedName name="i_o_len" localSheetId="11">Sheep!$L$257</definedName>
    <definedName name="i_off_btrt_diffman_t" localSheetId="11">Sheep!$K$413:$N$413</definedName>
    <definedName name="i_off_cycle_diffman" localSheetId="11">Sheep!$J$413</definedName>
    <definedName name="i_off_wean_diffman" localSheetId="11">Sheep!$I$413</definedName>
    <definedName name="i_overheads" localSheetId="1">General!$J$134:$J$142</definedName>
    <definedName name="i_p6_len" localSheetId="11">Sheep!$N$69</definedName>
    <definedName name="i_padstocked_propn_zp6" localSheetId="11">Sheep!$X$69:$X$168</definedName>
    <definedName name="i_pas_landuse_exists_k2" localSheetId="1">General!$L$17:$L$29</definedName>
    <definedName name="i_pas_landuse_inc_k2" localSheetId="1">General!$M$17:$M$29</definedName>
    <definedName name="i_paststd_dmd_zp6j0" localSheetId="11">Sheep!$Q$69:$R$168</definedName>
    <definedName name="i_paststd_foo_zp6j0" localSheetId="11">Sheep!$O$69:$P$168</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Sheep!$S$69:$S$168</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General!$P$17:$S$48</definedName>
    <definedName name="i_phase_can_reduce_kp7" localSheetId="1">General!$U$17:$X$48</definedName>
    <definedName name="i_pmb_interval" localSheetId="11">Sheep!$K$175:$M$175</definedName>
    <definedName name="i_pmb_p4s" localSheetId="11">Sheep!$K$177:$M$188</definedName>
    <definedName name="i_poc_inc" localSheetId="3">Crop!$I$123</definedName>
    <definedName name="i_property_id" localSheetId="1">General!$I$6</definedName>
    <definedName name="i_propn_e_i" localSheetId="11">Sheep!$I$350:$I$352</definedName>
    <definedName name="i_propn_pas" localSheetId="11">Sheep!$J$52</definedName>
    <definedName name="i_propn_section_grazed_p4c" localSheetId="11">Sheep!$AC$177:$AD$188</definedName>
    <definedName name="i_propn_Urea" localSheetId="4">Emissions!$I$59:$I$90</definedName>
    <definedName name="i_purchcost_sire_ig0">Sheep!$K$801:$M$803</definedName>
    <definedName name="i_q_idx">MVEnergy!$I$15:$I$24</definedName>
    <definedName name="i_r1_len">FeedSupply!$K$58</definedName>
    <definedName name="i_r2_len">FeedSupply!$K$150</definedName>
    <definedName name="i_rain_distribution_p4p1" localSheetId="11">Sheep!$U$177:$AA$188</definedName>
    <definedName name="i_rain_p4" localSheetId="11">Sheep!$S$177:$S$188</definedName>
    <definedName name="i_region" localSheetId="11">Sheep!$J$41</definedName>
    <definedName name="i_relative_stocking_rate_c" localSheetId="11">Sheep!$J$55:$K$55</definedName>
    <definedName name="i_s_len" localSheetId="11">Sheep!$L$679</definedName>
    <definedName name="i_sales_age_tsg3" localSheetId="11">Sheep!$Y$840:$AB$866</definedName>
    <definedName name="i_sales_propn_min_g0" localSheetId="11">Sheep!$K$757:$M$764</definedName>
    <definedName name="i_sales_propn_min_g1" localSheetId="11">Sheep!$N$757:$Q$764</definedName>
    <definedName name="i_sales_propn_min_g3" localSheetId="11">Sheep!$R$757:$U$764</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Sheep!$I$392:$I$396</definedName>
    <definedName name="i_scan_og1" localSheetId="11">Sheep!$N$362:$Q$369</definedName>
    <definedName name="i_season_propn_z" localSheetId="1">General!$L$108:$L$117</definedName>
    <definedName name="i_seeding_freq_r" localSheetId="3">Crop!$T$163:$T$216</definedName>
    <definedName name="i_sf" localSheetId="11">Sheep!$J$45</definedName>
    <definedName name="i_shear_len" localSheetId="11">Sheep!$K$679</definedName>
    <definedName name="i_shearing_mincfw_g0">Sheep!$K$754:$M$754</definedName>
    <definedName name="i_shearing_mincfw_g1">Sheep!$N$754:$Q$754</definedName>
    <definedName name="i_shearing_mincfw_g3">Sheep!$R$754:$U$754</definedName>
    <definedName name="i_sim_periods_year" localSheetId="4">[2]FeedSupply!$P$28</definedName>
    <definedName name="i_sim_periods_year">FeedSupply!$P$28</definedName>
    <definedName name="i_sire_periods_p8g0" localSheetId="11">Sheep!$K$345:$M$347</definedName>
    <definedName name="i_sire_propn_oig1" localSheetId="11">Sheep!$N$315:$Q$338</definedName>
    <definedName name="i_sire_recovery" localSheetId="11">Sheep!$H$341</definedName>
    <definedName name="i_slp_diet_propn_zp6" localSheetId="7">Saltbush!$R$56:$R$155</definedName>
    <definedName name="i_soil_production_z_l" localSheetId="3">Crop!$I$577:$R$587</definedName>
    <definedName name="i_soil_production_zl" localSheetId="9">Annual!$J$208:$R$217</definedName>
    <definedName name="i_soil_production_zl" localSheetId="10">Understory!$J$193:$R$202</definedName>
    <definedName name="i_startyear" localSheetId="11">Sheep!$I$256</definedName>
    <definedName name="i_steepness" localSheetId="11">Sheep!$J$44</definedName>
    <definedName name="i_stk_c0_inc" localSheetId="11">Sheep!$O$219</definedName>
    <definedName name="i_supplement_zp6">Sheep!$V$69:$V$168</definedName>
    <definedName name="i_t0_len" localSheetId="11">Sheep!$K$786</definedName>
    <definedName name="i_t2_len" localSheetId="11">Sheep!$L$830</definedName>
    <definedName name="i_t3_len" localSheetId="11">Sheep!$L$838</definedName>
    <definedName name="i_target_weight_tsg3" localSheetId="11">Sheep!$AC$840:$AF$866</definedName>
    <definedName name="i_temp_ave_p4" localSheetId="11">Sheep!$Q$177:$Q$188</definedName>
    <definedName name="i_temp_max_p4" localSheetId="11">Sheep!$P$177:$P$188</definedName>
    <definedName name="i_temp_min_p4" localSheetId="11">Sheep!$O$177:$O$188</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Crop!$Q$163:$Q$216</definedName>
    <definedName name="i_vm_p4" localSheetId="11">Sheep!$J$177:$J$188</definedName>
    <definedName name="i_wean_og1" localSheetId="11">Sheep!$N$382:$Q$389</definedName>
    <definedName name="i_wg_propn_p6" localSheetId="11">Sheep!$J$206:$S$206</definedName>
    <definedName name="i_ws_p4" localSheetId="11">Sheep!$R$177:$R$188</definedName>
    <definedName name="i_x_idx" localSheetId="11">Sheep!$J$680:$J$682</definedName>
    <definedName name="i_x_len" localSheetId="11">Sheep!$M$679</definedName>
    <definedName name="i_z_idx" localSheetId="1">General!$K$108:$K$117</definedName>
    <definedName name="i_z_len" localSheetId="11">Sheep!$L$432</definedName>
    <definedName name="ia_g0_g1" localSheetId="11">Sheep!$N$242:$Q$242</definedName>
    <definedName name="ia_g1_g2" localSheetId="11">Sheep!$R$243:$U$243</definedName>
    <definedName name="ia_g3_g0" localSheetId="11">Sheep!$K$241:$M$241</definedName>
    <definedName name="ia_g3_g1" localSheetId="11">Sheep!$N$241:$Q$241</definedName>
    <definedName name="ia_i_idg2" localSheetId="11">Sheep!$AC$258:$AF$281</definedName>
    <definedName name="ia_r1_zig0" localSheetId="11">Sheep!$K$433:$M$462</definedName>
    <definedName name="ia_r1_zig1" localSheetId="11">Sheep!$N$433:$Q$462</definedName>
    <definedName name="ia_r1_zig3" localSheetId="11">Sheep!$R$433:$U$462</definedName>
    <definedName name="ia_r2_ik0g1" localSheetId="11">Sheep!$N$465:$Q$476</definedName>
    <definedName name="ia_r2_ik0g3" localSheetId="11">Sheep!$R$465:$U$476</definedName>
    <definedName name="ia_r2_ik1g1" localSheetId="11">Sheep!$N$479:$Q$490</definedName>
    <definedName name="ia_r2_ik3g3" localSheetId="11">Sheep!$R$615:$U$638</definedName>
    <definedName name="ia_r2_ik4g3" localSheetId="11">Sheep!$R$641:$U$652</definedName>
    <definedName name="ia_r2_ik5g3" localSheetId="11">Sheep!$R$655:$U$669</definedName>
    <definedName name="ia_r2_isk2g1" localSheetId="11">Sheep!$N$493:$Q$612</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Annual!$K$234:$S$333</definedName>
    <definedName name="LowFOO" localSheetId="10">Understory!$K$219:$S$318</definedName>
    <definedName name="LowPGR" localSheetId="9">Annual!$V$234:$AD$333</definedName>
    <definedName name="LowPGR" localSheetId="10">Understory!$V$219:$AD$318</definedName>
    <definedName name="MaintenanceEff" localSheetId="9">Annual!$L$1037:$P$1046</definedName>
    <definedName name="MaintenanceEff" localSheetId="10">Understory!$L$1022:$P$1031</definedName>
    <definedName name="MaintenanceNV" localSheetId="10">Understory!$L$1033</definedName>
    <definedName name="MaintenanceNV">Annual!$L$1048</definedName>
    <definedName name="max_casual">Labour!$L$17</definedName>
    <definedName name="max_casual_seedharv">Labour!$L$20</definedName>
    <definedName name="max_managers">Labour!$H$17</definedName>
    <definedName name="max_perm">Labour!$J$17</definedName>
    <definedName name="MedFOO" localSheetId="9">Annual!$K$348:$S$447</definedName>
    <definedName name="MedFOO" localSheetId="10">Understory!$K$333:$S$432</definedName>
    <definedName name="MedPGR" localSheetId="9">Annual!$V$348:$AD$447</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Annual!$M$464:$V$473</definedName>
    <definedName name="PGRScalarH" localSheetId="10">Understory!$M$449:$V$458</definedName>
    <definedName name="planning">Labour!$J$72:$L$83</definedName>
    <definedName name="poc_destock">Crop!$I$124</definedName>
    <definedName name="POCCons" localSheetId="9">Annual!$M$775:$U$874</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Crop!$G$724:$Q$756</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downtime_frac" localSheetId="13">Mach!$B$21</definedName>
    <definedName name="seeding_fuel_lmu_adj" localSheetId="13">Mach!$A$25:$B$34</definedName>
    <definedName name="seeding_helper">Labour!$E$101</definedName>
    <definedName name="seeding_penalty_lmu_scalar_lp" localSheetId="3">Crop!$H$65:$P$74</definedName>
    <definedName name="seeding_penalty_scalar_kz" localSheetId="3">Crop!$H$76:$R$95</definedName>
    <definedName name="seeding_rate" localSheetId="3">Crop!$I$677:$R$709</definedName>
    <definedName name="seeding_rate_lmu_adj" localSheetId="13">Mach!$A$47:$B$56</definedName>
    <definedName name="seeding_yield_penalty" localSheetId="3">Crop!$H$44:$P$63</definedName>
    <definedName name="SenesceEOS" localSheetId="9">Annual!$T$496:$AC$505</definedName>
    <definedName name="SenesceEOS" localSheetId="10">Understory!$T$481:$AC$490</definedName>
    <definedName name="SenescePropn" localSheetId="9">Annual!$I$496:$R$505</definedName>
    <definedName name="SenescePropn" localSheetId="10">Understory!$I$481:$R$490</definedName>
    <definedName name="sick_leave_permanent">Labour!$J$36</definedName>
    <definedName name="spray_downtime_frac" localSheetId="13">Mach!$B$13</definedName>
    <definedName name="spray_prep">Labour!$R$100:$T$103</definedName>
    <definedName name="start_harvest_crops" localSheetId="3">Crop!$T$98:$AD$117</definedName>
    <definedName name="storage_cost_date">'Sup Feed'!$K$49</definedName>
    <definedName name="storage_type">'Sup Feed'!$I$13:$K$18</definedName>
    <definedName name="stub_handling_date" localSheetId="13">Mach!$B$59</definedName>
    <definedName name="stubble_handling" localSheetId="14">CropResidue!$H$35:$H$53</definedName>
    <definedName name="super">Labour!$R$72:$T$76</definedName>
    <definedName name="tax">Labour!$F$72:$H$75</definedName>
    <definedName name="TI.PeriodDate" localSheetId="11">Sheep!$K$69:$K$170</definedName>
    <definedName name="TI.PeriodLen" localSheetId="11">Sheep!$L$69:$L$170</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Crop!$J$151</definedName>
    <definedName name="variable_crop_monitoring">Labour!$E$133:$Q$152</definedName>
    <definedName name="yield_by_lmu" localSheetId="3">Crop!$I$544:$R$563</definedName>
    <definedName name="YieldBySoil.i">[3]Rotation!$J$47:$V$59</definedName>
    <definedName name="YieldBySoil.n">[3]Rotation!$H$47:$H$59</definedName>
    <definedName name="yields" localSheetId="3">Crop!$G$222:$Q$276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87" i="1" l="1"/>
  <c r="J487" i="1"/>
  <c r="I487" i="1"/>
  <c r="H487" i="1"/>
  <c r="G487" i="1"/>
  <c r="K482" i="1"/>
  <c r="J482" i="1"/>
  <c r="I482" i="1"/>
  <c r="H482" i="1"/>
  <c r="G482" i="1"/>
  <c r="G426" i="1"/>
  <c r="G421" i="1"/>
  <c r="K362" i="1"/>
  <c r="J362" i="1"/>
  <c r="I362" i="1"/>
  <c r="H362" i="1"/>
  <c r="G362" i="1"/>
  <c r="K357" i="1"/>
  <c r="J357" i="1"/>
  <c r="I357" i="1"/>
  <c r="H357" i="1"/>
  <c r="G357" i="1"/>
  <c r="AA299" i="1"/>
  <c r="Z299" i="1"/>
  <c r="Y299" i="1"/>
  <c r="X299" i="1"/>
  <c r="W299" i="1"/>
  <c r="V299" i="1"/>
  <c r="U299" i="1"/>
  <c r="T299" i="1"/>
  <c r="S299" i="1"/>
  <c r="R299" i="1"/>
  <c r="Q299" i="1"/>
  <c r="P299" i="1"/>
  <c r="O299" i="1"/>
  <c r="N299" i="1"/>
  <c r="M299" i="1"/>
  <c r="L299" i="1"/>
  <c r="K299" i="1"/>
  <c r="J299" i="1"/>
  <c r="G299" i="1"/>
  <c r="AA294" i="1"/>
  <c r="Z294" i="1"/>
  <c r="Y294" i="1"/>
  <c r="X294" i="1"/>
  <c r="W294" i="1"/>
  <c r="V294" i="1"/>
  <c r="U294" i="1"/>
  <c r="T294" i="1"/>
  <c r="S294" i="1"/>
  <c r="R294" i="1"/>
  <c r="Q294" i="1"/>
  <c r="P294" i="1"/>
  <c r="O294" i="1"/>
  <c r="N294" i="1"/>
  <c r="M294" i="1"/>
  <c r="L294" i="1"/>
  <c r="K294" i="1"/>
  <c r="J294" i="1"/>
  <c r="G294" i="1"/>
  <c r="G234" i="1"/>
  <c r="G229" i="1"/>
  <c r="AC164" i="1" a="1"/>
  <c r="AC164" i="1" s="1"/>
  <c r="Q229" i="1" s="1"/>
  <c r="T174" i="1"/>
  <c r="V174" i="1" s="1"/>
  <c r="G174" i="1"/>
  <c r="T169" i="1"/>
  <c r="V169" i="1" s="1"/>
  <c r="G169" i="1"/>
  <c r="N193" i="9"/>
  <c r="N188" i="9"/>
  <c r="K234" i="1" l="1"/>
  <c r="L234" i="1"/>
  <c r="N234" i="1"/>
  <c r="O234" i="1"/>
  <c r="H234" i="1"/>
  <c r="I234" i="1"/>
  <c r="J234" i="1"/>
  <c r="M234" i="1"/>
  <c r="P234" i="1"/>
  <c r="Q234" i="1"/>
  <c r="H229" i="1"/>
  <c r="I229" i="1"/>
  <c r="K229" i="1"/>
  <c r="L229" i="1"/>
  <c r="M229" i="1"/>
  <c r="N229" i="1"/>
  <c r="O229" i="1"/>
  <c r="P229" i="1"/>
  <c r="J229" i="1"/>
  <c r="H42" i="6" l="1"/>
  <c r="G42" i="6"/>
  <c r="E141" i="10"/>
  <c r="G108" i="10"/>
  <c r="G28" i="23"/>
  <c r="G79" i="23" s="1"/>
  <c r="I100" i="23" s="1"/>
  <c r="G70" i="28"/>
  <c r="L35" i="28"/>
  <c r="T736" i="1"/>
  <c r="S736" i="1"/>
  <c r="G736" i="1"/>
  <c r="I689" i="1"/>
  <c r="I552" i="1"/>
  <c r="AD106" i="1"/>
  <c r="AC106" i="1"/>
  <c r="AB106" i="1"/>
  <c r="AA106" i="1"/>
  <c r="Z106" i="1"/>
  <c r="Y106" i="1"/>
  <c r="X106" i="1"/>
  <c r="W106" i="1"/>
  <c r="V106" i="1"/>
  <c r="U106" i="1"/>
  <c r="H106" i="1"/>
  <c r="T106" i="1" s="1"/>
  <c r="H52" i="1"/>
  <c r="H84" i="1" s="1"/>
  <c r="J188" i="23" l="1"/>
  <c r="I157" i="23"/>
  <c r="I130" i="23"/>
  <c r="Q16" i="22" l="1"/>
  <c r="V16" i="22" s="1"/>
  <c r="R16" i="22"/>
  <c r="W16" i="22" s="1"/>
  <c r="S16" i="22"/>
  <c r="X16" i="22" s="1"/>
  <c r="P16" i="22"/>
  <c r="U16" i="22" s="1"/>
  <c r="Q113" i="22"/>
  <c r="Q114" i="22" s="1"/>
  <c r="Q109" i="22"/>
  <c r="Q110" i="22" s="1"/>
  <c r="Q108" i="22"/>
  <c r="X108" i="22" s="1"/>
  <c r="X113" i="22"/>
  <c r="X107" i="22"/>
  <c r="Y107" i="22"/>
  <c r="Z107" i="22"/>
  <c r="W107" i="22"/>
  <c r="H738" i="1"/>
  <c r="J53" i="1"/>
  <c r="K53" i="1"/>
  <c r="L53" i="1"/>
  <c r="M53" i="1"/>
  <c r="N53" i="1"/>
  <c r="O53" i="1"/>
  <c r="P53" i="1"/>
  <c r="I53" i="1"/>
  <c r="J553" i="1"/>
  <c r="K553" i="1"/>
  <c r="L553" i="1"/>
  <c r="M553" i="1"/>
  <c r="N553" i="1"/>
  <c r="O553" i="1"/>
  <c r="P553" i="1"/>
  <c r="Q553" i="1"/>
  <c r="X109" i="22" l="1"/>
  <c r="Q111" i="22"/>
  <c r="X110" i="22"/>
  <c r="X114" i="22"/>
  <c r="Q115" i="22"/>
  <c r="R553" i="1"/>
  <c r="Q116" i="22" l="1"/>
  <c r="X115" i="22"/>
  <c r="Q112" i="22"/>
  <c r="X112" i="22" s="1"/>
  <c r="X111" i="22"/>
  <c r="H341" i="1"/>
  <c r="Q117" i="22" l="1"/>
  <c r="X117" i="22" s="1"/>
  <c r="X116" i="22"/>
  <c r="G528" i="1"/>
  <c r="K467" i="1"/>
  <c r="K528" i="1" s="1"/>
  <c r="J467" i="1"/>
  <c r="J528" i="1" s="1"/>
  <c r="I467" i="1"/>
  <c r="I528" i="1" s="1"/>
  <c r="H467" i="1"/>
  <c r="H528" i="1" s="1"/>
  <c r="G467" i="1"/>
  <c r="K403" i="1"/>
  <c r="J403" i="1"/>
  <c r="I403" i="1"/>
  <c r="H403" i="1"/>
  <c r="G403" i="1"/>
  <c r="AA340" i="1"/>
  <c r="Z340" i="1"/>
  <c r="Y340" i="1"/>
  <c r="X340" i="1"/>
  <c r="W340" i="1"/>
  <c r="V340" i="1"/>
  <c r="U340" i="1"/>
  <c r="T340" i="1"/>
  <c r="S340" i="1"/>
  <c r="R340" i="1"/>
  <c r="Q340" i="1"/>
  <c r="P340" i="1"/>
  <c r="O340" i="1"/>
  <c r="N340" i="1"/>
  <c r="M340" i="1"/>
  <c r="L340" i="1"/>
  <c r="K340" i="1"/>
  <c r="J340" i="1"/>
  <c r="G340" i="1"/>
  <c r="G275" i="1"/>
  <c r="G276" i="1"/>
  <c r="G274" i="1"/>
  <c r="T215" i="1"/>
  <c r="V215" i="1" s="1"/>
  <c r="G215" i="1"/>
  <c r="N215" i="1" s="1"/>
  <c r="R101" i="23"/>
  <c r="Q101" i="23"/>
  <c r="P101" i="23"/>
  <c r="O101" i="23"/>
  <c r="N101" i="23"/>
  <c r="M101" i="23"/>
  <c r="L101" i="23"/>
  <c r="K101" i="23"/>
  <c r="S101" i="23"/>
  <c r="T738" i="1"/>
  <c r="I738" i="1"/>
  <c r="J738" i="1"/>
  <c r="S731" i="1"/>
  <c r="H63" i="1"/>
  <c r="H62" i="1"/>
  <c r="H61" i="1"/>
  <c r="H60" i="1"/>
  <c r="H59" i="1"/>
  <c r="H58" i="1"/>
  <c r="H57" i="1"/>
  <c r="H56" i="1"/>
  <c r="H55" i="1"/>
  <c r="H54" i="1"/>
  <c r="H53" i="1"/>
  <c r="H51" i="1"/>
  <c r="H50" i="1"/>
  <c r="H49" i="1"/>
  <c r="H48" i="1"/>
  <c r="H47" i="1"/>
  <c r="H46" i="1"/>
  <c r="H45" i="1"/>
  <c r="S738" i="1" l="1"/>
  <c r="G43" i="6" l="1"/>
  <c r="G109" i="10"/>
  <c r="E142" i="10"/>
  <c r="G29" i="23"/>
  <c r="G80" i="23" s="1"/>
  <c r="I101" i="23" s="1"/>
  <c r="G60" i="28"/>
  <c r="G61" i="28"/>
  <c r="G62" i="28"/>
  <c r="G63" i="28"/>
  <c r="G64" i="28"/>
  <c r="G65" i="28"/>
  <c r="G66" i="28"/>
  <c r="G67" i="28"/>
  <c r="G68" i="28"/>
  <c r="G69" i="28"/>
  <c r="G71" i="28"/>
  <c r="G72" i="28"/>
  <c r="G73" i="28"/>
  <c r="G74" i="28"/>
  <c r="G75" i="28"/>
  <c r="G76" i="28"/>
  <c r="G77" i="28"/>
  <c r="G78" i="28"/>
  <c r="G79" i="28"/>
  <c r="G80" i="28"/>
  <c r="G81" i="28"/>
  <c r="G82" i="28"/>
  <c r="G83" i="28"/>
  <c r="G84" i="28"/>
  <c r="G85" i="28"/>
  <c r="G86" i="28"/>
  <c r="G87" i="28"/>
  <c r="G88" i="28"/>
  <c r="G89" i="28"/>
  <c r="G90" i="28"/>
  <c r="G59" i="28"/>
  <c r="G738" i="1"/>
  <c r="I691" i="1"/>
  <c r="I553" i="1"/>
  <c r="H107" i="1"/>
  <c r="T107" i="1" s="1"/>
  <c r="U107" i="1"/>
  <c r="V107" i="1"/>
  <c r="W107" i="1"/>
  <c r="X107" i="1"/>
  <c r="Y107" i="1"/>
  <c r="Z107" i="1"/>
  <c r="AA107" i="1"/>
  <c r="AB107" i="1"/>
  <c r="AC107" i="1"/>
  <c r="AD107" i="1"/>
  <c r="H85" i="1"/>
  <c r="L29" i="28"/>
  <c r="L30" i="28"/>
  <c r="L31" i="28"/>
  <c r="L32" i="28"/>
  <c r="L33" i="28"/>
  <c r="L34" i="28"/>
  <c r="L36" i="28"/>
  <c r="L37" i="28"/>
  <c r="L38" i="28"/>
  <c r="L39" i="28"/>
  <c r="L40" i="28"/>
  <c r="L41" i="28"/>
  <c r="L42" i="28"/>
  <c r="L43" i="28"/>
  <c r="L44" i="28"/>
  <c r="L45" i="28"/>
  <c r="L46" i="28"/>
  <c r="L28" i="28"/>
  <c r="J189" i="23" l="1"/>
  <c r="I158" i="23"/>
  <c r="I131" i="23"/>
  <c r="H95" i="1" l="1"/>
  <c r="H94" i="1"/>
  <c r="H93" i="1"/>
  <c r="H92" i="1"/>
  <c r="H91" i="1"/>
  <c r="H90" i="1"/>
  <c r="H89" i="1"/>
  <c r="H88" i="1"/>
  <c r="H87" i="1"/>
  <c r="H86" i="1"/>
  <c r="H83" i="1"/>
  <c r="H82" i="1"/>
  <c r="H81" i="1"/>
  <c r="H80" i="1"/>
  <c r="H79" i="1"/>
  <c r="H78" i="1"/>
  <c r="H77" i="1"/>
  <c r="AT348" i="9"/>
  <c r="AT349" i="9"/>
  <c r="AS357" i="9" s="1"/>
  <c r="AT350" i="9"/>
  <c r="AT351" i="9"/>
  <c r="AT352" i="9"/>
  <c r="AT353" i="9"/>
  <c r="AT354" i="9"/>
  <c r="AT347" i="9"/>
  <c r="AI349" i="9" a="1"/>
  <c r="AI349" i="9" s="1"/>
  <c r="AI350" i="9" a="1"/>
  <c r="AI350" i="9" s="1"/>
  <c r="AI351" i="9" a="1"/>
  <c r="AI351" i="9" s="1"/>
  <c r="AI352" i="9" a="1"/>
  <c r="AI352" i="9" s="1"/>
  <c r="AI353" i="9" a="1"/>
  <c r="AI353" i="9" s="1"/>
  <c r="AI354" i="9" a="1"/>
  <c r="AI354" i="9" s="1"/>
  <c r="AI355" i="9" a="1"/>
  <c r="AI355" i="9" s="1"/>
  <c r="AI356" i="9" a="1"/>
  <c r="AI356" i="9" s="1"/>
  <c r="AI357" i="9" a="1"/>
  <c r="AI357" i="9" s="1"/>
  <c r="AI348" i="9" a="1"/>
  <c r="AI348" i="9" s="1"/>
  <c r="AK348" i="9" a="1"/>
  <c r="AK348" i="9" s="1"/>
  <c r="AL348" i="9" s="1" a="1"/>
  <c r="AL348"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8" i="9" l="1"/>
  <c r="U32" i="17"/>
  <c r="H26" i="17"/>
  <c r="M26" i="17" l="1"/>
  <c r="J26" i="17"/>
  <c r="L26" i="17" s="1"/>
  <c r="N26" i="17" s="1"/>
  <c r="I26" i="17"/>
  <c r="K25" i="17"/>
  <c r="U784" i="9" l="1"/>
  <c r="T784" i="9"/>
  <c r="S784" i="9"/>
  <c r="R784" i="9"/>
  <c r="Q784" i="9"/>
  <c r="P784" i="9"/>
  <c r="O784" i="9"/>
  <c r="N784" i="9"/>
  <c r="M784" i="9"/>
  <c r="U783" i="9"/>
  <c r="T783" i="9"/>
  <c r="S783" i="9"/>
  <c r="R783" i="9"/>
  <c r="Q783" i="9"/>
  <c r="P783" i="9"/>
  <c r="O783" i="9"/>
  <c r="N783" i="9"/>
  <c r="M783" i="9"/>
  <c r="U782" i="9"/>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P776" i="9"/>
  <c r="O776" i="9"/>
  <c r="N776" i="9"/>
  <c r="M776" i="9"/>
  <c r="Q776" i="9"/>
  <c r="S62" i="28" l="1"/>
  <c r="G206" i="27"/>
  <c r="G221" i="9"/>
  <c r="G591" i="1" l="1"/>
  <c r="H53" i="6" l="1"/>
  <c r="H52" i="6"/>
  <c r="H48" i="6"/>
  <c r="H47" i="6"/>
  <c r="H45" i="6"/>
  <c r="H44" i="6"/>
  <c r="H51" i="6"/>
  <c r="H50" i="6"/>
  <c r="H49" i="6"/>
  <c r="H41" i="6"/>
  <c r="H40" i="6"/>
  <c r="H39" i="6"/>
  <c r="H37" i="6"/>
  <c r="H36" i="6"/>
  <c r="H35" i="6"/>
  <c r="H43" i="6" l="1"/>
  <c r="J140" i="1"/>
  <c r="T756" i="1"/>
  <c r="T755" i="1"/>
  <c r="T754" i="1"/>
  <c r="T753" i="1"/>
  <c r="T752" i="1"/>
  <c r="T751" i="1"/>
  <c r="T750" i="1"/>
  <c r="T749" i="1"/>
  <c r="T748" i="1"/>
  <c r="T747" i="1"/>
  <c r="T746" i="1"/>
  <c r="T745" i="1"/>
  <c r="T744" i="1"/>
  <c r="T743" i="1"/>
  <c r="T742" i="1"/>
  <c r="T741" i="1"/>
  <c r="T740" i="1"/>
  <c r="T739" i="1"/>
  <c r="T737" i="1"/>
  <c r="T735" i="1"/>
  <c r="T734" i="1"/>
  <c r="T733" i="1"/>
  <c r="T732" i="1"/>
  <c r="T731" i="1"/>
  <c r="T730" i="1"/>
  <c r="T729" i="1"/>
  <c r="T728" i="1"/>
  <c r="T727" i="1"/>
  <c r="T726" i="1"/>
  <c r="T725" i="1"/>
  <c r="S756" i="1"/>
  <c r="S755" i="1"/>
  <c r="S754" i="1"/>
  <c r="S753" i="1"/>
  <c r="S752" i="1"/>
  <c r="S751" i="1"/>
  <c r="S750" i="1"/>
  <c r="S749" i="1"/>
  <c r="S748" i="1"/>
  <c r="S747" i="1"/>
  <c r="S746" i="1"/>
  <c r="S745" i="1"/>
  <c r="S744" i="1"/>
  <c r="S743" i="1"/>
  <c r="S742" i="1"/>
  <c r="S741" i="1"/>
  <c r="S740" i="1"/>
  <c r="S739" i="1"/>
  <c r="S737" i="1"/>
  <c r="S735" i="1"/>
  <c r="S734" i="1"/>
  <c r="S733" i="1"/>
  <c r="S732" i="1"/>
  <c r="S730" i="1"/>
  <c r="S729" i="1"/>
  <c r="S728" i="1"/>
  <c r="S727" i="1"/>
  <c r="S726" i="1"/>
  <c r="S725" i="1"/>
  <c r="I623" i="1"/>
  <c r="J623" i="1"/>
  <c r="K623" i="1"/>
  <c r="L623" i="1"/>
  <c r="M623" i="1"/>
  <c r="N623" i="1"/>
  <c r="O623" i="1"/>
  <c r="P623" i="1"/>
  <c r="Q623" i="1"/>
  <c r="I624" i="1"/>
  <c r="J624" i="1"/>
  <c r="K624" i="1"/>
  <c r="L624" i="1"/>
  <c r="M624" i="1"/>
  <c r="N624" i="1"/>
  <c r="O624" i="1"/>
  <c r="P624" i="1"/>
  <c r="Q624" i="1"/>
  <c r="I625" i="1"/>
  <c r="J625" i="1"/>
  <c r="K625" i="1"/>
  <c r="L625" i="1"/>
  <c r="M625" i="1"/>
  <c r="N625" i="1"/>
  <c r="O625" i="1"/>
  <c r="P625" i="1"/>
  <c r="Q625" i="1"/>
  <c r="I626" i="1"/>
  <c r="J626" i="1"/>
  <c r="K626" i="1"/>
  <c r="L626" i="1"/>
  <c r="M626" i="1"/>
  <c r="N626" i="1"/>
  <c r="O626" i="1"/>
  <c r="P626" i="1"/>
  <c r="Q626" i="1"/>
  <c r="J622" i="1"/>
  <c r="K622" i="1"/>
  <c r="L622" i="1"/>
  <c r="M622" i="1"/>
  <c r="N622" i="1"/>
  <c r="O622" i="1"/>
  <c r="P622" i="1"/>
  <c r="Q622" i="1"/>
  <c r="I622" i="1"/>
  <c r="H486" i="1"/>
  <c r="H488" i="1" l="1"/>
  <c r="I488" i="1"/>
  <c r="J488" i="1"/>
  <c r="K488" i="1"/>
  <c r="J436" i="1" l="1"/>
  <c r="J497" i="1" s="1"/>
  <c r="J435" i="1"/>
  <c r="J496" i="1" s="1"/>
  <c r="J464" i="1"/>
  <c r="J525" i="1" s="1"/>
  <c r="J463" i="1"/>
  <c r="J524" i="1" s="1"/>
  <c r="J447" i="1"/>
  <c r="J508" i="1" s="1"/>
  <c r="J446" i="1"/>
  <c r="J507" i="1" s="1"/>
  <c r="J441" i="1"/>
  <c r="J502" i="1" s="1"/>
  <c r="J440" i="1"/>
  <c r="J501" i="1" s="1"/>
  <c r="J460" i="1"/>
  <c r="J521" i="1" s="1"/>
  <c r="J459" i="1"/>
  <c r="J520" i="1" s="1"/>
  <c r="J434" i="1"/>
  <c r="J495" i="1" s="1"/>
  <c r="J433" i="1"/>
  <c r="J494" i="1" s="1"/>
  <c r="I433" i="1"/>
  <c r="I494" i="1" s="1"/>
  <c r="H428" i="1"/>
  <c r="H489" i="1" s="1"/>
  <c r="I428" i="1"/>
  <c r="I489" i="1" s="1"/>
  <c r="J428" i="1"/>
  <c r="J489" i="1" s="1"/>
  <c r="K428" i="1"/>
  <c r="K489" i="1" s="1"/>
  <c r="H429" i="1"/>
  <c r="H490" i="1" s="1"/>
  <c r="I429" i="1"/>
  <c r="I490" i="1" s="1"/>
  <c r="J429" i="1"/>
  <c r="J490" i="1" s="1"/>
  <c r="K429" i="1"/>
  <c r="K490" i="1" s="1"/>
  <c r="H430" i="1"/>
  <c r="H491" i="1" s="1"/>
  <c r="I430" i="1"/>
  <c r="I491" i="1" s="1"/>
  <c r="J430" i="1"/>
  <c r="J491" i="1" s="1"/>
  <c r="K430" i="1"/>
  <c r="K491" i="1" s="1"/>
  <c r="H431" i="1"/>
  <c r="H492" i="1" s="1"/>
  <c r="I431" i="1"/>
  <c r="J431" i="1"/>
  <c r="K431" i="1"/>
  <c r="K492" i="1" s="1"/>
  <c r="H432" i="1"/>
  <c r="H493" i="1" s="1"/>
  <c r="I432" i="1"/>
  <c r="I493" i="1" s="1"/>
  <c r="J432" i="1"/>
  <c r="K432" i="1"/>
  <c r="K493" i="1" s="1"/>
  <c r="H433" i="1"/>
  <c r="H494" i="1" s="1"/>
  <c r="K433" i="1"/>
  <c r="K494" i="1" s="1"/>
  <c r="H434" i="1"/>
  <c r="H495" i="1" s="1"/>
  <c r="I434" i="1"/>
  <c r="I495" i="1" s="1"/>
  <c r="K434" i="1"/>
  <c r="K495" i="1" s="1"/>
  <c r="H435" i="1"/>
  <c r="I435" i="1"/>
  <c r="I496" i="1" s="1"/>
  <c r="K435" i="1"/>
  <c r="K496" i="1" s="1"/>
  <c r="H436" i="1"/>
  <c r="H497" i="1" s="1"/>
  <c r="I436" i="1"/>
  <c r="K436" i="1"/>
  <c r="K497" i="1" s="1"/>
  <c r="H437" i="1"/>
  <c r="H498" i="1" s="1"/>
  <c r="I437" i="1"/>
  <c r="I498" i="1" s="1"/>
  <c r="J437" i="1"/>
  <c r="J498" i="1" s="1"/>
  <c r="K437" i="1"/>
  <c r="K498" i="1" s="1"/>
  <c r="H438" i="1"/>
  <c r="H499" i="1" s="1"/>
  <c r="I438" i="1"/>
  <c r="I499" i="1" s="1"/>
  <c r="J438" i="1"/>
  <c r="J499" i="1" s="1"/>
  <c r="K438" i="1"/>
  <c r="K499" i="1" s="1"/>
  <c r="H439" i="1"/>
  <c r="H500" i="1" s="1"/>
  <c r="I439" i="1"/>
  <c r="I500" i="1" s="1"/>
  <c r="J439" i="1"/>
  <c r="J500" i="1" s="1"/>
  <c r="K439" i="1"/>
  <c r="K500" i="1" s="1"/>
  <c r="H440" i="1"/>
  <c r="H501" i="1" s="1"/>
  <c r="I440" i="1"/>
  <c r="I501" i="1" s="1"/>
  <c r="K440" i="1"/>
  <c r="H441" i="1"/>
  <c r="I441" i="1"/>
  <c r="K441" i="1"/>
  <c r="K502" i="1" s="1"/>
  <c r="H442" i="1"/>
  <c r="I442" i="1"/>
  <c r="I503" i="1" s="1"/>
  <c r="J442" i="1"/>
  <c r="J503" i="1" s="1"/>
  <c r="K442" i="1"/>
  <c r="K503" i="1" s="1"/>
  <c r="H443" i="1"/>
  <c r="H504" i="1" s="1"/>
  <c r="I443" i="1"/>
  <c r="I504" i="1" s="1"/>
  <c r="J443" i="1"/>
  <c r="J504" i="1" s="1"/>
  <c r="K443" i="1"/>
  <c r="K504" i="1" s="1"/>
  <c r="H444" i="1"/>
  <c r="H505" i="1" s="1"/>
  <c r="I444" i="1"/>
  <c r="I505" i="1" s="1"/>
  <c r="J444" i="1"/>
  <c r="J505" i="1" s="1"/>
  <c r="K444" i="1"/>
  <c r="K505" i="1" s="1"/>
  <c r="H445" i="1"/>
  <c r="I445" i="1"/>
  <c r="I506" i="1" s="1"/>
  <c r="J445" i="1"/>
  <c r="J506" i="1" s="1"/>
  <c r="K445" i="1"/>
  <c r="H446" i="1"/>
  <c r="I446" i="1"/>
  <c r="I507" i="1" s="1"/>
  <c r="K446" i="1"/>
  <c r="H447" i="1"/>
  <c r="H508" i="1" s="1"/>
  <c r="I447" i="1"/>
  <c r="K447" i="1"/>
  <c r="K508" i="1" s="1"/>
  <c r="H448" i="1"/>
  <c r="H509" i="1" s="1"/>
  <c r="I448" i="1"/>
  <c r="I509" i="1" s="1"/>
  <c r="J448" i="1"/>
  <c r="J509" i="1" s="1"/>
  <c r="K448" i="1"/>
  <c r="K509" i="1" s="1"/>
  <c r="H449" i="1"/>
  <c r="H510" i="1" s="1"/>
  <c r="I449" i="1"/>
  <c r="I510" i="1" s="1"/>
  <c r="J449" i="1"/>
  <c r="J510" i="1" s="1"/>
  <c r="K449" i="1"/>
  <c r="K510" i="1" s="1"/>
  <c r="H450" i="1"/>
  <c r="H511" i="1" s="1"/>
  <c r="I450" i="1"/>
  <c r="J450" i="1"/>
  <c r="J511" i="1" s="1"/>
  <c r="K450" i="1"/>
  <c r="H451" i="1"/>
  <c r="H512" i="1" s="1"/>
  <c r="I451" i="1"/>
  <c r="J451" i="1"/>
  <c r="K451" i="1"/>
  <c r="H452" i="1"/>
  <c r="H513" i="1" s="1"/>
  <c r="I452" i="1"/>
  <c r="I513" i="1" s="1"/>
  <c r="J452" i="1"/>
  <c r="J513" i="1" s="1"/>
  <c r="K452" i="1"/>
  <c r="H453" i="1"/>
  <c r="H514" i="1" s="1"/>
  <c r="I453" i="1"/>
  <c r="I514" i="1" s="1"/>
  <c r="J453" i="1"/>
  <c r="J514" i="1" s="1"/>
  <c r="K453" i="1"/>
  <c r="K514" i="1" s="1"/>
  <c r="H454" i="1"/>
  <c r="H515" i="1" s="1"/>
  <c r="I454" i="1"/>
  <c r="I515" i="1" s="1"/>
  <c r="J454" i="1"/>
  <c r="K454" i="1"/>
  <c r="K515" i="1" s="1"/>
  <c r="H455" i="1"/>
  <c r="H516" i="1" s="1"/>
  <c r="I455" i="1"/>
  <c r="I516" i="1" s="1"/>
  <c r="J455" i="1"/>
  <c r="J516" i="1" s="1"/>
  <c r="K455" i="1"/>
  <c r="H456" i="1"/>
  <c r="I456" i="1"/>
  <c r="I517" i="1" s="1"/>
  <c r="J456" i="1"/>
  <c r="K456" i="1"/>
  <c r="H457" i="1"/>
  <c r="H518" i="1" s="1"/>
  <c r="I457" i="1"/>
  <c r="I518" i="1" s="1"/>
  <c r="J457" i="1"/>
  <c r="K457" i="1"/>
  <c r="H458" i="1"/>
  <c r="H519" i="1" s="1"/>
  <c r="I458" i="1"/>
  <c r="I519" i="1" s="1"/>
  <c r="J458" i="1"/>
  <c r="J519" i="1" s="1"/>
  <c r="K458" i="1"/>
  <c r="K519" i="1" s="1"/>
  <c r="H459" i="1"/>
  <c r="H520" i="1" s="1"/>
  <c r="I459" i="1"/>
  <c r="I520" i="1" s="1"/>
  <c r="K459" i="1"/>
  <c r="K520" i="1" s="1"/>
  <c r="H460" i="1"/>
  <c r="H521" i="1" s="1"/>
  <c r="I460" i="1"/>
  <c r="K460" i="1"/>
  <c r="H461" i="1"/>
  <c r="H522" i="1" s="1"/>
  <c r="I461" i="1"/>
  <c r="I522" i="1" s="1"/>
  <c r="J461" i="1"/>
  <c r="J522" i="1" s="1"/>
  <c r="K461" i="1"/>
  <c r="H462" i="1"/>
  <c r="H523" i="1" s="1"/>
  <c r="I462" i="1"/>
  <c r="I523" i="1" s="1"/>
  <c r="J462" i="1"/>
  <c r="J523" i="1" s="1"/>
  <c r="K462" i="1"/>
  <c r="H463" i="1"/>
  <c r="H524" i="1" s="1"/>
  <c r="I463" i="1"/>
  <c r="I524" i="1" s="1"/>
  <c r="K463" i="1"/>
  <c r="K524" i="1" s="1"/>
  <c r="H464" i="1"/>
  <c r="H525" i="1" s="1"/>
  <c r="I464" i="1"/>
  <c r="I525" i="1" s="1"/>
  <c r="K464" i="1"/>
  <c r="K525" i="1" s="1"/>
  <c r="H465" i="1"/>
  <c r="H526" i="1" s="1"/>
  <c r="I465" i="1"/>
  <c r="J465" i="1"/>
  <c r="J526" i="1" s="1"/>
  <c r="K465" i="1"/>
  <c r="H466" i="1"/>
  <c r="I466" i="1"/>
  <c r="J466" i="1"/>
  <c r="K466" i="1"/>
  <c r="K527" i="1" s="1"/>
  <c r="H468" i="1"/>
  <c r="I468" i="1"/>
  <c r="I529" i="1" s="1"/>
  <c r="J468" i="1"/>
  <c r="K468" i="1"/>
  <c r="K529" i="1" s="1"/>
  <c r="I415" i="1"/>
  <c r="J415" i="1"/>
  <c r="K415" i="1"/>
  <c r="H415" i="1"/>
  <c r="J373" i="1"/>
  <c r="H352" i="1"/>
  <c r="I352" i="1"/>
  <c r="J352" i="1"/>
  <c r="K352" i="1"/>
  <c r="H353" i="1"/>
  <c r="I353" i="1"/>
  <c r="J353" i="1"/>
  <c r="K353" i="1"/>
  <c r="H354" i="1"/>
  <c r="I354" i="1"/>
  <c r="J354" i="1"/>
  <c r="K354" i="1"/>
  <c r="H355" i="1"/>
  <c r="I355" i="1"/>
  <c r="J355" i="1"/>
  <c r="K355" i="1"/>
  <c r="H356" i="1"/>
  <c r="I356" i="1"/>
  <c r="J356" i="1"/>
  <c r="K356" i="1"/>
  <c r="H358" i="1"/>
  <c r="I358" i="1"/>
  <c r="J358" i="1"/>
  <c r="K358" i="1"/>
  <c r="H359" i="1"/>
  <c r="I359" i="1"/>
  <c r="J359" i="1"/>
  <c r="K359" i="1"/>
  <c r="H360" i="1"/>
  <c r="I360" i="1"/>
  <c r="J360" i="1"/>
  <c r="K360" i="1"/>
  <c r="H361" i="1"/>
  <c r="I361" i="1"/>
  <c r="J361" i="1"/>
  <c r="K361" i="1"/>
  <c r="H363" i="1"/>
  <c r="I363" i="1"/>
  <c r="J363" i="1"/>
  <c r="K363" i="1"/>
  <c r="H364" i="1"/>
  <c r="I364" i="1"/>
  <c r="J364" i="1"/>
  <c r="K364" i="1"/>
  <c r="H365" i="1"/>
  <c r="I365" i="1"/>
  <c r="J365" i="1"/>
  <c r="K365" i="1"/>
  <c r="K366" i="1"/>
  <c r="H367" i="1"/>
  <c r="I367" i="1"/>
  <c r="J367" i="1"/>
  <c r="K367" i="1"/>
  <c r="K368" i="1"/>
  <c r="H369" i="1"/>
  <c r="I369" i="1"/>
  <c r="J369" i="1"/>
  <c r="K369" i="1"/>
  <c r="K370" i="1"/>
  <c r="H371" i="1"/>
  <c r="I371" i="1"/>
  <c r="J371" i="1"/>
  <c r="K371" i="1"/>
  <c r="K372" i="1"/>
  <c r="H373" i="1"/>
  <c r="I373" i="1"/>
  <c r="K373" i="1"/>
  <c r="H374" i="1"/>
  <c r="I374" i="1"/>
  <c r="J374" i="1"/>
  <c r="K374" i="1"/>
  <c r="H375" i="1"/>
  <c r="I375" i="1"/>
  <c r="J375" i="1"/>
  <c r="K375" i="1"/>
  <c r="H376" i="1"/>
  <c r="I376" i="1"/>
  <c r="J376" i="1"/>
  <c r="K376" i="1"/>
  <c r="K377" i="1"/>
  <c r="H378" i="1"/>
  <c r="I378" i="1"/>
  <c r="J378" i="1"/>
  <c r="K378" i="1"/>
  <c r="H379" i="1"/>
  <c r="I379" i="1"/>
  <c r="J379" i="1"/>
  <c r="K379" i="1"/>
  <c r="H380" i="1"/>
  <c r="I380" i="1"/>
  <c r="J380" i="1"/>
  <c r="K380" i="1"/>
  <c r="K381" i="1"/>
  <c r="H382" i="1"/>
  <c r="I382" i="1"/>
  <c r="J382" i="1"/>
  <c r="K382" i="1"/>
  <c r="K383" i="1"/>
  <c r="H384" i="1"/>
  <c r="I384" i="1"/>
  <c r="J384" i="1"/>
  <c r="K384" i="1"/>
  <c r="K385" i="1"/>
  <c r="H386" i="1"/>
  <c r="I386" i="1"/>
  <c r="J386" i="1"/>
  <c r="K386" i="1"/>
  <c r="K387" i="1"/>
  <c r="H388" i="1"/>
  <c r="I388" i="1"/>
  <c r="J388" i="1"/>
  <c r="K388" i="1"/>
  <c r="K389" i="1"/>
  <c r="H390" i="1"/>
  <c r="I390" i="1"/>
  <c r="J390" i="1"/>
  <c r="K390" i="1"/>
  <c r="K391" i="1"/>
  <c r="H392" i="1"/>
  <c r="I392" i="1"/>
  <c r="J392" i="1"/>
  <c r="K392" i="1"/>
  <c r="H393" i="1"/>
  <c r="I393" i="1"/>
  <c r="J393" i="1"/>
  <c r="K393" i="1"/>
  <c r="K394" i="1"/>
  <c r="H395" i="1"/>
  <c r="I395" i="1"/>
  <c r="J395" i="1"/>
  <c r="K395" i="1"/>
  <c r="K396" i="1"/>
  <c r="H397" i="1"/>
  <c r="I397" i="1"/>
  <c r="J397" i="1"/>
  <c r="K397" i="1"/>
  <c r="K398" i="1"/>
  <c r="H399" i="1"/>
  <c r="I399" i="1"/>
  <c r="J399" i="1"/>
  <c r="K399" i="1"/>
  <c r="K400" i="1"/>
  <c r="H401" i="1"/>
  <c r="I401" i="1"/>
  <c r="J401" i="1"/>
  <c r="K401" i="1"/>
  <c r="H402" i="1"/>
  <c r="I402" i="1"/>
  <c r="J402" i="1"/>
  <c r="K402" i="1"/>
  <c r="H404" i="1"/>
  <c r="I404" i="1"/>
  <c r="J404" i="1"/>
  <c r="K404" i="1"/>
  <c r="K351" i="1"/>
  <c r="I351" i="1"/>
  <c r="J351" i="1"/>
  <c r="H351" i="1"/>
  <c r="AA341" i="1"/>
  <c r="AA339" i="1"/>
  <c r="AA338" i="1"/>
  <c r="AA337" i="1"/>
  <c r="AA336" i="1"/>
  <c r="AA335" i="1"/>
  <c r="AA334" i="1"/>
  <c r="AA333" i="1"/>
  <c r="AA332" i="1"/>
  <c r="AA331"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8" i="1"/>
  <c r="AA297" i="1"/>
  <c r="AA296" i="1"/>
  <c r="AA295" i="1"/>
  <c r="AA293" i="1"/>
  <c r="AA292" i="1"/>
  <c r="AA291" i="1"/>
  <c r="AA290" i="1"/>
  <c r="AA289" i="1"/>
  <c r="AA288" i="1"/>
  <c r="Y341"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8" i="1"/>
  <c r="Y297" i="1"/>
  <c r="Y296" i="1"/>
  <c r="Y295" i="1"/>
  <c r="Y293" i="1"/>
  <c r="Y292" i="1"/>
  <c r="Y291" i="1"/>
  <c r="Y290" i="1"/>
  <c r="Y289" i="1"/>
  <c r="Y288" i="1"/>
  <c r="W341"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8" i="1"/>
  <c r="W297" i="1"/>
  <c r="W296" i="1"/>
  <c r="W295" i="1"/>
  <c r="W293" i="1"/>
  <c r="W292" i="1"/>
  <c r="W291" i="1"/>
  <c r="W290" i="1"/>
  <c r="W289" i="1"/>
  <c r="W288" i="1"/>
  <c r="U341"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8" i="1"/>
  <c r="U297" i="1"/>
  <c r="U296" i="1"/>
  <c r="U295" i="1"/>
  <c r="U293" i="1"/>
  <c r="U292" i="1"/>
  <c r="U291" i="1"/>
  <c r="U290" i="1"/>
  <c r="U289" i="1"/>
  <c r="U288" i="1"/>
  <c r="S341"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8" i="1"/>
  <c r="S297" i="1"/>
  <c r="S296" i="1"/>
  <c r="S295" i="1"/>
  <c r="S293" i="1"/>
  <c r="S292" i="1"/>
  <c r="S291" i="1"/>
  <c r="S290" i="1"/>
  <c r="S289" i="1"/>
  <c r="S288" i="1"/>
  <c r="Q341"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8" i="1"/>
  <c r="Q297" i="1"/>
  <c r="Q296" i="1"/>
  <c r="Q295" i="1"/>
  <c r="Q293" i="1"/>
  <c r="Q292" i="1"/>
  <c r="Q291" i="1"/>
  <c r="Q290" i="1"/>
  <c r="Q289" i="1"/>
  <c r="Q288" i="1"/>
  <c r="O341"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8" i="1"/>
  <c r="O297" i="1"/>
  <c r="O296" i="1"/>
  <c r="O295" i="1"/>
  <c r="O293" i="1"/>
  <c r="O292" i="1"/>
  <c r="O291" i="1"/>
  <c r="O290" i="1"/>
  <c r="O289" i="1"/>
  <c r="O288" i="1"/>
  <c r="M341"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8" i="1"/>
  <c r="M297" i="1"/>
  <c r="M296" i="1"/>
  <c r="M295" i="1"/>
  <c r="M293" i="1"/>
  <c r="M292" i="1"/>
  <c r="M291" i="1"/>
  <c r="M290" i="1"/>
  <c r="M289" i="1"/>
  <c r="M288" i="1"/>
  <c r="K289" i="1"/>
  <c r="K290" i="1"/>
  <c r="K291" i="1"/>
  <c r="K292" i="1"/>
  <c r="K293" i="1"/>
  <c r="K295" i="1"/>
  <c r="K296" i="1"/>
  <c r="K297" i="1"/>
  <c r="K298"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1" i="1"/>
  <c r="K288" i="1"/>
  <c r="J288" i="1"/>
  <c r="H331" i="1"/>
  <c r="H394" i="1" s="1"/>
  <c r="H326" i="1"/>
  <c r="H389" i="1" s="1"/>
  <c r="H324" i="1"/>
  <c r="H387" i="1" s="1"/>
  <c r="H318" i="1"/>
  <c r="H381" i="1" s="1"/>
  <c r="H320" i="1"/>
  <c r="H383" i="1" s="1"/>
  <c r="H328" i="1"/>
  <c r="I381" i="1" l="1"/>
  <c r="J391" i="1"/>
  <c r="H391" i="1"/>
  <c r="I391" i="1"/>
  <c r="K526" i="1"/>
  <c r="K513" i="1"/>
  <c r="J518" i="1"/>
  <c r="H503" i="1"/>
  <c r="K523" i="1"/>
  <c r="K517" i="1"/>
  <c r="J512" i="1"/>
  <c r="K506" i="1"/>
  <c r="H529" i="1"/>
  <c r="I497" i="1"/>
  <c r="K507" i="1"/>
  <c r="K512" i="1"/>
  <c r="I502" i="1"/>
  <c r="J517" i="1"/>
  <c r="H502" i="1"/>
  <c r="H506" i="1"/>
  <c r="K522" i="1"/>
  <c r="K501" i="1"/>
  <c r="I527" i="1"/>
  <c r="K521" i="1"/>
  <c r="I511" i="1"/>
  <c r="K518" i="1"/>
  <c r="I508" i="1"/>
  <c r="J529" i="1"/>
  <c r="H507" i="1"/>
  <c r="I512" i="1"/>
  <c r="H496" i="1"/>
  <c r="H527" i="1"/>
  <c r="I521" i="1"/>
  <c r="H517" i="1"/>
  <c r="J527" i="1"/>
  <c r="K516" i="1"/>
  <c r="K511" i="1"/>
  <c r="I526" i="1"/>
  <c r="J515" i="1"/>
  <c r="J493" i="1"/>
  <c r="J492" i="1"/>
  <c r="I492" i="1"/>
  <c r="J383" i="1"/>
  <c r="I383" i="1"/>
  <c r="J387" i="1"/>
  <c r="I387" i="1"/>
  <c r="J381" i="1"/>
  <c r="J394" i="1"/>
  <c r="J389" i="1"/>
  <c r="I394" i="1"/>
  <c r="I389" i="1"/>
  <c r="Z205" i="1"/>
  <c r="Z206" i="1" s="1"/>
  <c r="Z207" i="1" s="1"/>
  <c r="Z198" i="1"/>
  <c r="Z196" i="1"/>
  <c r="P224" i="1" l="1"/>
  <c r="Q224" i="1"/>
  <c r="Q226" i="1"/>
  <c r="Q228" i="1"/>
  <c r="Q231" i="1"/>
  <c r="Q233" i="1"/>
  <c r="Q236" i="1"/>
  <c r="Q238" i="1"/>
  <c r="Q240" i="1"/>
  <c r="Q242" i="1"/>
  <c r="Q244" i="1"/>
  <c r="Q246" i="1"/>
  <c r="Q248" i="1"/>
  <c r="Q250" i="1"/>
  <c r="Q252" i="1"/>
  <c r="Q254" i="1"/>
  <c r="Q256" i="1"/>
  <c r="Q258" i="1"/>
  <c r="Q260" i="1"/>
  <c r="Q262" i="1"/>
  <c r="Q264" i="1"/>
  <c r="Q266" i="1"/>
  <c r="Q268" i="1"/>
  <c r="Q270" i="1"/>
  <c r="Q272" i="1"/>
  <c r="Q274" i="1"/>
  <c r="Q276" i="1"/>
  <c r="H255" i="1"/>
  <c r="H259" i="1"/>
  <c r="H263" i="1"/>
  <c r="H265" i="1"/>
  <c r="H269" i="1"/>
  <c r="H271" i="1"/>
  <c r="H275" i="1"/>
  <c r="I223" i="1"/>
  <c r="I251" i="1"/>
  <c r="I255" i="1"/>
  <c r="I267" i="1"/>
  <c r="I273" i="1"/>
  <c r="J239" i="1"/>
  <c r="J253" i="1"/>
  <c r="J263" i="1"/>
  <c r="J273" i="1"/>
  <c r="K230" i="1"/>
  <c r="K245" i="1"/>
  <c r="K253" i="1"/>
  <c r="K259" i="1"/>
  <c r="K269" i="1"/>
  <c r="L227" i="1"/>
  <c r="L243" i="1"/>
  <c r="L255" i="1"/>
  <c r="L265" i="1"/>
  <c r="M235" i="1"/>
  <c r="M249" i="1"/>
  <c r="M263" i="1"/>
  <c r="M275" i="1"/>
  <c r="N237" i="1"/>
  <c r="N247" i="1"/>
  <c r="N257" i="1"/>
  <c r="N269" i="1"/>
  <c r="O230" i="1"/>
  <c r="O245" i="1"/>
  <c r="O257" i="1"/>
  <c r="O267" i="1"/>
  <c r="P237" i="1"/>
  <c r="P251" i="1"/>
  <c r="P263" i="1"/>
  <c r="Q227" i="1"/>
  <c r="Q241" i="1"/>
  <c r="Q255" i="1"/>
  <c r="Q265" i="1"/>
  <c r="H226" i="1"/>
  <c r="H240" i="1"/>
  <c r="H254" i="1"/>
  <c r="H266" i="1"/>
  <c r="H276" i="1"/>
  <c r="I236" i="1"/>
  <c r="I250" i="1"/>
  <c r="I262" i="1"/>
  <c r="I274" i="1"/>
  <c r="J236" i="1"/>
  <c r="J246" i="1"/>
  <c r="J258" i="1"/>
  <c r="H225" i="1"/>
  <c r="H227" i="1"/>
  <c r="H230" i="1"/>
  <c r="H232" i="1"/>
  <c r="H235" i="1"/>
  <c r="H237" i="1"/>
  <c r="H239" i="1"/>
  <c r="H241" i="1"/>
  <c r="H243" i="1"/>
  <c r="H245" i="1"/>
  <c r="H247" i="1"/>
  <c r="H249" i="1"/>
  <c r="H251" i="1"/>
  <c r="H253" i="1"/>
  <c r="H257" i="1"/>
  <c r="H261" i="1"/>
  <c r="H267" i="1"/>
  <c r="H273" i="1"/>
  <c r="I261" i="1"/>
  <c r="J249" i="1"/>
  <c r="J267" i="1"/>
  <c r="K237" i="1"/>
  <c r="K267" i="1"/>
  <c r="L239" i="1"/>
  <c r="M223" i="1"/>
  <c r="M253" i="1"/>
  <c r="N243" i="1"/>
  <c r="N271" i="1"/>
  <c r="O243" i="1"/>
  <c r="O273" i="1"/>
  <c r="P245" i="1"/>
  <c r="P275" i="1"/>
  <c r="Q253" i="1"/>
  <c r="Q275" i="1"/>
  <c r="H250" i="1"/>
  <c r="I238" i="1"/>
  <c r="I264" i="1"/>
  <c r="J238" i="1"/>
  <c r="I225" i="1"/>
  <c r="I227" i="1"/>
  <c r="I230" i="1"/>
  <c r="I232" i="1"/>
  <c r="I235" i="1"/>
  <c r="I237" i="1"/>
  <c r="I239" i="1"/>
  <c r="I241" i="1"/>
  <c r="I243" i="1"/>
  <c r="I245" i="1"/>
  <c r="I247" i="1"/>
  <c r="I249" i="1"/>
  <c r="I253" i="1"/>
  <c r="I259" i="1"/>
  <c r="J223" i="1"/>
  <c r="J259" i="1"/>
  <c r="K243" i="1"/>
  <c r="K271" i="1"/>
  <c r="L241" i="1"/>
  <c r="M239" i="1"/>
  <c r="M265" i="1"/>
  <c r="N241" i="1"/>
  <c r="N267" i="1"/>
  <c r="O239" i="1"/>
  <c r="P241" i="1"/>
  <c r="P261" i="1"/>
  <c r="Q239" i="1"/>
  <c r="Q269" i="1"/>
  <c r="H242" i="1"/>
  <c r="H274" i="1"/>
  <c r="I252" i="1"/>
  <c r="J244" i="1"/>
  <c r="J225" i="1"/>
  <c r="J227" i="1"/>
  <c r="J230" i="1"/>
  <c r="J232" i="1"/>
  <c r="J235" i="1"/>
  <c r="J237" i="1"/>
  <c r="J247" i="1"/>
  <c r="J269" i="1"/>
  <c r="K239" i="1"/>
  <c r="L253" i="1"/>
  <c r="L275" i="1"/>
  <c r="M251" i="1"/>
  <c r="N239" i="1"/>
  <c r="O223" i="1"/>
  <c r="O253" i="1"/>
  <c r="P235" i="1"/>
  <c r="P269" i="1"/>
  <c r="Q245" i="1"/>
  <c r="H233" i="1"/>
  <c r="H262" i="1"/>
  <c r="I240" i="1"/>
  <c r="I276" i="1"/>
  <c r="J252" i="1"/>
  <c r="K225" i="1"/>
  <c r="L225" i="1"/>
  <c r="M225" i="1"/>
  <c r="N225" i="1"/>
  <c r="O225" i="1"/>
  <c r="P225" i="1"/>
  <c r="Q225" i="1"/>
  <c r="H224" i="1"/>
  <c r="I224" i="1"/>
  <c r="J224" i="1"/>
  <c r="K224" i="1"/>
  <c r="K226" i="1"/>
  <c r="K228" i="1"/>
  <c r="K231" i="1"/>
  <c r="K233" i="1"/>
  <c r="K236" i="1"/>
  <c r="K238" i="1"/>
  <c r="K240" i="1"/>
  <c r="K242" i="1"/>
  <c r="K244" i="1"/>
  <c r="K246" i="1"/>
  <c r="K248" i="1"/>
  <c r="K250" i="1"/>
  <c r="K252" i="1"/>
  <c r="K254" i="1"/>
  <c r="K256" i="1"/>
  <c r="K258" i="1"/>
  <c r="K260" i="1"/>
  <c r="K262" i="1"/>
  <c r="K264" i="1"/>
  <c r="K266" i="1"/>
  <c r="K268" i="1"/>
  <c r="K270" i="1"/>
  <c r="K272" i="1"/>
  <c r="K274" i="1"/>
  <c r="K276" i="1"/>
  <c r="L226" i="1"/>
  <c r="L228" i="1"/>
  <c r="L231" i="1"/>
  <c r="L233" i="1"/>
  <c r="L236" i="1"/>
  <c r="L238" i="1"/>
  <c r="L240" i="1"/>
  <c r="L242" i="1"/>
  <c r="L244" i="1"/>
  <c r="L246" i="1"/>
  <c r="L248" i="1"/>
  <c r="L250" i="1"/>
  <c r="L252" i="1"/>
  <c r="L254" i="1"/>
  <c r="L256" i="1"/>
  <c r="L258" i="1"/>
  <c r="L260" i="1"/>
  <c r="L262" i="1"/>
  <c r="L264" i="1"/>
  <c r="L266" i="1"/>
  <c r="L268" i="1"/>
  <c r="L270" i="1"/>
  <c r="L272" i="1"/>
  <c r="L274" i="1"/>
  <c r="L276" i="1"/>
  <c r="L237" i="1"/>
  <c r="L251" i="1"/>
  <c r="L263" i="1"/>
  <c r="L271" i="1"/>
  <c r="M232" i="1"/>
  <c r="M245" i="1"/>
  <c r="M259" i="1"/>
  <c r="M273" i="1"/>
  <c r="N232" i="1"/>
  <c r="N251" i="1"/>
  <c r="N265" i="1"/>
  <c r="O227" i="1"/>
  <c r="O241" i="1"/>
  <c r="O255" i="1"/>
  <c r="O265" i="1"/>
  <c r="P223" i="1"/>
  <c r="P239" i="1"/>
  <c r="P253" i="1"/>
  <c r="P265" i="1"/>
  <c r="Q223" i="1"/>
  <c r="Q232" i="1"/>
  <c r="Q247" i="1"/>
  <c r="Q261" i="1"/>
  <c r="Q273" i="1"/>
  <c r="H236" i="1"/>
  <c r="H248" i="1"/>
  <c r="H258" i="1"/>
  <c r="H268" i="1"/>
  <c r="I228" i="1"/>
  <c r="I242" i="1"/>
  <c r="I258" i="1"/>
  <c r="I270" i="1"/>
  <c r="J231" i="1"/>
  <c r="J250" i="1"/>
  <c r="L224" i="1"/>
  <c r="M224" i="1"/>
  <c r="M226" i="1"/>
  <c r="M228" i="1"/>
  <c r="M231" i="1"/>
  <c r="M233" i="1"/>
  <c r="M236" i="1"/>
  <c r="M238" i="1"/>
  <c r="M240" i="1"/>
  <c r="M242" i="1"/>
  <c r="M244" i="1"/>
  <c r="M246" i="1"/>
  <c r="M248" i="1"/>
  <c r="M250" i="1"/>
  <c r="M252" i="1"/>
  <c r="M254" i="1"/>
  <c r="M256" i="1"/>
  <c r="M258" i="1"/>
  <c r="M260" i="1"/>
  <c r="M262" i="1"/>
  <c r="M264" i="1"/>
  <c r="M266" i="1"/>
  <c r="M268" i="1"/>
  <c r="M270" i="1"/>
  <c r="M272" i="1"/>
  <c r="M274" i="1"/>
  <c r="M276" i="1"/>
  <c r="P236" i="1"/>
  <c r="P244" i="1"/>
  <c r="P250" i="1"/>
  <c r="P258" i="1"/>
  <c r="P264" i="1"/>
  <c r="P268" i="1"/>
  <c r="P276" i="1"/>
  <c r="I265" i="1"/>
  <c r="I269" i="1"/>
  <c r="J245" i="1"/>
  <c r="J255" i="1"/>
  <c r="J265" i="1"/>
  <c r="K223" i="1"/>
  <c r="K235" i="1"/>
  <c r="K249" i="1"/>
  <c r="K255" i="1"/>
  <c r="K263" i="1"/>
  <c r="K275" i="1"/>
  <c r="L235" i="1"/>
  <c r="L247" i="1"/>
  <c r="L259" i="1"/>
  <c r="L269" i="1"/>
  <c r="M230" i="1"/>
  <c r="M241" i="1"/>
  <c r="M257" i="1"/>
  <c r="M269" i="1"/>
  <c r="N230" i="1"/>
  <c r="N245" i="1"/>
  <c r="N255" i="1"/>
  <c r="N263" i="1"/>
  <c r="N275" i="1"/>
  <c r="O237" i="1"/>
  <c r="O251" i="1"/>
  <c r="O263" i="1"/>
  <c r="O275" i="1"/>
  <c r="P232" i="1"/>
  <c r="P247" i="1"/>
  <c r="P257" i="1"/>
  <c r="P271" i="1"/>
  <c r="Q235" i="1"/>
  <c r="Q249" i="1"/>
  <c r="Q259" i="1"/>
  <c r="Q271" i="1"/>
  <c r="H231" i="1"/>
  <c r="H246" i="1"/>
  <c r="H260" i="1"/>
  <c r="H270" i="1"/>
  <c r="I233" i="1"/>
  <c r="I248" i="1"/>
  <c r="I260" i="1"/>
  <c r="I272" i="1"/>
  <c r="J233" i="1"/>
  <c r="J248" i="1"/>
  <c r="J260" i="1"/>
  <c r="N224" i="1"/>
  <c r="N226" i="1"/>
  <c r="N228" i="1"/>
  <c r="N231" i="1"/>
  <c r="N233" i="1"/>
  <c r="N236" i="1"/>
  <c r="N238" i="1"/>
  <c r="N240" i="1"/>
  <c r="N242" i="1"/>
  <c r="N244" i="1"/>
  <c r="N246" i="1"/>
  <c r="N248" i="1"/>
  <c r="N250" i="1"/>
  <c r="N252" i="1"/>
  <c r="N254" i="1"/>
  <c r="N256" i="1"/>
  <c r="N258" i="1"/>
  <c r="N260" i="1"/>
  <c r="N262" i="1"/>
  <c r="N264" i="1"/>
  <c r="N266" i="1"/>
  <c r="N268" i="1"/>
  <c r="N270" i="1"/>
  <c r="N272" i="1"/>
  <c r="N274" i="1"/>
  <c r="N276" i="1"/>
  <c r="P228" i="1"/>
  <c r="P231" i="1"/>
  <c r="P238" i="1"/>
  <c r="P242" i="1"/>
  <c r="P248" i="1"/>
  <c r="P254" i="1"/>
  <c r="P260" i="1"/>
  <c r="P266" i="1"/>
  <c r="P272" i="1"/>
  <c r="I257" i="1"/>
  <c r="I271" i="1"/>
  <c r="J241" i="1"/>
  <c r="J251" i="1"/>
  <c r="J261" i="1"/>
  <c r="J275" i="1"/>
  <c r="K232" i="1"/>
  <c r="K247" i="1"/>
  <c r="K257" i="1"/>
  <c r="K265" i="1"/>
  <c r="L223" i="1"/>
  <c r="L232" i="1"/>
  <c r="L249" i="1"/>
  <c r="L257" i="1"/>
  <c r="L267" i="1"/>
  <c r="M227" i="1"/>
  <c r="M243" i="1"/>
  <c r="M255" i="1"/>
  <c r="M267" i="1"/>
  <c r="N223" i="1"/>
  <c r="N235" i="1"/>
  <c r="N253" i="1"/>
  <c r="N261" i="1"/>
  <c r="N273" i="1"/>
  <c r="O235" i="1"/>
  <c r="O249" i="1"/>
  <c r="O259" i="1"/>
  <c r="O269" i="1"/>
  <c r="P227" i="1"/>
  <c r="P243" i="1"/>
  <c r="P255" i="1"/>
  <c r="P267" i="1"/>
  <c r="Q230" i="1"/>
  <c r="Q243" i="1"/>
  <c r="Q257" i="1"/>
  <c r="Q267" i="1"/>
  <c r="H228" i="1"/>
  <c r="H244" i="1"/>
  <c r="H256" i="1"/>
  <c r="H272" i="1"/>
  <c r="I231" i="1"/>
  <c r="I246" i="1"/>
  <c r="I256" i="1"/>
  <c r="I268" i="1"/>
  <c r="J228" i="1"/>
  <c r="J242" i="1"/>
  <c r="J256" i="1"/>
  <c r="O224" i="1"/>
  <c r="O226" i="1"/>
  <c r="O228" i="1"/>
  <c r="O231" i="1"/>
  <c r="O233" i="1"/>
  <c r="O236" i="1"/>
  <c r="O238" i="1"/>
  <c r="O240" i="1"/>
  <c r="O242" i="1"/>
  <c r="O244" i="1"/>
  <c r="O246" i="1"/>
  <c r="O248" i="1"/>
  <c r="O250" i="1"/>
  <c r="O252" i="1"/>
  <c r="O254" i="1"/>
  <c r="O256" i="1"/>
  <c r="O258" i="1"/>
  <c r="O260" i="1"/>
  <c r="O262" i="1"/>
  <c r="O264" i="1"/>
  <c r="O266" i="1"/>
  <c r="O268" i="1"/>
  <c r="O270" i="1"/>
  <c r="O272" i="1"/>
  <c r="O274" i="1"/>
  <c r="O276" i="1"/>
  <c r="P226" i="1"/>
  <c r="P233" i="1"/>
  <c r="P240" i="1"/>
  <c r="P246" i="1"/>
  <c r="P252" i="1"/>
  <c r="P256" i="1"/>
  <c r="P262" i="1"/>
  <c r="P270" i="1"/>
  <c r="P274" i="1"/>
  <c r="I263" i="1"/>
  <c r="I275" i="1"/>
  <c r="J243" i="1"/>
  <c r="J257" i="1"/>
  <c r="J271" i="1"/>
  <c r="K227" i="1"/>
  <c r="K241" i="1"/>
  <c r="K251" i="1"/>
  <c r="K261" i="1"/>
  <c r="K273" i="1"/>
  <c r="L230" i="1"/>
  <c r="L245" i="1"/>
  <c r="L261" i="1"/>
  <c r="L273" i="1"/>
  <c r="M237" i="1"/>
  <c r="M247" i="1"/>
  <c r="M261" i="1"/>
  <c r="M271" i="1"/>
  <c r="N227" i="1"/>
  <c r="N249" i="1"/>
  <c r="N259" i="1"/>
  <c r="O232" i="1"/>
  <c r="O247" i="1"/>
  <c r="O261" i="1"/>
  <c r="O271" i="1"/>
  <c r="P230" i="1"/>
  <c r="P249" i="1"/>
  <c r="P259" i="1"/>
  <c r="P273" i="1"/>
  <c r="Q237" i="1"/>
  <c r="Q251" i="1"/>
  <c r="Q263" i="1"/>
  <c r="H223" i="1"/>
  <c r="H238" i="1"/>
  <c r="H252" i="1"/>
  <c r="H264" i="1"/>
  <c r="I226" i="1"/>
  <c r="I244" i="1"/>
  <c r="I254" i="1"/>
  <c r="I266" i="1"/>
  <c r="J226" i="1"/>
  <c r="J240" i="1"/>
  <c r="J254" i="1"/>
  <c r="J262" i="1"/>
  <c r="J268" i="1"/>
  <c r="J274" i="1"/>
  <c r="J264" i="1"/>
  <c r="J270" i="1"/>
  <c r="J266" i="1"/>
  <c r="J276" i="1"/>
  <c r="J272" i="1"/>
  <c r="G503" i="1"/>
  <c r="G504" i="1"/>
  <c r="G505" i="1"/>
  <c r="G506" i="1"/>
  <c r="G507" i="1"/>
  <c r="G508" i="1"/>
  <c r="G509" i="1"/>
  <c r="G510" i="1"/>
  <c r="G511" i="1"/>
  <c r="G512" i="1"/>
  <c r="G513" i="1"/>
  <c r="G442" i="1"/>
  <c r="G443" i="1"/>
  <c r="G444" i="1"/>
  <c r="G445" i="1"/>
  <c r="G446" i="1"/>
  <c r="G447" i="1"/>
  <c r="G448" i="1"/>
  <c r="G449" i="1"/>
  <c r="G450" i="1"/>
  <c r="G451" i="1"/>
  <c r="G377" i="1"/>
  <c r="G378" i="1"/>
  <c r="G379" i="1"/>
  <c r="G380" i="1"/>
  <c r="G381" i="1"/>
  <c r="G382" i="1"/>
  <c r="G383" i="1"/>
  <c r="G384" i="1"/>
  <c r="G385" i="1"/>
  <c r="G386" i="1"/>
  <c r="G322" i="1"/>
  <c r="G257" i="1"/>
  <c r="G263" i="1"/>
  <c r="G262" i="1"/>
  <c r="G261" i="1"/>
  <c r="G260" i="1"/>
  <c r="G259" i="1"/>
  <c r="G258" i="1"/>
  <c r="Z328" i="1"/>
  <c r="X328" i="1"/>
  <c r="V328" i="1"/>
  <c r="T328" i="1"/>
  <c r="R328" i="1"/>
  <c r="P328" i="1"/>
  <c r="N328" i="1"/>
  <c r="L328" i="1"/>
  <c r="J328" i="1"/>
  <c r="G328" i="1"/>
  <c r="Z327" i="1"/>
  <c r="G327" i="1"/>
  <c r="Z326" i="1"/>
  <c r="X326" i="1"/>
  <c r="V326" i="1"/>
  <c r="T326" i="1"/>
  <c r="R326" i="1"/>
  <c r="P326" i="1"/>
  <c r="N326" i="1"/>
  <c r="L326" i="1"/>
  <c r="J326" i="1"/>
  <c r="G326" i="1"/>
  <c r="T325" i="1"/>
  <c r="G325" i="1"/>
  <c r="Z324" i="1"/>
  <c r="X324" i="1"/>
  <c r="V324" i="1"/>
  <c r="T324" i="1"/>
  <c r="R324" i="1"/>
  <c r="P324" i="1"/>
  <c r="N324" i="1"/>
  <c r="L324" i="1"/>
  <c r="J324" i="1"/>
  <c r="G324" i="1"/>
  <c r="Z323" i="1"/>
  <c r="X323" i="1"/>
  <c r="V323" i="1"/>
  <c r="T323" i="1"/>
  <c r="R323" i="1"/>
  <c r="P323" i="1"/>
  <c r="N323" i="1"/>
  <c r="L323" i="1"/>
  <c r="J323" i="1"/>
  <c r="G323" i="1"/>
  <c r="G391" i="1"/>
  <c r="G390" i="1"/>
  <c r="G389" i="1"/>
  <c r="G388" i="1"/>
  <c r="G387" i="1"/>
  <c r="G455" i="1"/>
  <c r="G454" i="1"/>
  <c r="G453" i="1"/>
  <c r="G452" i="1"/>
  <c r="G516" i="1"/>
  <c r="G515" i="1"/>
  <c r="G514" i="1"/>
  <c r="G315" i="1"/>
  <c r="T199" i="1"/>
  <c r="V199" i="1" s="1"/>
  <c r="G199" i="1"/>
  <c r="T203" i="1"/>
  <c r="V203" i="1" s="1"/>
  <c r="G203" i="1"/>
  <c r="T202" i="1"/>
  <c r="V202" i="1" s="1"/>
  <c r="G202" i="1"/>
  <c r="T201" i="1"/>
  <c r="V201" i="1" s="1"/>
  <c r="G201" i="1"/>
  <c r="T200" i="1"/>
  <c r="V200" i="1" s="1"/>
  <c r="G200" i="1"/>
  <c r="T198" i="1"/>
  <c r="V198" i="1" s="1"/>
  <c r="G198" i="1"/>
  <c r="R320" i="1"/>
  <c r="G320" i="1"/>
  <c r="Z319" i="1"/>
  <c r="X319" i="1"/>
  <c r="V319" i="1"/>
  <c r="T319" i="1"/>
  <c r="R319" i="1"/>
  <c r="P319" i="1"/>
  <c r="N319" i="1"/>
  <c r="L319" i="1"/>
  <c r="J319" i="1"/>
  <c r="G319" i="1"/>
  <c r="Z318" i="1"/>
  <c r="X318" i="1"/>
  <c r="V318" i="1"/>
  <c r="T318" i="1"/>
  <c r="R318" i="1"/>
  <c r="P318" i="1"/>
  <c r="N318" i="1"/>
  <c r="L318" i="1"/>
  <c r="J318" i="1"/>
  <c r="G318" i="1"/>
  <c r="X317" i="1"/>
  <c r="G317" i="1"/>
  <c r="Z316" i="1"/>
  <c r="X316" i="1"/>
  <c r="V316" i="1"/>
  <c r="T316" i="1"/>
  <c r="R316" i="1"/>
  <c r="P316" i="1"/>
  <c r="N316" i="1"/>
  <c r="L316" i="1"/>
  <c r="J316" i="1"/>
  <c r="G316" i="1"/>
  <c r="G255" i="1"/>
  <c r="G254" i="1"/>
  <c r="G253" i="1"/>
  <c r="G252" i="1"/>
  <c r="G251" i="1"/>
  <c r="T195" i="1"/>
  <c r="V195" i="1" s="1"/>
  <c r="G195" i="1"/>
  <c r="T194" i="1"/>
  <c r="V194" i="1" s="1"/>
  <c r="G194" i="1"/>
  <c r="T193" i="1"/>
  <c r="V193" i="1" s="1"/>
  <c r="G193" i="1"/>
  <c r="T192" i="1"/>
  <c r="V192" i="1" s="1"/>
  <c r="G192" i="1"/>
  <c r="T191" i="1"/>
  <c r="V191" i="1" s="1"/>
  <c r="G19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25" i="1" l="1"/>
  <c r="Z325" i="1"/>
  <c r="J327" i="1"/>
  <c r="J325" i="1"/>
  <c r="L327" i="1"/>
  <c r="L325" i="1"/>
  <c r="N327" i="1"/>
  <c r="N325" i="1"/>
  <c r="P327" i="1"/>
  <c r="X327" i="1"/>
  <c r="R327" i="1"/>
  <c r="T327" i="1"/>
  <c r="V327" i="1"/>
  <c r="V325" i="1"/>
  <c r="X325" i="1"/>
  <c r="R325" i="1"/>
  <c r="Z317" i="1"/>
  <c r="L320" i="1"/>
  <c r="N320" i="1"/>
  <c r="R317" i="1"/>
  <c r="T320" i="1"/>
  <c r="N317" i="1"/>
  <c r="T317" i="1"/>
  <c r="V320" i="1"/>
  <c r="P317" i="1"/>
  <c r="L317" i="1"/>
  <c r="V317" i="1"/>
  <c r="X320" i="1"/>
  <c r="J317" i="1"/>
  <c r="Z320" i="1"/>
  <c r="J320" i="1"/>
  <c r="P320" i="1"/>
  <c r="G22" i="23"/>
  <c r="G23" i="23"/>
  <c r="G24" i="23"/>
  <c r="G25" i="23"/>
  <c r="G26" i="23"/>
  <c r="G27" i="23"/>
  <c r="G30" i="23"/>
  <c r="G31" i="23"/>
  <c r="G32" i="23"/>
  <c r="G33" i="23"/>
  <c r="G34" i="23"/>
  <c r="G35" i="23"/>
  <c r="G36" i="23"/>
  <c r="G37" i="23"/>
  <c r="G38" i="23"/>
  <c r="G39" i="23"/>
  <c r="G21" i="23"/>
  <c r="AJ350"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9" i="9"/>
  <c r="Z334" i="27" s="1"/>
  <c r="AA349" i="9"/>
  <c r="AA334" i="27" s="1"/>
  <c r="AB349" i="9"/>
  <c r="AB334" i="27" s="1"/>
  <c r="AC349" i="9"/>
  <c r="AC334" i="27" s="1"/>
  <c r="Z350" i="9"/>
  <c r="Z335" i="27" s="1"/>
  <c r="AA350" i="9"/>
  <c r="AA335" i="27" s="1"/>
  <c r="AB350" i="9"/>
  <c r="AB335" i="27" s="1"/>
  <c r="AC350" i="9"/>
  <c r="AC335" i="27" s="1"/>
  <c r="Z351" i="9"/>
  <c r="Z336" i="27" s="1"/>
  <c r="AA351" i="9"/>
  <c r="AA336" i="27" s="1"/>
  <c r="AB351" i="9"/>
  <c r="AB336" i="27" s="1"/>
  <c r="AC351" i="9"/>
  <c r="AC336" i="27" s="1"/>
  <c r="Z352" i="9"/>
  <c r="Z337" i="27" s="1"/>
  <c r="AA352" i="9"/>
  <c r="AA337" i="27" s="1"/>
  <c r="AB352" i="9"/>
  <c r="AB337" i="27" s="1"/>
  <c r="AC352" i="9"/>
  <c r="AC337" i="27" s="1"/>
  <c r="Z353" i="9"/>
  <c r="Z338" i="27" s="1"/>
  <c r="AA353" i="9"/>
  <c r="AA338" i="27" s="1"/>
  <c r="AB353" i="9"/>
  <c r="AB338" i="27" s="1"/>
  <c r="AC353" i="9"/>
  <c r="AC338" i="27" s="1"/>
  <c r="Z354" i="9"/>
  <c r="Z339" i="27" s="1"/>
  <c r="AA354" i="9"/>
  <c r="AA339" i="27" s="1"/>
  <c r="AB354" i="9"/>
  <c r="AB339" i="27" s="1"/>
  <c r="AC354" i="9"/>
  <c r="AC339" i="27" s="1"/>
  <c r="Z355" i="9"/>
  <c r="Z340" i="27" s="1"/>
  <c r="AA355" i="9"/>
  <c r="AA340" i="27" s="1"/>
  <c r="AB355" i="9"/>
  <c r="AB340" i="27" s="1"/>
  <c r="AC355" i="9"/>
  <c r="AC340" i="27" s="1"/>
  <c r="Z356" i="9"/>
  <c r="Z341" i="27" s="1"/>
  <c r="AA356" i="9"/>
  <c r="AA341" i="27" s="1"/>
  <c r="AB356" i="9"/>
  <c r="AB341" i="27" s="1"/>
  <c r="AC356" i="9"/>
  <c r="AC341" i="27" s="1"/>
  <c r="Z357" i="9"/>
  <c r="Z342" i="27" s="1"/>
  <c r="AA357" i="9"/>
  <c r="AA342" i="27" s="1"/>
  <c r="AB357" i="9"/>
  <c r="AB342" i="27" s="1"/>
  <c r="AC357" i="9"/>
  <c r="AC342" i="27" s="1"/>
  <c r="Z358" i="9"/>
  <c r="Z343" i="27" s="1"/>
  <c r="AA358" i="9"/>
  <c r="AA343" i="27" s="1"/>
  <c r="AB358" i="9"/>
  <c r="AB343" i="27" s="1"/>
  <c r="AC358" i="9"/>
  <c r="AC343" i="27" s="1"/>
  <c r="Z359" i="9"/>
  <c r="Z344" i="27" s="1"/>
  <c r="AA359" i="9"/>
  <c r="AA344" i="27" s="1"/>
  <c r="AB359" i="9"/>
  <c r="AB344" i="27" s="1"/>
  <c r="AC359" i="9"/>
  <c r="AC344" i="27" s="1"/>
  <c r="Z360" i="9"/>
  <c r="Z345" i="27" s="1"/>
  <c r="AA360" i="9"/>
  <c r="AA345" i="27" s="1"/>
  <c r="AB360" i="9"/>
  <c r="AB345" i="27" s="1"/>
  <c r="AC360" i="9"/>
  <c r="AC345" i="27" s="1"/>
  <c r="Z361" i="9"/>
  <c r="Z346" i="27" s="1"/>
  <c r="AA361" i="9"/>
  <c r="AA346" i="27" s="1"/>
  <c r="AB361" i="9"/>
  <c r="AB346" i="27" s="1"/>
  <c r="AC361" i="9"/>
  <c r="AC346" i="27" s="1"/>
  <c r="Z362" i="9"/>
  <c r="Z347" i="27" s="1"/>
  <c r="AA362" i="9"/>
  <c r="AA347" i="27" s="1"/>
  <c r="AB362" i="9"/>
  <c r="AB347" i="27" s="1"/>
  <c r="AC362" i="9"/>
  <c r="AC347" i="27" s="1"/>
  <c r="Z363" i="9"/>
  <c r="Z348" i="27" s="1"/>
  <c r="AA363" i="9"/>
  <c r="AA348" i="27" s="1"/>
  <c r="AB363" i="9"/>
  <c r="AB348" i="27" s="1"/>
  <c r="AC363" i="9"/>
  <c r="AC348" i="27" s="1"/>
  <c r="Z364" i="9"/>
  <c r="Z349" i="27" s="1"/>
  <c r="AA364" i="9"/>
  <c r="AA349" i="27" s="1"/>
  <c r="AB364" i="9"/>
  <c r="AB349" i="27" s="1"/>
  <c r="AC364" i="9"/>
  <c r="AC349" i="27" s="1"/>
  <c r="Z365" i="9"/>
  <c r="Z350" i="27" s="1"/>
  <c r="AA365" i="9"/>
  <c r="AA350" i="27" s="1"/>
  <c r="AB365" i="9"/>
  <c r="AB350" i="27" s="1"/>
  <c r="AC365" i="9"/>
  <c r="AC350" i="27" s="1"/>
  <c r="Z366" i="9"/>
  <c r="Z351" i="27" s="1"/>
  <c r="AA366" i="9"/>
  <c r="AA351" i="27" s="1"/>
  <c r="AB366" i="9"/>
  <c r="AB351" i="27" s="1"/>
  <c r="AC366" i="9"/>
  <c r="AC351" i="27" s="1"/>
  <c r="Z367" i="9"/>
  <c r="Z352" i="27" s="1"/>
  <c r="AA367" i="9"/>
  <c r="AA352" i="27" s="1"/>
  <c r="AB367" i="9"/>
  <c r="AB352" i="27" s="1"/>
  <c r="AC367" i="9"/>
  <c r="AC352" i="27" s="1"/>
  <c r="Z368" i="9"/>
  <c r="Z353" i="27" s="1"/>
  <c r="AA368" i="9"/>
  <c r="AA353" i="27" s="1"/>
  <c r="AB368" i="9"/>
  <c r="AB353" i="27" s="1"/>
  <c r="AC368" i="9"/>
  <c r="AC353" i="27" s="1"/>
  <c r="Z369" i="9"/>
  <c r="Z354" i="27" s="1"/>
  <c r="AA369" i="9"/>
  <c r="AA354" i="27" s="1"/>
  <c r="AB369" i="9"/>
  <c r="AB354" i="27" s="1"/>
  <c r="AC369" i="9"/>
  <c r="AC354" i="27" s="1"/>
  <c r="Z370" i="9"/>
  <c r="Z355" i="27" s="1"/>
  <c r="AA370" i="9"/>
  <c r="AA355" i="27" s="1"/>
  <c r="AB370" i="9"/>
  <c r="AB355" i="27" s="1"/>
  <c r="AC370" i="9"/>
  <c r="AC355" i="27" s="1"/>
  <c r="Z371" i="9"/>
  <c r="Z356" i="27" s="1"/>
  <c r="AA371" i="9"/>
  <c r="AA356" i="27" s="1"/>
  <c r="AB371" i="9"/>
  <c r="AB356" i="27" s="1"/>
  <c r="AC371" i="9"/>
  <c r="AC356" i="27" s="1"/>
  <c r="Z372" i="9"/>
  <c r="Z357" i="27" s="1"/>
  <c r="AA372" i="9"/>
  <c r="AA357" i="27" s="1"/>
  <c r="AB372" i="9"/>
  <c r="AB357" i="27" s="1"/>
  <c r="AC372" i="9"/>
  <c r="AC357" i="27" s="1"/>
  <c r="Z373" i="9"/>
  <c r="Z358" i="27" s="1"/>
  <c r="AA373" i="9"/>
  <c r="AA358" i="27" s="1"/>
  <c r="AB373" i="9"/>
  <c r="AB358" i="27" s="1"/>
  <c r="AC373" i="9"/>
  <c r="AC358" i="27" s="1"/>
  <c r="Z374" i="9"/>
  <c r="Z359" i="27" s="1"/>
  <c r="AA374" i="9"/>
  <c r="AA359" i="27" s="1"/>
  <c r="AB374" i="9"/>
  <c r="AB359" i="27" s="1"/>
  <c r="AC374" i="9"/>
  <c r="AC359" i="27" s="1"/>
  <c r="Z375" i="9"/>
  <c r="Z360" i="27" s="1"/>
  <c r="AA375" i="9"/>
  <c r="AA360" i="27" s="1"/>
  <c r="AB375" i="9"/>
  <c r="AB360" i="27" s="1"/>
  <c r="AC375" i="9"/>
  <c r="AC360" i="27" s="1"/>
  <c r="Z376" i="9"/>
  <c r="Z361" i="27" s="1"/>
  <c r="AA376" i="9"/>
  <c r="AA361" i="27" s="1"/>
  <c r="AB376" i="9"/>
  <c r="AB361" i="27" s="1"/>
  <c r="AC376" i="9"/>
  <c r="AC361" i="27" s="1"/>
  <c r="Z377" i="9"/>
  <c r="Z362" i="27" s="1"/>
  <c r="AA377" i="9"/>
  <c r="AA362" i="27" s="1"/>
  <c r="AB377" i="9"/>
  <c r="AB362" i="27" s="1"/>
  <c r="AC377" i="9"/>
  <c r="AC362" i="27" s="1"/>
  <c r="Z378" i="9"/>
  <c r="Z363" i="27" s="1"/>
  <c r="AA378" i="9"/>
  <c r="AA363" i="27" s="1"/>
  <c r="AB378" i="9"/>
  <c r="AB363" i="27" s="1"/>
  <c r="AC378" i="9"/>
  <c r="AC363" i="27" s="1"/>
  <c r="Z379" i="9"/>
  <c r="Z364" i="27" s="1"/>
  <c r="AA379" i="9"/>
  <c r="AA364" i="27" s="1"/>
  <c r="AB379" i="9"/>
  <c r="AB364" i="27" s="1"/>
  <c r="AC379" i="9"/>
  <c r="AC364" i="27" s="1"/>
  <c r="Z380" i="9"/>
  <c r="Z365" i="27" s="1"/>
  <c r="AA380" i="9"/>
  <c r="AA365" i="27" s="1"/>
  <c r="AB380" i="9"/>
  <c r="AB365" i="27" s="1"/>
  <c r="AC380" i="9"/>
  <c r="AC365" i="27" s="1"/>
  <c r="Z381" i="9"/>
  <c r="Z366" i="27" s="1"/>
  <c r="AA381" i="9"/>
  <c r="AA366" i="27" s="1"/>
  <c r="AB381" i="9"/>
  <c r="AB366" i="27" s="1"/>
  <c r="AC381" i="9"/>
  <c r="AC366" i="27" s="1"/>
  <c r="Z382" i="9"/>
  <c r="Z367" i="27" s="1"/>
  <c r="AA382" i="9"/>
  <c r="AA367" i="27" s="1"/>
  <c r="AB382" i="9"/>
  <c r="AB367" i="27" s="1"/>
  <c r="AC382" i="9"/>
  <c r="AC367" i="27" s="1"/>
  <c r="Z383" i="9"/>
  <c r="Z368" i="27" s="1"/>
  <c r="AA383" i="9"/>
  <c r="AA368" i="27" s="1"/>
  <c r="AB383" i="9"/>
  <c r="AB368" i="27" s="1"/>
  <c r="AC383" i="9"/>
  <c r="AC368" i="27" s="1"/>
  <c r="Z384" i="9"/>
  <c r="Z369" i="27" s="1"/>
  <c r="AA384" i="9"/>
  <c r="AA369" i="27" s="1"/>
  <c r="AB384" i="9"/>
  <c r="AB369" i="27" s="1"/>
  <c r="AC384" i="9"/>
  <c r="AC369" i="27" s="1"/>
  <c r="Z385" i="9"/>
  <c r="Z370" i="27" s="1"/>
  <c r="AA385" i="9"/>
  <c r="AA370" i="27" s="1"/>
  <c r="AB385" i="9"/>
  <c r="AB370" i="27" s="1"/>
  <c r="AC385" i="9"/>
  <c r="AC370" i="27" s="1"/>
  <c r="Z386" i="9"/>
  <c r="Z371" i="27" s="1"/>
  <c r="AA386" i="9"/>
  <c r="AA371" i="27" s="1"/>
  <c r="AB386" i="9"/>
  <c r="AB371" i="27" s="1"/>
  <c r="AC386" i="9"/>
  <c r="AC371" i="27" s="1"/>
  <c r="Z387" i="9"/>
  <c r="Z372" i="27" s="1"/>
  <c r="AA387" i="9"/>
  <c r="AA372" i="27" s="1"/>
  <c r="AB387" i="9"/>
  <c r="AB372" i="27" s="1"/>
  <c r="AC387" i="9"/>
  <c r="AC372" i="27" s="1"/>
  <c r="Z388" i="9"/>
  <c r="Z373" i="27" s="1"/>
  <c r="AA388" i="9"/>
  <c r="AA373" i="27" s="1"/>
  <c r="AB388" i="9"/>
  <c r="AB373" i="27" s="1"/>
  <c r="AC388" i="9"/>
  <c r="AC373" i="27" s="1"/>
  <c r="Z389" i="9"/>
  <c r="Z374" i="27" s="1"/>
  <c r="AA389" i="9"/>
  <c r="AA374" i="27" s="1"/>
  <c r="AB389" i="9"/>
  <c r="AB374" i="27" s="1"/>
  <c r="AC389" i="9"/>
  <c r="AC374" i="27" s="1"/>
  <c r="Z390" i="9"/>
  <c r="Z375" i="27" s="1"/>
  <c r="AA390" i="9"/>
  <c r="AA375" i="27" s="1"/>
  <c r="AB390" i="9"/>
  <c r="AB375" i="27" s="1"/>
  <c r="AC390" i="9"/>
  <c r="AC375" i="27" s="1"/>
  <c r="Z391" i="9"/>
  <c r="Z376" i="27" s="1"/>
  <c r="AA391" i="9"/>
  <c r="AA376" i="27" s="1"/>
  <c r="AB391" i="9"/>
  <c r="AB376" i="27" s="1"/>
  <c r="AC391" i="9"/>
  <c r="AC376" i="27" s="1"/>
  <c r="Z392" i="9"/>
  <c r="Z377" i="27" s="1"/>
  <c r="AA392" i="9"/>
  <c r="AA377" i="27" s="1"/>
  <c r="AB392" i="9"/>
  <c r="AB377" i="27" s="1"/>
  <c r="AC392" i="9"/>
  <c r="AC377" i="27" s="1"/>
  <c r="Z393" i="9"/>
  <c r="Z378" i="27" s="1"/>
  <c r="AA393" i="9"/>
  <c r="AA378" i="27" s="1"/>
  <c r="AB393" i="9"/>
  <c r="AB378" i="27" s="1"/>
  <c r="AC393" i="9"/>
  <c r="AC378" i="27" s="1"/>
  <c r="Z394" i="9"/>
  <c r="Z379" i="27" s="1"/>
  <c r="AA394" i="9"/>
  <c r="AA379" i="27" s="1"/>
  <c r="AB394" i="9"/>
  <c r="AB379" i="27" s="1"/>
  <c r="AC394" i="9"/>
  <c r="AC379" i="27" s="1"/>
  <c r="Z395" i="9"/>
  <c r="Z380" i="27" s="1"/>
  <c r="AA395" i="9"/>
  <c r="AA380" i="27" s="1"/>
  <c r="AB395" i="9"/>
  <c r="AB380" i="27" s="1"/>
  <c r="AC395" i="9"/>
  <c r="AC380" i="27" s="1"/>
  <c r="Z396" i="9"/>
  <c r="Z381" i="27" s="1"/>
  <c r="AA396" i="9"/>
  <c r="AA381" i="27" s="1"/>
  <c r="AB396" i="9"/>
  <c r="AB381" i="27" s="1"/>
  <c r="AC396" i="9"/>
  <c r="AC381" i="27" s="1"/>
  <c r="Z397" i="9"/>
  <c r="Z382" i="27" s="1"/>
  <c r="AA397" i="9"/>
  <c r="AA382" i="27" s="1"/>
  <c r="AB397" i="9"/>
  <c r="AB382" i="27" s="1"/>
  <c r="AC397" i="9"/>
  <c r="AC382" i="27" s="1"/>
  <c r="Z398" i="9"/>
  <c r="Z383" i="27" s="1"/>
  <c r="AA398" i="9"/>
  <c r="AA383" i="27" s="1"/>
  <c r="AB398" i="9"/>
  <c r="AB383" i="27" s="1"/>
  <c r="AC398" i="9"/>
  <c r="AC383" i="27" s="1"/>
  <c r="Z399" i="9"/>
  <c r="Z384" i="27" s="1"/>
  <c r="AA399" i="9"/>
  <c r="AA384" i="27" s="1"/>
  <c r="AB399" i="9"/>
  <c r="AB384" i="27" s="1"/>
  <c r="AC399" i="9"/>
  <c r="AC384" i="27" s="1"/>
  <c r="Z400" i="9"/>
  <c r="Z385" i="27" s="1"/>
  <c r="AA400" i="9"/>
  <c r="AA385" i="27" s="1"/>
  <c r="AB400" i="9"/>
  <c r="AB385" i="27" s="1"/>
  <c r="AC400" i="9"/>
  <c r="AC385" i="27" s="1"/>
  <c r="Z401" i="9"/>
  <c r="Z386" i="27" s="1"/>
  <c r="AA401" i="9"/>
  <c r="AA386" i="27" s="1"/>
  <c r="AB401" i="9"/>
  <c r="AB386" i="27" s="1"/>
  <c r="AC401" i="9"/>
  <c r="AC386" i="27" s="1"/>
  <c r="Z402" i="9"/>
  <c r="Z387" i="27" s="1"/>
  <c r="AA402" i="9"/>
  <c r="AA387" i="27" s="1"/>
  <c r="AB402" i="9"/>
  <c r="AB387" i="27" s="1"/>
  <c r="AC402" i="9"/>
  <c r="AC387" i="27" s="1"/>
  <c r="Z403" i="9"/>
  <c r="Z388" i="27" s="1"/>
  <c r="AA403" i="9"/>
  <c r="AA388" i="27" s="1"/>
  <c r="AB403" i="9"/>
  <c r="AB388" i="27" s="1"/>
  <c r="AC403" i="9"/>
  <c r="AC388" i="27" s="1"/>
  <c r="Z404" i="9"/>
  <c r="Z389" i="27" s="1"/>
  <c r="AA404" i="9"/>
  <c r="AA389" i="27" s="1"/>
  <c r="AB404" i="9"/>
  <c r="AB389" i="27" s="1"/>
  <c r="AC404" i="9"/>
  <c r="AC389" i="27" s="1"/>
  <c r="Z405" i="9"/>
  <c r="Z390" i="27" s="1"/>
  <c r="AA405" i="9"/>
  <c r="AA390" i="27" s="1"/>
  <c r="AB405" i="9"/>
  <c r="AB390" i="27" s="1"/>
  <c r="AC405" i="9"/>
  <c r="AC390" i="27" s="1"/>
  <c r="Z406" i="9"/>
  <c r="Z391" i="27" s="1"/>
  <c r="AA406" i="9"/>
  <c r="AA391" i="27" s="1"/>
  <c r="AB406" i="9"/>
  <c r="AB391" i="27" s="1"/>
  <c r="AC406" i="9"/>
  <c r="AC391" i="27" s="1"/>
  <c r="Z407" i="9"/>
  <c r="Z392" i="27" s="1"/>
  <c r="AA407" i="9"/>
  <c r="AA392" i="27" s="1"/>
  <c r="AB407" i="9"/>
  <c r="AB392" i="27" s="1"/>
  <c r="AC407" i="9"/>
  <c r="AC392" i="27" s="1"/>
  <c r="Z408" i="9"/>
  <c r="Z393" i="27" s="1"/>
  <c r="AA408" i="9"/>
  <c r="AA393" i="27" s="1"/>
  <c r="AB408" i="9"/>
  <c r="AB393" i="27" s="1"/>
  <c r="AC408" i="9"/>
  <c r="AC393" i="27" s="1"/>
  <c r="Z409" i="9"/>
  <c r="Z394" i="27" s="1"/>
  <c r="AA409" i="9"/>
  <c r="AA394" i="27" s="1"/>
  <c r="AB409" i="9"/>
  <c r="AB394" i="27" s="1"/>
  <c r="AC409" i="9"/>
  <c r="AC394" i="27" s="1"/>
  <c r="Z410" i="9"/>
  <c r="Z395" i="27" s="1"/>
  <c r="AA410" i="9"/>
  <c r="AA395" i="27" s="1"/>
  <c r="AB410" i="9"/>
  <c r="AB395" i="27" s="1"/>
  <c r="AC410" i="9"/>
  <c r="AC395" i="27" s="1"/>
  <c r="Z411" i="9"/>
  <c r="Z396" i="27" s="1"/>
  <c r="AA411" i="9"/>
  <c r="AA396" i="27" s="1"/>
  <c r="AB411" i="9"/>
  <c r="AB396" i="27" s="1"/>
  <c r="AC411" i="9"/>
  <c r="AC396" i="27" s="1"/>
  <c r="Z412" i="9"/>
  <c r="Z397" i="27" s="1"/>
  <c r="AA412" i="9"/>
  <c r="AA397" i="27" s="1"/>
  <c r="AB412" i="9"/>
  <c r="AB397" i="27" s="1"/>
  <c r="AC412" i="9"/>
  <c r="AC397" i="27" s="1"/>
  <c r="Z413" i="9"/>
  <c r="Z398" i="27" s="1"/>
  <c r="AA413" i="9"/>
  <c r="AA398" i="27" s="1"/>
  <c r="AB413" i="9"/>
  <c r="AB398" i="27" s="1"/>
  <c r="AC413" i="9"/>
  <c r="AC398" i="27" s="1"/>
  <c r="Z414" i="9"/>
  <c r="Z399" i="27" s="1"/>
  <c r="AA414" i="9"/>
  <c r="AA399" i="27" s="1"/>
  <c r="AB414" i="9"/>
  <c r="AB399" i="27" s="1"/>
  <c r="AC414" i="9"/>
  <c r="AC399" i="27" s="1"/>
  <c r="Z415" i="9"/>
  <c r="Z400" i="27" s="1"/>
  <c r="AA415" i="9"/>
  <c r="AA400" i="27" s="1"/>
  <c r="AB415" i="9"/>
  <c r="AB400" i="27" s="1"/>
  <c r="AC415" i="9"/>
  <c r="AC400" i="27" s="1"/>
  <c r="Z416" i="9"/>
  <c r="Z401" i="27" s="1"/>
  <c r="AA416" i="9"/>
  <c r="AA401" i="27" s="1"/>
  <c r="AB416" i="9"/>
  <c r="AB401" i="27" s="1"/>
  <c r="AC416" i="9"/>
  <c r="AC401" i="27" s="1"/>
  <c r="Z417" i="9"/>
  <c r="Z402" i="27" s="1"/>
  <c r="AA417" i="9"/>
  <c r="AA402" i="27" s="1"/>
  <c r="AB417" i="9"/>
  <c r="AB402" i="27" s="1"/>
  <c r="AC417" i="9"/>
  <c r="AC402" i="27" s="1"/>
  <c r="Z418" i="9"/>
  <c r="Z403" i="27" s="1"/>
  <c r="AA418" i="9"/>
  <c r="AA403" i="27" s="1"/>
  <c r="AB418" i="9"/>
  <c r="AB403" i="27" s="1"/>
  <c r="AC418" i="9"/>
  <c r="AC403" i="27" s="1"/>
  <c r="Z419" i="9"/>
  <c r="Z404" i="27" s="1"/>
  <c r="AA419" i="9"/>
  <c r="AA404" i="27" s="1"/>
  <c r="AB419" i="9"/>
  <c r="AB404" i="27" s="1"/>
  <c r="AC419" i="9"/>
  <c r="AC404" i="27" s="1"/>
  <c r="Z420" i="9"/>
  <c r="Z405" i="27" s="1"/>
  <c r="AA420" i="9"/>
  <c r="AA405" i="27" s="1"/>
  <c r="AB420" i="9"/>
  <c r="AB405" i="27" s="1"/>
  <c r="AC420" i="9"/>
  <c r="AC405" i="27" s="1"/>
  <c r="Z421" i="9"/>
  <c r="Z406" i="27" s="1"/>
  <c r="AA421" i="9"/>
  <c r="AA406" i="27" s="1"/>
  <c r="AB421" i="9"/>
  <c r="AB406" i="27" s="1"/>
  <c r="AC421" i="9"/>
  <c r="AC406" i="27" s="1"/>
  <c r="Z422" i="9"/>
  <c r="Z407" i="27" s="1"/>
  <c r="AA422" i="9"/>
  <c r="AA407" i="27" s="1"/>
  <c r="AB422" i="9"/>
  <c r="AB407" i="27" s="1"/>
  <c r="AC422" i="9"/>
  <c r="AC407" i="27" s="1"/>
  <c r="Z423" i="9"/>
  <c r="Z408" i="27" s="1"/>
  <c r="AA423" i="9"/>
  <c r="AA408" i="27" s="1"/>
  <c r="AB423" i="9"/>
  <c r="AB408" i="27" s="1"/>
  <c r="AC423" i="9"/>
  <c r="AC408" i="27" s="1"/>
  <c r="Z424" i="9"/>
  <c r="Z409" i="27" s="1"/>
  <c r="AA424" i="9"/>
  <c r="AA409" i="27" s="1"/>
  <c r="AB424" i="9"/>
  <c r="AB409" i="27" s="1"/>
  <c r="AC424" i="9"/>
  <c r="AC409" i="27" s="1"/>
  <c r="Z425" i="9"/>
  <c r="Z410" i="27" s="1"/>
  <c r="AA425" i="9"/>
  <c r="AA410" i="27" s="1"/>
  <c r="AB425" i="9"/>
  <c r="AB410" i="27" s="1"/>
  <c r="AC425" i="9"/>
  <c r="AC410" i="27" s="1"/>
  <c r="Z426" i="9"/>
  <c r="Z411" i="27" s="1"/>
  <c r="AA426" i="9"/>
  <c r="AA411" i="27" s="1"/>
  <c r="AB426" i="9"/>
  <c r="AB411" i="27" s="1"/>
  <c r="AC426" i="9"/>
  <c r="AC411" i="27" s="1"/>
  <c r="Z427" i="9"/>
  <c r="Z412" i="27" s="1"/>
  <c r="AA427" i="9"/>
  <c r="AA412" i="27" s="1"/>
  <c r="AB427" i="9"/>
  <c r="AB412" i="27" s="1"/>
  <c r="AC427" i="9"/>
  <c r="AC412" i="27" s="1"/>
  <c r="Z428" i="9"/>
  <c r="Z413" i="27" s="1"/>
  <c r="AA428" i="9"/>
  <c r="AA413" i="27" s="1"/>
  <c r="AB428" i="9"/>
  <c r="AB413" i="27" s="1"/>
  <c r="AC428" i="9"/>
  <c r="AC413" i="27" s="1"/>
  <c r="Z429" i="9"/>
  <c r="Z414" i="27" s="1"/>
  <c r="AA429" i="9"/>
  <c r="AA414" i="27" s="1"/>
  <c r="AB429" i="9"/>
  <c r="AB414" i="27" s="1"/>
  <c r="AC429" i="9"/>
  <c r="AC414" i="27" s="1"/>
  <c r="Z430" i="9"/>
  <c r="Z415" i="27" s="1"/>
  <c r="AA430" i="9"/>
  <c r="AA415" i="27" s="1"/>
  <c r="AB430" i="9"/>
  <c r="AB415" i="27" s="1"/>
  <c r="AC430" i="9"/>
  <c r="AC415" i="27" s="1"/>
  <c r="Z431" i="9"/>
  <c r="Z416" i="27" s="1"/>
  <c r="AA431" i="9"/>
  <c r="AA416" i="27" s="1"/>
  <c r="AB431" i="9"/>
  <c r="AB416" i="27" s="1"/>
  <c r="AC431" i="9"/>
  <c r="AC416" i="27" s="1"/>
  <c r="Z432" i="9"/>
  <c r="Z417" i="27" s="1"/>
  <c r="AA432" i="9"/>
  <c r="AA417" i="27" s="1"/>
  <c r="AB432" i="9"/>
  <c r="AB417" i="27" s="1"/>
  <c r="AC432" i="9"/>
  <c r="AC417" i="27" s="1"/>
  <c r="Z433" i="9"/>
  <c r="Z418" i="27" s="1"/>
  <c r="AA433" i="9"/>
  <c r="AA418" i="27" s="1"/>
  <c r="AB433" i="9"/>
  <c r="AB418" i="27" s="1"/>
  <c r="AC433" i="9"/>
  <c r="AC418" i="27" s="1"/>
  <c r="Z434" i="9"/>
  <c r="Z419" i="27" s="1"/>
  <c r="AA434" i="9"/>
  <c r="AA419" i="27" s="1"/>
  <c r="AB434" i="9"/>
  <c r="AB419" i="27" s="1"/>
  <c r="AC434" i="9"/>
  <c r="AC419" i="27" s="1"/>
  <c r="Z435" i="9"/>
  <c r="Z420" i="27" s="1"/>
  <c r="AA435" i="9"/>
  <c r="AA420" i="27" s="1"/>
  <c r="AB435" i="9"/>
  <c r="AB420" i="27" s="1"/>
  <c r="AC435" i="9"/>
  <c r="AC420" i="27" s="1"/>
  <c r="Z436" i="9"/>
  <c r="Z421" i="27" s="1"/>
  <c r="AA436" i="9"/>
  <c r="AA421" i="27" s="1"/>
  <c r="AB436" i="9"/>
  <c r="AB421" i="27" s="1"/>
  <c r="AC436" i="9"/>
  <c r="AC421" i="27" s="1"/>
  <c r="Z437" i="9"/>
  <c r="Z422" i="27" s="1"/>
  <c r="AA437" i="9"/>
  <c r="AA422" i="27" s="1"/>
  <c r="AB437" i="9"/>
  <c r="AB422" i="27" s="1"/>
  <c r="AC437" i="9"/>
  <c r="AC422" i="27" s="1"/>
  <c r="Z438" i="9"/>
  <c r="Z423" i="27" s="1"/>
  <c r="AA438" i="9"/>
  <c r="AA423" i="27" s="1"/>
  <c r="AB438" i="9"/>
  <c r="AB423" i="27" s="1"/>
  <c r="AC438" i="9"/>
  <c r="AC423" i="27" s="1"/>
  <c r="Z439" i="9"/>
  <c r="Z424" i="27" s="1"/>
  <c r="AA439" i="9"/>
  <c r="AA424" i="27" s="1"/>
  <c r="AB439" i="9"/>
  <c r="AB424" i="27" s="1"/>
  <c r="AC439" i="9"/>
  <c r="AC424" i="27" s="1"/>
  <c r="Z440" i="9"/>
  <c r="Z425" i="27" s="1"/>
  <c r="AA440" i="9"/>
  <c r="AA425" i="27" s="1"/>
  <c r="AB440" i="9"/>
  <c r="AB425" i="27" s="1"/>
  <c r="AC440" i="9"/>
  <c r="AC425" i="27" s="1"/>
  <c r="Z441" i="9"/>
  <c r="Z426" i="27" s="1"/>
  <c r="AA441" i="9"/>
  <c r="AA426" i="27" s="1"/>
  <c r="AB441" i="9"/>
  <c r="AB426" i="27" s="1"/>
  <c r="AC441" i="9"/>
  <c r="AC426" i="27" s="1"/>
  <c r="Z442" i="9"/>
  <c r="Z427" i="27" s="1"/>
  <c r="AA442" i="9"/>
  <c r="AA427" i="27" s="1"/>
  <c r="AB442" i="9"/>
  <c r="AB427" i="27" s="1"/>
  <c r="AC442" i="9"/>
  <c r="AC427" i="27" s="1"/>
  <c r="Z443" i="9"/>
  <c r="Z428" i="27" s="1"/>
  <c r="AA443" i="9"/>
  <c r="AA428" i="27" s="1"/>
  <c r="AB443" i="9"/>
  <c r="AB428" i="27" s="1"/>
  <c r="AC443" i="9"/>
  <c r="AC428" i="27" s="1"/>
  <c r="Z444" i="9"/>
  <c r="Z429" i="27" s="1"/>
  <c r="AA444" i="9"/>
  <c r="AA429" i="27" s="1"/>
  <c r="AB444" i="9"/>
  <c r="AB429" i="27" s="1"/>
  <c r="AC444" i="9"/>
  <c r="AC429" i="27" s="1"/>
  <c r="Z445" i="9"/>
  <c r="Z430" i="27" s="1"/>
  <c r="AA445" i="9"/>
  <c r="AA430" i="27" s="1"/>
  <c r="AB445" i="9"/>
  <c r="AB430" i="27" s="1"/>
  <c r="AC445" i="9"/>
  <c r="AC430" i="27" s="1"/>
  <c r="Z446" i="9"/>
  <c r="Z431" i="27" s="1"/>
  <c r="AA446" i="9"/>
  <c r="AA431" i="27" s="1"/>
  <c r="AB446" i="9"/>
  <c r="AB431" i="27" s="1"/>
  <c r="AC446" i="9"/>
  <c r="AC431" i="27" s="1"/>
  <c r="Z447" i="9"/>
  <c r="Z432" i="27" s="1"/>
  <c r="AA447" i="9"/>
  <c r="AA432" i="27" s="1"/>
  <c r="AB447" i="9"/>
  <c r="AB432" i="27" s="1"/>
  <c r="AC447" i="9"/>
  <c r="AC432" i="27" s="1"/>
  <c r="AC348" i="9"/>
  <c r="AC333" i="27" s="1"/>
  <c r="AB348" i="9"/>
  <c r="AB333" i="27" s="1"/>
  <c r="AA348" i="9"/>
  <c r="AA333" i="27" s="1"/>
  <c r="Z348" i="9"/>
  <c r="Z333" i="27" s="1"/>
  <c r="V349" i="9"/>
  <c r="V334" i="27" s="1"/>
  <c r="W349" i="9"/>
  <c r="W334" i="27" s="1"/>
  <c r="X349" i="9"/>
  <c r="X334" i="27" s="1"/>
  <c r="V350" i="9"/>
  <c r="V335" i="27" s="1"/>
  <c r="W350" i="9"/>
  <c r="W335" i="27" s="1"/>
  <c r="X350" i="9"/>
  <c r="X335" i="27" s="1"/>
  <c r="V351" i="9"/>
  <c r="V336" i="27" s="1"/>
  <c r="W351" i="9"/>
  <c r="W336" i="27" s="1"/>
  <c r="X351" i="9"/>
  <c r="X336" i="27" s="1"/>
  <c r="V352" i="9"/>
  <c r="V337" i="27" s="1"/>
  <c r="W352" i="9"/>
  <c r="W337" i="27" s="1"/>
  <c r="X352" i="9"/>
  <c r="X337" i="27" s="1"/>
  <c r="V353" i="9"/>
  <c r="V338" i="27" s="1"/>
  <c r="W353" i="9"/>
  <c r="W338" i="27" s="1"/>
  <c r="X353" i="9"/>
  <c r="X338" i="27" s="1"/>
  <c r="V354" i="9"/>
  <c r="V339" i="27" s="1"/>
  <c r="W354" i="9"/>
  <c r="W339" i="27" s="1"/>
  <c r="X354" i="9"/>
  <c r="X339" i="27" s="1"/>
  <c r="V355" i="9"/>
  <c r="V340" i="27" s="1"/>
  <c r="W355" i="9"/>
  <c r="W340" i="27" s="1"/>
  <c r="X355" i="9"/>
  <c r="X340" i="27" s="1"/>
  <c r="V356" i="9"/>
  <c r="V341" i="27" s="1"/>
  <c r="W356" i="9"/>
  <c r="W341" i="27" s="1"/>
  <c r="X356" i="9"/>
  <c r="X341" i="27" s="1"/>
  <c r="V357" i="9"/>
  <c r="V342" i="27" s="1"/>
  <c r="W357" i="9"/>
  <c r="W342" i="27" s="1"/>
  <c r="X357" i="9"/>
  <c r="X342" i="27" s="1"/>
  <c r="V358" i="9"/>
  <c r="V343" i="27" s="1"/>
  <c r="W358" i="9"/>
  <c r="W343" i="27" s="1"/>
  <c r="X358" i="9"/>
  <c r="X343" i="27" s="1"/>
  <c r="V359" i="9"/>
  <c r="V344" i="27" s="1"/>
  <c r="W359" i="9"/>
  <c r="W344" i="27" s="1"/>
  <c r="X359" i="9"/>
  <c r="X344" i="27" s="1"/>
  <c r="V360" i="9"/>
  <c r="V345" i="27" s="1"/>
  <c r="W360" i="9"/>
  <c r="W345" i="27" s="1"/>
  <c r="X360" i="9"/>
  <c r="X345" i="27" s="1"/>
  <c r="V361" i="9"/>
  <c r="V346" i="27" s="1"/>
  <c r="W361" i="9"/>
  <c r="W346" i="27" s="1"/>
  <c r="X361" i="9"/>
  <c r="X346" i="27" s="1"/>
  <c r="V362" i="9"/>
  <c r="V347" i="27" s="1"/>
  <c r="W362" i="9"/>
  <c r="W347" i="27" s="1"/>
  <c r="X362" i="9"/>
  <c r="X347" i="27" s="1"/>
  <c r="V363" i="9"/>
  <c r="V348" i="27" s="1"/>
  <c r="W363" i="9"/>
  <c r="W348" i="27" s="1"/>
  <c r="X363" i="9"/>
  <c r="X348" i="27" s="1"/>
  <c r="V364" i="9"/>
  <c r="V349" i="27" s="1"/>
  <c r="W364" i="9"/>
  <c r="W349" i="27" s="1"/>
  <c r="X364" i="9"/>
  <c r="X349" i="27" s="1"/>
  <c r="V365" i="9"/>
  <c r="V350" i="27" s="1"/>
  <c r="W365" i="9"/>
  <c r="W350" i="27" s="1"/>
  <c r="X365" i="9"/>
  <c r="X350" i="27" s="1"/>
  <c r="V366" i="9"/>
  <c r="V351" i="27" s="1"/>
  <c r="W366" i="9"/>
  <c r="W351" i="27" s="1"/>
  <c r="X366" i="9"/>
  <c r="X351" i="27" s="1"/>
  <c r="V367" i="9"/>
  <c r="V352" i="27" s="1"/>
  <c r="W367" i="9"/>
  <c r="W352" i="27" s="1"/>
  <c r="X367" i="9"/>
  <c r="X352" i="27" s="1"/>
  <c r="V368" i="9"/>
  <c r="V353" i="27" s="1"/>
  <c r="W368" i="9"/>
  <c r="W353" i="27" s="1"/>
  <c r="X368" i="9"/>
  <c r="X353" i="27" s="1"/>
  <c r="V369" i="9"/>
  <c r="V354" i="27" s="1"/>
  <c r="W369" i="9"/>
  <c r="W354" i="27" s="1"/>
  <c r="X369" i="9"/>
  <c r="X354" i="27" s="1"/>
  <c r="V370" i="9"/>
  <c r="V355" i="27" s="1"/>
  <c r="W370" i="9"/>
  <c r="W355" i="27" s="1"/>
  <c r="X370" i="9"/>
  <c r="X355" i="27" s="1"/>
  <c r="V371" i="9"/>
  <c r="V356" i="27" s="1"/>
  <c r="W371" i="9"/>
  <c r="W356" i="27" s="1"/>
  <c r="X371" i="9"/>
  <c r="X356" i="27" s="1"/>
  <c r="V372" i="9"/>
  <c r="V357" i="27" s="1"/>
  <c r="W372" i="9"/>
  <c r="W357" i="27" s="1"/>
  <c r="X372" i="9"/>
  <c r="X357" i="27" s="1"/>
  <c r="V373" i="9"/>
  <c r="V358" i="27" s="1"/>
  <c r="W373" i="9"/>
  <c r="W358" i="27" s="1"/>
  <c r="X373" i="9"/>
  <c r="X358" i="27" s="1"/>
  <c r="V374" i="9"/>
  <c r="V359" i="27" s="1"/>
  <c r="W374" i="9"/>
  <c r="W359" i="27" s="1"/>
  <c r="X374" i="9"/>
  <c r="X359" i="27" s="1"/>
  <c r="V375" i="9"/>
  <c r="V360" i="27" s="1"/>
  <c r="W375" i="9"/>
  <c r="W360" i="27" s="1"/>
  <c r="X375" i="9"/>
  <c r="X360" i="27" s="1"/>
  <c r="V376" i="9"/>
  <c r="V361" i="27" s="1"/>
  <c r="W376" i="9"/>
  <c r="W361" i="27" s="1"/>
  <c r="X376" i="9"/>
  <c r="X361" i="27" s="1"/>
  <c r="V377" i="9"/>
  <c r="V362" i="27" s="1"/>
  <c r="W377" i="9"/>
  <c r="W362" i="27" s="1"/>
  <c r="X377" i="9"/>
  <c r="X362" i="27" s="1"/>
  <c r="V378" i="9"/>
  <c r="V363" i="27" s="1"/>
  <c r="W378" i="9"/>
  <c r="W363" i="27" s="1"/>
  <c r="X378" i="9"/>
  <c r="X363" i="27" s="1"/>
  <c r="V379" i="9"/>
  <c r="V364" i="27" s="1"/>
  <c r="W379" i="9"/>
  <c r="W364" i="27" s="1"/>
  <c r="X379" i="9"/>
  <c r="X364" i="27" s="1"/>
  <c r="V380" i="9"/>
  <c r="V365" i="27" s="1"/>
  <c r="W380" i="9"/>
  <c r="W365" i="27" s="1"/>
  <c r="X380" i="9"/>
  <c r="X365" i="27" s="1"/>
  <c r="V381" i="9"/>
  <c r="V366" i="27" s="1"/>
  <c r="W381" i="9"/>
  <c r="W366" i="27" s="1"/>
  <c r="X381" i="9"/>
  <c r="X366" i="27" s="1"/>
  <c r="V382" i="9"/>
  <c r="V367" i="27" s="1"/>
  <c r="W382" i="9"/>
  <c r="W367" i="27" s="1"/>
  <c r="X382" i="9"/>
  <c r="X367" i="27" s="1"/>
  <c r="V383" i="9"/>
  <c r="V368" i="27" s="1"/>
  <c r="W383" i="9"/>
  <c r="W368" i="27" s="1"/>
  <c r="X383" i="9"/>
  <c r="X368" i="27" s="1"/>
  <c r="V384" i="9"/>
  <c r="V369" i="27" s="1"/>
  <c r="W384" i="9"/>
  <c r="W369" i="27" s="1"/>
  <c r="X384" i="9"/>
  <c r="X369" i="27" s="1"/>
  <c r="V385" i="9"/>
  <c r="V370" i="27" s="1"/>
  <c r="W385" i="9"/>
  <c r="W370" i="27" s="1"/>
  <c r="X385" i="9"/>
  <c r="X370" i="27" s="1"/>
  <c r="V386" i="9"/>
  <c r="V371" i="27" s="1"/>
  <c r="W386" i="9"/>
  <c r="W371" i="27" s="1"/>
  <c r="X386" i="9"/>
  <c r="X371" i="27" s="1"/>
  <c r="V387" i="9"/>
  <c r="V372" i="27" s="1"/>
  <c r="W387" i="9"/>
  <c r="W372" i="27" s="1"/>
  <c r="X387" i="9"/>
  <c r="X372" i="27" s="1"/>
  <c r="V388" i="9"/>
  <c r="V373" i="27" s="1"/>
  <c r="W388" i="9"/>
  <c r="W373" i="27" s="1"/>
  <c r="X388" i="9"/>
  <c r="X373" i="27" s="1"/>
  <c r="V389" i="9"/>
  <c r="V374" i="27" s="1"/>
  <c r="W389" i="9"/>
  <c r="W374" i="27" s="1"/>
  <c r="X389" i="9"/>
  <c r="X374" i="27" s="1"/>
  <c r="V390" i="9"/>
  <c r="V375" i="27" s="1"/>
  <c r="W390" i="9"/>
  <c r="W375" i="27" s="1"/>
  <c r="X390" i="9"/>
  <c r="X375" i="27" s="1"/>
  <c r="V391" i="9"/>
  <c r="V376" i="27" s="1"/>
  <c r="W391" i="9"/>
  <c r="W376" i="27" s="1"/>
  <c r="X391" i="9"/>
  <c r="X376" i="27" s="1"/>
  <c r="V392" i="9"/>
  <c r="V377" i="27" s="1"/>
  <c r="W392" i="9"/>
  <c r="W377" i="27" s="1"/>
  <c r="X392" i="9"/>
  <c r="X377" i="27" s="1"/>
  <c r="V393" i="9"/>
  <c r="V378" i="27" s="1"/>
  <c r="W393" i="9"/>
  <c r="W378" i="27" s="1"/>
  <c r="X393" i="9"/>
  <c r="X378" i="27" s="1"/>
  <c r="V394" i="9"/>
  <c r="V379" i="27" s="1"/>
  <c r="W394" i="9"/>
  <c r="W379" i="27" s="1"/>
  <c r="X394" i="9"/>
  <c r="X379" i="27" s="1"/>
  <c r="V395" i="9"/>
  <c r="V380" i="27" s="1"/>
  <c r="W395" i="9"/>
  <c r="W380" i="27" s="1"/>
  <c r="X395" i="9"/>
  <c r="X380" i="27" s="1"/>
  <c r="V396" i="9"/>
  <c r="V381" i="27" s="1"/>
  <c r="W396" i="9"/>
  <c r="W381" i="27" s="1"/>
  <c r="X396" i="9"/>
  <c r="X381" i="27" s="1"/>
  <c r="V397" i="9"/>
  <c r="V382" i="27" s="1"/>
  <c r="W397" i="9"/>
  <c r="W382" i="27" s="1"/>
  <c r="X397" i="9"/>
  <c r="X382" i="27" s="1"/>
  <c r="V398" i="9"/>
  <c r="V383" i="27" s="1"/>
  <c r="W398" i="9"/>
  <c r="W383" i="27" s="1"/>
  <c r="X398" i="9"/>
  <c r="X383" i="27" s="1"/>
  <c r="V399" i="9"/>
  <c r="V384" i="27" s="1"/>
  <c r="W399" i="9"/>
  <c r="W384" i="27" s="1"/>
  <c r="X399" i="9"/>
  <c r="X384" i="27" s="1"/>
  <c r="V400" i="9"/>
  <c r="V385" i="27" s="1"/>
  <c r="W400" i="9"/>
  <c r="W385" i="27" s="1"/>
  <c r="X400" i="9"/>
  <c r="X385" i="27" s="1"/>
  <c r="V401" i="9"/>
  <c r="V386" i="27" s="1"/>
  <c r="W401" i="9"/>
  <c r="W386" i="27" s="1"/>
  <c r="X401" i="9"/>
  <c r="X386" i="27" s="1"/>
  <c r="V402" i="9"/>
  <c r="V387" i="27" s="1"/>
  <c r="W402" i="9"/>
  <c r="W387" i="27" s="1"/>
  <c r="X402" i="9"/>
  <c r="X387" i="27" s="1"/>
  <c r="V403" i="9"/>
  <c r="V388" i="27" s="1"/>
  <c r="W403" i="9"/>
  <c r="W388" i="27" s="1"/>
  <c r="X403" i="9"/>
  <c r="X388" i="27" s="1"/>
  <c r="V404" i="9"/>
  <c r="V389" i="27" s="1"/>
  <c r="W404" i="9"/>
  <c r="W389" i="27" s="1"/>
  <c r="X404" i="9"/>
  <c r="X389" i="27" s="1"/>
  <c r="V405" i="9"/>
  <c r="V390" i="27" s="1"/>
  <c r="W405" i="9"/>
  <c r="W390" i="27" s="1"/>
  <c r="X405" i="9"/>
  <c r="X390" i="27" s="1"/>
  <c r="V406" i="9"/>
  <c r="V391" i="27" s="1"/>
  <c r="W406" i="9"/>
  <c r="W391" i="27" s="1"/>
  <c r="X406" i="9"/>
  <c r="X391" i="27" s="1"/>
  <c r="V407" i="9"/>
  <c r="V392" i="27" s="1"/>
  <c r="W407" i="9"/>
  <c r="W392" i="27" s="1"/>
  <c r="X407" i="9"/>
  <c r="X392" i="27" s="1"/>
  <c r="V408" i="9"/>
  <c r="V393" i="27" s="1"/>
  <c r="W408" i="9"/>
  <c r="W393" i="27" s="1"/>
  <c r="X408" i="9"/>
  <c r="X393" i="27" s="1"/>
  <c r="V409" i="9"/>
  <c r="V394" i="27" s="1"/>
  <c r="W409" i="9"/>
  <c r="W394" i="27" s="1"/>
  <c r="X409" i="9"/>
  <c r="X394" i="27" s="1"/>
  <c r="V410" i="9"/>
  <c r="V395" i="27" s="1"/>
  <c r="W410" i="9"/>
  <c r="W395" i="27" s="1"/>
  <c r="X410" i="9"/>
  <c r="X395" i="27" s="1"/>
  <c r="V411" i="9"/>
  <c r="V396" i="27" s="1"/>
  <c r="W411" i="9"/>
  <c r="W396" i="27" s="1"/>
  <c r="X411" i="9"/>
  <c r="X396" i="27" s="1"/>
  <c r="V412" i="9"/>
  <c r="V397" i="27" s="1"/>
  <c r="W412" i="9"/>
  <c r="W397" i="27" s="1"/>
  <c r="X412" i="9"/>
  <c r="X397" i="27" s="1"/>
  <c r="V413" i="9"/>
  <c r="V398" i="27" s="1"/>
  <c r="W413" i="9"/>
  <c r="W398" i="27" s="1"/>
  <c r="X413" i="9"/>
  <c r="X398" i="27" s="1"/>
  <c r="V414" i="9"/>
  <c r="V399" i="27" s="1"/>
  <c r="W414" i="9"/>
  <c r="W399" i="27" s="1"/>
  <c r="X414" i="9"/>
  <c r="X399" i="27" s="1"/>
  <c r="V415" i="9"/>
  <c r="V400" i="27" s="1"/>
  <c r="W415" i="9"/>
  <c r="W400" i="27" s="1"/>
  <c r="X415" i="9"/>
  <c r="X400" i="27" s="1"/>
  <c r="V416" i="9"/>
  <c r="V401" i="27" s="1"/>
  <c r="W416" i="9"/>
  <c r="W401" i="27" s="1"/>
  <c r="X416" i="9"/>
  <c r="X401" i="27" s="1"/>
  <c r="V417" i="9"/>
  <c r="V402" i="27" s="1"/>
  <c r="W417" i="9"/>
  <c r="W402" i="27" s="1"/>
  <c r="X417" i="9"/>
  <c r="X402" i="27" s="1"/>
  <c r="V418" i="9"/>
  <c r="V403" i="27" s="1"/>
  <c r="W418" i="9"/>
  <c r="W403" i="27" s="1"/>
  <c r="X418" i="9"/>
  <c r="X403" i="27" s="1"/>
  <c r="V419" i="9"/>
  <c r="V404" i="27" s="1"/>
  <c r="W419" i="9"/>
  <c r="W404" i="27" s="1"/>
  <c r="X419" i="9"/>
  <c r="X404" i="27" s="1"/>
  <c r="V420" i="9"/>
  <c r="V405" i="27" s="1"/>
  <c r="W420" i="9"/>
  <c r="W405" i="27" s="1"/>
  <c r="X420" i="9"/>
  <c r="X405" i="27" s="1"/>
  <c r="V421" i="9"/>
  <c r="V406" i="27" s="1"/>
  <c r="W421" i="9"/>
  <c r="W406" i="27" s="1"/>
  <c r="X421" i="9"/>
  <c r="X406" i="27" s="1"/>
  <c r="V422" i="9"/>
  <c r="V407" i="27" s="1"/>
  <c r="W422" i="9"/>
  <c r="W407" i="27" s="1"/>
  <c r="X422" i="9"/>
  <c r="X407" i="27" s="1"/>
  <c r="V423" i="9"/>
  <c r="V408" i="27" s="1"/>
  <c r="W423" i="9"/>
  <c r="W408" i="27" s="1"/>
  <c r="X423" i="9"/>
  <c r="X408" i="27" s="1"/>
  <c r="V424" i="9"/>
  <c r="V409" i="27" s="1"/>
  <c r="W424" i="9"/>
  <c r="W409" i="27" s="1"/>
  <c r="X424" i="9"/>
  <c r="X409" i="27" s="1"/>
  <c r="V425" i="9"/>
  <c r="V410" i="27" s="1"/>
  <c r="W425" i="9"/>
  <c r="W410" i="27" s="1"/>
  <c r="X425" i="9"/>
  <c r="X410" i="27" s="1"/>
  <c r="V426" i="9"/>
  <c r="V411" i="27" s="1"/>
  <c r="W426" i="9"/>
  <c r="W411" i="27" s="1"/>
  <c r="X426" i="9"/>
  <c r="X411" i="27" s="1"/>
  <c r="V427" i="9"/>
  <c r="V412" i="27" s="1"/>
  <c r="W427" i="9"/>
  <c r="W412" i="27" s="1"/>
  <c r="X427" i="9"/>
  <c r="X412" i="27" s="1"/>
  <c r="V428" i="9"/>
  <c r="V413" i="27" s="1"/>
  <c r="W428" i="9"/>
  <c r="W413" i="27" s="1"/>
  <c r="X428" i="9"/>
  <c r="X413" i="27" s="1"/>
  <c r="V429" i="9"/>
  <c r="V414" i="27" s="1"/>
  <c r="W429" i="9"/>
  <c r="W414" i="27" s="1"/>
  <c r="X429" i="9"/>
  <c r="X414" i="27" s="1"/>
  <c r="V430" i="9"/>
  <c r="V415" i="27" s="1"/>
  <c r="W430" i="9"/>
  <c r="W415" i="27" s="1"/>
  <c r="X430" i="9"/>
  <c r="X415" i="27" s="1"/>
  <c r="V431" i="9"/>
  <c r="V416" i="27" s="1"/>
  <c r="W431" i="9"/>
  <c r="W416" i="27" s="1"/>
  <c r="X431" i="9"/>
  <c r="X416" i="27" s="1"/>
  <c r="V432" i="9"/>
  <c r="V417" i="27" s="1"/>
  <c r="W432" i="9"/>
  <c r="W417" i="27" s="1"/>
  <c r="X432" i="9"/>
  <c r="X417" i="27" s="1"/>
  <c r="V433" i="9"/>
  <c r="V418" i="27" s="1"/>
  <c r="W433" i="9"/>
  <c r="W418" i="27" s="1"/>
  <c r="X433" i="9"/>
  <c r="X418" i="27" s="1"/>
  <c r="V434" i="9"/>
  <c r="V419" i="27" s="1"/>
  <c r="W434" i="9"/>
  <c r="W419" i="27" s="1"/>
  <c r="X434" i="9"/>
  <c r="X419" i="27" s="1"/>
  <c r="V435" i="9"/>
  <c r="V420" i="27" s="1"/>
  <c r="W435" i="9"/>
  <c r="W420" i="27" s="1"/>
  <c r="X435" i="9"/>
  <c r="X420" i="27" s="1"/>
  <c r="V436" i="9"/>
  <c r="V421" i="27" s="1"/>
  <c r="W436" i="9"/>
  <c r="W421" i="27" s="1"/>
  <c r="X436" i="9"/>
  <c r="X421" i="27" s="1"/>
  <c r="V437" i="9"/>
  <c r="V422" i="27" s="1"/>
  <c r="W437" i="9"/>
  <c r="W422" i="27" s="1"/>
  <c r="X437" i="9"/>
  <c r="X422" i="27" s="1"/>
  <c r="V438" i="9"/>
  <c r="V423" i="27" s="1"/>
  <c r="W438" i="9"/>
  <c r="W423" i="27" s="1"/>
  <c r="X438" i="9"/>
  <c r="X423" i="27" s="1"/>
  <c r="V439" i="9"/>
  <c r="V424" i="27" s="1"/>
  <c r="W439" i="9"/>
  <c r="W424" i="27" s="1"/>
  <c r="X439" i="9"/>
  <c r="X424" i="27" s="1"/>
  <c r="V440" i="9"/>
  <c r="V425" i="27" s="1"/>
  <c r="W440" i="9"/>
  <c r="W425" i="27" s="1"/>
  <c r="X440" i="9"/>
  <c r="X425" i="27" s="1"/>
  <c r="V441" i="9"/>
  <c r="V426" i="27" s="1"/>
  <c r="W441" i="9"/>
  <c r="W426" i="27" s="1"/>
  <c r="X441" i="9"/>
  <c r="X426" i="27" s="1"/>
  <c r="V442" i="9"/>
  <c r="V427" i="27" s="1"/>
  <c r="W442" i="9"/>
  <c r="W427" i="27" s="1"/>
  <c r="X442" i="9"/>
  <c r="X427" i="27" s="1"/>
  <c r="V443" i="9"/>
  <c r="V428" i="27" s="1"/>
  <c r="W443" i="9"/>
  <c r="W428" i="27" s="1"/>
  <c r="X443" i="9"/>
  <c r="X428" i="27" s="1"/>
  <c r="V444" i="9"/>
  <c r="V429" i="27" s="1"/>
  <c r="W444" i="9"/>
  <c r="W429" i="27" s="1"/>
  <c r="X444" i="9"/>
  <c r="X429" i="27" s="1"/>
  <c r="V445" i="9"/>
  <c r="V430" i="27" s="1"/>
  <c r="W445" i="9"/>
  <c r="W430" i="27" s="1"/>
  <c r="X445" i="9"/>
  <c r="X430" i="27" s="1"/>
  <c r="V446" i="9"/>
  <c r="V431" i="27" s="1"/>
  <c r="W446" i="9"/>
  <c r="W431" i="27" s="1"/>
  <c r="X446" i="9"/>
  <c r="X431" i="27" s="1"/>
  <c r="V447" i="9"/>
  <c r="V432" i="27" s="1"/>
  <c r="W447" i="9"/>
  <c r="W432" i="27" s="1"/>
  <c r="X447" i="9"/>
  <c r="X432" i="27" s="1"/>
  <c r="W348" i="9"/>
  <c r="W333" i="27" s="1"/>
  <c r="X348" i="9"/>
  <c r="X333" i="27" s="1"/>
  <c r="V348" i="9"/>
  <c r="V333" i="27" s="1"/>
  <c r="Z235" i="9"/>
  <c r="Z220" i="27" s="1"/>
  <c r="AA235" i="9"/>
  <c r="AA220" i="27" s="1"/>
  <c r="AB235" i="9"/>
  <c r="AB220" i="27" s="1"/>
  <c r="AC235" i="9"/>
  <c r="AC220" i="27" s="1"/>
  <c r="Z236" i="9"/>
  <c r="Z221" i="27" s="1"/>
  <c r="AA236" i="9"/>
  <c r="AA221" i="27" s="1"/>
  <c r="AB236" i="9"/>
  <c r="AB221" i="27" s="1"/>
  <c r="AC236" i="9"/>
  <c r="AC221" i="27" s="1"/>
  <c r="Z237" i="9"/>
  <c r="Z222" i="27" s="1"/>
  <c r="AA237" i="9"/>
  <c r="AA222" i="27" s="1"/>
  <c r="AB237" i="9"/>
  <c r="AB222" i="27" s="1"/>
  <c r="AC237" i="9"/>
  <c r="AC222" i="27" s="1"/>
  <c r="Z238" i="9"/>
  <c r="Z223" i="27" s="1"/>
  <c r="AA238" i="9"/>
  <c r="AA223" i="27" s="1"/>
  <c r="AB238" i="9"/>
  <c r="AB223" i="27" s="1"/>
  <c r="AC238" i="9"/>
  <c r="AC223" i="27" s="1"/>
  <c r="Z239" i="9"/>
  <c r="Z224" i="27" s="1"/>
  <c r="AA239" i="9"/>
  <c r="AA224" i="27" s="1"/>
  <c r="AB239" i="9"/>
  <c r="AB224" i="27" s="1"/>
  <c r="AC239" i="9"/>
  <c r="AC224" i="27" s="1"/>
  <c r="Z240" i="9"/>
  <c r="Z225" i="27" s="1"/>
  <c r="AA240" i="9"/>
  <c r="AA225" i="27" s="1"/>
  <c r="AB240" i="9"/>
  <c r="AB225" i="27" s="1"/>
  <c r="AC240" i="9"/>
  <c r="AC225" i="27" s="1"/>
  <c r="Z241" i="9"/>
  <c r="Z226" i="27" s="1"/>
  <c r="AA241" i="9"/>
  <c r="AA226" i="27" s="1"/>
  <c r="AB241" i="9"/>
  <c r="AB226" i="27" s="1"/>
  <c r="AC241" i="9"/>
  <c r="AC226" i="27" s="1"/>
  <c r="Z242" i="9"/>
  <c r="Z227" i="27" s="1"/>
  <c r="AA242" i="9"/>
  <c r="AA227" i="27" s="1"/>
  <c r="AB242" i="9"/>
  <c r="AB227" i="27" s="1"/>
  <c r="AC242" i="9"/>
  <c r="AC227" i="27" s="1"/>
  <c r="Z243" i="9"/>
  <c r="Z228" i="27" s="1"/>
  <c r="AA243" i="9"/>
  <c r="AA228" i="27" s="1"/>
  <c r="AB243" i="9"/>
  <c r="AB228" i="27" s="1"/>
  <c r="AC243" i="9"/>
  <c r="AC228" i="27" s="1"/>
  <c r="Z244" i="9"/>
  <c r="Z229" i="27" s="1"/>
  <c r="AA244" i="9"/>
  <c r="AA229" i="27" s="1"/>
  <c r="AB244" i="9"/>
  <c r="AB229" i="27" s="1"/>
  <c r="AC244" i="9"/>
  <c r="AC229" i="27" s="1"/>
  <c r="Z245" i="9"/>
  <c r="Z230" i="27" s="1"/>
  <c r="AA245" i="9"/>
  <c r="AA230" i="27" s="1"/>
  <c r="AB245" i="9"/>
  <c r="AB230" i="27" s="1"/>
  <c r="AC245" i="9"/>
  <c r="AC230" i="27" s="1"/>
  <c r="Z246" i="9"/>
  <c r="Z231" i="27" s="1"/>
  <c r="AA246" i="9"/>
  <c r="AA231" i="27" s="1"/>
  <c r="AB246" i="9"/>
  <c r="AB231" i="27" s="1"/>
  <c r="AC246" i="9"/>
  <c r="AC231" i="27" s="1"/>
  <c r="Z247" i="9"/>
  <c r="Z232" i="27" s="1"/>
  <c r="AA247" i="9"/>
  <c r="AA232" i="27" s="1"/>
  <c r="AB247" i="9"/>
  <c r="AB232" i="27" s="1"/>
  <c r="AC247" i="9"/>
  <c r="AC232" i="27" s="1"/>
  <c r="Z248" i="9"/>
  <c r="Z233" i="27" s="1"/>
  <c r="AA248" i="9"/>
  <c r="AA233" i="27" s="1"/>
  <c r="AB248" i="9"/>
  <c r="AB233" i="27" s="1"/>
  <c r="AC248" i="9"/>
  <c r="AC233" i="27" s="1"/>
  <c r="Z249" i="9"/>
  <c r="Z234" i="27" s="1"/>
  <c r="AA249" i="9"/>
  <c r="AA234" i="27" s="1"/>
  <c r="AB249" i="9"/>
  <c r="AB234" i="27" s="1"/>
  <c r="AC249" i="9"/>
  <c r="AC234" i="27" s="1"/>
  <c r="Z250" i="9"/>
  <c r="Z235" i="27" s="1"/>
  <c r="AA250" i="9"/>
  <c r="AA235" i="27" s="1"/>
  <c r="AB250" i="9"/>
  <c r="AB235" i="27" s="1"/>
  <c r="AC250" i="9"/>
  <c r="AC235" i="27" s="1"/>
  <c r="Z251" i="9"/>
  <c r="Z236" i="27" s="1"/>
  <c r="AA251" i="9"/>
  <c r="AA236" i="27" s="1"/>
  <c r="AB251" i="9"/>
  <c r="AB236" i="27" s="1"/>
  <c r="AC251" i="9"/>
  <c r="AC236" i="27" s="1"/>
  <c r="Z252" i="9"/>
  <c r="Z237" i="27" s="1"/>
  <c r="AA252" i="9"/>
  <c r="AA237" i="27" s="1"/>
  <c r="AB252" i="9"/>
  <c r="AB237" i="27" s="1"/>
  <c r="AC252" i="9"/>
  <c r="AC237" i="27" s="1"/>
  <c r="Z253" i="9"/>
  <c r="Z238" i="27" s="1"/>
  <c r="AA253" i="9"/>
  <c r="AA238" i="27" s="1"/>
  <c r="AB253" i="9"/>
  <c r="AB238" i="27" s="1"/>
  <c r="AC253" i="9"/>
  <c r="AC238" i="27" s="1"/>
  <c r="Z254" i="9"/>
  <c r="Z239" i="27" s="1"/>
  <c r="AA254" i="9"/>
  <c r="AA239" i="27" s="1"/>
  <c r="AB254" i="9"/>
  <c r="AB239" i="27" s="1"/>
  <c r="AC254" i="9"/>
  <c r="AC239" i="27" s="1"/>
  <c r="Z255" i="9"/>
  <c r="Z240" i="27" s="1"/>
  <c r="AA255" i="9"/>
  <c r="AA240" i="27" s="1"/>
  <c r="AB255" i="9"/>
  <c r="AB240" i="27" s="1"/>
  <c r="AC255" i="9"/>
  <c r="AC240" i="27" s="1"/>
  <c r="Z256" i="9"/>
  <c r="Z241" i="27" s="1"/>
  <c r="AA256" i="9"/>
  <c r="AA241" i="27" s="1"/>
  <c r="AB256" i="9"/>
  <c r="AB241" i="27" s="1"/>
  <c r="AC256" i="9"/>
  <c r="AC241" i="27" s="1"/>
  <c r="Z257" i="9"/>
  <c r="Z242" i="27" s="1"/>
  <c r="AA257" i="9"/>
  <c r="AA242" i="27" s="1"/>
  <c r="AB257" i="9"/>
  <c r="AB242" i="27" s="1"/>
  <c r="AC257" i="9"/>
  <c r="AC242" i="27" s="1"/>
  <c r="Z258" i="9"/>
  <c r="Z243" i="27" s="1"/>
  <c r="AA258" i="9"/>
  <c r="AA243" i="27" s="1"/>
  <c r="AB258" i="9"/>
  <c r="AB243" i="27" s="1"/>
  <c r="AC258" i="9"/>
  <c r="AC243" i="27" s="1"/>
  <c r="Z259" i="9"/>
  <c r="Z244" i="27" s="1"/>
  <c r="AA259" i="9"/>
  <c r="AA244" i="27" s="1"/>
  <c r="AB259" i="9"/>
  <c r="AB244" i="27" s="1"/>
  <c r="AC259" i="9"/>
  <c r="AC244" i="27" s="1"/>
  <c r="Z260" i="9"/>
  <c r="Z245" i="27" s="1"/>
  <c r="AA260" i="9"/>
  <c r="AA245" i="27" s="1"/>
  <c r="AB260" i="9"/>
  <c r="AB245" i="27" s="1"/>
  <c r="AC260" i="9"/>
  <c r="AC245" i="27" s="1"/>
  <c r="Z261" i="9"/>
  <c r="Z246" i="27" s="1"/>
  <c r="AA261" i="9"/>
  <c r="AA246" i="27" s="1"/>
  <c r="AB261" i="9"/>
  <c r="AB246" i="27" s="1"/>
  <c r="AC261" i="9"/>
  <c r="AC246" i="27" s="1"/>
  <c r="Z262" i="9"/>
  <c r="Z247" i="27" s="1"/>
  <c r="AA262" i="9"/>
  <c r="AA247" i="27" s="1"/>
  <c r="AB262" i="9"/>
  <c r="AB247" i="27" s="1"/>
  <c r="AC262" i="9"/>
  <c r="AC247" i="27" s="1"/>
  <c r="Z263" i="9"/>
  <c r="Z248" i="27" s="1"/>
  <c r="AA263" i="9"/>
  <c r="AA248" i="27" s="1"/>
  <c r="AB263" i="9"/>
  <c r="AB248" i="27" s="1"/>
  <c r="AC263" i="9"/>
  <c r="AC248" i="27" s="1"/>
  <c r="Z264" i="9"/>
  <c r="Z249" i="27" s="1"/>
  <c r="AA264" i="9"/>
  <c r="AA249" i="27" s="1"/>
  <c r="AB264" i="9"/>
  <c r="AB249" i="27" s="1"/>
  <c r="AC264" i="9"/>
  <c r="AC249" i="27" s="1"/>
  <c r="Z265" i="9"/>
  <c r="Z250" i="27" s="1"/>
  <c r="AA265" i="9"/>
  <c r="AA250" i="27" s="1"/>
  <c r="AB265" i="9"/>
  <c r="AB250" i="27" s="1"/>
  <c r="AC265" i="9"/>
  <c r="AC250" i="27" s="1"/>
  <c r="Z266" i="9"/>
  <c r="Z251" i="27" s="1"/>
  <c r="AA266" i="9"/>
  <c r="AA251" i="27" s="1"/>
  <c r="AB266" i="9"/>
  <c r="AB251" i="27" s="1"/>
  <c r="AC266" i="9"/>
  <c r="AC251" i="27" s="1"/>
  <c r="Z267" i="9"/>
  <c r="Z252" i="27" s="1"/>
  <c r="AA267" i="9"/>
  <c r="AA252" i="27" s="1"/>
  <c r="AB267" i="9"/>
  <c r="AB252" i="27" s="1"/>
  <c r="AC267" i="9"/>
  <c r="AC252" i="27" s="1"/>
  <c r="Z268" i="9"/>
  <c r="Z253" i="27" s="1"/>
  <c r="AA268" i="9"/>
  <c r="AA253" i="27" s="1"/>
  <c r="AB268" i="9"/>
  <c r="AB253" i="27" s="1"/>
  <c r="AC268" i="9"/>
  <c r="AC253" i="27" s="1"/>
  <c r="Z269" i="9"/>
  <c r="Z254" i="27" s="1"/>
  <c r="AA269" i="9"/>
  <c r="AA254" i="27" s="1"/>
  <c r="AB269" i="9"/>
  <c r="AB254" i="27" s="1"/>
  <c r="AC269" i="9"/>
  <c r="AC254" i="27" s="1"/>
  <c r="Z270" i="9"/>
  <c r="Z255" i="27" s="1"/>
  <c r="AA270" i="9"/>
  <c r="AA255" i="27" s="1"/>
  <c r="AB270" i="9"/>
  <c r="AB255" i="27" s="1"/>
  <c r="AC270" i="9"/>
  <c r="AC255" i="27" s="1"/>
  <c r="Z271" i="9"/>
  <c r="Z256" i="27" s="1"/>
  <c r="AA271" i="9"/>
  <c r="AA256" i="27" s="1"/>
  <c r="AB271" i="9"/>
  <c r="AB256" i="27" s="1"/>
  <c r="AC271" i="9"/>
  <c r="AC256" i="27" s="1"/>
  <c r="Z272" i="9"/>
  <c r="Z257" i="27" s="1"/>
  <c r="AA272" i="9"/>
  <c r="AA257" i="27" s="1"/>
  <c r="AB272" i="9"/>
  <c r="AB257" i="27" s="1"/>
  <c r="AC272" i="9"/>
  <c r="AC257" i="27" s="1"/>
  <c r="Z273" i="9"/>
  <c r="Z258" i="27" s="1"/>
  <c r="AA273" i="9"/>
  <c r="AA258" i="27" s="1"/>
  <c r="AB273" i="9"/>
  <c r="AB258" i="27" s="1"/>
  <c r="AC273" i="9"/>
  <c r="AC258" i="27" s="1"/>
  <c r="Z274" i="9"/>
  <c r="Z259" i="27" s="1"/>
  <c r="AA274" i="9"/>
  <c r="AA259" i="27" s="1"/>
  <c r="AB274" i="9"/>
  <c r="AB259" i="27" s="1"/>
  <c r="AC274" i="9"/>
  <c r="AC259" i="27" s="1"/>
  <c r="Z275" i="9"/>
  <c r="Z260" i="27" s="1"/>
  <c r="AA275" i="9"/>
  <c r="AA260" i="27" s="1"/>
  <c r="AB275" i="9"/>
  <c r="AB260" i="27" s="1"/>
  <c r="AC275" i="9"/>
  <c r="AC260" i="27" s="1"/>
  <c r="Z276" i="9"/>
  <c r="Z261" i="27" s="1"/>
  <c r="AA276" i="9"/>
  <c r="AA261" i="27" s="1"/>
  <c r="AB276" i="9"/>
  <c r="AB261" i="27" s="1"/>
  <c r="AC276" i="9"/>
  <c r="AC261" i="27" s="1"/>
  <c r="Z277" i="9"/>
  <c r="Z262" i="27" s="1"/>
  <c r="AA277" i="9"/>
  <c r="AA262" i="27" s="1"/>
  <c r="AB277" i="9"/>
  <c r="AB262" i="27" s="1"/>
  <c r="AC277" i="9"/>
  <c r="AC262" i="27" s="1"/>
  <c r="Z278" i="9"/>
  <c r="Z263" i="27" s="1"/>
  <c r="AA278" i="9"/>
  <c r="AA263" i="27" s="1"/>
  <c r="AB278" i="9"/>
  <c r="AB263" i="27" s="1"/>
  <c r="AC278" i="9"/>
  <c r="AC263" i="27" s="1"/>
  <c r="Z279" i="9"/>
  <c r="Z264" i="27" s="1"/>
  <c r="AA279" i="9"/>
  <c r="AA264" i="27" s="1"/>
  <c r="AB279" i="9"/>
  <c r="AB264" i="27" s="1"/>
  <c r="AC279" i="9"/>
  <c r="AC264" i="27" s="1"/>
  <c r="Z280" i="9"/>
  <c r="Z265" i="27" s="1"/>
  <c r="AA280" i="9"/>
  <c r="AA265" i="27" s="1"/>
  <c r="AB280" i="9"/>
  <c r="AB265" i="27" s="1"/>
  <c r="AC280" i="9"/>
  <c r="AC265" i="27" s="1"/>
  <c r="Z281" i="9"/>
  <c r="Z266" i="27" s="1"/>
  <c r="AA281" i="9"/>
  <c r="AA266" i="27" s="1"/>
  <c r="AB281" i="9"/>
  <c r="AB266" i="27" s="1"/>
  <c r="AC281" i="9"/>
  <c r="AC266" i="27" s="1"/>
  <c r="Z282" i="9"/>
  <c r="Z267" i="27" s="1"/>
  <c r="AA282" i="9"/>
  <c r="AA267" i="27" s="1"/>
  <c r="AB282" i="9"/>
  <c r="AB267" i="27" s="1"/>
  <c r="AC282" i="9"/>
  <c r="AC267" i="27" s="1"/>
  <c r="Z283" i="9"/>
  <c r="Z268" i="27" s="1"/>
  <c r="AA283" i="9"/>
  <c r="AA268" i="27" s="1"/>
  <c r="AB283" i="9"/>
  <c r="AB268" i="27" s="1"/>
  <c r="AC283" i="9"/>
  <c r="AC268" i="27" s="1"/>
  <c r="Z284" i="9"/>
  <c r="Z269" i="27" s="1"/>
  <c r="AA284" i="9"/>
  <c r="AA269" i="27" s="1"/>
  <c r="AB284" i="9"/>
  <c r="AB269" i="27" s="1"/>
  <c r="AC284" i="9"/>
  <c r="AC269" i="27" s="1"/>
  <c r="Z285" i="9"/>
  <c r="Z270" i="27" s="1"/>
  <c r="AA285" i="9"/>
  <c r="AA270" i="27" s="1"/>
  <c r="AB285" i="9"/>
  <c r="AB270" i="27" s="1"/>
  <c r="AC285" i="9"/>
  <c r="AC270" i="27" s="1"/>
  <c r="Z286" i="9"/>
  <c r="Z271" i="27" s="1"/>
  <c r="AA286" i="9"/>
  <c r="AA271" i="27" s="1"/>
  <c r="AB286" i="9"/>
  <c r="AB271" i="27" s="1"/>
  <c r="AC286" i="9"/>
  <c r="AC271" i="27" s="1"/>
  <c r="Z287" i="9"/>
  <c r="Z272" i="27" s="1"/>
  <c r="AA287" i="9"/>
  <c r="AA272" i="27" s="1"/>
  <c r="AB287" i="9"/>
  <c r="AB272" i="27" s="1"/>
  <c r="AC287" i="9"/>
  <c r="AC272" i="27" s="1"/>
  <c r="Z288" i="9"/>
  <c r="Z273" i="27" s="1"/>
  <c r="AA288" i="9"/>
  <c r="AA273" i="27" s="1"/>
  <c r="AB288" i="9"/>
  <c r="AB273" i="27" s="1"/>
  <c r="AC288" i="9"/>
  <c r="AC273" i="27" s="1"/>
  <c r="Z289" i="9"/>
  <c r="Z274" i="27" s="1"/>
  <c r="AA289" i="9"/>
  <c r="AA274" i="27" s="1"/>
  <c r="AB289" i="9"/>
  <c r="AB274" i="27" s="1"/>
  <c r="AC289" i="9"/>
  <c r="AC274" i="27" s="1"/>
  <c r="Z290" i="9"/>
  <c r="Z275" i="27" s="1"/>
  <c r="AA290" i="9"/>
  <c r="AA275" i="27" s="1"/>
  <c r="AB290" i="9"/>
  <c r="AB275" i="27" s="1"/>
  <c r="AC290" i="9"/>
  <c r="AC275" i="27" s="1"/>
  <c r="Z291" i="9"/>
  <c r="Z276" i="27" s="1"/>
  <c r="AA291" i="9"/>
  <c r="AA276" i="27" s="1"/>
  <c r="AB291" i="9"/>
  <c r="AB276" i="27" s="1"/>
  <c r="AC291" i="9"/>
  <c r="AC276" i="27" s="1"/>
  <c r="Z292" i="9"/>
  <c r="Z277" i="27" s="1"/>
  <c r="AA292" i="9"/>
  <c r="AA277" i="27" s="1"/>
  <c r="AB292" i="9"/>
  <c r="AB277" i="27" s="1"/>
  <c r="AC292" i="9"/>
  <c r="AC277" i="27" s="1"/>
  <c r="Z293" i="9"/>
  <c r="Z278" i="27" s="1"/>
  <c r="AA293" i="9"/>
  <c r="AA278" i="27" s="1"/>
  <c r="AB293" i="9"/>
  <c r="AB278" i="27" s="1"/>
  <c r="AC293" i="9"/>
  <c r="AC278" i="27" s="1"/>
  <c r="Z294" i="9"/>
  <c r="Z279" i="27" s="1"/>
  <c r="AA294" i="9"/>
  <c r="AA279" i="27" s="1"/>
  <c r="AB294" i="9"/>
  <c r="AB279" i="27" s="1"/>
  <c r="AC294" i="9"/>
  <c r="AC279" i="27" s="1"/>
  <c r="Z295" i="9"/>
  <c r="Z280" i="27" s="1"/>
  <c r="AA295" i="9"/>
  <c r="AA280" i="27" s="1"/>
  <c r="AB295" i="9"/>
  <c r="AB280" i="27" s="1"/>
  <c r="AC295" i="9"/>
  <c r="AC280" i="27" s="1"/>
  <c r="Z296" i="9"/>
  <c r="Z281" i="27" s="1"/>
  <c r="AA296" i="9"/>
  <c r="AA281" i="27" s="1"/>
  <c r="AB296" i="9"/>
  <c r="AB281" i="27" s="1"/>
  <c r="AC296" i="9"/>
  <c r="AC281" i="27" s="1"/>
  <c r="Z297" i="9"/>
  <c r="Z282" i="27" s="1"/>
  <c r="AA297" i="9"/>
  <c r="AA282" i="27" s="1"/>
  <c r="AB297" i="9"/>
  <c r="AB282" i="27" s="1"/>
  <c r="AC297" i="9"/>
  <c r="AC282" i="27" s="1"/>
  <c r="Z298" i="9"/>
  <c r="Z283" i="27" s="1"/>
  <c r="AA298" i="9"/>
  <c r="AA283" i="27" s="1"/>
  <c r="AB298" i="9"/>
  <c r="AB283" i="27" s="1"/>
  <c r="AC298" i="9"/>
  <c r="AC283" i="27" s="1"/>
  <c r="Z299" i="9"/>
  <c r="Z284" i="27" s="1"/>
  <c r="AA299" i="9"/>
  <c r="AA284" i="27" s="1"/>
  <c r="AB299" i="9"/>
  <c r="AB284" i="27" s="1"/>
  <c r="AC299" i="9"/>
  <c r="AC284" i="27" s="1"/>
  <c r="Z300" i="9"/>
  <c r="Z285" i="27" s="1"/>
  <c r="AA300" i="9"/>
  <c r="AA285" i="27" s="1"/>
  <c r="AB300" i="9"/>
  <c r="AB285" i="27" s="1"/>
  <c r="AC300" i="9"/>
  <c r="AC285" i="27" s="1"/>
  <c r="Z301" i="9"/>
  <c r="Z286" i="27" s="1"/>
  <c r="AA301" i="9"/>
  <c r="AA286" i="27" s="1"/>
  <c r="AB301" i="9"/>
  <c r="AB286" i="27" s="1"/>
  <c r="AC301" i="9"/>
  <c r="AC286" i="27" s="1"/>
  <c r="Z302" i="9"/>
  <c r="Z287" i="27" s="1"/>
  <c r="AA302" i="9"/>
  <c r="AA287" i="27" s="1"/>
  <c r="AB302" i="9"/>
  <c r="AB287" i="27" s="1"/>
  <c r="AC302" i="9"/>
  <c r="AC287" i="27" s="1"/>
  <c r="Z303" i="9"/>
  <c r="Z288" i="27" s="1"/>
  <c r="AA303" i="9"/>
  <c r="AA288" i="27" s="1"/>
  <c r="AB303" i="9"/>
  <c r="AB288" i="27" s="1"/>
  <c r="AC303" i="9"/>
  <c r="AC288" i="27" s="1"/>
  <c r="Z304" i="9"/>
  <c r="Z289" i="27" s="1"/>
  <c r="AA304" i="9"/>
  <c r="AA289" i="27" s="1"/>
  <c r="AB304" i="9"/>
  <c r="AB289" i="27" s="1"/>
  <c r="AC304" i="9"/>
  <c r="AC289" i="27" s="1"/>
  <c r="Z305" i="9"/>
  <c r="Z290" i="27" s="1"/>
  <c r="AA305" i="9"/>
  <c r="AA290" i="27" s="1"/>
  <c r="AB305" i="9"/>
  <c r="AB290" i="27" s="1"/>
  <c r="AC305" i="9"/>
  <c r="AC290" i="27" s="1"/>
  <c r="Z306" i="9"/>
  <c r="Z291" i="27" s="1"/>
  <c r="AA306" i="9"/>
  <c r="AA291" i="27" s="1"/>
  <c r="AB306" i="9"/>
  <c r="AB291" i="27" s="1"/>
  <c r="AC306" i="9"/>
  <c r="AC291" i="27" s="1"/>
  <c r="Z307" i="9"/>
  <c r="Z292" i="27" s="1"/>
  <c r="AA307" i="9"/>
  <c r="AA292" i="27" s="1"/>
  <c r="AB307" i="9"/>
  <c r="AB292" i="27" s="1"/>
  <c r="AC307" i="9"/>
  <c r="AC292" i="27" s="1"/>
  <c r="Z308" i="9"/>
  <c r="Z293" i="27" s="1"/>
  <c r="AA308" i="9"/>
  <c r="AA293" i="27" s="1"/>
  <c r="AB308" i="9"/>
  <c r="AB293" i="27" s="1"/>
  <c r="AC308" i="9"/>
  <c r="AC293" i="27" s="1"/>
  <c r="Z309" i="9"/>
  <c r="Z294" i="27" s="1"/>
  <c r="AA309" i="9"/>
  <c r="AA294" i="27" s="1"/>
  <c r="AB309" i="9"/>
  <c r="AB294" i="27" s="1"/>
  <c r="AC309" i="9"/>
  <c r="AC294" i="27" s="1"/>
  <c r="Z310" i="9"/>
  <c r="Z295" i="27" s="1"/>
  <c r="AA310" i="9"/>
  <c r="AA295" i="27" s="1"/>
  <c r="AB310" i="9"/>
  <c r="AB295" i="27" s="1"/>
  <c r="AC310" i="9"/>
  <c r="AC295" i="27" s="1"/>
  <c r="Z311" i="9"/>
  <c r="Z296" i="27" s="1"/>
  <c r="AA311" i="9"/>
  <c r="AA296" i="27" s="1"/>
  <c r="AB311" i="9"/>
  <c r="AB296" i="27" s="1"/>
  <c r="AC311" i="9"/>
  <c r="AC296" i="27" s="1"/>
  <c r="Z312" i="9"/>
  <c r="Z297" i="27" s="1"/>
  <c r="AA312" i="9"/>
  <c r="AA297" i="27" s="1"/>
  <c r="AB312" i="9"/>
  <c r="AB297" i="27" s="1"/>
  <c r="AC312" i="9"/>
  <c r="AC297" i="27" s="1"/>
  <c r="Z313" i="9"/>
  <c r="Z298" i="27" s="1"/>
  <c r="AA313" i="9"/>
  <c r="AA298" i="27" s="1"/>
  <c r="AB313" i="9"/>
  <c r="AB298" i="27" s="1"/>
  <c r="AC313" i="9"/>
  <c r="AC298" i="27" s="1"/>
  <c r="Z314" i="9"/>
  <c r="Z299" i="27" s="1"/>
  <c r="AA314" i="9"/>
  <c r="AA299" i="27" s="1"/>
  <c r="AB314" i="9"/>
  <c r="AB299" i="27" s="1"/>
  <c r="AC314" i="9"/>
  <c r="AC299" i="27" s="1"/>
  <c r="Z315" i="9"/>
  <c r="Z300" i="27" s="1"/>
  <c r="AA315" i="9"/>
  <c r="AA300" i="27" s="1"/>
  <c r="AB315" i="9"/>
  <c r="AB300" i="27" s="1"/>
  <c r="AC315" i="9"/>
  <c r="AC300" i="27" s="1"/>
  <c r="Z316" i="9"/>
  <c r="Z301" i="27" s="1"/>
  <c r="AA316" i="9"/>
  <c r="AA301" i="27" s="1"/>
  <c r="AB316" i="9"/>
  <c r="AB301" i="27" s="1"/>
  <c r="AC316" i="9"/>
  <c r="AC301" i="27" s="1"/>
  <c r="Z317" i="9"/>
  <c r="Z302" i="27" s="1"/>
  <c r="AA317" i="9"/>
  <c r="AA302" i="27" s="1"/>
  <c r="AB317" i="9"/>
  <c r="AB302" i="27" s="1"/>
  <c r="AC317" i="9"/>
  <c r="AC302" i="27" s="1"/>
  <c r="Z318" i="9"/>
  <c r="Z303" i="27" s="1"/>
  <c r="AA318" i="9"/>
  <c r="AA303" i="27" s="1"/>
  <c r="AB318" i="9"/>
  <c r="AB303" i="27" s="1"/>
  <c r="AC318" i="9"/>
  <c r="AC303" i="27" s="1"/>
  <c r="Z319" i="9"/>
  <c r="Z304" i="27" s="1"/>
  <c r="AA319" i="9"/>
  <c r="AA304" i="27" s="1"/>
  <c r="AB319" i="9"/>
  <c r="AB304" i="27" s="1"/>
  <c r="AC319" i="9"/>
  <c r="AC304" i="27" s="1"/>
  <c r="Z320" i="9"/>
  <c r="Z305" i="27" s="1"/>
  <c r="AA320" i="9"/>
  <c r="AA305" i="27" s="1"/>
  <c r="AB320" i="9"/>
  <c r="AB305" i="27" s="1"/>
  <c r="AC320" i="9"/>
  <c r="AC305" i="27" s="1"/>
  <c r="Z321" i="9"/>
  <c r="Z306" i="27" s="1"/>
  <c r="AA321" i="9"/>
  <c r="AA306" i="27" s="1"/>
  <c r="AB321" i="9"/>
  <c r="AB306" i="27" s="1"/>
  <c r="AC321" i="9"/>
  <c r="AC306" i="27" s="1"/>
  <c r="Z322" i="9"/>
  <c r="Z307" i="27" s="1"/>
  <c r="AA322" i="9"/>
  <c r="AA307" i="27" s="1"/>
  <c r="AB322" i="9"/>
  <c r="AB307" i="27" s="1"/>
  <c r="AC322" i="9"/>
  <c r="AC307" i="27" s="1"/>
  <c r="Z323" i="9"/>
  <c r="Z308" i="27" s="1"/>
  <c r="AA323" i="9"/>
  <c r="AA308" i="27" s="1"/>
  <c r="AB323" i="9"/>
  <c r="AB308" i="27" s="1"/>
  <c r="AC323" i="9"/>
  <c r="AC308" i="27" s="1"/>
  <c r="Z324" i="9"/>
  <c r="Z309" i="27" s="1"/>
  <c r="AA324" i="9"/>
  <c r="AA309" i="27" s="1"/>
  <c r="AB324" i="9"/>
  <c r="AB309" i="27" s="1"/>
  <c r="AC324" i="9"/>
  <c r="AC309" i="27" s="1"/>
  <c r="Z325" i="9"/>
  <c r="Z310" i="27" s="1"/>
  <c r="AA325" i="9"/>
  <c r="AA310" i="27" s="1"/>
  <c r="AB325" i="9"/>
  <c r="AB310" i="27" s="1"/>
  <c r="AC325" i="9"/>
  <c r="AC310" i="27" s="1"/>
  <c r="Z326" i="9"/>
  <c r="Z311" i="27" s="1"/>
  <c r="AA326" i="9"/>
  <c r="AA311" i="27" s="1"/>
  <c r="AB326" i="9"/>
  <c r="AB311" i="27" s="1"/>
  <c r="AC326" i="9"/>
  <c r="AC311" i="27" s="1"/>
  <c r="Z327" i="9"/>
  <c r="Z312" i="27" s="1"/>
  <c r="AA327" i="9"/>
  <c r="AA312" i="27" s="1"/>
  <c r="AB327" i="9"/>
  <c r="AB312" i="27" s="1"/>
  <c r="AC327" i="9"/>
  <c r="AC312" i="27" s="1"/>
  <c r="Z328" i="9"/>
  <c r="Z313" i="27" s="1"/>
  <c r="AA328" i="9"/>
  <c r="AA313" i="27" s="1"/>
  <c r="AB328" i="9"/>
  <c r="AB313" i="27" s="1"/>
  <c r="AC328" i="9"/>
  <c r="AC313" i="27" s="1"/>
  <c r="Z329" i="9"/>
  <c r="Z314" i="27" s="1"/>
  <c r="AA329" i="9"/>
  <c r="AA314" i="27" s="1"/>
  <c r="AB329" i="9"/>
  <c r="AB314" i="27" s="1"/>
  <c r="AC329" i="9"/>
  <c r="AC314" i="27" s="1"/>
  <c r="Z330" i="9"/>
  <c r="Z315" i="27" s="1"/>
  <c r="AA330" i="9"/>
  <c r="AA315" i="27" s="1"/>
  <c r="AB330" i="9"/>
  <c r="AB315" i="27" s="1"/>
  <c r="AC330" i="9"/>
  <c r="AC315" i="27" s="1"/>
  <c r="Z331" i="9"/>
  <c r="Z316" i="27" s="1"/>
  <c r="AA331" i="9"/>
  <c r="AA316" i="27" s="1"/>
  <c r="AB331" i="9"/>
  <c r="AB316" i="27" s="1"/>
  <c r="AC331" i="9"/>
  <c r="AC316" i="27" s="1"/>
  <c r="Z332" i="9"/>
  <c r="Z317" i="27" s="1"/>
  <c r="AA332" i="9"/>
  <c r="AA317" i="27" s="1"/>
  <c r="AB332" i="9"/>
  <c r="AB317" i="27" s="1"/>
  <c r="AC332" i="9"/>
  <c r="AC317" i="27" s="1"/>
  <c r="Z333" i="9"/>
  <c r="Z318" i="27" s="1"/>
  <c r="AA333" i="9"/>
  <c r="AA318" i="27" s="1"/>
  <c r="AB333" i="9"/>
  <c r="AB318" i="27" s="1"/>
  <c r="AC333" i="9"/>
  <c r="AC318" i="27" s="1"/>
  <c r="AC234" i="9"/>
  <c r="AC219" i="27" s="1"/>
  <c r="AB234" i="9"/>
  <c r="AB219" i="27" s="1"/>
  <c r="AA234" i="9"/>
  <c r="AA219" i="27" s="1"/>
  <c r="Z234" i="9"/>
  <c r="Z219" i="27" s="1"/>
  <c r="V235" i="9"/>
  <c r="V220" i="27" s="1"/>
  <c r="W235" i="9"/>
  <c r="W220" i="27" s="1"/>
  <c r="X235" i="9"/>
  <c r="X220" i="27" s="1"/>
  <c r="V236" i="9"/>
  <c r="V221" i="27" s="1"/>
  <c r="W236" i="9"/>
  <c r="W221" i="27" s="1"/>
  <c r="X236" i="9"/>
  <c r="X221" i="27" s="1"/>
  <c r="V237" i="9"/>
  <c r="V222" i="27" s="1"/>
  <c r="W237" i="9"/>
  <c r="W222" i="27" s="1"/>
  <c r="X237" i="9"/>
  <c r="X222" i="27" s="1"/>
  <c r="V238" i="9"/>
  <c r="V223" i="27" s="1"/>
  <c r="W238" i="9"/>
  <c r="W223" i="27" s="1"/>
  <c r="X238" i="9"/>
  <c r="X223" i="27" s="1"/>
  <c r="V239" i="9"/>
  <c r="V224" i="27" s="1"/>
  <c r="W239" i="9"/>
  <c r="W224" i="27" s="1"/>
  <c r="X239" i="9"/>
  <c r="X224" i="27" s="1"/>
  <c r="V240" i="9"/>
  <c r="V225" i="27" s="1"/>
  <c r="W240" i="9"/>
  <c r="W225" i="27" s="1"/>
  <c r="X240" i="9"/>
  <c r="X225" i="27" s="1"/>
  <c r="V241" i="9"/>
  <c r="V226" i="27" s="1"/>
  <c r="W241" i="9"/>
  <c r="W226" i="27" s="1"/>
  <c r="X241" i="9"/>
  <c r="X226" i="27" s="1"/>
  <c r="V242" i="9"/>
  <c r="V227" i="27" s="1"/>
  <c r="W242" i="9"/>
  <c r="W227" i="27" s="1"/>
  <c r="X242" i="9"/>
  <c r="X227" i="27" s="1"/>
  <c r="V243" i="9"/>
  <c r="V228" i="27" s="1"/>
  <c r="W243" i="9"/>
  <c r="W228" i="27" s="1"/>
  <c r="X243" i="9"/>
  <c r="X228" i="27" s="1"/>
  <c r="V244" i="9"/>
  <c r="V229" i="27" s="1"/>
  <c r="W244" i="9"/>
  <c r="W229" i="27" s="1"/>
  <c r="X244" i="9"/>
  <c r="X229" i="27" s="1"/>
  <c r="V245" i="9"/>
  <c r="V230" i="27" s="1"/>
  <c r="W245" i="9"/>
  <c r="W230" i="27" s="1"/>
  <c r="X245" i="9"/>
  <c r="X230" i="27" s="1"/>
  <c r="V246" i="9"/>
  <c r="V231" i="27" s="1"/>
  <c r="W246" i="9"/>
  <c r="W231" i="27" s="1"/>
  <c r="X246" i="9"/>
  <c r="X231" i="27" s="1"/>
  <c r="V247" i="9"/>
  <c r="V232" i="27" s="1"/>
  <c r="W247" i="9"/>
  <c r="W232" i="27" s="1"/>
  <c r="X247" i="9"/>
  <c r="X232" i="27" s="1"/>
  <c r="V248" i="9"/>
  <c r="V233" i="27" s="1"/>
  <c r="W248" i="9"/>
  <c r="W233" i="27" s="1"/>
  <c r="X248" i="9"/>
  <c r="X233" i="27" s="1"/>
  <c r="V249" i="9"/>
  <c r="V234" i="27" s="1"/>
  <c r="W249" i="9"/>
  <c r="W234" i="27" s="1"/>
  <c r="X249" i="9"/>
  <c r="X234" i="27" s="1"/>
  <c r="V250" i="9"/>
  <c r="V235" i="27" s="1"/>
  <c r="W250" i="9"/>
  <c r="W235" i="27" s="1"/>
  <c r="X250" i="9"/>
  <c r="X235" i="27" s="1"/>
  <c r="V251" i="9"/>
  <c r="V236" i="27" s="1"/>
  <c r="W251" i="9"/>
  <c r="W236" i="27" s="1"/>
  <c r="X251" i="9"/>
  <c r="X236" i="27" s="1"/>
  <c r="V252" i="9"/>
  <c r="V237" i="27" s="1"/>
  <c r="W252" i="9"/>
  <c r="W237" i="27" s="1"/>
  <c r="X252" i="9"/>
  <c r="X237" i="27" s="1"/>
  <c r="V253" i="9"/>
  <c r="V238" i="27" s="1"/>
  <c r="W253" i="9"/>
  <c r="W238" i="27" s="1"/>
  <c r="X253" i="9"/>
  <c r="X238" i="27" s="1"/>
  <c r="V254" i="9"/>
  <c r="V239" i="27" s="1"/>
  <c r="W254" i="9"/>
  <c r="W239" i="27" s="1"/>
  <c r="X254" i="9"/>
  <c r="X239" i="27" s="1"/>
  <c r="V255" i="9"/>
  <c r="V240" i="27" s="1"/>
  <c r="W255" i="9"/>
  <c r="W240" i="27" s="1"/>
  <c r="X255" i="9"/>
  <c r="X240" i="27" s="1"/>
  <c r="V256" i="9"/>
  <c r="V241" i="27" s="1"/>
  <c r="W256" i="9"/>
  <c r="W241" i="27" s="1"/>
  <c r="X256" i="9"/>
  <c r="X241" i="27" s="1"/>
  <c r="V257" i="9"/>
  <c r="V242" i="27" s="1"/>
  <c r="W257" i="9"/>
  <c r="W242" i="27" s="1"/>
  <c r="X257" i="9"/>
  <c r="X242" i="27" s="1"/>
  <c r="V258" i="9"/>
  <c r="V243" i="27" s="1"/>
  <c r="W258" i="9"/>
  <c r="W243" i="27" s="1"/>
  <c r="X258" i="9"/>
  <c r="X243" i="27" s="1"/>
  <c r="V259" i="9"/>
  <c r="V244" i="27" s="1"/>
  <c r="W259" i="9"/>
  <c r="W244" i="27" s="1"/>
  <c r="X259" i="9"/>
  <c r="X244" i="27" s="1"/>
  <c r="V260" i="9"/>
  <c r="V245" i="27" s="1"/>
  <c r="W260" i="9"/>
  <c r="W245" i="27" s="1"/>
  <c r="X260" i="9"/>
  <c r="X245" i="27" s="1"/>
  <c r="V261" i="9"/>
  <c r="V246" i="27" s="1"/>
  <c r="W261" i="9"/>
  <c r="W246" i="27" s="1"/>
  <c r="X261" i="9"/>
  <c r="X246" i="27" s="1"/>
  <c r="V262" i="9"/>
  <c r="V247" i="27" s="1"/>
  <c r="W262" i="9"/>
  <c r="W247" i="27" s="1"/>
  <c r="X262" i="9"/>
  <c r="X247" i="27" s="1"/>
  <c r="V263" i="9"/>
  <c r="V248" i="27" s="1"/>
  <c r="W263" i="9"/>
  <c r="W248" i="27" s="1"/>
  <c r="X263" i="9"/>
  <c r="X248" i="27" s="1"/>
  <c r="V264" i="9"/>
  <c r="V249" i="27" s="1"/>
  <c r="W264" i="9"/>
  <c r="W249" i="27" s="1"/>
  <c r="X264" i="9"/>
  <c r="X249" i="27" s="1"/>
  <c r="V265" i="9"/>
  <c r="V250" i="27" s="1"/>
  <c r="W265" i="9"/>
  <c r="W250" i="27" s="1"/>
  <c r="X265" i="9"/>
  <c r="X250" i="27" s="1"/>
  <c r="V266" i="9"/>
  <c r="V251" i="27" s="1"/>
  <c r="W266" i="9"/>
  <c r="W251" i="27" s="1"/>
  <c r="X266" i="9"/>
  <c r="X251" i="27" s="1"/>
  <c r="V267" i="9"/>
  <c r="V252" i="27" s="1"/>
  <c r="W267" i="9"/>
  <c r="W252" i="27" s="1"/>
  <c r="X267" i="9"/>
  <c r="X252" i="27" s="1"/>
  <c r="V268" i="9"/>
  <c r="V253" i="27" s="1"/>
  <c r="W268" i="9"/>
  <c r="W253" i="27" s="1"/>
  <c r="X268" i="9"/>
  <c r="X253" i="27" s="1"/>
  <c r="V269" i="9"/>
  <c r="V254" i="27" s="1"/>
  <c r="W269" i="9"/>
  <c r="W254" i="27" s="1"/>
  <c r="X269" i="9"/>
  <c r="X254" i="27" s="1"/>
  <c r="V270" i="9"/>
  <c r="V255" i="27" s="1"/>
  <c r="W270" i="9"/>
  <c r="W255" i="27" s="1"/>
  <c r="X270" i="9"/>
  <c r="X255" i="27" s="1"/>
  <c r="V271" i="9"/>
  <c r="V256" i="27" s="1"/>
  <c r="W271" i="9"/>
  <c r="W256" i="27" s="1"/>
  <c r="X271" i="9"/>
  <c r="X256" i="27" s="1"/>
  <c r="V272" i="9"/>
  <c r="V257" i="27" s="1"/>
  <c r="W272" i="9"/>
  <c r="W257" i="27" s="1"/>
  <c r="X272" i="9"/>
  <c r="X257" i="27" s="1"/>
  <c r="V273" i="9"/>
  <c r="V258" i="27" s="1"/>
  <c r="W273" i="9"/>
  <c r="W258" i="27" s="1"/>
  <c r="X273" i="9"/>
  <c r="X258" i="27" s="1"/>
  <c r="V274" i="9"/>
  <c r="V259" i="27" s="1"/>
  <c r="W274" i="9"/>
  <c r="W259" i="27" s="1"/>
  <c r="X274" i="9"/>
  <c r="X259" i="27" s="1"/>
  <c r="V275" i="9"/>
  <c r="V260" i="27" s="1"/>
  <c r="W275" i="9"/>
  <c r="W260" i="27" s="1"/>
  <c r="X275" i="9"/>
  <c r="X260" i="27" s="1"/>
  <c r="V276" i="9"/>
  <c r="V261" i="27" s="1"/>
  <c r="W276" i="9"/>
  <c r="W261" i="27" s="1"/>
  <c r="X276" i="9"/>
  <c r="X261" i="27" s="1"/>
  <c r="V277" i="9"/>
  <c r="V262" i="27" s="1"/>
  <c r="W277" i="9"/>
  <c r="W262" i="27" s="1"/>
  <c r="X277" i="9"/>
  <c r="X262" i="27" s="1"/>
  <c r="V278" i="9"/>
  <c r="V263" i="27" s="1"/>
  <c r="W278" i="9"/>
  <c r="W263" i="27" s="1"/>
  <c r="X278" i="9"/>
  <c r="X263" i="27" s="1"/>
  <c r="V279" i="9"/>
  <c r="V264" i="27" s="1"/>
  <c r="W279" i="9"/>
  <c r="W264" i="27" s="1"/>
  <c r="X279" i="9"/>
  <c r="X264" i="27" s="1"/>
  <c r="V280" i="9"/>
  <c r="V265" i="27" s="1"/>
  <c r="W280" i="9"/>
  <c r="W265" i="27" s="1"/>
  <c r="X280" i="9"/>
  <c r="X265" i="27" s="1"/>
  <c r="V281" i="9"/>
  <c r="V266" i="27" s="1"/>
  <c r="W281" i="9"/>
  <c r="W266" i="27" s="1"/>
  <c r="X281" i="9"/>
  <c r="X266" i="27" s="1"/>
  <c r="V282" i="9"/>
  <c r="V267" i="27" s="1"/>
  <c r="W282" i="9"/>
  <c r="W267" i="27" s="1"/>
  <c r="X282" i="9"/>
  <c r="X267" i="27" s="1"/>
  <c r="V283" i="9"/>
  <c r="V268" i="27" s="1"/>
  <c r="W283" i="9"/>
  <c r="W268" i="27" s="1"/>
  <c r="X283" i="9"/>
  <c r="X268" i="27" s="1"/>
  <c r="V284" i="9"/>
  <c r="V269" i="27" s="1"/>
  <c r="W284" i="9"/>
  <c r="W269" i="27" s="1"/>
  <c r="X284" i="9"/>
  <c r="X269" i="27" s="1"/>
  <c r="V285" i="9"/>
  <c r="V270" i="27" s="1"/>
  <c r="W285" i="9"/>
  <c r="W270" i="27" s="1"/>
  <c r="X285" i="9"/>
  <c r="X270" i="27" s="1"/>
  <c r="V286" i="9"/>
  <c r="V271" i="27" s="1"/>
  <c r="W286" i="9"/>
  <c r="W271" i="27" s="1"/>
  <c r="X286" i="9"/>
  <c r="X271" i="27" s="1"/>
  <c r="V287" i="9"/>
  <c r="V272" i="27" s="1"/>
  <c r="W287" i="9"/>
  <c r="W272" i="27" s="1"/>
  <c r="X287" i="9"/>
  <c r="X272" i="27" s="1"/>
  <c r="V288" i="9"/>
  <c r="V273" i="27" s="1"/>
  <c r="W288" i="9"/>
  <c r="W273" i="27" s="1"/>
  <c r="X288" i="9"/>
  <c r="X273" i="27" s="1"/>
  <c r="V289" i="9"/>
  <c r="V274" i="27" s="1"/>
  <c r="W289" i="9"/>
  <c r="W274" i="27" s="1"/>
  <c r="X289" i="9"/>
  <c r="X274" i="27" s="1"/>
  <c r="V290" i="9"/>
  <c r="V275" i="27" s="1"/>
  <c r="W290" i="9"/>
  <c r="W275" i="27" s="1"/>
  <c r="X290" i="9"/>
  <c r="X275" i="27" s="1"/>
  <c r="V291" i="9"/>
  <c r="V276" i="27" s="1"/>
  <c r="W291" i="9"/>
  <c r="W276" i="27" s="1"/>
  <c r="X291" i="9"/>
  <c r="X276" i="27" s="1"/>
  <c r="V292" i="9"/>
  <c r="V277" i="27" s="1"/>
  <c r="W292" i="9"/>
  <c r="W277" i="27" s="1"/>
  <c r="X292" i="9"/>
  <c r="X277" i="27" s="1"/>
  <c r="V293" i="9"/>
  <c r="V278" i="27" s="1"/>
  <c r="W293" i="9"/>
  <c r="W278" i="27" s="1"/>
  <c r="X293" i="9"/>
  <c r="X278" i="27" s="1"/>
  <c r="V294" i="9"/>
  <c r="V279" i="27" s="1"/>
  <c r="W294" i="9"/>
  <c r="W279" i="27" s="1"/>
  <c r="X294" i="9"/>
  <c r="X279" i="27" s="1"/>
  <c r="V295" i="9"/>
  <c r="V280" i="27" s="1"/>
  <c r="W295" i="9"/>
  <c r="W280" i="27" s="1"/>
  <c r="X295" i="9"/>
  <c r="X280" i="27" s="1"/>
  <c r="V296" i="9"/>
  <c r="V281" i="27" s="1"/>
  <c r="W296" i="9"/>
  <c r="W281" i="27" s="1"/>
  <c r="X296" i="9"/>
  <c r="X281" i="27" s="1"/>
  <c r="V297" i="9"/>
  <c r="V282" i="27" s="1"/>
  <c r="W297" i="9"/>
  <c r="W282" i="27" s="1"/>
  <c r="X297" i="9"/>
  <c r="X282" i="27" s="1"/>
  <c r="V298" i="9"/>
  <c r="V283" i="27" s="1"/>
  <c r="W298" i="9"/>
  <c r="W283" i="27" s="1"/>
  <c r="X298" i="9"/>
  <c r="X283" i="27" s="1"/>
  <c r="V299" i="9"/>
  <c r="V284" i="27" s="1"/>
  <c r="W299" i="9"/>
  <c r="W284" i="27" s="1"/>
  <c r="X299" i="9"/>
  <c r="X284" i="27" s="1"/>
  <c r="V300" i="9"/>
  <c r="V285" i="27" s="1"/>
  <c r="W300" i="9"/>
  <c r="W285" i="27" s="1"/>
  <c r="X300" i="9"/>
  <c r="X285" i="27" s="1"/>
  <c r="V301" i="9"/>
  <c r="V286" i="27" s="1"/>
  <c r="W301" i="9"/>
  <c r="W286" i="27" s="1"/>
  <c r="X301" i="9"/>
  <c r="X286" i="27" s="1"/>
  <c r="V302" i="9"/>
  <c r="V287" i="27" s="1"/>
  <c r="W302" i="9"/>
  <c r="W287" i="27" s="1"/>
  <c r="X302" i="9"/>
  <c r="X287" i="27" s="1"/>
  <c r="V303" i="9"/>
  <c r="V288" i="27" s="1"/>
  <c r="W303" i="9"/>
  <c r="W288" i="27" s="1"/>
  <c r="X303" i="9"/>
  <c r="X288" i="27" s="1"/>
  <c r="V304" i="9"/>
  <c r="V289" i="27" s="1"/>
  <c r="W304" i="9"/>
  <c r="W289" i="27" s="1"/>
  <c r="X304" i="9"/>
  <c r="X289" i="27" s="1"/>
  <c r="V305" i="9"/>
  <c r="V290" i="27" s="1"/>
  <c r="W305" i="9"/>
  <c r="W290" i="27" s="1"/>
  <c r="X305" i="9"/>
  <c r="X290" i="27" s="1"/>
  <c r="V306" i="9"/>
  <c r="V291" i="27" s="1"/>
  <c r="W306" i="9"/>
  <c r="W291" i="27" s="1"/>
  <c r="X306" i="9"/>
  <c r="X291" i="27" s="1"/>
  <c r="V307" i="9"/>
  <c r="V292" i="27" s="1"/>
  <c r="W307" i="9"/>
  <c r="W292" i="27" s="1"/>
  <c r="X307" i="9"/>
  <c r="X292" i="27" s="1"/>
  <c r="V308" i="9"/>
  <c r="V293" i="27" s="1"/>
  <c r="W308" i="9"/>
  <c r="W293" i="27" s="1"/>
  <c r="X308" i="9"/>
  <c r="X293" i="27" s="1"/>
  <c r="V309" i="9"/>
  <c r="V294" i="27" s="1"/>
  <c r="W309" i="9"/>
  <c r="W294" i="27" s="1"/>
  <c r="X309" i="9"/>
  <c r="X294" i="27" s="1"/>
  <c r="V310" i="9"/>
  <c r="V295" i="27" s="1"/>
  <c r="W310" i="9"/>
  <c r="W295" i="27" s="1"/>
  <c r="X310" i="9"/>
  <c r="X295" i="27" s="1"/>
  <c r="V311" i="9"/>
  <c r="V296" i="27" s="1"/>
  <c r="W311" i="9"/>
  <c r="W296" i="27" s="1"/>
  <c r="X311" i="9"/>
  <c r="X296" i="27" s="1"/>
  <c r="V312" i="9"/>
  <c r="V297" i="27" s="1"/>
  <c r="W312" i="9"/>
  <c r="W297" i="27" s="1"/>
  <c r="X312" i="9"/>
  <c r="X297" i="27" s="1"/>
  <c r="V313" i="9"/>
  <c r="V298" i="27" s="1"/>
  <c r="W313" i="9"/>
  <c r="W298" i="27" s="1"/>
  <c r="X313" i="9"/>
  <c r="X298" i="27" s="1"/>
  <c r="V314" i="9"/>
  <c r="V299" i="27" s="1"/>
  <c r="W314" i="9"/>
  <c r="W299" i="27" s="1"/>
  <c r="X314" i="9"/>
  <c r="X299" i="27" s="1"/>
  <c r="V315" i="9"/>
  <c r="V300" i="27" s="1"/>
  <c r="W315" i="9"/>
  <c r="W300" i="27" s="1"/>
  <c r="X315" i="9"/>
  <c r="X300" i="27" s="1"/>
  <c r="V316" i="9"/>
  <c r="V301" i="27" s="1"/>
  <c r="W316" i="9"/>
  <c r="W301" i="27" s="1"/>
  <c r="X316" i="9"/>
  <c r="X301" i="27" s="1"/>
  <c r="V317" i="9"/>
  <c r="V302" i="27" s="1"/>
  <c r="W317" i="9"/>
  <c r="W302" i="27" s="1"/>
  <c r="X317" i="9"/>
  <c r="X302" i="27" s="1"/>
  <c r="V318" i="9"/>
  <c r="V303" i="27" s="1"/>
  <c r="W318" i="9"/>
  <c r="W303" i="27" s="1"/>
  <c r="X318" i="9"/>
  <c r="X303" i="27" s="1"/>
  <c r="V319" i="9"/>
  <c r="V304" i="27" s="1"/>
  <c r="W319" i="9"/>
  <c r="W304" i="27" s="1"/>
  <c r="X319" i="9"/>
  <c r="X304" i="27" s="1"/>
  <c r="V320" i="9"/>
  <c r="V305" i="27" s="1"/>
  <c r="W320" i="9"/>
  <c r="W305" i="27" s="1"/>
  <c r="X320" i="9"/>
  <c r="X305" i="27" s="1"/>
  <c r="V321" i="9"/>
  <c r="V306" i="27" s="1"/>
  <c r="W321" i="9"/>
  <c r="W306" i="27" s="1"/>
  <c r="X321" i="9"/>
  <c r="X306" i="27" s="1"/>
  <c r="V322" i="9"/>
  <c r="V307" i="27" s="1"/>
  <c r="W322" i="9"/>
  <c r="W307" i="27" s="1"/>
  <c r="X322" i="9"/>
  <c r="X307" i="27" s="1"/>
  <c r="V323" i="9"/>
  <c r="V308" i="27" s="1"/>
  <c r="W323" i="9"/>
  <c r="W308" i="27" s="1"/>
  <c r="X323" i="9"/>
  <c r="X308" i="27" s="1"/>
  <c r="V324" i="9"/>
  <c r="V309" i="27" s="1"/>
  <c r="W324" i="9"/>
  <c r="W309" i="27" s="1"/>
  <c r="X324" i="9"/>
  <c r="X309" i="27" s="1"/>
  <c r="V325" i="9"/>
  <c r="V310" i="27" s="1"/>
  <c r="W325" i="9"/>
  <c r="W310" i="27" s="1"/>
  <c r="X325" i="9"/>
  <c r="X310" i="27" s="1"/>
  <c r="V326" i="9"/>
  <c r="V311" i="27" s="1"/>
  <c r="W326" i="9"/>
  <c r="W311" i="27" s="1"/>
  <c r="X326" i="9"/>
  <c r="X311" i="27" s="1"/>
  <c r="V327" i="9"/>
  <c r="V312" i="27" s="1"/>
  <c r="W327" i="9"/>
  <c r="W312" i="27" s="1"/>
  <c r="X327" i="9"/>
  <c r="X312" i="27" s="1"/>
  <c r="V328" i="9"/>
  <c r="V313" i="27" s="1"/>
  <c r="W328" i="9"/>
  <c r="W313" i="27" s="1"/>
  <c r="X328" i="9"/>
  <c r="X313" i="27" s="1"/>
  <c r="V329" i="9"/>
  <c r="V314" i="27" s="1"/>
  <c r="W329" i="9"/>
  <c r="W314" i="27" s="1"/>
  <c r="X329" i="9"/>
  <c r="X314" i="27" s="1"/>
  <c r="V330" i="9"/>
  <c r="V315" i="27" s="1"/>
  <c r="W330" i="9"/>
  <c r="W315" i="27" s="1"/>
  <c r="X330" i="9"/>
  <c r="X315" i="27" s="1"/>
  <c r="V331" i="9"/>
  <c r="V316" i="27" s="1"/>
  <c r="W331" i="9"/>
  <c r="W316" i="27" s="1"/>
  <c r="X331" i="9"/>
  <c r="X316" i="27" s="1"/>
  <c r="V332" i="9"/>
  <c r="V317" i="27" s="1"/>
  <c r="W332" i="9"/>
  <c r="W317" i="27" s="1"/>
  <c r="X332" i="9"/>
  <c r="X317" i="27" s="1"/>
  <c r="V333" i="9"/>
  <c r="V318" i="27" s="1"/>
  <c r="W333" i="9"/>
  <c r="W318" i="27" s="1"/>
  <c r="X333" i="9"/>
  <c r="X318" i="27" s="1"/>
  <c r="W234" i="9"/>
  <c r="W219" i="27" s="1"/>
  <c r="X234" i="9"/>
  <c r="X219" i="27" s="1"/>
  <c r="V234" i="9"/>
  <c r="V219" i="27" s="1"/>
  <c r="O235" i="9" l="1"/>
  <c r="O220" i="27" s="1"/>
  <c r="P235" i="9"/>
  <c r="P220" i="27" s="1"/>
  <c r="Q235" i="9"/>
  <c r="Q220" i="27" s="1"/>
  <c r="R235" i="9"/>
  <c r="R220" i="27" s="1"/>
  <c r="S235" i="9"/>
  <c r="S220" i="27" s="1"/>
  <c r="O236" i="9"/>
  <c r="O221" i="27" s="1"/>
  <c r="P236" i="9"/>
  <c r="P221" i="27" s="1"/>
  <c r="Q236" i="9"/>
  <c r="Q221" i="27" s="1"/>
  <c r="R236" i="9"/>
  <c r="R221" i="27" s="1"/>
  <c r="S236" i="9"/>
  <c r="S221" i="27" s="1"/>
  <c r="O237" i="9"/>
  <c r="O222" i="27" s="1"/>
  <c r="P237" i="9"/>
  <c r="P222" i="27" s="1"/>
  <c r="Q237" i="9"/>
  <c r="Q222" i="27" s="1"/>
  <c r="R237" i="9"/>
  <c r="R222" i="27" s="1"/>
  <c r="S237" i="9"/>
  <c r="S222" i="27" s="1"/>
  <c r="O238" i="9"/>
  <c r="O223" i="27" s="1"/>
  <c r="P238" i="9"/>
  <c r="P223" i="27" s="1"/>
  <c r="Q238" i="9"/>
  <c r="Q223" i="27" s="1"/>
  <c r="R238" i="9"/>
  <c r="R223" i="27" s="1"/>
  <c r="S238" i="9"/>
  <c r="S223" i="27" s="1"/>
  <c r="O239" i="9"/>
  <c r="O224" i="27" s="1"/>
  <c r="P239" i="9"/>
  <c r="P224" i="27" s="1"/>
  <c r="Q239" i="9"/>
  <c r="Q224" i="27" s="1"/>
  <c r="R239" i="9"/>
  <c r="R224" i="27" s="1"/>
  <c r="S239" i="9"/>
  <c r="S224" i="27" s="1"/>
  <c r="O240" i="9"/>
  <c r="O225" i="27" s="1"/>
  <c r="P240" i="9"/>
  <c r="P225" i="27" s="1"/>
  <c r="Q240" i="9"/>
  <c r="Q225" i="27" s="1"/>
  <c r="R240" i="9"/>
  <c r="R225" i="27" s="1"/>
  <c r="S240" i="9"/>
  <c r="S225" i="27" s="1"/>
  <c r="O241" i="9"/>
  <c r="O226" i="27" s="1"/>
  <c r="P241" i="9"/>
  <c r="P226" i="27" s="1"/>
  <c r="Q241" i="9"/>
  <c r="Q226" i="27" s="1"/>
  <c r="R241" i="9"/>
  <c r="R226" i="27" s="1"/>
  <c r="S241" i="9"/>
  <c r="S226" i="27" s="1"/>
  <c r="O242" i="9"/>
  <c r="O227" i="27" s="1"/>
  <c r="P242" i="9"/>
  <c r="P227" i="27" s="1"/>
  <c r="Q242" i="9"/>
  <c r="Q227" i="27" s="1"/>
  <c r="R242" i="9"/>
  <c r="R227" i="27" s="1"/>
  <c r="S242" i="9"/>
  <c r="S227" i="27" s="1"/>
  <c r="O243" i="9"/>
  <c r="O228" i="27" s="1"/>
  <c r="P243" i="9"/>
  <c r="P228" i="27" s="1"/>
  <c r="Q243" i="9"/>
  <c r="Q228" i="27" s="1"/>
  <c r="R243" i="9"/>
  <c r="R228" i="27" s="1"/>
  <c r="S243" i="9"/>
  <c r="S228" i="27" s="1"/>
  <c r="O244" i="9"/>
  <c r="O229" i="27" s="1"/>
  <c r="P244" i="9"/>
  <c r="P229" i="27" s="1"/>
  <c r="Q244" i="9"/>
  <c r="Q229" i="27" s="1"/>
  <c r="R244" i="9"/>
  <c r="R229" i="27" s="1"/>
  <c r="S244" i="9"/>
  <c r="S229" i="27" s="1"/>
  <c r="O245" i="9"/>
  <c r="O230" i="27" s="1"/>
  <c r="P245" i="9"/>
  <c r="P230" i="27" s="1"/>
  <c r="Q245" i="9"/>
  <c r="Q230" i="27" s="1"/>
  <c r="R245" i="9"/>
  <c r="R230" i="27" s="1"/>
  <c r="S245" i="9"/>
  <c r="S230" i="27" s="1"/>
  <c r="O246" i="9"/>
  <c r="O231" i="27" s="1"/>
  <c r="P246" i="9"/>
  <c r="P231" i="27" s="1"/>
  <c r="Q246" i="9"/>
  <c r="Q231" i="27" s="1"/>
  <c r="R246" i="9"/>
  <c r="R231" i="27" s="1"/>
  <c r="S246" i="9"/>
  <c r="S231" i="27" s="1"/>
  <c r="O247" i="9"/>
  <c r="O232" i="27" s="1"/>
  <c r="P247" i="9"/>
  <c r="P232" i="27" s="1"/>
  <c r="Q247" i="9"/>
  <c r="Q232" i="27" s="1"/>
  <c r="R247" i="9"/>
  <c r="R232" i="27" s="1"/>
  <c r="S247" i="9"/>
  <c r="S232" i="27" s="1"/>
  <c r="O248" i="9"/>
  <c r="O233" i="27" s="1"/>
  <c r="P248" i="9"/>
  <c r="P233" i="27" s="1"/>
  <c r="Q248" i="9"/>
  <c r="Q233" i="27" s="1"/>
  <c r="R248" i="9"/>
  <c r="R233" i="27" s="1"/>
  <c r="S248" i="9"/>
  <c r="S233" i="27" s="1"/>
  <c r="O249" i="9"/>
  <c r="O234" i="27" s="1"/>
  <c r="P249" i="9"/>
  <c r="P234" i="27" s="1"/>
  <c r="Q249" i="9"/>
  <c r="Q234" i="27" s="1"/>
  <c r="R249" i="9"/>
  <c r="R234" i="27" s="1"/>
  <c r="S249" i="9"/>
  <c r="S234" i="27" s="1"/>
  <c r="O250" i="9"/>
  <c r="O235" i="27" s="1"/>
  <c r="P250" i="9"/>
  <c r="P235" i="27" s="1"/>
  <c r="Q250" i="9"/>
  <c r="Q235" i="27" s="1"/>
  <c r="R250" i="9"/>
  <c r="R235" i="27" s="1"/>
  <c r="S250" i="9"/>
  <c r="S235" i="27" s="1"/>
  <c r="O251" i="9"/>
  <c r="O236" i="27" s="1"/>
  <c r="P251" i="9"/>
  <c r="P236" i="27" s="1"/>
  <c r="Q251" i="9"/>
  <c r="Q236" i="27" s="1"/>
  <c r="R251" i="9"/>
  <c r="R236" i="27" s="1"/>
  <c r="S251" i="9"/>
  <c r="S236" i="27" s="1"/>
  <c r="O252" i="9"/>
  <c r="O237" i="27" s="1"/>
  <c r="P252" i="9"/>
  <c r="P237" i="27" s="1"/>
  <c r="Q252" i="9"/>
  <c r="Q237" i="27" s="1"/>
  <c r="R252" i="9"/>
  <c r="R237" i="27" s="1"/>
  <c r="S252" i="9"/>
  <c r="S237" i="27" s="1"/>
  <c r="O253" i="9"/>
  <c r="O238" i="27" s="1"/>
  <c r="P253" i="9"/>
  <c r="P238" i="27" s="1"/>
  <c r="Q253" i="9"/>
  <c r="Q238" i="27" s="1"/>
  <c r="R253" i="9"/>
  <c r="R238" i="27" s="1"/>
  <c r="S253" i="9"/>
  <c r="S238" i="27" s="1"/>
  <c r="O254" i="9"/>
  <c r="O239" i="27" s="1"/>
  <c r="P254" i="9"/>
  <c r="P239" i="27" s="1"/>
  <c r="Q254" i="9"/>
  <c r="Q239" i="27" s="1"/>
  <c r="R254" i="9"/>
  <c r="R239" i="27" s="1"/>
  <c r="S254" i="9"/>
  <c r="S239" i="27" s="1"/>
  <c r="O255" i="9"/>
  <c r="O240" i="27" s="1"/>
  <c r="P255" i="9"/>
  <c r="P240" i="27" s="1"/>
  <c r="Q255" i="9"/>
  <c r="Q240" i="27" s="1"/>
  <c r="R255" i="9"/>
  <c r="R240" i="27" s="1"/>
  <c r="S255" i="9"/>
  <c r="S240" i="27" s="1"/>
  <c r="O256" i="9"/>
  <c r="O241" i="27" s="1"/>
  <c r="P256" i="9"/>
  <c r="P241" i="27" s="1"/>
  <c r="Q256" i="9"/>
  <c r="Q241" i="27" s="1"/>
  <c r="R256" i="9"/>
  <c r="R241" i="27" s="1"/>
  <c r="S256" i="9"/>
  <c r="S241" i="27" s="1"/>
  <c r="O257" i="9"/>
  <c r="O242" i="27" s="1"/>
  <c r="P257" i="9"/>
  <c r="P242" i="27" s="1"/>
  <c r="Q257" i="9"/>
  <c r="Q242" i="27" s="1"/>
  <c r="R257" i="9"/>
  <c r="R242" i="27" s="1"/>
  <c r="S257" i="9"/>
  <c r="S242" i="27" s="1"/>
  <c r="O258" i="9"/>
  <c r="O243" i="27" s="1"/>
  <c r="P258" i="9"/>
  <c r="P243" i="27" s="1"/>
  <c r="Q258" i="9"/>
  <c r="Q243" i="27" s="1"/>
  <c r="R258" i="9"/>
  <c r="R243" i="27" s="1"/>
  <c r="S258" i="9"/>
  <c r="S243" i="27" s="1"/>
  <c r="O259" i="9"/>
  <c r="O244" i="27" s="1"/>
  <c r="P259" i="9"/>
  <c r="P244" i="27" s="1"/>
  <c r="Q259" i="9"/>
  <c r="Q244" i="27" s="1"/>
  <c r="R259" i="9"/>
  <c r="R244" i="27" s="1"/>
  <c r="S259" i="9"/>
  <c r="S244" i="27" s="1"/>
  <c r="O260" i="9"/>
  <c r="O245" i="27" s="1"/>
  <c r="P260" i="9"/>
  <c r="P245" i="27" s="1"/>
  <c r="Q260" i="9"/>
  <c r="Q245" i="27" s="1"/>
  <c r="R260" i="9"/>
  <c r="R245" i="27" s="1"/>
  <c r="S260" i="9"/>
  <c r="S245" i="27" s="1"/>
  <c r="O261" i="9"/>
  <c r="O246" i="27" s="1"/>
  <c r="P261" i="9"/>
  <c r="P246" i="27" s="1"/>
  <c r="Q261" i="9"/>
  <c r="Q246" i="27" s="1"/>
  <c r="R261" i="9"/>
  <c r="R246" i="27" s="1"/>
  <c r="S261" i="9"/>
  <c r="S246" i="27" s="1"/>
  <c r="O262" i="9"/>
  <c r="O247" i="27" s="1"/>
  <c r="P262" i="9"/>
  <c r="P247" i="27" s="1"/>
  <c r="Q262" i="9"/>
  <c r="Q247" i="27" s="1"/>
  <c r="R262" i="9"/>
  <c r="R247" i="27" s="1"/>
  <c r="S262" i="9"/>
  <c r="S247" i="27" s="1"/>
  <c r="O263" i="9"/>
  <c r="O248" i="27" s="1"/>
  <c r="P263" i="9"/>
  <c r="P248" i="27" s="1"/>
  <c r="Q263" i="9"/>
  <c r="Q248" i="27" s="1"/>
  <c r="R263" i="9"/>
  <c r="R248" i="27" s="1"/>
  <c r="S263" i="9"/>
  <c r="S248" i="27" s="1"/>
  <c r="O264" i="9"/>
  <c r="O249" i="27" s="1"/>
  <c r="P264" i="9"/>
  <c r="P249" i="27" s="1"/>
  <c r="Q264" i="9"/>
  <c r="Q249" i="27" s="1"/>
  <c r="R264" i="9"/>
  <c r="R249" i="27" s="1"/>
  <c r="S264" i="9"/>
  <c r="S249" i="27" s="1"/>
  <c r="O265" i="9"/>
  <c r="O250" i="27" s="1"/>
  <c r="P265" i="9"/>
  <c r="P250" i="27" s="1"/>
  <c r="Q265" i="9"/>
  <c r="Q250" i="27" s="1"/>
  <c r="R265" i="9"/>
  <c r="R250" i="27" s="1"/>
  <c r="S265" i="9"/>
  <c r="S250" i="27" s="1"/>
  <c r="O266" i="9"/>
  <c r="O251" i="27" s="1"/>
  <c r="P266" i="9"/>
  <c r="P251" i="27" s="1"/>
  <c r="Q266" i="9"/>
  <c r="Q251" i="27" s="1"/>
  <c r="R266" i="9"/>
  <c r="R251" i="27" s="1"/>
  <c r="S266" i="9"/>
  <c r="S251" i="27" s="1"/>
  <c r="O267" i="9"/>
  <c r="O252" i="27" s="1"/>
  <c r="P267" i="9"/>
  <c r="P252" i="27" s="1"/>
  <c r="Q267" i="9"/>
  <c r="Q252" i="27" s="1"/>
  <c r="R267" i="9"/>
  <c r="R252" i="27" s="1"/>
  <c r="S267" i="9"/>
  <c r="S252" i="27" s="1"/>
  <c r="O268" i="9"/>
  <c r="O253" i="27" s="1"/>
  <c r="P268" i="9"/>
  <c r="P253" i="27" s="1"/>
  <c r="Q268" i="9"/>
  <c r="Q253" i="27" s="1"/>
  <c r="R268" i="9"/>
  <c r="R253" i="27" s="1"/>
  <c r="S268" i="9"/>
  <c r="S253" i="27" s="1"/>
  <c r="O269" i="9"/>
  <c r="O254" i="27" s="1"/>
  <c r="P269" i="9"/>
  <c r="P254" i="27" s="1"/>
  <c r="Q269" i="9"/>
  <c r="Q254" i="27" s="1"/>
  <c r="R269" i="9"/>
  <c r="R254" i="27" s="1"/>
  <c r="S269" i="9"/>
  <c r="S254" i="27" s="1"/>
  <c r="O270" i="9"/>
  <c r="O255" i="27" s="1"/>
  <c r="P270" i="9"/>
  <c r="P255" i="27" s="1"/>
  <c r="Q270" i="9"/>
  <c r="Q255" i="27" s="1"/>
  <c r="R270" i="9"/>
  <c r="R255" i="27" s="1"/>
  <c r="S270" i="9"/>
  <c r="S255" i="27" s="1"/>
  <c r="O271" i="9"/>
  <c r="O256" i="27" s="1"/>
  <c r="P271" i="9"/>
  <c r="P256" i="27" s="1"/>
  <c r="Q271" i="9"/>
  <c r="Q256" i="27" s="1"/>
  <c r="R271" i="9"/>
  <c r="R256" i="27" s="1"/>
  <c r="S271" i="9"/>
  <c r="S256" i="27" s="1"/>
  <c r="O272" i="9"/>
  <c r="O257" i="27" s="1"/>
  <c r="P272" i="9"/>
  <c r="P257" i="27" s="1"/>
  <c r="Q272" i="9"/>
  <c r="Q257" i="27" s="1"/>
  <c r="R272" i="9"/>
  <c r="R257" i="27" s="1"/>
  <c r="S272" i="9"/>
  <c r="S257" i="27" s="1"/>
  <c r="O273" i="9"/>
  <c r="O258" i="27" s="1"/>
  <c r="P273" i="9"/>
  <c r="P258" i="27" s="1"/>
  <c r="Q273" i="9"/>
  <c r="Q258" i="27" s="1"/>
  <c r="R273" i="9"/>
  <c r="R258" i="27" s="1"/>
  <c r="S273" i="9"/>
  <c r="S258" i="27" s="1"/>
  <c r="O274" i="9"/>
  <c r="O259" i="27" s="1"/>
  <c r="P274" i="9"/>
  <c r="P259" i="27" s="1"/>
  <c r="Q274" i="9"/>
  <c r="Q259" i="27" s="1"/>
  <c r="R274" i="9"/>
  <c r="R259" i="27" s="1"/>
  <c r="S274" i="9"/>
  <c r="S259" i="27" s="1"/>
  <c r="O275" i="9"/>
  <c r="O260" i="27" s="1"/>
  <c r="P275" i="9"/>
  <c r="P260" i="27" s="1"/>
  <c r="Q275" i="9"/>
  <c r="Q260" i="27" s="1"/>
  <c r="R275" i="9"/>
  <c r="R260" i="27" s="1"/>
  <c r="S275" i="9"/>
  <c r="S260" i="27" s="1"/>
  <c r="O276" i="9"/>
  <c r="O261" i="27" s="1"/>
  <c r="P276" i="9"/>
  <c r="P261" i="27" s="1"/>
  <c r="Q276" i="9"/>
  <c r="Q261" i="27" s="1"/>
  <c r="R276" i="9"/>
  <c r="R261" i="27" s="1"/>
  <c r="S276" i="9"/>
  <c r="S261" i="27" s="1"/>
  <c r="O277" i="9"/>
  <c r="O262" i="27" s="1"/>
  <c r="P277" i="9"/>
  <c r="P262" i="27" s="1"/>
  <c r="Q277" i="9"/>
  <c r="Q262" i="27" s="1"/>
  <c r="R277" i="9"/>
  <c r="R262" i="27" s="1"/>
  <c r="S277" i="9"/>
  <c r="S262" i="27" s="1"/>
  <c r="O278" i="9"/>
  <c r="O263" i="27" s="1"/>
  <c r="P278" i="9"/>
  <c r="P263" i="27" s="1"/>
  <c r="Q278" i="9"/>
  <c r="Q263" i="27" s="1"/>
  <c r="R278" i="9"/>
  <c r="R263" i="27" s="1"/>
  <c r="S278" i="9"/>
  <c r="S263" i="27" s="1"/>
  <c r="O279" i="9"/>
  <c r="O264" i="27" s="1"/>
  <c r="P279" i="9"/>
  <c r="P264" i="27" s="1"/>
  <c r="Q279" i="9"/>
  <c r="Q264" i="27" s="1"/>
  <c r="R279" i="9"/>
  <c r="R264" i="27" s="1"/>
  <c r="S279" i="9"/>
  <c r="S264" i="27" s="1"/>
  <c r="O280" i="9"/>
  <c r="O265" i="27" s="1"/>
  <c r="P280" i="9"/>
  <c r="P265" i="27" s="1"/>
  <c r="Q280" i="9"/>
  <c r="Q265" i="27" s="1"/>
  <c r="R280" i="9"/>
  <c r="R265" i="27" s="1"/>
  <c r="S280" i="9"/>
  <c r="S265" i="27" s="1"/>
  <c r="O281" i="9"/>
  <c r="O266" i="27" s="1"/>
  <c r="P281" i="9"/>
  <c r="P266" i="27" s="1"/>
  <c r="Q281" i="9"/>
  <c r="Q266" i="27" s="1"/>
  <c r="R281" i="9"/>
  <c r="R266" i="27" s="1"/>
  <c r="S281" i="9"/>
  <c r="S266" i="27" s="1"/>
  <c r="O282" i="9"/>
  <c r="O267" i="27" s="1"/>
  <c r="P282" i="9"/>
  <c r="P267" i="27" s="1"/>
  <c r="Q282" i="9"/>
  <c r="Q267" i="27" s="1"/>
  <c r="R282" i="9"/>
  <c r="R267" i="27" s="1"/>
  <c r="S282" i="9"/>
  <c r="S267" i="27" s="1"/>
  <c r="O283" i="9"/>
  <c r="O268" i="27" s="1"/>
  <c r="P283" i="9"/>
  <c r="P268" i="27" s="1"/>
  <c r="Q283" i="9"/>
  <c r="Q268" i="27" s="1"/>
  <c r="R283" i="9"/>
  <c r="R268" i="27" s="1"/>
  <c r="S283" i="9"/>
  <c r="S268" i="27" s="1"/>
  <c r="O284" i="9"/>
  <c r="O269" i="27" s="1"/>
  <c r="P284" i="9"/>
  <c r="P269" i="27" s="1"/>
  <c r="Q284" i="9"/>
  <c r="Q269" i="27" s="1"/>
  <c r="R284" i="9"/>
  <c r="R269" i="27" s="1"/>
  <c r="S284" i="9"/>
  <c r="S269" i="27" s="1"/>
  <c r="O285" i="9"/>
  <c r="O270" i="27" s="1"/>
  <c r="P285" i="9"/>
  <c r="P270" i="27" s="1"/>
  <c r="Q285" i="9"/>
  <c r="Q270" i="27" s="1"/>
  <c r="R285" i="9"/>
  <c r="R270" i="27" s="1"/>
  <c r="S285" i="9"/>
  <c r="S270" i="27" s="1"/>
  <c r="O286" i="9"/>
  <c r="O271" i="27" s="1"/>
  <c r="P286" i="9"/>
  <c r="P271" i="27" s="1"/>
  <c r="Q286" i="9"/>
  <c r="Q271" i="27" s="1"/>
  <c r="R286" i="9"/>
  <c r="R271" i="27" s="1"/>
  <c r="S286" i="9"/>
  <c r="S271" i="27" s="1"/>
  <c r="O287" i="9"/>
  <c r="O272" i="27" s="1"/>
  <c r="P287" i="9"/>
  <c r="P272" i="27" s="1"/>
  <c r="Q287" i="9"/>
  <c r="Q272" i="27" s="1"/>
  <c r="R287" i="9"/>
  <c r="R272" i="27" s="1"/>
  <c r="S287" i="9"/>
  <c r="S272" i="27" s="1"/>
  <c r="O288" i="9"/>
  <c r="O273" i="27" s="1"/>
  <c r="P288" i="9"/>
  <c r="P273" i="27" s="1"/>
  <c r="Q288" i="9"/>
  <c r="Q273" i="27" s="1"/>
  <c r="R288" i="9"/>
  <c r="R273" i="27" s="1"/>
  <c r="S288" i="9"/>
  <c r="S273" i="27" s="1"/>
  <c r="O289" i="9"/>
  <c r="O274" i="27" s="1"/>
  <c r="P289" i="9"/>
  <c r="P274" i="27" s="1"/>
  <c r="Q289" i="9"/>
  <c r="Q274" i="27" s="1"/>
  <c r="R289" i="9"/>
  <c r="R274" i="27" s="1"/>
  <c r="S289" i="9"/>
  <c r="S274" i="27" s="1"/>
  <c r="O290" i="9"/>
  <c r="O275" i="27" s="1"/>
  <c r="P290" i="9"/>
  <c r="P275" i="27" s="1"/>
  <c r="Q290" i="9"/>
  <c r="Q275" i="27" s="1"/>
  <c r="R290" i="9"/>
  <c r="R275" i="27" s="1"/>
  <c r="S290" i="9"/>
  <c r="S275" i="27" s="1"/>
  <c r="O291" i="9"/>
  <c r="O276" i="27" s="1"/>
  <c r="P291" i="9"/>
  <c r="P276" i="27" s="1"/>
  <c r="Q291" i="9"/>
  <c r="Q276" i="27" s="1"/>
  <c r="R291" i="9"/>
  <c r="R276" i="27" s="1"/>
  <c r="S291" i="9"/>
  <c r="S276" i="27" s="1"/>
  <c r="O292" i="9"/>
  <c r="O277" i="27" s="1"/>
  <c r="P292" i="9"/>
  <c r="P277" i="27" s="1"/>
  <c r="Q292" i="9"/>
  <c r="Q277" i="27" s="1"/>
  <c r="R292" i="9"/>
  <c r="R277" i="27" s="1"/>
  <c r="S292" i="9"/>
  <c r="S277" i="27" s="1"/>
  <c r="O293" i="9"/>
  <c r="O278" i="27" s="1"/>
  <c r="P293" i="9"/>
  <c r="P278" i="27" s="1"/>
  <c r="Q293" i="9"/>
  <c r="Q278" i="27" s="1"/>
  <c r="R293" i="9"/>
  <c r="R278" i="27" s="1"/>
  <c r="S293" i="9"/>
  <c r="S278" i="27" s="1"/>
  <c r="O294" i="9"/>
  <c r="O279" i="27" s="1"/>
  <c r="P294" i="9"/>
  <c r="P279" i="27" s="1"/>
  <c r="Q294" i="9"/>
  <c r="Q279" i="27" s="1"/>
  <c r="R294" i="9"/>
  <c r="R279" i="27" s="1"/>
  <c r="S294" i="9"/>
  <c r="S279" i="27" s="1"/>
  <c r="O295" i="9"/>
  <c r="O280" i="27" s="1"/>
  <c r="P295" i="9"/>
  <c r="P280" i="27" s="1"/>
  <c r="Q295" i="9"/>
  <c r="Q280" i="27" s="1"/>
  <c r="R295" i="9"/>
  <c r="R280" i="27" s="1"/>
  <c r="S295" i="9"/>
  <c r="S280" i="27" s="1"/>
  <c r="O296" i="9"/>
  <c r="O281" i="27" s="1"/>
  <c r="P296" i="9"/>
  <c r="P281" i="27" s="1"/>
  <c r="Q296" i="9"/>
  <c r="Q281" i="27" s="1"/>
  <c r="R296" i="9"/>
  <c r="R281" i="27" s="1"/>
  <c r="S296" i="9"/>
  <c r="S281" i="27" s="1"/>
  <c r="O297" i="9"/>
  <c r="O282" i="27" s="1"/>
  <c r="P297" i="9"/>
  <c r="P282" i="27" s="1"/>
  <c r="Q297" i="9"/>
  <c r="Q282" i="27" s="1"/>
  <c r="R297" i="9"/>
  <c r="R282" i="27" s="1"/>
  <c r="S297" i="9"/>
  <c r="S282" i="27" s="1"/>
  <c r="O298" i="9"/>
  <c r="O283" i="27" s="1"/>
  <c r="P298" i="9"/>
  <c r="P283" i="27" s="1"/>
  <c r="Q298" i="9"/>
  <c r="Q283" i="27" s="1"/>
  <c r="R298" i="9"/>
  <c r="R283" i="27" s="1"/>
  <c r="S298" i="9"/>
  <c r="S283" i="27" s="1"/>
  <c r="O299" i="9"/>
  <c r="O284" i="27" s="1"/>
  <c r="P299" i="9"/>
  <c r="P284" i="27" s="1"/>
  <c r="Q299" i="9"/>
  <c r="Q284" i="27" s="1"/>
  <c r="R299" i="9"/>
  <c r="R284" i="27" s="1"/>
  <c r="S299" i="9"/>
  <c r="S284" i="27" s="1"/>
  <c r="O300" i="9"/>
  <c r="O285" i="27" s="1"/>
  <c r="P300" i="9"/>
  <c r="P285" i="27" s="1"/>
  <c r="Q300" i="9"/>
  <c r="Q285" i="27" s="1"/>
  <c r="R300" i="9"/>
  <c r="R285" i="27" s="1"/>
  <c r="S300" i="9"/>
  <c r="S285" i="27" s="1"/>
  <c r="O301" i="9"/>
  <c r="O286" i="27" s="1"/>
  <c r="P301" i="9"/>
  <c r="P286" i="27" s="1"/>
  <c r="Q301" i="9"/>
  <c r="Q286" i="27" s="1"/>
  <c r="R301" i="9"/>
  <c r="R286" i="27" s="1"/>
  <c r="S301" i="9"/>
  <c r="S286" i="27" s="1"/>
  <c r="O302" i="9"/>
  <c r="O287" i="27" s="1"/>
  <c r="P302" i="9"/>
  <c r="P287" i="27" s="1"/>
  <c r="Q302" i="9"/>
  <c r="Q287" i="27" s="1"/>
  <c r="R302" i="9"/>
  <c r="R287" i="27" s="1"/>
  <c r="S302" i="9"/>
  <c r="S287" i="27" s="1"/>
  <c r="O303" i="9"/>
  <c r="O288" i="27" s="1"/>
  <c r="P303" i="9"/>
  <c r="P288" i="27" s="1"/>
  <c r="Q303" i="9"/>
  <c r="Q288" i="27" s="1"/>
  <c r="R303" i="9"/>
  <c r="R288" i="27" s="1"/>
  <c r="S303" i="9"/>
  <c r="S288" i="27" s="1"/>
  <c r="O304" i="9"/>
  <c r="O289" i="27" s="1"/>
  <c r="P304" i="9"/>
  <c r="P289" i="27" s="1"/>
  <c r="Q304" i="9"/>
  <c r="Q289" i="27" s="1"/>
  <c r="R304" i="9"/>
  <c r="R289" i="27" s="1"/>
  <c r="S304" i="9"/>
  <c r="S289" i="27" s="1"/>
  <c r="O305" i="9"/>
  <c r="O290" i="27" s="1"/>
  <c r="P305" i="9"/>
  <c r="P290" i="27" s="1"/>
  <c r="Q305" i="9"/>
  <c r="Q290" i="27" s="1"/>
  <c r="R305" i="9"/>
  <c r="R290" i="27" s="1"/>
  <c r="S305" i="9"/>
  <c r="S290" i="27" s="1"/>
  <c r="O306" i="9"/>
  <c r="O291" i="27" s="1"/>
  <c r="P306" i="9"/>
  <c r="P291" i="27" s="1"/>
  <c r="Q306" i="9"/>
  <c r="Q291" i="27" s="1"/>
  <c r="R306" i="9"/>
  <c r="R291" i="27" s="1"/>
  <c r="S306" i="9"/>
  <c r="S291" i="27" s="1"/>
  <c r="O307" i="9"/>
  <c r="O292" i="27" s="1"/>
  <c r="P307" i="9"/>
  <c r="P292" i="27" s="1"/>
  <c r="Q307" i="9"/>
  <c r="Q292" i="27" s="1"/>
  <c r="R307" i="9"/>
  <c r="R292" i="27" s="1"/>
  <c r="S307" i="9"/>
  <c r="S292" i="27" s="1"/>
  <c r="O308" i="9"/>
  <c r="O293" i="27" s="1"/>
  <c r="P308" i="9"/>
  <c r="P293" i="27" s="1"/>
  <c r="Q308" i="9"/>
  <c r="Q293" i="27" s="1"/>
  <c r="R308" i="9"/>
  <c r="R293" i="27" s="1"/>
  <c r="S308" i="9"/>
  <c r="S293" i="27" s="1"/>
  <c r="O309" i="9"/>
  <c r="O294" i="27" s="1"/>
  <c r="P309" i="9"/>
  <c r="P294" i="27" s="1"/>
  <c r="Q309" i="9"/>
  <c r="Q294" i="27" s="1"/>
  <c r="R309" i="9"/>
  <c r="R294" i="27" s="1"/>
  <c r="S309" i="9"/>
  <c r="S294" i="27" s="1"/>
  <c r="O310" i="9"/>
  <c r="O295" i="27" s="1"/>
  <c r="P310" i="9"/>
  <c r="P295" i="27" s="1"/>
  <c r="Q310" i="9"/>
  <c r="Q295" i="27" s="1"/>
  <c r="R310" i="9"/>
  <c r="R295" i="27" s="1"/>
  <c r="S310" i="9"/>
  <c r="S295" i="27" s="1"/>
  <c r="O311" i="9"/>
  <c r="O296" i="27" s="1"/>
  <c r="P311" i="9"/>
  <c r="P296" i="27" s="1"/>
  <c r="Q311" i="9"/>
  <c r="Q296" i="27" s="1"/>
  <c r="R311" i="9"/>
  <c r="R296" i="27" s="1"/>
  <c r="S311" i="9"/>
  <c r="S296" i="27" s="1"/>
  <c r="O312" i="9"/>
  <c r="O297" i="27" s="1"/>
  <c r="P312" i="9"/>
  <c r="P297" i="27" s="1"/>
  <c r="Q312" i="9"/>
  <c r="Q297" i="27" s="1"/>
  <c r="R312" i="9"/>
  <c r="R297" i="27" s="1"/>
  <c r="S312" i="9"/>
  <c r="S297" i="27" s="1"/>
  <c r="O313" i="9"/>
  <c r="O298" i="27" s="1"/>
  <c r="P313" i="9"/>
  <c r="P298" i="27" s="1"/>
  <c r="Q313" i="9"/>
  <c r="Q298" i="27" s="1"/>
  <c r="R313" i="9"/>
  <c r="R298" i="27" s="1"/>
  <c r="S313" i="9"/>
  <c r="S298" i="27" s="1"/>
  <c r="O314" i="9"/>
  <c r="O299" i="27" s="1"/>
  <c r="P314" i="9"/>
  <c r="P299" i="27" s="1"/>
  <c r="Q314" i="9"/>
  <c r="Q299" i="27" s="1"/>
  <c r="R314" i="9"/>
  <c r="R299" i="27" s="1"/>
  <c r="S314" i="9"/>
  <c r="S299" i="27" s="1"/>
  <c r="O315" i="9"/>
  <c r="O300" i="27" s="1"/>
  <c r="P315" i="9"/>
  <c r="P300" i="27" s="1"/>
  <c r="Q315" i="9"/>
  <c r="Q300" i="27" s="1"/>
  <c r="R315" i="9"/>
  <c r="R300" i="27" s="1"/>
  <c r="S315" i="9"/>
  <c r="S300" i="27" s="1"/>
  <c r="O316" i="9"/>
  <c r="O301" i="27" s="1"/>
  <c r="P316" i="9"/>
  <c r="P301" i="27" s="1"/>
  <c r="Q316" i="9"/>
  <c r="Q301" i="27" s="1"/>
  <c r="R316" i="9"/>
  <c r="R301" i="27" s="1"/>
  <c r="S316" i="9"/>
  <c r="S301" i="27" s="1"/>
  <c r="O317" i="9"/>
  <c r="O302" i="27" s="1"/>
  <c r="P317" i="9"/>
  <c r="P302" i="27" s="1"/>
  <c r="Q317" i="9"/>
  <c r="Q302" i="27" s="1"/>
  <c r="R317" i="9"/>
  <c r="R302" i="27" s="1"/>
  <c r="S317" i="9"/>
  <c r="S302" i="27" s="1"/>
  <c r="O318" i="9"/>
  <c r="O303" i="27" s="1"/>
  <c r="P318" i="9"/>
  <c r="P303" i="27" s="1"/>
  <c r="Q318" i="9"/>
  <c r="Q303" i="27" s="1"/>
  <c r="R318" i="9"/>
  <c r="R303" i="27" s="1"/>
  <c r="S318" i="9"/>
  <c r="S303" i="27" s="1"/>
  <c r="O319" i="9"/>
  <c r="O304" i="27" s="1"/>
  <c r="P319" i="9"/>
  <c r="P304" i="27" s="1"/>
  <c r="Q319" i="9"/>
  <c r="Q304" i="27" s="1"/>
  <c r="R319" i="9"/>
  <c r="R304" i="27" s="1"/>
  <c r="S319" i="9"/>
  <c r="S304" i="27" s="1"/>
  <c r="O320" i="9"/>
  <c r="O305" i="27" s="1"/>
  <c r="P320" i="9"/>
  <c r="P305" i="27" s="1"/>
  <c r="Q320" i="9"/>
  <c r="Q305" i="27" s="1"/>
  <c r="R320" i="9"/>
  <c r="R305" i="27" s="1"/>
  <c r="S320" i="9"/>
  <c r="S305" i="27" s="1"/>
  <c r="O321" i="9"/>
  <c r="O306" i="27" s="1"/>
  <c r="P321" i="9"/>
  <c r="P306" i="27" s="1"/>
  <c r="Q321" i="9"/>
  <c r="Q306" i="27" s="1"/>
  <c r="R321" i="9"/>
  <c r="R306" i="27" s="1"/>
  <c r="S321" i="9"/>
  <c r="S306" i="27" s="1"/>
  <c r="O322" i="9"/>
  <c r="O307" i="27" s="1"/>
  <c r="P322" i="9"/>
  <c r="P307" i="27" s="1"/>
  <c r="Q322" i="9"/>
  <c r="Q307" i="27" s="1"/>
  <c r="R322" i="9"/>
  <c r="R307" i="27" s="1"/>
  <c r="S322" i="9"/>
  <c r="S307" i="27" s="1"/>
  <c r="O323" i="9"/>
  <c r="O308" i="27" s="1"/>
  <c r="P323" i="9"/>
  <c r="P308" i="27" s="1"/>
  <c r="Q323" i="9"/>
  <c r="Q308" i="27" s="1"/>
  <c r="R323" i="9"/>
  <c r="R308" i="27" s="1"/>
  <c r="S323" i="9"/>
  <c r="S308" i="27" s="1"/>
  <c r="O324" i="9"/>
  <c r="O309" i="27" s="1"/>
  <c r="P324" i="9"/>
  <c r="P309" i="27" s="1"/>
  <c r="Q324" i="9"/>
  <c r="Q309" i="27" s="1"/>
  <c r="R324" i="9"/>
  <c r="R309" i="27" s="1"/>
  <c r="S324" i="9"/>
  <c r="S309" i="27" s="1"/>
  <c r="O325" i="9"/>
  <c r="O310" i="27" s="1"/>
  <c r="P325" i="9"/>
  <c r="P310" i="27" s="1"/>
  <c r="Q325" i="9"/>
  <c r="Q310" i="27" s="1"/>
  <c r="R325" i="9"/>
  <c r="R310" i="27" s="1"/>
  <c r="S325" i="9"/>
  <c r="S310" i="27" s="1"/>
  <c r="O326" i="9"/>
  <c r="O311" i="27" s="1"/>
  <c r="P326" i="9"/>
  <c r="P311" i="27" s="1"/>
  <c r="Q326" i="9"/>
  <c r="Q311" i="27" s="1"/>
  <c r="R326" i="9"/>
  <c r="R311" i="27" s="1"/>
  <c r="S326" i="9"/>
  <c r="S311" i="27" s="1"/>
  <c r="O327" i="9"/>
  <c r="O312" i="27" s="1"/>
  <c r="P327" i="9"/>
  <c r="P312" i="27" s="1"/>
  <c r="Q327" i="9"/>
  <c r="Q312" i="27" s="1"/>
  <c r="R327" i="9"/>
  <c r="R312" i="27" s="1"/>
  <c r="S327" i="9"/>
  <c r="S312" i="27" s="1"/>
  <c r="O328" i="9"/>
  <c r="O313" i="27" s="1"/>
  <c r="P328" i="9"/>
  <c r="P313" i="27" s="1"/>
  <c r="Q328" i="9"/>
  <c r="Q313" i="27" s="1"/>
  <c r="R328" i="9"/>
  <c r="R313" i="27" s="1"/>
  <c r="S328" i="9"/>
  <c r="S313" i="27" s="1"/>
  <c r="O329" i="9"/>
  <c r="O314" i="27" s="1"/>
  <c r="P329" i="9"/>
  <c r="P314" i="27" s="1"/>
  <c r="Q329" i="9"/>
  <c r="Q314" i="27" s="1"/>
  <c r="R329" i="9"/>
  <c r="R314" i="27" s="1"/>
  <c r="S329" i="9"/>
  <c r="S314" i="27" s="1"/>
  <c r="O330" i="9"/>
  <c r="O315" i="27" s="1"/>
  <c r="P330" i="9"/>
  <c r="P315" i="27" s="1"/>
  <c r="Q330" i="9"/>
  <c r="Q315" i="27" s="1"/>
  <c r="R330" i="9"/>
  <c r="R315" i="27" s="1"/>
  <c r="S330" i="9"/>
  <c r="S315" i="27" s="1"/>
  <c r="O331" i="9"/>
  <c r="O316" i="27" s="1"/>
  <c r="P331" i="9"/>
  <c r="P316" i="27" s="1"/>
  <c r="Q331" i="9"/>
  <c r="Q316" i="27" s="1"/>
  <c r="R331" i="9"/>
  <c r="R316" i="27" s="1"/>
  <c r="S331" i="9"/>
  <c r="S316" i="27" s="1"/>
  <c r="O332" i="9"/>
  <c r="O317" i="27" s="1"/>
  <c r="P332" i="9"/>
  <c r="P317" i="27" s="1"/>
  <c r="Q332" i="9"/>
  <c r="Q317" i="27" s="1"/>
  <c r="R332" i="9"/>
  <c r="R317" i="27" s="1"/>
  <c r="S332" i="9"/>
  <c r="S317" i="27" s="1"/>
  <c r="O333" i="9"/>
  <c r="O318" i="27" s="1"/>
  <c r="P333" i="9"/>
  <c r="P318" i="27" s="1"/>
  <c r="Q333" i="9"/>
  <c r="Q318" i="27" s="1"/>
  <c r="R333" i="9"/>
  <c r="R318" i="27" s="1"/>
  <c r="S333" i="9"/>
  <c r="S318" i="27" s="1"/>
  <c r="K235" i="9"/>
  <c r="K220" i="27" s="1"/>
  <c r="L235" i="9"/>
  <c r="L220" i="27" s="1"/>
  <c r="M235" i="9"/>
  <c r="M220" i="27" s="1"/>
  <c r="K236" i="9"/>
  <c r="K221" i="27" s="1"/>
  <c r="L236" i="9"/>
  <c r="L221" i="27" s="1"/>
  <c r="M236" i="9"/>
  <c r="M221" i="27" s="1"/>
  <c r="K237" i="9"/>
  <c r="K222" i="27" s="1"/>
  <c r="L237" i="9"/>
  <c r="L222" i="27" s="1"/>
  <c r="M237" i="9"/>
  <c r="M222" i="27" s="1"/>
  <c r="K238" i="9"/>
  <c r="K223" i="27" s="1"/>
  <c r="L238" i="9"/>
  <c r="L223" i="27" s="1"/>
  <c r="M238" i="9"/>
  <c r="M223" i="27" s="1"/>
  <c r="K239" i="9"/>
  <c r="K224" i="27" s="1"/>
  <c r="L239" i="9"/>
  <c r="L224" i="27" s="1"/>
  <c r="M239" i="9"/>
  <c r="M224" i="27" s="1"/>
  <c r="K240" i="9"/>
  <c r="K225" i="27" s="1"/>
  <c r="L240" i="9"/>
  <c r="L225" i="27" s="1"/>
  <c r="M240" i="9"/>
  <c r="M225" i="27" s="1"/>
  <c r="K241" i="9"/>
  <c r="K226" i="27" s="1"/>
  <c r="L241" i="9"/>
  <c r="L226" i="27" s="1"/>
  <c r="M241" i="9"/>
  <c r="M226" i="27" s="1"/>
  <c r="K242" i="9"/>
  <c r="K227" i="27" s="1"/>
  <c r="L242" i="9"/>
  <c r="L227" i="27" s="1"/>
  <c r="M242" i="9"/>
  <c r="M227" i="27" s="1"/>
  <c r="K243" i="9"/>
  <c r="K228" i="27" s="1"/>
  <c r="L243" i="9"/>
  <c r="L228" i="27" s="1"/>
  <c r="M243" i="9"/>
  <c r="M228" i="27" s="1"/>
  <c r="K244" i="9"/>
  <c r="K229" i="27" s="1"/>
  <c r="L244" i="9"/>
  <c r="L229" i="27" s="1"/>
  <c r="M244" i="9"/>
  <c r="M229" i="27" s="1"/>
  <c r="K245" i="9"/>
  <c r="K230" i="27" s="1"/>
  <c r="L245" i="9"/>
  <c r="L230" i="27" s="1"/>
  <c r="M245" i="9"/>
  <c r="M230" i="27" s="1"/>
  <c r="K246" i="9"/>
  <c r="K231" i="27" s="1"/>
  <c r="L246" i="9"/>
  <c r="L231" i="27" s="1"/>
  <c r="M246" i="9"/>
  <c r="M231" i="27" s="1"/>
  <c r="K247" i="9"/>
  <c r="K232" i="27" s="1"/>
  <c r="L247" i="9"/>
  <c r="L232" i="27" s="1"/>
  <c r="M247" i="9"/>
  <c r="M232" i="27" s="1"/>
  <c r="K248" i="9"/>
  <c r="K233" i="27" s="1"/>
  <c r="L248" i="9"/>
  <c r="L233" i="27" s="1"/>
  <c r="M248" i="9"/>
  <c r="M233" i="27" s="1"/>
  <c r="K249" i="9"/>
  <c r="K234" i="27" s="1"/>
  <c r="L249" i="9"/>
  <c r="L234" i="27" s="1"/>
  <c r="M249" i="9"/>
  <c r="M234" i="27" s="1"/>
  <c r="K250" i="9"/>
  <c r="K235" i="27" s="1"/>
  <c r="L250" i="9"/>
  <c r="L235" i="27" s="1"/>
  <c r="M250" i="9"/>
  <c r="M235" i="27" s="1"/>
  <c r="K251" i="9"/>
  <c r="K236" i="27" s="1"/>
  <c r="L251" i="9"/>
  <c r="L236" i="27" s="1"/>
  <c r="M251" i="9"/>
  <c r="M236" i="27" s="1"/>
  <c r="K252" i="9"/>
  <c r="K237" i="27" s="1"/>
  <c r="L252" i="9"/>
  <c r="L237" i="27" s="1"/>
  <c r="M252" i="9"/>
  <c r="M237" i="27" s="1"/>
  <c r="K253" i="9"/>
  <c r="K238" i="27" s="1"/>
  <c r="L253" i="9"/>
  <c r="L238" i="27" s="1"/>
  <c r="M253" i="9"/>
  <c r="M238" i="27" s="1"/>
  <c r="K254" i="9"/>
  <c r="K239" i="27" s="1"/>
  <c r="L254" i="9"/>
  <c r="L239" i="27" s="1"/>
  <c r="M254" i="9"/>
  <c r="M239" i="27" s="1"/>
  <c r="K255" i="9"/>
  <c r="K240" i="27" s="1"/>
  <c r="L255" i="9"/>
  <c r="L240" i="27" s="1"/>
  <c r="M255" i="9"/>
  <c r="M240" i="27" s="1"/>
  <c r="K256" i="9"/>
  <c r="K241" i="27" s="1"/>
  <c r="L256" i="9"/>
  <c r="L241" i="27" s="1"/>
  <c r="M256" i="9"/>
  <c r="M241" i="27" s="1"/>
  <c r="K257" i="9"/>
  <c r="K242" i="27" s="1"/>
  <c r="L257" i="9"/>
  <c r="L242" i="27" s="1"/>
  <c r="M257" i="9"/>
  <c r="M242" i="27" s="1"/>
  <c r="K258" i="9"/>
  <c r="K243" i="27" s="1"/>
  <c r="L258" i="9"/>
  <c r="L243" i="27" s="1"/>
  <c r="M258" i="9"/>
  <c r="M243" i="27" s="1"/>
  <c r="K259" i="9"/>
  <c r="K244" i="27" s="1"/>
  <c r="L259" i="9"/>
  <c r="L244" i="27" s="1"/>
  <c r="M259" i="9"/>
  <c r="M244" i="27" s="1"/>
  <c r="K260" i="9"/>
  <c r="K245" i="27" s="1"/>
  <c r="L260" i="9"/>
  <c r="L245" i="27" s="1"/>
  <c r="M260" i="9"/>
  <c r="M245" i="27" s="1"/>
  <c r="K261" i="9"/>
  <c r="K246" i="27" s="1"/>
  <c r="L261" i="9"/>
  <c r="L246" i="27" s="1"/>
  <c r="M261" i="9"/>
  <c r="M246" i="27" s="1"/>
  <c r="K262" i="9"/>
  <c r="K247" i="27" s="1"/>
  <c r="L262" i="9"/>
  <c r="L247" i="27" s="1"/>
  <c r="M262" i="9"/>
  <c r="M247" i="27" s="1"/>
  <c r="K263" i="9"/>
  <c r="K248" i="27" s="1"/>
  <c r="L263" i="9"/>
  <c r="L248" i="27" s="1"/>
  <c r="M263" i="9"/>
  <c r="M248" i="27" s="1"/>
  <c r="K264" i="9"/>
  <c r="K249" i="27" s="1"/>
  <c r="L264" i="9"/>
  <c r="L249" i="27" s="1"/>
  <c r="M264" i="9"/>
  <c r="M249" i="27" s="1"/>
  <c r="K265" i="9"/>
  <c r="K250" i="27" s="1"/>
  <c r="L265" i="9"/>
  <c r="L250" i="27" s="1"/>
  <c r="M265" i="9"/>
  <c r="M250" i="27" s="1"/>
  <c r="K266" i="9"/>
  <c r="K251" i="27" s="1"/>
  <c r="L266" i="9"/>
  <c r="L251" i="27" s="1"/>
  <c r="M266" i="9"/>
  <c r="M251" i="27" s="1"/>
  <c r="K267" i="9"/>
  <c r="K252" i="27" s="1"/>
  <c r="L267" i="9"/>
  <c r="L252" i="27" s="1"/>
  <c r="M267" i="9"/>
  <c r="M252" i="27" s="1"/>
  <c r="K268" i="9"/>
  <c r="K253" i="27" s="1"/>
  <c r="L268" i="9"/>
  <c r="L253" i="27" s="1"/>
  <c r="M268" i="9"/>
  <c r="M253" i="27" s="1"/>
  <c r="K269" i="9"/>
  <c r="K254" i="27" s="1"/>
  <c r="L269" i="9"/>
  <c r="L254" i="27" s="1"/>
  <c r="M269" i="9"/>
  <c r="M254" i="27" s="1"/>
  <c r="K270" i="9"/>
  <c r="K255" i="27" s="1"/>
  <c r="L270" i="9"/>
  <c r="L255" i="27" s="1"/>
  <c r="M270" i="9"/>
  <c r="M255" i="27" s="1"/>
  <c r="K271" i="9"/>
  <c r="K256" i="27" s="1"/>
  <c r="L271" i="9"/>
  <c r="L256" i="27" s="1"/>
  <c r="M271" i="9"/>
  <c r="M256" i="27" s="1"/>
  <c r="K272" i="9"/>
  <c r="K257" i="27" s="1"/>
  <c r="L272" i="9"/>
  <c r="L257" i="27" s="1"/>
  <c r="M272" i="9"/>
  <c r="M257" i="27" s="1"/>
  <c r="K273" i="9"/>
  <c r="K258" i="27" s="1"/>
  <c r="L273" i="9"/>
  <c r="L258" i="27" s="1"/>
  <c r="M273" i="9"/>
  <c r="M258" i="27" s="1"/>
  <c r="K274" i="9"/>
  <c r="K259" i="27" s="1"/>
  <c r="L274" i="9"/>
  <c r="L259" i="27" s="1"/>
  <c r="M274" i="9"/>
  <c r="M259" i="27" s="1"/>
  <c r="K275" i="9"/>
  <c r="K260" i="27" s="1"/>
  <c r="L275" i="9"/>
  <c r="L260" i="27" s="1"/>
  <c r="M275" i="9"/>
  <c r="M260" i="27" s="1"/>
  <c r="K276" i="9"/>
  <c r="K261" i="27" s="1"/>
  <c r="L276" i="9"/>
  <c r="L261" i="27" s="1"/>
  <c r="M276" i="9"/>
  <c r="M261" i="27" s="1"/>
  <c r="K277" i="9"/>
  <c r="K262" i="27" s="1"/>
  <c r="L277" i="9"/>
  <c r="L262" i="27" s="1"/>
  <c r="M277" i="9"/>
  <c r="M262" i="27" s="1"/>
  <c r="K278" i="9"/>
  <c r="K263" i="27" s="1"/>
  <c r="L278" i="9"/>
  <c r="L263" i="27" s="1"/>
  <c r="M278" i="9"/>
  <c r="M263" i="27" s="1"/>
  <c r="K279" i="9"/>
  <c r="K264" i="27" s="1"/>
  <c r="L279" i="9"/>
  <c r="L264" i="27" s="1"/>
  <c r="M279" i="9"/>
  <c r="M264" i="27" s="1"/>
  <c r="K280" i="9"/>
  <c r="K265" i="27" s="1"/>
  <c r="L280" i="9"/>
  <c r="L265" i="27" s="1"/>
  <c r="M280" i="9"/>
  <c r="M265" i="27" s="1"/>
  <c r="K281" i="9"/>
  <c r="K266" i="27" s="1"/>
  <c r="L281" i="9"/>
  <c r="L266" i="27" s="1"/>
  <c r="M281" i="9"/>
  <c r="M266" i="27" s="1"/>
  <c r="K282" i="9"/>
  <c r="K267" i="27" s="1"/>
  <c r="L282" i="9"/>
  <c r="L267" i="27" s="1"/>
  <c r="M282" i="9"/>
  <c r="M267" i="27" s="1"/>
  <c r="K283" i="9"/>
  <c r="K268" i="27" s="1"/>
  <c r="L283" i="9"/>
  <c r="L268" i="27" s="1"/>
  <c r="M283" i="9"/>
  <c r="M268" i="27" s="1"/>
  <c r="K284" i="9"/>
  <c r="K269" i="27" s="1"/>
  <c r="L284" i="9"/>
  <c r="L269" i="27" s="1"/>
  <c r="M284" i="9"/>
  <c r="M269" i="27" s="1"/>
  <c r="K285" i="9"/>
  <c r="K270" i="27" s="1"/>
  <c r="L285" i="9"/>
  <c r="L270" i="27" s="1"/>
  <c r="M285" i="9"/>
  <c r="M270" i="27" s="1"/>
  <c r="K286" i="9"/>
  <c r="K271" i="27" s="1"/>
  <c r="L286" i="9"/>
  <c r="L271" i="27" s="1"/>
  <c r="M286" i="9"/>
  <c r="M271" i="27" s="1"/>
  <c r="K287" i="9"/>
  <c r="K272" i="27" s="1"/>
  <c r="L287" i="9"/>
  <c r="L272" i="27" s="1"/>
  <c r="M287" i="9"/>
  <c r="M272" i="27" s="1"/>
  <c r="K288" i="9"/>
  <c r="K273" i="27" s="1"/>
  <c r="L288" i="9"/>
  <c r="L273" i="27" s="1"/>
  <c r="M288" i="9"/>
  <c r="M273" i="27" s="1"/>
  <c r="K289" i="9"/>
  <c r="K274" i="27" s="1"/>
  <c r="L289" i="9"/>
  <c r="L274" i="27" s="1"/>
  <c r="M289" i="9"/>
  <c r="M274" i="27" s="1"/>
  <c r="K290" i="9"/>
  <c r="K275" i="27" s="1"/>
  <c r="L290" i="9"/>
  <c r="L275" i="27" s="1"/>
  <c r="M290" i="9"/>
  <c r="M275" i="27" s="1"/>
  <c r="K291" i="9"/>
  <c r="K276" i="27" s="1"/>
  <c r="L291" i="9"/>
  <c r="L276" i="27" s="1"/>
  <c r="M291" i="9"/>
  <c r="M276" i="27" s="1"/>
  <c r="K292" i="9"/>
  <c r="K277" i="27" s="1"/>
  <c r="L292" i="9"/>
  <c r="L277" i="27" s="1"/>
  <c r="M292" i="9"/>
  <c r="M277" i="27" s="1"/>
  <c r="K293" i="9"/>
  <c r="K278" i="27" s="1"/>
  <c r="L293" i="9"/>
  <c r="L278" i="27" s="1"/>
  <c r="M293" i="9"/>
  <c r="M278" i="27" s="1"/>
  <c r="K294" i="9"/>
  <c r="K279" i="27" s="1"/>
  <c r="L294" i="9"/>
  <c r="L279" i="27" s="1"/>
  <c r="M294" i="9"/>
  <c r="M279" i="27" s="1"/>
  <c r="K295" i="9"/>
  <c r="K280" i="27" s="1"/>
  <c r="L295" i="9"/>
  <c r="L280" i="27" s="1"/>
  <c r="M295" i="9"/>
  <c r="M280" i="27" s="1"/>
  <c r="K296" i="9"/>
  <c r="K281" i="27" s="1"/>
  <c r="L296" i="9"/>
  <c r="L281" i="27" s="1"/>
  <c r="M296" i="9"/>
  <c r="M281" i="27" s="1"/>
  <c r="K297" i="9"/>
  <c r="K282" i="27" s="1"/>
  <c r="L297" i="9"/>
  <c r="L282" i="27" s="1"/>
  <c r="M297" i="9"/>
  <c r="M282" i="27" s="1"/>
  <c r="K298" i="9"/>
  <c r="K283" i="27" s="1"/>
  <c r="L298" i="9"/>
  <c r="L283" i="27" s="1"/>
  <c r="M298" i="9"/>
  <c r="M283" i="27" s="1"/>
  <c r="K299" i="9"/>
  <c r="K284" i="27" s="1"/>
  <c r="L299" i="9"/>
  <c r="L284" i="27" s="1"/>
  <c r="M299" i="9"/>
  <c r="M284" i="27" s="1"/>
  <c r="K300" i="9"/>
  <c r="K285" i="27" s="1"/>
  <c r="L300" i="9"/>
  <c r="L285" i="27" s="1"/>
  <c r="M300" i="9"/>
  <c r="M285" i="27" s="1"/>
  <c r="K301" i="9"/>
  <c r="K286" i="27" s="1"/>
  <c r="L301" i="9"/>
  <c r="L286" i="27" s="1"/>
  <c r="M301" i="9"/>
  <c r="M286" i="27" s="1"/>
  <c r="K302" i="9"/>
  <c r="K287" i="27" s="1"/>
  <c r="L302" i="9"/>
  <c r="L287" i="27" s="1"/>
  <c r="M302" i="9"/>
  <c r="M287" i="27" s="1"/>
  <c r="K303" i="9"/>
  <c r="K288" i="27" s="1"/>
  <c r="L303" i="9"/>
  <c r="L288" i="27" s="1"/>
  <c r="M303" i="9"/>
  <c r="M288" i="27" s="1"/>
  <c r="K304" i="9"/>
  <c r="K289" i="27" s="1"/>
  <c r="L304" i="9"/>
  <c r="L289" i="27" s="1"/>
  <c r="M304" i="9"/>
  <c r="M289" i="27" s="1"/>
  <c r="K305" i="9"/>
  <c r="K290" i="27" s="1"/>
  <c r="L305" i="9"/>
  <c r="L290" i="27" s="1"/>
  <c r="M305" i="9"/>
  <c r="M290" i="27" s="1"/>
  <c r="K306" i="9"/>
  <c r="K291" i="27" s="1"/>
  <c r="L306" i="9"/>
  <c r="L291" i="27" s="1"/>
  <c r="M306" i="9"/>
  <c r="M291" i="27" s="1"/>
  <c r="K307" i="9"/>
  <c r="K292" i="27" s="1"/>
  <c r="L307" i="9"/>
  <c r="L292" i="27" s="1"/>
  <c r="M307" i="9"/>
  <c r="M292" i="27" s="1"/>
  <c r="K308" i="9"/>
  <c r="K293" i="27" s="1"/>
  <c r="L308" i="9"/>
  <c r="L293" i="27" s="1"/>
  <c r="M308" i="9"/>
  <c r="M293" i="27" s="1"/>
  <c r="K309" i="9"/>
  <c r="K294" i="27" s="1"/>
  <c r="L309" i="9"/>
  <c r="L294" i="27" s="1"/>
  <c r="M309" i="9"/>
  <c r="M294" i="27" s="1"/>
  <c r="K310" i="9"/>
  <c r="K295" i="27" s="1"/>
  <c r="L310" i="9"/>
  <c r="L295" i="27" s="1"/>
  <c r="M310" i="9"/>
  <c r="M295" i="27" s="1"/>
  <c r="K311" i="9"/>
  <c r="K296" i="27" s="1"/>
  <c r="L311" i="9"/>
  <c r="L296" i="27" s="1"/>
  <c r="M311" i="9"/>
  <c r="M296" i="27" s="1"/>
  <c r="K312" i="9"/>
  <c r="K297" i="27" s="1"/>
  <c r="L312" i="9"/>
  <c r="L297" i="27" s="1"/>
  <c r="M312" i="9"/>
  <c r="M297" i="27" s="1"/>
  <c r="K313" i="9"/>
  <c r="K298" i="27" s="1"/>
  <c r="L313" i="9"/>
  <c r="L298" i="27" s="1"/>
  <c r="M313" i="9"/>
  <c r="M298" i="27" s="1"/>
  <c r="K314" i="9"/>
  <c r="K299" i="27" s="1"/>
  <c r="L314" i="9"/>
  <c r="L299" i="27" s="1"/>
  <c r="M314" i="9"/>
  <c r="M299" i="27" s="1"/>
  <c r="K315" i="9"/>
  <c r="K300" i="27" s="1"/>
  <c r="L315" i="9"/>
  <c r="L300" i="27" s="1"/>
  <c r="M315" i="9"/>
  <c r="M300" i="27" s="1"/>
  <c r="K316" i="9"/>
  <c r="K301" i="27" s="1"/>
  <c r="L316" i="9"/>
  <c r="L301" i="27" s="1"/>
  <c r="M316" i="9"/>
  <c r="M301" i="27" s="1"/>
  <c r="K317" i="9"/>
  <c r="K302" i="27" s="1"/>
  <c r="L317" i="9"/>
  <c r="L302" i="27" s="1"/>
  <c r="M317" i="9"/>
  <c r="M302" i="27" s="1"/>
  <c r="K318" i="9"/>
  <c r="K303" i="27" s="1"/>
  <c r="L318" i="9"/>
  <c r="L303" i="27" s="1"/>
  <c r="M318" i="9"/>
  <c r="M303" i="27" s="1"/>
  <c r="K319" i="9"/>
  <c r="K304" i="27" s="1"/>
  <c r="L319" i="9"/>
  <c r="L304" i="27" s="1"/>
  <c r="M319" i="9"/>
  <c r="M304" i="27" s="1"/>
  <c r="K320" i="9"/>
  <c r="K305" i="27" s="1"/>
  <c r="L320" i="9"/>
  <c r="L305" i="27" s="1"/>
  <c r="M320" i="9"/>
  <c r="M305" i="27" s="1"/>
  <c r="K321" i="9"/>
  <c r="K306" i="27" s="1"/>
  <c r="L321" i="9"/>
  <c r="L306" i="27" s="1"/>
  <c r="M321" i="9"/>
  <c r="M306" i="27" s="1"/>
  <c r="K322" i="9"/>
  <c r="K307" i="27" s="1"/>
  <c r="L322" i="9"/>
  <c r="L307" i="27" s="1"/>
  <c r="M322" i="9"/>
  <c r="M307" i="27" s="1"/>
  <c r="K323" i="9"/>
  <c r="K308" i="27" s="1"/>
  <c r="L323" i="9"/>
  <c r="L308" i="27" s="1"/>
  <c r="M323" i="9"/>
  <c r="M308" i="27" s="1"/>
  <c r="K324" i="9"/>
  <c r="K309" i="27" s="1"/>
  <c r="L324" i="9"/>
  <c r="L309" i="27" s="1"/>
  <c r="M324" i="9"/>
  <c r="M309" i="27" s="1"/>
  <c r="K325" i="9"/>
  <c r="K310" i="27" s="1"/>
  <c r="L325" i="9"/>
  <c r="L310" i="27" s="1"/>
  <c r="M325" i="9"/>
  <c r="M310" i="27" s="1"/>
  <c r="K326" i="9"/>
  <c r="K311" i="27" s="1"/>
  <c r="L326" i="9"/>
  <c r="L311" i="27" s="1"/>
  <c r="M326" i="9"/>
  <c r="M311" i="27" s="1"/>
  <c r="K327" i="9"/>
  <c r="K312" i="27" s="1"/>
  <c r="L327" i="9"/>
  <c r="L312" i="27" s="1"/>
  <c r="M327" i="9"/>
  <c r="M312" i="27" s="1"/>
  <c r="K328" i="9"/>
  <c r="K313" i="27" s="1"/>
  <c r="L328" i="9"/>
  <c r="L313" i="27" s="1"/>
  <c r="M328" i="9"/>
  <c r="M313" i="27" s="1"/>
  <c r="K329" i="9"/>
  <c r="K314" i="27" s="1"/>
  <c r="L329" i="9"/>
  <c r="L314" i="27" s="1"/>
  <c r="M329" i="9"/>
  <c r="M314" i="27" s="1"/>
  <c r="K330" i="9"/>
  <c r="K315" i="27" s="1"/>
  <c r="L330" i="9"/>
  <c r="L315" i="27" s="1"/>
  <c r="M330" i="9"/>
  <c r="M315" i="27" s="1"/>
  <c r="K331" i="9"/>
  <c r="K316" i="27" s="1"/>
  <c r="L331" i="9"/>
  <c r="L316" i="27" s="1"/>
  <c r="M331" i="9"/>
  <c r="M316" i="27" s="1"/>
  <c r="K332" i="9"/>
  <c r="K317" i="27" s="1"/>
  <c r="L332" i="9"/>
  <c r="L317" i="27" s="1"/>
  <c r="M332" i="9"/>
  <c r="M317" i="27" s="1"/>
  <c r="K333" i="9"/>
  <c r="K318" i="27" s="1"/>
  <c r="L333" i="9"/>
  <c r="L318" i="27" s="1"/>
  <c r="M333" i="9"/>
  <c r="M318" i="27" s="1"/>
  <c r="S234" i="9"/>
  <c r="S219" i="27" s="1"/>
  <c r="R234" i="9"/>
  <c r="R219" i="27" s="1"/>
  <c r="Q234" i="9"/>
  <c r="Q219" i="27" s="1"/>
  <c r="P234" i="9"/>
  <c r="P219" i="27" s="1"/>
  <c r="O234" i="9"/>
  <c r="O219" i="27" s="1"/>
  <c r="L234" i="9"/>
  <c r="L219" i="27" s="1"/>
  <c r="K234" i="9"/>
  <c r="K219" i="27" s="1"/>
  <c r="M234" i="9"/>
  <c r="M219" i="27" s="1"/>
  <c r="Q349" i="9"/>
  <c r="Q334" i="27" s="1"/>
  <c r="R349" i="9"/>
  <c r="R334" i="27" s="1"/>
  <c r="S349" i="9"/>
  <c r="S334" i="27" s="1"/>
  <c r="Q350" i="9"/>
  <c r="Q335" i="27" s="1"/>
  <c r="R350" i="9"/>
  <c r="R335" i="27" s="1"/>
  <c r="S350" i="9"/>
  <c r="S335" i="27" s="1"/>
  <c r="Q351" i="9"/>
  <c r="Q336" i="27" s="1"/>
  <c r="R351" i="9"/>
  <c r="R336" i="27" s="1"/>
  <c r="S351" i="9"/>
  <c r="S336" i="27" s="1"/>
  <c r="Q352" i="9"/>
  <c r="Q337" i="27" s="1"/>
  <c r="R352" i="9"/>
  <c r="R337" i="27" s="1"/>
  <c r="S352" i="9"/>
  <c r="S337" i="27" s="1"/>
  <c r="Q353" i="9"/>
  <c r="Q338" i="27" s="1"/>
  <c r="R353" i="9"/>
  <c r="R338" i="27" s="1"/>
  <c r="S353" i="9"/>
  <c r="S338" i="27" s="1"/>
  <c r="Q354" i="9"/>
  <c r="Q339" i="27" s="1"/>
  <c r="R354" i="9"/>
  <c r="R339" i="27" s="1"/>
  <c r="S354" i="9"/>
  <c r="S339" i="27" s="1"/>
  <c r="Q355" i="9"/>
  <c r="Q340" i="27" s="1"/>
  <c r="R355" i="9"/>
  <c r="R340" i="27" s="1"/>
  <c r="S355" i="9"/>
  <c r="S340" i="27" s="1"/>
  <c r="Q356" i="9"/>
  <c r="Q341" i="27" s="1"/>
  <c r="R356" i="9"/>
  <c r="R341" i="27" s="1"/>
  <c r="S356" i="9"/>
  <c r="S341" i="27" s="1"/>
  <c r="Q357" i="9"/>
  <c r="Q342" i="27" s="1"/>
  <c r="R357" i="9"/>
  <c r="R342" i="27" s="1"/>
  <c r="S357" i="9"/>
  <c r="S342" i="27" s="1"/>
  <c r="Q358" i="9"/>
  <c r="Q343" i="27" s="1"/>
  <c r="R358" i="9"/>
  <c r="R343" i="27" s="1"/>
  <c r="S358" i="9"/>
  <c r="S343" i="27" s="1"/>
  <c r="Q359" i="9"/>
  <c r="Q344" i="27" s="1"/>
  <c r="R359" i="9"/>
  <c r="R344" i="27" s="1"/>
  <c r="S359" i="9"/>
  <c r="S344" i="27" s="1"/>
  <c r="Q360" i="9"/>
  <c r="Q345" i="27" s="1"/>
  <c r="R360" i="9"/>
  <c r="R345" i="27" s="1"/>
  <c r="S360" i="9"/>
  <c r="S345" i="27" s="1"/>
  <c r="Q361" i="9"/>
  <c r="Q346" i="27" s="1"/>
  <c r="R361" i="9"/>
  <c r="R346" i="27" s="1"/>
  <c r="S361" i="9"/>
  <c r="S346" i="27" s="1"/>
  <c r="Q362" i="9"/>
  <c r="Q347" i="27" s="1"/>
  <c r="R362" i="9"/>
  <c r="R347" i="27" s="1"/>
  <c r="S362" i="9"/>
  <c r="S347" i="27" s="1"/>
  <c r="Q363" i="9"/>
  <c r="Q348" i="27" s="1"/>
  <c r="R363" i="9"/>
  <c r="R348" i="27" s="1"/>
  <c r="S363" i="9"/>
  <c r="S348" i="27" s="1"/>
  <c r="Q364" i="9"/>
  <c r="Q349" i="27" s="1"/>
  <c r="R364" i="9"/>
  <c r="R349" i="27" s="1"/>
  <c r="S364" i="9"/>
  <c r="S349" i="27" s="1"/>
  <c r="Q365" i="9"/>
  <c r="Q350" i="27" s="1"/>
  <c r="R365" i="9"/>
  <c r="R350" i="27" s="1"/>
  <c r="S365" i="9"/>
  <c r="S350" i="27" s="1"/>
  <c r="Q366" i="9"/>
  <c r="Q351" i="27" s="1"/>
  <c r="R366" i="9"/>
  <c r="R351" i="27" s="1"/>
  <c r="S366" i="9"/>
  <c r="S351" i="27" s="1"/>
  <c r="Q367" i="9"/>
  <c r="Q352" i="27" s="1"/>
  <c r="R367" i="9"/>
  <c r="R352" i="27" s="1"/>
  <c r="S367" i="9"/>
  <c r="S352" i="27" s="1"/>
  <c r="Q368" i="9"/>
  <c r="Q353" i="27" s="1"/>
  <c r="R368" i="9"/>
  <c r="R353" i="27" s="1"/>
  <c r="S368" i="9"/>
  <c r="S353" i="27" s="1"/>
  <c r="Q369" i="9"/>
  <c r="Q354" i="27" s="1"/>
  <c r="R369" i="9"/>
  <c r="R354" i="27" s="1"/>
  <c r="S369" i="9"/>
  <c r="S354" i="27" s="1"/>
  <c r="Q370" i="9"/>
  <c r="Q355" i="27" s="1"/>
  <c r="R370" i="9"/>
  <c r="R355" i="27" s="1"/>
  <c r="S370" i="9"/>
  <c r="S355" i="27" s="1"/>
  <c r="Q371" i="9"/>
  <c r="Q356" i="27" s="1"/>
  <c r="R371" i="9"/>
  <c r="R356" i="27" s="1"/>
  <c r="S371" i="9"/>
  <c r="S356" i="27" s="1"/>
  <c r="Q372" i="9"/>
  <c r="Q357" i="27" s="1"/>
  <c r="R372" i="9"/>
  <c r="R357" i="27" s="1"/>
  <c r="S372" i="9"/>
  <c r="S357" i="27" s="1"/>
  <c r="Q373" i="9"/>
  <c r="Q358" i="27" s="1"/>
  <c r="R373" i="9"/>
  <c r="R358" i="27" s="1"/>
  <c r="S373" i="9"/>
  <c r="S358" i="27" s="1"/>
  <c r="Q374" i="9"/>
  <c r="Q359" i="27" s="1"/>
  <c r="R374" i="9"/>
  <c r="R359" i="27" s="1"/>
  <c r="S374" i="9"/>
  <c r="S359" i="27" s="1"/>
  <c r="Q375" i="9"/>
  <c r="Q360" i="27" s="1"/>
  <c r="R375" i="9"/>
  <c r="R360" i="27" s="1"/>
  <c r="S375" i="9"/>
  <c r="S360" i="27" s="1"/>
  <c r="Q376" i="9"/>
  <c r="Q361" i="27" s="1"/>
  <c r="R376" i="9"/>
  <c r="R361" i="27" s="1"/>
  <c r="S376" i="9"/>
  <c r="S361" i="27" s="1"/>
  <c r="Q377" i="9"/>
  <c r="Q362" i="27" s="1"/>
  <c r="R377" i="9"/>
  <c r="R362" i="27" s="1"/>
  <c r="S377" i="9"/>
  <c r="S362" i="27" s="1"/>
  <c r="Q378" i="9"/>
  <c r="Q363" i="27" s="1"/>
  <c r="R378" i="9"/>
  <c r="R363" i="27" s="1"/>
  <c r="S378" i="9"/>
  <c r="S363" i="27" s="1"/>
  <c r="Q379" i="9"/>
  <c r="Q364" i="27" s="1"/>
  <c r="R379" i="9"/>
  <c r="R364" i="27" s="1"/>
  <c r="S379" i="9"/>
  <c r="S364" i="27" s="1"/>
  <c r="Q380" i="9"/>
  <c r="Q365" i="27" s="1"/>
  <c r="R380" i="9"/>
  <c r="R365" i="27" s="1"/>
  <c r="S380" i="9"/>
  <c r="S365" i="27" s="1"/>
  <c r="Q381" i="9"/>
  <c r="Q366" i="27" s="1"/>
  <c r="R381" i="9"/>
  <c r="R366" i="27" s="1"/>
  <c r="S381" i="9"/>
  <c r="S366" i="27" s="1"/>
  <c r="Q382" i="9"/>
  <c r="Q367" i="27" s="1"/>
  <c r="R382" i="9"/>
  <c r="R367" i="27" s="1"/>
  <c r="S382" i="9"/>
  <c r="S367" i="27" s="1"/>
  <c r="Q383" i="9"/>
  <c r="Q368" i="27" s="1"/>
  <c r="R383" i="9"/>
  <c r="R368" i="27" s="1"/>
  <c r="S383" i="9"/>
  <c r="S368" i="27" s="1"/>
  <c r="Q384" i="9"/>
  <c r="Q369" i="27" s="1"/>
  <c r="R384" i="9"/>
  <c r="R369" i="27" s="1"/>
  <c r="S384" i="9"/>
  <c r="S369" i="27" s="1"/>
  <c r="Q385" i="9"/>
  <c r="Q370" i="27" s="1"/>
  <c r="R385" i="9"/>
  <c r="R370" i="27" s="1"/>
  <c r="S385" i="9"/>
  <c r="S370" i="27" s="1"/>
  <c r="Q386" i="9"/>
  <c r="Q371" i="27" s="1"/>
  <c r="R386" i="9"/>
  <c r="R371" i="27" s="1"/>
  <c r="S386" i="9"/>
  <c r="S371" i="27" s="1"/>
  <c r="Q387" i="9"/>
  <c r="Q372" i="27" s="1"/>
  <c r="R387" i="9"/>
  <c r="R372" i="27" s="1"/>
  <c r="S387" i="9"/>
  <c r="S372" i="27" s="1"/>
  <c r="Q388" i="9"/>
  <c r="Q373" i="27" s="1"/>
  <c r="R388" i="9"/>
  <c r="R373" i="27" s="1"/>
  <c r="S388" i="9"/>
  <c r="S373" i="27" s="1"/>
  <c r="Q389" i="9"/>
  <c r="Q374" i="27" s="1"/>
  <c r="R389" i="9"/>
  <c r="R374" i="27" s="1"/>
  <c r="S389" i="9"/>
  <c r="S374" i="27" s="1"/>
  <c r="Q390" i="9"/>
  <c r="Q375" i="27" s="1"/>
  <c r="R390" i="9"/>
  <c r="R375" i="27" s="1"/>
  <c r="S390" i="9"/>
  <c r="S375" i="27" s="1"/>
  <c r="Q391" i="9"/>
  <c r="Q376" i="27" s="1"/>
  <c r="R391" i="9"/>
  <c r="R376" i="27" s="1"/>
  <c r="S391" i="9"/>
  <c r="S376" i="27" s="1"/>
  <c r="Q392" i="9"/>
  <c r="Q377" i="27" s="1"/>
  <c r="R392" i="9"/>
  <c r="R377" i="27" s="1"/>
  <c r="S392" i="9"/>
  <c r="S377" i="27" s="1"/>
  <c r="Q393" i="9"/>
  <c r="Q378" i="27" s="1"/>
  <c r="R393" i="9"/>
  <c r="R378" i="27" s="1"/>
  <c r="S393" i="9"/>
  <c r="S378" i="27" s="1"/>
  <c r="Q394" i="9"/>
  <c r="Q379" i="27" s="1"/>
  <c r="R394" i="9"/>
  <c r="R379" i="27" s="1"/>
  <c r="S394" i="9"/>
  <c r="S379" i="27" s="1"/>
  <c r="Q395" i="9"/>
  <c r="Q380" i="27" s="1"/>
  <c r="R395" i="9"/>
  <c r="R380" i="27" s="1"/>
  <c r="S395" i="9"/>
  <c r="S380" i="27" s="1"/>
  <c r="Q396" i="9"/>
  <c r="Q381" i="27" s="1"/>
  <c r="R396" i="9"/>
  <c r="R381" i="27" s="1"/>
  <c r="S396" i="9"/>
  <c r="S381" i="27" s="1"/>
  <c r="Q397" i="9"/>
  <c r="Q382" i="27" s="1"/>
  <c r="R397" i="9"/>
  <c r="R382" i="27" s="1"/>
  <c r="S397" i="9"/>
  <c r="S382" i="27" s="1"/>
  <c r="Q398" i="9"/>
  <c r="Q383" i="27" s="1"/>
  <c r="R398" i="9"/>
  <c r="R383" i="27" s="1"/>
  <c r="S398" i="9"/>
  <c r="S383" i="27" s="1"/>
  <c r="Q399" i="9"/>
  <c r="Q384" i="27" s="1"/>
  <c r="R399" i="9"/>
  <c r="R384" i="27" s="1"/>
  <c r="S399" i="9"/>
  <c r="S384" i="27" s="1"/>
  <c r="Q400" i="9"/>
  <c r="Q385" i="27" s="1"/>
  <c r="R400" i="9"/>
  <c r="R385" i="27" s="1"/>
  <c r="S400" i="9"/>
  <c r="S385" i="27" s="1"/>
  <c r="Q401" i="9"/>
  <c r="Q386" i="27" s="1"/>
  <c r="R401" i="9"/>
  <c r="R386" i="27" s="1"/>
  <c r="S401" i="9"/>
  <c r="S386" i="27" s="1"/>
  <c r="Q402" i="9"/>
  <c r="Q387" i="27" s="1"/>
  <c r="R402" i="9"/>
  <c r="R387" i="27" s="1"/>
  <c r="S402" i="9"/>
  <c r="S387" i="27" s="1"/>
  <c r="Q403" i="9"/>
  <c r="Q388" i="27" s="1"/>
  <c r="R403" i="9"/>
  <c r="R388" i="27" s="1"/>
  <c r="S403" i="9"/>
  <c r="S388" i="27" s="1"/>
  <c r="Q404" i="9"/>
  <c r="Q389" i="27" s="1"/>
  <c r="R404" i="9"/>
  <c r="R389" i="27" s="1"/>
  <c r="S404" i="9"/>
  <c r="S389" i="27" s="1"/>
  <c r="Q405" i="9"/>
  <c r="Q390" i="27" s="1"/>
  <c r="R405" i="9"/>
  <c r="R390" i="27" s="1"/>
  <c r="S405" i="9"/>
  <c r="S390" i="27" s="1"/>
  <c r="Q406" i="9"/>
  <c r="Q391" i="27" s="1"/>
  <c r="R406" i="9"/>
  <c r="R391" i="27" s="1"/>
  <c r="S406" i="9"/>
  <c r="S391" i="27" s="1"/>
  <c r="Q407" i="9"/>
  <c r="Q392" i="27" s="1"/>
  <c r="R407" i="9"/>
  <c r="R392" i="27" s="1"/>
  <c r="S407" i="9"/>
  <c r="S392" i="27" s="1"/>
  <c r="Q408" i="9"/>
  <c r="Q393" i="27" s="1"/>
  <c r="R408" i="9"/>
  <c r="R393" i="27" s="1"/>
  <c r="S408" i="9"/>
  <c r="S393" i="27" s="1"/>
  <c r="Q409" i="9"/>
  <c r="Q394" i="27" s="1"/>
  <c r="R409" i="9"/>
  <c r="R394" i="27" s="1"/>
  <c r="S409" i="9"/>
  <c r="S394" i="27" s="1"/>
  <c r="Q410" i="9"/>
  <c r="Q395" i="27" s="1"/>
  <c r="R410" i="9"/>
  <c r="R395" i="27" s="1"/>
  <c r="S410" i="9"/>
  <c r="S395" i="27" s="1"/>
  <c r="Q411" i="9"/>
  <c r="Q396" i="27" s="1"/>
  <c r="R411" i="9"/>
  <c r="R396" i="27" s="1"/>
  <c r="S411" i="9"/>
  <c r="S396" i="27" s="1"/>
  <c r="Q412" i="9"/>
  <c r="Q397" i="27" s="1"/>
  <c r="R412" i="9"/>
  <c r="R397" i="27" s="1"/>
  <c r="S412" i="9"/>
  <c r="S397" i="27" s="1"/>
  <c r="Q413" i="9"/>
  <c r="Q398" i="27" s="1"/>
  <c r="R413" i="9"/>
  <c r="R398" i="27" s="1"/>
  <c r="S413" i="9"/>
  <c r="S398" i="27" s="1"/>
  <c r="Q414" i="9"/>
  <c r="Q399" i="27" s="1"/>
  <c r="R414" i="9"/>
  <c r="R399" i="27" s="1"/>
  <c r="S414" i="9"/>
  <c r="S399" i="27" s="1"/>
  <c r="Q415" i="9"/>
  <c r="Q400" i="27" s="1"/>
  <c r="R415" i="9"/>
  <c r="R400" i="27" s="1"/>
  <c r="S415" i="9"/>
  <c r="S400" i="27" s="1"/>
  <c r="Q416" i="9"/>
  <c r="Q401" i="27" s="1"/>
  <c r="R416" i="9"/>
  <c r="R401" i="27" s="1"/>
  <c r="S416" i="9"/>
  <c r="S401" i="27" s="1"/>
  <c r="Q417" i="9"/>
  <c r="Q402" i="27" s="1"/>
  <c r="R417" i="9"/>
  <c r="R402" i="27" s="1"/>
  <c r="S417" i="9"/>
  <c r="S402" i="27" s="1"/>
  <c r="Q418" i="9"/>
  <c r="Q403" i="27" s="1"/>
  <c r="R418" i="9"/>
  <c r="R403" i="27" s="1"/>
  <c r="S418" i="9"/>
  <c r="S403" i="27" s="1"/>
  <c r="Q419" i="9"/>
  <c r="Q404" i="27" s="1"/>
  <c r="R419" i="9"/>
  <c r="R404" i="27" s="1"/>
  <c r="S419" i="9"/>
  <c r="S404" i="27" s="1"/>
  <c r="Q420" i="9"/>
  <c r="Q405" i="27" s="1"/>
  <c r="R420" i="9"/>
  <c r="R405" i="27" s="1"/>
  <c r="S420" i="9"/>
  <c r="S405" i="27" s="1"/>
  <c r="Q421" i="9"/>
  <c r="Q406" i="27" s="1"/>
  <c r="R421" i="9"/>
  <c r="R406" i="27" s="1"/>
  <c r="S421" i="9"/>
  <c r="S406" i="27" s="1"/>
  <c r="Q422" i="9"/>
  <c r="Q407" i="27" s="1"/>
  <c r="R422" i="9"/>
  <c r="R407" i="27" s="1"/>
  <c r="S422" i="9"/>
  <c r="S407" i="27" s="1"/>
  <c r="Q423" i="9"/>
  <c r="Q408" i="27" s="1"/>
  <c r="R423" i="9"/>
  <c r="R408" i="27" s="1"/>
  <c r="S423" i="9"/>
  <c r="S408" i="27" s="1"/>
  <c r="Q424" i="9"/>
  <c r="Q409" i="27" s="1"/>
  <c r="R424" i="9"/>
  <c r="R409" i="27" s="1"/>
  <c r="S424" i="9"/>
  <c r="S409" i="27" s="1"/>
  <c r="Q425" i="9"/>
  <c r="Q410" i="27" s="1"/>
  <c r="R425" i="9"/>
  <c r="R410" i="27" s="1"/>
  <c r="S425" i="9"/>
  <c r="S410" i="27" s="1"/>
  <c r="Q426" i="9"/>
  <c r="Q411" i="27" s="1"/>
  <c r="R426" i="9"/>
  <c r="R411" i="27" s="1"/>
  <c r="S426" i="9"/>
  <c r="S411" i="27" s="1"/>
  <c r="Q427" i="9"/>
  <c r="Q412" i="27" s="1"/>
  <c r="R427" i="9"/>
  <c r="R412" i="27" s="1"/>
  <c r="S427" i="9"/>
  <c r="S412" i="27" s="1"/>
  <c r="Q428" i="9"/>
  <c r="Q413" i="27" s="1"/>
  <c r="R428" i="9"/>
  <c r="R413" i="27" s="1"/>
  <c r="S428" i="9"/>
  <c r="S413" i="27" s="1"/>
  <c r="Q429" i="9"/>
  <c r="Q414" i="27" s="1"/>
  <c r="R429" i="9"/>
  <c r="R414" i="27" s="1"/>
  <c r="S429" i="9"/>
  <c r="S414" i="27" s="1"/>
  <c r="Q430" i="9"/>
  <c r="Q415" i="27" s="1"/>
  <c r="R430" i="9"/>
  <c r="R415" i="27" s="1"/>
  <c r="S430" i="9"/>
  <c r="S415" i="27" s="1"/>
  <c r="Q431" i="9"/>
  <c r="Q416" i="27" s="1"/>
  <c r="R431" i="9"/>
  <c r="R416" i="27" s="1"/>
  <c r="S431" i="9"/>
  <c r="S416" i="27" s="1"/>
  <c r="Q432" i="9"/>
  <c r="Q417" i="27" s="1"/>
  <c r="R432" i="9"/>
  <c r="R417" i="27" s="1"/>
  <c r="S432" i="9"/>
  <c r="S417" i="27" s="1"/>
  <c r="Q433" i="9"/>
  <c r="Q418" i="27" s="1"/>
  <c r="R433" i="9"/>
  <c r="R418" i="27" s="1"/>
  <c r="S433" i="9"/>
  <c r="S418" i="27" s="1"/>
  <c r="Q434" i="9"/>
  <c r="Q419" i="27" s="1"/>
  <c r="R434" i="9"/>
  <c r="R419" i="27" s="1"/>
  <c r="S434" i="9"/>
  <c r="S419" i="27" s="1"/>
  <c r="Q435" i="9"/>
  <c r="Q420" i="27" s="1"/>
  <c r="R435" i="9"/>
  <c r="R420" i="27" s="1"/>
  <c r="S435" i="9"/>
  <c r="S420" i="27" s="1"/>
  <c r="Q436" i="9"/>
  <c r="Q421" i="27" s="1"/>
  <c r="R436" i="9"/>
  <c r="R421" i="27" s="1"/>
  <c r="S436" i="9"/>
  <c r="S421" i="27" s="1"/>
  <c r="Q437" i="9"/>
  <c r="Q422" i="27" s="1"/>
  <c r="R437" i="9"/>
  <c r="R422" i="27" s="1"/>
  <c r="S437" i="9"/>
  <c r="S422" i="27" s="1"/>
  <c r="Q438" i="9"/>
  <c r="Q423" i="27" s="1"/>
  <c r="R438" i="9"/>
  <c r="R423" i="27" s="1"/>
  <c r="S438" i="9"/>
  <c r="S423" i="27" s="1"/>
  <c r="Q439" i="9"/>
  <c r="Q424" i="27" s="1"/>
  <c r="R439" i="9"/>
  <c r="R424" i="27" s="1"/>
  <c r="S439" i="9"/>
  <c r="S424" i="27" s="1"/>
  <c r="Q440" i="9"/>
  <c r="Q425" i="27" s="1"/>
  <c r="R440" i="9"/>
  <c r="R425" i="27" s="1"/>
  <c r="S440" i="9"/>
  <c r="S425" i="27" s="1"/>
  <c r="Q441" i="9"/>
  <c r="Q426" i="27" s="1"/>
  <c r="R441" i="9"/>
  <c r="R426" i="27" s="1"/>
  <c r="S441" i="9"/>
  <c r="S426" i="27" s="1"/>
  <c r="Q442" i="9"/>
  <c r="Q427" i="27" s="1"/>
  <c r="R442" i="9"/>
  <c r="R427" i="27" s="1"/>
  <c r="S442" i="9"/>
  <c r="S427" i="27" s="1"/>
  <c r="Q443" i="9"/>
  <c r="Q428" i="27" s="1"/>
  <c r="R443" i="9"/>
  <c r="R428" i="27" s="1"/>
  <c r="S443" i="9"/>
  <c r="S428" i="27" s="1"/>
  <c r="Q444" i="9"/>
  <c r="Q429" i="27" s="1"/>
  <c r="R444" i="9"/>
  <c r="R429" i="27" s="1"/>
  <c r="S444" i="9"/>
  <c r="S429" i="27" s="1"/>
  <c r="Q445" i="9"/>
  <c r="Q430" i="27" s="1"/>
  <c r="R445" i="9"/>
  <c r="R430" i="27" s="1"/>
  <c r="S445" i="9"/>
  <c r="S430" i="27" s="1"/>
  <c r="Q446" i="9"/>
  <c r="Q431" i="27" s="1"/>
  <c r="R446" i="9"/>
  <c r="R431" i="27" s="1"/>
  <c r="S446" i="9"/>
  <c r="S431" i="27" s="1"/>
  <c r="Q447" i="9"/>
  <c r="Q432" i="27" s="1"/>
  <c r="R447" i="9"/>
  <c r="R432" i="27" s="1"/>
  <c r="S447" i="9"/>
  <c r="S432" i="27" s="1"/>
  <c r="R348" i="9"/>
  <c r="R333" i="27" s="1"/>
  <c r="S348" i="9"/>
  <c r="S333" i="27" s="1"/>
  <c r="P447" i="9"/>
  <c r="P432" i="27" s="1"/>
  <c r="O447" i="9"/>
  <c r="O432" i="27" s="1"/>
  <c r="P446" i="9"/>
  <c r="P431" i="27" s="1"/>
  <c r="O446" i="9"/>
  <c r="O431" i="27" s="1"/>
  <c r="P445" i="9"/>
  <c r="P430" i="27" s="1"/>
  <c r="O445" i="9"/>
  <c r="O430" i="27" s="1"/>
  <c r="P444" i="9"/>
  <c r="P429" i="27" s="1"/>
  <c r="O444" i="9"/>
  <c r="O429" i="27" s="1"/>
  <c r="P443" i="9"/>
  <c r="P428" i="27" s="1"/>
  <c r="O443" i="9"/>
  <c r="O428" i="27" s="1"/>
  <c r="P442" i="9"/>
  <c r="P427" i="27" s="1"/>
  <c r="O442" i="9"/>
  <c r="O427" i="27" s="1"/>
  <c r="P441" i="9"/>
  <c r="P426" i="27" s="1"/>
  <c r="O441" i="9"/>
  <c r="O426" i="27" s="1"/>
  <c r="P440" i="9"/>
  <c r="P425" i="27" s="1"/>
  <c r="O440" i="9"/>
  <c r="O425" i="27" s="1"/>
  <c r="P439" i="9"/>
  <c r="P424" i="27" s="1"/>
  <c r="O439" i="9"/>
  <c r="O424" i="27" s="1"/>
  <c r="P438" i="9"/>
  <c r="P423" i="27" s="1"/>
  <c r="O438" i="9"/>
  <c r="O423" i="27" s="1"/>
  <c r="P437" i="9"/>
  <c r="P422" i="27" s="1"/>
  <c r="O437" i="9"/>
  <c r="O422" i="27" s="1"/>
  <c r="P436" i="9"/>
  <c r="P421" i="27" s="1"/>
  <c r="O436" i="9"/>
  <c r="O421" i="27" s="1"/>
  <c r="P435" i="9"/>
  <c r="P420" i="27" s="1"/>
  <c r="O435" i="9"/>
  <c r="O420" i="27" s="1"/>
  <c r="P434" i="9"/>
  <c r="P419" i="27" s="1"/>
  <c r="O434" i="9"/>
  <c r="O419" i="27" s="1"/>
  <c r="P433" i="9"/>
  <c r="P418" i="27" s="1"/>
  <c r="O433" i="9"/>
  <c r="O418" i="27" s="1"/>
  <c r="P432" i="9"/>
  <c r="P417" i="27" s="1"/>
  <c r="O432" i="9"/>
  <c r="O417" i="27" s="1"/>
  <c r="P431" i="9"/>
  <c r="P416" i="27" s="1"/>
  <c r="O431" i="9"/>
  <c r="O416" i="27" s="1"/>
  <c r="P430" i="9"/>
  <c r="P415" i="27" s="1"/>
  <c r="O430" i="9"/>
  <c r="O415" i="27" s="1"/>
  <c r="P429" i="9"/>
  <c r="P414" i="27" s="1"/>
  <c r="O429" i="9"/>
  <c r="O414" i="27" s="1"/>
  <c r="P428" i="9"/>
  <c r="P413" i="27" s="1"/>
  <c r="O428" i="9"/>
  <c r="O413" i="27" s="1"/>
  <c r="P427" i="9"/>
  <c r="P412" i="27" s="1"/>
  <c r="O427" i="9"/>
  <c r="O412" i="27" s="1"/>
  <c r="P426" i="9"/>
  <c r="P411" i="27" s="1"/>
  <c r="O426" i="9"/>
  <c r="O411" i="27" s="1"/>
  <c r="P425" i="9"/>
  <c r="P410" i="27" s="1"/>
  <c r="O425" i="9"/>
  <c r="O410" i="27" s="1"/>
  <c r="P424" i="9"/>
  <c r="P409" i="27" s="1"/>
  <c r="O424" i="9"/>
  <c r="O409" i="27" s="1"/>
  <c r="P423" i="9"/>
  <c r="P408" i="27" s="1"/>
  <c r="O423" i="9"/>
  <c r="O408" i="27" s="1"/>
  <c r="P422" i="9"/>
  <c r="P407" i="27" s="1"/>
  <c r="O422" i="9"/>
  <c r="O407" i="27" s="1"/>
  <c r="P421" i="9"/>
  <c r="P406" i="27" s="1"/>
  <c r="O421" i="9"/>
  <c r="O406" i="27" s="1"/>
  <c r="P420" i="9"/>
  <c r="P405" i="27" s="1"/>
  <c r="O420" i="9"/>
  <c r="O405" i="27" s="1"/>
  <c r="P419" i="9"/>
  <c r="P404" i="27" s="1"/>
  <c r="O419" i="9"/>
  <c r="O404" i="27" s="1"/>
  <c r="P418" i="9"/>
  <c r="P403" i="27" s="1"/>
  <c r="O418" i="9"/>
  <c r="O403" i="27" s="1"/>
  <c r="P417" i="9"/>
  <c r="P402" i="27" s="1"/>
  <c r="O417" i="9"/>
  <c r="O402" i="27" s="1"/>
  <c r="P416" i="9"/>
  <c r="P401" i="27" s="1"/>
  <c r="O416" i="9"/>
  <c r="O401" i="27" s="1"/>
  <c r="P415" i="9"/>
  <c r="P400" i="27" s="1"/>
  <c r="O415" i="9"/>
  <c r="O400" i="27" s="1"/>
  <c r="P414" i="9"/>
  <c r="P399" i="27" s="1"/>
  <c r="O414" i="9"/>
  <c r="O399" i="27" s="1"/>
  <c r="P413" i="9"/>
  <c r="P398" i="27" s="1"/>
  <c r="O413" i="9"/>
  <c r="O398" i="27" s="1"/>
  <c r="P412" i="9"/>
  <c r="P397" i="27" s="1"/>
  <c r="O412" i="9"/>
  <c r="O397" i="27" s="1"/>
  <c r="P411" i="9"/>
  <c r="P396" i="27" s="1"/>
  <c r="O411" i="9"/>
  <c r="O396" i="27" s="1"/>
  <c r="P410" i="9"/>
  <c r="P395" i="27" s="1"/>
  <c r="O410" i="9"/>
  <c r="O395" i="27" s="1"/>
  <c r="P409" i="9"/>
  <c r="P394" i="27" s="1"/>
  <c r="O409" i="9"/>
  <c r="O394" i="27" s="1"/>
  <c r="P408" i="9"/>
  <c r="P393" i="27" s="1"/>
  <c r="O408" i="9"/>
  <c r="O393" i="27" s="1"/>
  <c r="P407" i="9"/>
  <c r="P392" i="27" s="1"/>
  <c r="O407" i="9"/>
  <c r="O392" i="27" s="1"/>
  <c r="P406" i="9"/>
  <c r="P391" i="27" s="1"/>
  <c r="O406" i="9"/>
  <c r="O391" i="27" s="1"/>
  <c r="P405" i="9"/>
  <c r="P390" i="27" s="1"/>
  <c r="O405" i="9"/>
  <c r="O390" i="27" s="1"/>
  <c r="P404" i="9"/>
  <c r="P389" i="27" s="1"/>
  <c r="O404" i="9"/>
  <c r="O389" i="27" s="1"/>
  <c r="P403" i="9"/>
  <c r="P388" i="27" s="1"/>
  <c r="O403" i="9"/>
  <c r="O388" i="27" s="1"/>
  <c r="P402" i="9"/>
  <c r="P387" i="27" s="1"/>
  <c r="O402" i="9"/>
  <c r="O387" i="27" s="1"/>
  <c r="P401" i="9"/>
  <c r="P386" i="27" s="1"/>
  <c r="O401" i="9"/>
  <c r="O386" i="27" s="1"/>
  <c r="P400" i="9"/>
  <c r="P385" i="27" s="1"/>
  <c r="O400" i="9"/>
  <c r="O385" i="27" s="1"/>
  <c r="P399" i="9"/>
  <c r="P384" i="27" s="1"/>
  <c r="O399" i="9"/>
  <c r="O384" i="27" s="1"/>
  <c r="P398" i="9"/>
  <c r="P383" i="27" s="1"/>
  <c r="O398" i="9"/>
  <c r="O383" i="27" s="1"/>
  <c r="P397" i="9"/>
  <c r="P382" i="27" s="1"/>
  <c r="O397" i="9"/>
  <c r="O382" i="27" s="1"/>
  <c r="P396" i="9"/>
  <c r="P381" i="27" s="1"/>
  <c r="O396" i="9"/>
  <c r="O381" i="27" s="1"/>
  <c r="P395" i="9"/>
  <c r="P380" i="27" s="1"/>
  <c r="O395" i="9"/>
  <c r="O380" i="27" s="1"/>
  <c r="P394" i="9"/>
  <c r="P379" i="27" s="1"/>
  <c r="O394" i="9"/>
  <c r="O379" i="27" s="1"/>
  <c r="P393" i="9"/>
  <c r="P378" i="27" s="1"/>
  <c r="O393" i="9"/>
  <c r="O378" i="27" s="1"/>
  <c r="P392" i="9"/>
  <c r="P377" i="27" s="1"/>
  <c r="O392" i="9"/>
  <c r="O377" i="27" s="1"/>
  <c r="P391" i="9"/>
  <c r="P376" i="27" s="1"/>
  <c r="O391" i="9"/>
  <c r="O376" i="27" s="1"/>
  <c r="P390" i="9"/>
  <c r="P375" i="27" s="1"/>
  <c r="O390" i="9"/>
  <c r="O375" i="27" s="1"/>
  <c r="P389" i="9"/>
  <c r="P374" i="27" s="1"/>
  <c r="O389" i="9"/>
  <c r="O374" i="27" s="1"/>
  <c r="P388" i="9"/>
  <c r="P373" i="27" s="1"/>
  <c r="O388" i="9"/>
  <c r="O373" i="27" s="1"/>
  <c r="P387" i="9"/>
  <c r="P372" i="27" s="1"/>
  <c r="O387" i="9"/>
  <c r="O372" i="27" s="1"/>
  <c r="P386" i="9"/>
  <c r="P371" i="27" s="1"/>
  <c r="O386" i="9"/>
  <c r="O371" i="27" s="1"/>
  <c r="P385" i="9"/>
  <c r="P370" i="27" s="1"/>
  <c r="O385" i="9"/>
  <c r="O370" i="27" s="1"/>
  <c r="P384" i="9"/>
  <c r="P369" i="27" s="1"/>
  <c r="O384" i="9"/>
  <c r="O369" i="27" s="1"/>
  <c r="P383" i="9"/>
  <c r="P368" i="27" s="1"/>
  <c r="O383" i="9"/>
  <c r="O368" i="27" s="1"/>
  <c r="P382" i="9"/>
  <c r="P367" i="27" s="1"/>
  <c r="O382" i="9"/>
  <c r="O367" i="27" s="1"/>
  <c r="P381" i="9"/>
  <c r="P366" i="27" s="1"/>
  <c r="O381" i="9"/>
  <c r="O366" i="27" s="1"/>
  <c r="P380" i="9"/>
  <c r="P365" i="27" s="1"/>
  <c r="O380" i="9"/>
  <c r="O365" i="27" s="1"/>
  <c r="P379" i="9"/>
  <c r="P364" i="27" s="1"/>
  <c r="O379" i="9"/>
  <c r="O364" i="27" s="1"/>
  <c r="P378" i="9"/>
  <c r="P363" i="27" s="1"/>
  <c r="O378" i="9"/>
  <c r="O363" i="27" s="1"/>
  <c r="P377" i="9"/>
  <c r="P362" i="27" s="1"/>
  <c r="O377" i="9"/>
  <c r="O362" i="27" s="1"/>
  <c r="P376" i="9"/>
  <c r="P361" i="27" s="1"/>
  <c r="O376" i="9"/>
  <c r="O361" i="27" s="1"/>
  <c r="P375" i="9"/>
  <c r="P360" i="27" s="1"/>
  <c r="O375" i="9"/>
  <c r="O360" i="27" s="1"/>
  <c r="P374" i="9"/>
  <c r="P359" i="27" s="1"/>
  <c r="O374" i="9"/>
  <c r="O359" i="27" s="1"/>
  <c r="P373" i="9"/>
  <c r="P358" i="27" s="1"/>
  <c r="O373" i="9"/>
  <c r="O358" i="27" s="1"/>
  <c r="P372" i="9"/>
  <c r="P357" i="27" s="1"/>
  <c r="O372" i="9"/>
  <c r="O357" i="27" s="1"/>
  <c r="P371" i="9"/>
  <c r="P356" i="27" s="1"/>
  <c r="O371" i="9"/>
  <c r="O356" i="27" s="1"/>
  <c r="P370" i="9"/>
  <c r="P355" i="27" s="1"/>
  <c r="O370" i="9"/>
  <c r="O355" i="27" s="1"/>
  <c r="P369" i="9"/>
  <c r="P354" i="27" s="1"/>
  <c r="O369" i="9"/>
  <c r="O354" i="27" s="1"/>
  <c r="P368" i="9"/>
  <c r="P353" i="27" s="1"/>
  <c r="O368" i="9"/>
  <c r="O353" i="27" s="1"/>
  <c r="P367" i="9"/>
  <c r="P352" i="27" s="1"/>
  <c r="O367" i="9"/>
  <c r="O352" i="27" s="1"/>
  <c r="P366" i="9"/>
  <c r="P351" i="27" s="1"/>
  <c r="O366" i="9"/>
  <c r="O351" i="27" s="1"/>
  <c r="P365" i="9"/>
  <c r="P350" i="27" s="1"/>
  <c r="O365" i="9"/>
  <c r="O350" i="27" s="1"/>
  <c r="P364" i="9"/>
  <c r="P349" i="27" s="1"/>
  <c r="O364" i="9"/>
  <c r="O349" i="27" s="1"/>
  <c r="P363" i="9"/>
  <c r="P348" i="27" s="1"/>
  <c r="O363" i="9"/>
  <c r="O348" i="27" s="1"/>
  <c r="P362" i="9"/>
  <c r="P347" i="27" s="1"/>
  <c r="O362" i="9"/>
  <c r="O347" i="27" s="1"/>
  <c r="P361" i="9"/>
  <c r="P346" i="27" s="1"/>
  <c r="O361" i="9"/>
  <c r="O346" i="27" s="1"/>
  <c r="P360" i="9"/>
  <c r="P345" i="27" s="1"/>
  <c r="O360" i="9"/>
  <c r="O345" i="27" s="1"/>
  <c r="P359" i="9"/>
  <c r="P344" i="27" s="1"/>
  <c r="O359" i="9"/>
  <c r="O344" i="27" s="1"/>
  <c r="P358" i="9"/>
  <c r="P343" i="27" s="1"/>
  <c r="O358" i="9"/>
  <c r="O343" i="27" s="1"/>
  <c r="P357" i="9"/>
  <c r="P342" i="27" s="1"/>
  <c r="O357" i="9"/>
  <c r="O342" i="27" s="1"/>
  <c r="P356" i="9"/>
  <c r="P341" i="27" s="1"/>
  <c r="O356" i="9"/>
  <c r="O341" i="27" s="1"/>
  <c r="P355" i="9"/>
  <c r="P340" i="27" s="1"/>
  <c r="O355" i="9"/>
  <c r="O340" i="27" s="1"/>
  <c r="P354" i="9"/>
  <c r="P339" i="27" s="1"/>
  <c r="O354" i="9"/>
  <c r="O339" i="27" s="1"/>
  <c r="P353" i="9"/>
  <c r="P338" i="27" s="1"/>
  <c r="O353" i="9"/>
  <c r="O338" i="27" s="1"/>
  <c r="P352" i="9"/>
  <c r="P337" i="27" s="1"/>
  <c r="O352" i="9"/>
  <c r="O337" i="27" s="1"/>
  <c r="P351" i="9"/>
  <c r="P336" i="27" s="1"/>
  <c r="O351" i="9"/>
  <c r="O336" i="27" s="1"/>
  <c r="P350" i="9"/>
  <c r="P335" i="27" s="1"/>
  <c r="O350" i="9"/>
  <c r="O335" i="27" s="1"/>
  <c r="P349" i="9"/>
  <c r="P334" i="27" s="1"/>
  <c r="O349" i="9"/>
  <c r="O334" i="27" s="1"/>
  <c r="Q348" i="9"/>
  <c r="Q333" i="27" s="1"/>
  <c r="P348" i="9"/>
  <c r="P333" i="27" s="1"/>
  <c r="O348" i="9"/>
  <c r="O333" i="27" s="1"/>
  <c r="K349" i="9"/>
  <c r="K334" i="27" s="1"/>
  <c r="L349" i="9"/>
  <c r="L334" i="27" s="1"/>
  <c r="M349" i="9"/>
  <c r="M334" i="27" s="1"/>
  <c r="K350" i="9"/>
  <c r="K335" i="27" s="1"/>
  <c r="L350" i="9"/>
  <c r="L335" i="27" s="1"/>
  <c r="M350" i="9"/>
  <c r="M335" i="27" s="1"/>
  <c r="K351" i="9"/>
  <c r="K336" i="27" s="1"/>
  <c r="L351" i="9"/>
  <c r="L336" i="27" s="1"/>
  <c r="M351" i="9"/>
  <c r="M336" i="27" s="1"/>
  <c r="K352" i="9"/>
  <c r="K337" i="27" s="1"/>
  <c r="L352" i="9"/>
  <c r="L337" i="27" s="1"/>
  <c r="M352" i="9"/>
  <c r="M337" i="27" s="1"/>
  <c r="K353" i="9"/>
  <c r="K338" i="27" s="1"/>
  <c r="L353" i="9"/>
  <c r="L338" i="27" s="1"/>
  <c r="M353" i="9"/>
  <c r="M338" i="27" s="1"/>
  <c r="K354" i="9"/>
  <c r="K339" i="27" s="1"/>
  <c r="L354" i="9"/>
  <c r="L339" i="27" s="1"/>
  <c r="M354" i="9"/>
  <c r="M339" i="27" s="1"/>
  <c r="K355" i="9"/>
  <c r="K340" i="27" s="1"/>
  <c r="L355" i="9"/>
  <c r="L340" i="27" s="1"/>
  <c r="M355" i="9"/>
  <c r="M340" i="27" s="1"/>
  <c r="K356" i="9"/>
  <c r="K341" i="27" s="1"/>
  <c r="L356" i="9"/>
  <c r="L341" i="27" s="1"/>
  <c r="M356" i="9"/>
  <c r="M341" i="27" s="1"/>
  <c r="K357" i="9"/>
  <c r="K342" i="27" s="1"/>
  <c r="L357" i="9"/>
  <c r="L342" i="27" s="1"/>
  <c r="M357" i="9"/>
  <c r="M342" i="27" s="1"/>
  <c r="K358" i="9"/>
  <c r="K343" i="27" s="1"/>
  <c r="L358" i="9"/>
  <c r="L343" i="27" s="1"/>
  <c r="M358" i="9"/>
  <c r="M343" i="27" s="1"/>
  <c r="K359" i="9"/>
  <c r="K344" i="27" s="1"/>
  <c r="L359" i="9"/>
  <c r="L344" i="27" s="1"/>
  <c r="M359" i="9"/>
  <c r="M344" i="27" s="1"/>
  <c r="K360" i="9"/>
  <c r="K345" i="27" s="1"/>
  <c r="L360" i="9"/>
  <c r="L345" i="27" s="1"/>
  <c r="M360" i="9"/>
  <c r="M345" i="27" s="1"/>
  <c r="K361" i="9"/>
  <c r="K346" i="27" s="1"/>
  <c r="L361" i="9"/>
  <c r="L346" i="27" s="1"/>
  <c r="M361" i="9"/>
  <c r="M346" i="27" s="1"/>
  <c r="K362" i="9"/>
  <c r="K347" i="27" s="1"/>
  <c r="L362" i="9"/>
  <c r="L347" i="27" s="1"/>
  <c r="M362" i="9"/>
  <c r="M347" i="27" s="1"/>
  <c r="K363" i="9"/>
  <c r="K348" i="27" s="1"/>
  <c r="L363" i="9"/>
  <c r="L348" i="27" s="1"/>
  <c r="M363" i="9"/>
  <c r="M348" i="27" s="1"/>
  <c r="K364" i="9"/>
  <c r="K349" i="27" s="1"/>
  <c r="L364" i="9"/>
  <c r="L349" i="27" s="1"/>
  <c r="M364" i="9"/>
  <c r="M349" i="27" s="1"/>
  <c r="K365" i="9"/>
  <c r="K350" i="27" s="1"/>
  <c r="L365" i="9"/>
  <c r="L350" i="27" s="1"/>
  <c r="M365" i="9"/>
  <c r="M350" i="27" s="1"/>
  <c r="K366" i="9"/>
  <c r="K351" i="27" s="1"/>
  <c r="L366" i="9"/>
  <c r="L351" i="27" s="1"/>
  <c r="M366" i="9"/>
  <c r="M351" i="27" s="1"/>
  <c r="K367" i="9"/>
  <c r="K352" i="27" s="1"/>
  <c r="L367" i="9"/>
  <c r="L352" i="27" s="1"/>
  <c r="M367" i="9"/>
  <c r="M352" i="27" s="1"/>
  <c r="K368" i="9"/>
  <c r="K353" i="27" s="1"/>
  <c r="L368" i="9"/>
  <c r="L353" i="27" s="1"/>
  <c r="M368" i="9"/>
  <c r="M353" i="27" s="1"/>
  <c r="K369" i="9"/>
  <c r="K354" i="27" s="1"/>
  <c r="L369" i="9"/>
  <c r="L354" i="27" s="1"/>
  <c r="M369" i="9"/>
  <c r="M354" i="27" s="1"/>
  <c r="K370" i="9"/>
  <c r="K355" i="27" s="1"/>
  <c r="L370" i="9"/>
  <c r="L355" i="27" s="1"/>
  <c r="M370" i="9"/>
  <c r="M355" i="27" s="1"/>
  <c r="K371" i="9"/>
  <c r="K356" i="27" s="1"/>
  <c r="L371" i="9"/>
  <c r="L356" i="27" s="1"/>
  <c r="M371" i="9"/>
  <c r="M356" i="27" s="1"/>
  <c r="K372" i="9"/>
  <c r="K357" i="27" s="1"/>
  <c r="L372" i="9"/>
  <c r="L357" i="27" s="1"/>
  <c r="M372" i="9"/>
  <c r="M357" i="27" s="1"/>
  <c r="K373" i="9"/>
  <c r="K358" i="27" s="1"/>
  <c r="L373" i="9"/>
  <c r="L358" i="27" s="1"/>
  <c r="M373" i="9"/>
  <c r="M358" i="27" s="1"/>
  <c r="K374" i="9"/>
  <c r="K359" i="27" s="1"/>
  <c r="L374" i="9"/>
  <c r="L359" i="27" s="1"/>
  <c r="M374" i="9"/>
  <c r="M359" i="27" s="1"/>
  <c r="K375" i="9"/>
  <c r="K360" i="27" s="1"/>
  <c r="L375" i="9"/>
  <c r="L360" i="27" s="1"/>
  <c r="M375" i="9"/>
  <c r="M360" i="27" s="1"/>
  <c r="K376" i="9"/>
  <c r="K361" i="27" s="1"/>
  <c r="L376" i="9"/>
  <c r="L361" i="27" s="1"/>
  <c r="M376" i="9"/>
  <c r="M361" i="27" s="1"/>
  <c r="K377" i="9"/>
  <c r="K362" i="27" s="1"/>
  <c r="L377" i="9"/>
  <c r="L362" i="27" s="1"/>
  <c r="M377" i="9"/>
  <c r="M362" i="27" s="1"/>
  <c r="K378" i="9"/>
  <c r="K363" i="27" s="1"/>
  <c r="L378" i="9"/>
  <c r="L363" i="27" s="1"/>
  <c r="M378" i="9"/>
  <c r="M363" i="27" s="1"/>
  <c r="K379" i="9"/>
  <c r="K364" i="27" s="1"/>
  <c r="L379" i="9"/>
  <c r="L364" i="27" s="1"/>
  <c r="M379" i="9"/>
  <c r="M364" i="27" s="1"/>
  <c r="K380" i="9"/>
  <c r="K365" i="27" s="1"/>
  <c r="L380" i="9"/>
  <c r="L365" i="27" s="1"/>
  <c r="M380" i="9"/>
  <c r="M365" i="27" s="1"/>
  <c r="K381" i="9"/>
  <c r="K366" i="27" s="1"/>
  <c r="L381" i="9"/>
  <c r="L366" i="27" s="1"/>
  <c r="M381" i="9"/>
  <c r="M366" i="27" s="1"/>
  <c r="K382" i="9"/>
  <c r="K367" i="27" s="1"/>
  <c r="L382" i="9"/>
  <c r="L367" i="27" s="1"/>
  <c r="M382" i="9"/>
  <c r="M367" i="27" s="1"/>
  <c r="K383" i="9"/>
  <c r="K368" i="27" s="1"/>
  <c r="L383" i="9"/>
  <c r="L368" i="27" s="1"/>
  <c r="M383" i="9"/>
  <c r="M368" i="27" s="1"/>
  <c r="K384" i="9"/>
  <c r="K369" i="27" s="1"/>
  <c r="L384" i="9"/>
  <c r="L369" i="27" s="1"/>
  <c r="M384" i="9"/>
  <c r="M369" i="27" s="1"/>
  <c r="K385" i="9"/>
  <c r="K370" i="27" s="1"/>
  <c r="L385" i="9"/>
  <c r="L370" i="27" s="1"/>
  <c r="M385" i="9"/>
  <c r="M370" i="27" s="1"/>
  <c r="K386" i="9"/>
  <c r="K371" i="27" s="1"/>
  <c r="L386" i="9"/>
  <c r="L371" i="27" s="1"/>
  <c r="M386" i="9"/>
  <c r="M371" i="27" s="1"/>
  <c r="K387" i="9"/>
  <c r="K372" i="27" s="1"/>
  <c r="L387" i="9"/>
  <c r="L372" i="27" s="1"/>
  <c r="M387" i="9"/>
  <c r="M372" i="27" s="1"/>
  <c r="K388" i="9"/>
  <c r="K373" i="27" s="1"/>
  <c r="L388" i="9"/>
  <c r="L373" i="27" s="1"/>
  <c r="M388" i="9"/>
  <c r="M373" i="27" s="1"/>
  <c r="K389" i="9"/>
  <c r="K374" i="27" s="1"/>
  <c r="L389" i="9"/>
  <c r="L374" i="27" s="1"/>
  <c r="M389" i="9"/>
  <c r="M374" i="27" s="1"/>
  <c r="K390" i="9"/>
  <c r="K375" i="27" s="1"/>
  <c r="L390" i="9"/>
  <c r="L375" i="27" s="1"/>
  <c r="M390" i="9"/>
  <c r="M375" i="27" s="1"/>
  <c r="K391" i="9"/>
  <c r="K376" i="27" s="1"/>
  <c r="L391" i="9"/>
  <c r="L376" i="27" s="1"/>
  <c r="M391" i="9"/>
  <c r="M376" i="27" s="1"/>
  <c r="K392" i="9"/>
  <c r="K377" i="27" s="1"/>
  <c r="L392" i="9"/>
  <c r="L377" i="27" s="1"/>
  <c r="M392" i="9"/>
  <c r="M377" i="27" s="1"/>
  <c r="K393" i="9"/>
  <c r="K378" i="27" s="1"/>
  <c r="L393" i="9"/>
  <c r="L378" i="27" s="1"/>
  <c r="M393" i="9"/>
  <c r="M378" i="27" s="1"/>
  <c r="K394" i="9"/>
  <c r="K379" i="27" s="1"/>
  <c r="L394" i="9"/>
  <c r="L379" i="27" s="1"/>
  <c r="M394" i="9"/>
  <c r="M379" i="27" s="1"/>
  <c r="K395" i="9"/>
  <c r="K380" i="27" s="1"/>
  <c r="L395" i="9"/>
  <c r="L380" i="27" s="1"/>
  <c r="M395" i="9"/>
  <c r="M380" i="27" s="1"/>
  <c r="K396" i="9"/>
  <c r="K381" i="27" s="1"/>
  <c r="L396" i="9"/>
  <c r="L381" i="27" s="1"/>
  <c r="M396" i="9"/>
  <c r="M381" i="27" s="1"/>
  <c r="K397" i="9"/>
  <c r="K382" i="27" s="1"/>
  <c r="L397" i="9"/>
  <c r="L382" i="27" s="1"/>
  <c r="M397" i="9"/>
  <c r="M382" i="27" s="1"/>
  <c r="K398" i="9"/>
  <c r="K383" i="27" s="1"/>
  <c r="L398" i="9"/>
  <c r="L383" i="27" s="1"/>
  <c r="M398" i="9"/>
  <c r="M383" i="27" s="1"/>
  <c r="K399" i="9"/>
  <c r="K384" i="27" s="1"/>
  <c r="L399" i="9"/>
  <c r="L384" i="27" s="1"/>
  <c r="M399" i="9"/>
  <c r="M384" i="27" s="1"/>
  <c r="K400" i="9"/>
  <c r="K385" i="27" s="1"/>
  <c r="L400" i="9"/>
  <c r="L385" i="27" s="1"/>
  <c r="M400" i="9"/>
  <c r="M385" i="27" s="1"/>
  <c r="K401" i="9"/>
  <c r="K386" i="27" s="1"/>
  <c r="L401" i="9"/>
  <c r="L386" i="27" s="1"/>
  <c r="M401" i="9"/>
  <c r="M386" i="27" s="1"/>
  <c r="K402" i="9"/>
  <c r="K387" i="27" s="1"/>
  <c r="L402" i="9"/>
  <c r="L387" i="27" s="1"/>
  <c r="M402" i="9"/>
  <c r="M387" i="27" s="1"/>
  <c r="K403" i="9"/>
  <c r="K388" i="27" s="1"/>
  <c r="L403" i="9"/>
  <c r="L388" i="27" s="1"/>
  <c r="M403" i="9"/>
  <c r="M388" i="27" s="1"/>
  <c r="K404" i="9"/>
  <c r="K389" i="27" s="1"/>
  <c r="L404" i="9"/>
  <c r="L389" i="27" s="1"/>
  <c r="M404" i="9"/>
  <c r="M389" i="27" s="1"/>
  <c r="K405" i="9"/>
  <c r="K390" i="27" s="1"/>
  <c r="L405" i="9"/>
  <c r="L390" i="27" s="1"/>
  <c r="M405" i="9"/>
  <c r="M390" i="27" s="1"/>
  <c r="K406" i="9"/>
  <c r="K391" i="27" s="1"/>
  <c r="L406" i="9"/>
  <c r="L391" i="27" s="1"/>
  <c r="M406" i="9"/>
  <c r="M391" i="27" s="1"/>
  <c r="K407" i="9"/>
  <c r="K392" i="27" s="1"/>
  <c r="L407" i="9"/>
  <c r="L392" i="27" s="1"/>
  <c r="M407" i="9"/>
  <c r="M392" i="27" s="1"/>
  <c r="K408" i="9"/>
  <c r="K393" i="27" s="1"/>
  <c r="L408" i="9"/>
  <c r="L393" i="27" s="1"/>
  <c r="M408" i="9"/>
  <c r="M393" i="27" s="1"/>
  <c r="K409" i="9"/>
  <c r="K394" i="27" s="1"/>
  <c r="L409" i="9"/>
  <c r="L394" i="27" s="1"/>
  <c r="M409" i="9"/>
  <c r="M394" i="27" s="1"/>
  <c r="K410" i="9"/>
  <c r="K395" i="27" s="1"/>
  <c r="L410" i="9"/>
  <c r="L395" i="27" s="1"/>
  <c r="M410" i="9"/>
  <c r="M395" i="27" s="1"/>
  <c r="K411" i="9"/>
  <c r="K396" i="27" s="1"/>
  <c r="L411" i="9"/>
  <c r="L396" i="27" s="1"/>
  <c r="M411" i="9"/>
  <c r="M396" i="27" s="1"/>
  <c r="K412" i="9"/>
  <c r="K397" i="27" s="1"/>
  <c r="L412" i="9"/>
  <c r="L397" i="27" s="1"/>
  <c r="M412" i="9"/>
  <c r="M397" i="27" s="1"/>
  <c r="K413" i="9"/>
  <c r="K398" i="27" s="1"/>
  <c r="L413" i="9"/>
  <c r="L398" i="27" s="1"/>
  <c r="M413" i="9"/>
  <c r="M398" i="27" s="1"/>
  <c r="K414" i="9"/>
  <c r="K399" i="27" s="1"/>
  <c r="L414" i="9"/>
  <c r="L399" i="27" s="1"/>
  <c r="M414" i="9"/>
  <c r="M399" i="27" s="1"/>
  <c r="K415" i="9"/>
  <c r="K400" i="27" s="1"/>
  <c r="L415" i="9"/>
  <c r="L400" i="27" s="1"/>
  <c r="M415" i="9"/>
  <c r="M400" i="27" s="1"/>
  <c r="K416" i="9"/>
  <c r="K401" i="27" s="1"/>
  <c r="L416" i="9"/>
  <c r="L401" i="27" s="1"/>
  <c r="M416" i="9"/>
  <c r="M401" i="27" s="1"/>
  <c r="K417" i="9"/>
  <c r="K402" i="27" s="1"/>
  <c r="L417" i="9"/>
  <c r="L402" i="27" s="1"/>
  <c r="M417" i="9"/>
  <c r="M402" i="27" s="1"/>
  <c r="K418" i="9"/>
  <c r="K403" i="27" s="1"/>
  <c r="L418" i="9"/>
  <c r="L403" i="27" s="1"/>
  <c r="M418" i="9"/>
  <c r="M403" i="27" s="1"/>
  <c r="K419" i="9"/>
  <c r="K404" i="27" s="1"/>
  <c r="L419" i="9"/>
  <c r="L404" i="27" s="1"/>
  <c r="M419" i="9"/>
  <c r="M404" i="27" s="1"/>
  <c r="K420" i="9"/>
  <c r="K405" i="27" s="1"/>
  <c r="L420" i="9"/>
  <c r="L405" i="27" s="1"/>
  <c r="M420" i="9"/>
  <c r="M405" i="27" s="1"/>
  <c r="K421" i="9"/>
  <c r="K406" i="27" s="1"/>
  <c r="L421" i="9"/>
  <c r="L406" i="27" s="1"/>
  <c r="M421" i="9"/>
  <c r="M406" i="27" s="1"/>
  <c r="K422" i="9"/>
  <c r="K407" i="27" s="1"/>
  <c r="L422" i="9"/>
  <c r="L407" i="27" s="1"/>
  <c r="M422" i="9"/>
  <c r="M407" i="27" s="1"/>
  <c r="K423" i="9"/>
  <c r="K408" i="27" s="1"/>
  <c r="L423" i="9"/>
  <c r="L408" i="27" s="1"/>
  <c r="M423" i="9"/>
  <c r="M408" i="27" s="1"/>
  <c r="K424" i="9"/>
  <c r="K409" i="27" s="1"/>
  <c r="L424" i="9"/>
  <c r="L409" i="27" s="1"/>
  <c r="M424" i="9"/>
  <c r="M409" i="27" s="1"/>
  <c r="K425" i="9"/>
  <c r="K410" i="27" s="1"/>
  <c r="L425" i="9"/>
  <c r="L410" i="27" s="1"/>
  <c r="M425" i="9"/>
  <c r="M410" i="27" s="1"/>
  <c r="K426" i="9"/>
  <c r="K411" i="27" s="1"/>
  <c r="L426" i="9"/>
  <c r="L411" i="27" s="1"/>
  <c r="M426" i="9"/>
  <c r="M411" i="27" s="1"/>
  <c r="K427" i="9"/>
  <c r="K412" i="27" s="1"/>
  <c r="L427" i="9"/>
  <c r="L412" i="27" s="1"/>
  <c r="M427" i="9"/>
  <c r="M412" i="27" s="1"/>
  <c r="K428" i="9"/>
  <c r="K413" i="27" s="1"/>
  <c r="L428" i="9"/>
  <c r="L413" i="27" s="1"/>
  <c r="M428" i="9"/>
  <c r="M413" i="27" s="1"/>
  <c r="K429" i="9"/>
  <c r="K414" i="27" s="1"/>
  <c r="L429" i="9"/>
  <c r="L414" i="27" s="1"/>
  <c r="M429" i="9"/>
  <c r="M414" i="27" s="1"/>
  <c r="K430" i="9"/>
  <c r="K415" i="27" s="1"/>
  <c r="L430" i="9"/>
  <c r="L415" i="27" s="1"/>
  <c r="M430" i="9"/>
  <c r="M415" i="27" s="1"/>
  <c r="K431" i="9"/>
  <c r="K416" i="27" s="1"/>
  <c r="L431" i="9"/>
  <c r="L416" i="27" s="1"/>
  <c r="M431" i="9"/>
  <c r="M416" i="27" s="1"/>
  <c r="K432" i="9"/>
  <c r="K417" i="27" s="1"/>
  <c r="L432" i="9"/>
  <c r="L417" i="27" s="1"/>
  <c r="M432" i="9"/>
  <c r="M417" i="27" s="1"/>
  <c r="K433" i="9"/>
  <c r="K418" i="27" s="1"/>
  <c r="L433" i="9"/>
  <c r="L418" i="27" s="1"/>
  <c r="M433" i="9"/>
  <c r="M418" i="27" s="1"/>
  <c r="K434" i="9"/>
  <c r="K419" i="27" s="1"/>
  <c r="L434" i="9"/>
  <c r="L419" i="27" s="1"/>
  <c r="M434" i="9"/>
  <c r="M419" i="27" s="1"/>
  <c r="K435" i="9"/>
  <c r="K420" i="27" s="1"/>
  <c r="L435" i="9"/>
  <c r="L420" i="27" s="1"/>
  <c r="M435" i="9"/>
  <c r="M420" i="27" s="1"/>
  <c r="K436" i="9"/>
  <c r="K421" i="27" s="1"/>
  <c r="L436" i="9"/>
  <c r="L421" i="27" s="1"/>
  <c r="M436" i="9"/>
  <c r="M421" i="27" s="1"/>
  <c r="K437" i="9"/>
  <c r="K422" i="27" s="1"/>
  <c r="L437" i="9"/>
  <c r="L422" i="27" s="1"/>
  <c r="M437" i="9"/>
  <c r="M422" i="27" s="1"/>
  <c r="K438" i="9"/>
  <c r="K423" i="27" s="1"/>
  <c r="L438" i="9"/>
  <c r="L423" i="27" s="1"/>
  <c r="M438" i="9"/>
  <c r="M423" i="27" s="1"/>
  <c r="K439" i="9"/>
  <c r="K424" i="27" s="1"/>
  <c r="L439" i="9"/>
  <c r="L424" i="27" s="1"/>
  <c r="M439" i="9"/>
  <c r="M424" i="27" s="1"/>
  <c r="K440" i="9"/>
  <c r="K425" i="27" s="1"/>
  <c r="L440" i="9"/>
  <c r="L425" i="27" s="1"/>
  <c r="M440" i="9"/>
  <c r="M425" i="27" s="1"/>
  <c r="K441" i="9"/>
  <c r="K426" i="27" s="1"/>
  <c r="L441" i="9"/>
  <c r="L426" i="27" s="1"/>
  <c r="M441" i="9"/>
  <c r="M426" i="27" s="1"/>
  <c r="K442" i="9"/>
  <c r="K427" i="27" s="1"/>
  <c r="L442" i="9"/>
  <c r="L427" i="27" s="1"/>
  <c r="M442" i="9"/>
  <c r="M427" i="27" s="1"/>
  <c r="K443" i="9"/>
  <c r="K428" i="27" s="1"/>
  <c r="L443" i="9"/>
  <c r="L428" i="27" s="1"/>
  <c r="M443" i="9"/>
  <c r="M428" i="27" s="1"/>
  <c r="K444" i="9"/>
  <c r="K429" i="27" s="1"/>
  <c r="L444" i="9"/>
  <c r="L429" i="27" s="1"/>
  <c r="M444" i="9"/>
  <c r="M429" i="27" s="1"/>
  <c r="K445" i="9"/>
  <c r="K430" i="27" s="1"/>
  <c r="L445" i="9"/>
  <c r="L430" i="27" s="1"/>
  <c r="M445" i="9"/>
  <c r="M430" i="27" s="1"/>
  <c r="K446" i="9"/>
  <c r="K431" i="27" s="1"/>
  <c r="L446" i="9"/>
  <c r="L431" i="27" s="1"/>
  <c r="M446" i="9"/>
  <c r="M431" i="27" s="1"/>
  <c r="K447" i="9"/>
  <c r="K432" i="27" s="1"/>
  <c r="L447" i="9"/>
  <c r="L432" i="27" s="1"/>
  <c r="M447" i="9"/>
  <c r="M432" i="27" s="1"/>
  <c r="K348" i="9"/>
  <c r="K333" i="27" s="1"/>
  <c r="L348" i="9"/>
  <c r="L333" i="27" s="1"/>
  <c r="M348" i="9"/>
  <c r="M333" i="27" s="1"/>
  <c r="J666" i="9"/>
  <c r="J651" i="27" s="1"/>
  <c r="K666" i="9"/>
  <c r="K651" i="27" s="1"/>
  <c r="L666" i="9"/>
  <c r="J667" i="9"/>
  <c r="K667" i="9"/>
  <c r="L667" i="9"/>
  <c r="J668" i="9"/>
  <c r="K668" i="9"/>
  <c r="L668" i="9"/>
  <c r="J669" i="9"/>
  <c r="K669" i="9"/>
  <c r="L669" i="9"/>
  <c r="L654" i="27" s="1"/>
  <c r="J670" i="9"/>
  <c r="J655" i="27" s="1"/>
  <c r="K670" i="9"/>
  <c r="K655" i="27" s="1"/>
  <c r="L670" i="9"/>
  <c r="L655" i="27" s="1"/>
  <c r="J671" i="9"/>
  <c r="J656" i="27" s="1"/>
  <c r="K671" i="9"/>
  <c r="K656" i="27" s="1"/>
  <c r="L671" i="9"/>
  <c r="J672" i="9"/>
  <c r="K672" i="9"/>
  <c r="L672" i="9"/>
  <c r="L657" i="27" s="1"/>
  <c r="J673" i="9"/>
  <c r="K673" i="9"/>
  <c r="L673" i="9"/>
  <c r="J674" i="9"/>
  <c r="K674" i="9"/>
  <c r="L674" i="9"/>
  <c r="J676" i="9"/>
  <c r="K676" i="9"/>
  <c r="L682" i="9"/>
  <c r="L665" i="9"/>
  <c r="L650" i="27" s="1"/>
  <c r="K665" i="9"/>
  <c r="J665" i="9"/>
  <c r="V532" i="9"/>
  <c r="V517" i="27" s="1"/>
  <c r="I496" i="9"/>
  <c r="I481" i="27" s="1"/>
  <c r="L675" i="9" l="1"/>
  <c r="J675" i="9"/>
  <c r="J650" i="27"/>
  <c r="K682" i="9"/>
  <c r="K657" i="27"/>
  <c r="K675" i="9"/>
  <c r="K650" i="27"/>
  <c r="J682" i="9"/>
  <c r="J657" i="27"/>
  <c r="L681" i="9"/>
  <c r="L691" i="9" s="1"/>
  <c r="L656" i="27"/>
  <c r="K680" i="9"/>
  <c r="K690" i="9" s="1"/>
  <c r="K679" i="9"/>
  <c r="K664" i="27" s="1"/>
  <c r="K654" i="27"/>
  <c r="J679" i="9"/>
  <c r="J689" i="9" s="1"/>
  <c r="J654" i="27"/>
  <c r="K684" i="9"/>
  <c r="K669" i="27" s="1"/>
  <c r="K659" i="27"/>
  <c r="L683" i="9"/>
  <c r="L668" i="27" s="1"/>
  <c r="L658" i="27"/>
  <c r="J677" i="9"/>
  <c r="J687" i="9" s="1"/>
  <c r="J652" i="27"/>
  <c r="J680" i="9"/>
  <c r="K683" i="9"/>
  <c r="K658" i="27"/>
  <c r="L676" i="9"/>
  <c r="L651" i="27"/>
  <c r="K681" i="9"/>
  <c r="K691" i="9" s="1"/>
  <c r="L677" i="9"/>
  <c r="L687" i="9" s="1"/>
  <c r="L652" i="27"/>
  <c r="J684" i="9"/>
  <c r="J669" i="27" s="1"/>
  <c r="J659" i="27"/>
  <c r="J681" i="9"/>
  <c r="J691" i="9" s="1"/>
  <c r="L680" i="9"/>
  <c r="L690" i="9" s="1"/>
  <c r="L679" i="9"/>
  <c r="L664" i="27" s="1"/>
  <c r="L678" i="9"/>
  <c r="L688" i="9" s="1"/>
  <c r="L653" i="27"/>
  <c r="K678" i="9"/>
  <c r="K663" i="27" s="1"/>
  <c r="K653" i="27"/>
  <c r="L684" i="9"/>
  <c r="L694" i="9" s="1"/>
  <c r="L659" i="27"/>
  <c r="J678" i="9"/>
  <c r="J653" i="27"/>
  <c r="K677" i="9"/>
  <c r="K652" i="27"/>
  <c r="J683" i="9"/>
  <c r="J668" i="27" s="1"/>
  <c r="J658" i="27"/>
  <c r="J688" i="9"/>
  <c r="J663" i="27"/>
  <c r="J685" i="9"/>
  <c r="J660" i="27"/>
  <c r="K692" i="9"/>
  <c r="K667" i="27"/>
  <c r="K685" i="9"/>
  <c r="K660" i="27"/>
  <c r="J692" i="9"/>
  <c r="J667" i="27"/>
  <c r="J690" i="9"/>
  <c r="J665" i="27"/>
  <c r="K689" i="9"/>
  <c r="K686" i="9"/>
  <c r="K661" i="27"/>
  <c r="J686" i="9"/>
  <c r="J661" i="27"/>
  <c r="L685" i="9"/>
  <c r="L660" i="27"/>
  <c r="K687" i="9"/>
  <c r="K662" i="27"/>
  <c r="L686" i="9"/>
  <c r="L661" i="27"/>
  <c r="J693" i="9"/>
  <c r="L692" i="9"/>
  <c r="L667" i="27"/>
  <c r="K693" i="9"/>
  <c r="K668" i="27"/>
  <c r="R154" i="9"/>
  <c r="Q154" i="9"/>
  <c r="N154" i="9"/>
  <c r="M154" i="9"/>
  <c r="G103" i="17"/>
  <c r="H103" i="17"/>
  <c r="I103" i="17"/>
  <c r="J103" i="17"/>
  <c r="K103" i="17"/>
  <c r="L103" i="17"/>
  <c r="M103" i="17"/>
  <c r="N103" i="17"/>
  <c r="O103" i="17"/>
  <c r="F103" i="17"/>
  <c r="G101" i="17"/>
  <c r="H101" i="17"/>
  <c r="I101" i="17"/>
  <c r="J101" i="17"/>
  <c r="J694" i="9" l="1"/>
  <c r="L662" i="27"/>
  <c r="K666" i="27"/>
  <c r="L663" i="27"/>
  <c r="J664" i="27"/>
  <c r="J662" i="27"/>
  <c r="L669" i="27"/>
  <c r="K665" i="27"/>
  <c r="K688" i="9"/>
  <c r="K698" i="9" s="1"/>
  <c r="J666" i="27"/>
  <c r="L693" i="9"/>
  <c r="L703" i="9" s="1"/>
  <c r="L689" i="9"/>
  <c r="L674" i="27" s="1"/>
  <c r="K694" i="9"/>
  <c r="K679" i="27" s="1"/>
  <c r="L665" i="27"/>
  <c r="L666" i="27"/>
  <c r="L700" i="9"/>
  <c r="L675" i="27"/>
  <c r="J702" i="9"/>
  <c r="J677" i="27"/>
  <c r="L698" i="9"/>
  <c r="L673" i="27"/>
  <c r="L696" i="9"/>
  <c r="L671" i="27"/>
  <c r="J700" i="9"/>
  <c r="J675" i="27"/>
  <c r="J697" i="9"/>
  <c r="J672" i="27"/>
  <c r="L701" i="9"/>
  <c r="L676" i="27"/>
  <c r="K702" i="9"/>
  <c r="K677" i="27"/>
  <c r="K697" i="9"/>
  <c r="K672" i="27"/>
  <c r="K699" i="9"/>
  <c r="K674" i="27"/>
  <c r="J698" i="9"/>
  <c r="J673" i="27"/>
  <c r="L695" i="9"/>
  <c r="L670" i="27"/>
  <c r="L697" i="9"/>
  <c r="L672" i="27"/>
  <c r="L704" i="9"/>
  <c r="L679" i="27"/>
  <c r="K703" i="9"/>
  <c r="K678" i="27"/>
  <c r="K696" i="9"/>
  <c r="K671" i="27"/>
  <c r="K701" i="9"/>
  <c r="K676" i="27"/>
  <c r="J704" i="9"/>
  <c r="J679" i="27"/>
  <c r="J695" i="9"/>
  <c r="J670" i="27"/>
  <c r="L702" i="9"/>
  <c r="L677" i="27"/>
  <c r="J696" i="9"/>
  <c r="J671" i="27"/>
  <c r="J703" i="9"/>
  <c r="J678" i="27"/>
  <c r="K695" i="9"/>
  <c r="K670" i="27"/>
  <c r="J699" i="9"/>
  <c r="J674" i="27"/>
  <c r="K700" i="9"/>
  <c r="K675" i="27"/>
  <c r="J701" i="9"/>
  <c r="J676" i="27"/>
  <c r="F112" i="17"/>
  <c r="G105" i="17"/>
  <c r="K105" i="17"/>
  <c r="F105" i="17"/>
  <c r="G99" i="17"/>
  <c r="G100" i="17" s="1"/>
  <c r="G102" i="17" s="1"/>
  <c r="K99" i="17"/>
  <c r="K100" i="17" s="1"/>
  <c r="K101" i="17" s="1"/>
  <c r="F99" i="17"/>
  <c r="F100" i="17" s="1"/>
  <c r="F101" i="17" s="1"/>
  <c r="F102" i="17" s="1"/>
  <c r="I38" i="1"/>
  <c r="I44" i="1" s="1"/>
  <c r="I43" i="1" s="1"/>
  <c r="L699" i="9" l="1"/>
  <c r="J44" i="1"/>
  <c r="I65" i="1"/>
  <c r="L678" i="27"/>
  <c r="K704" i="9"/>
  <c r="K673" i="27"/>
  <c r="K710" i="9"/>
  <c r="K685" i="27"/>
  <c r="K706" i="9"/>
  <c r="K681" i="27"/>
  <c r="K707" i="9"/>
  <c r="K682" i="27"/>
  <c r="J707" i="9"/>
  <c r="J682" i="27"/>
  <c r="K709" i="9"/>
  <c r="K684" i="27"/>
  <c r="J710" i="9"/>
  <c r="J685" i="27"/>
  <c r="J709" i="9"/>
  <c r="J684" i="27"/>
  <c r="L706" i="9"/>
  <c r="L681" i="27"/>
  <c r="K712" i="9"/>
  <c r="K687" i="27"/>
  <c r="K705" i="9"/>
  <c r="K680" i="27"/>
  <c r="L712" i="9"/>
  <c r="L687" i="27"/>
  <c r="L707" i="9"/>
  <c r="L682" i="27"/>
  <c r="L708" i="9"/>
  <c r="L683" i="27"/>
  <c r="J711" i="9"/>
  <c r="J686" i="27"/>
  <c r="K713" i="9"/>
  <c r="K688" i="27"/>
  <c r="J713" i="9"/>
  <c r="J688" i="27"/>
  <c r="L705" i="9"/>
  <c r="L680" i="27"/>
  <c r="J712" i="9"/>
  <c r="J687" i="27"/>
  <c r="K711" i="9"/>
  <c r="K686" i="27"/>
  <c r="K714" i="9"/>
  <c r="K689" i="27"/>
  <c r="L713" i="9"/>
  <c r="L688" i="27"/>
  <c r="L711" i="9"/>
  <c r="L686" i="27"/>
  <c r="L714" i="9"/>
  <c r="L689" i="27"/>
  <c r="J706" i="9"/>
  <c r="J681" i="27"/>
  <c r="J705" i="9"/>
  <c r="J680" i="27"/>
  <c r="K708" i="9"/>
  <c r="K683" i="27"/>
  <c r="L709" i="9"/>
  <c r="L684" i="27"/>
  <c r="J714" i="9"/>
  <c r="J689" i="27"/>
  <c r="J708" i="9"/>
  <c r="J683" i="27"/>
  <c r="L710" i="9"/>
  <c r="L685" i="27"/>
  <c r="K102" i="17"/>
  <c r="S113" i="22"/>
  <c r="S109" i="22"/>
  <c r="S110" i="22" s="1"/>
  <c r="S111" i="22" s="1"/>
  <c r="S112" i="22" s="1"/>
  <c r="S108" i="22"/>
  <c r="P108" i="22"/>
  <c r="U113" i="22"/>
  <c r="U109" i="22"/>
  <c r="U108" i="22"/>
  <c r="AB108" i="22" s="1"/>
  <c r="P109" i="22" l="1"/>
  <c r="P110" i="22" s="1"/>
  <c r="P111" i="22" s="1"/>
  <c r="P112" i="22" s="1"/>
  <c r="P113" i="22" s="1"/>
  <c r="P114" i="22" s="1"/>
  <c r="P115" i="22" s="1"/>
  <c r="P116" i="22" s="1"/>
  <c r="P117" i="22" s="1"/>
  <c r="W108" i="22"/>
  <c r="K44" i="1"/>
  <c r="J65" i="1"/>
  <c r="J43" i="1"/>
  <c r="K715" i="9"/>
  <c r="K690" i="27"/>
  <c r="K722" i="9"/>
  <c r="K697" i="27"/>
  <c r="L719" i="9"/>
  <c r="L694" i="27"/>
  <c r="L715" i="9"/>
  <c r="L690" i="27"/>
  <c r="J719" i="9"/>
  <c r="J694" i="27"/>
  <c r="K721" i="9"/>
  <c r="K696" i="27"/>
  <c r="K724" i="9"/>
  <c r="K699" i="27"/>
  <c r="J723" i="9"/>
  <c r="J698" i="27"/>
  <c r="K718" i="9"/>
  <c r="K693" i="27"/>
  <c r="K723" i="9"/>
  <c r="K698" i="27"/>
  <c r="K719" i="9"/>
  <c r="K694" i="27"/>
  <c r="L720" i="9"/>
  <c r="L695" i="27"/>
  <c r="J715" i="9"/>
  <c r="J690" i="27"/>
  <c r="J720" i="9"/>
  <c r="J695" i="27"/>
  <c r="L718" i="9"/>
  <c r="L693" i="27"/>
  <c r="K717" i="9"/>
  <c r="K692" i="27"/>
  <c r="J718" i="9"/>
  <c r="J693" i="27"/>
  <c r="J722" i="9"/>
  <c r="J697" i="27"/>
  <c r="L721" i="9"/>
  <c r="L696" i="27"/>
  <c r="L717" i="9"/>
  <c r="L692" i="27"/>
  <c r="K716" i="9"/>
  <c r="K691" i="27"/>
  <c r="L716" i="9"/>
  <c r="L691" i="27"/>
  <c r="J716" i="9"/>
  <c r="J691" i="27"/>
  <c r="J717" i="9"/>
  <c r="J692" i="27"/>
  <c r="L724" i="9"/>
  <c r="L699" i="27"/>
  <c r="J724" i="9"/>
  <c r="J699" i="27"/>
  <c r="J721" i="9"/>
  <c r="J696" i="27"/>
  <c r="L723" i="9"/>
  <c r="L698" i="27"/>
  <c r="L722" i="9"/>
  <c r="L697" i="27"/>
  <c r="K720" i="9"/>
  <c r="K695" i="27"/>
  <c r="S114" i="22"/>
  <c r="S115" i="22" s="1"/>
  <c r="S116" i="22" s="1"/>
  <c r="S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5" i="1"/>
  <c r="K730" i="9"/>
  <c r="K705" i="27"/>
  <c r="J733" i="9"/>
  <c r="J708" i="27"/>
  <c r="K728" i="9"/>
  <c r="K703" i="27"/>
  <c r="L727" i="9"/>
  <c r="L702" i="27"/>
  <c r="J732" i="9"/>
  <c r="J707" i="27"/>
  <c r="K734" i="9"/>
  <c r="K709" i="27"/>
  <c r="J731" i="9"/>
  <c r="J706" i="27"/>
  <c r="J729" i="9"/>
  <c r="J704" i="27"/>
  <c r="K727" i="9"/>
  <c r="K702" i="27"/>
  <c r="L728" i="9"/>
  <c r="L703" i="27"/>
  <c r="J727" i="9"/>
  <c r="J702" i="27"/>
  <c r="L732" i="9"/>
  <c r="L707" i="27"/>
  <c r="L733" i="9"/>
  <c r="L708" i="27"/>
  <c r="J728" i="9"/>
  <c r="J703" i="27"/>
  <c r="J734" i="9"/>
  <c r="J709" i="27"/>
  <c r="L734" i="9"/>
  <c r="L709" i="27"/>
  <c r="J726" i="9"/>
  <c r="J701" i="27"/>
  <c r="J725" i="9"/>
  <c r="J700" i="27"/>
  <c r="L729" i="9"/>
  <c r="L704" i="27"/>
  <c r="J730" i="9"/>
  <c r="J705" i="27"/>
  <c r="L726" i="9"/>
  <c r="L701" i="27"/>
  <c r="L730" i="9"/>
  <c r="L705" i="27"/>
  <c r="K732" i="9"/>
  <c r="K707" i="27"/>
  <c r="K733" i="9"/>
  <c r="K708" i="27"/>
  <c r="L725" i="9"/>
  <c r="L700" i="27"/>
  <c r="L731" i="9"/>
  <c r="L706" i="27"/>
  <c r="K731" i="9"/>
  <c r="K706" i="27"/>
  <c r="K726" i="9"/>
  <c r="K701" i="27"/>
  <c r="K729" i="9"/>
  <c r="K704" i="27"/>
  <c r="K725" i="9"/>
  <c r="K700" i="27"/>
  <c r="H22" i="17"/>
  <c r="F31" i="17"/>
  <c r="L65" i="1" l="1"/>
  <c r="M44" i="1"/>
  <c r="L43" i="1"/>
  <c r="L741" i="9"/>
  <c r="L716" i="27"/>
  <c r="K737" i="9"/>
  <c r="K712" i="27"/>
  <c r="J741" i="9"/>
  <c r="J716" i="27"/>
  <c r="K744" i="9"/>
  <c r="K719" i="27"/>
  <c r="J742" i="9"/>
  <c r="J717" i="27"/>
  <c r="L738" i="9"/>
  <c r="L713" i="27"/>
  <c r="K736" i="9"/>
  <c r="K711" i="27"/>
  <c r="K741" i="9"/>
  <c r="K716" i="27"/>
  <c r="J740" i="9"/>
  <c r="J715" i="27"/>
  <c r="K739" i="9"/>
  <c r="K714" i="27"/>
  <c r="L744" i="9"/>
  <c r="L719" i="27"/>
  <c r="J744" i="9"/>
  <c r="J719" i="27"/>
  <c r="K738" i="9"/>
  <c r="K713" i="27"/>
  <c r="K735" i="9"/>
  <c r="K710" i="27"/>
  <c r="L739" i="9"/>
  <c r="L714" i="27"/>
  <c r="J739" i="9"/>
  <c r="J714" i="27"/>
  <c r="K743" i="9"/>
  <c r="K718" i="27"/>
  <c r="L737" i="9"/>
  <c r="L712" i="27"/>
  <c r="L740" i="9"/>
  <c r="L715" i="27"/>
  <c r="J743" i="9"/>
  <c r="J718" i="27"/>
  <c r="J735" i="9"/>
  <c r="J710" i="27"/>
  <c r="L735" i="9"/>
  <c r="L710" i="27"/>
  <c r="K742" i="9"/>
  <c r="K717" i="27"/>
  <c r="L743" i="9"/>
  <c r="L718" i="27"/>
  <c r="L742" i="9"/>
  <c r="L717" i="27"/>
  <c r="J736" i="9"/>
  <c r="J711" i="27"/>
  <c r="J738" i="9"/>
  <c r="J713" i="27"/>
  <c r="L736" i="9"/>
  <c r="L711" i="27"/>
  <c r="J737" i="9"/>
  <c r="J712" i="27"/>
  <c r="K740" i="9"/>
  <c r="K715" i="27"/>
  <c r="I22" i="17"/>
  <c r="H99" i="17"/>
  <c r="H100" i="17" s="1"/>
  <c r="H102" i="17" s="1"/>
  <c r="M43" i="1" l="1"/>
  <c r="N44" i="1"/>
  <c r="M65" i="1"/>
  <c r="J753" i="9"/>
  <c r="J738" i="27" s="1"/>
  <c r="J728" i="27"/>
  <c r="K753" i="9"/>
  <c r="K738" i="27" s="1"/>
  <c r="K728" i="27"/>
  <c r="J746" i="9"/>
  <c r="J731" i="27" s="1"/>
  <c r="J721" i="27"/>
  <c r="J749" i="9"/>
  <c r="J734" i="27" s="1"/>
  <c r="J724" i="27"/>
  <c r="L748" i="9"/>
  <c r="L733" i="27" s="1"/>
  <c r="L723" i="27"/>
  <c r="K749" i="9"/>
  <c r="K734" i="27" s="1"/>
  <c r="K724" i="27"/>
  <c r="L747" i="9"/>
  <c r="L732" i="27" s="1"/>
  <c r="L722" i="27"/>
  <c r="L749" i="9"/>
  <c r="L734" i="27" s="1"/>
  <c r="L724" i="27"/>
  <c r="J750" i="9"/>
  <c r="J735" i="27" s="1"/>
  <c r="J725" i="27"/>
  <c r="K751" i="9"/>
  <c r="K736" i="27" s="1"/>
  <c r="K726" i="27"/>
  <c r="L746" i="9"/>
  <c r="L731" i="27" s="1"/>
  <c r="L721" i="27"/>
  <c r="K746" i="9"/>
  <c r="K731" i="27" s="1"/>
  <c r="K721" i="27"/>
  <c r="L752" i="9"/>
  <c r="L737" i="27" s="1"/>
  <c r="L727" i="27"/>
  <c r="K745" i="9"/>
  <c r="K730" i="27" s="1"/>
  <c r="K720" i="27"/>
  <c r="J754" i="9"/>
  <c r="J739" i="27" s="1"/>
  <c r="J729" i="27"/>
  <c r="K747" i="9"/>
  <c r="K732" i="27" s="1"/>
  <c r="K722" i="27"/>
  <c r="J747" i="9"/>
  <c r="J732" i="27" s="1"/>
  <c r="J722" i="27"/>
  <c r="J748" i="9"/>
  <c r="J733" i="27" s="1"/>
  <c r="J723" i="27"/>
  <c r="L753" i="9"/>
  <c r="L738" i="27" s="1"/>
  <c r="L728" i="27"/>
  <c r="K754" i="9"/>
  <c r="K739" i="27" s="1"/>
  <c r="K729" i="27"/>
  <c r="K748" i="9"/>
  <c r="K733" i="27" s="1"/>
  <c r="K723" i="27"/>
  <c r="L745" i="9"/>
  <c r="L730" i="27" s="1"/>
  <c r="L720" i="27"/>
  <c r="K750" i="9"/>
  <c r="K735" i="27" s="1"/>
  <c r="K725" i="27"/>
  <c r="L750" i="9"/>
  <c r="L735" i="27" s="1"/>
  <c r="L725" i="27"/>
  <c r="J752" i="9"/>
  <c r="J737" i="27" s="1"/>
  <c r="J727" i="27"/>
  <c r="K752" i="9"/>
  <c r="K737" i="27" s="1"/>
  <c r="K727" i="27"/>
  <c r="J751" i="9"/>
  <c r="J736" i="27" s="1"/>
  <c r="J726" i="27"/>
  <c r="J745" i="9"/>
  <c r="J730" i="27" s="1"/>
  <c r="J720" i="27"/>
  <c r="L754" i="9"/>
  <c r="L739" i="27" s="1"/>
  <c r="L729" i="27"/>
  <c r="L751" i="9"/>
  <c r="L736" i="27" s="1"/>
  <c r="L726" i="27"/>
  <c r="J22" i="17"/>
  <c r="J99" i="17" s="1"/>
  <c r="J100" i="17" s="1"/>
  <c r="J102" i="17" s="1"/>
  <c r="I99" i="17"/>
  <c r="I100" i="17" s="1"/>
  <c r="I102" i="17" s="1"/>
  <c r="H31" i="1"/>
  <c r="H477" i="1"/>
  <c r="I477" i="1"/>
  <c r="J477" i="1"/>
  <c r="K477" i="1"/>
  <c r="H478" i="1"/>
  <c r="I478" i="1"/>
  <c r="J478" i="1"/>
  <c r="K478" i="1"/>
  <c r="H479" i="1"/>
  <c r="I479" i="1"/>
  <c r="J479" i="1"/>
  <c r="K479" i="1"/>
  <c r="H480" i="1"/>
  <c r="I480" i="1"/>
  <c r="J480" i="1"/>
  <c r="K480" i="1"/>
  <c r="H481" i="1"/>
  <c r="I481" i="1"/>
  <c r="J481" i="1"/>
  <c r="K481" i="1"/>
  <c r="H483" i="1"/>
  <c r="I483" i="1"/>
  <c r="J483" i="1"/>
  <c r="K483" i="1"/>
  <c r="H484" i="1"/>
  <c r="I484" i="1"/>
  <c r="J484" i="1"/>
  <c r="K484" i="1"/>
  <c r="H485" i="1"/>
  <c r="I485" i="1"/>
  <c r="J485" i="1"/>
  <c r="K485" i="1"/>
  <c r="I486" i="1"/>
  <c r="J486" i="1"/>
  <c r="K486" i="1"/>
  <c r="J476" i="1"/>
  <c r="K476" i="1"/>
  <c r="H476" i="1"/>
  <c r="I476" i="1"/>
  <c r="N43" i="1" l="1"/>
  <c r="O44" i="1"/>
  <c r="N65"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5"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5" i="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6" i="1"/>
  <c r="V196" i="1" s="1"/>
  <c r="T197" i="1"/>
  <c r="V197"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6" i="1"/>
  <c r="V216" i="1" s="1"/>
  <c r="T175" i="1"/>
  <c r="V175" i="1" s="1"/>
  <c r="T173" i="1"/>
  <c r="V173" i="1" s="1"/>
  <c r="T172" i="1"/>
  <c r="V172" i="1" s="1"/>
  <c r="T171" i="1"/>
  <c r="V171" i="1" s="1"/>
  <c r="T170" i="1"/>
  <c r="V170" i="1" s="1"/>
  <c r="T168" i="1"/>
  <c r="V168" i="1" s="1"/>
  <c r="T167" i="1"/>
  <c r="V167" i="1" s="1"/>
  <c r="T166" i="1"/>
  <c r="V166" i="1" s="1"/>
  <c r="T165" i="1"/>
  <c r="V165" i="1" s="1"/>
  <c r="T164" i="1"/>
  <c r="V164" i="1" s="1"/>
  <c r="T163" i="1"/>
  <c r="V163" i="1" s="1"/>
  <c r="AM348" i="9" l="1"/>
  <c r="G51" i="28"/>
  <c r="H28" i="28"/>
  <c r="AK349" i="9" l="1"/>
  <c r="AL349" i="9" s="1" a="1"/>
  <c r="AL349" i="9" s="1"/>
  <c r="S63" i="28"/>
  <c r="H76" i="28" s="1"/>
  <c r="S64" i="28"/>
  <c r="S65" i="28"/>
  <c r="H64" i="28"/>
  <c r="R60" i="28"/>
  <c r="G98" i="28"/>
  <c r="G21" i="28"/>
  <c r="G10" i="28"/>
  <c r="H72" i="28" l="1"/>
  <c r="H70" i="28"/>
  <c r="I70" i="28" s="1"/>
  <c r="H68" i="28"/>
  <c r="T64" i="28"/>
  <c r="I72" i="28" s="1"/>
  <c r="I68" i="28"/>
  <c r="T63" i="28"/>
  <c r="I76" i="28" s="1"/>
  <c r="I60" i="28"/>
  <c r="I59" i="28"/>
  <c r="I82" i="28"/>
  <c r="I80" i="28"/>
  <c r="I79" i="28"/>
  <c r="H69" i="28"/>
  <c r="I69" i="28" s="1"/>
  <c r="I66" i="28"/>
  <c r="H89" i="28"/>
  <c r="H90" i="28"/>
  <c r="H84" i="28"/>
  <c r="I84" i="28" s="1"/>
  <c r="I83" i="28"/>
  <c r="I81" i="28"/>
  <c r="I67" i="28"/>
  <c r="H77" i="28"/>
  <c r="H61" i="28"/>
  <c r="H62" i="28"/>
  <c r="H63" i="28"/>
  <c r="H73" i="28"/>
  <c r="H65" i="28"/>
  <c r="I65" i="28" s="1"/>
  <c r="H74" i="28"/>
  <c r="H75" i="28"/>
  <c r="H85" i="28"/>
  <c r="H86" i="28"/>
  <c r="I78" i="28"/>
  <c r="I71" i="28"/>
  <c r="I88" i="28"/>
  <c r="I87" i="28"/>
  <c r="T62" i="28"/>
  <c r="I63" i="28" l="1"/>
  <c r="I77" i="28"/>
  <c r="I90" i="28"/>
  <c r="I89" i="28"/>
  <c r="I85" i="28"/>
  <c r="I62" i="28"/>
  <c r="I64" i="28"/>
  <c r="I61" i="28"/>
  <c r="I86" i="28"/>
  <c r="I75" i="28"/>
  <c r="I73" i="28"/>
  <c r="I74" i="28"/>
  <c r="L606" i="1"/>
  <c r="L605" i="1"/>
  <c r="L604" i="1"/>
  <c r="L603" i="1"/>
  <c r="L602" i="1"/>
  <c r="G735"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37" i="1" l="1"/>
  <c r="H335" i="1"/>
  <c r="H333" i="1"/>
  <c r="R331" i="1"/>
  <c r="H322" i="1"/>
  <c r="H314" i="1"/>
  <c r="H309" i="1"/>
  <c r="H307" i="1"/>
  <c r="H305" i="1"/>
  <c r="H303" i="1"/>
  <c r="G524" i="1"/>
  <c r="G522" i="1"/>
  <c r="G520" i="1"/>
  <c r="G518" i="1"/>
  <c r="G519" i="1"/>
  <c r="G501" i="1"/>
  <c r="G496" i="1"/>
  <c r="G494" i="1"/>
  <c r="G492" i="1"/>
  <c r="G490" i="1"/>
  <c r="G463" i="1"/>
  <c r="G461" i="1"/>
  <c r="G459" i="1"/>
  <c r="G457" i="1"/>
  <c r="G458" i="1"/>
  <c r="G440" i="1"/>
  <c r="G435" i="1"/>
  <c r="G433" i="1"/>
  <c r="G431" i="1"/>
  <c r="G429" i="1"/>
  <c r="G456" i="1"/>
  <c r="G399" i="1"/>
  <c r="G397" i="1"/>
  <c r="G395" i="1"/>
  <c r="G396" i="1"/>
  <c r="G392" i="1"/>
  <c r="G393" i="1"/>
  <c r="G394" i="1"/>
  <c r="G376" i="1"/>
  <c r="G371" i="1"/>
  <c r="G369" i="1"/>
  <c r="G367" i="1"/>
  <c r="G365" i="1"/>
  <c r="Z336" i="1"/>
  <c r="X336" i="1"/>
  <c r="V336" i="1"/>
  <c r="T336" i="1"/>
  <c r="R336" i="1"/>
  <c r="P336" i="1"/>
  <c r="N336" i="1"/>
  <c r="L336" i="1"/>
  <c r="J336" i="1"/>
  <c r="G336" i="1"/>
  <c r="Z334" i="1"/>
  <c r="X334" i="1"/>
  <c r="V334" i="1"/>
  <c r="T334" i="1"/>
  <c r="R334" i="1"/>
  <c r="P334" i="1"/>
  <c r="N334" i="1"/>
  <c r="L334" i="1"/>
  <c r="J334" i="1"/>
  <c r="G334" i="1"/>
  <c r="Z332" i="1"/>
  <c r="X332" i="1"/>
  <c r="V332" i="1"/>
  <c r="T332" i="1"/>
  <c r="R332" i="1"/>
  <c r="P332" i="1"/>
  <c r="N332" i="1"/>
  <c r="L332" i="1"/>
  <c r="J332" i="1"/>
  <c r="G332" i="1"/>
  <c r="Z330" i="1"/>
  <c r="X330" i="1"/>
  <c r="V330" i="1"/>
  <c r="T330" i="1"/>
  <c r="R330" i="1"/>
  <c r="P330" i="1"/>
  <c r="N330" i="1"/>
  <c r="L330" i="1"/>
  <c r="J330" i="1"/>
  <c r="G330" i="1"/>
  <c r="Z321" i="1"/>
  <c r="X321" i="1"/>
  <c r="V321" i="1"/>
  <c r="T321" i="1"/>
  <c r="R321" i="1"/>
  <c r="P321" i="1"/>
  <c r="N321" i="1"/>
  <c r="L321" i="1"/>
  <c r="J321" i="1"/>
  <c r="G321" i="1"/>
  <c r="Z313" i="1"/>
  <c r="X313" i="1"/>
  <c r="V313" i="1"/>
  <c r="T313" i="1"/>
  <c r="R313" i="1"/>
  <c r="P313" i="1"/>
  <c r="N313" i="1"/>
  <c r="L313" i="1"/>
  <c r="J313" i="1"/>
  <c r="G313" i="1"/>
  <c r="Z308" i="1"/>
  <c r="X308" i="1"/>
  <c r="V308" i="1"/>
  <c r="T308" i="1"/>
  <c r="R308" i="1"/>
  <c r="P308" i="1"/>
  <c r="N308" i="1"/>
  <c r="L308" i="1"/>
  <c r="J308" i="1"/>
  <c r="G308" i="1"/>
  <c r="Z306" i="1"/>
  <c r="X306" i="1"/>
  <c r="V306" i="1"/>
  <c r="T306" i="1"/>
  <c r="R306" i="1"/>
  <c r="P306" i="1"/>
  <c r="N306" i="1"/>
  <c r="L306" i="1"/>
  <c r="J306" i="1"/>
  <c r="G306" i="1"/>
  <c r="Z304" i="1"/>
  <c r="X304" i="1"/>
  <c r="V304" i="1"/>
  <c r="T304" i="1"/>
  <c r="R304" i="1"/>
  <c r="P304" i="1"/>
  <c r="N304" i="1"/>
  <c r="L304" i="1"/>
  <c r="J304" i="1"/>
  <c r="G304" i="1"/>
  <c r="Z302" i="1"/>
  <c r="X302" i="1"/>
  <c r="V302" i="1"/>
  <c r="T302" i="1"/>
  <c r="R302" i="1"/>
  <c r="P302" i="1"/>
  <c r="N302" i="1"/>
  <c r="L302" i="1"/>
  <c r="J302" i="1"/>
  <c r="G302" i="1"/>
  <c r="G265" i="1"/>
  <c r="G266" i="1"/>
  <c r="G205" i="1"/>
  <c r="G331" i="1"/>
  <c r="G271" i="1"/>
  <c r="G269" i="1"/>
  <c r="G267" i="1"/>
  <c r="G207" i="1"/>
  <c r="G256" i="1"/>
  <c r="G248" i="1"/>
  <c r="G188" i="1"/>
  <c r="G196" i="1"/>
  <c r="G197" i="1"/>
  <c r="G206" i="1"/>
  <c r="G243" i="1"/>
  <c r="G241" i="1"/>
  <c r="G239" i="1"/>
  <c r="G237" i="1"/>
  <c r="G179" i="1"/>
  <c r="G183" i="1"/>
  <c r="G181" i="1"/>
  <c r="G177" i="1"/>
  <c r="G211" i="1"/>
  <c r="G209" i="1"/>
  <c r="G521" i="1"/>
  <c r="G517" i="1"/>
  <c r="G502" i="1"/>
  <c r="G460" i="1"/>
  <c r="G441" i="1"/>
  <c r="G333" i="1"/>
  <c r="Z329" i="1"/>
  <c r="X329" i="1"/>
  <c r="V329" i="1"/>
  <c r="T329" i="1"/>
  <c r="R329" i="1"/>
  <c r="P329" i="1"/>
  <c r="N329" i="1"/>
  <c r="L329" i="1"/>
  <c r="J329" i="1"/>
  <c r="G329" i="1"/>
  <c r="Z315" i="1"/>
  <c r="X315" i="1"/>
  <c r="V315" i="1"/>
  <c r="T315" i="1"/>
  <c r="R315" i="1"/>
  <c r="P315" i="1"/>
  <c r="N315" i="1"/>
  <c r="L315" i="1"/>
  <c r="J315" i="1"/>
  <c r="G314" i="1"/>
  <c r="G268" i="1"/>
  <c r="G264" i="1"/>
  <c r="G250" i="1"/>
  <c r="G249" i="1"/>
  <c r="G208" i="1"/>
  <c r="G204" i="1"/>
  <c r="G190" i="1"/>
  <c r="G189" i="1"/>
  <c r="H366" i="1" l="1"/>
  <c r="I366" i="1"/>
  <c r="J366" i="1"/>
  <c r="J368" i="1"/>
  <c r="H368" i="1"/>
  <c r="I368" i="1"/>
  <c r="H370" i="1"/>
  <c r="I370" i="1"/>
  <c r="J370" i="1"/>
  <c r="H372" i="1"/>
  <c r="I372" i="1"/>
  <c r="J372" i="1"/>
  <c r="L314" i="1"/>
  <c r="H377" i="1"/>
  <c r="I377" i="1"/>
  <c r="J377" i="1"/>
  <c r="P322" i="1"/>
  <c r="I385" i="1"/>
  <c r="J385" i="1"/>
  <c r="H385" i="1"/>
  <c r="T333" i="1"/>
  <c r="H396" i="1"/>
  <c r="I396" i="1"/>
  <c r="J396" i="1"/>
  <c r="J398" i="1"/>
  <c r="H398" i="1"/>
  <c r="I398" i="1"/>
  <c r="I400" i="1"/>
  <c r="J400" i="1"/>
  <c r="H400" i="1"/>
  <c r="N314" i="1"/>
  <c r="X333" i="1"/>
  <c r="Z333" i="1"/>
  <c r="V333" i="1"/>
  <c r="T331" i="1"/>
  <c r="V331" i="1"/>
  <c r="Z331" i="1"/>
  <c r="R322" i="1"/>
  <c r="R314" i="1"/>
  <c r="X331" i="1"/>
  <c r="J333" i="1"/>
  <c r="T322" i="1"/>
  <c r="P314" i="1"/>
  <c r="V322" i="1"/>
  <c r="T314" i="1"/>
  <c r="X322" i="1"/>
  <c r="X314" i="1"/>
  <c r="L333" i="1"/>
  <c r="L331" i="1"/>
  <c r="Z314" i="1"/>
  <c r="J322" i="1"/>
  <c r="N333" i="1"/>
  <c r="N331" i="1"/>
  <c r="L322" i="1"/>
  <c r="P333" i="1"/>
  <c r="P331" i="1"/>
  <c r="V314" i="1"/>
  <c r="Z322" i="1"/>
  <c r="J331" i="1"/>
  <c r="J314" i="1"/>
  <c r="N322" i="1"/>
  <c r="R333"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8" i="18" l="1"/>
  <c r="K157" i="18"/>
  <c r="K156" i="18"/>
  <c r="K155" i="18"/>
  <c r="K148" i="18"/>
  <c r="K147" i="18"/>
  <c r="K146" i="18"/>
  <c r="K145" i="18"/>
  <c r="K142" i="18"/>
  <c r="K138" i="18"/>
  <c r="K137" i="18"/>
  <c r="K136" i="18"/>
  <c r="K135" i="18"/>
  <c r="K128" i="18"/>
  <c r="K127" i="18"/>
  <c r="K126" i="18"/>
  <c r="K125" i="18"/>
  <c r="K123" i="18"/>
  <c r="K122" i="18"/>
  <c r="K120" i="18"/>
  <c r="K118" i="18"/>
  <c r="K117" i="18"/>
  <c r="K116" i="18"/>
  <c r="K115" i="18"/>
  <c r="K108" i="18"/>
  <c r="K107" i="18"/>
  <c r="K106" i="18"/>
  <c r="K105" i="18"/>
  <c r="K102" i="18"/>
  <c r="K98" i="18"/>
  <c r="K97" i="18"/>
  <c r="K96" i="18"/>
  <c r="K95" i="18"/>
  <c r="K88" i="18"/>
  <c r="K87" i="18"/>
  <c r="K86" i="18"/>
  <c r="K85" i="18"/>
  <c r="K84" i="18"/>
  <c r="K83" i="18"/>
  <c r="K82" i="18"/>
  <c r="K81" i="18"/>
  <c r="K79" i="18"/>
  <c r="K78" i="18"/>
  <c r="K77" i="18"/>
  <c r="K76" i="18"/>
  <c r="K75" i="18"/>
  <c r="K74" i="18"/>
  <c r="K73" i="18"/>
  <c r="K72" i="18"/>
  <c r="K71" i="18"/>
  <c r="K70" i="18"/>
  <c r="K69" i="18"/>
  <c r="G145" i="1" l="1"/>
  <c r="L20" i="9" l="1"/>
  <c r="M20" i="9" s="1"/>
  <c r="N20" i="9" s="1"/>
  <c r="O20" i="9" s="1"/>
  <c r="P20" i="9" s="1"/>
  <c r="Q20" i="9" s="1"/>
  <c r="R20" i="9" s="1"/>
  <c r="S20" i="9" s="1"/>
  <c r="T20" i="9" s="1"/>
  <c r="G36" i="11"/>
  <c r="K34" i="11"/>
  <c r="V681" i="18" l="1"/>
  <c r="AP78" i="18"/>
  <c r="AP77" i="18"/>
  <c r="AP76" i="18"/>
  <c r="AP75" i="18"/>
  <c r="AP74" i="18"/>
  <c r="AP73" i="18"/>
  <c r="AP72" i="18"/>
  <c r="AP71" i="18"/>
  <c r="AP70" i="18"/>
  <c r="AP69" i="18"/>
  <c r="AO69" i="18"/>
  <c r="G478" i="1" l="1"/>
  <c r="G417" i="1"/>
  <c r="G353" i="1"/>
  <c r="Z290" i="1"/>
  <c r="X290" i="1"/>
  <c r="V290" i="1"/>
  <c r="T290" i="1"/>
  <c r="R290" i="1"/>
  <c r="P290" i="1"/>
  <c r="N290" i="1"/>
  <c r="L290" i="1"/>
  <c r="J290" i="1"/>
  <c r="G290" i="1"/>
  <c r="G225" i="1"/>
  <c r="G165" i="1"/>
  <c r="AP79" i="18" l="1"/>
  <c r="AP80" i="18"/>
  <c r="AP81" i="18"/>
  <c r="AP82" i="18"/>
  <c r="AP83" i="18"/>
  <c r="AP84" i="18"/>
  <c r="AP85" i="18"/>
  <c r="AP86" i="18"/>
  <c r="AP87" i="18"/>
  <c r="AP88" i="18"/>
  <c r="AO70" i="18"/>
  <c r="AO71" i="18" s="1"/>
  <c r="AJ66" i="18"/>
  <c r="AO72" i="18" l="1"/>
  <c r="AO73"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6" i="9"/>
  <c r="L481" i="27" s="1"/>
  <c r="M496" i="9"/>
  <c r="M481" i="27" s="1"/>
  <c r="N496" i="9"/>
  <c r="N481" i="27" s="1"/>
  <c r="O496" i="9"/>
  <c r="O481" i="27" s="1"/>
  <c r="P496" i="9"/>
  <c r="P481" i="27" s="1"/>
  <c r="Q496" i="9"/>
  <c r="Q481" i="27" s="1"/>
  <c r="R496" i="9"/>
  <c r="R481" i="27" s="1"/>
  <c r="L497" i="9"/>
  <c r="L482" i="27" s="1"/>
  <c r="M497" i="9"/>
  <c r="M482" i="27" s="1"/>
  <c r="N497" i="9"/>
  <c r="N482" i="27" s="1"/>
  <c r="O497" i="9"/>
  <c r="O482" i="27" s="1"/>
  <c r="P497" i="9"/>
  <c r="P482" i="27" s="1"/>
  <c r="Q497" i="9"/>
  <c r="Q482" i="27" s="1"/>
  <c r="R497" i="9"/>
  <c r="R482" i="27" s="1"/>
  <c r="L498" i="9"/>
  <c r="L483" i="27" s="1"/>
  <c r="M498" i="9"/>
  <c r="M483" i="27" s="1"/>
  <c r="N498" i="9"/>
  <c r="N483" i="27" s="1"/>
  <c r="O498" i="9"/>
  <c r="O483" i="27" s="1"/>
  <c r="P498" i="9"/>
  <c r="P483" i="27" s="1"/>
  <c r="Q498" i="9"/>
  <c r="Q483" i="27" s="1"/>
  <c r="R498" i="9"/>
  <c r="R483" i="27" s="1"/>
  <c r="L499" i="9"/>
  <c r="L484" i="27" s="1"/>
  <c r="M499" i="9"/>
  <c r="M484" i="27" s="1"/>
  <c r="N499" i="9"/>
  <c r="N484" i="27" s="1"/>
  <c r="O499" i="9"/>
  <c r="O484" i="27" s="1"/>
  <c r="P499" i="9"/>
  <c r="P484" i="27" s="1"/>
  <c r="Q499" i="9"/>
  <c r="Q484" i="27" s="1"/>
  <c r="R499" i="9"/>
  <c r="R484" i="27" s="1"/>
  <c r="J496" i="9"/>
  <c r="J481" i="27" s="1"/>
  <c r="I497" i="9"/>
  <c r="I482" i="27" s="1"/>
  <c r="J497" i="9"/>
  <c r="J482" i="27" s="1"/>
  <c r="I498" i="9"/>
  <c r="I483" i="27" s="1"/>
  <c r="J498" i="9"/>
  <c r="J483" i="27" s="1"/>
  <c r="I499" i="9"/>
  <c r="I484" i="27" s="1"/>
  <c r="J499"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4"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5"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6"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7"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8"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9"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80"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81"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82" i="18" l="1"/>
  <c r="T687" i="27"/>
  <c r="AD697" i="27"/>
  <c r="AD715" i="27"/>
  <c r="T705" i="27"/>
  <c r="T696" i="27"/>
  <c r="AD706" i="27"/>
  <c r="T678" i="27"/>
  <c r="AD688" i="27"/>
  <c r="T714" i="27"/>
  <c r="AD724" i="27"/>
  <c r="AD679" i="27"/>
  <c r="T669" i="27"/>
  <c r="T723" i="27"/>
  <c r="AD733" i="27"/>
  <c r="T733" i="27" s="1"/>
  <c r="AO83" i="18" l="1"/>
  <c r="T706" i="27"/>
  <c r="AD716" i="27"/>
  <c r="T688" i="27"/>
  <c r="AD698" i="27"/>
  <c r="T679" i="27"/>
  <c r="AD689" i="27"/>
  <c r="T715" i="27"/>
  <c r="AD725" i="27"/>
  <c r="T724" i="27"/>
  <c r="AD734" i="27"/>
  <c r="T734" i="27" s="1"/>
  <c r="AD707" i="27"/>
  <c r="T697" i="27"/>
  <c r="AO84" i="18" l="1"/>
  <c r="AD699" i="27"/>
  <c r="T689" i="27"/>
  <c r="T698" i="27"/>
  <c r="AD708" i="27"/>
  <c r="T707" i="27"/>
  <c r="AD717" i="27"/>
  <c r="AD735" i="27"/>
  <c r="T735" i="27" s="1"/>
  <c r="T725" i="27"/>
  <c r="T716" i="27"/>
  <c r="AD726" i="27"/>
  <c r="AO85" i="18" l="1"/>
  <c r="AD727" i="27"/>
  <c r="T717" i="27"/>
  <c r="T708" i="27"/>
  <c r="AD718" i="27"/>
  <c r="T726" i="27"/>
  <c r="AD736" i="27"/>
  <c r="T736" i="27" s="1"/>
  <c r="T699" i="27"/>
  <c r="AD709" i="27"/>
  <c r="AO86" i="18" l="1"/>
  <c r="AD719" i="27"/>
  <c r="T709" i="27"/>
  <c r="T718" i="27"/>
  <c r="AD728" i="27"/>
  <c r="T727" i="27"/>
  <c r="AD737" i="27"/>
  <c r="T737" i="27" s="1"/>
  <c r="AO87" i="18" l="1"/>
  <c r="T728" i="27"/>
  <c r="AD738" i="27"/>
  <c r="T738" i="27" s="1"/>
  <c r="T719" i="27"/>
  <c r="AD729" i="27"/>
  <c r="AO88" i="18" l="1"/>
  <c r="AD739" i="27"/>
  <c r="T739" i="27" s="1"/>
  <c r="T729" i="27"/>
  <c r="AO89" i="18" l="1"/>
  <c r="AO90" i="18" l="1"/>
  <c r="AO91" i="18" l="1"/>
  <c r="AO92" i="18" l="1"/>
  <c r="AO93" i="18" l="1"/>
  <c r="E152" i="10"/>
  <c r="E151" i="10"/>
  <c r="E150" i="10"/>
  <c r="E149" i="10"/>
  <c r="E148" i="10"/>
  <c r="E147" i="10"/>
  <c r="E146" i="10"/>
  <c r="E145" i="10"/>
  <c r="E144" i="10"/>
  <c r="E143" i="10"/>
  <c r="E140" i="10"/>
  <c r="E139" i="10"/>
  <c r="E138" i="10"/>
  <c r="E137" i="10"/>
  <c r="E136" i="10"/>
  <c r="E135" i="10"/>
  <c r="E134" i="10"/>
  <c r="G119" i="10"/>
  <c r="G118" i="10"/>
  <c r="G117" i="10"/>
  <c r="G116" i="10"/>
  <c r="G115" i="10"/>
  <c r="G114" i="10"/>
  <c r="G113" i="10"/>
  <c r="G112" i="10"/>
  <c r="G111" i="10"/>
  <c r="G110" i="10"/>
  <c r="G107" i="10"/>
  <c r="G106" i="10"/>
  <c r="G105" i="10"/>
  <c r="G104" i="10"/>
  <c r="G103" i="10"/>
  <c r="G102" i="10"/>
  <c r="G101" i="10"/>
  <c r="G233" i="1"/>
  <c r="G232" i="1"/>
  <c r="G231" i="1"/>
  <c r="G230" i="1"/>
  <c r="G228" i="1"/>
  <c r="G227" i="1"/>
  <c r="G226" i="1"/>
  <c r="G224" i="1"/>
  <c r="Z298" i="1"/>
  <c r="X298" i="1"/>
  <c r="V298" i="1"/>
  <c r="T298" i="1"/>
  <c r="R298" i="1"/>
  <c r="P298" i="1"/>
  <c r="N298" i="1"/>
  <c r="L298" i="1"/>
  <c r="J298" i="1"/>
  <c r="G298" i="1"/>
  <c r="Z297" i="1"/>
  <c r="X297" i="1"/>
  <c r="V297" i="1"/>
  <c r="T297" i="1"/>
  <c r="R297" i="1"/>
  <c r="P297" i="1"/>
  <c r="N297" i="1"/>
  <c r="L297" i="1"/>
  <c r="J297" i="1"/>
  <c r="G297" i="1"/>
  <c r="Z296" i="1"/>
  <c r="X296" i="1"/>
  <c r="V296" i="1"/>
  <c r="T296" i="1"/>
  <c r="R296" i="1"/>
  <c r="P296" i="1"/>
  <c r="N296" i="1"/>
  <c r="L296" i="1"/>
  <c r="J296" i="1"/>
  <c r="G296" i="1"/>
  <c r="Z295" i="1"/>
  <c r="X295" i="1"/>
  <c r="V295" i="1"/>
  <c r="T295" i="1"/>
  <c r="R295" i="1"/>
  <c r="P295" i="1"/>
  <c r="N295" i="1"/>
  <c r="L295" i="1"/>
  <c r="J295" i="1"/>
  <c r="G295" i="1"/>
  <c r="Z293" i="1"/>
  <c r="X293" i="1"/>
  <c r="V293" i="1"/>
  <c r="T293" i="1"/>
  <c r="R293" i="1"/>
  <c r="P293" i="1"/>
  <c r="N293" i="1"/>
  <c r="L293" i="1"/>
  <c r="J293" i="1"/>
  <c r="G293" i="1"/>
  <c r="Z292" i="1"/>
  <c r="X292" i="1"/>
  <c r="V292" i="1"/>
  <c r="T292" i="1"/>
  <c r="R292" i="1"/>
  <c r="P292" i="1"/>
  <c r="N292" i="1"/>
  <c r="L292" i="1"/>
  <c r="J292" i="1"/>
  <c r="G292" i="1"/>
  <c r="Z291" i="1"/>
  <c r="X291" i="1"/>
  <c r="V291" i="1"/>
  <c r="T291" i="1"/>
  <c r="R291" i="1"/>
  <c r="P291" i="1"/>
  <c r="N291" i="1"/>
  <c r="L291" i="1"/>
  <c r="J291" i="1"/>
  <c r="G291" i="1"/>
  <c r="Z289" i="1"/>
  <c r="X289" i="1"/>
  <c r="V289" i="1"/>
  <c r="T289" i="1"/>
  <c r="R289" i="1"/>
  <c r="P289" i="1"/>
  <c r="N289" i="1"/>
  <c r="L289" i="1"/>
  <c r="J289" i="1"/>
  <c r="G289" i="1"/>
  <c r="G361" i="1"/>
  <c r="G360" i="1"/>
  <c r="G359" i="1"/>
  <c r="G358" i="1"/>
  <c r="G356" i="1"/>
  <c r="G355" i="1"/>
  <c r="G354" i="1"/>
  <c r="G352" i="1"/>
  <c r="G425" i="1"/>
  <c r="G424" i="1"/>
  <c r="G423" i="1"/>
  <c r="G422" i="1"/>
  <c r="G420" i="1"/>
  <c r="G419" i="1"/>
  <c r="G418" i="1"/>
  <c r="G416" i="1"/>
  <c r="G486" i="1"/>
  <c r="G485" i="1"/>
  <c r="G484" i="1"/>
  <c r="G483" i="1"/>
  <c r="G481" i="1"/>
  <c r="G480" i="1"/>
  <c r="G479" i="1"/>
  <c r="G477" i="1"/>
  <c r="G173" i="1"/>
  <c r="G172" i="1"/>
  <c r="G171" i="1"/>
  <c r="G170" i="1"/>
  <c r="G168" i="1"/>
  <c r="G167" i="1"/>
  <c r="G166" i="1"/>
  <c r="G164" i="1"/>
  <c r="G726" i="1"/>
  <c r="I679" i="1"/>
  <c r="AO94" i="18" l="1"/>
  <c r="AO95" i="18" l="1"/>
  <c r="AO96" i="18" l="1"/>
  <c r="AF866" i="18"/>
  <c r="AE866" i="18"/>
  <c r="AD866" i="18"/>
  <c r="AC866" i="18"/>
  <c r="AB866" i="18"/>
  <c r="AA866" i="18"/>
  <c r="Z866" i="18"/>
  <c r="Y866" i="18"/>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AF858" i="18"/>
  <c r="AE858" i="18"/>
  <c r="AD858" i="18"/>
  <c r="AC858" i="18"/>
  <c r="AB858" i="18"/>
  <c r="AA858" i="18"/>
  <c r="Z858" i="18"/>
  <c r="Y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B850" i="18"/>
  <c r="AA850" i="18"/>
  <c r="Z850" i="18"/>
  <c r="Y850" i="18"/>
  <c r="AF849" i="18"/>
  <c r="AE849" i="18"/>
  <c r="AD849" i="18"/>
  <c r="AC849" i="18"/>
  <c r="AB848" i="18"/>
  <c r="AA848" i="18"/>
  <c r="Z848" i="18"/>
  <c r="Y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K851" i="18"/>
  <c r="K852" i="18" s="1"/>
  <c r="K859" i="18"/>
  <c r="Y859" i="18" s="1"/>
  <c r="N851" i="18"/>
  <c r="N852" i="18" s="1"/>
  <c r="N853" i="18" s="1"/>
  <c r="N854" i="18" s="1"/>
  <c r="N855" i="18" s="1"/>
  <c r="N856" i="18" s="1"/>
  <c r="N857" i="18" s="1"/>
  <c r="AB857" i="18" s="1"/>
  <c r="M851" i="18"/>
  <c r="M852" i="18" s="1"/>
  <c r="L851" i="18"/>
  <c r="L852" i="18" s="1"/>
  <c r="L853" i="18" s="1"/>
  <c r="L854" i="18" s="1"/>
  <c r="L855" i="18" s="1"/>
  <c r="L856" i="18" s="1"/>
  <c r="L857" i="18" s="1"/>
  <c r="Z857" i="18" s="1"/>
  <c r="N849" i="18"/>
  <c r="AB849" i="18" s="1"/>
  <c r="M849" i="18"/>
  <c r="AA849" i="18" s="1"/>
  <c r="L849" i="18"/>
  <c r="Z849" i="18" s="1"/>
  <c r="K849" i="18"/>
  <c r="Y849" i="18" s="1"/>
  <c r="AO97" i="18" l="1"/>
  <c r="AA851" i="18"/>
  <c r="K853" i="18"/>
  <c r="Y852" i="18"/>
  <c r="Y851" i="18"/>
  <c r="M853" i="18"/>
  <c r="AA852" i="18"/>
  <c r="Z851" i="18"/>
  <c r="Z852" i="18"/>
  <c r="Z853" i="18"/>
  <c r="Z854" i="18"/>
  <c r="Z855" i="18"/>
  <c r="Z856" i="18"/>
  <c r="AB851" i="18"/>
  <c r="AB852" i="18"/>
  <c r="AB853" i="18"/>
  <c r="AB854" i="18"/>
  <c r="AB855" i="18"/>
  <c r="AB856" i="18"/>
  <c r="R939" i="9"/>
  <c r="R938" i="9"/>
  <c r="R937" i="9"/>
  <c r="R936" i="9"/>
  <c r="R935" i="9"/>
  <c r="R934" i="9"/>
  <c r="R933" i="9"/>
  <c r="R932" i="9"/>
  <c r="R931" i="9"/>
  <c r="R930" i="9"/>
  <c r="U826" i="9"/>
  <c r="U807" i="9"/>
  <c r="U858" i="9"/>
  <c r="U859" i="9"/>
  <c r="U810" i="9"/>
  <c r="U841" i="9"/>
  <c r="U792" i="9"/>
  <c r="U793" i="9"/>
  <c r="U794" i="9"/>
  <c r="U855" i="9"/>
  <c r="T874" i="9"/>
  <c r="T87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S786" i="9"/>
  <c r="S787" i="9"/>
  <c r="S788" i="9"/>
  <c r="S789" i="9"/>
  <c r="S790" i="9"/>
  <c r="U790" i="9"/>
  <c r="S791" i="9"/>
  <c r="U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S849" i="9"/>
  <c r="S850" i="9"/>
  <c r="U850" i="9"/>
  <c r="S851" i="9"/>
  <c r="S852" i="9"/>
  <c r="S853" i="9"/>
  <c r="S854" i="9"/>
  <c r="S855" i="9"/>
  <c r="S856" i="9"/>
  <c r="S857" i="9"/>
  <c r="S858" i="9"/>
  <c r="S859" i="9"/>
  <c r="S860" i="9"/>
  <c r="S861" i="9"/>
  <c r="S862" i="9"/>
  <c r="S863" i="9"/>
  <c r="S864" i="9"/>
  <c r="S865" i="9"/>
  <c r="S866" i="9"/>
  <c r="S867" i="9"/>
  <c r="S868" i="9"/>
  <c r="S869" i="9"/>
  <c r="S870" i="9"/>
  <c r="S871" i="9"/>
  <c r="S872" i="9"/>
  <c r="S873" i="9"/>
  <c r="S874" i="9"/>
  <c r="R949" i="9" l="1"/>
  <c r="R924" i="27"/>
  <c r="R943" i="9"/>
  <c r="R953" i="9" s="1"/>
  <c r="R918" i="27"/>
  <c r="R942" i="9"/>
  <c r="R952" i="9" s="1"/>
  <c r="R917" i="27"/>
  <c r="R944" i="9"/>
  <c r="R954" i="9" s="1"/>
  <c r="R919" i="27"/>
  <c r="R945" i="9"/>
  <c r="R930" i="27" s="1"/>
  <c r="R920" i="27"/>
  <c r="R946" i="9"/>
  <c r="R956" i="9" s="1"/>
  <c r="R921" i="27"/>
  <c r="R947" i="9"/>
  <c r="R957" i="9" s="1"/>
  <c r="R922" i="27"/>
  <c r="R941" i="9"/>
  <c r="R951" i="9" s="1"/>
  <c r="R916" i="27"/>
  <c r="R948" i="9"/>
  <c r="R958" i="9" s="1"/>
  <c r="R923" i="27"/>
  <c r="R940" i="9"/>
  <c r="R950" i="9" s="1"/>
  <c r="R915" i="27"/>
  <c r="R959" i="9"/>
  <c r="R934" i="27"/>
  <c r="U823" i="9"/>
  <c r="U821" i="9"/>
  <c r="U851" i="9"/>
  <c r="U820" i="9"/>
  <c r="U864" i="9"/>
  <c r="U804" i="9"/>
  <c r="U801" i="9"/>
  <c r="U860" i="9"/>
  <c r="U844" i="9"/>
  <c r="U830" i="9"/>
  <c r="U800" i="9"/>
  <c r="U834" i="9"/>
  <c r="U861" i="9"/>
  <c r="U814" i="9"/>
  <c r="U811" i="9"/>
  <c r="U843" i="9"/>
  <c r="U831" i="9"/>
  <c r="U874" i="9"/>
  <c r="U871" i="9"/>
  <c r="U870" i="9"/>
  <c r="U854" i="9"/>
  <c r="U840" i="9"/>
  <c r="U824" i="9"/>
  <c r="U866" i="9"/>
  <c r="U818" i="9"/>
  <c r="U798" i="9"/>
  <c r="U856" i="9"/>
  <c r="U797" i="9"/>
  <c r="U838" i="9"/>
  <c r="U788" i="9"/>
  <c r="U828" i="9"/>
  <c r="U808" i="9"/>
  <c r="U816" i="9"/>
  <c r="U848" i="9"/>
  <c r="U796" i="9"/>
  <c r="U827" i="9"/>
  <c r="U786" i="9"/>
  <c r="U836" i="9"/>
  <c r="U868" i="9"/>
  <c r="U806" i="9"/>
  <c r="U846" i="9"/>
  <c r="U863" i="9"/>
  <c r="U803" i="9"/>
  <c r="AO98" i="18"/>
  <c r="U789" i="9"/>
  <c r="K854" i="18"/>
  <c r="Y853" i="18"/>
  <c r="U837" i="9"/>
  <c r="U867" i="9"/>
  <c r="U849" i="9"/>
  <c r="U845" i="9"/>
  <c r="U819" i="9"/>
  <c r="U815" i="9"/>
  <c r="U785" i="9"/>
  <c r="U857" i="9"/>
  <c r="U809" i="9"/>
  <c r="U805" i="9"/>
  <c r="U869" i="9"/>
  <c r="U865" i="9"/>
  <c r="U839" i="9"/>
  <c r="U835" i="9"/>
  <c r="U787" i="9"/>
  <c r="U847" i="9"/>
  <c r="U817" i="9"/>
  <c r="U829" i="9"/>
  <c r="U825" i="9"/>
  <c r="U799" i="9"/>
  <c r="U795" i="9"/>
  <c r="M854" i="18"/>
  <c r="AA853" i="18"/>
  <c r="U842" i="9"/>
  <c r="U822" i="9"/>
  <c r="U862" i="9"/>
  <c r="U802" i="9"/>
  <c r="U873" i="9"/>
  <c r="U853" i="9"/>
  <c r="U833" i="9"/>
  <c r="U813" i="9"/>
  <c r="U872" i="9"/>
  <c r="U852" i="9"/>
  <c r="U832" i="9"/>
  <c r="U812" i="9"/>
  <c r="R928" i="27" l="1"/>
  <c r="R929" i="27"/>
  <c r="R933" i="27"/>
  <c r="R927" i="27"/>
  <c r="R925" i="27"/>
  <c r="R932" i="27"/>
  <c r="R955" i="9"/>
  <c r="R940" i="27" s="1"/>
  <c r="R931" i="27"/>
  <c r="R926" i="27"/>
  <c r="R964" i="9"/>
  <c r="R939" i="27"/>
  <c r="R960" i="9"/>
  <c r="R935" i="27"/>
  <c r="R967" i="9"/>
  <c r="R942" i="27"/>
  <c r="R962" i="9"/>
  <c r="R937" i="27"/>
  <c r="R969" i="9"/>
  <c r="R944" i="27"/>
  <c r="R968" i="9"/>
  <c r="R943" i="27"/>
  <c r="R963" i="9"/>
  <c r="R938" i="27"/>
  <c r="R966" i="9"/>
  <c r="R941" i="27"/>
  <c r="R961" i="9"/>
  <c r="R936" i="27"/>
  <c r="AO99" i="18"/>
  <c r="K855" i="18"/>
  <c r="Y854" i="18"/>
  <c r="M855" i="18"/>
  <c r="AA854" i="18"/>
  <c r="K39" i="24"/>
  <c r="J39" i="24"/>
  <c r="R965" i="9" l="1"/>
  <c r="R975" i="9" s="1"/>
  <c r="R972" i="9"/>
  <c r="R947" i="27"/>
  <c r="R971" i="9"/>
  <c r="R946" i="27"/>
  <c r="R976" i="9"/>
  <c r="R951" i="27"/>
  <c r="R979" i="9"/>
  <c r="R954" i="27"/>
  <c r="R977" i="9"/>
  <c r="R952" i="27"/>
  <c r="R970" i="9"/>
  <c r="R945" i="27"/>
  <c r="R973" i="9"/>
  <c r="R948" i="27"/>
  <c r="R978" i="9"/>
  <c r="R953" i="27"/>
  <c r="R974" i="9"/>
  <c r="R949" i="27"/>
  <c r="AO100" i="18"/>
  <c r="K856" i="18"/>
  <c r="Y855" i="18"/>
  <c r="M856" i="18"/>
  <c r="AA855" i="18"/>
  <c r="G488" i="1"/>
  <c r="G427" i="1"/>
  <c r="G363" i="1"/>
  <c r="Z300" i="1"/>
  <c r="X300" i="1"/>
  <c r="V300" i="1"/>
  <c r="T300" i="1"/>
  <c r="R300" i="1"/>
  <c r="P300" i="1"/>
  <c r="N300" i="1"/>
  <c r="L300" i="1"/>
  <c r="J300" i="1"/>
  <c r="G300" i="1"/>
  <c r="G235" i="1"/>
  <c r="G175" i="1"/>
  <c r="G745" i="1"/>
  <c r="I698" i="1"/>
  <c r="R950" i="27" l="1"/>
  <c r="R987" i="9"/>
  <c r="R962" i="27"/>
  <c r="R983" i="9"/>
  <c r="R958" i="27"/>
  <c r="R984" i="9"/>
  <c r="R959" i="27"/>
  <c r="R980" i="9"/>
  <c r="R955" i="27"/>
  <c r="R986" i="9"/>
  <c r="R961" i="27"/>
  <c r="R988" i="9"/>
  <c r="R963" i="27"/>
  <c r="R989" i="9"/>
  <c r="R964" i="27"/>
  <c r="R981" i="9"/>
  <c r="R956" i="27"/>
  <c r="R982" i="9"/>
  <c r="R957" i="27"/>
  <c r="R985" i="9"/>
  <c r="R960" i="27"/>
  <c r="AO101" i="18"/>
  <c r="K857" i="18"/>
  <c r="Y857" i="18" s="1"/>
  <c r="Y856" i="18"/>
  <c r="M857" i="18"/>
  <c r="AA857" i="18" s="1"/>
  <c r="AA856" i="18"/>
  <c r="G105" i="9"/>
  <c r="K37" i="24"/>
  <c r="G176" i="24"/>
  <c r="R992" i="9" l="1"/>
  <c r="R967" i="27"/>
  <c r="R995" i="9"/>
  <c r="R970" i="27"/>
  <c r="R991" i="9"/>
  <c r="R966" i="27"/>
  <c r="R998" i="9"/>
  <c r="R973" i="27"/>
  <c r="R999" i="9"/>
  <c r="R974" i="27"/>
  <c r="R996" i="9"/>
  <c r="R971" i="27"/>
  <c r="R990" i="9"/>
  <c r="R965" i="27"/>
  <c r="R994" i="9"/>
  <c r="R969" i="27"/>
  <c r="R993" i="9"/>
  <c r="R968" i="27"/>
  <c r="R997" i="9"/>
  <c r="R972" i="27"/>
  <c r="AO102"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7" i="9" l="1"/>
  <c r="R982" i="27"/>
  <c r="R1006" i="9"/>
  <c r="R981" i="27"/>
  <c r="R1001" i="9"/>
  <c r="R976" i="27"/>
  <c r="R1003" i="9"/>
  <c r="R978" i="27"/>
  <c r="R1004" i="9"/>
  <c r="R979" i="27"/>
  <c r="R1000" i="9"/>
  <c r="R975" i="27"/>
  <c r="R1009" i="9"/>
  <c r="R984" i="27"/>
  <c r="R1008" i="9"/>
  <c r="R983" i="27"/>
  <c r="R1005" i="9"/>
  <c r="R980" i="27"/>
  <c r="R1002" i="9"/>
  <c r="R977" i="27"/>
  <c r="AO103" i="18"/>
  <c r="V97" i="17"/>
  <c r="W97" i="17"/>
  <c r="X97" i="17"/>
  <c r="Y97" i="17"/>
  <c r="Z97" i="17"/>
  <c r="AA97" i="17"/>
  <c r="AB97" i="17"/>
  <c r="AC97" i="17"/>
  <c r="AD97" i="17"/>
  <c r="U97" i="17"/>
  <c r="F98" i="17"/>
  <c r="U104" i="17" s="1"/>
  <c r="R1012" i="9" l="1"/>
  <c r="R997" i="27" s="1"/>
  <c r="R987" i="27"/>
  <c r="R1018" i="9"/>
  <c r="R1003" i="27" s="1"/>
  <c r="R993" i="27"/>
  <c r="R1013" i="9"/>
  <c r="R998" i="27" s="1"/>
  <c r="R988" i="27"/>
  <c r="R1015" i="9"/>
  <c r="R1000" i="27" s="1"/>
  <c r="R990" i="27"/>
  <c r="R1016" i="9"/>
  <c r="R1001" i="27" s="1"/>
  <c r="R991" i="27"/>
  <c r="R1019" i="9"/>
  <c r="R1004" i="27" s="1"/>
  <c r="R994" i="27"/>
  <c r="R1010" i="9"/>
  <c r="R995" i="27" s="1"/>
  <c r="R985" i="27"/>
  <c r="R1014" i="9"/>
  <c r="R999" i="27" s="1"/>
  <c r="R989" i="27"/>
  <c r="R1011" i="9"/>
  <c r="R996" i="27" s="1"/>
  <c r="R986" i="27"/>
  <c r="R1017" i="9"/>
  <c r="R1002" i="27" s="1"/>
  <c r="R992" i="27"/>
  <c r="U110" i="17"/>
  <c r="U112" i="17"/>
  <c r="U100" i="17"/>
  <c r="AO104" i="18"/>
  <c r="U98" i="17"/>
  <c r="U106" i="17"/>
  <c r="U105" i="17"/>
  <c r="U111" i="17"/>
  <c r="J662" i="1"/>
  <c r="J661" i="1"/>
  <c r="J660" i="1"/>
  <c r="J659" i="1"/>
  <c r="V538" i="9"/>
  <c r="V537" i="9"/>
  <c r="V536" i="9"/>
  <c r="V535" i="9"/>
  <c r="V534" i="9"/>
  <c r="V533" i="9"/>
  <c r="V542" i="9"/>
  <c r="V531" i="9"/>
  <c r="V530" i="9"/>
  <c r="V529" i="9"/>
  <c r="B59" i="2"/>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Q127" i="10"/>
  <c r="Q133" i="10" s="1"/>
  <c r="P127" i="10"/>
  <c r="P133" i="10" s="1"/>
  <c r="O127" i="10"/>
  <c r="O133" i="10" s="1"/>
  <c r="N127" i="10"/>
  <c r="N133" i="10" s="1"/>
  <c r="M127" i="10"/>
  <c r="M133" i="10" s="1"/>
  <c r="L127" i="10"/>
  <c r="L133" i="10" s="1"/>
  <c r="K127" i="10"/>
  <c r="K133" i="10" s="1"/>
  <c r="J127" i="10"/>
  <c r="J133" i="10" s="1"/>
  <c r="I127" i="10"/>
  <c r="I133" i="10" s="1"/>
  <c r="H127" i="10"/>
  <c r="H133" i="10" s="1"/>
  <c r="G127" i="10"/>
  <c r="G133" i="10" s="1"/>
  <c r="F127" i="10"/>
  <c r="F133"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9" i="9" l="1"/>
  <c r="V514" i="27"/>
  <c r="V548" i="9"/>
  <c r="V523" i="27"/>
  <c r="V547" i="9"/>
  <c r="V522" i="27"/>
  <c r="V546" i="9"/>
  <c r="V521" i="27"/>
  <c r="V552" i="9"/>
  <c r="V527" i="27"/>
  <c r="V544" i="9"/>
  <c r="V519" i="27"/>
  <c r="V549" i="9"/>
  <c r="V524" i="27"/>
  <c r="V541" i="9"/>
  <c r="V516" i="27"/>
  <c r="V543" i="9"/>
  <c r="V518" i="27"/>
  <c r="V545" i="9"/>
  <c r="V520" i="27"/>
  <c r="V540" i="9"/>
  <c r="V515" i="27"/>
  <c r="AO105"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8" i="18"/>
  <c r="K167" i="18"/>
  <c r="K166" i="18"/>
  <c r="K165" i="18"/>
  <c r="H25" i="17"/>
  <c r="H105" i="17" s="1"/>
  <c r="N24" i="17"/>
  <c r="L24" i="17"/>
  <c r="K132" i="18" s="1"/>
  <c r="J24" i="17"/>
  <c r="H24" i="17"/>
  <c r="K92" i="18" s="1"/>
  <c r="H23" i="17"/>
  <c r="M22" i="17"/>
  <c r="M99" i="17" s="1"/>
  <c r="M100" i="17" s="1"/>
  <c r="M101" i="17" s="1"/>
  <c r="L22" i="17"/>
  <c r="L99" i="17" s="1"/>
  <c r="L100" i="17" s="1"/>
  <c r="L101" i="17" s="1"/>
  <c r="J21" i="17"/>
  <c r="H21" i="17"/>
  <c r="I119" i="1"/>
  <c r="AD117" i="1"/>
  <c r="AC117" i="1"/>
  <c r="AB117" i="1"/>
  <c r="AA117" i="1"/>
  <c r="Z117" i="1"/>
  <c r="Y117" i="1"/>
  <c r="X117" i="1"/>
  <c r="W117" i="1"/>
  <c r="V117" i="1"/>
  <c r="U117" i="1"/>
  <c r="AD116" i="1"/>
  <c r="AC116" i="1"/>
  <c r="AB116" i="1"/>
  <c r="AA116" i="1"/>
  <c r="Z116" i="1"/>
  <c r="Y116" i="1"/>
  <c r="X116" i="1"/>
  <c r="W116" i="1"/>
  <c r="V116" i="1"/>
  <c r="U116" i="1"/>
  <c r="AD115" i="1"/>
  <c r="AC115" i="1"/>
  <c r="AB115" i="1"/>
  <c r="AA115" i="1"/>
  <c r="Z115" i="1"/>
  <c r="Y115" i="1"/>
  <c r="X115" i="1"/>
  <c r="W115" i="1"/>
  <c r="V115" i="1"/>
  <c r="U115"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5" i="1"/>
  <c r="AC105" i="1"/>
  <c r="AB105" i="1"/>
  <c r="AA105" i="1"/>
  <c r="Z105" i="1"/>
  <c r="Y105" i="1"/>
  <c r="X105" i="1"/>
  <c r="W105" i="1"/>
  <c r="V105" i="1"/>
  <c r="U105" i="1"/>
  <c r="AD104" i="1"/>
  <c r="AC104" i="1"/>
  <c r="AB104" i="1"/>
  <c r="AA104" i="1"/>
  <c r="Z104" i="1"/>
  <c r="Y104" i="1"/>
  <c r="X104" i="1"/>
  <c r="W104" i="1"/>
  <c r="V104" i="1"/>
  <c r="U104"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H85" i="11"/>
  <c r="H84" i="11"/>
  <c r="H83" i="11"/>
  <c r="H82" i="11"/>
  <c r="H81" i="11"/>
  <c r="H80" i="11"/>
  <c r="H79" i="11"/>
  <c r="K49" i="11"/>
  <c r="AJ355" i="9" l="1"/>
  <c r="AJ356" i="9"/>
  <c r="AJ357" i="9"/>
  <c r="AJ354" i="9"/>
  <c r="AJ353" i="9"/>
  <c r="AJ349" i="9"/>
  <c r="AJ352" i="9"/>
  <c r="AJ351" i="9"/>
  <c r="V562" i="9"/>
  <c r="V537" i="27"/>
  <c r="V559" i="9"/>
  <c r="V534" i="27"/>
  <c r="V556" i="9"/>
  <c r="V531" i="27"/>
  <c r="V557" i="9"/>
  <c r="V532" i="27"/>
  <c r="V550" i="9"/>
  <c r="V525" i="27"/>
  <c r="V555" i="9"/>
  <c r="V530" i="27"/>
  <c r="V553" i="9"/>
  <c r="V528" i="27"/>
  <c r="V551" i="9"/>
  <c r="V526" i="27"/>
  <c r="V554" i="9"/>
  <c r="V529" i="27"/>
  <c r="V558" i="9"/>
  <c r="V533" i="27"/>
  <c r="L102" i="17"/>
  <c r="M102" i="17"/>
  <c r="J31" i="1"/>
  <c r="K94" i="18"/>
  <c r="K91" i="18"/>
  <c r="I23" i="17"/>
  <c r="K93" i="18"/>
  <c r="I25" i="17"/>
  <c r="I105" i="17" s="1"/>
  <c r="J14" i="6"/>
  <c r="J153" i="27"/>
  <c r="K153" i="27"/>
  <c r="K89" i="18"/>
  <c r="K109" i="18"/>
  <c r="K100" i="18"/>
  <c r="K130" i="18"/>
  <c r="N22" i="17"/>
  <c r="N99" i="17" s="1"/>
  <c r="N100" i="17" s="1"/>
  <c r="N101" i="17" s="1"/>
  <c r="K140" i="18"/>
  <c r="O24" i="17"/>
  <c r="K162" i="18" s="1"/>
  <c r="K152" i="18"/>
  <c r="K112" i="18"/>
  <c r="H31" i="17"/>
  <c r="W31" i="17" s="1"/>
  <c r="K21" i="17"/>
  <c r="K98" i="17" s="1"/>
  <c r="AN72" i="18"/>
  <c r="AN73" i="18"/>
  <c r="AN71" i="18"/>
  <c r="AN78" i="18"/>
  <c r="AN70" i="18"/>
  <c r="AN77" i="18"/>
  <c r="AN69" i="18"/>
  <c r="AN74" i="18"/>
  <c r="AN76" i="18"/>
  <c r="AN75" i="18"/>
  <c r="AP95" i="18"/>
  <c r="AP94" i="18"/>
  <c r="AP96" i="18"/>
  <c r="AP89" i="18"/>
  <c r="AP97" i="18"/>
  <c r="AP93" i="18"/>
  <c r="AP90" i="18"/>
  <c r="AP98" i="18"/>
  <c r="AP91" i="18"/>
  <c r="AP92" i="18"/>
  <c r="U110" i="22"/>
  <c r="AN88" i="18"/>
  <c r="AN80" i="18"/>
  <c r="AN87" i="18"/>
  <c r="AN79" i="18"/>
  <c r="AN86" i="18"/>
  <c r="AN81" i="18"/>
  <c r="AN85" i="18"/>
  <c r="AN84" i="18"/>
  <c r="AN82" i="18"/>
  <c r="AN83" i="18"/>
  <c r="AO106"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Z117" i="22"/>
  <c r="N117" i="22" s="1"/>
  <c r="Z116" i="22"/>
  <c r="N116" i="22" s="1"/>
  <c r="Z115" i="22"/>
  <c r="Z114" i="22"/>
  <c r="N114" i="22" s="1"/>
  <c r="Z113" i="22"/>
  <c r="Z112" i="22"/>
  <c r="N112" i="22" s="1"/>
  <c r="Z111" i="22"/>
  <c r="Z110" i="22"/>
  <c r="N110" i="22" s="1"/>
  <c r="Z109" i="22"/>
  <c r="Z108" i="22"/>
  <c r="V561" i="9" l="1"/>
  <c r="V536" i="27"/>
  <c r="V563" i="9"/>
  <c r="V538" i="27"/>
  <c r="V560" i="9"/>
  <c r="V535" i="27"/>
  <c r="V567" i="9"/>
  <c r="V542" i="27"/>
  <c r="V569" i="9"/>
  <c r="V544" i="27"/>
  <c r="V568" i="9"/>
  <c r="V543" i="27"/>
  <c r="V564" i="9"/>
  <c r="V539" i="27"/>
  <c r="V566" i="9"/>
  <c r="V541" i="27"/>
  <c r="V565" i="9"/>
  <c r="V540" i="27"/>
  <c r="V572" i="9"/>
  <c r="V547" i="27"/>
  <c r="AM349" i="9"/>
  <c r="AK350" i="9" s="1"/>
  <c r="N102" i="17"/>
  <c r="H112" i="17"/>
  <c r="W112" i="17" s="1"/>
  <c r="K104" i="18"/>
  <c r="AP107" i="18"/>
  <c r="AP100" i="18"/>
  <c r="AP105" i="18"/>
  <c r="AP106" i="18"/>
  <c r="AP101" i="18"/>
  <c r="AP99" i="18"/>
  <c r="AP103" i="18"/>
  <c r="AP102" i="18"/>
  <c r="AP104" i="18"/>
  <c r="AP108" i="18"/>
  <c r="J23" i="17"/>
  <c r="K101" i="18"/>
  <c r="J25" i="17"/>
  <c r="J105" i="17" s="1"/>
  <c r="Y105" i="17" s="1"/>
  <c r="K103" i="18"/>
  <c r="O153" i="27"/>
  <c r="L153" i="27"/>
  <c r="V102" i="17"/>
  <c r="Z24" i="17"/>
  <c r="X21" i="17"/>
  <c r="Z25" i="17"/>
  <c r="K31" i="17"/>
  <c r="Z31" i="17" s="1"/>
  <c r="X24" i="17"/>
  <c r="Z22" i="17"/>
  <c r="L14" i="6"/>
  <c r="Z30" i="17"/>
  <c r="K119" i="18"/>
  <c r="Z27" i="17"/>
  <c r="Z29" i="17"/>
  <c r="K99" i="18"/>
  <c r="X22" i="17"/>
  <c r="X29" i="17"/>
  <c r="W105" i="17"/>
  <c r="K80" i="18"/>
  <c r="K14" i="6"/>
  <c r="K139" i="18"/>
  <c r="Z21" i="17"/>
  <c r="Z28" i="17"/>
  <c r="W110" i="17"/>
  <c r="X25" i="17"/>
  <c r="W98" i="17"/>
  <c r="W106" i="17"/>
  <c r="O22" i="17"/>
  <c r="O99" i="17" s="1"/>
  <c r="O100" i="17" s="1"/>
  <c r="O101" i="17" s="1"/>
  <c r="K150" i="18"/>
  <c r="Y100" i="17"/>
  <c r="K110" i="18"/>
  <c r="W111" i="17"/>
  <c r="W100" i="17"/>
  <c r="K90" i="18"/>
  <c r="L21" i="17"/>
  <c r="M31" i="17"/>
  <c r="AB31" i="17" s="1"/>
  <c r="U114" i="22"/>
  <c r="U115" i="22" s="1"/>
  <c r="AN128" i="18"/>
  <c r="AN120" i="18"/>
  <c r="AN121" i="18"/>
  <c r="AN127" i="18"/>
  <c r="AN119" i="18"/>
  <c r="AN126" i="18"/>
  <c r="AN125" i="18"/>
  <c r="AN124" i="18"/>
  <c r="AN122" i="18"/>
  <c r="AN123" i="18"/>
  <c r="U111" i="22"/>
  <c r="U112" i="22" s="1"/>
  <c r="AN96" i="18"/>
  <c r="AN95" i="18"/>
  <c r="AN94" i="18"/>
  <c r="AN98" i="18"/>
  <c r="AN93" i="18"/>
  <c r="AN92" i="18"/>
  <c r="AN97" i="18"/>
  <c r="AN91" i="18"/>
  <c r="AN90" i="18"/>
  <c r="AN89" i="18"/>
  <c r="AO107"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50" i="1"/>
  <c r="M362" i="1" s="1" a="1"/>
  <c r="M362" i="1" s="1"/>
  <c r="N350" i="1"/>
  <c r="N362" i="1" s="1" a="1"/>
  <c r="N362" i="1" s="1"/>
  <c r="O350" i="1"/>
  <c r="O362" i="1" s="1" a="1"/>
  <c r="O362" i="1" s="1"/>
  <c r="L350" i="1"/>
  <c r="L362" i="1" s="1" a="1"/>
  <c r="L362" i="1" s="1"/>
  <c r="Z341" i="1"/>
  <c r="Z339" i="1"/>
  <c r="Z338" i="1"/>
  <c r="Z337" i="1"/>
  <c r="Z335" i="1"/>
  <c r="Z312" i="1"/>
  <c r="Z311" i="1"/>
  <c r="Z310" i="1"/>
  <c r="Z309" i="1"/>
  <c r="Z307" i="1"/>
  <c r="Z305" i="1"/>
  <c r="Z303" i="1"/>
  <c r="Z301" i="1"/>
  <c r="Z288" i="1"/>
  <c r="X341" i="1"/>
  <c r="X339" i="1"/>
  <c r="X338" i="1"/>
  <c r="X337" i="1"/>
  <c r="X335" i="1"/>
  <c r="X312" i="1"/>
  <c r="X311" i="1"/>
  <c r="X310" i="1"/>
  <c r="X309" i="1"/>
  <c r="X307" i="1"/>
  <c r="X305" i="1"/>
  <c r="X303" i="1"/>
  <c r="X301" i="1"/>
  <c r="X288" i="1"/>
  <c r="V341" i="1"/>
  <c r="V339" i="1"/>
  <c r="V338" i="1"/>
  <c r="V337" i="1"/>
  <c r="V335" i="1"/>
  <c r="V312" i="1"/>
  <c r="V311" i="1"/>
  <c r="V310" i="1"/>
  <c r="V309" i="1"/>
  <c r="V307" i="1"/>
  <c r="V305" i="1"/>
  <c r="V303" i="1"/>
  <c r="V301" i="1"/>
  <c r="V288" i="1"/>
  <c r="T341" i="1"/>
  <c r="T339" i="1"/>
  <c r="T338" i="1"/>
  <c r="T337" i="1"/>
  <c r="T335" i="1"/>
  <c r="T312" i="1"/>
  <c r="T311" i="1"/>
  <c r="T310" i="1"/>
  <c r="T309" i="1"/>
  <c r="T307" i="1"/>
  <c r="T305" i="1"/>
  <c r="T303" i="1"/>
  <c r="T301" i="1"/>
  <c r="T288" i="1"/>
  <c r="R341" i="1"/>
  <c r="R339" i="1"/>
  <c r="R338" i="1"/>
  <c r="R337" i="1"/>
  <c r="R335" i="1"/>
  <c r="R312" i="1"/>
  <c r="R311" i="1"/>
  <c r="R310" i="1"/>
  <c r="R309" i="1"/>
  <c r="R307" i="1"/>
  <c r="R305" i="1"/>
  <c r="R303" i="1"/>
  <c r="R301" i="1"/>
  <c r="R288" i="1"/>
  <c r="P341" i="1"/>
  <c r="P339" i="1"/>
  <c r="P338" i="1"/>
  <c r="P337" i="1"/>
  <c r="P335" i="1"/>
  <c r="P312" i="1"/>
  <c r="P311" i="1"/>
  <c r="P310" i="1"/>
  <c r="P309" i="1"/>
  <c r="P307" i="1"/>
  <c r="P305" i="1"/>
  <c r="P303" i="1"/>
  <c r="P301" i="1"/>
  <c r="P288" i="1"/>
  <c r="N341" i="1"/>
  <c r="N339" i="1"/>
  <c r="N338" i="1"/>
  <c r="N337" i="1"/>
  <c r="N335" i="1"/>
  <c r="N312" i="1"/>
  <c r="N311" i="1"/>
  <c r="N310" i="1"/>
  <c r="N309" i="1"/>
  <c r="N307" i="1"/>
  <c r="N305" i="1"/>
  <c r="N303" i="1"/>
  <c r="N301" i="1"/>
  <c r="N288" i="1"/>
  <c r="L341" i="1"/>
  <c r="L339" i="1"/>
  <c r="L338" i="1"/>
  <c r="L337" i="1"/>
  <c r="L335" i="1"/>
  <c r="L312" i="1"/>
  <c r="L311" i="1"/>
  <c r="L310" i="1"/>
  <c r="L309" i="1"/>
  <c r="L307" i="1"/>
  <c r="L305" i="1"/>
  <c r="L303" i="1"/>
  <c r="L301" i="1"/>
  <c r="L288" i="1"/>
  <c r="J301" i="1"/>
  <c r="J303" i="1"/>
  <c r="J305" i="1"/>
  <c r="J307" i="1"/>
  <c r="J309" i="1"/>
  <c r="J310" i="1"/>
  <c r="J311" i="1"/>
  <c r="J312" i="1"/>
  <c r="J335" i="1"/>
  <c r="J337" i="1"/>
  <c r="J338" i="1"/>
  <c r="J339" i="1"/>
  <c r="J341" i="1"/>
  <c r="N403" i="1" l="1" a="1"/>
  <c r="N403" i="1" s="1"/>
  <c r="N357" i="1" a="1"/>
  <c r="N357" i="1" s="1"/>
  <c r="L403" i="1" a="1"/>
  <c r="L403" i="1" s="1"/>
  <c r="L357" i="1" a="1"/>
  <c r="L357" i="1" s="1"/>
  <c r="O403" i="1" a="1"/>
  <c r="O403" i="1" s="1"/>
  <c r="O357" i="1" a="1"/>
  <c r="O357" i="1" s="1"/>
  <c r="M403" i="1" a="1"/>
  <c r="M403" i="1" s="1"/>
  <c r="M357" i="1" a="1"/>
  <c r="M357" i="1" s="1"/>
  <c r="AL350" i="9" a="1"/>
  <c r="AL350" i="9" s="1"/>
  <c r="O364" i="1" a="1"/>
  <c r="O364" i="1" s="1"/>
  <c r="O359" i="1" a="1"/>
  <c r="O359" i="1" s="1"/>
  <c r="O371" i="1" a="1"/>
  <c r="O371" i="1" s="1"/>
  <c r="O380" i="1" a="1"/>
  <c r="O380" i="1" s="1"/>
  <c r="O385" i="1" a="1"/>
  <c r="O385" i="1" s="1"/>
  <c r="O351" i="1" a="1"/>
  <c r="O351" i="1" s="1"/>
  <c r="O355" i="1" a="1"/>
  <c r="O355" i="1" s="1"/>
  <c r="O361" i="1" a="1"/>
  <c r="O361" i="1" s="1"/>
  <c r="O376" i="1" a="1"/>
  <c r="O376" i="1" s="1"/>
  <c r="O369" i="1" a="1"/>
  <c r="O369" i="1" s="1"/>
  <c r="O397" i="1" a="1"/>
  <c r="O397" i="1" s="1"/>
  <c r="O366" i="1" a="1"/>
  <c r="O366" i="1" s="1"/>
  <c r="O374" i="1" a="1"/>
  <c r="O374" i="1" s="1"/>
  <c r="O353" i="1" a="1"/>
  <c r="O353" i="1" s="1"/>
  <c r="O373" i="1" a="1"/>
  <c r="O373" i="1" s="1"/>
  <c r="O358" i="1" a="1"/>
  <c r="O358" i="1" s="1"/>
  <c r="O382" i="1" a="1"/>
  <c r="O382" i="1" s="1"/>
  <c r="O365" i="1" a="1"/>
  <c r="O365" i="1" s="1"/>
  <c r="O381" i="1" a="1"/>
  <c r="O381" i="1" s="1"/>
  <c r="O352" i="1" a="1"/>
  <c r="O352" i="1" s="1"/>
  <c r="O354" i="1" a="1"/>
  <c r="O354" i="1" s="1"/>
  <c r="O372" i="1" a="1"/>
  <c r="O372" i="1" s="1"/>
  <c r="O387" i="1" a="1"/>
  <c r="O387" i="1" s="1"/>
  <c r="O393" i="1" a="1"/>
  <c r="O393" i="1" s="1"/>
  <c r="O395" i="1" a="1"/>
  <c r="O395" i="1" s="1"/>
  <c r="O356" i="1" a="1"/>
  <c r="O356" i="1" s="1"/>
  <c r="O402" i="1" a="1"/>
  <c r="O402" i="1" s="1"/>
  <c r="O367" i="1" a="1"/>
  <c r="O367" i="1" s="1"/>
  <c r="O368" i="1" a="1"/>
  <c r="O368" i="1" s="1"/>
  <c r="O377" i="1" a="1"/>
  <c r="O377" i="1" s="1"/>
  <c r="O379" i="1" a="1"/>
  <c r="O379" i="1" s="1"/>
  <c r="O384" i="1" a="1"/>
  <c r="O384" i="1" s="1"/>
  <c r="O400" i="1" a="1"/>
  <c r="O400" i="1" s="1"/>
  <c r="O401" i="1" a="1"/>
  <c r="O401" i="1" s="1"/>
  <c r="O363" i="1" a="1"/>
  <c r="O363" i="1" s="1"/>
  <c r="O388" i="1" a="1"/>
  <c r="O388" i="1" s="1"/>
  <c r="O394" i="1" a="1"/>
  <c r="O394" i="1" s="1"/>
  <c r="O392" i="1" a="1"/>
  <c r="O392" i="1" s="1"/>
  <c r="O399" i="1" a="1"/>
  <c r="O399" i="1" s="1"/>
  <c r="O370" i="1" a="1"/>
  <c r="O370" i="1" s="1"/>
  <c r="O386" i="1" a="1"/>
  <c r="O386" i="1" s="1"/>
  <c r="O404" i="1" a="1"/>
  <c r="O404" i="1" s="1"/>
  <c r="O360" i="1" a="1"/>
  <c r="O360" i="1" s="1"/>
  <c r="O375" i="1" a="1"/>
  <c r="O375" i="1" s="1"/>
  <c r="O383" i="1" a="1"/>
  <c r="O383" i="1" s="1"/>
  <c r="O398" i="1" a="1"/>
  <c r="O398" i="1" s="1"/>
  <c r="O396" i="1" a="1"/>
  <c r="O396" i="1" s="1"/>
  <c r="O390" i="1" a="1"/>
  <c r="O390" i="1" s="1"/>
  <c r="O378" i="1" a="1"/>
  <c r="O378" i="1" s="1"/>
  <c r="O391" i="1" a="1"/>
  <c r="O391" i="1" s="1"/>
  <c r="O389" i="1" a="1"/>
  <c r="O389" i="1" s="1"/>
  <c r="L365" i="1" a="1"/>
  <c r="L365" i="1" s="1"/>
  <c r="L375" i="1" a="1"/>
  <c r="L375" i="1" s="1"/>
  <c r="L385" i="1" a="1"/>
  <c r="L385" i="1" s="1"/>
  <c r="L395" i="1" a="1"/>
  <c r="L395" i="1" s="1"/>
  <c r="L387" i="1" a="1"/>
  <c r="L387" i="1" s="1"/>
  <c r="L353" i="1" a="1"/>
  <c r="L353" i="1" s="1"/>
  <c r="L367" i="1" a="1"/>
  <c r="L367" i="1" s="1"/>
  <c r="L366" i="1" a="1"/>
  <c r="L366" i="1" s="1"/>
  <c r="L376" i="1" a="1"/>
  <c r="L376" i="1" s="1"/>
  <c r="L386" i="1" a="1"/>
  <c r="L386" i="1" s="1"/>
  <c r="L396" i="1" a="1"/>
  <c r="L396" i="1" s="1"/>
  <c r="L377" i="1" a="1"/>
  <c r="L377" i="1" s="1"/>
  <c r="L397" i="1" a="1"/>
  <c r="L397" i="1" s="1"/>
  <c r="L354" i="1" a="1"/>
  <c r="L354" i="1" s="1"/>
  <c r="L361" i="1" a="1"/>
  <c r="L361" i="1" s="1"/>
  <c r="L390" i="1" a="1"/>
  <c r="L390" i="1" s="1"/>
  <c r="L404" i="1" a="1"/>
  <c r="L404" i="1" s="1"/>
  <c r="L391" i="1" a="1"/>
  <c r="L391" i="1" s="1"/>
  <c r="L378" i="1" a="1"/>
  <c r="L378" i="1" s="1"/>
  <c r="L363" i="1" a="1"/>
  <c r="L363" i="1" s="1"/>
  <c r="L355" i="1" a="1"/>
  <c r="L355" i="1" s="1"/>
  <c r="L370" i="1" a="1"/>
  <c r="L370" i="1" s="1"/>
  <c r="L360" i="1" a="1"/>
  <c r="L360" i="1" s="1"/>
  <c r="L380" i="1" a="1"/>
  <c r="L380" i="1" s="1"/>
  <c r="L400" i="1" a="1"/>
  <c r="L400" i="1" s="1"/>
  <c r="L401" i="1" a="1"/>
  <c r="L401" i="1" s="1"/>
  <c r="L398" i="1" a="1"/>
  <c r="L398" i="1" s="1"/>
  <c r="L368" i="1" a="1"/>
  <c r="L368" i="1" s="1"/>
  <c r="L364" i="1" a="1"/>
  <c r="L364" i="1" s="1"/>
  <c r="L381" i="1" a="1"/>
  <c r="L381" i="1" s="1"/>
  <c r="L383" i="1" a="1"/>
  <c r="L383" i="1" s="1"/>
  <c r="L369" i="1" a="1"/>
  <c r="L369" i="1" s="1"/>
  <c r="L399" i="1" a="1"/>
  <c r="L399" i="1" s="1"/>
  <c r="L382" i="1" a="1"/>
  <c r="L382" i="1" s="1"/>
  <c r="L384" i="1" a="1"/>
  <c r="L384" i="1" s="1"/>
  <c r="L402" i="1" a="1"/>
  <c r="L402" i="1" s="1"/>
  <c r="L394" i="1" a="1"/>
  <c r="L394" i="1" s="1"/>
  <c r="L351" i="1" a="1"/>
  <c r="L351" i="1" s="1"/>
  <c r="L388" i="1" a="1"/>
  <c r="L388" i="1" s="1"/>
  <c r="L356" i="1" a="1"/>
  <c r="L356" i="1" s="1"/>
  <c r="L359" i="1" a="1"/>
  <c r="L359" i="1" s="1"/>
  <c r="L371" i="1" a="1"/>
  <c r="L371" i="1" s="1"/>
  <c r="L372" i="1" a="1"/>
  <c r="L372" i="1" s="1"/>
  <c r="L392" i="1" a="1"/>
  <c r="L392" i="1" s="1"/>
  <c r="L358" i="1" a="1"/>
  <c r="L358" i="1" s="1"/>
  <c r="L393" i="1" a="1"/>
  <c r="L393" i="1" s="1"/>
  <c r="L389" i="1" a="1"/>
  <c r="L389" i="1" s="1"/>
  <c r="L373" i="1" a="1"/>
  <c r="L373" i="1" s="1"/>
  <c r="L374" i="1" a="1"/>
  <c r="L374" i="1" s="1"/>
  <c r="L379" i="1" a="1"/>
  <c r="L379" i="1" s="1"/>
  <c r="L352" i="1" a="1"/>
  <c r="L352" i="1" s="1"/>
  <c r="N371" i="1" a="1"/>
  <c r="N371" i="1" s="1"/>
  <c r="N380" i="1" a="1"/>
  <c r="N380" i="1" s="1"/>
  <c r="N351" i="1" a="1"/>
  <c r="N351" i="1" s="1"/>
  <c r="N355" i="1" a="1"/>
  <c r="N355" i="1" s="1"/>
  <c r="N361" i="1" a="1"/>
  <c r="N361" i="1" s="1"/>
  <c r="N376" i="1" a="1"/>
  <c r="N376" i="1" s="1"/>
  <c r="N379" i="1" a="1"/>
  <c r="N379" i="1" s="1"/>
  <c r="N369" i="1" a="1"/>
  <c r="N369" i="1" s="1"/>
  <c r="N382" i="1" a="1"/>
  <c r="N382" i="1" s="1"/>
  <c r="N353" i="1" a="1"/>
  <c r="N353" i="1" s="1"/>
  <c r="N373" i="1" a="1"/>
  <c r="N373" i="1" s="1"/>
  <c r="N368" i="1" a="1"/>
  <c r="N368" i="1" s="1"/>
  <c r="N365" i="1" a="1"/>
  <c r="N365" i="1" s="1"/>
  <c r="N393" i="1" a="1"/>
  <c r="N393" i="1" s="1"/>
  <c r="N395" i="1" a="1"/>
  <c r="N395" i="1" s="1"/>
  <c r="N375" i="1" a="1"/>
  <c r="N375" i="1" s="1"/>
  <c r="N360" i="1" a="1"/>
  <c r="N360" i="1" s="1"/>
  <c r="N352" i="1" a="1"/>
  <c r="N352" i="1" s="1"/>
  <c r="N354" i="1" a="1"/>
  <c r="N354" i="1" s="1"/>
  <c r="N372" i="1" a="1"/>
  <c r="N372" i="1" s="1"/>
  <c r="N387" i="1" a="1"/>
  <c r="N387" i="1" s="1"/>
  <c r="N402" i="1" a="1"/>
  <c r="N402" i="1" s="1"/>
  <c r="N356" i="1" a="1"/>
  <c r="N356" i="1" s="1"/>
  <c r="N358" i="1" a="1"/>
  <c r="N358" i="1" s="1"/>
  <c r="N366" i="1" a="1"/>
  <c r="N366" i="1" s="1"/>
  <c r="N381" i="1" a="1"/>
  <c r="N381" i="1" s="1"/>
  <c r="N367" i="1" a="1"/>
  <c r="N367" i="1" s="1"/>
  <c r="N374" i="1" a="1"/>
  <c r="N374" i="1" s="1"/>
  <c r="N400" i="1" a="1"/>
  <c r="N400" i="1" s="1"/>
  <c r="N384" i="1" a="1"/>
  <c r="N384" i="1" s="1"/>
  <c r="N363" i="1" a="1"/>
  <c r="N363" i="1" s="1"/>
  <c r="N388" i="1" a="1"/>
  <c r="N388" i="1" s="1"/>
  <c r="N394" i="1" a="1"/>
  <c r="N394" i="1" s="1"/>
  <c r="N386" i="1" a="1"/>
  <c r="N386" i="1" s="1"/>
  <c r="N392" i="1" a="1"/>
  <c r="N392" i="1" s="1"/>
  <c r="N399" i="1" a="1"/>
  <c r="N399" i="1" s="1"/>
  <c r="N397" i="1" a="1"/>
  <c r="N397" i="1" s="1"/>
  <c r="N391" i="1" a="1"/>
  <c r="N391" i="1" s="1"/>
  <c r="N401" i="1" a="1"/>
  <c r="N401" i="1" s="1"/>
  <c r="N359" i="1" a="1"/>
  <c r="N359" i="1" s="1"/>
  <c r="N370" i="1" a="1"/>
  <c r="N370" i="1" s="1"/>
  <c r="N404" i="1" a="1"/>
  <c r="N404" i="1" s="1"/>
  <c r="N383" i="1" a="1"/>
  <c r="N383" i="1" s="1"/>
  <c r="N389" i="1" a="1"/>
  <c r="N389" i="1" s="1"/>
  <c r="N377" i="1" a="1"/>
  <c r="N377" i="1" s="1"/>
  <c r="N385" i="1" a="1"/>
  <c r="N385" i="1" s="1"/>
  <c r="N378" i="1" a="1"/>
  <c r="N378" i="1" s="1"/>
  <c r="N364" i="1" a="1"/>
  <c r="N364" i="1" s="1"/>
  <c r="N396" i="1" a="1"/>
  <c r="N396" i="1" s="1"/>
  <c r="N398" i="1" a="1"/>
  <c r="N398" i="1" s="1"/>
  <c r="N390" i="1" a="1"/>
  <c r="N390" i="1" s="1"/>
  <c r="M351" i="1" a="1"/>
  <c r="M351" i="1" s="1"/>
  <c r="M355" i="1" a="1"/>
  <c r="M355" i="1" s="1"/>
  <c r="M376" i="1" a="1"/>
  <c r="M376" i="1" s="1"/>
  <c r="M379" i="1" a="1"/>
  <c r="M379" i="1" s="1"/>
  <c r="M382" i="1" a="1"/>
  <c r="M382" i="1" s="1"/>
  <c r="M369" i="1" a="1"/>
  <c r="M369" i="1" s="1"/>
  <c r="M353" i="1" a="1"/>
  <c r="M353" i="1" s="1"/>
  <c r="M373" i="1" a="1"/>
  <c r="M373" i="1" s="1"/>
  <c r="M352" i="1" a="1"/>
  <c r="M352" i="1" s="1"/>
  <c r="M354" i="1" a="1"/>
  <c r="M354" i="1" s="1"/>
  <c r="M365" i="1" a="1"/>
  <c r="M365" i="1" s="1"/>
  <c r="M372" i="1" a="1"/>
  <c r="M372" i="1" s="1"/>
  <c r="M393" i="1" a="1"/>
  <c r="M393" i="1" s="1"/>
  <c r="M402" i="1" a="1"/>
  <c r="M402" i="1" s="1"/>
  <c r="M364" i="1" a="1"/>
  <c r="M364" i="1" s="1"/>
  <c r="M356" i="1" a="1"/>
  <c r="M356" i="1" s="1"/>
  <c r="M366" i="1" a="1"/>
  <c r="M366" i="1" s="1"/>
  <c r="M387" i="1" a="1"/>
  <c r="M387" i="1" s="1"/>
  <c r="M368" i="1" a="1"/>
  <c r="M368" i="1" s="1"/>
  <c r="M358" i="1" a="1"/>
  <c r="M358" i="1" s="1"/>
  <c r="M374" i="1" a="1"/>
  <c r="M374" i="1" s="1"/>
  <c r="M380" i="1" a="1"/>
  <c r="M380" i="1" s="1"/>
  <c r="M381" i="1" a="1"/>
  <c r="M381" i="1" s="1"/>
  <c r="M391" i="1" a="1"/>
  <c r="M391" i="1" s="1"/>
  <c r="M359" i="1" a="1"/>
  <c r="M359" i="1" s="1"/>
  <c r="M367" i="1" a="1"/>
  <c r="M367" i="1" s="1"/>
  <c r="M375" i="1" a="1"/>
  <c r="M375" i="1" s="1"/>
  <c r="M389" i="1" a="1"/>
  <c r="M389" i="1" s="1"/>
  <c r="M400" i="1" a="1"/>
  <c r="M400" i="1" s="1"/>
  <c r="M360" i="1" a="1"/>
  <c r="M360" i="1" s="1"/>
  <c r="M363" i="1" a="1"/>
  <c r="M363" i="1" s="1"/>
  <c r="M390" i="1" a="1"/>
  <c r="M390" i="1" s="1"/>
  <c r="M401" i="1" a="1"/>
  <c r="M401" i="1" s="1"/>
  <c r="M370" i="1" a="1"/>
  <c r="M370" i="1" s="1"/>
  <c r="M388" i="1" a="1"/>
  <c r="M388" i="1" s="1"/>
  <c r="M404" i="1" a="1"/>
  <c r="M404" i="1" s="1"/>
  <c r="M397" i="1" a="1"/>
  <c r="M397" i="1" s="1"/>
  <c r="M395" i="1" a="1"/>
  <c r="M395" i="1" s="1"/>
  <c r="M399" i="1" a="1"/>
  <c r="M399" i="1" s="1"/>
  <c r="M383" i="1" a="1"/>
  <c r="M383" i="1" s="1"/>
  <c r="M384" i="1" a="1"/>
  <c r="M384" i="1" s="1"/>
  <c r="M371" i="1" a="1"/>
  <c r="M371" i="1" s="1"/>
  <c r="M378" i="1" a="1"/>
  <c r="M378" i="1" s="1"/>
  <c r="M398" i="1" a="1"/>
  <c r="M398" i="1" s="1"/>
  <c r="M396" i="1" a="1"/>
  <c r="M396" i="1" s="1"/>
  <c r="M386" i="1" a="1"/>
  <c r="M386" i="1" s="1"/>
  <c r="M361" i="1" a="1"/>
  <c r="M361" i="1" s="1"/>
  <c r="M394" i="1" a="1"/>
  <c r="M394" i="1" s="1"/>
  <c r="M377" i="1" a="1"/>
  <c r="M377" i="1" s="1"/>
  <c r="M392" i="1" a="1"/>
  <c r="M392" i="1" s="1"/>
  <c r="M385" i="1" a="1"/>
  <c r="M385" i="1" s="1"/>
  <c r="V577" i="9"/>
  <c r="V552" i="27"/>
  <c r="V570" i="9"/>
  <c r="V545" i="27"/>
  <c r="V576" i="9"/>
  <c r="V551" i="27"/>
  <c r="V573" i="9"/>
  <c r="V548" i="27"/>
  <c r="V582" i="9"/>
  <c r="V557" i="27"/>
  <c r="V575" i="9"/>
  <c r="V550" i="27"/>
  <c r="V574" i="9"/>
  <c r="V549" i="27"/>
  <c r="V579" i="9"/>
  <c r="V554" i="27"/>
  <c r="V578" i="9"/>
  <c r="V553" i="27"/>
  <c r="V571" i="9"/>
  <c r="V546" i="27"/>
  <c r="R109" i="22"/>
  <c r="R110" i="22" s="1"/>
  <c r="R111" i="22" s="1"/>
  <c r="R112" i="22" s="1"/>
  <c r="R108" i="22"/>
  <c r="O102" i="17"/>
  <c r="AN110" i="18"/>
  <c r="AN117" i="18"/>
  <c r="AN114" i="18"/>
  <c r="AN109" i="18"/>
  <c r="AN111" i="18"/>
  <c r="N153" i="27"/>
  <c r="AN113" i="18"/>
  <c r="AN116" i="18"/>
  <c r="AN115" i="18"/>
  <c r="AN112" i="18"/>
  <c r="AN118" i="18"/>
  <c r="V103" i="17"/>
  <c r="K114" i="18"/>
  <c r="AP117" i="18"/>
  <c r="AP111" i="18"/>
  <c r="AP115" i="18"/>
  <c r="AP118" i="18"/>
  <c r="AP110" i="18"/>
  <c r="AP116" i="18"/>
  <c r="AP113" i="18"/>
  <c r="AP109" i="18"/>
  <c r="AP112" i="18"/>
  <c r="Y26" i="17"/>
  <c r="AP114" i="18"/>
  <c r="K23" i="17"/>
  <c r="K111" i="18"/>
  <c r="Y23" i="17"/>
  <c r="L25" i="17"/>
  <c r="K113" i="18"/>
  <c r="N14" i="6"/>
  <c r="Y25" i="17"/>
  <c r="P153" i="27"/>
  <c r="M14" i="6"/>
  <c r="M153" i="27"/>
  <c r="K149" i="18"/>
  <c r="K129" i="18"/>
  <c r="K160" i="18"/>
  <c r="AA30" i="17"/>
  <c r="AA24" i="17"/>
  <c r="AA27" i="17"/>
  <c r="AA22" i="17"/>
  <c r="AA29" i="17"/>
  <c r="L31" i="17"/>
  <c r="AA31" i="17" s="1"/>
  <c r="AA28" i="17"/>
  <c r="AA21" i="17"/>
  <c r="L98" i="17"/>
  <c r="AA101" i="17" s="1"/>
  <c r="N98" i="17"/>
  <c r="AN104" i="18"/>
  <c r="AN106" i="18"/>
  <c r="AN103" i="18"/>
  <c r="AN105" i="18"/>
  <c r="AN102" i="18"/>
  <c r="AN101" i="18"/>
  <c r="AN108" i="18"/>
  <c r="AN100" i="18"/>
  <c r="AN107" i="18"/>
  <c r="AN99" i="18"/>
  <c r="AN136" i="18"/>
  <c r="AN135" i="18"/>
  <c r="AN134" i="18"/>
  <c r="AN137" i="18"/>
  <c r="AN133" i="18"/>
  <c r="AN130" i="18"/>
  <c r="AN132" i="18"/>
  <c r="AN131" i="18"/>
  <c r="AN138" i="18"/>
  <c r="AN129" i="18"/>
  <c r="AO108" i="18"/>
  <c r="N112" i="17"/>
  <c r="AC112" i="17" s="1"/>
  <c r="AC104" i="17"/>
  <c r="AC111" i="17"/>
  <c r="AC110" i="17"/>
  <c r="AC106" i="17"/>
  <c r="AC98" i="17"/>
  <c r="W101" i="17"/>
  <c r="P350" i="1"/>
  <c r="P362" i="1" s="1" a="1"/>
  <c r="P362"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50" i="1"/>
  <c r="R362" i="1" s="1" a="1"/>
  <c r="R362" i="1" s="1"/>
  <c r="Q350" i="1"/>
  <c r="Q362" i="1" s="1" a="1"/>
  <c r="Q362" i="1" s="1"/>
  <c r="S350" i="1"/>
  <c r="S362" i="1" s="1" a="1"/>
  <c r="S362" i="1" s="1"/>
  <c r="S403" i="1" l="1" a="1"/>
  <c r="S403" i="1" s="1"/>
  <c r="S357" i="1" a="1"/>
  <c r="S357" i="1" s="1"/>
  <c r="P403" i="1" a="1"/>
  <c r="P403" i="1" s="1"/>
  <c r="P357" i="1" a="1"/>
  <c r="P357" i="1" s="1"/>
  <c r="Q403" i="1" a="1"/>
  <c r="Q403" i="1" s="1"/>
  <c r="Q357" i="1" a="1"/>
  <c r="Q357" i="1" s="1"/>
  <c r="R403" i="1" a="1"/>
  <c r="R403" i="1" s="1"/>
  <c r="R357" i="1" a="1"/>
  <c r="R357" i="1" s="1"/>
  <c r="R113" i="22"/>
  <c r="R114" i="22" s="1"/>
  <c r="R115" i="22" s="1"/>
  <c r="R116" i="22" s="1"/>
  <c r="R117" i="22" s="1"/>
  <c r="AM350" i="9"/>
  <c r="AK351" i="9" s="1"/>
  <c r="AL351" i="9" s="1" a="1"/>
  <c r="AL351" i="9" s="1"/>
  <c r="AM351" i="9" s="1"/>
  <c r="AK352" i="9" s="1"/>
  <c r="P368" i="1" a="1"/>
  <c r="P368" i="1" s="1"/>
  <c r="P377" i="1" a="1"/>
  <c r="P377" i="1" s="1"/>
  <c r="P383" i="1" a="1"/>
  <c r="P383" i="1" s="1"/>
  <c r="P359" i="1" a="1"/>
  <c r="P359" i="1" s="1"/>
  <c r="P364" i="1" a="1"/>
  <c r="P364" i="1" s="1"/>
  <c r="P371" i="1" a="1"/>
  <c r="P371" i="1" s="1"/>
  <c r="P380" i="1" a="1"/>
  <c r="P380" i="1" s="1"/>
  <c r="P351" i="1" a="1"/>
  <c r="P351" i="1" s="1"/>
  <c r="P355" i="1" a="1"/>
  <c r="P355" i="1" s="1"/>
  <c r="P385" i="1" a="1"/>
  <c r="P385" i="1" s="1"/>
  <c r="P393" i="1" a="1"/>
  <c r="P393" i="1" s="1"/>
  <c r="P358" i="1" a="1"/>
  <c r="P358" i="1" s="1"/>
  <c r="P372" i="1" a="1"/>
  <c r="P372" i="1" s="1"/>
  <c r="P369" i="1" a="1"/>
  <c r="P369" i="1" s="1"/>
  <c r="P397" i="1" a="1"/>
  <c r="P397" i="1" s="1"/>
  <c r="P354" i="1" a="1"/>
  <c r="P354" i="1" s="1"/>
  <c r="P353" i="1" a="1"/>
  <c r="P353" i="1" s="1"/>
  <c r="P373" i="1" a="1"/>
  <c r="P373" i="1" s="1"/>
  <c r="P352" i="1" a="1"/>
  <c r="P352" i="1" s="1"/>
  <c r="P365" i="1" a="1"/>
  <c r="P365" i="1" s="1"/>
  <c r="P387" i="1" a="1"/>
  <c r="P387" i="1" s="1"/>
  <c r="P395" i="1" a="1"/>
  <c r="P395" i="1" s="1"/>
  <c r="P356" i="1" a="1"/>
  <c r="P356" i="1" s="1"/>
  <c r="P384" i="1" a="1"/>
  <c r="P384" i="1" s="1"/>
  <c r="P400" i="1" a="1"/>
  <c r="P400" i="1" s="1"/>
  <c r="P401" i="1" a="1"/>
  <c r="P401" i="1" s="1"/>
  <c r="P378" i="1" a="1"/>
  <c r="P378" i="1" s="1"/>
  <c r="P398" i="1" a="1"/>
  <c r="P398" i="1" s="1"/>
  <c r="P376" i="1" a="1"/>
  <c r="P376" i="1" s="1"/>
  <c r="P390" i="1" a="1"/>
  <c r="P390" i="1" s="1"/>
  <c r="P367" i="1" a="1"/>
  <c r="P367" i="1" s="1"/>
  <c r="P379" i="1" a="1"/>
  <c r="P379" i="1" s="1"/>
  <c r="P386" i="1" a="1"/>
  <c r="P386" i="1" s="1"/>
  <c r="P388" i="1" a="1"/>
  <c r="P388" i="1" s="1"/>
  <c r="P392" i="1" a="1"/>
  <c r="P392" i="1" s="1"/>
  <c r="P399" i="1" a="1"/>
  <c r="P399" i="1" s="1"/>
  <c r="P375" i="1" a="1"/>
  <c r="P375" i="1" s="1"/>
  <c r="P404" i="1" a="1"/>
  <c r="P404" i="1" s="1"/>
  <c r="P360" i="1" a="1"/>
  <c r="P360" i="1" s="1"/>
  <c r="P370" i="1" a="1"/>
  <c r="P370" i="1" s="1"/>
  <c r="P366" i="1" a="1"/>
  <c r="P366" i="1" s="1"/>
  <c r="P363" i="1" a="1"/>
  <c r="P363" i="1" s="1"/>
  <c r="P382" i="1" a="1"/>
  <c r="P382" i="1" s="1"/>
  <c r="P402" i="1" a="1"/>
  <c r="P402" i="1" s="1"/>
  <c r="P374" i="1" a="1"/>
  <c r="P374" i="1" s="1"/>
  <c r="P381" i="1" a="1"/>
  <c r="P381" i="1" s="1"/>
  <c r="P391" i="1" a="1"/>
  <c r="P391" i="1" s="1"/>
  <c r="P394" i="1" a="1"/>
  <c r="P394" i="1" s="1"/>
  <c r="P389" i="1" a="1"/>
  <c r="P389" i="1" s="1"/>
  <c r="P396" i="1" a="1"/>
  <c r="P396" i="1" s="1"/>
  <c r="P361" i="1" a="1"/>
  <c r="P361" i="1" s="1"/>
  <c r="Q356" i="1" a="1"/>
  <c r="Q356" i="1" s="1"/>
  <c r="Q366" i="1" a="1"/>
  <c r="Q366" i="1" s="1"/>
  <c r="Q374" i="1" a="1"/>
  <c r="Q374" i="1" s="1"/>
  <c r="Q368" i="1" a="1"/>
  <c r="Q368" i="1" s="1"/>
  <c r="Q377" i="1" a="1"/>
  <c r="Q377" i="1" s="1"/>
  <c r="Q364" i="1" a="1"/>
  <c r="Q364" i="1" s="1"/>
  <c r="Q383" i="1" a="1"/>
  <c r="Q383" i="1" s="1"/>
  <c r="Q370" i="1" a="1"/>
  <c r="Q370" i="1" s="1"/>
  <c r="Q371" i="1" a="1"/>
  <c r="Q371" i="1" s="1"/>
  <c r="Q388" i="1" a="1"/>
  <c r="Q388" i="1" s="1"/>
  <c r="Q351" i="1" a="1"/>
  <c r="Q351" i="1" s="1"/>
  <c r="Q355" i="1" a="1"/>
  <c r="Q355" i="1" s="1"/>
  <c r="Q369" i="1" a="1"/>
  <c r="Q369" i="1" s="1"/>
  <c r="Q397" i="1" a="1"/>
  <c r="Q397" i="1" s="1"/>
  <c r="Q380" i="1" a="1"/>
  <c r="Q380" i="1" s="1"/>
  <c r="Q353" i="1" a="1"/>
  <c r="Q353" i="1" s="1"/>
  <c r="Q365" i="1" a="1"/>
  <c r="Q365" i="1" s="1"/>
  <c r="Q373" i="1" a="1"/>
  <c r="Q373" i="1" s="1"/>
  <c r="Q375" i="1" a="1"/>
  <c r="Q375" i="1" s="1"/>
  <c r="Q395" i="1" a="1"/>
  <c r="Q395" i="1" s="1"/>
  <c r="Q387" i="1" a="1"/>
  <c r="Q387" i="1" s="1"/>
  <c r="Q354" i="1" a="1"/>
  <c r="Q354" i="1" s="1"/>
  <c r="Q382" i="1" a="1"/>
  <c r="Q382" i="1" s="1"/>
  <c r="Q396" i="1" a="1"/>
  <c r="Q396" i="1" s="1"/>
  <c r="Q401" i="1" a="1"/>
  <c r="Q401" i="1" s="1"/>
  <c r="Q359" i="1" a="1"/>
  <c r="Q359" i="1" s="1"/>
  <c r="Q393" i="1" a="1"/>
  <c r="Q393" i="1" s="1"/>
  <c r="Q394" i="1" a="1"/>
  <c r="Q394" i="1" s="1"/>
  <c r="Q358" i="1" a="1"/>
  <c r="Q358" i="1" s="1"/>
  <c r="Q392" i="1" a="1"/>
  <c r="Q392" i="1" s="1"/>
  <c r="Q404" i="1" a="1"/>
  <c r="Q404" i="1" s="1"/>
  <c r="Q376" i="1" a="1"/>
  <c r="Q376" i="1" s="1"/>
  <c r="Q399" i="1" a="1"/>
  <c r="Q399" i="1" s="1"/>
  <c r="Q360" i="1" a="1"/>
  <c r="Q360" i="1" s="1"/>
  <c r="Q379" i="1" a="1"/>
  <c r="Q379" i="1" s="1"/>
  <c r="Q386" i="1" a="1"/>
  <c r="Q386" i="1" s="1"/>
  <c r="Q390" i="1" a="1"/>
  <c r="Q390" i="1" s="1"/>
  <c r="Q367" i="1" a="1"/>
  <c r="Q367" i="1" s="1"/>
  <c r="Q389" i="1" a="1"/>
  <c r="Q389" i="1" s="1"/>
  <c r="Q384" i="1" a="1"/>
  <c r="Q384" i="1" s="1"/>
  <c r="Q391" i="1" a="1"/>
  <c r="Q391" i="1" s="1"/>
  <c r="Q398" i="1" a="1"/>
  <c r="Q398" i="1" s="1"/>
  <c r="Q352" i="1" a="1"/>
  <c r="Q352" i="1" s="1"/>
  <c r="Q361" i="1" a="1"/>
  <c r="Q361" i="1" s="1"/>
  <c r="Q381" i="1" a="1"/>
  <c r="Q381" i="1" s="1"/>
  <c r="Q378" i="1" a="1"/>
  <c r="Q378" i="1" s="1"/>
  <c r="Q372" i="1" a="1"/>
  <c r="Q372" i="1" s="1"/>
  <c r="Q385" i="1" a="1"/>
  <c r="Q385" i="1" s="1"/>
  <c r="Q400" i="1" a="1"/>
  <c r="Q400" i="1" s="1"/>
  <c r="Q363" i="1" a="1"/>
  <c r="Q363" i="1" s="1"/>
  <c r="Q402" i="1" a="1"/>
  <c r="Q402" i="1" s="1"/>
  <c r="R352" i="1" a="1"/>
  <c r="R352" i="1" s="1"/>
  <c r="R372" i="1" a="1"/>
  <c r="R372" i="1" s="1"/>
  <c r="R356" i="1" a="1"/>
  <c r="R356" i="1" s="1"/>
  <c r="R366" i="1" a="1"/>
  <c r="R366" i="1" s="1"/>
  <c r="R368" i="1" a="1"/>
  <c r="R368" i="1" s="1"/>
  <c r="R374" i="1" a="1"/>
  <c r="R374" i="1" s="1"/>
  <c r="R377" i="1" a="1"/>
  <c r="R377" i="1" s="1"/>
  <c r="R379" i="1" a="1"/>
  <c r="R379" i="1" s="1"/>
  <c r="R392" i="1" a="1"/>
  <c r="R392" i="1" s="1"/>
  <c r="R399" i="1" a="1"/>
  <c r="R399" i="1" s="1"/>
  <c r="R401" i="1" a="1"/>
  <c r="R401" i="1" s="1"/>
  <c r="R370" i="1" a="1"/>
  <c r="R370" i="1" s="1"/>
  <c r="R353" i="1" a="1"/>
  <c r="R353" i="1" s="1"/>
  <c r="R351" i="1" a="1"/>
  <c r="R351" i="1" s="1"/>
  <c r="R355" i="1" a="1"/>
  <c r="R355" i="1" s="1"/>
  <c r="R371" i="1" a="1"/>
  <c r="R371" i="1" s="1"/>
  <c r="R388" i="1" a="1"/>
  <c r="R388" i="1" s="1"/>
  <c r="R369" i="1" a="1"/>
  <c r="R369" i="1" s="1"/>
  <c r="R397" i="1" a="1"/>
  <c r="R397" i="1" s="1"/>
  <c r="R365" i="1" a="1"/>
  <c r="R365" i="1" s="1"/>
  <c r="R373" i="1" a="1"/>
  <c r="R373" i="1" s="1"/>
  <c r="R382" i="1" a="1"/>
  <c r="R382" i="1" s="1"/>
  <c r="R389" i="1" a="1"/>
  <c r="R389" i="1" s="1"/>
  <c r="R396" i="1" a="1"/>
  <c r="R396" i="1" s="1"/>
  <c r="R375" i="1" a="1"/>
  <c r="R375" i="1" s="1"/>
  <c r="R395" i="1" a="1"/>
  <c r="R395" i="1" s="1"/>
  <c r="R387" i="1" a="1"/>
  <c r="R387" i="1" s="1"/>
  <c r="R358" i="1" a="1"/>
  <c r="R358" i="1" s="1"/>
  <c r="R376" i="1" a="1"/>
  <c r="R376" i="1" s="1"/>
  <c r="R378" i="1" a="1"/>
  <c r="R378" i="1" s="1"/>
  <c r="R383" i="1" a="1"/>
  <c r="R383" i="1" s="1"/>
  <c r="R404" i="1" a="1"/>
  <c r="R404" i="1" s="1"/>
  <c r="R354" i="1" a="1"/>
  <c r="R354" i="1" s="1"/>
  <c r="R359" i="1" a="1"/>
  <c r="R359" i="1" s="1"/>
  <c r="R380" i="1" a="1"/>
  <c r="R380" i="1" s="1"/>
  <c r="R394" i="1" a="1"/>
  <c r="R394" i="1" s="1"/>
  <c r="R386" i="1" a="1"/>
  <c r="R386" i="1" s="1"/>
  <c r="R390" i="1" a="1"/>
  <c r="R390" i="1" s="1"/>
  <c r="R367" i="1" a="1"/>
  <c r="R367" i="1" s="1"/>
  <c r="R363" i="1" a="1"/>
  <c r="R363" i="1" s="1"/>
  <c r="R384" i="1" a="1"/>
  <c r="R384" i="1" s="1"/>
  <c r="R361" i="1" a="1"/>
  <c r="R361" i="1" s="1"/>
  <c r="R400" i="1" a="1"/>
  <c r="R400" i="1" s="1"/>
  <c r="R402" i="1" a="1"/>
  <c r="R402" i="1" s="1"/>
  <c r="R364" i="1" a="1"/>
  <c r="R364" i="1" s="1"/>
  <c r="R398" i="1" a="1"/>
  <c r="R398" i="1" s="1"/>
  <c r="R393" i="1" a="1"/>
  <c r="R393" i="1" s="1"/>
  <c r="R360" i="1" a="1"/>
  <c r="R360" i="1" s="1"/>
  <c r="R385" i="1" a="1"/>
  <c r="R385" i="1" s="1"/>
  <c r="R381" i="1" a="1"/>
  <c r="R381" i="1" s="1"/>
  <c r="R391" i="1" a="1"/>
  <c r="R391" i="1" s="1"/>
  <c r="S354" i="1" a="1"/>
  <c r="S354" i="1" s="1"/>
  <c r="S352" i="1" a="1"/>
  <c r="S352" i="1" s="1"/>
  <c r="S372" i="1" a="1"/>
  <c r="S372" i="1" s="1"/>
  <c r="S356" i="1" a="1"/>
  <c r="S356" i="1" s="1"/>
  <c r="S366" i="1" a="1"/>
  <c r="S366" i="1" s="1"/>
  <c r="S368" i="1" a="1"/>
  <c r="S368" i="1" s="1"/>
  <c r="S374" i="1" a="1"/>
  <c r="S374" i="1" s="1"/>
  <c r="S378" i="1" a="1"/>
  <c r="S378" i="1" s="1"/>
  <c r="S369" i="1" a="1"/>
  <c r="S369" i="1" s="1"/>
  <c r="S386" i="1" a="1"/>
  <c r="S386" i="1" s="1"/>
  <c r="S392" i="1" a="1"/>
  <c r="S392" i="1" s="1"/>
  <c r="S401" i="1" a="1"/>
  <c r="S401" i="1" s="1"/>
  <c r="S388" i="1" a="1"/>
  <c r="S388" i="1" s="1"/>
  <c r="S397" i="1" a="1"/>
  <c r="S397" i="1" s="1"/>
  <c r="S370" i="1" a="1"/>
  <c r="S370" i="1" s="1"/>
  <c r="S379" i="1" a="1"/>
  <c r="S379" i="1" s="1"/>
  <c r="S399" i="1" a="1"/>
  <c r="S399" i="1" s="1"/>
  <c r="S371" i="1" a="1"/>
  <c r="S371" i="1" s="1"/>
  <c r="S351" i="1" a="1"/>
  <c r="S351" i="1" s="1"/>
  <c r="S355" i="1" a="1"/>
  <c r="S355" i="1" s="1"/>
  <c r="S359" i="1" a="1"/>
  <c r="S359" i="1" s="1"/>
  <c r="S402" i="1" a="1"/>
  <c r="S402" i="1" s="1"/>
  <c r="S396" i="1" a="1"/>
  <c r="S396" i="1" s="1"/>
  <c r="S373" i="1" a="1"/>
  <c r="S373" i="1" s="1"/>
  <c r="S377" i="1" a="1"/>
  <c r="S377" i="1" s="1"/>
  <c r="S382" i="1" a="1"/>
  <c r="S382" i="1" s="1"/>
  <c r="S389" i="1" a="1"/>
  <c r="S389" i="1" s="1"/>
  <c r="S395" i="1" a="1"/>
  <c r="S395" i="1" s="1"/>
  <c r="S363" i="1" a="1"/>
  <c r="S363" i="1" s="1"/>
  <c r="S398" i="1" a="1"/>
  <c r="S398" i="1" s="1"/>
  <c r="S367" i="1" a="1"/>
  <c r="S367" i="1" s="1"/>
  <c r="S376" i="1" a="1"/>
  <c r="S376" i="1" s="1"/>
  <c r="S404" i="1" a="1"/>
  <c r="S404" i="1" s="1"/>
  <c r="S353" i="1" a="1"/>
  <c r="S353" i="1" s="1"/>
  <c r="S375" i="1" a="1"/>
  <c r="S375" i="1" s="1"/>
  <c r="S358" i="1" a="1"/>
  <c r="S358" i="1" s="1"/>
  <c r="S383" i="1" a="1"/>
  <c r="S383" i="1" s="1"/>
  <c r="S394" i="1" a="1"/>
  <c r="S394" i="1" s="1"/>
  <c r="S390" i="1" a="1"/>
  <c r="S390" i="1" s="1"/>
  <c r="S365" i="1" a="1"/>
  <c r="S365" i="1" s="1"/>
  <c r="S384" i="1" a="1"/>
  <c r="S384" i="1" s="1"/>
  <c r="S391" i="1" a="1"/>
  <c r="S391" i="1" s="1"/>
  <c r="S393" i="1" a="1"/>
  <c r="S393" i="1" s="1"/>
  <c r="S400" i="1" a="1"/>
  <c r="S400" i="1" s="1"/>
  <c r="S380" i="1" a="1"/>
  <c r="S380" i="1" s="1"/>
  <c r="S387" i="1" a="1"/>
  <c r="S387" i="1" s="1"/>
  <c r="S364" i="1" a="1"/>
  <c r="S364" i="1" s="1"/>
  <c r="S385" i="1" a="1"/>
  <c r="S385" i="1" s="1"/>
  <c r="S361" i="1" a="1"/>
  <c r="S361" i="1" s="1"/>
  <c r="S381" i="1" a="1"/>
  <c r="S381" i="1" s="1"/>
  <c r="S360" i="1" a="1"/>
  <c r="S360" i="1" s="1"/>
  <c r="V585" i="9"/>
  <c r="V560" i="27"/>
  <c r="V581" i="9"/>
  <c r="V556" i="27"/>
  <c r="V592" i="9"/>
  <c r="V567" i="27"/>
  <c r="V583" i="9"/>
  <c r="V558" i="27"/>
  <c r="V586" i="9"/>
  <c r="V561" i="27"/>
  <c r="V588" i="9"/>
  <c r="V563" i="27"/>
  <c r="V589" i="9"/>
  <c r="V564" i="27"/>
  <c r="V580" i="9"/>
  <c r="V555" i="27"/>
  <c r="V584" i="9"/>
  <c r="V559" i="27"/>
  <c r="V587" i="9"/>
  <c r="V562" i="27"/>
  <c r="AA25" i="17"/>
  <c r="L105" i="17"/>
  <c r="K124" i="18"/>
  <c r="AP119" i="18"/>
  <c r="AP122" i="18"/>
  <c r="AP126" i="18"/>
  <c r="AP120" i="18"/>
  <c r="AP121" i="18"/>
  <c r="AP124" i="18"/>
  <c r="AP125" i="18"/>
  <c r="AP123" i="18"/>
  <c r="AP127" i="18"/>
  <c r="AP128" i="18"/>
  <c r="Z26" i="17"/>
  <c r="L23" i="17"/>
  <c r="K121" i="18"/>
  <c r="Z23" i="17"/>
  <c r="O14" i="6"/>
  <c r="M25" i="17"/>
  <c r="M105" i="17" s="1"/>
  <c r="AB105" i="17" s="1"/>
  <c r="K133" i="18"/>
  <c r="AA102" i="17"/>
  <c r="K159" i="18"/>
  <c r="AA103" i="17"/>
  <c r="T350" i="1"/>
  <c r="T362" i="1" s="1" a="1"/>
  <c r="T362" i="1" s="1"/>
  <c r="O98" i="17"/>
  <c r="AA100" i="17"/>
  <c r="AA111" i="17"/>
  <c r="L112" i="17"/>
  <c r="AA112" i="17" s="1"/>
  <c r="AA105" i="17"/>
  <c r="AA106" i="17"/>
  <c r="AA99" i="17"/>
  <c r="AA98" i="17"/>
  <c r="AA104" i="17"/>
  <c r="AA110" i="17"/>
  <c r="AO109" i="18"/>
  <c r="X101" i="17"/>
  <c r="W102" i="17"/>
  <c r="W103" i="17"/>
  <c r="O31" i="17"/>
  <c r="AD31" i="17" s="1"/>
  <c r="AD21" i="17"/>
  <c r="AD28" i="17"/>
  <c r="AD24" i="17"/>
  <c r="AD27" i="17"/>
  <c r="AD30" i="17"/>
  <c r="AD29" i="17"/>
  <c r="AD22" i="17"/>
  <c r="W350" i="1"/>
  <c r="W362" i="1" s="1" a="1"/>
  <c r="W362" i="1" s="1"/>
  <c r="U350" i="1"/>
  <c r="U362" i="1" s="1" a="1"/>
  <c r="U362" i="1" s="1"/>
  <c r="V350" i="1"/>
  <c r="V362" i="1" s="1" a="1"/>
  <c r="V362" i="1" s="1"/>
  <c r="G741" i="1"/>
  <c r="T403" i="1" l="1" a="1"/>
  <c r="T403" i="1" s="1"/>
  <c r="T357" i="1" a="1"/>
  <c r="T357" i="1" s="1"/>
  <c r="U403" i="1" a="1"/>
  <c r="U403" i="1" s="1"/>
  <c r="U357" i="1" a="1"/>
  <c r="U357" i="1" s="1"/>
  <c r="V403" i="1" a="1"/>
  <c r="V403" i="1" s="1"/>
  <c r="V357" i="1" a="1"/>
  <c r="V357" i="1" s="1"/>
  <c r="W403" i="1" a="1"/>
  <c r="W403" i="1" s="1"/>
  <c r="W357" i="1" a="1"/>
  <c r="W357" i="1" s="1"/>
  <c r="AL352" i="9" a="1"/>
  <c r="AL352" i="9" s="1"/>
  <c r="AM352" i="9" s="1"/>
  <c r="AK353" i="9" s="1"/>
  <c r="U367" i="1" a="1"/>
  <c r="U367" i="1" s="1"/>
  <c r="U375" i="1" a="1"/>
  <c r="U375" i="1" s="1"/>
  <c r="U384" i="1" a="1"/>
  <c r="U384" i="1" s="1"/>
  <c r="U354" i="1" a="1"/>
  <c r="U354" i="1" s="1"/>
  <c r="U363" i="1" a="1"/>
  <c r="U363" i="1" s="1"/>
  <c r="U381" i="1" a="1"/>
  <c r="U381" i="1" s="1"/>
  <c r="U352" i="1" a="1"/>
  <c r="U352" i="1" s="1"/>
  <c r="U394" i="1" a="1"/>
  <c r="U394" i="1" s="1"/>
  <c r="U386" i="1" a="1"/>
  <c r="U386" i="1" s="1"/>
  <c r="U401" i="1" a="1"/>
  <c r="U401" i="1" s="1"/>
  <c r="U378" i="1" a="1"/>
  <c r="U378" i="1" s="1"/>
  <c r="U390" i="1" a="1"/>
  <c r="U390" i="1" s="1"/>
  <c r="U404" i="1" a="1"/>
  <c r="U404" i="1" s="1"/>
  <c r="U392" i="1" a="1"/>
  <c r="U392" i="1" s="1"/>
  <c r="U370" i="1" a="1"/>
  <c r="U370" i="1" s="1"/>
  <c r="U353" i="1" a="1"/>
  <c r="U353" i="1" s="1"/>
  <c r="U380" i="1" a="1"/>
  <c r="U380" i="1" s="1"/>
  <c r="U361" i="1" a="1"/>
  <c r="U361" i="1" s="1"/>
  <c r="U391" i="1" a="1"/>
  <c r="U391" i="1" s="1"/>
  <c r="U356" i="1" a="1"/>
  <c r="U356" i="1" s="1"/>
  <c r="U351" i="1" a="1"/>
  <c r="U351" i="1" s="1"/>
  <c r="U359" i="1" a="1"/>
  <c r="U359" i="1" s="1"/>
  <c r="U402" i="1" a="1"/>
  <c r="U402" i="1" s="1"/>
  <c r="U400" i="1" a="1"/>
  <c r="U400" i="1" s="1"/>
  <c r="U364" i="1" a="1"/>
  <c r="U364" i="1" s="1"/>
  <c r="U373" i="1" a="1"/>
  <c r="U373" i="1" s="1"/>
  <c r="U388" i="1" a="1"/>
  <c r="U388" i="1" s="1"/>
  <c r="U399" i="1" a="1"/>
  <c r="U399" i="1" s="1"/>
  <c r="U365" i="1" a="1"/>
  <c r="U365" i="1" s="1"/>
  <c r="U385" i="1" a="1"/>
  <c r="U385" i="1" s="1"/>
  <c r="U368" i="1" a="1"/>
  <c r="U368" i="1" s="1"/>
  <c r="U366" i="1" a="1"/>
  <c r="U366" i="1" s="1"/>
  <c r="U374" i="1" a="1"/>
  <c r="U374" i="1" s="1"/>
  <c r="U396" i="1" a="1"/>
  <c r="U396" i="1" s="1"/>
  <c r="U379" i="1" a="1"/>
  <c r="U379" i="1" s="1"/>
  <c r="U398" i="1" a="1"/>
  <c r="U398" i="1" s="1"/>
  <c r="U355" i="1" a="1"/>
  <c r="U355" i="1" s="1"/>
  <c r="U382" i="1" a="1"/>
  <c r="U382" i="1" s="1"/>
  <c r="U369" i="1" a="1"/>
  <c r="U369" i="1" s="1"/>
  <c r="U360" i="1" a="1"/>
  <c r="U360" i="1" s="1"/>
  <c r="U393" i="1" a="1"/>
  <c r="U393" i="1" s="1"/>
  <c r="U387" i="1" a="1"/>
  <c r="U387" i="1" s="1"/>
  <c r="U358" i="1" a="1"/>
  <c r="U358" i="1" s="1"/>
  <c r="U383" i="1" a="1"/>
  <c r="U383" i="1" s="1"/>
  <c r="U377" i="1" a="1"/>
  <c r="U377" i="1" s="1"/>
  <c r="U389" i="1" a="1"/>
  <c r="U389" i="1" s="1"/>
  <c r="U376" i="1" a="1"/>
  <c r="U376" i="1" s="1"/>
  <c r="U372" i="1" a="1"/>
  <c r="U372" i="1" s="1"/>
  <c r="U371" i="1" a="1"/>
  <c r="U371" i="1" s="1"/>
  <c r="U395" i="1" a="1"/>
  <c r="U395" i="1" s="1"/>
  <c r="U397" i="1" a="1"/>
  <c r="U397" i="1" s="1"/>
  <c r="V360" i="1" a="1"/>
  <c r="V360" i="1" s="1"/>
  <c r="V378" i="1" a="1"/>
  <c r="V378" i="1" s="1"/>
  <c r="V367" i="1" a="1"/>
  <c r="V367" i="1" s="1"/>
  <c r="V375" i="1" a="1"/>
  <c r="V375" i="1" s="1"/>
  <c r="V384" i="1" a="1"/>
  <c r="V384" i="1" s="1"/>
  <c r="V354" i="1" a="1"/>
  <c r="V354" i="1" s="1"/>
  <c r="V363" i="1" a="1"/>
  <c r="V363" i="1" s="1"/>
  <c r="V377" i="1" a="1"/>
  <c r="V377" i="1" s="1"/>
  <c r="V370" i="1" a="1"/>
  <c r="V370" i="1" s="1"/>
  <c r="V385" i="1" a="1"/>
  <c r="V385" i="1" s="1"/>
  <c r="V394" i="1" a="1"/>
  <c r="V394" i="1" s="1"/>
  <c r="V390" i="1" a="1"/>
  <c r="V390" i="1" s="1"/>
  <c r="V404" i="1" a="1"/>
  <c r="V404" i="1" s="1"/>
  <c r="V353" i="1" a="1"/>
  <c r="V353" i="1" s="1"/>
  <c r="V365" i="1" a="1"/>
  <c r="V365" i="1" s="1"/>
  <c r="V380" i="1" a="1"/>
  <c r="V380" i="1" s="1"/>
  <c r="V391" i="1" a="1"/>
  <c r="V391" i="1" s="1"/>
  <c r="V352" i="1" a="1"/>
  <c r="V352" i="1" s="1"/>
  <c r="V388" i="1" a="1"/>
  <c r="V388" i="1" s="1"/>
  <c r="V351" i="1" a="1"/>
  <c r="V351" i="1" s="1"/>
  <c r="V398" i="1" a="1"/>
  <c r="V398" i="1" s="1"/>
  <c r="V379" i="1" a="1"/>
  <c r="V379" i="1" s="1"/>
  <c r="V369" i="1" a="1"/>
  <c r="V369" i="1" s="1"/>
  <c r="V364" i="1" a="1"/>
  <c r="V364" i="1" s="1"/>
  <c r="V373" i="1" a="1"/>
  <c r="V373" i="1" s="1"/>
  <c r="V400" i="1" a="1"/>
  <c r="V400" i="1" s="1"/>
  <c r="V368" i="1" a="1"/>
  <c r="V368" i="1" s="1"/>
  <c r="V355" i="1" a="1"/>
  <c r="V355" i="1" s="1"/>
  <c r="V386" i="1" a="1"/>
  <c r="V386" i="1" s="1"/>
  <c r="V392" i="1" a="1"/>
  <c r="V392" i="1" s="1"/>
  <c r="V366" i="1" a="1"/>
  <c r="V366" i="1" s="1"/>
  <c r="V396" i="1" a="1"/>
  <c r="V396" i="1" s="1"/>
  <c r="V374" i="1" a="1"/>
  <c r="V374" i="1" s="1"/>
  <c r="V356" i="1" a="1"/>
  <c r="V356" i="1" s="1"/>
  <c r="V382" i="1" a="1"/>
  <c r="V382" i="1" s="1"/>
  <c r="V401" i="1" a="1"/>
  <c r="V401" i="1" s="1"/>
  <c r="V397" i="1" a="1"/>
  <c r="V397" i="1" s="1"/>
  <c r="V359" i="1" a="1"/>
  <c r="V359" i="1" s="1"/>
  <c r="V376" i="1" a="1"/>
  <c r="V376" i="1" s="1"/>
  <c r="V361" i="1" a="1"/>
  <c r="V361" i="1" s="1"/>
  <c r="V358" i="1" a="1"/>
  <c r="V358" i="1" s="1"/>
  <c r="V389" i="1" a="1"/>
  <c r="V389" i="1" s="1"/>
  <c r="V402" i="1" a="1"/>
  <c r="V402" i="1" s="1"/>
  <c r="V393" i="1" a="1"/>
  <c r="V393" i="1" s="1"/>
  <c r="V399" i="1" a="1"/>
  <c r="V399" i="1" s="1"/>
  <c r="V395" i="1" a="1"/>
  <c r="V395" i="1" s="1"/>
  <c r="V387" i="1" a="1"/>
  <c r="V387" i="1" s="1"/>
  <c r="V372" i="1" a="1"/>
  <c r="V372" i="1" s="1"/>
  <c r="V371" i="1" a="1"/>
  <c r="V371" i="1" s="1"/>
  <c r="V381" i="1" a="1"/>
  <c r="V381" i="1" s="1"/>
  <c r="V383" i="1" a="1"/>
  <c r="V383" i="1" s="1"/>
  <c r="W358" i="1" a="1"/>
  <c r="W358" i="1" s="1"/>
  <c r="W378" i="1" a="1"/>
  <c r="W378" i="1" s="1"/>
  <c r="W360" i="1" a="1"/>
  <c r="W360" i="1" s="1"/>
  <c r="W367" i="1" a="1"/>
  <c r="W367" i="1" s="1"/>
  <c r="W375" i="1" a="1"/>
  <c r="W375" i="1" s="1"/>
  <c r="W384" i="1" a="1"/>
  <c r="W384" i="1" s="1"/>
  <c r="W396" i="1" a="1"/>
  <c r="W396" i="1" s="1"/>
  <c r="W398" i="1" a="1"/>
  <c r="W398" i="1" s="1"/>
  <c r="W376" i="1" a="1"/>
  <c r="W376" i="1" s="1"/>
  <c r="W377" i="1" a="1"/>
  <c r="W377" i="1" s="1"/>
  <c r="W390" i="1" a="1"/>
  <c r="W390" i="1" s="1"/>
  <c r="W385" i="1" a="1"/>
  <c r="W385" i="1" s="1"/>
  <c r="W394" i="1" a="1"/>
  <c r="W394" i="1" s="1"/>
  <c r="W404" i="1" a="1"/>
  <c r="W404" i="1" s="1"/>
  <c r="W397" i="1" a="1"/>
  <c r="W397" i="1" s="1"/>
  <c r="W353" i="1" a="1"/>
  <c r="W353" i="1" s="1"/>
  <c r="W380" i="1" a="1"/>
  <c r="W380" i="1" s="1"/>
  <c r="W366" i="1" a="1"/>
  <c r="W366" i="1" s="1"/>
  <c r="W387" i="1" a="1"/>
  <c r="W387" i="1" s="1"/>
  <c r="W372" i="1" a="1"/>
  <c r="W372" i="1" s="1"/>
  <c r="W402" i="1" a="1"/>
  <c r="W402" i="1" s="1"/>
  <c r="W386" i="1" a="1"/>
  <c r="W386" i="1" s="1"/>
  <c r="W388" i="1" a="1"/>
  <c r="W388" i="1" s="1"/>
  <c r="W401" i="1" a="1"/>
  <c r="W401" i="1" s="1"/>
  <c r="W363" i="1" a="1"/>
  <c r="W363" i="1" s="1"/>
  <c r="W374" i="1" a="1"/>
  <c r="W374" i="1" s="1"/>
  <c r="W351" i="1" a="1"/>
  <c r="W351" i="1" s="1"/>
  <c r="W352" i="1" a="1"/>
  <c r="W352" i="1" s="1"/>
  <c r="W364" i="1" a="1"/>
  <c r="W364" i="1" s="1"/>
  <c r="W365" i="1" a="1"/>
  <c r="W365" i="1" s="1"/>
  <c r="W392" i="1" a="1"/>
  <c r="W392" i="1" s="1"/>
  <c r="W355" i="1" a="1"/>
  <c r="W355" i="1" s="1"/>
  <c r="W379" i="1" a="1"/>
  <c r="W379" i="1" s="1"/>
  <c r="W368" i="1" a="1"/>
  <c r="W368" i="1" s="1"/>
  <c r="W354" i="1" a="1"/>
  <c r="W354" i="1" s="1"/>
  <c r="W373" i="1" a="1"/>
  <c r="W373" i="1" s="1"/>
  <c r="W400" i="1" a="1"/>
  <c r="W400" i="1" s="1"/>
  <c r="W382" i="1" a="1"/>
  <c r="W382" i="1" s="1"/>
  <c r="W356" i="1" a="1"/>
  <c r="W356" i="1" s="1"/>
  <c r="W393" i="1" a="1"/>
  <c r="W393" i="1" s="1"/>
  <c r="W369" i="1" a="1"/>
  <c r="W369" i="1" s="1"/>
  <c r="W359" i="1" a="1"/>
  <c r="W359" i="1" s="1"/>
  <c r="W371" i="1" a="1"/>
  <c r="W371" i="1" s="1"/>
  <c r="W370" i="1" a="1"/>
  <c r="W370" i="1" s="1"/>
  <c r="W389" i="1" a="1"/>
  <c r="W389" i="1" s="1"/>
  <c r="W399" i="1" a="1"/>
  <c r="W399" i="1" s="1"/>
  <c r="W395" i="1" a="1"/>
  <c r="W395" i="1" s="1"/>
  <c r="W391" i="1" a="1"/>
  <c r="W391" i="1" s="1"/>
  <c r="W383" i="1" a="1"/>
  <c r="W383" i="1" s="1"/>
  <c r="W361" i="1" a="1"/>
  <c r="W361" i="1" s="1"/>
  <c r="W381" i="1" a="1"/>
  <c r="W381" i="1" s="1"/>
  <c r="T381" i="1" a="1"/>
  <c r="T381" i="1" s="1"/>
  <c r="T354" i="1" a="1"/>
  <c r="T354" i="1" s="1"/>
  <c r="T363" i="1" a="1"/>
  <c r="T363" i="1" s="1"/>
  <c r="T352" i="1" a="1"/>
  <c r="T352" i="1" s="1"/>
  <c r="T372" i="1" a="1"/>
  <c r="T372" i="1" s="1"/>
  <c r="T394" i="1" a="1"/>
  <c r="T394" i="1" s="1"/>
  <c r="T404" i="1" a="1"/>
  <c r="T404" i="1" s="1"/>
  <c r="T378" i="1" a="1"/>
  <c r="T378" i="1" s="1"/>
  <c r="T390" i="1" a="1"/>
  <c r="T390" i="1" s="1"/>
  <c r="T399" i="1" a="1"/>
  <c r="T399" i="1" s="1"/>
  <c r="T386" i="1" a="1"/>
  <c r="T386" i="1" s="1"/>
  <c r="T392" i="1" a="1"/>
  <c r="T392" i="1" s="1"/>
  <c r="T401" i="1" a="1"/>
  <c r="T401" i="1" s="1"/>
  <c r="T370" i="1" a="1"/>
  <c r="T370" i="1" s="1"/>
  <c r="T379" i="1" a="1"/>
  <c r="T379" i="1" s="1"/>
  <c r="T371" i="1" a="1"/>
  <c r="T371" i="1" s="1"/>
  <c r="T351" i="1" a="1"/>
  <c r="T351" i="1" s="1"/>
  <c r="T361" i="1" a="1"/>
  <c r="T361" i="1" s="1"/>
  <c r="T367" i="1" a="1"/>
  <c r="T367" i="1" s="1"/>
  <c r="T391" i="1" a="1"/>
  <c r="T391" i="1" s="1"/>
  <c r="T359" i="1" a="1"/>
  <c r="T359" i="1" s="1"/>
  <c r="T402" i="1" a="1"/>
  <c r="T402" i="1" s="1"/>
  <c r="T356" i="1" a="1"/>
  <c r="T356" i="1" s="1"/>
  <c r="T368" i="1" a="1"/>
  <c r="T368" i="1" s="1"/>
  <c r="T396" i="1" a="1"/>
  <c r="T396" i="1" s="1"/>
  <c r="T360" i="1" a="1"/>
  <c r="T360" i="1" s="1"/>
  <c r="T374" i="1" a="1"/>
  <c r="T374" i="1" s="1"/>
  <c r="T365" i="1" a="1"/>
  <c r="T365" i="1" s="1"/>
  <c r="T400" i="1" a="1"/>
  <c r="T400" i="1" s="1"/>
  <c r="T375" i="1" a="1"/>
  <c r="T375" i="1" s="1"/>
  <c r="T366" i="1" a="1"/>
  <c r="T366" i="1" s="1"/>
  <c r="T369" i="1" a="1"/>
  <c r="T369" i="1" s="1"/>
  <c r="T355" i="1" a="1"/>
  <c r="T355" i="1" s="1"/>
  <c r="T398" i="1" a="1"/>
  <c r="T398" i="1" s="1"/>
  <c r="T388" i="1" a="1"/>
  <c r="T388" i="1" s="1"/>
  <c r="T383" i="1" a="1"/>
  <c r="T383" i="1" s="1"/>
  <c r="T353" i="1" a="1"/>
  <c r="T353" i="1" s="1"/>
  <c r="T382" i="1" a="1"/>
  <c r="T382" i="1" s="1"/>
  <c r="T358" i="1" a="1"/>
  <c r="T358" i="1" s="1"/>
  <c r="T380" i="1" a="1"/>
  <c r="T380" i="1" s="1"/>
  <c r="T393" i="1" a="1"/>
  <c r="T393" i="1" s="1"/>
  <c r="T385" i="1" a="1"/>
  <c r="T385" i="1" s="1"/>
  <c r="T395" i="1" a="1"/>
  <c r="T395" i="1" s="1"/>
  <c r="T384" i="1" a="1"/>
  <c r="T384" i="1" s="1"/>
  <c r="T373" i="1" a="1"/>
  <c r="T373" i="1" s="1"/>
  <c r="T397" i="1" a="1"/>
  <c r="T397" i="1" s="1"/>
  <c r="T377" i="1" a="1"/>
  <c r="T377" i="1" s="1"/>
  <c r="T389" i="1" a="1"/>
  <c r="T389" i="1" s="1"/>
  <c r="T376" i="1" a="1"/>
  <c r="T376" i="1" s="1"/>
  <c r="T364" i="1" a="1"/>
  <c r="T364" i="1" s="1"/>
  <c r="T387" i="1" a="1"/>
  <c r="T387" i="1" s="1"/>
  <c r="X350" i="1"/>
  <c r="X362" i="1" s="1" a="1"/>
  <c r="X362" i="1" s="1"/>
  <c r="V597" i="9"/>
  <c r="V572" i="27"/>
  <c r="V593" i="9"/>
  <c r="V568" i="27"/>
  <c r="V602" i="9"/>
  <c r="V577" i="27"/>
  <c r="V599" i="9"/>
  <c r="V574" i="27"/>
  <c r="V591" i="9"/>
  <c r="V566" i="27"/>
  <c r="V594" i="9"/>
  <c r="V569" i="27"/>
  <c r="V598" i="9"/>
  <c r="V573" i="27"/>
  <c r="V596" i="9"/>
  <c r="V571" i="27"/>
  <c r="V590" i="9"/>
  <c r="V565" i="27"/>
  <c r="V595" i="9"/>
  <c r="V570" i="27"/>
  <c r="K134" i="18"/>
  <c r="AP137" i="18"/>
  <c r="AP138" i="18"/>
  <c r="AP132" i="18"/>
  <c r="AP134" i="18"/>
  <c r="AP130" i="18"/>
  <c r="AP133" i="18"/>
  <c r="AP131" i="18"/>
  <c r="AP136" i="18"/>
  <c r="AP135" i="18"/>
  <c r="AP129" i="18"/>
  <c r="AA26" i="17"/>
  <c r="M23" i="17"/>
  <c r="K131" i="18"/>
  <c r="AA23" i="17"/>
  <c r="P14" i="6"/>
  <c r="N25" i="17"/>
  <c r="N105" i="17" s="1"/>
  <c r="AC105" i="17" s="1"/>
  <c r="K143" i="18"/>
  <c r="AB25" i="17"/>
  <c r="AD111" i="17"/>
  <c r="AD104" i="17"/>
  <c r="AD110" i="17"/>
  <c r="AD99" i="17"/>
  <c r="O112" i="17"/>
  <c r="AD112" i="17" s="1"/>
  <c r="AD98" i="17"/>
  <c r="AD106" i="17"/>
  <c r="AO110" i="18"/>
  <c r="X102" i="17"/>
  <c r="X103" i="17"/>
  <c r="Z350" i="1"/>
  <c r="Z362" i="1" s="1" a="1"/>
  <c r="Z362" i="1" s="1"/>
  <c r="Y350" i="1"/>
  <c r="Y362" i="1" s="1" a="1"/>
  <c r="Y362" i="1" s="1"/>
  <c r="AA350" i="1"/>
  <c r="AA362" i="1" s="1" a="1"/>
  <c r="AA362" i="1" s="1"/>
  <c r="H624" i="1"/>
  <c r="H625" i="1"/>
  <c r="H626" i="1"/>
  <c r="H622" i="1"/>
  <c r="H623" i="1"/>
  <c r="O475" i="1"/>
  <c r="O487" i="1" s="1" a="1"/>
  <c r="O487" i="1" s="1"/>
  <c r="N475" i="1"/>
  <c r="N487" i="1" s="1" a="1"/>
  <c r="N487" i="1" s="1"/>
  <c r="M475" i="1"/>
  <c r="M487" i="1" s="1" a="1"/>
  <c r="M487" i="1" s="1"/>
  <c r="L475" i="1"/>
  <c r="L487" i="1" s="1" a="1"/>
  <c r="L487" i="1" s="1"/>
  <c r="M414" i="1"/>
  <c r="M426" i="1" s="1" a="1"/>
  <c r="M426" i="1" s="1"/>
  <c r="N414" i="1"/>
  <c r="N426" i="1" s="1" a="1"/>
  <c r="N426" i="1" s="1"/>
  <c r="O414" i="1"/>
  <c r="O426" i="1" s="1" a="1"/>
  <c r="O426" i="1" s="1"/>
  <c r="L414" i="1"/>
  <c r="L426" i="1" s="1" a="1"/>
  <c r="L426" i="1" s="1"/>
  <c r="N528" i="1" l="1" a="1"/>
  <c r="N528" i="1" s="1"/>
  <c r="N482" i="1" a="1"/>
  <c r="N482" i="1" s="1"/>
  <c r="M528" i="1" a="1"/>
  <c r="M528" i="1" s="1"/>
  <c r="M482" i="1" a="1"/>
  <c r="M482" i="1" s="1"/>
  <c r="O528" i="1" a="1"/>
  <c r="O528" i="1" s="1"/>
  <c r="O482" i="1" a="1"/>
  <c r="O482" i="1" s="1"/>
  <c r="L528" i="1" a="1"/>
  <c r="L528" i="1" s="1"/>
  <c r="L482" i="1" a="1"/>
  <c r="L482" i="1" s="1"/>
  <c r="O467" i="1" a="1"/>
  <c r="O467" i="1" s="1"/>
  <c r="O421" i="1" a="1"/>
  <c r="O421" i="1" s="1"/>
  <c r="L467" i="1" a="1"/>
  <c r="L467" i="1" s="1"/>
  <c r="L421" i="1" a="1"/>
  <c r="L421" i="1" s="1"/>
  <c r="N467" i="1" a="1"/>
  <c r="N467" i="1" s="1"/>
  <c r="N421" i="1" a="1"/>
  <c r="N421" i="1" s="1"/>
  <c r="M467" i="1" a="1"/>
  <c r="M467" i="1" s="1"/>
  <c r="M421" i="1" a="1"/>
  <c r="M421" i="1" s="1"/>
  <c r="X403" i="1" a="1"/>
  <c r="X403" i="1" s="1"/>
  <c r="X357" i="1" a="1"/>
  <c r="X357" i="1" s="1"/>
  <c r="Y403" i="1" a="1"/>
  <c r="Y403" i="1" s="1"/>
  <c r="Y357" i="1" a="1"/>
  <c r="Y357" i="1" s="1"/>
  <c r="Z403" i="1" a="1"/>
  <c r="Z403" i="1" s="1"/>
  <c r="Z357" i="1" a="1"/>
  <c r="Z357" i="1" s="1"/>
  <c r="AA403" i="1" a="1"/>
  <c r="AA403" i="1" s="1"/>
  <c r="AA357" i="1" a="1"/>
  <c r="AA357" i="1" s="1"/>
  <c r="AL353" i="9" a="1"/>
  <c r="AL353" i="9" s="1"/>
  <c r="AM353" i="9" s="1"/>
  <c r="N463" i="1" a="1"/>
  <c r="N463" i="1" s="1"/>
  <c r="N417" i="1" a="1"/>
  <c r="N417" i="1" s="1"/>
  <c r="N428" i="1" a="1"/>
  <c r="N428" i="1" s="1"/>
  <c r="N440" i="1" a="1"/>
  <c r="N440" i="1" s="1"/>
  <c r="N446" i="1" a="1"/>
  <c r="N446" i="1" s="1"/>
  <c r="N443" i="1" a="1"/>
  <c r="N443" i="1" s="1"/>
  <c r="N415" i="1" a="1"/>
  <c r="N415" i="1" s="1"/>
  <c r="N438" i="1" a="1"/>
  <c r="N438" i="1" s="1"/>
  <c r="N450" i="1" a="1"/>
  <c r="N450" i="1" s="1"/>
  <c r="N461" i="1" a="1"/>
  <c r="N461" i="1" s="1"/>
  <c r="N465" i="1" a="1"/>
  <c r="N465" i="1" s="1"/>
  <c r="N445" i="1" a="1"/>
  <c r="N445" i="1" s="1"/>
  <c r="N453" i="1" a="1"/>
  <c r="N453" i="1" s="1"/>
  <c r="N430" i="1" a="1"/>
  <c r="N430" i="1" s="1"/>
  <c r="N424" i="1" a="1"/>
  <c r="N424" i="1" s="1"/>
  <c r="N460" i="1" a="1"/>
  <c r="N460" i="1" s="1"/>
  <c r="N459" i="1" a="1"/>
  <c r="N459" i="1" s="1"/>
  <c r="N448" i="1" a="1"/>
  <c r="N448" i="1" s="1"/>
  <c r="N455" i="1" a="1"/>
  <c r="N455" i="1" s="1"/>
  <c r="N418" i="1" a="1"/>
  <c r="N418" i="1" s="1"/>
  <c r="N458" i="1" a="1"/>
  <c r="N458" i="1" s="1"/>
  <c r="N422" i="1" a="1"/>
  <c r="N422" i="1" s="1"/>
  <c r="N433" i="1" a="1"/>
  <c r="N433" i="1" s="1"/>
  <c r="N435" i="1" a="1"/>
  <c r="N435" i="1" s="1"/>
  <c r="N452" i="1" a="1"/>
  <c r="N452" i="1" s="1"/>
  <c r="N464" i="1" a="1"/>
  <c r="N464" i="1" s="1"/>
  <c r="N444" i="1" a="1"/>
  <c r="N444" i="1" s="1"/>
  <c r="N439" i="1" a="1"/>
  <c r="N439" i="1" s="1"/>
  <c r="N431" i="1" a="1"/>
  <c r="N431" i="1" s="1"/>
  <c r="N468" i="1" a="1"/>
  <c r="N468" i="1" s="1"/>
  <c r="N451" i="1" a="1"/>
  <c r="N451" i="1" s="1"/>
  <c r="N434" i="1" a="1"/>
  <c r="N434" i="1" s="1"/>
  <c r="N425" i="1" a="1"/>
  <c r="N425" i="1" s="1"/>
  <c r="N447" i="1" a="1"/>
  <c r="N447" i="1" s="1"/>
  <c r="N442" i="1" a="1"/>
  <c r="N442" i="1" s="1"/>
  <c r="N437" i="1" a="1"/>
  <c r="N437" i="1" s="1"/>
  <c r="N420" i="1" a="1"/>
  <c r="N420" i="1" s="1"/>
  <c r="N454" i="1" a="1"/>
  <c r="N454" i="1" s="1"/>
  <c r="N429" i="1" a="1"/>
  <c r="N429" i="1" s="1"/>
  <c r="N432" i="1" a="1"/>
  <c r="N432" i="1" s="1"/>
  <c r="N456" i="1" a="1"/>
  <c r="N456" i="1" s="1"/>
  <c r="N427" i="1" a="1"/>
  <c r="N427" i="1" s="1"/>
  <c r="N419" i="1" a="1"/>
  <c r="N419" i="1" s="1"/>
  <c r="N436" i="1" a="1"/>
  <c r="N436" i="1" s="1"/>
  <c r="N441" i="1" a="1"/>
  <c r="N441" i="1" s="1"/>
  <c r="N423" i="1" a="1"/>
  <c r="N423" i="1" s="1"/>
  <c r="N416" i="1" a="1"/>
  <c r="N416" i="1" s="1"/>
  <c r="N462" i="1" a="1"/>
  <c r="N462" i="1" s="1"/>
  <c r="N457" i="1" a="1"/>
  <c r="N457" i="1" s="1"/>
  <c r="N466" i="1" a="1"/>
  <c r="N466" i="1" s="1"/>
  <c r="N449" i="1" a="1"/>
  <c r="N449" i="1" s="1"/>
  <c r="O449" i="1" a="1"/>
  <c r="O449" i="1" s="1"/>
  <c r="O463" i="1" a="1"/>
  <c r="O463" i="1" s="1"/>
  <c r="O417" i="1" a="1"/>
  <c r="O417" i="1" s="1"/>
  <c r="O454" i="1" a="1"/>
  <c r="O454" i="1" s="1"/>
  <c r="O416" i="1" a="1"/>
  <c r="O416" i="1" s="1"/>
  <c r="O423" i="1" a="1"/>
  <c r="O423" i="1" s="1"/>
  <c r="O428" i="1" a="1"/>
  <c r="O428" i="1" s="1"/>
  <c r="O415" i="1" a="1"/>
  <c r="O415" i="1" s="1"/>
  <c r="O438" i="1" a="1"/>
  <c r="O438" i="1" s="1"/>
  <c r="O429" i="1" a="1"/>
  <c r="O429" i="1" s="1"/>
  <c r="O464" i="1" a="1"/>
  <c r="O464" i="1" s="1"/>
  <c r="O434" i="1" a="1"/>
  <c r="O434" i="1" s="1"/>
  <c r="O458" i="1" a="1"/>
  <c r="O458" i="1" s="1"/>
  <c r="O439" i="1" a="1"/>
  <c r="O439" i="1" s="1"/>
  <c r="O444" i="1" a="1"/>
  <c r="O444" i="1" s="1"/>
  <c r="O453" i="1" a="1"/>
  <c r="O453" i="1" s="1"/>
  <c r="O433" i="1" a="1"/>
  <c r="O433" i="1" s="1"/>
  <c r="O465" i="1" a="1"/>
  <c r="O465" i="1" s="1"/>
  <c r="O459" i="1" a="1"/>
  <c r="O459" i="1" s="1"/>
  <c r="O422" i="1" a="1"/>
  <c r="O422" i="1" s="1"/>
  <c r="O443" i="1" a="1"/>
  <c r="O443" i="1" s="1"/>
  <c r="O461" i="1" a="1"/>
  <c r="O461" i="1" s="1"/>
  <c r="O448" i="1" a="1"/>
  <c r="O448" i="1" s="1"/>
  <c r="O451" i="1" a="1"/>
  <c r="O451" i="1" s="1"/>
  <c r="O457" i="1" a="1"/>
  <c r="O457" i="1" s="1"/>
  <c r="O446" i="1" a="1"/>
  <c r="O446" i="1" s="1"/>
  <c r="O468" i="1" a="1"/>
  <c r="O468" i="1" s="1"/>
  <c r="O435" i="1" a="1"/>
  <c r="O435" i="1" s="1"/>
  <c r="O431" i="1" a="1"/>
  <c r="O431" i="1" s="1"/>
  <c r="O441" i="1" a="1"/>
  <c r="O441" i="1" s="1"/>
  <c r="O432" i="1" a="1"/>
  <c r="O432" i="1" s="1"/>
  <c r="O427" i="1" a="1"/>
  <c r="O427" i="1" s="1"/>
  <c r="O430" i="1" a="1"/>
  <c r="O430" i="1" s="1"/>
  <c r="O442" i="1" a="1"/>
  <c r="O442" i="1" s="1"/>
  <c r="O440" i="1" a="1"/>
  <c r="O440" i="1" s="1"/>
  <c r="O460" i="1" a="1"/>
  <c r="O460" i="1" s="1"/>
  <c r="O424" i="1" a="1"/>
  <c r="O424" i="1" s="1"/>
  <c r="O436" i="1" a="1"/>
  <c r="O436" i="1" s="1"/>
  <c r="O418" i="1" a="1"/>
  <c r="O418" i="1" s="1"/>
  <c r="O450" i="1" a="1"/>
  <c r="O450" i="1" s="1"/>
  <c r="O425" i="1" a="1"/>
  <c r="O425" i="1" s="1"/>
  <c r="O437" i="1" a="1"/>
  <c r="O437" i="1" s="1"/>
  <c r="O419" i="1" a="1"/>
  <c r="O419" i="1" s="1"/>
  <c r="O452" i="1" a="1"/>
  <c r="O452" i="1" s="1"/>
  <c r="O420" i="1" a="1"/>
  <c r="O420" i="1" s="1"/>
  <c r="O456" i="1" a="1"/>
  <c r="O456" i="1" s="1"/>
  <c r="O462" i="1" a="1"/>
  <c r="O462" i="1" s="1"/>
  <c r="O455" i="1" a="1"/>
  <c r="O455" i="1" s="1"/>
  <c r="O445" i="1" a="1"/>
  <c r="O445" i="1" s="1"/>
  <c r="O447" i="1" a="1"/>
  <c r="O447" i="1" s="1"/>
  <c r="O466" i="1" a="1"/>
  <c r="O466" i="1" s="1"/>
  <c r="M416" i="1" a="1"/>
  <c r="M416" i="1" s="1"/>
  <c r="M428" i="1" a="1"/>
  <c r="M428" i="1" s="1"/>
  <c r="M437" i="1" a="1"/>
  <c r="M437" i="1" s="1"/>
  <c r="M440" i="1" a="1"/>
  <c r="M440" i="1" s="1"/>
  <c r="M446" i="1" a="1"/>
  <c r="M446" i="1" s="1"/>
  <c r="M415" i="1" a="1"/>
  <c r="M415" i="1" s="1"/>
  <c r="M448" i="1" a="1"/>
  <c r="M448" i="1" s="1"/>
  <c r="M423" i="1" a="1"/>
  <c r="M423" i="1" s="1"/>
  <c r="M438" i="1" a="1"/>
  <c r="M438" i="1" s="1"/>
  <c r="M450" i="1" a="1"/>
  <c r="M450" i="1" s="1"/>
  <c r="M461" i="1" a="1"/>
  <c r="M461" i="1" s="1"/>
  <c r="M425" i="1" a="1"/>
  <c r="M425" i="1" s="1"/>
  <c r="M453" i="1" a="1"/>
  <c r="M453" i="1" s="1"/>
  <c r="M459" i="1" a="1"/>
  <c r="M459" i="1" s="1"/>
  <c r="M443" i="1" a="1"/>
  <c r="M443" i="1" s="1"/>
  <c r="M454" i="1" a="1"/>
  <c r="M454" i="1" s="1"/>
  <c r="M422" i="1" a="1"/>
  <c r="M422" i="1" s="1"/>
  <c r="M434" i="1" a="1"/>
  <c r="M434" i="1" s="1"/>
  <c r="M418" i="1" a="1"/>
  <c r="M418" i="1" s="1"/>
  <c r="M458" i="1" a="1"/>
  <c r="M458" i="1" s="1"/>
  <c r="M439" i="1" a="1"/>
  <c r="M439" i="1" s="1"/>
  <c r="M433" i="1" a="1"/>
  <c r="M433" i="1" s="1"/>
  <c r="M430" i="1" a="1"/>
  <c r="M430" i="1" s="1"/>
  <c r="M464" i="1" a="1"/>
  <c r="M464" i="1" s="1"/>
  <c r="M417" i="1" a="1"/>
  <c r="M417" i="1" s="1"/>
  <c r="M429" i="1" a="1"/>
  <c r="M429" i="1" s="1"/>
  <c r="M460" i="1" a="1"/>
  <c r="M460" i="1" s="1"/>
  <c r="M449" i="1" a="1"/>
  <c r="M449" i="1" s="1"/>
  <c r="M463" i="1" a="1"/>
  <c r="M463" i="1" s="1"/>
  <c r="M444" i="1" a="1"/>
  <c r="M444" i="1" s="1"/>
  <c r="M445" i="1" a="1"/>
  <c r="M445" i="1" s="1"/>
  <c r="M455" i="1" a="1"/>
  <c r="M455" i="1" s="1"/>
  <c r="M424" i="1" a="1"/>
  <c r="M424" i="1" s="1"/>
  <c r="M468" i="1" a="1"/>
  <c r="M468" i="1" s="1"/>
  <c r="M442" i="1" a="1"/>
  <c r="M442" i="1" s="1"/>
  <c r="M431" i="1" a="1"/>
  <c r="M431" i="1" s="1"/>
  <c r="M451" i="1" a="1"/>
  <c r="M451" i="1" s="1"/>
  <c r="M420" i="1" a="1"/>
  <c r="M420" i="1" s="1"/>
  <c r="M462" i="1" a="1"/>
  <c r="M462" i="1" s="1"/>
  <c r="M457" i="1" a="1"/>
  <c r="M457" i="1" s="1"/>
  <c r="M466" i="1" a="1"/>
  <c r="M466" i="1" s="1"/>
  <c r="M435" i="1" a="1"/>
  <c r="M435" i="1" s="1"/>
  <c r="M432" i="1" a="1"/>
  <c r="M432" i="1" s="1"/>
  <c r="M447" i="1" a="1"/>
  <c r="M447" i="1" s="1"/>
  <c r="M465" i="1" a="1"/>
  <c r="M465" i="1" s="1"/>
  <c r="M419" i="1" a="1"/>
  <c r="M419" i="1" s="1"/>
  <c r="M436" i="1" a="1"/>
  <c r="M436" i="1" s="1"/>
  <c r="M441" i="1" a="1"/>
  <c r="M441" i="1" s="1"/>
  <c r="M452" i="1" a="1"/>
  <c r="M452" i="1" s="1"/>
  <c r="M456" i="1" a="1"/>
  <c r="M456" i="1" s="1"/>
  <c r="M427" i="1" a="1"/>
  <c r="M427" i="1" s="1"/>
  <c r="Y373" i="1" a="1"/>
  <c r="Y373" i="1" s="1"/>
  <c r="Y376" i="1" a="1"/>
  <c r="Y376" i="1" s="1"/>
  <c r="Y379" i="1" a="1"/>
  <c r="Y379" i="1" s="1"/>
  <c r="Y382" i="1" a="1"/>
  <c r="Y382" i="1" s="1"/>
  <c r="Y358" i="1" a="1"/>
  <c r="Y358" i="1" s="1"/>
  <c r="Y370" i="1" a="1"/>
  <c r="Y370" i="1" s="1"/>
  <c r="Y389" i="1" a="1"/>
  <c r="Y389" i="1" s="1"/>
  <c r="Y400" i="1" a="1"/>
  <c r="Y400" i="1" s="1"/>
  <c r="Y377" i="1" a="1"/>
  <c r="Y377" i="1" s="1"/>
  <c r="Y383" i="1" a="1"/>
  <c r="Y383" i="1" s="1"/>
  <c r="Y384" i="1" a="1"/>
  <c r="Y384" i="1" s="1"/>
  <c r="Y391" i="1" a="1"/>
  <c r="Y391" i="1" s="1"/>
  <c r="Y378" i="1" a="1"/>
  <c r="Y378" i="1" s="1"/>
  <c r="Y361" i="1" a="1"/>
  <c r="Y361" i="1" s="1"/>
  <c r="Y398" i="1" a="1"/>
  <c r="Y398" i="1" s="1"/>
  <c r="Y396" i="1" a="1"/>
  <c r="Y396" i="1" s="1"/>
  <c r="Y364" i="1" a="1"/>
  <c r="Y364" i="1" s="1"/>
  <c r="Y372" i="1" a="1"/>
  <c r="Y372" i="1" s="1"/>
  <c r="Y385" i="1" a="1"/>
  <c r="Y385" i="1" s="1"/>
  <c r="Y367" i="1" a="1"/>
  <c r="Y367" i="1" s="1"/>
  <c r="Y390" i="1" a="1"/>
  <c r="Y390" i="1" s="1"/>
  <c r="Y354" i="1" a="1"/>
  <c r="Y354" i="1" s="1"/>
  <c r="Y356" i="1" a="1"/>
  <c r="Y356" i="1" s="1"/>
  <c r="Y371" i="1" a="1"/>
  <c r="Y371" i="1" s="1"/>
  <c r="Y387" i="1" a="1"/>
  <c r="Y387" i="1" s="1"/>
  <c r="Y394" i="1" a="1"/>
  <c r="Y394" i="1" s="1"/>
  <c r="Y381" i="1" a="1"/>
  <c r="Y381" i="1" s="1"/>
  <c r="Y353" i="1" a="1"/>
  <c r="Y353" i="1" s="1"/>
  <c r="Y352" i="1" a="1"/>
  <c r="Y352" i="1" s="1"/>
  <c r="Y351" i="1" a="1"/>
  <c r="Y351" i="1" s="1"/>
  <c r="Y366" i="1" a="1"/>
  <c r="Y366" i="1" s="1"/>
  <c r="Y355" i="1" a="1"/>
  <c r="Y355" i="1" s="1"/>
  <c r="Y375" i="1" a="1"/>
  <c r="Y375" i="1" s="1"/>
  <c r="Y363" i="1" a="1"/>
  <c r="Y363" i="1" s="1"/>
  <c r="Y402" i="1" a="1"/>
  <c r="Y402" i="1" s="1"/>
  <c r="Y365" i="1" a="1"/>
  <c r="Y365" i="1" s="1"/>
  <c r="Y374" i="1" a="1"/>
  <c r="Y374" i="1" s="1"/>
  <c r="Y386" i="1" a="1"/>
  <c r="Y386" i="1" s="1"/>
  <c r="Y392" i="1" a="1"/>
  <c r="Y392" i="1" s="1"/>
  <c r="Y399" i="1" a="1"/>
  <c r="Y399" i="1" s="1"/>
  <c r="Y393" i="1" a="1"/>
  <c r="Y393" i="1" s="1"/>
  <c r="Y369" i="1" a="1"/>
  <c r="Y369" i="1" s="1"/>
  <c r="Y395" i="1" a="1"/>
  <c r="Y395" i="1" s="1"/>
  <c r="Y401" i="1" a="1"/>
  <c r="Y401" i="1" s="1"/>
  <c r="Y397" i="1" a="1"/>
  <c r="Y397" i="1" s="1"/>
  <c r="Y404" i="1" a="1"/>
  <c r="Y404" i="1" s="1"/>
  <c r="Y388" i="1" a="1"/>
  <c r="Y388" i="1" s="1"/>
  <c r="Y360" i="1" a="1"/>
  <c r="Y360" i="1" s="1"/>
  <c r="Y380" i="1" a="1"/>
  <c r="Y380" i="1" s="1"/>
  <c r="Y359" i="1" a="1"/>
  <c r="Y359" i="1" s="1"/>
  <c r="Y368" i="1" a="1"/>
  <c r="Y368" i="1" s="1"/>
  <c r="Z361" i="1" a="1"/>
  <c r="Z361" i="1" s="1"/>
  <c r="Z365" i="1" a="1"/>
  <c r="Z365" i="1" s="1"/>
  <c r="Z385" i="1" a="1"/>
  <c r="Z385" i="1" s="1"/>
  <c r="Z373" i="1" a="1"/>
  <c r="Z373" i="1" s="1"/>
  <c r="Z376" i="1" a="1"/>
  <c r="Z376" i="1" s="1"/>
  <c r="Z379" i="1" a="1"/>
  <c r="Z379" i="1" s="1"/>
  <c r="Z382" i="1" a="1"/>
  <c r="Z382" i="1" s="1"/>
  <c r="Z363" i="1" a="1"/>
  <c r="Z363" i="1" s="1"/>
  <c r="Z387" i="1" a="1"/>
  <c r="Z387" i="1" s="1"/>
  <c r="Z402" i="1" a="1"/>
  <c r="Z402" i="1" s="1"/>
  <c r="Z389" i="1" a="1"/>
  <c r="Z389" i="1" s="1"/>
  <c r="Z400" i="1" a="1"/>
  <c r="Z400" i="1" s="1"/>
  <c r="Z398" i="1" a="1"/>
  <c r="Z398" i="1" s="1"/>
  <c r="Z383" i="1" a="1"/>
  <c r="Z383" i="1" s="1"/>
  <c r="Z384" i="1" a="1"/>
  <c r="Z384" i="1" s="1"/>
  <c r="Z391" i="1" a="1"/>
  <c r="Z391" i="1" s="1"/>
  <c r="Z355" i="1" a="1"/>
  <c r="Z355" i="1" s="1"/>
  <c r="Z374" i="1" a="1"/>
  <c r="Z374" i="1" s="1"/>
  <c r="Z364" i="1" a="1"/>
  <c r="Z364" i="1" s="1"/>
  <c r="Z392" i="1" a="1"/>
  <c r="Z392" i="1" s="1"/>
  <c r="Z372" i="1" a="1"/>
  <c r="Z372" i="1" s="1"/>
  <c r="Z368" i="1" a="1"/>
  <c r="Z368" i="1" s="1"/>
  <c r="Z401" i="1" a="1"/>
  <c r="Z401" i="1" s="1"/>
  <c r="Z393" i="1" a="1"/>
  <c r="Z393" i="1" s="1"/>
  <c r="Z396" i="1" a="1"/>
  <c r="Z396" i="1" s="1"/>
  <c r="Z354" i="1" a="1"/>
  <c r="Z354" i="1" s="1"/>
  <c r="Z390" i="1" a="1"/>
  <c r="Z390" i="1" s="1"/>
  <c r="Z352" i="1" a="1"/>
  <c r="Z352" i="1" s="1"/>
  <c r="Z378" i="1" a="1"/>
  <c r="Z378" i="1" s="1"/>
  <c r="Z381" i="1" a="1"/>
  <c r="Z381" i="1" s="1"/>
  <c r="Z351" i="1" a="1"/>
  <c r="Z351" i="1" s="1"/>
  <c r="Z353" i="1" a="1"/>
  <c r="Z353" i="1" s="1"/>
  <c r="Z394" i="1" a="1"/>
  <c r="Z394" i="1" s="1"/>
  <c r="Z358" i="1" a="1"/>
  <c r="Z358" i="1" s="1"/>
  <c r="Z370" i="1" a="1"/>
  <c r="Z370" i="1" s="1"/>
  <c r="Z397" i="1" a="1"/>
  <c r="Z397" i="1" s="1"/>
  <c r="Z380" i="1" a="1"/>
  <c r="Z380" i="1" s="1"/>
  <c r="Z404" i="1" a="1"/>
  <c r="Z404" i="1" s="1"/>
  <c r="Z388" i="1" a="1"/>
  <c r="Z388" i="1" s="1"/>
  <c r="Z371" i="1" a="1"/>
  <c r="Z371" i="1" s="1"/>
  <c r="Z395" i="1" a="1"/>
  <c r="Z395" i="1" s="1"/>
  <c r="Z377" i="1" a="1"/>
  <c r="Z377" i="1" s="1"/>
  <c r="Z369" i="1" a="1"/>
  <c r="Z369" i="1" s="1"/>
  <c r="Z359" i="1" a="1"/>
  <c r="Z359" i="1" s="1"/>
  <c r="Z386" i="1" a="1"/>
  <c r="Z386" i="1" s="1"/>
  <c r="Z360" i="1" a="1"/>
  <c r="Z360" i="1" s="1"/>
  <c r="Z367" i="1" a="1"/>
  <c r="Z367" i="1" s="1"/>
  <c r="Z356" i="1" a="1"/>
  <c r="Z356" i="1" s="1"/>
  <c r="Z399" i="1" a="1"/>
  <c r="Z399" i="1" s="1"/>
  <c r="Z366" i="1" a="1"/>
  <c r="Z366" i="1" s="1"/>
  <c r="Z375" i="1" a="1"/>
  <c r="Z375" i="1" s="1"/>
  <c r="X382" i="1" a="1"/>
  <c r="X382" i="1" s="1"/>
  <c r="X370" i="1" a="1"/>
  <c r="X370" i="1" s="1"/>
  <c r="X358" i="1" a="1"/>
  <c r="X358" i="1" s="1"/>
  <c r="X360" i="1" a="1"/>
  <c r="X360" i="1" s="1"/>
  <c r="X367" i="1" a="1"/>
  <c r="X367" i="1" s="1"/>
  <c r="X375" i="1" a="1"/>
  <c r="X375" i="1" s="1"/>
  <c r="X378" i="1" a="1"/>
  <c r="X378" i="1" s="1"/>
  <c r="X361" i="1" a="1"/>
  <c r="X361" i="1" s="1"/>
  <c r="X383" i="1" a="1"/>
  <c r="X383" i="1" s="1"/>
  <c r="X384" i="1" a="1"/>
  <c r="X384" i="1" s="1"/>
  <c r="X391" i="1" a="1"/>
  <c r="X391" i="1" s="1"/>
  <c r="X385" i="1" a="1"/>
  <c r="X385" i="1" s="1"/>
  <c r="X398" i="1" a="1"/>
  <c r="X398" i="1" s="1"/>
  <c r="X396" i="1" a="1"/>
  <c r="X396" i="1" s="1"/>
  <c r="X394" i="1" a="1"/>
  <c r="X394" i="1" s="1"/>
  <c r="X376" i="1" a="1"/>
  <c r="X376" i="1" s="1"/>
  <c r="X377" i="1" a="1"/>
  <c r="X377" i="1" s="1"/>
  <c r="X390" i="1" a="1"/>
  <c r="X390" i="1" s="1"/>
  <c r="X404" i="1" a="1"/>
  <c r="X404" i="1" s="1"/>
  <c r="X353" i="1" a="1"/>
  <c r="X353" i="1" s="1"/>
  <c r="X379" i="1" a="1"/>
  <c r="X379" i="1" s="1"/>
  <c r="X381" i="1" a="1"/>
  <c r="X381" i="1" s="1"/>
  <c r="X354" i="1" a="1"/>
  <c r="X354" i="1" s="1"/>
  <c r="X366" i="1" a="1"/>
  <c r="X366" i="1" s="1"/>
  <c r="X372" i="1" a="1"/>
  <c r="X372" i="1" s="1"/>
  <c r="X402" i="1" a="1"/>
  <c r="X402" i="1" s="1"/>
  <c r="X352" i="1" a="1"/>
  <c r="X352" i="1" s="1"/>
  <c r="X374" i="1" a="1"/>
  <c r="X374" i="1" s="1"/>
  <c r="X386" i="1" a="1"/>
  <c r="X386" i="1" s="1"/>
  <c r="X363" i="1" a="1"/>
  <c r="X363" i="1" s="1"/>
  <c r="X392" i="1" a="1"/>
  <c r="X392" i="1" s="1"/>
  <c r="X351" i="1" a="1"/>
  <c r="X351" i="1" s="1"/>
  <c r="X365" i="1" a="1"/>
  <c r="X365" i="1" s="1"/>
  <c r="X364" i="1" a="1"/>
  <c r="X364" i="1" s="1"/>
  <c r="X373" i="1" a="1"/>
  <c r="X373" i="1" s="1"/>
  <c r="X400" i="1" a="1"/>
  <c r="X400" i="1" s="1"/>
  <c r="X355" i="1" a="1"/>
  <c r="X355" i="1" s="1"/>
  <c r="X387" i="1" a="1"/>
  <c r="X387" i="1" s="1"/>
  <c r="X397" i="1" a="1"/>
  <c r="X397" i="1" s="1"/>
  <c r="X356" i="1" a="1"/>
  <c r="X356" i="1" s="1"/>
  <c r="X388" i="1" a="1"/>
  <c r="X388" i="1" s="1"/>
  <c r="X401" i="1" a="1"/>
  <c r="X401" i="1" s="1"/>
  <c r="X380" i="1" a="1"/>
  <c r="X380" i="1" s="1"/>
  <c r="X393" i="1" a="1"/>
  <c r="X393" i="1" s="1"/>
  <c r="X369" i="1" a="1"/>
  <c r="X369" i="1" s="1"/>
  <c r="X359" i="1" a="1"/>
  <c r="X359" i="1" s="1"/>
  <c r="X395" i="1" a="1"/>
  <c r="X395" i="1" s="1"/>
  <c r="X368" i="1" a="1"/>
  <c r="X368" i="1" s="1"/>
  <c r="X389" i="1" a="1"/>
  <c r="X389" i="1" s="1"/>
  <c r="X399" i="1" a="1"/>
  <c r="X399" i="1" s="1"/>
  <c r="X371" i="1" a="1"/>
  <c r="X371" i="1" s="1"/>
  <c r="AA353" i="1" a="1"/>
  <c r="AA353" i="1" s="1"/>
  <c r="AA355" i="1" a="1"/>
  <c r="AA355" i="1" s="1"/>
  <c r="AA351" i="1" a="1"/>
  <c r="AA351" i="1" s="1"/>
  <c r="AA361" i="1" a="1"/>
  <c r="AA361" i="1" s="1"/>
  <c r="AA365" i="1" a="1"/>
  <c r="AA365" i="1" s="1"/>
  <c r="AA385" i="1" a="1"/>
  <c r="AA385" i="1" s="1"/>
  <c r="AA373" i="1" a="1"/>
  <c r="AA373" i="1" s="1"/>
  <c r="AA376" i="1" a="1"/>
  <c r="AA376" i="1" s="1"/>
  <c r="AA366" i="1" a="1"/>
  <c r="AA366" i="1" s="1"/>
  <c r="AA359" i="1" a="1"/>
  <c r="AA359" i="1" s="1"/>
  <c r="AA364" i="1" a="1"/>
  <c r="AA364" i="1" s="1"/>
  <c r="AA382" i="1" a="1"/>
  <c r="AA382" i="1" s="1"/>
  <c r="AA387" i="1" a="1"/>
  <c r="AA387" i="1" s="1"/>
  <c r="AA384" i="1" a="1"/>
  <c r="AA384" i="1" s="1"/>
  <c r="AA363" i="1" a="1"/>
  <c r="AA363" i="1" s="1"/>
  <c r="AA402" i="1" a="1"/>
  <c r="AA402" i="1" s="1"/>
  <c r="AA389" i="1" a="1"/>
  <c r="AA389" i="1" s="1"/>
  <c r="AA400" i="1" a="1"/>
  <c r="AA400" i="1" s="1"/>
  <c r="AA358" i="1" a="1"/>
  <c r="AA358" i="1" s="1"/>
  <c r="AA383" i="1" a="1"/>
  <c r="AA383" i="1" s="1"/>
  <c r="AA398" i="1" a="1"/>
  <c r="AA398" i="1" s="1"/>
  <c r="AA370" i="1" a="1"/>
  <c r="AA370" i="1" s="1"/>
  <c r="AA374" i="1" a="1"/>
  <c r="AA374" i="1" s="1"/>
  <c r="AA392" i="1" a="1"/>
  <c r="AA392" i="1" s="1"/>
  <c r="AA377" i="1" a="1"/>
  <c r="AA377" i="1" s="1"/>
  <c r="AA391" i="1" a="1"/>
  <c r="AA391" i="1" s="1"/>
  <c r="AA393" i="1" a="1"/>
  <c r="AA393" i="1" s="1"/>
  <c r="AA394" i="1" a="1"/>
  <c r="AA394" i="1" s="1"/>
  <c r="AA396" i="1" a="1"/>
  <c r="AA396" i="1" s="1"/>
  <c r="AA372" i="1" a="1"/>
  <c r="AA372" i="1" s="1"/>
  <c r="AA378" i="1" a="1"/>
  <c r="AA378" i="1" s="1"/>
  <c r="AA381" i="1" a="1"/>
  <c r="AA381" i="1" s="1"/>
  <c r="AA354" i="1" a="1"/>
  <c r="AA354" i="1" s="1"/>
  <c r="AA390" i="1" a="1"/>
  <c r="AA390" i="1" s="1"/>
  <c r="AA352" i="1" a="1"/>
  <c r="AA352" i="1" s="1"/>
  <c r="AA368" i="1" a="1"/>
  <c r="AA368" i="1" s="1"/>
  <c r="AA401" i="1" a="1"/>
  <c r="AA401" i="1" s="1"/>
  <c r="AA379" i="1" a="1"/>
  <c r="AA379" i="1" s="1"/>
  <c r="AA367" i="1" a="1"/>
  <c r="AA367" i="1" s="1"/>
  <c r="AA371" i="1" a="1"/>
  <c r="AA371" i="1" s="1"/>
  <c r="AA395" i="1" a="1"/>
  <c r="AA395" i="1" s="1"/>
  <c r="AA386" i="1" a="1"/>
  <c r="AA386" i="1" s="1"/>
  <c r="AA360" i="1" a="1"/>
  <c r="AA360" i="1" s="1"/>
  <c r="AA380" i="1" a="1"/>
  <c r="AA380" i="1" s="1"/>
  <c r="AA356" i="1" a="1"/>
  <c r="AA356" i="1" s="1"/>
  <c r="AA404" i="1" a="1"/>
  <c r="AA404" i="1" s="1"/>
  <c r="AA388" i="1" a="1"/>
  <c r="AA388" i="1" s="1"/>
  <c r="AA399" i="1" a="1"/>
  <c r="AA399" i="1" s="1"/>
  <c r="AA397" i="1" a="1"/>
  <c r="AA397" i="1" s="1"/>
  <c r="AA369" i="1" a="1"/>
  <c r="AA369" i="1" s="1"/>
  <c r="AA375" i="1" a="1"/>
  <c r="AA375" i="1" s="1"/>
  <c r="L416" i="1" a="1"/>
  <c r="L416" i="1" s="1"/>
  <c r="L428" i="1" a="1"/>
  <c r="L428" i="1" s="1"/>
  <c r="L423" i="1" a="1"/>
  <c r="L423" i="1" s="1"/>
  <c r="L461" i="1" a="1"/>
  <c r="L461" i="1" s="1"/>
  <c r="L438" i="1" a="1"/>
  <c r="L438" i="1" s="1"/>
  <c r="L442" i="1" a="1"/>
  <c r="L442" i="1" s="1"/>
  <c r="L450" i="1" a="1"/>
  <c r="L450" i="1" s="1"/>
  <c r="L443" i="1" a="1"/>
  <c r="L443" i="1" s="1"/>
  <c r="L453" i="1" a="1"/>
  <c r="L453" i="1" s="1"/>
  <c r="L454" i="1" a="1"/>
  <c r="L454" i="1" s="1"/>
  <c r="L459" i="1" a="1"/>
  <c r="L459" i="1" s="1"/>
  <c r="L448" i="1" a="1"/>
  <c r="L448" i="1" s="1"/>
  <c r="L422" i="1" a="1"/>
  <c r="L422" i="1" s="1"/>
  <c r="L455" i="1" a="1"/>
  <c r="L455" i="1" s="1"/>
  <c r="L464" i="1" a="1"/>
  <c r="L464" i="1" s="1"/>
  <c r="L440" i="1" a="1"/>
  <c r="L440" i="1" s="1"/>
  <c r="L433" i="1" a="1"/>
  <c r="L433" i="1" s="1"/>
  <c r="L429" i="1" a="1"/>
  <c r="L429" i="1" s="1"/>
  <c r="L435" i="1" a="1"/>
  <c r="L435" i="1" s="1"/>
  <c r="L417" i="1" a="1"/>
  <c r="L417" i="1" s="1"/>
  <c r="L460" i="1" a="1"/>
  <c r="L460" i="1" s="1"/>
  <c r="L449" i="1" a="1"/>
  <c r="L449" i="1" s="1"/>
  <c r="L458" i="1" a="1"/>
  <c r="L458" i="1" s="1"/>
  <c r="L465" i="1" a="1"/>
  <c r="L465" i="1" s="1"/>
  <c r="L415" i="1" a="1"/>
  <c r="L415" i="1" s="1"/>
  <c r="L439" i="1" a="1"/>
  <c r="L439" i="1" s="1"/>
  <c r="L434" i="1" a="1"/>
  <c r="L434" i="1" s="1"/>
  <c r="L444" i="1" a="1"/>
  <c r="L444" i="1" s="1"/>
  <c r="L445" i="1" a="1"/>
  <c r="L445" i="1" s="1"/>
  <c r="L463" i="1" a="1"/>
  <c r="L463" i="1" s="1"/>
  <c r="L456" i="1" a="1"/>
  <c r="L456" i="1" s="1"/>
  <c r="L466" i="1" a="1"/>
  <c r="L466" i="1" s="1"/>
  <c r="L452" i="1" a="1"/>
  <c r="L452" i="1" s="1"/>
  <c r="L431" i="1" a="1"/>
  <c r="L431" i="1" s="1"/>
  <c r="L436" i="1" a="1"/>
  <c r="L436" i="1" s="1"/>
  <c r="L437" i="1" a="1"/>
  <c r="L437" i="1" s="1"/>
  <c r="L432" i="1" a="1"/>
  <c r="L432" i="1" s="1"/>
  <c r="L441" i="1" a="1"/>
  <c r="L441" i="1" s="1"/>
  <c r="L427" i="1" a="1"/>
  <c r="L427" i="1" s="1"/>
  <c r="L420" i="1" a="1"/>
  <c r="L420" i="1" s="1"/>
  <c r="L457" i="1" a="1"/>
  <c r="L457" i="1" s="1"/>
  <c r="L447" i="1" a="1"/>
  <c r="L447" i="1" s="1"/>
  <c r="L418" i="1" a="1"/>
  <c r="L418" i="1" s="1"/>
  <c r="L425" i="1" a="1"/>
  <c r="L425" i="1" s="1"/>
  <c r="L424" i="1" a="1"/>
  <c r="L424" i="1" s="1"/>
  <c r="L462" i="1" a="1"/>
  <c r="L462" i="1" s="1"/>
  <c r="L430" i="1" a="1"/>
  <c r="L430" i="1" s="1"/>
  <c r="L451" i="1" a="1"/>
  <c r="L451" i="1" s="1"/>
  <c r="L446" i="1" a="1"/>
  <c r="L446" i="1" s="1"/>
  <c r="L419" i="1" a="1"/>
  <c r="L419" i="1" s="1"/>
  <c r="L468" i="1" a="1"/>
  <c r="L468" i="1" s="1"/>
  <c r="L514" i="1" a="1"/>
  <c r="L514" i="1" s="1"/>
  <c r="L515" i="1" a="1"/>
  <c r="L515" i="1" s="1"/>
  <c r="L513" i="1" a="1"/>
  <c r="L513" i="1" s="1"/>
  <c r="L512" i="1" a="1"/>
  <c r="L512" i="1" s="1"/>
  <c r="L516" i="1" a="1"/>
  <c r="L516" i="1" s="1"/>
  <c r="L511" i="1" a="1"/>
  <c r="L511" i="1" s="1"/>
  <c r="M513" i="1" a="1"/>
  <c r="M513" i="1" s="1"/>
  <c r="M516" i="1" a="1"/>
  <c r="M516" i="1" s="1"/>
  <c r="M514" i="1" a="1"/>
  <c r="M514" i="1" s="1"/>
  <c r="M515" i="1" a="1"/>
  <c r="M515" i="1" s="1"/>
  <c r="M512" i="1" a="1"/>
  <c r="M512" i="1" s="1"/>
  <c r="M511" i="1" a="1"/>
  <c r="M511" i="1" s="1"/>
  <c r="N514" i="1" a="1"/>
  <c r="N514" i="1" s="1"/>
  <c r="N515" i="1" a="1"/>
  <c r="N515" i="1" s="1"/>
  <c r="N516" i="1" a="1"/>
  <c r="N516" i="1" s="1"/>
  <c r="N512" i="1" a="1"/>
  <c r="N512" i="1" s="1"/>
  <c r="N511" i="1" a="1"/>
  <c r="N511" i="1" s="1"/>
  <c r="N513" i="1" a="1"/>
  <c r="N513" i="1" s="1"/>
  <c r="O515" i="1" a="1"/>
  <c r="O515" i="1" s="1"/>
  <c r="O516" i="1" a="1"/>
  <c r="O516" i="1" s="1"/>
  <c r="O512" i="1" a="1"/>
  <c r="O512" i="1" s="1"/>
  <c r="O513" i="1" a="1"/>
  <c r="O513" i="1" s="1"/>
  <c r="O511" i="1" a="1"/>
  <c r="O511" i="1" s="1"/>
  <c r="O514" i="1" a="1"/>
  <c r="O514" i="1" s="1"/>
  <c r="AB350" i="1"/>
  <c r="AB362" i="1" s="1" a="1"/>
  <c r="AB362" i="1" s="1"/>
  <c r="N524" i="1" a="1"/>
  <c r="N524" i="1" s="1"/>
  <c r="N506" i="1" a="1"/>
  <c r="N506" i="1" s="1"/>
  <c r="N507" i="1" a="1"/>
  <c r="N507" i="1" s="1"/>
  <c r="N508" i="1" a="1"/>
  <c r="N508" i="1" s="1"/>
  <c r="N504" i="1" a="1"/>
  <c r="N504" i="1" s="1"/>
  <c r="N505" i="1" a="1"/>
  <c r="N505" i="1" s="1"/>
  <c r="L524" i="1" a="1"/>
  <c r="L524" i="1" s="1"/>
  <c r="L507" i="1" a="1"/>
  <c r="L507" i="1" s="1"/>
  <c r="L505" i="1" a="1"/>
  <c r="L505" i="1" s="1"/>
  <c r="L506" i="1" a="1"/>
  <c r="L506" i="1" s="1"/>
  <c r="L508" i="1" a="1"/>
  <c r="L508" i="1" s="1"/>
  <c r="L504" i="1" a="1"/>
  <c r="L504" i="1" s="1"/>
  <c r="O524" i="1" a="1"/>
  <c r="O524" i="1" s="1"/>
  <c r="O507" i="1" a="1"/>
  <c r="O507" i="1" s="1"/>
  <c r="O508" i="1" a="1"/>
  <c r="O508" i="1" s="1"/>
  <c r="O504" i="1" a="1"/>
  <c r="O504" i="1" s="1"/>
  <c r="O506" i="1" a="1"/>
  <c r="O506" i="1" s="1"/>
  <c r="O505" i="1" a="1"/>
  <c r="O505" i="1" s="1"/>
  <c r="M524" i="1" a="1"/>
  <c r="M524" i="1" s="1"/>
  <c r="M505" i="1" a="1"/>
  <c r="M505" i="1" s="1"/>
  <c r="M508" i="1" a="1"/>
  <c r="M508" i="1" s="1"/>
  <c r="M506" i="1" a="1"/>
  <c r="M506" i="1" s="1"/>
  <c r="M507" i="1" a="1"/>
  <c r="M507" i="1" s="1"/>
  <c r="M504" i="1" a="1"/>
  <c r="M504" i="1" s="1"/>
  <c r="V609" i="9"/>
  <c r="V594" i="27" s="1"/>
  <c r="V584" i="27"/>
  <c r="V612" i="9"/>
  <c r="V597" i="27" s="1"/>
  <c r="V587" i="27"/>
  <c r="V600" i="9"/>
  <c r="V575" i="27"/>
  <c r="V608" i="9"/>
  <c r="V583" i="27"/>
  <c r="V601" i="9"/>
  <c r="V576" i="27"/>
  <c r="V603" i="9"/>
  <c r="V578" i="27"/>
  <c r="V605" i="9"/>
  <c r="V580" i="27"/>
  <c r="V604" i="9"/>
  <c r="V579" i="27"/>
  <c r="V606" i="9"/>
  <c r="V581" i="27"/>
  <c r="V607" i="9"/>
  <c r="V582" i="27"/>
  <c r="K144" i="18"/>
  <c r="AP140" i="18"/>
  <c r="AP142" i="18"/>
  <c r="AP139" i="18"/>
  <c r="AP147" i="18"/>
  <c r="AP141" i="18"/>
  <c r="AP148" i="18"/>
  <c r="AP145" i="18"/>
  <c r="AP143" i="18"/>
  <c r="AP144" i="18"/>
  <c r="AP146" i="18"/>
  <c r="AB26" i="17"/>
  <c r="N23" i="17"/>
  <c r="K141" i="18"/>
  <c r="AB23" i="17"/>
  <c r="O25" i="17"/>
  <c r="O105" i="17" s="1"/>
  <c r="AD105" i="17" s="1"/>
  <c r="K153" i="18"/>
  <c r="AC25" i="17"/>
  <c r="O522" i="1" a="1"/>
  <c r="O522" i="1" s="1"/>
  <c r="L522" i="1" a="1"/>
  <c r="L522" i="1" s="1"/>
  <c r="M522" i="1" a="1"/>
  <c r="M522" i="1" s="1"/>
  <c r="N522" i="1" a="1"/>
  <c r="N522" i="1" s="1"/>
  <c r="O518" i="1" a="1"/>
  <c r="O518" i="1" s="1"/>
  <c r="O520" i="1" a="1"/>
  <c r="O520" i="1" s="1"/>
  <c r="L518" i="1" a="1"/>
  <c r="L518" i="1" s="1"/>
  <c r="L520" i="1" a="1"/>
  <c r="L520" i="1" s="1"/>
  <c r="M518" i="1" a="1"/>
  <c r="M518" i="1" s="1"/>
  <c r="M520" i="1" a="1"/>
  <c r="M520" i="1" s="1"/>
  <c r="N518" i="1" a="1"/>
  <c r="N518" i="1" s="1"/>
  <c r="N520" i="1" a="1"/>
  <c r="N520" i="1" s="1"/>
  <c r="L509" i="1" a="1"/>
  <c r="L509" i="1" s="1"/>
  <c r="M509" i="1" a="1"/>
  <c r="M509" i="1" s="1"/>
  <c r="N509" i="1" a="1"/>
  <c r="N509" i="1" s="1"/>
  <c r="O509" i="1" a="1"/>
  <c r="O509" i="1" s="1"/>
  <c r="L501" i="1" a="1"/>
  <c r="L501" i="1" s="1"/>
  <c r="N501" i="1" a="1"/>
  <c r="N501" i="1" s="1"/>
  <c r="M501" i="1" a="1"/>
  <c r="M501" i="1" s="1"/>
  <c r="O501" i="1" a="1"/>
  <c r="O501" i="1" s="1"/>
  <c r="O494" i="1" a="1"/>
  <c r="O494" i="1" s="1"/>
  <c r="O496" i="1" a="1"/>
  <c r="O496" i="1" s="1"/>
  <c r="L494" i="1" a="1"/>
  <c r="L494" i="1" s="1"/>
  <c r="L496" i="1" a="1"/>
  <c r="L496" i="1" s="1"/>
  <c r="M494" i="1" a="1"/>
  <c r="M494" i="1" s="1"/>
  <c r="M496" i="1" a="1"/>
  <c r="M496" i="1" s="1"/>
  <c r="N494" i="1" a="1"/>
  <c r="N494" i="1" s="1"/>
  <c r="N496" i="1" a="1"/>
  <c r="N496" i="1" s="1"/>
  <c r="L490" i="1" a="1"/>
  <c r="L490" i="1" s="1"/>
  <c r="L492" i="1" a="1"/>
  <c r="L492" i="1" s="1"/>
  <c r="M490" i="1" a="1"/>
  <c r="M490" i="1" s="1"/>
  <c r="M492" i="1" a="1"/>
  <c r="M492" i="1" s="1"/>
  <c r="N490" i="1" a="1"/>
  <c r="N490" i="1" s="1"/>
  <c r="N492" i="1" a="1"/>
  <c r="N492" i="1" s="1"/>
  <c r="O490" i="1" a="1"/>
  <c r="O490" i="1" s="1"/>
  <c r="O492" i="1" a="1"/>
  <c r="O492" i="1" s="1"/>
  <c r="N519" i="1" a="1"/>
  <c r="N519" i="1" s="1"/>
  <c r="N503" i="1" a="1"/>
  <c r="N503" i="1" s="1"/>
  <c r="N510" i="1" a="1"/>
  <c r="N510" i="1" s="1"/>
  <c r="N521" i="1" a="1"/>
  <c r="N521" i="1" s="1"/>
  <c r="N517" i="1" a="1"/>
  <c r="N517" i="1" s="1"/>
  <c r="N502" i="1" a="1"/>
  <c r="N502" i="1" s="1"/>
  <c r="O502" i="1" a="1"/>
  <c r="O502" i="1" s="1"/>
  <c r="O510" i="1" a="1"/>
  <c r="O510" i="1" s="1"/>
  <c r="O503" i="1" a="1"/>
  <c r="O503" i="1" s="1"/>
  <c r="O521" i="1" a="1"/>
  <c r="O521" i="1" s="1"/>
  <c r="O519" i="1" a="1"/>
  <c r="O519" i="1" s="1"/>
  <c r="O517" i="1" a="1"/>
  <c r="O517" i="1" s="1"/>
  <c r="L521" i="1" a="1"/>
  <c r="L521" i="1" s="1"/>
  <c r="L517" i="1" a="1"/>
  <c r="L517" i="1" s="1"/>
  <c r="L510" i="1" a="1"/>
  <c r="L510" i="1" s="1"/>
  <c r="L503" i="1" a="1"/>
  <c r="L503" i="1" s="1"/>
  <c r="L502" i="1" a="1"/>
  <c r="L502" i="1" s="1"/>
  <c r="L519" i="1" a="1"/>
  <c r="L519" i="1" s="1"/>
  <c r="M521" i="1" a="1"/>
  <c r="M521" i="1" s="1"/>
  <c r="M510" i="1" a="1"/>
  <c r="M510" i="1" s="1"/>
  <c r="M519" i="1" a="1"/>
  <c r="M519" i="1" s="1"/>
  <c r="M502" i="1" a="1"/>
  <c r="M502" i="1" s="1"/>
  <c r="M517" i="1" a="1"/>
  <c r="M517" i="1" s="1"/>
  <c r="M503" i="1" a="1"/>
  <c r="M503" i="1" s="1"/>
  <c r="L488" i="1" a="1"/>
  <c r="L488" i="1" s="1"/>
  <c r="L478" i="1" a="1"/>
  <c r="L478" i="1" s="1"/>
  <c r="L486" i="1" a="1"/>
  <c r="L486" i="1" s="1"/>
  <c r="L485" i="1" a="1"/>
  <c r="L485" i="1" s="1"/>
  <c r="L480" i="1" a="1"/>
  <c r="L480" i="1" s="1"/>
  <c r="L484" i="1" a="1"/>
  <c r="L484" i="1" s="1"/>
  <c r="L479" i="1" a="1"/>
  <c r="L479" i="1" s="1"/>
  <c r="L477" i="1" a="1"/>
  <c r="L477" i="1" s="1"/>
  <c r="L481" i="1" a="1"/>
  <c r="L481" i="1" s="1"/>
  <c r="L483" i="1" a="1"/>
  <c r="L483" i="1" s="1"/>
  <c r="O488" i="1" a="1"/>
  <c r="O488" i="1" s="1"/>
  <c r="O478" i="1" a="1"/>
  <c r="O478" i="1" s="1"/>
  <c r="O485" i="1" a="1"/>
  <c r="O485" i="1" s="1"/>
  <c r="O486" i="1" a="1"/>
  <c r="O486" i="1" s="1"/>
  <c r="O477" i="1" a="1"/>
  <c r="O477" i="1" s="1"/>
  <c r="O481" i="1" a="1"/>
  <c r="O481" i="1" s="1"/>
  <c r="O479" i="1" a="1"/>
  <c r="O479" i="1" s="1"/>
  <c r="O483" i="1" a="1"/>
  <c r="O483" i="1" s="1"/>
  <c r="O480" i="1" a="1"/>
  <c r="O480" i="1" s="1"/>
  <c r="O484" i="1" a="1"/>
  <c r="O484" i="1" s="1"/>
  <c r="M488" i="1" a="1"/>
  <c r="M488" i="1" s="1"/>
  <c r="M478" i="1" a="1"/>
  <c r="M478" i="1" s="1"/>
  <c r="M480" i="1" a="1"/>
  <c r="M480" i="1" s="1"/>
  <c r="M477" i="1" a="1"/>
  <c r="M477" i="1" s="1"/>
  <c r="M486" i="1" a="1"/>
  <c r="M486" i="1" s="1"/>
  <c r="M484" i="1" a="1"/>
  <c r="M484" i="1" s="1"/>
  <c r="M479" i="1" a="1"/>
  <c r="M479" i="1" s="1"/>
  <c r="M483" i="1" a="1"/>
  <c r="M483" i="1" s="1"/>
  <c r="M481" i="1" a="1"/>
  <c r="M481" i="1" s="1"/>
  <c r="M485" i="1" a="1"/>
  <c r="M485" i="1" s="1"/>
  <c r="N488" i="1" a="1"/>
  <c r="N488" i="1" s="1"/>
  <c r="N478" i="1" a="1"/>
  <c r="N478" i="1" s="1"/>
  <c r="N485" i="1" a="1"/>
  <c r="N485" i="1" s="1"/>
  <c r="N486" i="1" a="1"/>
  <c r="N486" i="1" s="1"/>
  <c r="N484" i="1" a="1"/>
  <c r="N484" i="1" s="1"/>
  <c r="N483" i="1" a="1"/>
  <c r="N483" i="1" s="1"/>
  <c r="N477" i="1" a="1"/>
  <c r="N477" i="1" s="1"/>
  <c r="N481" i="1" a="1"/>
  <c r="N481" i="1" s="1"/>
  <c r="N479" i="1" a="1"/>
  <c r="N479" i="1" s="1"/>
  <c r="N480" i="1" a="1"/>
  <c r="N480" i="1" s="1"/>
  <c r="AO111" i="18"/>
  <c r="AE350" i="1"/>
  <c r="AE362" i="1" s="1" a="1"/>
  <c r="AE362" i="1" s="1"/>
  <c r="M476" i="1" a="1"/>
  <c r="M476" i="1" s="1"/>
  <c r="L476" i="1" a="1"/>
  <c r="L476" i="1" s="1"/>
  <c r="R475" i="1"/>
  <c r="R487" i="1" s="1" a="1"/>
  <c r="R487" i="1" s="1"/>
  <c r="N476" i="1" a="1"/>
  <c r="N476" i="1" s="1"/>
  <c r="AC350" i="1"/>
  <c r="AC362" i="1" s="1" a="1"/>
  <c r="AC362" i="1" s="1"/>
  <c r="S475" i="1"/>
  <c r="S487" i="1" s="1" a="1"/>
  <c r="S487" i="1" s="1"/>
  <c r="O476" i="1" a="1"/>
  <c r="O476" i="1" s="1"/>
  <c r="P414" i="1"/>
  <c r="P426" i="1" s="1" a="1"/>
  <c r="P426" i="1" s="1"/>
  <c r="P475" i="1"/>
  <c r="P487" i="1" s="1" a="1"/>
  <c r="P487" i="1" s="1"/>
  <c r="S414" i="1"/>
  <c r="S426" i="1" s="1" a="1"/>
  <c r="S426" i="1" s="1"/>
  <c r="Q414" i="1"/>
  <c r="Q426" i="1" s="1" a="1"/>
  <c r="Q426" i="1" s="1"/>
  <c r="Q475" i="1"/>
  <c r="Q487" i="1" s="1" a="1"/>
  <c r="Q487" i="1" s="1"/>
  <c r="R414" i="1"/>
  <c r="R426" i="1" s="1" a="1"/>
  <c r="R426" i="1" s="1"/>
  <c r="AD350" i="1"/>
  <c r="AD362" i="1" s="1" a="1"/>
  <c r="AD362" i="1" s="1"/>
  <c r="Q528" i="1" l="1" a="1"/>
  <c r="Q528" i="1" s="1"/>
  <c r="Q482" i="1" a="1"/>
  <c r="Q482" i="1" s="1"/>
  <c r="P528" i="1" a="1"/>
  <c r="P528" i="1" s="1"/>
  <c r="P482" i="1" a="1"/>
  <c r="P482" i="1" s="1"/>
  <c r="S528" i="1" a="1"/>
  <c r="S528" i="1" s="1"/>
  <c r="S482" i="1" a="1"/>
  <c r="S482" i="1" s="1"/>
  <c r="R528" i="1" a="1"/>
  <c r="R528" i="1" s="1"/>
  <c r="R482" i="1" a="1"/>
  <c r="R482" i="1" s="1"/>
  <c r="S467" i="1" a="1"/>
  <c r="S467" i="1" s="1"/>
  <c r="S421" i="1" a="1"/>
  <c r="S421" i="1" s="1"/>
  <c r="R467" i="1" a="1"/>
  <c r="R467" i="1" s="1"/>
  <c r="R421" i="1" a="1"/>
  <c r="R421" i="1" s="1"/>
  <c r="Q467" i="1" a="1"/>
  <c r="Q467" i="1" s="1"/>
  <c r="Q421" i="1" a="1"/>
  <c r="Q421" i="1" s="1"/>
  <c r="P467" i="1" a="1"/>
  <c r="P467" i="1" s="1"/>
  <c r="P421" i="1" a="1"/>
  <c r="P421" i="1" s="1"/>
  <c r="AD403" i="1" a="1"/>
  <c r="AD403" i="1" s="1"/>
  <c r="AD357" i="1" a="1"/>
  <c r="AD357" i="1" s="1"/>
  <c r="AC403" i="1" a="1"/>
  <c r="AC403" i="1" s="1"/>
  <c r="AC357" i="1" a="1"/>
  <c r="AC357" i="1" s="1"/>
  <c r="AE403" i="1" a="1"/>
  <c r="AE403" i="1" s="1"/>
  <c r="AE357" i="1" a="1"/>
  <c r="AE357" i="1" s="1"/>
  <c r="AB403" i="1" a="1"/>
  <c r="AB403" i="1" s="1"/>
  <c r="AB357" i="1" a="1"/>
  <c r="AB357" i="1" s="1"/>
  <c r="AK354" i="9"/>
  <c r="AL354" i="9" s="1" a="1"/>
  <c r="AL354" i="9" s="1"/>
  <c r="AM354" i="9" s="1"/>
  <c r="AK355" i="9" s="1"/>
  <c r="AB369" i="1" a="1"/>
  <c r="AB369" i="1" s="1"/>
  <c r="AB371" i="1" a="1"/>
  <c r="AB371" i="1" s="1"/>
  <c r="AB351" i="1" a="1"/>
  <c r="AB351" i="1" s="1"/>
  <c r="AB353" i="1" a="1"/>
  <c r="AB353" i="1" s="1"/>
  <c r="AB355" i="1" a="1"/>
  <c r="AB355" i="1" s="1"/>
  <c r="AB361" i="1" a="1"/>
  <c r="AB361" i="1" s="1"/>
  <c r="AB385" i="1" a="1"/>
  <c r="AB385" i="1" s="1"/>
  <c r="AB356" i="1" a="1"/>
  <c r="AB356" i="1" s="1"/>
  <c r="AB374" i="1" a="1"/>
  <c r="AB374" i="1" s="1"/>
  <c r="AB393" i="1" a="1"/>
  <c r="AB393" i="1" s="1"/>
  <c r="AB395" i="1" a="1"/>
  <c r="AB395" i="1" s="1"/>
  <c r="AB360" i="1" a="1"/>
  <c r="AB360" i="1" s="1"/>
  <c r="AB366" i="1" a="1"/>
  <c r="AB366" i="1" s="1"/>
  <c r="AB367" i="1" a="1"/>
  <c r="AB367" i="1" s="1"/>
  <c r="AB375" i="1" a="1"/>
  <c r="AB375" i="1" s="1"/>
  <c r="AB387" i="1" a="1"/>
  <c r="AB387" i="1" s="1"/>
  <c r="AB359" i="1" a="1"/>
  <c r="AB359" i="1" s="1"/>
  <c r="AB364" i="1" a="1"/>
  <c r="AB364" i="1" s="1"/>
  <c r="AB382" i="1" a="1"/>
  <c r="AB382" i="1" s="1"/>
  <c r="AB402" i="1" a="1"/>
  <c r="AB402" i="1" s="1"/>
  <c r="AB363" i="1" a="1"/>
  <c r="AB363" i="1" s="1"/>
  <c r="AB376" i="1" a="1"/>
  <c r="AB376" i="1" s="1"/>
  <c r="AB352" i="1" a="1"/>
  <c r="AB352" i="1" s="1"/>
  <c r="AB399" i="1" a="1"/>
  <c r="AB399" i="1" s="1"/>
  <c r="AB358" i="1" a="1"/>
  <c r="AB358" i="1" s="1"/>
  <c r="AB383" i="1" a="1"/>
  <c r="AB383" i="1" s="1"/>
  <c r="AB398" i="1" a="1"/>
  <c r="AB398" i="1" s="1"/>
  <c r="AB370" i="1" a="1"/>
  <c r="AB370" i="1" s="1"/>
  <c r="AB373" i="1" a="1"/>
  <c r="AB373" i="1" s="1"/>
  <c r="AB377" i="1" a="1"/>
  <c r="AB377" i="1" s="1"/>
  <c r="AB384" i="1" a="1"/>
  <c r="AB384" i="1" s="1"/>
  <c r="AB389" i="1" a="1"/>
  <c r="AB389" i="1" s="1"/>
  <c r="AB380" i="1" a="1"/>
  <c r="AB380" i="1" s="1"/>
  <c r="AB381" i="1" a="1"/>
  <c r="AB381" i="1" s="1"/>
  <c r="AB391" i="1" a="1"/>
  <c r="AB391" i="1" s="1"/>
  <c r="AB365" i="1" a="1"/>
  <c r="AB365" i="1" s="1"/>
  <c r="AB396" i="1" a="1"/>
  <c r="AB396" i="1" s="1"/>
  <c r="AB354" i="1" a="1"/>
  <c r="AB354" i="1" s="1"/>
  <c r="AB372" i="1" a="1"/>
  <c r="AB372" i="1" s="1"/>
  <c r="AB378" i="1" a="1"/>
  <c r="AB378" i="1" s="1"/>
  <c r="AB400" i="1" a="1"/>
  <c r="AB400" i="1" s="1"/>
  <c r="AB386" i="1" a="1"/>
  <c r="AB386" i="1" s="1"/>
  <c r="AB368" i="1" a="1"/>
  <c r="AB368" i="1" s="1"/>
  <c r="AB388" i="1" a="1"/>
  <c r="AB388" i="1" s="1"/>
  <c r="AB394" i="1" a="1"/>
  <c r="AB394" i="1" s="1"/>
  <c r="AB401" i="1" a="1"/>
  <c r="AB401" i="1" s="1"/>
  <c r="AB397" i="1" a="1"/>
  <c r="AB397" i="1" s="1"/>
  <c r="AB392" i="1" a="1"/>
  <c r="AB392" i="1" s="1"/>
  <c r="AB404" i="1" a="1"/>
  <c r="AB404" i="1" s="1"/>
  <c r="AB379" i="1" a="1"/>
  <c r="AB379" i="1" s="1"/>
  <c r="AB390" i="1" a="1"/>
  <c r="AB390" i="1" s="1"/>
  <c r="Q422" i="1" a="1"/>
  <c r="Q422" i="1" s="1"/>
  <c r="Q458" i="1" a="1"/>
  <c r="Q458" i="1" s="1"/>
  <c r="Q439" i="1" a="1"/>
  <c r="Q439" i="1" s="1"/>
  <c r="Q444" i="1" a="1"/>
  <c r="Q444" i="1" s="1"/>
  <c r="Q449" i="1" a="1"/>
  <c r="Q449" i="1" s="1"/>
  <c r="Q463" i="1" a="1"/>
  <c r="Q463" i="1" s="1"/>
  <c r="Q416" i="1" a="1"/>
  <c r="Q416" i="1" s="1"/>
  <c r="Q423" i="1" a="1"/>
  <c r="Q423" i="1" s="1"/>
  <c r="Q418" i="1" a="1"/>
  <c r="Q418" i="1" s="1"/>
  <c r="Q443" i="1" a="1"/>
  <c r="Q443" i="1" s="1"/>
  <c r="Q454" i="1" a="1"/>
  <c r="Q454" i="1" s="1"/>
  <c r="Q436" i="1" a="1"/>
  <c r="Q436" i="1" s="1"/>
  <c r="Q459" i="1" a="1"/>
  <c r="Q459" i="1" s="1"/>
  <c r="Q464" i="1" a="1"/>
  <c r="Q464" i="1" s="1"/>
  <c r="Q438" i="1" a="1"/>
  <c r="Q438" i="1" s="1"/>
  <c r="Q460" i="1" a="1"/>
  <c r="Q460" i="1" s="1"/>
  <c r="Q428" i="1" a="1"/>
  <c r="Q428" i="1" s="1"/>
  <c r="Q415" i="1" a="1"/>
  <c r="Q415" i="1" s="1"/>
  <c r="Q433" i="1" a="1"/>
  <c r="Q433" i="1" s="1"/>
  <c r="Q465" i="1" a="1"/>
  <c r="Q465" i="1" s="1"/>
  <c r="Q417" i="1" a="1"/>
  <c r="Q417" i="1" s="1"/>
  <c r="Q434" i="1" a="1"/>
  <c r="Q434" i="1" s="1"/>
  <c r="Q453" i="1" a="1"/>
  <c r="Q453" i="1" s="1"/>
  <c r="Q429" i="1" a="1"/>
  <c r="Q429" i="1" s="1"/>
  <c r="Q424" i="1" a="1"/>
  <c r="Q424" i="1" s="1"/>
  <c r="Q450" i="1" a="1"/>
  <c r="Q450" i="1" s="1"/>
  <c r="Q448" i="1" a="1"/>
  <c r="Q448" i="1" s="1"/>
  <c r="Q466" i="1" a="1"/>
  <c r="Q466" i="1" s="1"/>
  <c r="Q452" i="1" a="1"/>
  <c r="Q452" i="1" s="1"/>
  <c r="Q431" i="1" a="1"/>
  <c r="Q431" i="1" s="1"/>
  <c r="Q442" i="1" a="1"/>
  <c r="Q442" i="1" s="1"/>
  <c r="Q425" i="1" a="1"/>
  <c r="Q425" i="1" s="1"/>
  <c r="Q432" i="1" a="1"/>
  <c r="Q432" i="1" s="1"/>
  <c r="Q435" i="1" a="1"/>
  <c r="Q435" i="1" s="1"/>
  <c r="Q427" i="1" a="1"/>
  <c r="Q427" i="1" s="1"/>
  <c r="Q446" i="1" a="1"/>
  <c r="Q446" i="1" s="1"/>
  <c r="Q419" i="1" a="1"/>
  <c r="Q419" i="1" s="1"/>
  <c r="Q447" i="1" a="1"/>
  <c r="Q447" i="1" s="1"/>
  <c r="Q468" i="1" a="1"/>
  <c r="Q468" i="1" s="1"/>
  <c r="Q456" i="1" a="1"/>
  <c r="Q456" i="1" s="1"/>
  <c r="Q451" i="1" a="1"/>
  <c r="Q451" i="1" s="1"/>
  <c r="Q455" i="1" a="1"/>
  <c r="Q455" i="1" s="1"/>
  <c r="Q440" i="1" a="1"/>
  <c r="Q440" i="1" s="1"/>
  <c r="Q420" i="1" a="1"/>
  <c r="Q420" i="1" s="1"/>
  <c r="Q462" i="1" a="1"/>
  <c r="Q462" i="1" s="1"/>
  <c r="Q437" i="1" a="1"/>
  <c r="Q437" i="1" s="1"/>
  <c r="Q441" i="1" a="1"/>
  <c r="Q441" i="1" s="1"/>
  <c r="Q461" i="1" a="1"/>
  <c r="Q461" i="1" s="1"/>
  <c r="Q430" i="1" a="1"/>
  <c r="Q430" i="1" s="1"/>
  <c r="Q457" i="1" a="1"/>
  <c r="Q457" i="1" s="1"/>
  <c r="Q445" i="1" a="1"/>
  <c r="Q445" i="1" s="1"/>
  <c r="AC359" i="1" a="1"/>
  <c r="AC359" i="1" s="1"/>
  <c r="AC364" i="1" a="1"/>
  <c r="AC364" i="1" s="1"/>
  <c r="AC377" i="1" a="1"/>
  <c r="AC377" i="1" s="1"/>
  <c r="AC383" i="1" a="1"/>
  <c r="AC383" i="1" s="1"/>
  <c r="AC369" i="1" a="1"/>
  <c r="AC369" i="1" s="1"/>
  <c r="AC380" i="1" a="1"/>
  <c r="AC380" i="1" s="1"/>
  <c r="AC361" i="1" a="1"/>
  <c r="AC361" i="1" s="1"/>
  <c r="AC371" i="1" a="1"/>
  <c r="AC371" i="1" s="1"/>
  <c r="AC372" i="1" a="1"/>
  <c r="AC372" i="1" s="1"/>
  <c r="AC356" i="1" a="1"/>
  <c r="AC356" i="1" s="1"/>
  <c r="AC358" i="1" a="1"/>
  <c r="AC358" i="1" s="1"/>
  <c r="AC374" i="1" a="1"/>
  <c r="AC374" i="1" s="1"/>
  <c r="AC381" i="1" a="1"/>
  <c r="AC381" i="1" s="1"/>
  <c r="AC395" i="1" a="1"/>
  <c r="AC395" i="1" s="1"/>
  <c r="AC402" i="1" a="1"/>
  <c r="AC402" i="1" s="1"/>
  <c r="AC366" i="1" a="1"/>
  <c r="AC366" i="1" s="1"/>
  <c r="AC393" i="1" a="1"/>
  <c r="AC393" i="1" s="1"/>
  <c r="AC387" i="1" a="1"/>
  <c r="AC387" i="1" s="1"/>
  <c r="AC360" i="1" a="1"/>
  <c r="AC360" i="1" s="1"/>
  <c r="AC367" i="1" a="1"/>
  <c r="AC367" i="1" s="1"/>
  <c r="AC375" i="1" a="1"/>
  <c r="AC375" i="1" s="1"/>
  <c r="AC363" i="1" a="1"/>
  <c r="AC363" i="1" s="1"/>
  <c r="AC386" i="1" a="1"/>
  <c r="AC386" i="1" s="1"/>
  <c r="AC352" i="1" a="1"/>
  <c r="AC352" i="1" s="1"/>
  <c r="AC378" i="1" a="1"/>
  <c r="AC378" i="1" s="1"/>
  <c r="AC399" i="1" a="1"/>
  <c r="AC399" i="1" s="1"/>
  <c r="AC355" i="1" a="1"/>
  <c r="AC355" i="1" s="1"/>
  <c r="AC351" i="1" a="1"/>
  <c r="AC351" i="1" s="1"/>
  <c r="AC382" i="1" a="1"/>
  <c r="AC382" i="1" s="1"/>
  <c r="AC396" i="1" a="1"/>
  <c r="AC396" i="1" s="1"/>
  <c r="AC397" i="1" a="1"/>
  <c r="AC397" i="1" s="1"/>
  <c r="AC373" i="1" a="1"/>
  <c r="AC373" i="1" s="1"/>
  <c r="AC353" i="1" a="1"/>
  <c r="AC353" i="1" s="1"/>
  <c r="AC389" i="1" a="1"/>
  <c r="AC389" i="1" s="1"/>
  <c r="AC398" i="1" a="1"/>
  <c r="AC398" i="1" s="1"/>
  <c r="AC365" i="1" a="1"/>
  <c r="AC365" i="1" s="1"/>
  <c r="AC385" i="1" a="1"/>
  <c r="AC385" i="1" s="1"/>
  <c r="AC391" i="1" a="1"/>
  <c r="AC391" i="1" s="1"/>
  <c r="AC400" i="1" a="1"/>
  <c r="AC400" i="1" s="1"/>
  <c r="AC354" i="1" a="1"/>
  <c r="AC354" i="1" s="1"/>
  <c r="AC401" i="1" a="1"/>
  <c r="AC401" i="1" s="1"/>
  <c r="AC392" i="1" a="1"/>
  <c r="AC392" i="1" s="1"/>
  <c r="AC376" i="1" a="1"/>
  <c r="AC376" i="1" s="1"/>
  <c r="AC404" i="1" a="1"/>
  <c r="AC404" i="1" s="1"/>
  <c r="AC370" i="1" a="1"/>
  <c r="AC370" i="1" s="1"/>
  <c r="AC390" i="1" a="1"/>
  <c r="AC390" i="1" s="1"/>
  <c r="AC368" i="1" a="1"/>
  <c r="AC368" i="1" s="1"/>
  <c r="AC384" i="1" a="1"/>
  <c r="AC384" i="1" s="1"/>
  <c r="AC394" i="1" a="1"/>
  <c r="AC394" i="1" s="1"/>
  <c r="AC379" i="1" a="1"/>
  <c r="AC379" i="1" s="1"/>
  <c r="AC388" i="1" a="1"/>
  <c r="AC388" i="1" s="1"/>
  <c r="AE366" i="1" a="1"/>
  <c r="AE366" i="1" s="1"/>
  <c r="AE374" i="1" a="1"/>
  <c r="AE374" i="1" s="1"/>
  <c r="AE359" i="1" a="1"/>
  <c r="AE359" i="1" s="1"/>
  <c r="AE364" i="1" a="1"/>
  <c r="AE364" i="1" s="1"/>
  <c r="AE377" i="1" a="1"/>
  <c r="AE377" i="1" s="1"/>
  <c r="AE383" i="1" a="1"/>
  <c r="AE383" i="1" s="1"/>
  <c r="AE355" i="1" a="1"/>
  <c r="AE355" i="1" s="1"/>
  <c r="AE380" i="1" a="1"/>
  <c r="AE380" i="1" s="1"/>
  <c r="AE399" i="1" a="1"/>
  <c r="AE399" i="1" s="1"/>
  <c r="AE352" i="1" a="1"/>
  <c r="AE352" i="1" s="1"/>
  <c r="AE368" i="1" a="1"/>
  <c r="AE368" i="1" s="1"/>
  <c r="AE388" i="1" a="1"/>
  <c r="AE388" i="1" s="1"/>
  <c r="AE395" i="1" a="1"/>
  <c r="AE395" i="1" s="1"/>
  <c r="AE365" i="1" a="1"/>
  <c r="AE365" i="1" s="1"/>
  <c r="AE372" i="1" a="1"/>
  <c r="AE372" i="1" s="1"/>
  <c r="AE397" i="1" a="1"/>
  <c r="AE397" i="1" s="1"/>
  <c r="AE361" i="1" a="1"/>
  <c r="AE361" i="1" s="1"/>
  <c r="AE356" i="1" a="1"/>
  <c r="AE356" i="1" s="1"/>
  <c r="AE358" i="1" a="1"/>
  <c r="AE358" i="1" s="1"/>
  <c r="AE381" i="1" a="1"/>
  <c r="AE381" i="1" s="1"/>
  <c r="AE394" i="1" a="1"/>
  <c r="AE394" i="1" s="1"/>
  <c r="AE400" i="1" a="1"/>
  <c r="AE400" i="1" s="1"/>
  <c r="AE393" i="1" a="1"/>
  <c r="AE393" i="1" s="1"/>
  <c r="AE376" i="1" a="1"/>
  <c r="AE376" i="1" s="1"/>
  <c r="AE391" i="1" a="1"/>
  <c r="AE391" i="1" s="1"/>
  <c r="AE360" i="1" a="1"/>
  <c r="AE360" i="1" s="1"/>
  <c r="AE384" i="1" a="1"/>
  <c r="AE384" i="1" s="1"/>
  <c r="AE385" i="1" a="1"/>
  <c r="AE385" i="1" s="1"/>
  <c r="AE371" i="1" a="1"/>
  <c r="AE371" i="1" s="1"/>
  <c r="AE387" i="1" a="1"/>
  <c r="AE387" i="1" s="1"/>
  <c r="AE351" i="1" a="1"/>
  <c r="AE351" i="1" s="1"/>
  <c r="AE389" i="1" a="1"/>
  <c r="AE389" i="1" s="1"/>
  <c r="AE363" i="1" a="1"/>
  <c r="AE363" i="1" s="1"/>
  <c r="AE378" i="1" a="1"/>
  <c r="AE378" i="1" s="1"/>
  <c r="AE402" i="1" a="1"/>
  <c r="AE402" i="1" s="1"/>
  <c r="AE373" i="1" a="1"/>
  <c r="AE373" i="1" s="1"/>
  <c r="AE398" i="1" a="1"/>
  <c r="AE398" i="1" s="1"/>
  <c r="AE375" i="1" a="1"/>
  <c r="AE375" i="1" s="1"/>
  <c r="AE390" i="1" a="1"/>
  <c r="AE390" i="1" s="1"/>
  <c r="AE354" i="1" a="1"/>
  <c r="AE354" i="1" s="1"/>
  <c r="AE386" i="1" a="1"/>
  <c r="AE386" i="1" s="1"/>
  <c r="AE382" i="1" a="1"/>
  <c r="AE382" i="1" s="1"/>
  <c r="AE379" i="1" a="1"/>
  <c r="AE379" i="1" s="1"/>
  <c r="AE404" i="1" a="1"/>
  <c r="AE404" i="1" s="1"/>
  <c r="AE353" i="1" a="1"/>
  <c r="AE353" i="1" s="1"/>
  <c r="AE401" i="1" a="1"/>
  <c r="AE401" i="1" s="1"/>
  <c r="AE369" i="1" a="1"/>
  <c r="AE369" i="1" s="1"/>
  <c r="AE370" i="1" a="1"/>
  <c r="AE370" i="1" s="1"/>
  <c r="AE396" i="1" a="1"/>
  <c r="AE396" i="1" s="1"/>
  <c r="AE367" i="1" a="1"/>
  <c r="AE367" i="1" s="1"/>
  <c r="AE392" i="1" a="1"/>
  <c r="AE392" i="1" s="1"/>
  <c r="AD359" i="1" a="1"/>
  <c r="AD359" i="1" s="1"/>
  <c r="AD364" i="1" a="1"/>
  <c r="AD364" i="1" s="1"/>
  <c r="AD377" i="1" a="1"/>
  <c r="AD377" i="1" s="1"/>
  <c r="AD383" i="1" a="1"/>
  <c r="AD383" i="1" s="1"/>
  <c r="AD369" i="1" a="1"/>
  <c r="AD369" i="1" s="1"/>
  <c r="AD380" i="1" a="1"/>
  <c r="AD380" i="1" s="1"/>
  <c r="AD352" i="1" a="1"/>
  <c r="AD352" i="1" s="1"/>
  <c r="AD365" i="1" a="1"/>
  <c r="AD365" i="1" s="1"/>
  <c r="AD368" i="1" a="1"/>
  <c r="AD368" i="1" s="1"/>
  <c r="AD388" i="1" a="1"/>
  <c r="AD388" i="1" s="1"/>
  <c r="AD397" i="1" a="1"/>
  <c r="AD397" i="1" s="1"/>
  <c r="AD360" i="1" a="1"/>
  <c r="AD360" i="1" s="1"/>
  <c r="AD372" i="1" a="1"/>
  <c r="AD372" i="1" s="1"/>
  <c r="AD356" i="1" a="1"/>
  <c r="AD356" i="1" s="1"/>
  <c r="AD358" i="1" a="1"/>
  <c r="AD358" i="1" s="1"/>
  <c r="AD381" i="1" a="1"/>
  <c r="AD381" i="1" s="1"/>
  <c r="AD395" i="1" a="1"/>
  <c r="AD395" i="1" s="1"/>
  <c r="AD367" i="1" a="1"/>
  <c r="AD367" i="1" s="1"/>
  <c r="AD375" i="1" a="1"/>
  <c r="AD375" i="1" s="1"/>
  <c r="AD366" i="1" a="1"/>
  <c r="AD366" i="1" s="1"/>
  <c r="AD374" i="1" a="1"/>
  <c r="AD374" i="1" s="1"/>
  <c r="AD361" i="1" a="1"/>
  <c r="AD361" i="1" s="1"/>
  <c r="AD393" i="1" a="1"/>
  <c r="AD393" i="1" s="1"/>
  <c r="AD376" i="1" a="1"/>
  <c r="AD376" i="1" s="1"/>
  <c r="AD386" i="1" a="1"/>
  <c r="AD386" i="1" s="1"/>
  <c r="AD378" i="1" a="1"/>
  <c r="AD378" i="1" s="1"/>
  <c r="AD390" i="1" a="1"/>
  <c r="AD390" i="1" s="1"/>
  <c r="AD404" i="1" a="1"/>
  <c r="AD404" i="1" s="1"/>
  <c r="AD384" i="1" a="1"/>
  <c r="AD384" i="1" s="1"/>
  <c r="AD402" i="1" a="1"/>
  <c r="AD402" i="1" s="1"/>
  <c r="AD373" i="1" a="1"/>
  <c r="AD373" i="1" s="1"/>
  <c r="AD398" i="1" a="1"/>
  <c r="AD398" i="1" s="1"/>
  <c r="AD371" i="1" a="1"/>
  <c r="AD371" i="1" s="1"/>
  <c r="AD387" i="1" a="1"/>
  <c r="AD387" i="1" s="1"/>
  <c r="AD363" i="1" a="1"/>
  <c r="AD363" i="1" s="1"/>
  <c r="AD353" i="1" a="1"/>
  <c r="AD353" i="1" s="1"/>
  <c r="AD389" i="1" a="1"/>
  <c r="AD389" i="1" s="1"/>
  <c r="AD396" i="1" a="1"/>
  <c r="AD396" i="1" s="1"/>
  <c r="AD400" i="1" a="1"/>
  <c r="AD400" i="1" s="1"/>
  <c r="AD385" i="1" a="1"/>
  <c r="AD385" i="1" s="1"/>
  <c r="AD391" i="1" a="1"/>
  <c r="AD391" i="1" s="1"/>
  <c r="AD351" i="1" a="1"/>
  <c r="AD351" i="1" s="1"/>
  <c r="AD394" i="1" a="1"/>
  <c r="AD394" i="1" s="1"/>
  <c r="AD355" i="1" a="1"/>
  <c r="AD355" i="1" s="1"/>
  <c r="AD379" i="1" a="1"/>
  <c r="AD379" i="1" s="1"/>
  <c r="AD399" i="1" a="1"/>
  <c r="AD399" i="1" s="1"/>
  <c r="AD370" i="1" a="1"/>
  <c r="AD370" i="1" s="1"/>
  <c r="AD382" i="1" a="1"/>
  <c r="AD382" i="1" s="1"/>
  <c r="AD354" i="1" a="1"/>
  <c r="AD354" i="1" s="1"/>
  <c r="AD401" i="1" a="1"/>
  <c r="AD401" i="1" s="1"/>
  <c r="AD392" i="1" a="1"/>
  <c r="AD392" i="1" s="1"/>
  <c r="S433" i="1" a="1"/>
  <c r="S433" i="1" s="1"/>
  <c r="S449" i="1" a="1"/>
  <c r="S449" i="1" s="1"/>
  <c r="S439" i="1" a="1"/>
  <c r="S439" i="1" s="1"/>
  <c r="S444" i="1" a="1"/>
  <c r="S444" i="1" s="1"/>
  <c r="S458" i="1" a="1"/>
  <c r="S458" i="1" s="1"/>
  <c r="S417" i="1" a="1"/>
  <c r="S417" i="1" s="1"/>
  <c r="S422" i="1" a="1"/>
  <c r="S422" i="1" s="1"/>
  <c r="S463" i="1" a="1"/>
  <c r="S463" i="1" s="1"/>
  <c r="S428" i="1" a="1"/>
  <c r="S428" i="1" s="1"/>
  <c r="S438" i="1" a="1"/>
  <c r="S438" i="1" s="1"/>
  <c r="S434" i="1" a="1"/>
  <c r="S434" i="1" s="1"/>
  <c r="S436" i="1" a="1"/>
  <c r="S436" i="1" s="1"/>
  <c r="S459" i="1" a="1"/>
  <c r="S459" i="1" s="1"/>
  <c r="S429" i="1" a="1"/>
  <c r="S429" i="1" s="1"/>
  <c r="S416" i="1" a="1"/>
  <c r="S416" i="1" s="1"/>
  <c r="S464" i="1" a="1"/>
  <c r="S464" i="1" s="1"/>
  <c r="S448" i="1" a="1"/>
  <c r="S448" i="1" s="1"/>
  <c r="S415" i="1" a="1"/>
  <c r="S415" i="1" s="1"/>
  <c r="S423" i="1" a="1"/>
  <c r="S423" i="1" s="1"/>
  <c r="S453" i="1" a="1"/>
  <c r="S453" i="1" s="1"/>
  <c r="S443" i="1" a="1"/>
  <c r="S443" i="1" s="1"/>
  <c r="S419" i="1" a="1"/>
  <c r="S419" i="1" s="1"/>
  <c r="S454" i="1" a="1"/>
  <c r="S454" i="1" s="1"/>
  <c r="S431" i="1" a="1"/>
  <c r="S431" i="1" s="1"/>
  <c r="S460" i="1" a="1"/>
  <c r="S460" i="1" s="1"/>
  <c r="S420" i="1" a="1"/>
  <c r="S420" i="1" s="1"/>
  <c r="S452" i="1" a="1"/>
  <c r="S452" i="1" s="1"/>
  <c r="S457" i="1" a="1"/>
  <c r="S457" i="1" s="1"/>
  <c r="S465" i="1" a="1"/>
  <c r="S465" i="1" s="1"/>
  <c r="S468" i="1" a="1"/>
  <c r="S468" i="1" s="1"/>
  <c r="S461" i="1" a="1"/>
  <c r="S461" i="1" s="1"/>
  <c r="S447" i="1" a="1"/>
  <c r="S447" i="1" s="1"/>
  <c r="S451" i="1" a="1"/>
  <c r="S451" i="1" s="1"/>
  <c r="S455" i="1" a="1"/>
  <c r="S455" i="1" s="1"/>
  <c r="S424" i="1" a="1"/>
  <c r="S424" i="1" s="1"/>
  <c r="S462" i="1" a="1"/>
  <c r="S462" i="1" s="1"/>
  <c r="S437" i="1" a="1"/>
  <c r="S437" i="1" s="1"/>
  <c r="S432" i="1" a="1"/>
  <c r="S432" i="1" s="1"/>
  <c r="S442" i="1" a="1"/>
  <c r="S442" i="1" s="1"/>
  <c r="S450" i="1" a="1"/>
  <c r="S450" i="1" s="1"/>
  <c r="S440" i="1" a="1"/>
  <c r="S440" i="1" s="1"/>
  <c r="S425" i="1" a="1"/>
  <c r="S425" i="1" s="1"/>
  <c r="S456" i="1" a="1"/>
  <c r="S456" i="1" s="1"/>
  <c r="S466" i="1" a="1"/>
  <c r="S466" i="1" s="1"/>
  <c r="S427" i="1" a="1"/>
  <c r="S427" i="1" s="1"/>
  <c r="S430" i="1" a="1"/>
  <c r="S430" i="1" s="1"/>
  <c r="S445" i="1" a="1"/>
  <c r="S445" i="1" s="1"/>
  <c r="S441" i="1" a="1"/>
  <c r="S441" i="1" s="1"/>
  <c r="S435" i="1" a="1"/>
  <c r="S435" i="1" s="1"/>
  <c r="S418" i="1" a="1"/>
  <c r="S418" i="1" s="1"/>
  <c r="S446" i="1" a="1"/>
  <c r="S446" i="1" s="1"/>
  <c r="P420" i="1" a="1"/>
  <c r="P420" i="1" s="1"/>
  <c r="P439" i="1" a="1"/>
  <c r="P439" i="1" s="1"/>
  <c r="P444" i="1" a="1"/>
  <c r="P444" i="1" s="1"/>
  <c r="P449" i="1" a="1"/>
  <c r="P449" i="1" s="1"/>
  <c r="P463" i="1" a="1"/>
  <c r="P463" i="1" s="1"/>
  <c r="P417" i="1" a="1"/>
  <c r="P417" i="1" s="1"/>
  <c r="P416" i="1" a="1"/>
  <c r="P416" i="1" s="1"/>
  <c r="P423" i="1" a="1"/>
  <c r="P423" i="1" s="1"/>
  <c r="P428" i="1" a="1"/>
  <c r="P428" i="1" s="1"/>
  <c r="P415" i="1" a="1"/>
  <c r="P415" i="1" s="1"/>
  <c r="P435" i="1" a="1"/>
  <c r="P435" i="1" s="1"/>
  <c r="P453" i="1" a="1"/>
  <c r="P453" i="1" s="1"/>
  <c r="P455" i="1" a="1"/>
  <c r="P455" i="1" s="1"/>
  <c r="P429" i="1" a="1"/>
  <c r="P429" i="1" s="1"/>
  <c r="P438" i="1" a="1"/>
  <c r="P438" i="1" s="1"/>
  <c r="P443" i="1" a="1"/>
  <c r="P443" i="1" s="1"/>
  <c r="P445" i="1" a="1"/>
  <c r="P445" i="1" s="1"/>
  <c r="P433" i="1" a="1"/>
  <c r="P433" i="1" s="1"/>
  <c r="P460" i="1" a="1"/>
  <c r="P460" i="1" s="1"/>
  <c r="P434" i="1" a="1"/>
  <c r="P434" i="1" s="1"/>
  <c r="P430" i="1" a="1"/>
  <c r="P430" i="1" s="1"/>
  <c r="P464" i="1" a="1"/>
  <c r="P464" i="1" s="1"/>
  <c r="P450" i="1" a="1"/>
  <c r="P450" i="1" s="1"/>
  <c r="P459" i="1" a="1"/>
  <c r="P459" i="1" s="1"/>
  <c r="P422" i="1" a="1"/>
  <c r="P422" i="1" s="1"/>
  <c r="P465" i="1" a="1"/>
  <c r="P465" i="1" s="1"/>
  <c r="P458" i="1" a="1"/>
  <c r="P458" i="1" s="1"/>
  <c r="P454" i="1" a="1"/>
  <c r="P454" i="1" s="1"/>
  <c r="P448" i="1" a="1"/>
  <c r="P448" i="1" s="1"/>
  <c r="P425" i="1" a="1"/>
  <c r="P425" i="1" s="1"/>
  <c r="P456" i="1" a="1"/>
  <c r="P456" i="1" s="1"/>
  <c r="P462" i="1" a="1"/>
  <c r="P462" i="1" s="1"/>
  <c r="P446" i="1" a="1"/>
  <c r="P446" i="1" s="1"/>
  <c r="P424" i="1" a="1"/>
  <c r="P424" i="1" s="1"/>
  <c r="P468" i="1" a="1"/>
  <c r="P468" i="1" s="1"/>
  <c r="P461" i="1" a="1"/>
  <c r="P461" i="1" s="1"/>
  <c r="P418" i="1" a="1"/>
  <c r="P418" i="1" s="1"/>
  <c r="P427" i="1" a="1"/>
  <c r="P427" i="1" s="1"/>
  <c r="P457" i="1" a="1"/>
  <c r="P457" i="1" s="1"/>
  <c r="P452" i="1" a="1"/>
  <c r="P452" i="1" s="1"/>
  <c r="P451" i="1" a="1"/>
  <c r="P451" i="1" s="1"/>
  <c r="P466" i="1" a="1"/>
  <c r="P466" i="1" s="1"/>
  <c r="P432" i="1" a="1"/>
  <c r="P432" i="1" s="1"/>
  <c r="P440" i="1" a="1"/>
  <c r="P440" i="1" s="1"/>
  <c r="P419" i="1" a="1"/>
  <c r="P419" i="1" s="1"/>
  <c r="P431" i="1" a="1"/>
  <c r="P431" i="1" s="1"/>
  <c r="P441" i="1" a="1"/>
  <c r="P441" i="1" s="1"/>
  <c r="P442" i="1" a="1"/>
  <c r="P442" i="1" s="1"/>
  <c r="P437" i="1" a="1"/>
  <c r="P437" i="1" s="1"/>
  <c r="P447" i="1" a="1"/>
  <c r="P447" i="1" s="1"/>
  <c r="P436" i="1" a="1"/>
  <c r="P436" i="1" s="1"/>
  <c r="R433" i="1" a="1"/>
  <c r="R433" i="1" s="1"/>
  <c r="R458" i="1" a="1"/>
  <c r="R458" i="1" s="1"/>
  <c r="R422" i="1" a="1"/>
  <c r="R422" i="1" s="1"/>
  <c r="R416" i="1" a="1"/>
  <c r="R416" i="1" s="1"/>
  <c r="R440" i="1" a="1"/>
  <c r="R440" i="1" s="1"/>
  <c r="R463" i="1" a="1"/>
  <c r="R463" i="1" s="1"/>
  <c r="R449" i="1" a="1"/>
  <c r="R449" i="1" s="1"/>
  <c r="R438" i="1" a="1"/>
  <c r="R438" i="1" s="1"/>
  <c r="R450" i="1" a="1"/>
  <c r="R450" i="1" s="1"/>
  <c r="R418" i="1" a="1"/>
  <c r="R418" i="1" s="1"/>
  <c r="R430" i="1" a="1"/>
  <c r="R430" i="1" s="1"/>
  <c r="R443" i="1" a="1"/>
  <c r="R443" i="1" s="1"/>
  <c r="R448" i="1" a="1"/>
  <c r="R448" i="1" s="1"/>
  <c r="R415" i="1" a="1"/>
  <c r="R415" i="1" s="1"/>
  <c r="R453" i="1" a="1"/>
  <c r="R453" i="1" s="1"/>
  <c r="R429" i="1" a="1"/>
  <c r="R429" i="1" s="1"/>
  <c r="R424" i="1" a="1"/>
  <c r="R424" i="1" s="1"/>
  <c r="R460" i="1" a="1"/>
  <c r="R460" i="1" s="1"/>
  <c r="R428" i="1" a="1"/>
  <c r="R428" i="1" s="1"/>
  <c r="R445" i="1" a="1"/>
  <c r="R445" i="1" s="1"/>
  <c r="R455" i="1" a="1"/>
  <c r="R455" i="1" s="1"/>
  <c r="R435" i="1" a="1"/>
  <c r="R435" i="1" s="1"/>
  <c r="R465" i="1" a="1"/>
  <c r="R465" i="1" s="1"/>
  <c r="R437" i="1" a="1"/>
  <c r="R437" i="1" s="1"/>
  <c r="R457" i="1" a="1"/>
  <c r="R457" i="1" s="1"/>
  <c r="R462" i="1" a="1"/>
  <c r="R462" i="1" s="1"/>
  <c r="R444" i="1" a="1"/>
  <c r="R444" i="1" s="1"/>
  <c r="R417" i="1" a="1"/>
  <c r="R417" i="1" s="1"/>
  <c r="R451" i="1" a="1"/>
  <c r="R451" i="1" s="1"/>
  <c r="R447" i="1" a="1"/>
  <c r="R447" i="1" s="1"/>
  <c r="R456" i="1" a="1"/>
  <c r="R456" i="1" s="1"/>
  <c r="R442" i="1" a="1"/>
  <c r="R442" i="1" s="1"/>
  <c r="R432" i="1" a="1"/>
  <c r="R432" i="1" s="1"/>
  <c r="R454" i="1" a="1"/>
  <c r="R454" i="1" s="1"/>
  <c r="R427" i="1" a="1"/>
  <c r="R427" i="1" s="1"/>
  <c r="R425" i="1" a="1"/>
  <c r="R425" i="1" s="1"/>
  <c r="R464" i="1" a="1"/>
  <c r="R464" i="1" s="1"/>
  <c r="R468" i="1" a="1"/>
  <c r="R468" i="1" s="1"/>
  <c r="R461" i="1" a="1"/>
  <c r="R461" i="1" s="1"/>
  <c r="R452" i="1" a="1"/>
  <c r="R452" i="1" s="1"/>
  <c r="R441" i="1" a="1"/>
  <c r="R441" i="1" s="1"/>
  <c r="R439" i="1" a="1"/>
  <c r="R439" i="1" s="1"/>
  <c r="R431" i="1" a="1"/>
  <c r="R431" i="1" s="1"/>
  <c r="R459" i="1" a="1"/>
  <c r="R459" i="1" s="1"/>
  <c r="R436" i="1" a="1"/>
  <c r="R436" i="1" s="1"/>
  <c r="R466" i="1" a="1"/>
  <c r="R466" i="1" s="1"/>
  <c r="R423" i="1" a="1"/>
  <c r="R423" i="1" s="1"/>
  <c r="R420" i="1" a="1"/>
  <c r="R420" i="1" s="1"/>
  <c r="R434" i="1" a="1"/>
  <c r="R434" i="1" s="1"/>
  <c r="R446" i="1" a="1"/>
  <c r="R446" i="1" s="1"/>
  <c r="R419" i="1" a="1"/>
  <c r="R419" i="1" s="1"/>
  <c r="R512" i="1" a="1"/>
  <c r="R512" i="1" s="1"/>
  <c r="R511" i="1" a="1"/>
  <c r="R511" i="1" s="1"/>
  <c r="R515" i="1" a="1"/>
  <c r="R515" i="1" s="1"/>
  <c r="R514" i="1" a="1"/>
  <c r="R514" i="1" s="1"/>
  <c r="R516" i="1" a="1"/>
  <c r="R516" i="1" s="1"/>
  <c r="R513" i="1" a="1"/>
  <c r="R513" i="1" s="1"/>
  <c r="P515" i="1" a="1"/>
  <c r="P515" i="1" s="1"/>
  <c r="P511" i="1" a="1"/>
  <c r="P511" i="1" s="1"/>
  <c r="P516" i="1" a="1"/>
  <c r="P516" i="1" s="1"/>
  <c r="P512" i="1" a="1"/>
  <c r="P512" i="1" s="1"/>
  <c r="P514" i="1" a="1"/>
  <c r="P514" i="1" s="1"/>
  <c r="P513" i="1" a="1"/>
  <c r="P513" i="1" s="1"/>
  <c r="Q516" i="1" a="1"/>
  <c r="Q516" i="1" s="1"/>
  <c r="Q511" i="1" a="1"/>
  <c r="Q511" i="1" s="1"/>
  <c r="Q515" i="1" a="1"/>
  <c r="Q515" i="1" s="1"/>
  <c r="Q514" i="1" a="1"/>
  <c r="Q514" i="1" s="1"/>
  <c r="Q513" i="1" a="1"/>
  <c r="Q513" i="1" s="1"/>
  <c r="Q512" i="1" a="1"/>
  <c r="Q512" i="1" s="1"/>
  <c r="S512" i="1" a="1"/>
  <c r="S512" i="1" s="1"/>
  <c r="S513" i="1" a="1"/>
  <c r="S513" i="1" s="1"/>
  <c r="S511" i="1" a="1"/>
  <c r="S511" i="1" s="1"/>
  <c r="S516" i="1" a="1"/>
  <c r="S516" i="1" s="1"/>
  <c r="S515" i="1" a="1"/>
  <c r="S515" i="1" s="1"/>
  <c r="S514" i="1" a="1"/>
  <c r="S514" i="1" s="1"/>
  <c r="AF350" i="1"/>
  <c r="AF362" i="1" s="1" a="1"/>
  <c r="AF362" i="1" s="1"/>
  <c r="P524" i="1" a="1"/>
  <c r="P524" i="1" s="1"/>
  <c r="P507" i="1" a="1"/>
  <c r="P507" i="1" s="1"/>
  <c r="P504" i="1" a="1"/>
  <c r="P504" i="1" s="1"/>
  <c r="P505" i="1" a="1"/>
  <c r="P505" i="1" s="1"/>
  <c r="P508" i="1" a="1"/>
  <c r="P508" i="1" s="1"/>
  <c r="P506" i="1" a="1"/>
  <c r="P506" i="1" s="1"/>
  <c r="Q524" i="1" a="1"/>
  <c r="Q524" i="1" s="1"/>
  <c r="Q505" i="1" a="1"/>
  <c r="Q505" i="1" s="1"/>
  <c r="Q506" i="1" a="1"/>
  <c r="Q506" i="1" s="1"/>
  <c r="Q508" i="1" a="1"/>
  <c r="Q508" i="1" s="1"/>
  <c r="Q504" i="1" a="1"/>
  <c r="Q504" i="1" s="1"/>
  <c r="Q507" i="1" a="1"/>
  <c r="Q507" i="1" s="1"/>
  <c r="R524" i="1" a="1"/>
  <c r="R524" i="1" s="1"/>
  <c r="R504" i="1" a="1"/>
  <c r="R504" i="1" s="1"/>
  <c r="R505" i="1" a="1"/>
  <c r="R505" i="1" s="1"/>
  <c r="R506" i="1" a="1"/>
  <c r="R506" i="1" s="1"/>
  <c r="R507" i="1" a="1"/>
  <c r="R507" i="1" s="1"/>
  <c r="R508" i="1" a="1"/>
  <c r="R508" i="1" s="1"/>
  <c r="S524" i="1" a="1"/>
  <c r="S524" i="1" s="1"/>
  <c r="S506" i="1" a="1"/>
  <c r="S506" i="1" s="1"/>
  <c r="S507" i="1" a="1"/>
  <c r="S507" i="1" s="1"/>
  <c r="S504" i="1" a="1"/>
  <c r="S504" i="1" s="1"/>
  <c r="S505" i="1" a="1"/>
  <c r="S505" i="1" s="1"/>
  <c r="S508" i="1" a="1"/>
  <c r="S508" i="1" s="1"/>
  <c r="V613" i="9"/>
  <c r="V598" i="27" s="1"/>
  <c r="V588" i="27"/>
  <c r="V611" i="9"/>
  <c r="V596" i="27" s="1"/>
  <c r="V586" i="27"/>
  <c r="V617" i="9"/>
  <c r="V602" i="27" s="1"/>
  <c r="V592" i="27"/>
  <c r="V618" i="9"/>
  <c r="V603" i="27" s="1"/>
  <c r="V593" i="27"/>
  <c r="V615" i="9"/>
  <c r="V600" i="27" s="1"/>
  <c r="V590" i="27"/>
  <c r="V616" i="9"/>
  <c r="V601" i="27" s="1"/>
  <c r="V591" i="27"/>
  <c r="V610" i="9"/>
  <c r="V595" i="27" s="1"/>
  <c r="V585" i="27"/>
  <c r="V614" i="9"/>
  <c r="V599" i="27" s="1"/>
  <c r="V589" i="27"/>
  <c r="O26" i="17"/>
  <c r="K154" i="18"/>
  <c r="AP152" i="18"/>
  <c r="AP156" i="18"/>
  <c r="AP158" i="18"/>
  <c r="AP151" i="18"/>
  <c r="AP153" i="18"/>
  <c r="AP150" i="18"/>
  <c r="AP149" i="18"/>
  <c r="AP157" i="18"/>
  <c r="AP155" i="18"/>
  <c r="AP154" i="18"/>
  <c r="AC26" i="17"/>
  <c r="AB100" i="17"/>
  <c r="AN143" i="18"/>
  <c r="AN142" i="18"/>
  <c r="AN148" i="18"/>
  <c r="Q153" i="27"/>
  <c r="AN144" i="18"/>
  <c r="AN147" i="18"/>
  <c r="U116" i="22"/>
  <c r="AN145" i="18"/>
  <c r="AN140" i="18"/>
  <c r="AN146" i="18"/>
  <c r="AN139" i="18"/>
  <c r="AN141" i="18"/>
  <c r="Q14" i="6"/>
  <c r="O23" i="17"/>
  <c r="K151" i="18"/>
  <c r="AC23" i="17"/>
  <c r="K163" i="18"/>
  <c r="AD25" i="17"/>
  <c r="P522" i="1" a="1"/>
  <c r="P522" i="1" s="1"/>
  <c r="S522" i="1" a="1"/>
  <c r="S522" i="1" s="1"/>
  <c r="Q522" i="1" a="1"/>
  <c r="Q522" i="1" s="1"/>
  <c r="R522" i="1" a="1"/>
  <c r="R522" i="1" s="1"/>
  <c r="P518" i="1" a="1"/>
  <c r="P518" i="1" s="1"/>
  <c r="P520" i="1" a="1"/>
  <c r="P520" i="1" s="1"/>
  <c r="S518" i="1" a="1"/>
  <c r="S518" i="1" s="1"/>
  <c r="S520" i="1" a="1"/>
  <c r="S520" i="1" s="1"/>
  <c r="Q518" i="1" a="1"/>
  <c r="Q518" i="1" s="1"/>
  <c r="Q520" i="1" a="1"/>
  <c r="Q520" i="1" s="1"/>
  <c r="R518" i="1" a="1"/>
  <c r="R518" i="1" s="1"/>
  <c r="R520" i="1" a="1"/>
  <c r="R520" i="1" s="1"/>
  <c r="P509" i="1" a="1"/>
  <c r="P509" i="1" s="1"/>
  <c r="S509" i="1" a="1"/>
  <c r="S509" i="1" s="1"/>
  <c r="Q509" i="1" a="1"/>
  <c r="Q509" i="1" s="1"/>
  <c r="R509" i="1" a="1"/>
  <c r="R509" i="1" s="1"/>
  <c r="P501" i="1" a="1"/>
  <c r="P501" i="1" s="1"/>
  <c r="S501" i="1" a="1"/>
  <c r="S501" i="1" s="1"/>
  <c r="Q501" i="1" a="1"/>
  <c r="Q501" i="1" s="1"/>
  <c r="R501" i="1" a="1"/>
  <c r="R501" i="1" s="1"/>
  <c r="P494" i="1" a="1"/>
  <c r="P494" i="1" s="1"/>
  <c r="P496" i="1" a="1"/>
  <c r="P496" i="1" s="1"/>
  <c r="S494" i="1" a="1"/>
  <c r="S494" i="1" s="1"/>
  <c r="S496" i="1" a="1"/>
  <c r="S496" i="1" s="1"/>
  <c r="Q494" i="1" a="1"/>
  <c r="Q494" i="1" s="1"/>
  <c r="Q496" i="1" a="1"/>
  <c r="Q496" i="1" s="1"/>
  <c r="R494" i="1" a="1"/>
  <c r="R494" i="1" s="1"/>
  <c r="R496" i="1" a="1"/>
  <c r="R496" i="1" s="1"/>
  <c r="P490" i="1" a="1"/>
  <c r="P490" i="1" s="1"/>
  <c r="P492" i="1" a="1"/>
  <c r="P492" i="1" s="1"/>
  <c r="S490" i="1" a="1"/>
  <c r="S490" i="1" s="1"/>
  <c r="S492" i="1" a="1"/>
  <c r="S492" i="1" s="1"/>
  <c r="Q490" i="1" a="1"/>
  <c r="Q490" i="1" s="1"/>
  <c r="Q492" i="1" a="1"/>
  <c r="Q492" i="1" s="1"/>
  <c r="R490" i="1" a="1"/>
  <c r="R490" i="1" s="1"/>
  <c r="R492" i="1" a="1"/>
  <c r="R492" i="1" s="1"/>
  <c r="P521" i="1" a="1"/>
  <c r="P521" i="1" s="1"/>
  <c r="P517" i="1" a="1"/>
  <c r="P517" i="1" s="1"/>
  <c r="P502" i="1" a="1"/>
  <c r="P502" i="1" s="1"/>
  <c r="P503" i="1" a="1"/>
  <c r="P503" i="1" s="1"/>
  <c r="P519" i="1" a="1"/>
  <c r="P519" i="1" s="1"/>
  <c r="P510" i="1" a="1"/>
  <c r="P510" i="1" s="1"/>
  <c r="S502" i="1" a="1"/>
  <c r="S502" i="1" s="1"/>
  <c r="S510" i="1" a="1"/>
  <c r="S510" i="1" s="1"/>
  <c r="S503" i="1" a="1"/>
  <c r="S503" i="1" s="1"/>
  <c r="S521" i="1" a="1"/>
  <c r="S521" i="1" s="1"/>
  <c r="S517" i="1" a="1"/>
  <c r="S517" i="1" s="1"/>
  <c r="S519" i="1" a="1"/>
  <c r="S519" i="1" s="1"/>
  <c r="Q521" i="1" a="1"/>
  <c r="Q521" i="1" s="1"/>
  <c r="Q510" i="1" a="1"/>
  <c r="Q510" i="1" s="1"/>
  <c r="Q519" i="1" a="1"/>
  <c r="Q519" i="1" s="1"/>
  <c r="Q517" i="1" a="1"/>
  <c r="Q517" i="1" s="1"/>
  <c r="Q502" i="1" a="1"/>
  <c r="Q502" i="1" s="1"/>
  <c r="Q503" i="1" a="1"/>
  <c r="Q503" i="1" s="1"/>
  <c r="R519" i="1" a="1"/>
  <c r="R519" i="1" s="1"/>
  <c r="R503" i="1" a="1"/>
  <c r="R503" i="1" s="1"/>
  <c r="R521" i="1" a="1"/>
  <c r="R521" i="1" s="1"/>
  <c r="R510" i="1" a="1"/>
  <c r="R510" i="1" s="1"/>
  <c r="R517" i="1" a="1"/>
  <c r="R517" i="1" s="1"/>
  <c r="R502" i="1" a="1"/>
  <c r="R502" i="1" s="1"/>
  <c r="R488" i="1" a="1"/>
  <c r="R488" i="1" s="1"/>
  <c r="R478" i="1" a="1"/>
  <c r="R478" i="1" s="1"/>
  <c r="R486" i="1" a="1"/>
  <c r="R486" i="1" s="1"/>
  <c r="R479" i="1" a="1"/>
  <c r="R479" i="1" s="1"/>
  <c r="R477" i="1" a="1"/>
  <c r="R477" i="1" s="1"/>
  <c r="R483" i="1" a="1"/>
  <c r="R483" i="1" s="1"/>
  <c r="R485" i="1" a="1"/>
  <c r="R485" i="1" s="1"/>
  <c r="R480" i="1" a="1"/>
  <c r="R480" i="1" s="1"/>
  <c r="R484" i="1" a="1"/>
  <c r="R484" i="1" s="1"/>
  <c r="R481" i="1" a="1"/>
  <c r="R481" i="1" s="1"/>
  <c r="S488" i="1" a="1"/>
  <c r="S488" i="1" s="1"/>
  <c r="S478" i="1" a="1"/>
  <c r="S478" i="1" s="1"/>
  <c r="S486" i="1" a="1"/>
  <c r="S486" i="1" s="1"/>
  <c r="S483" i="1" a="1"/>
  <c r="S483" i="1" s="1"/>
  <c r="S481" i="1" a="1"/>
  <c r="S481" i="1" s="1"/>
  <c r="S480" i="1" a="1"/>
  <c r="S480" i="1" s="1"/>
  <c r="S484" i="1" a="1"/>
  <c r="S484" i="1" s="1"/>
  <c r="S477" i="1" a="1"/>
  <c r="S477" i="1" s="1"/>
  <c r="S479" i="1" a="1"/>
  <c r="S479" i="1" s="1"/>
  <c r="S485" i="1" a="1"/>
  <c r="S485" i="1" s="1"/>
  <c r="Q488" i="1" a="1"/>
  <c r="Q488" i="1" s="1"/>
  <c r="Q478" i="1" a="1"/>
  <c r="Q478" i="1" s="1"/>
  <c r="Q485" i="1" a="1"/>
  <c r="Q485" i="1" s="1"/>
  <c r="Q486" i="1" a="1"/>
  <c r="Q486" i="1" s="1"/>
  <c r="Q479" i="1" a="1"/>
  <c r="Q479" i="1" s="1"/>
  <c r="Q484" i="1" a="1"/>
  <c r="Q484" i="1" s="1"/>
  <c r="Q483" i="1" a="1"/>
  <c r="Q483" i="1" s="1"/>
  <c r="Q477" i="1" a="1"/>
  <c r="Q477" i="1" s="1"/>
  <c r="Q480" i="1" a="1"/>
  <c r="Q480" i="1" s="1"/>
  <c r="Q481" i="1" a="1"/>
  <c r="Q481" i="1" s="1"/>
  <c r="P488" i="1" a="1"/>
  <c r="P488" i="1" s="1"/>
  <c r="P478" i="1" a="1"/>
  <c r="P478" i="1" s="1"/>
  <c r="P485" i="1" a="1"/>
  <c r="P485" i="1" s="1"/>
  <c r="P481" i="1" a="1"/>
  <c r="P481" i="1" s="1"/>
  <c r="P480" i="1" a="1"/>
  <c r="P480" i="1" s="1"/>
  <c r="P479" i="1" a="1"/>
  <c r="P479" i="1" s="1"/>
  <c r="P483" i="1" a="1"/>
  <c r="P483" i="1" s="1"/>
  <c r="P477" i="1" a="1"/>
  <c r="P477" i="1" s="1"/>
  <c r="P484" i="1" a="1"/>
  <c r="P484" i="1" s="1"/>
  <c r="P486" i="1" a="1"/>
  <c r="P486" i="1" s="1"/>
  <c r="AO112" i="18"/>
  <c r="AH350" i="1"/>
  <c r="AH362" i="1" s="1" a="1"/>
  <c r="AH362" i="1" s="1"/>
  <c r="AG350" i="1"/>
  <c r="AG362" i="1" s="1" a="1"/>
  <c r="AG362" i="1" s="1"/>
  <c r="V414" i="1"/>
  <c r="V426" i="1" s="1" a="1"/>
  <c r="V426" i="1" s="1"/>
  <c r="T475" i="1"/>
  <c r="T487" i="1" s="1" a="1"/>
  <c r="T487" i="1" s="1"/>
  <c r="P476" i="1" a="1"/>
  <c r="P476" i="1" s="1"/>
  <c r="V475" i="1"/>
  <c r="V487" i="1" s="1" a="1"/>
  <c r="V487" i="1" s="1"/>
  <c r="R476" i="1" a="1"/>
  <c r="R476" i="1" s="1"/>
  <c r="T414" i="1"/>
  <c r="T426" i="1" s="1" a="1"/>
  <c r="T426" i="1" s="1"/>
  <c r="U475" i="1"/>
  <c r="U487" i="1" s="1" a="1"/>
  <c r="U487" i="1" s="1"/>
  <c r="Q476" i="1" a="1"/>
  <c r="Q476" i="1" s="1"/>
  <c r="W414" i="1"/>
  <c r="W426" i="1" s="1" a="1"/>
  <c r="W426" i="1" s="1"/>
  <c r="U414" i="1"/>
  <c r="U426" i="1" s="1" a="1"/>
  <c r="U426" i="1" s="1"/>
  <c r="W475" i="1"/>
  <c r="W487" i="1" s="1" a="1"/>
  <c r="W487" i="1" s="1"/>
  <c r="S476" i="1" a="1"/>
  <c r="S476" i="1" s="1"/>
  <c r="AI350" i="1"/>
  <c r="AI362" i="1" s="1" a="1"/>
  <c r="AI362" i="1" s="1"/>
  <c r="AB824" i="18"/>
  <c r="AA824" i="18"/>
  <c r="Z824" i="18"/>
  <c r="Y824" i="18"/>
  <c r="Y823" i="18"/>
  <c r="C754" i="18"/>
  <c r="C753" i="18"/>
  <c r="C752" i="18"/>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K938" i="9"/>
  <c r="L938" i="9"/>
  <c r="M938" i="9"/>
  <c r="N938" i="9"/>
  <c r="O938" i="9"/>
  <c r="P938" i="9"/>
  <c r="Q938" i="9"/>
  <c r="S938" i="9"/>
  <c r="K939" i="9"/>
  <c r="L939" i="9"/>
  <c r="M939" i="9"/>
  <c r="N939" i="9"/>
  <c r="O939" i="9"/>
  <c r="P939" i="9"/>
  <c r="Q939" i="9"/>
  <c r="S939" i="9"/>
  <c r="L930" i="9"/>
  <c r="M930" i="9"/>
  <c r="N930" i="9"/>
  <c r="O930" i="9"/>
  <c r="P930" i="9"/>
  <c r="Q930" i="9"/>
  <c r="S930" i="9"/>
  <c r="K930" i="9"/>
  <c r="G1023" i="9"/>
  <c r="G907" i="9"/>
  <c r="R874" i="9"/>
  <c r="Q874" i="9"/>
  <c r="P874" i="9"/>
  <c r="O874" i="9"/>
  <c r="N874" i="9"/>
  <c r="M874" i="9"/>
  <c r="R873" i="9"/>
  <c r="Q873" i="9"/>
  <c r="P873" i="9"/>
  <c r="O873" i="9"/>
  <c r="N873" i="9"/>
  <c r="M873"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S785" i="9"/>
  <c r="R785" i="9"/>
  <c r="Q785" i="9"/>
  <c r="P785" i="9"/>
  <c r="O785" i="9"/>
  <c r="N785" i="9"/>
  <c r="M785" i="9"/>
  <c r="T528" i="1" l="1" a="1"/>
  <c r="T528" i="1" s="1"/>
  <c r="T482" i="1" a="1"/>
  <c r="T482" i="1" s="1"/>
  <c r="V528" i="1" a="1"/>
  <c r="V528" i="1" s="1"/>
  <c r="V482" i="1" a="1"/>
  <c r="V482" i="1" s="1"/>
  <c r="W528" i="1" a="1"/>
  <c r="W528" i="1" s="1"/>
  <c r="W482" i="1" a="1"/>
  <c r="W482" i="1" s="1"/>
  <c r="U528" i="1" a="1"/>
  <c r="U528" i="1" s="1"/>
  <c r="U482" i="1" a="1"/>
  <c r="U482" i="1" s="1"/>
  <c r="T467" i="1" a="1"/>
  <c r="T467" i="1" s="1"/>
  <c r="T421" i="1" a="1"/>
  <c r="T421" i="1" s="1"/>
  <c r="W467" i="1" a="1"/>
  <c r="W467" i="1" s="1"/>
  <c r="W421" i="1" a="1"/>
  <c r="W421" i="1" s="1"/>
  <c r="V467" i="1" a="1"/>
  <c r="V467" i="1" s="1"/>
  <c r="V421" i="1" a="1"/>
  <c r="V421" i="1" s="1"/>
  <c r="U467" i="1" a="1"/>
  <c r="U467" i="1" s="1"/>
  <c r="U421" i="1" a="1"/>
  <c r="U421" i="1" s="1"/>
  <c r="AG403" i="1" a="1"/>
  <c r="AG403" i="1" s="1"/>
  <c r="AG357" i="1" a="1"/>
  <c r="AG357" i="1" s="1"/>
  <c r="AI403" i="1" a="1"/>
  <c r="AI403" i="1" s="1"/>
  <c r="AI357" i="1" a="1"/>
  <c r="AI357" i="1" s="1"/>
  <c r="AF403" i="1" a="1"/>
  <c r="AF403" i="1" s="1"/>
  <c r="AF357" i="1" a="1"/>
  <c r="AF357" i="1" s="1"/>
  <c r="AH403" i="1" a="1"/>
  <c r="AH403" i="1" s="1"/>
  <c r="AH357" i="1" a="1"/>
  <c r="AH357" i="1" s="1"/>
  <c r="AL355" i="9" a="1"/>
  <c r="AL355" i="9" s="1"/>
  <c r="AM355" i="9" s="1"/>
  <c r="AK356" i="9" s="1"/>
  <c r="T424" i="1" a="1"/>
  <c r="T424" i="1" s="1"/>
  <c r="T445" i="1" a="1"/>
  <c r="T445" i="1" s="1"/>
  <c r="T433" i="1" a="1"/>
  <c r="T433" i="1" s="1"/>
  <c r="T456" i="1" a="1"/>
  <c r="T456" i="1" s="1"/>
  <c r="T439" i="1" a="1"/>
  <c r="T439" i="1" s="1"/>
  <c r="T440" i="1" a="1"/>
  <c r="T440" i="1" s="1"/>
  <c r="T444" i="1" a="1"/>
  <c r="T444" i="1" s="1"/>
  <c r="T417" i="1" a="1"/>
  <c r="T417" i="1" s="1"/>
  <c r="T422" i="1" a="1"/>
  <c r="T422" i="1" s="1"/>
  <c r="T458" i="1" a="1"/>
  <c r="T458" i="1" s="1"/>
  <c r="T454" i="1" a="1"/>
  <c r="T454" i="1" s="1"/>
  <c r="T463" i="1" a="1"/>
  <c r="T463" i="1" s="1"/>
  <c r="T455" i="1" a="1"/>
  <c r="T455" i="1" s="1"/>
  <c r="T435" i="1" a="1"/>
  <c r="T435" i="1" s="1"/>
  <c r="T438" i="1" a="1"/>
  <c r="T438" i="1" s="1"/>
  <c r="T453" i="1" a="1"/>
  <c r="T453" i="1" s="1"/>
  <c r="T464" i="1" a="1"/>
  <c r="T464" i="1" s="1"/>
  <c r="T443" i="1" a="1"/>
  <c r="T443" i="1" s="1"/>
  <c r="T459" i="1" a="1"/>
  <c r="T459" i="1" s="1"/>
  <c r="T415" i="1" a="1"/>
  <c r="T415" i="1" s="1"/>
  <c r="T416" i="1" a="1"/>
  <c r="T416" i="1" s="1"/>
  <c r="T436" i="1" a="1"/>
  <c r="T436" i="1" s="1"/>
  <c r="T448" i="1" a="1"/>
  <c r="T448" i="1" s="1"/>
  <c r="T428" i="1" a="1"/>
  <c r="T428" i="1" s="1"/>
  <c r="T434" i="1" a="1"/>
  <c r="T434" i="1" s="1"/>
  <c r="T418" i="1" a="1"/>
  <c r="T418" i="1" s="1"/>
  <c r="T423" i="1" a="1"/>
  <c r="T423" i="1" s="1"/>
  <c r="T429" i="1" a="1"/>
  <c r="T429" i="1" s="1"/>
  <c r="T449" i="1" a="1"/>
  <c r="T449" i="1" s="1"/>
  <c r="T460" i="1" a="1"/>
  <c r="T460" i="1" s="1"/>
  <c r="T465" i="1" a="1"/>
  <c r="T465" i="1" s="1"/>
  <c r="T450" i="1" a="1"/>
  <c r="T450" i="1" s="1"/>
  <c r="T466" i="1" a="1"/>
  <c r="T466" i="1" s="1"/>
  <c r="T446" i="1" a="1"/>
  <c r="T446" i="1" s="1"/>
  <c r="T431" i="1" a="1"/>
  <c r="T431" i="1" s="1"/>
  <c r="T437" i="1" a="1"/>
  <c r="T437" i="1" s="1"/>
  <c r="T442" i="1" a="1"/>
  <c r="T442" i="1" s="1"/>
  <c r="T420" i="1" a="1"/>
  <c r="T420" i="1" s="1"/>
  <c r="T451" i="1" a="1"/>
  <c r="T451" i="1" s="1"/>
  <c r="T425" i="1" a="1"/>
  <c r="T425" i="1" s="1"/>
  <c r="T468" i="1" a="1"/>
  <c r="T468" i="1" s="1"/>
  <c r="T462" i="1" a="1"/>
  <c r="T462" i="1" s="1"/>
  <c r="T452" i="1" a="1"/>
  <c r="T452" i="1" s="1"/>
  <c r="T441" i="1" a="1"/>
  <c r="T441" i="1" s="1"/>
  <c r="T461" i="1" a="1"/>
  <c r="T461" i="1" s="1"/>
  <c r="T457" i="1" a="1"/>
  <c r="T457" i="1" s="1"/>
  <c r="T430" i="1" a="1"/>
  <c r="T430" i="1" s="1"/>
  <c r="T419" i="1" a="1"/>
  <c r="T419" i="1" s="1"/>
  <c r="T447" i="1" a="1"/>
  <c r="T447" i="1" s="1"/>
  <c r="T427" i="1" a="1"/>
  <c r="T427" i="1" s="1"/>
  <c r="T432" i="1" a="1"/>
  <c r="T432" i="1" s="1"/>
  <c r="AF356" i="1" a="1"/>
  <c r="AF356" i="1" s="1"/>
  <c r="AF366" i="1" a="1"/>
  <c r="AF366" i="1" s="1"/>
  <c r="AF374" i="1" a="1"/>
  <c r="AF374" i="1" s="1"/>
  <c r="AF364" i="1" a="1"/>
  <c r="AF364" i="1" s="1"/>
  <c r="AF371" i="1" a="1"/>
  <c r="AF371" i="1" s="1"/>
  <c r="AF379" i="1" a="1"/>
  <c r="AF379" i="1" s="1"/>
  <c r="AF359" i="1" a="1"/>
  <c r="AF359" i="1" s="1"/>
  <c r="AF351" i="1" a="1"/>
  <c r="AF351" i="1" s="1"/>
  <c r="AF353" i="1" a="1"/>
  <c r="AF353" i="1" s="1"/>
  <c r="AF354" i="1" a="1"/>
  <c r="AF354" i="1" s="1"/>
  <c r="AF373" i="1" a="1"/>
  <c r="AF373" i="1" s="1"/>
  <c r="AF365" i="1" a="1"/>
  <c r="AF365" i="1" s="1"/>
  <c r="AF358" i="1" a="1"/>
  <c r="AF358" i="1" s="1"/>
  <c r="AF352" i="1" a="1"/>
  <c r="AF352" i="1" s="1"/>
  <c r="AF355" i="1" a="1"/>
  <c r="AF355" i="1" s="1"/>
  <c r="AF380" i="1" a="1"/>
  <c r="AF380" i="1" s="1"/>
  <c r="AF399" i="1" a="1"/>
  <c r="AF399" i="1" s="1"/>
  <c r="AF368" i="1" a="1"/>
  <c r="AF368" i="1" s="1"/>
  <c r="AF372" i="1" a="1"/>
  <c r="AF372" i="1" s="1"/>
  <c r="AF388" i="1" a="1"/>
  <c r="AF388" i="1" s="1"/>
  <c r="AF397" i="1" a="1"/>
  <c r="AF397" i="1" s="1"/>
  <c r="AF360" i="1" a="1"/>
  <c r="AF360" i="1" s="1"/>
  <c r="AF369" i="1" a="1"/>
  <c r="AF369" i="1" s="1"/>
  <c r="AF381" i="1" a="1"/>
  <c r="AF381" i="1" s="1"/>
  <c r="AF394" i="1" a="1"/>
  <c r="AF394" i="1" s="1"/>
  <c r="AF400" i="1" a="1"/>
  <c r="AF400" i="1" s="1"/>
  <c r="AF393" i="1" a="1"/>
  <c r="AF393" i="1" s="1"/>
  <c r="AF391" i="1" a="1"/>
  <c r="AF391" i="1" s="1"/>
  <c r="AF363" i="1" a="1"/>
  <c r="AF363" i="1" s="1"/>
  <c r="AF395" i="1" a="1"/>
  <c r="AF395" i="1" s="1"/>
  <c r="AF401" i="1" a="1"/>
  <c r="AF401" i="1" s="1"/>
  <c r="AF389" i="1" a="1"/>
  <c r="AF389" i="1" s="1"/>
  <c r="AF361" i="1" a="1"/>
  <c r="AF361" i="1" s="1"/>
  <c r="AF384" i="1" a="1"/>
  <c r="AF384" i="1" s="1"/>
  <c r="AF385" i="1" a="1"/>
  <c r="AF385" i="1" s="1"/>
  <c r="AF402" i="1" a="1"/>
  <c r="AF402" i="1" s="1"/>
  <c r="AF377" i="1" a="1"/>
  <c r="AF377" i="1" s="1"/>
  <c r="AF387" i="1" a="1"/>
  <c r="AF387" i="1" s="1"/>
  <c r="AF378" i="1" a="1"/>
  <c r="AF378" i="1" s="1"/>
  <c r="AF398" i="1" a="1"/>
  <c r="AF398" i="1" s="1"/>
  <c r="AF392" i="1" a="1"/>
  <c r="AF392" i="1" s="1"/>
  <c r="AF390" i="1" a="1"/>
  <c r="AF390" i="1" s="1"/>
  <c r="AF370" i="1" a="1"/>
  <c r="AF370" i="1" s="1"/>
  <c r="AF382" i="1" a="1"/>
  <c r="AF382" i="1" s="1"/>
  <c r="AF367" i="1" a="1"/>
  <c r="AF367" i="1" s="1"/>
  <c r="AF375" i="1" a="1"/>
  <c r="AF375" i="1" s="1"/>
  <c r="AF383" i="1" a="1"/>
  <c r="AF383" i="1" s="1"/>
  <c r="AF386" i="1" a="1"/>
  <c r="AF386" i="1" s="1"/>
  <c r="AF396" i="1" a="1"/>
  <c r="AF396" i="1" s="1"/>
  <c r="AF376" i="1" a="1"/>
  <c r="AF376" i="1" s="1"/>
  <c r="AF404" i="1" a="1"/>
  <c r="AF404" i="1" s="1"/>
  <c r="AH363" i="1" a="1"/>
  <c r="AH363" i="1" s="1"/>
  <c r="AH354" i="1" a="1"/>
  <c r="AH354" i="1" s="1"/>
  <c r="AH368" i="1" a="1"/>
  <c r="AH368" i="1" s="1"/>
  <c r="AH381" i="1" a="1"/>
  <c r="AH381" i="1" s="1"/>
  <c r="AH352" i="1" a="1"/>
  <c r="AH352" i="1" s="1"/>
  <c r="AH372" i="1" a="1"/>
  <c r="AH372" i="1" s="1"/>
  <c r="AH390" i="1" a="1"/>
  <c r="AH390" i="1" s="1"/>
  <c r="AH399" i="1" a="1"/>
  <c r="AH399" i="1" s="1"/>
  <c r="AH355" i="1" a="1"/>
  <c r="AH355" i="1" s="1"/>
  <c r="AH369" i="1" a="1"/>
  <c r="AH369" i="1" s="1"/>
  <c r="AH370" i="1" a="1"/>
  <c r="AH370" i="1" s="1"/>
  <c r="AH401" i="1" a="1"/>
  <c r="AH401" i="1" s="1"/>
  <c r="AH404" i="1" a="1"/>
  <c r="AH404" i="1" s="1"/>
  <c r="AH351" i="1" a="1"/>
  <c r="AH351" i="1" s="1"/>
  <c r="AH366" i="1" a="1"/>
  <c r="AH366" i="1" s="1"/>
  <c r="AH371" i="1" a="1"/>
  <c r="AH371" i="1" s="1"/>
  <c r="AH386" i="1" a="1"/>
  <c r="AH386" i="1" s="1"/>
  <c r="AH392" i="1" a="1"/>
  <c r="AH392" i="1" s="1"/>
  <c r="AH374" i="1" a="1"/>
  <c r="AH374" i="1" s="1"/>
  <c r="AH373" i="1" a="1"/>
  <c r="AH373" i="1" s="1"/>
  <c r="AH379" i="1" a="1"/>
  <c r="AH379" i="1" s="1"/>
  <c r="AH353" i="1" a="1"/>
  <c r="AH353" i="1" s="1"/>
  <c r="AH356" i="1" a="1"/>
  <c r="AH356" i="1" s="1"/>
  <c r="AH387" i="1" a="1"/>
  <c r="AH387" i="1" s="1"/>
  <c r="AH388" i="1" a="1"/>
  <c r="AH388" i="1" s="1"/>
  <c r="AH364" i="1" a="1"/>
  <c r="AH364" i="1" s="1"/>
  <c r="AH365" i="1" a="1"/>
  <c r="AH365" i="1" s="1"/>
  <c r="AH380" i="1" a="1"/>
  <c r="AH380" i="1" s="1"/>
  <c r="AH398" i="1" a="1"/>
  <c r="AH398" i="1" s="1"/>
  <c r="AH384" i="1" a="1"/>
  <c r="AH384" i="1" s="1"/>
  <c r="AH376" i="1" a="1"/>
  <c r="AH376" i="1" s="1"/>
  <c r="AH377" i="1" a="1"/>
  <c r="AH377" i="1" s="1"/>
  <c r="AH389" i="1" a="1"/>
  <c r="AH389" i="1" s="1"/>
  <c r="AH391" i="1" a="1"/>
  <c r="AH391" i="1" s="1"/>
  <c r="AH360" i="1" a="1"/>
  <c r="AH360" i="1" s="1"/>
  <c r="AH397" i="1" a="1"/>
  <c r="AH397" i="1" s="1"/>
  <c r="AH361" i="1" a="1"/>
  <c r="AH361" i="1" s="1"/>
  <c r="AH393" i="1" a="1"/>
  <c r="AH393" i="1" s="1"/>
  <c r="AH395" i="1" a="1"/>
  <c r="AH395" i="1" s="1"/>
  <c r="AH400" i="1" a="1"/>
  <c r="AH400" i="1" s="1"/>
  <c r="AH367" i="1" a="1"/>
  <c r="AH367" i="1" s="1"/>
  <c r="AH382" i="1" a="1"/>
  <c r="AH382" i="1" s="1"/>
  <c r="AH378" i="1" a="1"/>
  <c r="AH378" i="1" s="1"/>
  <c r="AH358" i="1" a="1"/>
  <c r="AH358" i="1" s="1"/>
  <c r="AH394" i="1" a="1"/>
  <c r="AH394" i="1" s="1"/>
  <c r="AH383" i="1" a="1"/>
  <c r="AH383" i="1" s="1"/>
  <c r="AH396" i="1" a="1"/>
  <c r="AH396" i="1" s="1"/>
  <c r="AH359" i="1" a="1"/>
  <c r="AH359" i="1" s="1"/>
  <c r="AH375" i="1" a="1"/>
  <c r="AH375" i="1" s="1"/>
  <c r="AH385" i="1" a="1"/>
  <c r="AH385" i="1" s="1"/>
  <c r="AH402" i="1" a="1"/>
  <c r="AH402" i="1" s="1"/>
  <c r="U424" i="1" a="1"/>
  <c r="U424" i="1" s="1"/>
  <c r="U446" i="1" a="1"/>
  <c r="U446" i="1" s="1"/>
  <c r="U444" i="1" a="1"/>
  <c r="U444" i="1" s="1"/>
  <c r="U439" i="1" a="1"/>
  <c r="U439" i="1" s="1"/>
  <c r="U416" i="1" a="1"/>
  <c r="U416" i="1" s="1"/>
  <c r="U423" i="1" a="1"/>
  <c r="U423" i="1" s="1"/>
  <c r="U415" i="1" a="1"/>
  <c r="U415" i="1" s="1"/>
  <c r="U428" i="1" a="1"/>
  <c r="U428" i="1" s="1"/>
  <c r="U434" i="1" a="1"/>
  <c r="U434" i="1" s="1"/>
  <c r="U449" i="1" a="1"/>
  <c r="U449" i="1" s="1"/>
  <c r="U454" i="1" a="1"/>
  <c r="U454" i="1" s="1"/>
  <c r="U463" i="1" a="1"/>
  <c r="U463" i="1" s="1"/>
  <c r="U435" i="1" a="1"/>
  <c r="U435" i="1" s="1"/>
  <c r="U453" i="1" a="1"/>
  <c r="U453" i="1" s="1"/>
  <c r="U429" i="1" a="1"/>
  <c r="U429" i="1" s="1"/>
  <c r="U422" i="1" a="1"/>
  <c r="U422" i="1" s="1"/>
  <c r="U455" i="1" a="1"/>
  <c r="U455" i="1" s="1"/>
  <c r="U459" i="1" a="1"/>
  <c r="U459" i="1" s="1"/>
  <c r="U464" i="1" a="1"/>
  <c r="U464" i="1" s="1"/>
  <c r="U448" i="1" a="1"/>
  <c r="U448" i="1" s="1"/>
  <c r="U438" i="1" a="1"/>
  <c r="U438" i="1" s="1"/>
  <c r="U418" i="1" a="1"/>
  <c r="U418" i="1" s="1"/>
  <c r="U443" i="1" a="1"/>
  <c r="U443" i="1" s="1"/>
  <c r="U458" i="1" a="1"/>
  <c r="U458" i="1" s="1"/>
  <c r="U419" i="1" a="1"/>
  <c r="U419" i="1" s="1"/>
  <c r="U431" i="1" a="1"/>
  <c r="U431" i="1" s="1"/>
  <c r="U433" i="1" a="1"/>
  <c r="U433" i="1" s="1"/>
  <c r="U468" i="1" a="1"/>
  <c r="U468" i="1" s="1"/>
  <c r="U442" i="1" a="1"/>
  <c r="U442" i="1" s="1"/>
  <c r="U445" i="1" a="1"/>
  <c r="U445" i="1" s="1"/>
  <c r="U436" i="1" a="1"/>
  <c r="U436" i="1" s="1"/>
  <c r="U452" i="1" a="1"/>
  <c r="U452" i="1" s="1"/>
  <c r="U460" i="1" a="1"/>
  <c r="U460" i="1" s="1"/>
  <c r="U466" i="1" a="1"/>
  <c r="U466" i="1" s="1"/>
  <c r="U461" i="1" a="1"/>
  <c r="U461" i="1" s="1"/>
  <c r="U450" i="1" a="1"/>
  <c r="U450" i="1" s="1"/>
  <c r="U440" i="1" a="1"/>
  <c r="U440" i="1" s="1"/>
  <c r="U441" i="1" a="1"/>
  <c r="U441" i="1" s="1"/>
  <c r="U417" i="1" a="1"/>
  <c r="U417" i="1" s="1"/>
  <c r="U430" i="1" a="1"/>
  <c r="U430" i="1" s="1"/>
  <c r="U451" i="1" a="1"/>
  <c r="U451" i="1" s="1"/>
  <c r="U432" i="1" a="1"/>
  <c r="U432" i="1" s="1"/>
  <c r="U456" i="1" a="1"/>
  <c r="U456" i="1" s="1"/>
  <c r="U465" i="1" a="1"/>
  <c r="U465" i="1" s="1"/>
  <c r="U425" i="1" a="1"/>
  <c r="U425" i="1" s="1"/>
  <c r="U457" i="1" a="1"/>
  <c r="U457" i="1" s="1"/>
  <c r="U420" i="1" a="1"/>
  <c r="U420" i="1" s="1"/>
  <c r="U447" i="1" a="1"/>
  <c r="U447" i="1" s="1"/>
  <c r="U462" i="1" a="1"/>
  <c r="U462" i="1" s="1"/>
  <c r="U437" i="1" a="1"/>
  <c r="U437" i="1" s="1"/>
  <c r="U427" i="1" a="1"/>
  <c r="U427" i="1" s="1"/>
  <c r="V453" i="1" a="1"/>
  <c r="V453" i="1" s="1"/>
  <c r="V460" i="1" a="1"/>
  <c r="V460" i="1" s="1"/>
  <c r="V445" i="1" a="1"/>
  <c r="V445" i="1" s="1"/>
  <c r="V424" i="1" a="1"/>
  <c r="V424" i="1" s="1"/>
  <c r="V433" i="1" a="1"/>
  <c r="V433" i="1" s="1"/>
  <c r="V456" i="1" a="1"/>
  <c r="V456" i="1" s="1"/>
  <c r="V440" i="1" a="1"/>
  <c r="V440" i="1" s="1"/>
  <c r="V431" i="1" a="1"/>
  <c r="V431" i="1" s="1"/>
  <c r="V423" i="1" a="1"/>
  <c r="V423" i="1" s="1"/>
  <c r="V450" i="1" a="1"/>
  <c r="V450" i="1" s="1"/>
  <c r="V455" i="1" a="1"/>
  <c r="V455" i="1" s="1"/>
  <c r="V438" i="1" a="1"/>
  <c r="V438" i="1" s="1"/>
  <c r="V418" i="1" a="1"/>
  <c r="V418" i="1" s="1"/>
  <c r="V448" i="1" a="1"/>
  <c r="V448" i="1" s="1"/>
  <c r="V435" i="1" a="1"/>
  <c r="V435" i="1" s="1"/>
  <c r="V415" i="1" a="1"/>
  <c r="V415" i="1" s="1"/>
  <c r="V463" i="1" a="1"/>
  <c r="V463" i="1" s="1"/>
  <c r="V422" i="1" a="1"/>
  <c r="V422" i="1" s="1"/>
  <c r="V428" i="1" a="1"/>
  <c r="V428" i="1" s="1"/>
  <c r="V430" i="1" a="1"/>
  <c r="V430" i="1" s="1"/>
  <c r="V443" i="1" a="1"/>
  <c r="V443" i="1" s="1"/>
  <c r="V416" i="1" a="1"/>
  <c r="V416" i="1" s="1"/>
  <c r="V464" i="1" a="1"/>
  <c r="V464" i="1" s="1"/>
  <c r="V458" i="1" a="1"/>
  <c r="V458" i="1" s="1"/>
  <c r="V465" i="1" a="1"/>
  <c r="V465" i="1" s="1"/>
  <c r="V441" i="1" a="1"/>
  <c r="V441" i="1" s="1"/>
  <c r="V437" i="1" a="1"/>
  <c r="V437" i="1" s="1"/>
  <c r="V446" i="1" a="1"/>
  <c r="V446" i="1" s="1"/>
  <c r="V420" i="1" a="1"/>
  <c r="V420" i="1" s="1"/>
  <c r="V457" i="1" a="1"/>
  <c r="V457" i="1" s="1"/>
  <c r="V466" i="1" a="1"/>
  <c r="V466" i="1" s="1"/>
  <c r="V447" i="1" a="1"/>
  <c r="V447" i="1" s="1"/>
  <c r="V436" i="1" a="1"/>
  <c r="V436" i="1" s="1"/>
  <c r="V417" i="1" a="1"/>
  <c r="V417" i="1" s="1"/>
  <c r="V461" i="1" a="1"/>
  <c r="V461" i="1" s="1"/>
  <c r="V425" i="1" a="1"/>
  <c r="V425" i="1" s="1"/>
  <c r="V449" i="1" a="1"/>
  <c r="V449" i="1" s="1"/>
  <c r="V434" i="1" a="1"/>
  <c r="V434" i="1" s="1"/>
  <c r="V459" i="1" a="1"/>
  <c r="V459" i="1" s="1"/>
  <c r="V432" i="1" a="1"/>
  <c r="V432" i="1" s="1"/>
  <c r="V419" i="1" a="1"/>
  <c r="V419" i="1" s="1"/>
  <c r="V462" i="1" a="1"/>
  <c r="V462" i="1" s="1"/>
  <c r="V427" i="1" a="1"/>
  <c r="V427" i="1" s="1"/>
  <c r="V454" i="1" a="1"/>
  <c r="V454" i="1" s="1"/>
  <c r="V452" i="1" a="1"/>
  <c r="V452" i="1" s="1"/>
  <c r="V444" i="1" a="1"/>
  <c r="V444" i="1" s="1"/>
  <c r="V429" i="1" a="1"/>
  <c r="V429" i="1" s="1"/>
  <c r="V439" i="1" a="1"/>
  <c r="V439" i="1" s="1"/>
  <c r="V468" i="1" a="1"/>
  <c r="V468" i="1" s="1"/>
  <c r="V451" i="1" a="1"/>
  <c r="V451" i="1" s="1"/>
  <c r="V442" i="1" a="1"/>
  <c r="V442" i="1" s="1"/>
  <c r="AG352" i="1" a="1"/>
  <c r="AG352" i="1" s="1"/>
  <c r="AG368" i="1" a="1"/>
  <c r="AG368" i="1" s="1"/>
  <c r="AG372" i="1" a="1"/>
  <c r="AG372" i="1" s="1"/>
  <c r="AG356" i="1" a="1"/>
  <c r="AG356" i="1" s="1"/>
  <c r="AG374" i="1" a="1"/>
  <c r="AG374" i="1" s="1"/>
  <c r="AG369" i="1" a="1"/>
  <c r="AG369" i="1" s="1"/>
  <c r="AG386" i="1" a="1"/>
  <c r="AG386" i="1" s="1"/>
  <c r="AG392" i="1" a="1"/>
  <c r="AG392" i="1" s="1"/>
  <c r="AG401" i="1" a="1"/>
  <c r="AG401" i="1" s="1"/>
  <c r="AG366" i="1" a="1"/>
  <c r="AG366" i="1" s="1"/>
  <c r="AG388" i="1" a="1"/>
  <c r="AG388" i="1" s="1"/>
  <c r="AG371" i="1" a="1"/>
  <c r="AG371" i="1" s="1"/>
  <c r="AG373" i="1" a="1"/>
  <c r="AG373" i="1" s="1"/>
  <c r="AG379" i="1" a="1"/>
  <c r="AG379" i="1" s="1"/>
  <c r="AG364" i="1" a="1"/>
  <c r="AG364" i="1" s="1"/>
  <c r="AG365" i="1" a="1"/>
  <c r="AG365" i="1" s="1"/>
  <c r="AG351" i="1" a="1"/>
  <c r="AG351" i="1" s="1"/>
  <c r="AG353" i="1" a="1"/>
  <c r="AG353" i="1" s="1"/>
  <c r="AG354" i="1" a="1"/>
  <c r="AG354" i="1" s="1"/>
  <c r="AG380" i="1" a="1"/>
  <c r="AG380" i="1" s="1"/>
  <c r="AG399" i="1" a="1"/>
  <c r="AG399" i="1" s="1"/>
  <c r="AG355" i="1" a="1"/>
  <c r="AG355" i="1" s="1"/>
  <c r="AG360" i="1" a="1"/>
  <c r="AG360" i="1" s="1"/>
  <c r="AG381" i="1" a="1"/>
  <c r="AG381" i="1" s="1"/>
  <c r="AG400" i="1" a="1"/>
  <c r="AG400" i="1" s="1"/>
  <c r="AG358" i="1" a="1"/>
  <c r="AG358" i="1" s="1"/>
  <c r="AG359" i="1" a="1"/>
  <c r="AG359" i="1" s="1"/>
  <c r="AG385" i="1" a="1"/>
  <c r="AG385" i="1" s="1"/>
  <c r="AG397" i="1" a="1"/>
  <c r="AG397" i="1" s="1"/>
  <c r="AG370" i="1" a="1"/>
  <c r="AG370" i="1" s="1"/>
  <c r="AG376" i="1" a="1"/>
  <c r="AG376" i="1" s="1"/>
  <c r="AG404" i="1" a="1"/>
  <c r="AG404" i="1" s="1"/>
  <c r="AG377" i="1" a="1"/>
  <c r="AG377" i="1" s="1"/>
  <c r="AG393" i="1" a="1"/>
  <c r="AG393" i="1" s="1"/>
  <c r="AG395" i="1" a="1"/>
  <c r="AG395" i="1" s="1"/>
  <c r="AG391" i="1" a="1"/>
  <c r="AG391" i="1" s="1"/>
  <c r="AG378" i="1" a="1"/>
  <c r="AG378" i="1" s="1"/>
  <c r="AG402" i="1" a="1"/>
  <c r="AG402" i="1" s="1"/>
  <c r="AG361" i="1" a="1"/>
  <c r="AG361" i="1" s="1"/>
  <c r="AG384" i="1" a="1"/>
  <c r="AG384" i="1" s="1"/>
  <c r="AG387" i="1" a="1"/>
  <c r="AG387" i="1" s="1"/>
  <c r="AG389" i="1" a="1"/>
  <c r="AG389" i="1" s="1"/>
  <c r="AG363" i="1" a="1"/>
  <c r="AG363" i="1" s="1"/>
  <c r="AG367" i="1" a="1"/>
  <c r="AG367" i="1" s="1"/>
  <c r="AG394" i="1" a="1"/>
  <c r="AG394" i="1" s="1"/>
  <c r="AG396" i="1" a="1"/>
  <c r="AG396" i="1" s="1"/>
  <c r="AG390" i="1" a="1"/>
  <c r="AG390" i="1" s="1"/>
  <c r="AG382" i="1" a="1"/>
  <c r="AG382" i="1" s="1"/>
  <c r="AG398" i="1" a="1"/>
  <c r="AG398" i="1" s="1"/>
  <c r="AG375" i="1" a="1"/>
  <c r="AG375" i="1" s="1"/>
  <c r="AG383" i="1" a="1"/>
  <c r="AG383" i="1" s="1"/>
  <c r="AI360" i="1" a="1"/>
  <c r="AI360" i="1" s="1"/>
  <c r="AI375" i="1" a="1"/>
  <c r="AI375" i="1" s="1"/>
  <c r="AI363" i="1" a="1"/>
  <c r="AI363" i="1" s="1"/>
  <c r="AI354" i="1" a="1"/>
  <c r="AI354" i="1" s="1"/>
  <c r="AI381" i="1" a="1"/>
  <c r="AI381" i="1" s="1"/>
  <c r="AI352" i="1" a="1"/>
  <c r="AI352" i="1" s="1"/>
  <c r="AI368" i="1" a="1"/>
  <c r="AI368" i="1" s="1"/>
  <c r="AI394" i="1" a="1"/>
  <c r="AI394" i="1" s="1"/>
  <c r="AI372" i="1" a="1"/>
  <c r="AI372" i="1" s="1"/>
  <c r="AI353" i="1" a="1"/>
  <c r="AI353" i="1" s="1"/>
  <c r="AI390" i="1" a="1"/>
  <c r="AI390" i="1" s="1"/>
  <c r="AI374" i="1" a="1"/>
  <c r="AI374" i="1" s="1"/>
  <c r="AI369" i="1" a="1"/>
  <c r="AI369" i="1" s="1"/>
  <c r="AI370" i="1" a="1"/>
  <c r="AI370" i="1" s="1"/>
  <c r="AI373" i="1" a="1"/>
  <c r="AI373" i="1" s="1"/>
  <c r="AI371" i="1" a="1"/>
  <c r="AI371" i="1" s="1"/>
  <c r="AI386" i="1" a="1"/>
  <c r="AI386" i="1" s="1"/>
  <c r="AI392" i="1" a="1"/>
  <c r="AI392" i="1" s="1"/>
  <c r="AI401" i="1" a="1"/>
  <c r="AI401" i="1" s="1"/>
  <c r="AI404" i="1" a="1"/>
  <c r="AI404" i="1" s="1"/>
  <c r="AI351" i="1" a="1"/>
  <c r="AI351" i="1" s="1"/>
  <c r="AI379" i="1" a="1"/>
  <c r="AI379" i="1" s="1"/>
  <c r="AI384" i="1" a="1"/>
  <c r="AI384" i="1" s="1"/>
  <c r="AI387" i="1" a="1"/>
  <c r="AI387" i="1" s="1"/>
  <c r="AI388" i="1" a="1"/>
  <c r="AI388" i="1" s="1"/>
  <c r="AI361" i="1" a="1"/>
  <c r="AI361" i="1" s="1"/>
  <c r="AI367" i="1" a="1"/>
  <c r="AI367" i="1" s="1"/>
  <c r="AI380" i="1" a="1"/>
  <c r="AI380" i="1" s="1"/>
  <c r="AI399" i="1" a="1"/>
  <c r="AI399" i="1" s="1"/>
  <c r="AI395" i="1" a="1"/>
  <c r="AI395" i="1" s="1"/>
  <c r="AI389" i="1" a="1"/>
  <c r="AI389" i="1" s="1"/>
  <c r="AI365" i="1" a="1"/>
  <c r="AI365" i="1" s="1"/>
  <c r="AI391" i="1" a="1"/>
  <c r="AI391" i="1" s="1"/>
  <c r="AI364" i="1" a="1"/>
  <c r="AI364" i="1" s="1"/>
  <c r="AI377" i="1" a="1"/>
  <c r="AI377" i="1" s="1"/>
  <c r="AI376" i="1" a="1"/>
  <c r="AI376" i="1" s="1"/>
  <c r="AI397" i="1" a="1"/>
  <c r="AI397" i="1" s="1"/>
  <c r="AI393" i="1" a="1"/>
  <c r="AI393" i="1" s="1"/>
  <c r="AI366" i="1" a="1"/>
  <c r="AI366" i="1" s="1"/>
  <c r="AI398" i="1" a="1"/>
  <c r="AI398" i="1" s="1"/>
  <c r="AI356" i="1" a="1"/>
  <c r="AI356" i="1" s="1"/>
  <c r="AI382" i="1" a="1"/>
  <c r="AI382" i="1" s="1"/>
  <c r="AI359" i="1" a="1"/>
  <c r="AI359" i="1" s="1"/>
  <c r="AI400" i="1" a="1"/>
  <c r="AI400" i="1" s="1"/>
  <c r="AI355" i="1" a="1"/>
  <c r="AI355" i="1" s="1"/>
  <c r="AI402" i="1" a="1"/>
  <c r="AI402" i="1" s="1"/>
  <c r="AI358" i="1" a="1"/>
  <c r="AI358" i="1" s="1"/>
  <c r="AI383" i="1" a="1"/>
  <c r="AI383" i="1" s="1"/>
  <c r="AI385" i="1" a="1"/>
  <c r="AI385" i="1" s="1"/>
  <c r="AI396" i="1" a="1"/>
  <c r="AI396" i="1" s="1"/>
  <c r="AI378" i="1" a="1"/>
  <c r="AI378" i="1" s="1"/>
  <c r="W429" i="1" a="1"/>
  <c r="W429" i="1" s="1"/>
  <c r="W464" i="1" a="1"/>
  <c r="W464" i="1" s="1"/>
  <c r="W453" i="1" a="1"/>
  <c r="W453" i="1" s="1"/>
  <c r="W433" i="1" a="1"/>
  <c r="W433" i="1" s="1"/>
  <c r="W444" i="1" a="1"/>
  <c r="W444" i="1" s="1"/>
  <c r="W456" i="1" a="1"/>
  <c r="W456" i="1" s="1"/>
  <c r="W417" i="1" a="1"/>
  <c r="W417" i="1" s="1"/>
  <c r="W449" i="1" a="1"/>
  <c r="W449" i="1" s="1"/>
  <c r="W458" i="1" a="1"/>
  <c r="W458" i="1" s="1"/>
  <c r="W463" i="1" a="1"/>
  <c r="W463" i="1" s="1"/>
  <c r="W431" i="1" a="1"/>
  <c r="W431" i="1" s="1"/>
  <c r="W422" i="1" a="1"/>
  <c r="W422" i="1" s="1"/>
  <c r="W428" i="1" a="1"/>
  <c r="W428" i="1" s="1"/>
  <c r="W434" i="1" a="1"/>
  <c r="W434" i="1" s="1"/>
  <c r="W459" i="1" a="1"/>
  <c r="W459" i="1" s="1"/>
  <c r="W438" i="1" a="1"/>
  <c r="W438" i="1" s="1"/>
  <c r="W423" i="1" a="1"/>
  <c r="W423" i="1" s="1"/>
  <c r="W466" i="1" a="1"/>
  <c r="W466" i="1" s="1"/>
  <c r="W415" i="1" a="1"/>
  <c r="W415" i="1" s="1"/>
  <c r="W439" i="1" a="1"/>
  <c r="W439" i="1" s="1"/>
  <c r="W448" i="1" a="1"/>
  <c r="W448" i="1" s="1"/>
  <c r="W435" i="1" a="1"/>
  <c r="W435" i="1" s="1"/>
  <c r="W416" i="1" a="1"/>
  <c r="W416" i="1" s="1"/>
  <c r="W454" i="1" a="1"/>
  <c r="W454" i="1" s="1"/>
  <c r="W443" i="1" a="1"/>
  <c r="W443" i="1" s="1"/>
  <c r="W418" i="1" a="1"/>
  <c r="W418" i="1" s="1"/>
  <c r="W445" i="1" a="1"/>
  <c r="W445" i="1" s="1"/>
  <c r="W436" i="1" a="1"/>
  <c r="W436" i="1" s="1"/>
  <c r="W420" i="1" a="1"/>
  <c r="W420" i="1" s="1"/>
  <c r="W460" i="1" a="1"/>
  <c r="W460" i="1" s="1"/>
  <c r="W447" i="1" a="1"/>
  <c r="W447" i="1" s="1"/>
  <c r="W424" i="1" a="1"/>
  <c r="W424" i="1" s="1"/>
  <c r="W442" i="1" a="1"/>
  <c r="W442" i="1" s="1"/>
  <c r="W450" i="1" a="1"/>
  <c r="W450" i="1" s="1"/>
  <c r="W437" i="1" a="1"/>
  <c r="W437" i="1" s="1"/>
  <c r="W455" i="1" a="1"/>
  <c r="W455" i="1" s="1"/>
  <c r="W465" i="1" a="1"/>
  <c r="W465" i="1" s="1"/>
  <c r="W430" i="1" a="1"/>
  <c r="W430" i="1" s="1"/>
  <c r="W441" i="1" a="1"/>
  <c r="W441" i="1" s="1"/>
  <c r="W452" i="1" a="1"/>
  <c r="W452" i="1" s="1"/>
  <c r="W425" i="1" a="1"/>
  <c r="W425" i="1" s="1"/>
  <c r="W461" i="1" a="1"/>
  <c r="W461" i="1" s="1"/>
  <c r="W419" i="1" a="1"/>
  <c r="W419" i="1" s="1"/>
  <c r="W446" i="1" a="1"/>
  <c r="W446" i="1" s="1"/>
  <c r="W457" i="1" a="1"/>
  <c r="W457" i="1" s="1"/>
  <c r="W427" i="1" a="1"/>
  <c r="W427" i="1" s="1"/>
  <c r="W440" i="1" a="1"/>
  <c r="W440" i="1" s="1"/>
  <c r="W468" i="1" a="1"/>
  <c r="W468" i="1" s="1"/>
  <c r="W462" i="1" a="1"/>
  <c r="W462" i="1" s="1"/>
  <c r="W451" i="1" a="1"/>
  <c r="W451" i="1" s="1"/>
  <c r="W432" i="1" a="1"/>
  <c r="W432" i="1" s="1"/>
  <c r="S947" i="9"/>
  <c r="S957" i="9" s="1"/>
  <c r="S922" i="27"/>
  <c r="N945" i="9"/>
  <c r="N955" i="9" s="1"/>
  <c r="N920" i="27"/>
  <c r="S942" i="9"/>
  <c r="S952" i="9" s="1"/>
  <c r="S917" i="27"/>
  <c r="Q947" i="9"/>
  <c r="Q932" i="27" s="1"/>
  <c r="Q922" i="27"/>
  <c r="M945" i="9"/>
  <c r="M955" i="9" s="1"/>
  <c r="M920" i="27"/>
  <c r="Q942" i="9"/>
  <c r="Q952" i="9" s="1"/>
  <c r="Q917" i="27"/>
  <c r="L948" i="9"/>
  <c r="L933" i="27" s="1"/>
  <c r="L923" i="27"/>
  <c r="K948" i="9"/>
  <c r="K958" i="9" s="1"/>
  <c r="K923" i="27"/>
  <c r="L945" i="9"/>
  <c r="L930" i="27" s="1"/>
  <c r="L920" i="27"/>
  <c r="S949" i="9"/>
  <c r="S959" i="9" s="1"/>
  <c r="S924" i="27"/>
  <c r="N947" i="9"/>
  <c r="N957" i="9" s="1"/>
  <c r="N922" i="27"/>
  <c r="S944" i="9"/>
  <c r="S954" i="9" s="1"/>
  <c r="S919" i="27"/>
  <c r="N942" i="9"/>
  <c r="N917" i="27"/>
  <c r="Q949" i="9"/>
  <c r="Q934" i="27" s="1"/>
  <c r="Q924" i="27"/>
  <c r="M947" i="9"/>
  <c r="M957" i="9" s="1"/>
  <c r="M922" i="27"/>
  <c r="Q944" i="9"/>
  <c r="Q929" i="27" s="1"/>
  <c r="Q919" i="27"/>
  <c r="M942" i="9"/>
  <c r="M952" i="9" s="1"/>
  <c r="M917" i="27"/>
  <c r="P949" i="9"/>
  <c r="P959" i="9" s="1"/>
  <c r="P924" i="27"/>
  <c r="L947" i="9"/>
  <c r="L932" i="27" s="1"/>
  <c r="L922" i="27"/>
  <c r="P944" i="9"/>
  <c r="P954" i="9" s="1"/>
  <c r="P919" i="27"/>
  <c r="L942" i="9"/>
  <c r="L952" i="9" s="1"/>
  <c r="L917" i="27"/>
  <c r="O949" i="9"/>
  <c r="O959" i="9" s="1"/>
  <c r="O924" i="27"/>
  <c r="K947" i="9"/>
  <c r="K932" i="27" s="1"/>
  <c r="K922" i="27"/>
  <c r="O944" i="9"/>
  <c r="O954" i="9" s="1"/>
  <c r="O919" i="27"/>
  <c r="K942" i="9"/>
  <c r="K927" i="27" s="1"/>
  <c r="K917" i="27"/>
  <c r="K943" i="9"/>
  <c r="K953" i="9" s="1"/>
  <c r="K918" i="27"/>
  <c r="P942" i="9"/>
  <c r="P952" i="9" s="1"/>
  <c r="P917" i="27"/>
  <c r="O942" i="9"/>
  <c r="O927" i="27" s="1"/>
  <c r="O917" i="27"/>
  <c r="N949" i="9"/>
  <c r="N934" i="27" s="1"/>
  <c r="N924" i="27"/>
  <c r="M944" i="9"/>
  <c r="M929" i="27" s="1"/>
  <c r="M919" i="27"/>
  <c r="O946" i="9"/>
  <c r="O956" i="9" s="1"/>
  <c r="O921" i="27"/>
  <c r="P945" i="9"/>
  <c r="P930" i="27" s="1"/>
  <c r="P920" i="27"/>
  <c r="S948" i="9"/>
  <c r="S933" i="27" s="1"/>
  <c r="S923" i="27"/>
  <c r="N946" i="9"/>
  <c r="N956" i="9" s="1"/>
  <c r="N921" i="27"/>
  <c r="S943" i="9"/>
  <c r="S928" i="27" s="1"/>
  <c r="S918" i="27"/>
  <c r="N941" i="9"/>
  <c r="N926" i="27" s="1"/>
  <c r="N916" i="27"/>
  <c r="O941" i="9"/>
  <c r="O926" i="27" s="1"/>
  <c r="O916" i="27"/>
  <c r="Q948" i="9"/>
  <c r="Q933" i="27" s="1"/>
  <c r="Q923" i="27"/>
  <c r="M946" i="9"/>
  <c r="M956" i="9" s="1"/>
  <c r="M921" i="27"/>
  <c r="Q943" i="9"/>
  <c r="Q928" i="27" s="1"/>
  <c r="Q918" i="27"/>
  <c r="M941" i="9"/>
  <c r="M926" i="27" s="1"/>
  <c r="M916" i="27"/>
  <c r="M949" i="9"/>
  <c r="M959" i="9" s="1"/>
  <c r="M924" i="27"/>
  <c r="P948" i="9"/>
  <c r="P958" i="9" s="1"/>
  <c r="P923" i="27"/>
  <c r="L946" i="9"/>
  <c r="L956" i="9" s="1"/>
  <c r="L921" i="27"/>
  <c r="P943" i="9"/>
  <c r="P928" i="27" s="1"/>
  <c r="P918" i="27"/>
  <c r="L941" i="9"/>
  <c r="L951" i="9" s="1"/>
  <c r="L916" i="27"/>
  <c r="K944" i="9"/>
  <c r="K954" i="9" s="1"/>
  <c r="K919" i="27"/>
  <c r="O948" i="9"/>
  <c r="O958" i="9" s="1"/>
  <c r="O923" i="27"/>
  <c r="K946" i="9"/>
  <c r="K931" i="27" s="1"/>
  <c r="K921" i="27"/>
  <c r="O943" i="9"/>
  <c r="O953" i="9" s="1"/>
  <c r="O918" i="27"/>
  <c r="K941" i="9"/>
  <c r="K951" i="9" s="1"/>
  <c r="K916" i="27"/>
  <c r="K945" i="9"/>
  <c r="K955" i="9" s="1"/>
  <c r="K920" i="27"/>
  <c r="N944" i="9"/>
  <c r="N929" i="27" s="1"/>
  <c r="N919" i="27"/>
  <c r="Q941" i="9"/>
  <c r="Q951" i="9" s="1"/>
  <c r="Q916" i="27"/>
  <c r="P946" i="9"/>
  <c r="P956" i="9" s="1"/>
  <c r="P921" i="27"/>
  <c r="L944" i="9"/>
  <c r="L954" i="9" s="1"/>
  <c r="L919" i="27"/>
  <c r="K949" i="9"/>
  <c r="K934" i="27" s="1"/>
  <c r="K924" i="27"/>
  <c r="N948" i="9"/>
  <c r="N958" i="9" s="1"/>
  <c r="N923" i="27"/>
  <c r="S945" i="9"/>
  <c r="S930" i="27" s="1"/>
  <c r="S920" i="27"/>
  <c r="N943" i="9"/>
  <c r="N953" i="9" s="1"/>
  <c r="N918" i="27"/>
  <c r="L943" i="9"/>
  <c r="L953" i="9" s="1"/>
  <c r="L918" i="27"/>
  <c r="O945" i="9"/>
  <c r="O930" i="27" s="1"/>
  <c r="O920" i="27"/>
  <c r="P947" i="9"/>
  <c r="P957" i="9" s="1"/>
  <c r="P922" i="27"/>
  <c r="O947" i="9"/>
  <c r="O957" i="9" s="1"/>
  <c r="O922" i="27"/>
  <c r="S946" i="9"/>
  <c r="S956" i="9" s="1"/>
  <c r="S921" i="27"/>
  <c r="S941" i="9"/>
  <c r="S951" i="9" s="1"/>
  <c r="S916" i="27"/>
  <c r="Q946" i="9"/>
  <c r="Q956" i="9" s="1"/>
  <c r="Q921" i="27"/>
  <c r="L949" i="9"/>
  <c r="L934" i="27" s="1"/>
  <c r="L924" i="27"/>
  <c r="P941" i="9"/>
  <c r="P951" i="9" s="1"/>
  <c r="P916" i="27"/>
  <c r="M948" i="9"/>
  <c r="M958" i="9" s="1"/>
  <c r="M923" i="27"/>
  <c r="Q945" i="9"/>
  <c r="Q930" i="27" s="1"/>
  <c r="Q920" i="27"/>
  <c r="M943" i="9"/>
  <c r="M953" i="9" s="1"/>
  <c r="M918" i="27"/>
  <c r="Q940" i="9"/>
  <c r="Q950" i="9" s="1"/>
  <c r="Q915" i="27"/>
  <c r="P940" i="9"/>
  <c r="P950" i="9" s="1"/>
  <c r="P915" i="27"/>
  <c r="M940" i="9"/>
  <c r="M950" i="9" s="1"/>
  <c r="M915" i="27"/>
  <c r="O940" i="9"/>
  <c r="O950" i="9" s="1"/>
  <c r="O915" i="27"/>
  <c r="L940" i="9"/>
  <c r="L925" i="27" s="1"/>
  <c r="L915" i="27"/>
  <c r="N940" i="9"/>
  <c r="N925" i="27" s="1"/>
  <c r="N915" i="27"/>
  <c r="S940" i="9"/>
  <c r="S950" i="9" s="1"/>
  <c r="S915" i="27"/>
  <c r="K940" i="9"/>
  <c r="K925" i="27" s="1"/>
  <c r="K915" i="27"/>
  <c r="AJ350" i="1"/>
  <c r="AJ362" i="1" s="1" a="1"/>
  <c r="AJ362" i="1" s="1"/>
  <c r="U513" i="1" a="1"/>
  <c r="U513" i="1" s="1"/>
  <c r="U512" i="1" a="1"/>
  <c r="U512" i="1" s="1"/>
  <c r="U514" i="1" a="1"/>
  <c r="U514" i="1" s="1"/>
  <c r="U515" i="1" a="1"/>
  <c r="U515" i="1" s="1"/>
  <c r="U516" i="1" a="1"/>
  <c r="U516" i="1" s="1"/>
  <c r="U511" i="1" a="1"/>
  <c r="U511" i="1" s="1"/>
  <c r="V515" i="1" a="1"/>
  <c r="V515" i="1" s="1"/>
  <c r="V513" i="1" a="1"/>
  <c r="V513" i="1" s="1"/>
  <c r="V514" i="1" a="1"/>
  <c r="V514" i="1" s="1"/>
  <c r="V511" i="1" a="1"/>
  <c r="V511" i="1" s="1"/>
  <c r="V512" i="1" a="1"/>
  <c r="V512" i="1" s="1"/>
  <c r="V516" i="1" a="1"/>
  <c r="V516" i="1" s="1"/>
  <c r="W513" i="1" a="1"/>
  <c r="W513" i="1" s="1"/>
  <c r="W514" i="1" a="1"/>
  <c r="W514" i="1" s="1"/>
  <c r="W515" i="1" a="1"/>
  <c r="W515" i="1" s="1"/>
  <c r="W516" i="1" a="1"/>
  <c r="W516" i="1" s="1"/>
  <c r="W512" i="1" a="1"/>
  <c r="W512" i="1" s="1"/>
  <c r="W511" i="1" a="1"/>
  <c r="W511" i="1" s="1"/>
  <c r="T511" i="1" a="1"/>
  <c r="T511" i="1" s="1"/>
  <c r="T512" i="1" a="1"/>
  <c r="T512" i="1" s="1"/>
  <c r="T513" i="1" a="1"/>
  <c r="T513" i="1" s="1"/>
  <c r="T515" i="1" a="1"/>
  <c r="T515" i="1" s="1"/>
  <c r="T514" i="1" a="1"/>
  <c r="T514" i="1" s="1"/>
  <c r="T516" i="1" a="1"/>
  <c r="T516" i="1" s="1"/>
  <c r="V524" i="1" a="1"/>
  <c r="V524" i="1" s="1"/>
  <c r="V508" i="1" a="1"/>
  <c r="V508" i="1" s="1"/>
  <c r="V505" i="1" a="1"/>
  <c r="V505" i="1" s="1"/>
  <c r="V507" i="1" a="1"/>
  <c r="V507" i="1" s="1"/>
  <c r="V506" i="1" a="1"/>
  <c r="V506" i="1" s="1"/>
  <c r="V504" i="1" a="1"/>
  <c r="V504" i="1" s="1"/>
  <c r="W524" i="1" a="1"/>
  <c r="W524" i="1" s="1"/>
  <c r="W505" i="1" a="1"/>
  <c r="W505" i="1" s="1"/>
  <c r="W506" i="1" a="1"/>
  <c r="W506" i="1" s="1"/>
  <c r="W507" i="1" a="1"/>
  <c r="W507" i="1" s="1"/>
  <c r="W508" i="1" a="1"/>
  <c r="W508" i="1" s="1"/>
  <c r="W504" i="1" a="1"/>
  <c r="W504" i="1" s="1"/>
  <c r="U524" i="1" a="1"/>
  <c r="U524" i="1" s="1"/>
  <c r="U506" i="1" a="1"/>
  <c r="U506" i="1" s="1"/>
  <c r="U504" i="1" a="1"/>
  <c r="U504" i="1" s="1"/>
  <c r="U505" i="1" a="1"/>
  <c r="U505" i="1" s="1"/>
  <c r="U507" i="1" a="1"/>
  <c r="U507" i="1" s="1"/>
  <c r="U508" i="1" a="1"/>
  <c r="U508" i="1" s="1"/>
  <c r="T524" i="1" a="1"/>
  <c r="T524" i="1" s="1"/>
  <c r="T506" i="1" a="1"/>
  <c r="T506" i="1" s="1"/>
  <c r="T504" i="1" a="1"/>
  <c r="T504" i="1" s="1"/>
  <c r="T507" i="1" a="1"/>
  <c r="T507" i="1" s="1"/>
  <c r="T505" i="1" a="1"/>
  <c r="T505" i="1" s="1"/>
  <c r="T508" i="1" a="1"/>
  <c r="T508" i="1" s="1"/>
  <c r="N952" i="9"/>
  <c r="N927" i="27"/>
  <c r="O951" i="9"/>
  <c r="K164" i="18"/>
  <c r="AP160" i="18"/>
  <c r="AP162" i="18"/>
  <c r="AP164" i="18"/>
  <c r="AP159" i="18"/>
  <c r="AP168" i="18"/>
  <c r="AP161" i="18"/>
  <c r="AP163" i="18"/>
  <c r="AP165" i="18"/>
  <c r="AP166" i="18"/>
  <c r="AP167" i="18"/>
  <c r="AD26" i="17"/>
  <c r="AN152" i="18"/>
  <c r="AN153" i="18"/>
  <c r="AN158" i="18"/>
  <c r="AN149" i="18"/>
  <c r="AN156" i="18"/>
  <c r="R153" i="27"/>
  <c r="U117" i="22"/>
  <c r="AN154" i="18"/>
  <c r="AN150" i="18"/>
  <c r="AN155" i="18"/>
  <c r="AN151" i="18"/>
  <c r="AN157" i="18"/>
  <c r="R14" i="6"/>
  <c r="AC100" i="17"/>
  <c r="K161" i="18"/>
  <c r="AD23" i="17"/>
  <c r="AB102" i="17"/>
  <c r="AB103" i="17"/>
  <c r="AB101" i="17"/>
  <c r="W522" i="1" a="1"/>
  <c r="W522" i="1" s="1"/>
  <c r="U522" i="1" a="1"/>
  <c r="U522" i="1" s="1"/>
  <c r="V522" i="1" a="1"/>
  <c r="V522" i="1" s="1"/>
  <c r="T522" i="1" a="1"/>
  <c r="T522" i="1" s="1"/>
  <c r="W518" i="1" a="1"/>
  <c r="W518" i="1" s="1"/>
  <c r="W520" i="1" a="1"/>
  <c r="W520" i="1" s="1"/>
  <c r="U518" i="1" a="1"/>
  <c r="U518" i="1" s="1"/>
  <c r="U520" i="1" a="1"/>
  <c r="U520" i="1" s="1"/>
  <c r="V518" i="1" a="1"/>
  <c r="V518" i="1" s="1"/>
  <c r="V520" i="1" a="1"/>
  <c r="V520" i="1" s="1"/>
  <c r="T518" i="1" a="1"/>
  <c r="T518" i="1" s="1"/>
  <c r="T520" i="1" a="1"/>
  <c r="T520" i="1" s="1"/>
  <c r="W509" i="1" a="1"/>
  <c r="W509" i="1" s="1"/>
  <c r="U509" i="1" a="1"/>
  <c r="U509" i="1" s="1"/>
  <c r="V509" i="1" a="1"/>
  <c r="V509" i="1" s="1"/>
  <c r="T509" i="1" a="1"/>
  <c r="T509" i="1" s="1"/>
  <c r="W501" i="1" a="1"/>
  <c r="W501" i="1" s="1"/>
  <c r="U501" i="1" a="1"/>
  <c r="U501" i="1" s="1"/>
  <c r="V501" i="1" a="1"/>
  <c r="V501" i="1" s="1"/>
  <c r="T501" i="1" a="1"/>
  <c r="T501" i="1" s="1"/>
  <c r="W494" i="1" a="1"/>
  <c r="W494" i="1" s="1"/>
  <c r="W496" i="1" a="1"/>
  <c r="W496" i="1" s="1"/>
  <c r="U494" i="1" a="1"/>
  <c r="U494" i="1" s="1"/>
  <c r="U496" i="1" a="1"/>
  <c r="U496" i="1" s="1"/>
  <c r="V494" i="1" a="1"/>
  <c r="V494" i="1" s="1"/>
  <c r="V496" i="1" a="1"/>
  <c r="V496" i="1" s="1"/>
  <c r="T494" i="1" a="1"/>
  <c r="T494" i="1" s="1"/>
  <c r="T496" i="1" a="1"/>
  <c r="T496" i="1" s="1"/>
  <c r="W490" i="1" a="1"/>
  <c r="W490" i="1" s="1"/>
  <c r="W492" i="1" a="1"/>
  <c r="W492" i="1" s="1"/>
  <c r="U490" i="1" a="1"/>
  <c r="U490" i="1" s="1"/>
  <c r="U492" i="1" a="1"/>
  <c r="U492" i="1" s="1"/>
  <c r="V490" i="1" a="1"/>
  <c r="V490" i="1" s="1"/>
  <c r="V492" i="1" a="1"/>
  <c r="V492" i="1" s="1"/>
  <c r="T490" i="1" a="1"/>
  <c r="T490" i="1" s="1"/>
  <c r="T492" i="1" a="1"/>
  <c r="T492" i="1" s="1"/>
  <c r="V521" i="1" a="1"/>
  <c r="V521" i="1" s="1"/>
  <c r="V503" i="1" a="1"/>
  <c r="V503" i="1" s="1"/>
  <c r="V517" i="1" a="1"/>
  <c r="V517" i="1" s="1"/>
  <c r="V519" i="1" a="1"/>
  <c r="V519" i="1" s="1"/>
  <c r="V510" i="1" a="1"/>
  <c r="V510" i="1" s="1"/>
  <c r="V502" i="1" a="1"/>
  <c r="V502" i="1" s="1"/>
  <c r="T521" i="1" a="1"/>
  <c r="T521" i="1" s="1"/>
  <c r="T517" i="1" a="1"/>
  <c r="T517" i="1" s="1"/>
  <c r="T519" i="1" a="1"/>
  <c r="T519" i="1" s="1"/>
  <c r="T502" i="1" a="1"/>
  <c r="T502" i="1" s="1"/>
  <c r="T503" i="1" a="1"/>
  <c r="T503" i="1" s="1"/>
  <c r="T510" i="1" a="1"/>
  <c r="T510" i="1" s="1"/>
  <c r="W519" i="1" a="1"/>
  <c r="W519" i="1" s="1"/>
  <c r="W502" i="1" a="1"/>
  <c r="W502" i="1" s="1"/>
  <c r="W521" i="1" a="1"/>
  <c r="W521" i="1" s="1"/>
  <c r="W510" i="1" a="1"/>
  <c r="W510" i="1" s="1"/>
  <c r="W517" i="1" a="1"/>
  <c r="W517" i="1" s="1"/>
  <c r="W503" i="1" a="1"/>
  <c r="W503" i="1" s="1"/>
  <c r="U521" i="1" a="1"/>
  <c r="U521" i="1" s="1"/>
  <c r="U519" i="1" a="1"/>
  <c r="U519" i="1" s="1"/>
  <c r="U510" i="1" a="1"/>
  <c r="U510" i="1" s="1"/>
  <c r="U502" i="1" a="1"/>
  <c r="U502" i="1" s="1"/>
  <c r="U503" i="1" a="1"/>
  <c r="U503" i="1" s="1"/>
  <c r="U517" i="1" a="1"/>
  <c r="U517" i="1" s="1"/>
  <c r="T488" i="1" a="1"/>
  <c r="T488" i="1" s="1"/>
  <c r="T478" i="1" a="1"/>
  <c r="T478" i="1" s="1"/>
  <c r="T486" i="1" a="1"/>
  <c r="T486" i="1" s="1"/>
  <c r="T485" i="1" a="1"/>
  <c r="T485" i="1" s="1"/>
  <c r="T480" i="1" a="1"/>
  <c r="T480" i="1" s="1"/>
  <c r="T484" i="1" a="1"/>
  <c r="T484" i="1" s="1"/>
  <c r="T477" i="1" a="1"/>
  <c r="T477" i="1" s="1"/>
  <c r="T481" i="1" a="1"/>
  <c r="T481" i="1" s="1"/>
  <c r="T483" i="1" a="1"/>
  <c r="T483" i="1" s="1"/>
  <c r="T479" i="1" a="1"/>
  <c r="T479" i="1" s="1"/>
  <c r="W488" i="1" a="1"/>
  <c r="W488" i="1" s="1"/>
  <c r="W478" i="1" a="1"/>
  <c r="W478" i="1" s="1"/>
  <c r="W485" i="1" a="1"/>
  <c r="W485" i="1" s="1"/>
  <c r="W486" i="1" a="1"/>
  <c r="W486" i="1" s="1"/>
  <c r="W477" i="1" a="1"/>
  <c r="W477" i="1" s="1"/>
  <c r="W481" i="1" a="1"/>
  <c r="W481" i="1" s="1"/>
  <c r="W484" i="1" a="1"/>
  <c r="W484" i="1" s="1"/>
  <c r="W479" i="1" a="1"/>
  <c r="W479" i="1" s="1"/>
  <c r="W483" i="1" a="1"/>
  <c r="W483" i="1" s="1"/>
  <c r="W480" i="1" a="1"/>
  <c r="W480" i="1" s="1"/>
  <c r="V488" i="1" a="1"/>
  <c r="V488" i="1" s="1"/>
  <c r="V478" i="1" a="1"/>
  <c r="V478" i="1" s="1"/>
  <c r="V485" i="1" a="1"/>
  <c r="V485" i="1" s="1"/>
  <c r="V484" i="1" a="1"/>
  <c r="V484" i="1" s="1"/>
  <c r="V477" i="1" a="1"/>
  <c r="V477" i="1" s="1"/>
  <c r="V481" i="1" a="1"/>
  <c r="V481" i="1" s="1"/>
  <c r="V486" i="1" a="1"/>
  <c r="V486" i="1" s="1"/>
  <c r="V479" i="1" a="1"/>
  <c r="V479" i="1" s="1"/>
  <c r="V480" i="1" a="1"/>
  <c r="V480" i="1" s="1"/>
  <c r="V483" i="1" a="1"/>
  <c r="V483" i="1" s="1"/>
  <c r="U488" i="1" a="1"/>
  <c r="U488" i="1" s="1"/>
  <c r="U478" i="1" a="1"/>
  <c r="U478" i="1" s="1"/>
  <c r="U480" i="1" a="1"/>
  <c r="U480" i="1" s="1"/>
  <c r="U484" i="1" a="1"/>
  <c r="U484" i="1" s="1"/>
  <c r="U477" i="1" a="1"/>
  <c r="U477" i="1" s="1"/>
  <c r="U481" i="1" a="1"/>
  <c r="U481" i="1" s="1"/>
  <c r="U485" i="1" a="1"/>
  <c r="U485" i="1" s="1"/>
  <c r="U479" i="1" a="1"/>
  <c r="U479" i="1" s="1"/>
  <c r="U486" i="1" a="1"/>
  <c r="U486" i="1" s="1"/>
  <c r="U483" i="1" a="1"/>
  <c r="U483" i="1" s="1"/>
  <c r="AO113" i="18"/>
  <c r="AM350" i="1"/>
  <c r="AM362" i="1" s="1" a="1"/>
  <c r="AM362" i="1" s="1"/>
  <c r="Y475" i="1"/>
  <c r="Y487" i="1" s="1" a="1"/>
  <c r="Y487" i="1" s="1"/>
  <c r="U476" i="1" a="1"/>
  <c r="U476" i="1" s="1"/>
  <c r="Z414" i="1"/>
  <c r="Z426" i="1" s="1" a="1"/>
  <c r="Z426" i="1" s="1"/>
  <c r="AA475" i="1"/>
  <c r="AA487" i="1" s="1" a="1"/>
  <c r="AA487" i="1" s="1"/>
  <c r="W476" i="1" a="1"/>
  <c r="W476" i="1" s="1"/>
  <c r="X414" i="1"/>
  <c r="X426" i="1" s="1" a="1"/>
  <c r="X426" i="1" s="1"/>
  <c r="Y414" i="1"/>
  <c r="Y426" i="1" s="1" a="1"/>
  <c r="Y426" i="1" s="1"/>
  <c r="Z475" i="1"/>
  <c r="Z487" i="1" s="1" a="1"/>
  <c r="Z487" i="1" s="1"/>
  <c r="V476" i="1" a="1"/>
  <c r="V476" i="1" s="1"/>
  <c r="AK350" i="1"/>
  <c r="AK362" i="1" s="1" a="1"/>
  <c r="AK362" i="1" s="1"/>
  <c r="AA414" i="1"/>
  <c r="AA426" i="1" s="1" a="1"/>
  <c r="AA426" i="1" s="1"/>
  <c r="X475" i="1"/>
  <c r="X487" i="1" s="1" a="1"/>
  <c r="X487" i="1" s="1"/>
  <c r="T476" i="1" a="1"/>
  <c r="T476" i="1" s="1"/>
  <c r="AL350" i="1"/>
  <c r="AL362" i="1" s="1" a="1"/>
  <c r="AL362" i="1" s="1"/>
  <c r="M108" i="22"/>
  <c r="Y528" i="1" l="1" a="1"/>
  <c r="Y528" i="1" s="1"/>
  <c r="Y482" i="1" a="1"/>
  <c r="Y482" i="1" s="1"/>
  <c r="X528" i="1" a="1"/>
  <c r="X528" i="1" s="1"/>
  <c r="X482" i="1" a="1"/>
  <c r="X482" i="1" s="1"/>
  <c r="AA528" i="1" a="1"/>
  <c r="AA528" i="1" s="1"/>
  <c r="AA482" i="1" a="1"/>
  <c r="AA482" i="1" s="1"/>
  <c r="Z528" i="1" a="1"/>
  <c r="Z528" i="1" s="1"/>
  <c r="Z482" i="1" a="1"/>
  <c r="Z482" i="1" s="1"/>
  <c r="Z467" i="1" a="1"/>
  <c r="Z467" i="1" s="1"/>
  <c r="Z421" i="1" a="1"/>
  <c r="Z421" i="1" s="1"/>
  <c r="Y467" i="1" a="1"/>
  <c r="Y467" i="1" s="1"/>
  <c r="Y421" i="1" a="1"/>
  <c r="Y421" i="1" s="1"/>
  <c r="X467" i="1" a="1"/>
  <c r="X467" i="1" s="1"/>
  <c r="X421" i="1" a="1"/>
  <c r="X421" i="1" s="1"/>
  <c r="AA467" i="1" a="1"/>
  <c r="AA467" i="1" s="1"/>
  <c r="AA421" i="1" a="1"/>
  <c r="AA421" i="1" s="1"/>
  <c r="AK403" i="1" a="1"/>
  <c r="AK403" i="1" s="1"/>
  <c r="AK357" i="1" a="1"/>
  <c r="AK357" i="1" s="1"/>
  <c r="AM403" i="1" a="1"/>
  <c r="AM403" i="1" s="1"/>
  <c r="AM357" i="1" a="1"/>
  <c r="AM357" i="1" s="1"/>
  <c r="AJ403" i="1" a="1"/>
  <c r="AJ403" i="1" s="1"/>
  <c r="AJ357" i="1" a="1"/>
  <c r="AJ357" i="1" s="1"/>
  <c r="AL403" i="1" a="1"/>
  <c r="AL403" i="1" s="1"/>
  <c r="AL357" i="1" a="1"/>
  <c r="AL357" i="1" s="1"/>
  <c r="M934" i="27"/>
  <c r="L927" i="27"/>
  <c r="O931" i="27"/>
  <c r="K926" i="27"/>
  <c r="K930" i="27"/>
  <c r="P932" i="27"/>
  <c r="S927" i="27"/>
  <c r="N930" i="27"/>
  <c r="Q955" i="9"/>
  <c r="Q965" i="9" s="1"/>
  <c r="AL356" i="9" a="1"/>
  <c r="AL356" i="9" s="1"/>
  <c r="AM356" i="9" s="1"/>
  <c r="AK357" i="9" s="1"/>
  <c r="AL357" i="9" s="1" a="1"/>
  <c r="AL357" i="9" s="1"/>
  <c r="AM360" i="9" s="1"/>
  <c r="M951" i="9"/>
  <c r="S932" i="27"/>
  <c r="P933" i="27"/>
  <c r="N951" i="9"/>
  <c r="S953" i="9"/>
  <c r="S963" i="9" s="1"/>
  <c r="Q957" i="9"/>
  <c r="Q942" i="27" s="1"/>
  <c r="N931" i="27"/>
  <c r="S958" i="9"/>
  <c r="S968" i="9" s="1"/>
  <c r="K957" i="9"/>
  <c r="K942" i="27" s="1"/>
  <c r="Q959" i="9"/>
  <c r="Q969" i="9" s="1"/>
  <c r="S929" i="27"/>
  <c r="P925" i="27"/>
  <c r="L928" i="27"/>
  <c r="P955" i="9"/>
  <c r="P965" i="9" s="1"/>
  <c r="N954" i="9"/>
  <c r="N939" i="27" s="1"/>
  <c r="M928" i="27"/>
  <c r="Q927" i="27"/>
  <c r="K952" i="9"/>
  <c r="K937" i="27" s="1"/>
  <c r="P953" i="9"/>
  <c r="P938" i="27" s="1"/>
  <c r="L929" i="27"/>
  <c r="O934" i="27"/>
  <c r="N932" i="27"/>
  <c r="AM355" i="1" a="1"/>
  <c r="AM355" i="1" s="1"/>
  <c r="AM365" i="1" a="1"/>
  <c r="AM365" i="1" s="1"/>
  <c r="AM373" i="1" a="1"/>
  <c r="AM373" i="1" s="1"/>
  <c r="AM385" i="1" a="1"/>
  <c r="AM385" i="1" s="1"/>
  <c r="AM367" i="1" a="1"/>
  <c r="AM367" i="1" s="1"/>
  <c r="AM376" i="1" a="1"/>
  <c r="AM376" i="1" s="1"/>
  <c r="AM383" i="1" a="1"/>
  <c r="AM383" i="1" s="1"/>
  <c r="AM391" i="1" a="1"/>
  <c r="AM391" i="1" s="1"/>
  <c r="AM398" i="1" a="1"/>
  <c r="AM398" i="1" s="1"/>
  <c r="AM400" i="1" a="1"/>
  <c r="AM400" i="1" s="1"/>
  <c r="AM370" i="1" a="1"/>
  <c r="AM370" i="1" s="1"/>
  <c r="AM378" i="1" a="1"/>
  <c r="AM378" i="1" s="1"/>
  <c r="AM377" i="1" a="1"/>
  <c r="AM377" i="1" s="1"/>
  <c r="AM396" i="1" a="1"/>
  <c r="AM396" i="1" s="1"/>
  <c r="AM356" i="1" a="1"/>
  <c r="AM356" i="1" s="1"/>
  <c r="AM363" i="1" a="1"/>
  <c r="AM363" i="1" s="1"/>
  <c r="AM371" i="1" a="1"/>
  <c r="AM371" i="1" s="1"/>
  <c r="AM382" i="1" a="1"/>
  <c r="AM382" i="1" s="1"/>
  <c r="AM384" i="1" a="1"/>
  <c r="AM384" i="1" s="1"/>
  <c r="AM375" i="1" a="1"/>
  <c r="AM375" i="1" s="1"/>
  <c r="AM359" i="1" a="1"/>
  <c r="AM359" i="1" s="1"/>
  <c r="AM381" i="1" a="1"/>
  <c r="AM381" i="1" s="1"/>
  <c r="AM390" i="1" a="1"/>
  <c r="AM390" i="1" s="1"/>
  <c r="AM360" i="1" a="1"/>
  <c r="AM360" i="1" s="1"/>
  <c r="AM393" i="1" a="1"/>
  <c r="AM393" i="1" s="1"/>
  <c r="AM397" i="1" a="1"/>
  <c r="AM397" i="1" s="1"/>
  <c r="AM388" i="1" a="1"/>
  <c r="AM388" i="1" s="1"/>
  <c r="AM399" i="1" a="1"/>
  <c r="AM399" i="1" s="1"/>
  <c r="AM380" i="1" a="1"/>
  <c r="AM380" i="1" s="1"/>
  <c r="AM372" i="1" a="1"/>
  <c r="AM372" i="1" s="1"/>
  <c r="AM395" i="1" a="1"/>
  <c r="AM395" i="1" s="1"/>
  <c r="AM401" i="1" a="1"/>
  <c r="AM401" i="1" s="1"/>
  <c r="AM404" i="1" a="1"/>
  <c r="AM404" i="1" s="1"/>
  <c r="AM394" i="1" a="1"/>
  <c r="AM394" i="1" s="1"/>
  <c r="AM389" i="1" a="1"/>
  <c r="AM389" i="1" s="1"/>
  <c r="AM379" i="1" a="1"/>
  <c r="AM379" i="1" s="1"/>
  <c r="AM392" i="1" a="1"/>
  <c r="AM392" i="1" s="1"/>
  <c r="AM364" i="1" a="1"/>
  <c r="AM364" i="1" s="1"/>
  <c r="AM358" i="1" a="1"/>
  <c r="AM358" i="1" s="1"/>
  <c r="AM368" i="1" a="1"/>
  <c r="AM368" i="1" s="1"/>
  <c r="AM387" i="1" a="1"/>
  <c r="AM387" i="1" s="1"/>
  <c r="AM402" i="1" a="1"/>
  <c r="AM402" i="1" s="1"/>
  <c r="AM386" i="1" a="1"/>
  <c r="AM386" i="1" s="1"/>
  <c r="AM354" i="1" a="1"/>
  <c r="AM354" i="1" s="1"/>
  <c r="AM369" i="1" a="1"/>
  <c r="AM369" i="1" s="1"/>
  <c r="AM351" i="1" a="1"/>
  <c r="AM351" i="1" s="1"/>
  <c r="AM353" i="1" a="1"/>
  <c r="AM353" i="1" s="1"/>
  <c r="AM366" i="1" a="1"/>
  <c r="AM366" i="1" s="1"/>
  <c r="AM352" i="1" a="1"/>
  <c r="AM352" i="1" s="1"/>
  <c r="AM374" i="1" a="1"/>
  <c r="AM374" i="1" s="1"/>
  <c r="AM361" i="1" a="1"/>
  <c r="AM361" i="1" s="1"/>
  <c r="AL367" i="1" a="1"/>
  <c r="AL367" i="1" s="1"/>
  <c r="AL376" i="1" a="1"/>
  <c r="AL376" i="1" s="1"/>
  <c r="AL358" i="1" a="1"/>
  <c r="AL358" i="1" s="1"/>
  <c r="AL379" i="1" a="1"/>
  <c r="AL379" i="1" s="1"/>
  <c r="AL382" i="1" a="1"/>
  <c r="AL382" i="1" s="1"/>
  <c r="AL384" i="1" a="1"/>
  <c r="AL384" i="1" s="1"/>
  <c r="AL378" i="1" a="1"/>
  <c r="AL378" i="1" s="1"/>
  <c r="AL398" i="1" a="1"/>
  <c r="AL398" i="1" s="1"/>
  <c r="AL377" i="1" a="1"/>
  <c r="AL377" i="1" s="1"/>
  <c r="AL370" i="1" a="1"/>
  <c r="AL370" i="1" s="1"/>
  <c r="AL369" i="1" a="1"/>
  <c r="AL369" i="1" s="1"/>
  <c r="AL385" i="1" a="1"/>
  <c r="AL385" i="1" s="1"/>
  <c r="AL396" i="1" a="1"/>
  <c r="AL396" i="1" s="1"/>
  <c r="AL354" i="1" a="1"/>
  <c r="AL354" i="1" s="1"/>
  <c r="AL363" i="1" a="1"/>
  <c r="AL363" i="1" s="1"/>
  <c r="AL389" i="1" a="1"/>
  <c r="AL389" i="1" s="1"/>
  <c r="AL401" i="1" a="1"/>
  <c r="AL401" i="1" s="1"/>
  <c r="AL355" i="1" a="1"/>
  <c r="AL355" i="1" s="1"/>
  <c r="AL393" i="1" a="1"/>
  <c r="AL393" i="1" s="1"/>
  <c r="AL352" i="1" a="1"/>
  <c r="AL352" i="1" s="1"/>
  <c r="AL388" i="1" a="1"/>
  <c r="AL388" i="1" s="1"/>
  <c r="AL399" i="1" a="1"/>
  <c r="AL399" i="1" s="1"/>
  <c r="AL380" i="1" a="1"/>
  <c r="AL380" i="1" s="1"/>
  <c r="AL381" i="1" a="1"/>
  <c r="AL381" i="1" s="1"/>
  <c r="AL387" i="1" a="1"/>
  <c r="AL387" i="1" s="1"/>
  <c r="AL404" i="1" a="1"/>
  <c r="AL404" i="1" s="1"/>
  <c r="AL372" i="1" a="1"/>
  <c r="AL372" i="1" s="1"/>
  <c r="AL361" i="1" a="1"/>
  <c r="AL361" i="1" s="1"/>
  <c r="AL383" i="1" a="1"/>
  <c r="AL383" i="1" s="1"/>
  <c r="AL359" i="1" a="1"/>
  <c r="AL359" i="1" s="1"/>
  <c r="AL360" i="1" a="1"/>
  <c r="AL360" i="1" s="1"/>
  <c r="AL371" i="1" a="1"/>
  <c r="AL371" i="1" s="1"/>
  <c r="AL395" i="1" a="1"/>
  <c r="AL395" i="1" s="1"/>
  <c r="AL397" i="1" a="1"/>
  <c r="AL397" i="1" s="1"/>
  <c r="AL391" i="1" a="1"/>
  <c r="AL391" i="1" s="1"/>
  <c r="AL390" i="1" a="1"/>
  <c r="AL390" i="1" s="1"/>
  <c r="AL373" i="1" a="1"/>
  <c r="AL373" i="1" s="1"/>
  <c r="AL351" i="1" a="1"/>
  <c r="AL351" i="1" s="1"/>
  <c r="AL353" i="1" a="1"/>
  <c r="AL353" i="1" s="1"/>
  <c r="AL402" i="1" a="1"/>
  <c r="AL402" i="1" s="1"/>
  <c r="AL386" i="1" a="1"/>
  <c r="AL386" i="1" s="1"/>
  <c r="AL375" i="1" a="1"/>
  <c r="AL375" i="1" s="1"/>
  <c r="AL374" i="1" a="1"/>
  <c r="AL374" i="1" s="1"/>
  <c r="AL400" i="1" a="1"/>
  <c r="AL400" i="1" s="1"/>
  <c r="AL392" i="1" a="1"/>
  <c r="AL392" i="1" s="1"/>
  <c r="AL364" i="1" a="1"/>
  <c r="AL364" i="1" s="1"/>
  <c r="AL394" i="1" a="1"/>
  <c r="AL394" i="1" s="1"/>
  <c r="AL368" i="1" a="1"/>
  <c r="AL368" i="1" s="1"/>
  <c r="AL365" i="1" a="1"/>
  <c r="AL365" i="1" s="1"/>
  <c r="AL366" i="1" a="1"/>
  <c r="AL366" i="1" s="1"/>
  <c r="AL356" i="1" a="1"/>
  <c r="AL356" i="1" s="1"/>
  <c r="Z428" i="1" a="1"/>
  <c r="Z428" i="1" s="1"/>
  <c r="Z435" i="1" a="1"/>
  <c r="Z435" i="1" s="1"/>
  <c r="Z459" i="1" a="1"/>
  <c r="Z459" i="1" s="1"/>
  <c r="Z438" i="1" a="1"/>
  <c r="Z438" i="1" s="1"/>
  <c r="Z443" i="1" a="1"/>
  <c r="Z443" i="1" s="1"/>
  <c r="Z453" i="1" a="1"/>
  <c r="Z453" i="1" s="1"/>
  <c r="Z455" i="1" a="1"/>
  <c r="Z455" i="1" s="1"/>
  <c r="Z460" i="1" a="1"/>
  <c r="Z460" i="1" s="1"/>
  <c r="Z465" i="1" a="1"/>
  <c r="Z465" i="1" s="1"/>
  <c r="Z424" i="1" a="1"/>
  <c r="Z424" i="1" s="1"/>
  <c r="Z446" i="1" a="1"/>
  <c r="Z446" i="1" s="1"/>
  <c r="Z448" i="1" a="1"/>
  <c r="Z448" i="1" s="1"/>
  <c r="Z445" i="1" a="1"/>
  <c r="Z445" i="1" s="1"/>
  <c r="Z458" i="1" a="1"/>
  <c r="Z458" i="1" s="1"/>
  <c r="Z450" i="1" a="1"/>
  <c r="Z450" i="1" s="1"/>
  <c r="Z422" i="1" a="1"/>
  <c r="Z422" i="1" s="1"/>
  <c r="Z430" i="1" a="1"/>
  <c r="Z430" i="1" s="1"/>
  <c r="Z415" i="1" a="1"/>
  <c r="Z415" i="1" s="1"/>
  <c r="Z433" i="1" a="1"/>
  <c r="Z433" i="1" s="1"/>
  <c r="Z463" i="1" a="1"/>
  <c r="Z463" i="1" s="1"/>
  <c r="Z418" i="1" a="1"/>
  <c r="Z418" i="1" s="1"/>
  <c r="Z440" i="1" a="1"/>
  <c r="Z440" i="1" s="1"/>
  <c r="Z437" i="1" a="1"/>
  <c r="Z437" i="1" s="1"/>
  <c r="Z444" i="1" a="1"/>
  <c r="Z444" i="1" s="1"/>
  <c r="Z466" i="1" a="1"/>
  <c r="Z466" i="1" s="1"/>
  <c r="Z464" i="1" a="1"/>
  <c r="Z464" i="1" s="1"/>
  <c r="Z451" i="1" a="1"/>
  <c r="Z451" i="1" s="1"/>
  <c r="Z419" i="1" a="1"/>
  <c r="Z419" i="1" s="1"/>
  <c r="Z454" i="1" a="1"/>
  <c r="Z454" i="1" s="1"/>
  <c r="Z425" i="1" a="1"/>
  <c r="Z425" i="1" s="1"/>
  <c r="Z432" i="1" a="1"/>
  <c r="Z432" i="1" s="1"/>
  <c r="Z423" i="1" a="1"/>
  <c r="Z423" i="1" s="1"/>
  <c r="Z416" i="1" a="1"/>
  <c r="Z416" i="1" s="1"/>
  <c r="Z420" i="1" a="1"/>
  <c r="Z420" i="1" s="1"/>
  <c r="Z462" i="1" a="1"/>
  <c r="Z462" i="1" s="1"/>
  <c r="Z452" i="1" a="1"/>
  <c r="Z452" i="1" s="1"/>
  <c r="Z436" i="1" a="1"/>
  <c r="Z436" i="1" s="1"/>
  <c r="Z441" i="1" a="1"/>
  <c r="Z441" i="1" s="1"/>
  <c r="Z442" i="1" a="1"/>
  <c r="Z442" i="1" s="1"/>
  <c r="Z447" i="1" a="1"/>
  <c r="Z447" i="1" s="1"/>
  <c r="Z456" i="1" a="1"/>
  <c r="Z456" i="1" s="1"/>
  <c r="Z468" i="1" a="1"/>
  <c r="Z468" i="1" s="1"/>
  <c r="Z461" i="1" a="1"/>
  <c r="Z461" i="1" s="1"/>
  <c r="Z417" i="1" a="1"/>
  <c r="Z417" i="1" s="1"/>
  <c r="Z439" i="1" a="1"/>
  <c r="Z439" i="1" s="1"/>
  <c r="Z457" i="1" a="1"/>
  <c r="Z457" i="1" s="1"/>
  <c r="Z429" i="1" a="1"/>
  <c r="Z429" i="1" s="1"/>
  <c r="Z427" i="1" a="1"/>
  <c r="Z427" i="1" s="1"/>
  <c r="Z449" i="1" a="1"/>
  <c r="Z449" i="1" s="1"/>
  <c r="Z434" i="1" a="1"/>
  <c r="Z434" i="1" s="1"/>
  <c r="Z431" i="1" a="1"/>
  <c r="Z431" i="1" s="1"/>
  <c r="Y438" i="1" a="1"/>
  <c r="Y438" i="1" s="1"/>
  <c r="Y443" i="1" a="1"/>
  <c r="Y443" i="1" s="1"/>
  <c r="Y455" i="1" a="1"/>
  <c r="Y455" i="1" s="1"/>
  <c r="Y434" i="1" a="1"/>
  <c r="Y434" i="1" s="1"/>
  <c r="Y448" i="1" a="1"/>
  <c r="Y448" i="1" s="1"/>
  <c r="Y460" i="1" a="1"/>
  <c r="Y460" i="1" s="1"/>
  <c r="Y465" i="1" a="1"/>
  <c r="Y465" i="1" s="1"/>
  <c r="Y433" i="1" a="1"/>
  <c r="Y433" i="1" s="1"/>
  <c r="Y423" i="1" a="1"/>
  <c r="Y423" i="1" s="1"/>
  <c r="Y429" i="1" a="1"/>
  <c r="Y429" i="1" s="1"/>
  <c r="Y464" i="1" a="1"/>
  <c r="Y464" i="1" s="1"/>
  <c r="Y453" i="1" a="1"/>
  <c r="Y453" i="1" s="1"/>
  <c r="Y439" i="1" a="1"/>
  <c r="Y439" i="1" s="1"/>
  <c r="Y422" i="1" a="1"/>
  <c r="Y422" i="1" s="1"/>
  <c r="Y458" i="1" a="1"/>
  <c r="Y458" i="1" s="1"/>
  <c r="Y463" i="1" a="1"/>
  <c r="Y463" i="1" s="1"/>
  <c r="Y415" i="1" a="1"/>
  <c r="Y415" i="1" s="1"/>
  <c r="Y417" i="1" a="1"/>
  <c r="Y417" i="1" s="1"/>
  <c r="Y428" i="1" a="1"/>
  <c r="Y428" i="1" s="1"/>
  <c r="Y454" i="1" a="1"/>
  <c r="Y454" i="1" s="1"/>
  <c r="Y459" i="1" a="1"/>
  <c r="Y459" i="1" s="1"/>
  <c r="Y444" i="1" a="1"/>
  <c r="Y444" i="1" s="1"/>
  <c r="Y450" i="1" a="1"/>
  <c r="Y450" i="1" s="1"/>
  <c r="Y449" i="1" a="1"/>
  <c r="Y449" i="1" s="1"/>
  <c r="Y466" i="1" a="1"/>
  <c r="Y466" i="1" s="1"/>
  <c r="Y416" i="1" a="1"/>
  <c r="Y416" i="1" s="1"/>
  <c r="Y420" i="1" a="1"/>
  <c r="Y420" i="1" s="1"/>
  <c r="Y425" i="1" a="1"/>
  <c r="Y425" i="1" s="1"/>
  <c r="Y445" i="1" a="1"/>
  <c r="Y445" i="1" s="1"/>
  <c r="Y424" i="1" a="1"/>
  <c r="Y424" i="1" s="1"/>
  <c r="Y461" i="1" a="1"/>
  <c r="Y461" i="1" s="1"/>
  <c r="Y452" i="1" a="1"/>
  <c r="Y452" i="1" s="1"/>
  <c r="Y468" i="1" a="1"/>
  <c r="Y468" i="1" s="1"/>
  <c r="Y436" i="1" a="1"/>
  <c r="Y436" i="1" s="1"/>
  <c r="Y432" i="1" a="1"/>
  <c r="Y432" i="1" s="1"/>
  <c r="Y419" i="1" a="1"/>
  <c r="Y419" i="1" s="1"/>
  <c r="Y457" i="1" a="1"/>
  <c r="Y457" i="1" s="1"/>
  <c r="Y447" i="1" a="1"/>
  <c r="Y447" i="1" s="1"/>
  <c r="Y435" i="1" a="1"/>
  <c r="Y435" i="1" s="1"/>
  <c r="Y451" i="1" a="1"/>
  <c r="Y451" i="1" s="1"/>
  <c r="Y418" i="1" a="1"/>
  <c r="Y418" i="1" s="1"/>
  <c r="Y442" i="1" a="1"/>
  <c r="Y442" i="1" s="1"/>
  <c r="Y437" i="1" a="1"/>
  <c r="Y437" i="1" s="1"/>
  <c r="Y462" i="1" a="1"/>
  <c r="Y462" i="1" s="1"/>
  <c r="Y427" i="1" a="1"/>
  <c r="Y427" i="1" s="1"/>
  <c r="Y430" i="1" a="1"/>
  <c r="Y430" i="1" s="1"/>
  <c r="Y456" i="1" a="1"/>
  <c r="Y456" i="1" s="1"/>
  <c r="Y441" i="1" a="1"/>
  <c r="Y441" i="1" s="1"/>
  <c r="Y431" i="1" a="1"/>
  <c r="Y431" i="1" s="1"/>
  <c r="Y440" i="1" a="1"/>
  <c r="Y440" i="1" s="1"/>
  <c r="Y446" i="1" a="1"/>
  <c r="Y446" i="1" s="1"/>
  <c r="X435" i="1" a="1"/>
  <c r="X435" i="1" s="1"/>
  <c r="X443" i="1" a="1"/>
  <c r="X443" i="1" s="1"/>
  <c r="X429" i="1" a="1"/>
  <c r="X429" i="1" s="1"/>
  <c r="X434" i="1" a="1"/>
  <c r="X434" i="1" s="1"/>
  <c r="X448" i="1" a="1"/>
  <c r="X448" i="1" s="1"/>
  <c r="X460" i="1" a="1"/>
  <c r="X460" i="1" s="1"/>
  <c r="X465" i="1" a="1"/>
  <c r="X465" i="1" s="1"/>
  <c r="X445" i="1" a="1"/>
  <c r="X445" i="1" s="1"/>
  <c r="X464" i="1" a="1"/>
  <c r="X464" i="1" s="1"/>
  <c r="X453" i="1" a="1"/>
  <c r="X453" i="1" s="1"/>
  <c r="X456" i="1" a="1"/>
  <c r="X456" i="1" s="1"/>
  <c r="X433" i="1" a="1"/>
  <c r="X433" i="1" s="1"/>
  <c r="X422" i="1" a="1"/>
  <c r="X422" i="1" s="1"/>
  <c r="X455" i="1" a="1"/>
  <c r="X455" i="1" s="1"/>
  <c r="X416" i="1" a="1"/>
  <c r="X416" i="1" s="1"/>
  <c r="X450" i="1" a="1"/>
  <c r="X450" i="1" s="1"/>
  <c r="X454" i="1" a="1"/>
  <c r="X454" i="1" s="1"/>
  <c r="X463" i="1" a="1"/>
  <c r="X463" i="1" s="1"/>
  <c r="X444" i="1" a="1"/>
  <c r="X444" i="1" s="1"/>
  <c r="X415" i="1" a="1"/>
  <c r="X415" i="1" s="1"/>
  <c r="X417" i="1" a="1"/>
  <c r="X417" i="1" s="1"/>
  <c r="X430" i="1" a="1"/>
  <c r="X430" i="1" s="1"/>
  <c r="X459" i="1" a="1"/>
  <c r="X459" i="1" s="1"/>
  <c r="X428" i="1" a="1"/>
  <c r="X428" i="1" s="1"/>
  <c r="X438" i="1" a="1"/>
  <c r="X438" i="1" s="1"/>
  <c r="X423" i="1" a="1"/>
  <c r="X423" i="1" s="1"/>
  <c r="X449" i="1" a="1"/>
  <c r="X449" i="1" s="1"/>
  <c r="X439" i="1" a="1"/>
  <c r="X439" i="1" s="1"/>
  <c r="X440" i="1" a="1"/>
  <c r="X440" i="1" s="1"/>
  <c r="X458" i="1" a="1"/>
  <c r="X458" i="1" s="1"/>
  <c r="X466" i="1" a="1"/>
  <c r="X466" i="1" s="1"/>
  <c r="X420" i="1" a="1"/>
  <c r="X420" i="1" s="1"/>
  <c r="X424" i="1" a="1"/>
  <c r="X424" i="1" s="1"/>
  <c r="X462" i="1" a="1"/>
  <c r="X462" i="1" s="1"/>
  <c r="X468" i="1" a="1"/>
  <c r="X468" i="1" s="1"/>
  <c r="X452" i="1" a="1"/>
  <c r="X452" i="1" s="1"/>
  <c r="X427" i="1" a="1"/>
  <c r="X427" i="1" s="1"/>
  <c r="X441" i="1" a="1"/>
  <c r="X441" i="1" s="1"/>
  <c r="X436" i="1" a="1"/>
  <c r="X436" i="1" s="1"/>
  <c r="X425" i="1" a="1"/>
  <c r="X425" i="1" s="1"/>
  <c r="X418" i="1" a="1"/>
  <c r="X418" i="1" s="1"/>
  <c r="X431" i="1" a="1"/>
  <c r="X431" i="1" s="1"/>
  <c r="X451" i="1" a="1"/>
  <c r="X451" i="1" s="1"/>
  <c r="X446" i="1" a="1"/>
  <c r="X446" i="1" s="1"/>
  <c r="X432" i="1" a="1"/>
  <c r="X432" i="1" s="1"/>
  <c r="X447" i="1" a="1"/>
  <c r="X447" i="1" s="1"/>
  <c r="X461" i="1" a="1"/>
  <c r="X461" i="1" s="1"/>
  <c r="X457" i="1" a="1"/>
  <c r="X457" i="1" s="1"/>
  <c r="X419" i="1" a="1"/>
  <c r="X419" i="1" s="1"/>
  <c r="X442" i="1" a="1"/>
  <c r="X442" i="1" s="1"/>
  <c r="X437" i="1" a="1"/>
  <c r="X437" i="1" s="1"/>
  <c r="AJ370" i="1" a="1"/>
  <c r="AJ370" i="1" s="1"/>
  <c r="AJ378" i="1" a="1"/>
  <c r="AJ378" i="1" s="1"/>
  <c r="AJ384" i="1" a="1"/>
  <c r="AJ384" i="1" s="1"/>
  <c r="AJ360" i="1" a="1"/>
  <c r="AJ360" i="1" s="1"/>
  <c r="AJ363" i="1" a="1"/>
  <c r="AJ363" i="1" s="1"/>
  <c r="AJ375" i="1" a="1"/>
  <c r="AJ375" i="1" s="1"/>
  <c r="AJ354" i="1" a="1"/>
  <c r="AJ354" i="1" s="1"/>
  <c r="AJ381" i="1" a="1"/>
  <c r="AJ381" i="1" s="1"/>
  <c r="AJ385" i="1" a="1"/>
  <c r="AJ385" i="1" s="1"/>
  <c r="AJ396" i="1" a="1"/>
  <c r="AJ396" i="1" s="1"/>
  <c r="AJ352" i="1" a="1"/>
  <c r="AJ352" i="1" s="1"/>
  <c r="AJ394" i="1" a="1"/>
  <c r="AJ394" i="1" s="1"/>
  <c r="AJ371" i="1" a="1"/>
  <c r="AJ371" i="1" s="1"/>
  <c r="AJ392" i="1" a="1"/>
  <c r="AJ392" i="1" s="1"/>
  <c r="AJ401" i="1" a="1"/>
  <c r="AJ401" i="1" s="1"/>
  <c r="AJ369" i="1" a="1"/>
  <c r="AJ369" i="1" s="1"/>
  <c r="AJ390" i="1" a="1"/>
  <c r="AJ390" i="1" s="1"/>
  <c r="AJ368" i="1" a="1"/>
  <c r="AJ368" i="1" s="1"/>
  <c r="AJ404" i="1" a="1"/>
  <c r="AJ404" i="1" s="1"/>
  <c r="AJ382" i="1" a="1"/>
  <c r="AJ382" i="1" s="1"/>
  <c r="AJ395" i="1" a="1"/>
  <c r="AJ395" i="1" s="1"/>
  <c r="AJ366" i="1" a="1"/>
  <c r="AJ366" i="1" s="1"/>
  <c r="AJ379" i="1" a="1"/>
  <c r="AJ379" i="1" s="1"/>
  <c r="AJ353" i="1" a="1"/>
  <c r="AJ353" i="1" s="1"/>
  <c r="AJ376" i="1" a="1"/>
  <c r="AJ376" i="1" s="1"/>
  <c r="AJ383" i="1" a="1"/>
  <c r="AJ383" i="1" s="1"/>
  <c r="AJ361" i="1" a="1"/>
  <c r="AJ361" i="1" s="1"/>
  <c r="AJ393" i="1" a="1"/>
  <c r="AJ393" i="1" s="1"/>
  <c r="AJ359" i="1" a="1"/>
  <c r="AJ359" i="1" s="1"/>
  <c r="AJ351" i="1" a="1"/>
  <c r="AJ351" i="1" s="1"/>
  <c r="AJ389" i="1" a="1"/>
  <c r="AJ389" i="1" s="1"/>
  <c r="AJ399" i="1" a="1"/>
  <c r="AJ399" i="1" s="1"/>
  <c r="AJ372" i="1" a="1"/>
  <c r="AJ372" i="1" s="1"/>
  <c r="AJ397" i="1" a="1"/>
  <c r="AJ397" i="1" s="1"/>
  <c r="AJ387" i="1" a="1"/>
  <c r="AJ387" i="1" s="1"/>
  <c r="AJ373" i="1" a="1"/>
  <c r="AJ373" i="1" s="1"/>
  <c r="AJ377" i="1" a="1"/>
  <c r="AJ377" i="1" s="1"/>
  <c r="AJ380" i="1" a="1"/>
  <c r="AJ380" i="1" s="1"/>
  <c r="AJ364" i="1" a="1"/>
  <c r="AJ364" i="1" s="1"/>
  <c r="AJ355" i="1" a="1"/>
  <c r="AJ355" i="1" s="1"/>
  <c r="AJ402" i="1" a="1"/>
  <c r="AJ402" i="1" s="1"/>
  <c r="AJ400" i="1" a="1"/>
  <c r="AJ400" i="1" s="1"/>
  <c r="AJ356" i="1" a="1"/>
  <c r="AJ356" i="1" s="1"/>
  <c r="AJ391" i="1" a="1"/>
  <c r="AJ391" i="1" s="1"/>
  <c r="AJ398" i="1" a="1"/>
  <c r="AJ398" i="1" s="1"/>
  <c r="AJ365" i="1" a="1"/>
  <c r="AJ365" i="1" s="1"/>
  <c r="AJ374" i="1" a="1"/>
  <c r="AJ374" i="1" s="1"/>
  <c r="AJ388" i="1" a="1"/>
  <c r="AJ388" i="1" s="1"/>
  <c r="AJ386" i="1" a="1"/>
  <c r="AJ386" i="1" s="1"/>
  <c r="AJ358" i="1" a="1"/>
  <c r="AJ358" i="1" s="1"/>
  <c r="AJ367" i="1" a="1"/>
  <c r="AJ367" i="1" s="1"/>
  <c r="AA428" i="1" a="1"/>
  <c r="AA428" i="1" s="1"/>
  <c r="AA464" i="1" a="1"/>
  <c r="AA464" i="1" s="1"/>
  <c r="AA434" i="1" a="1"/>
  <c r="AA434" i="1" s="1"/>
  <c r="AA438" i="1" a="1"/>
  <c r="AA438" i="1" s="1"/>
  <c r="AA459" i="1" a="1"/>
  <c r="AA459" i="1" s="1"/>
  <c r="AA429" i="1" a="1"/>
  <c r="AA429" i="1" s="1"/>
  <c r="AA443" i="1" a="1"/>
  <c r="AA443" i="1" s="1"/>
  <c r="AA448" i="1" a="1"/>
  <c r="AA448" i="1" s="1"/>
  <c r="AA465" i="1" a="1"/>
  <c r="AA465" i="1" s="1"/>
  <c r="AA417" i="1" a="1"/>
  <c r="AA417" i="1" s="1"/>
  <c r="AA453" i="1" a="1"/>
  <c r="AA453" i="1" s="1"/>
  <c r="AA444" i="1" a="1"/>
  <c r="AA444" i="1" s="1"/>
  <c r="AA454" i="1" a="1"/>
  <c r="AA454" i="1" s="1"/>
  <c r="AA422" i="1" a="1"/>
  <c r="AA422" i="1" s="1"/>
  <c r="AA458" i="1" a="1"/>
  <c r="AA458" i="1" s="1"/>
  <c r="AA463" i="1" a="1"/>
  <c r="AA463" i="1" s="1"/>
  <c r="AA433" i="1" a="1"/>
  <c r="AA433" i="1" s="1"/>
  <c r="AA423" i="1" a="1"/>
  <c r="AA423" i="1" s="1"/>
  <c r="AA415" i="1" a="1"/>
  <c r="AA415" i="1" s="1"/>
  <c r="AA416" i="1" a="1"/>
  <c r="AA416" i="1" s="1"/>
  <c r="AA449" i="1" a="1"/>
  <c r="AA449" i="1" s="1"/>
  <c r="AA439" i="1" a="1"/>
  <c r="AA439" i="1" s="1"/>
  <c r="AA435" i="1" a="1"/>
  <c r="AA435" i="1" s="1"/>
  <c r="AA425" i="1" a="1"/>
  <c r="AA425" i="1" s="1"/>
  <c r="AA460" i="1" a="1"/>
  <c r="AA460" i="1" s="1"/>
  <c r="AA440" i="1" a="1"/>
  <c r="AA440" i="1" s="1"/>
  <c r="AA452" i="1" a="1"/>
  <c r="AA452" i="1" s="1"/>
  <c r="AA451" i="1" a="1"/>
  <c r="AA451" i="1" s="1"/>
  <c r="AA457" i="1" a="1"/>
  <c r="AA457" i="1" s="1"/>
  <c r="AA450" i="1" a="1"/>
  <c r="AA450" i="1" s="1"/>
  <c r="AA446" i="1" a="1"/>
  <c r="AA446" i="1" s="1"/>
  <c r="AA441" i="1" a="1"/>
  <c r="AA441" i="1" s="1"/>
  <c r="AA431" i="1" a="1"/>
  <c r="AA431" i="1" s="1"/>
  <c r="AA424" i="1" a="1"/>
  <c r="AA424" i="1" s="1"/>
  <c r="AA430" i="1" a="1"/>
  <c r="AA430" i="1" s="1"/>
  <c r="AA432" i="1" a="1"/>
  <c r="AA432" i="1" s="1"/>
  <c r="AA466" i="1" a="1"/>
  <c r="AA466" i="1" s="1"/>
  <c r="AA418" i="1" a="1"/>
  <c r="AA418" i="1" s="1"/>
  <c r="AA445" i="1" a="1"/>
  <c r="AA445" i="1" s="1"/>
  <c r="AA447" i="1" a="1"/>
  <c r="AA447" i="1" s="1"/>
  <c r="AA437" i="1" a="1"/>
  <c r="AA437" i="1" s="1"/>
  <c r="AA468" i="1" a="1"/>
  <c r="AA468" i="1" s="1"/>
  <c r="AA461" i="1" a="1"/>
  <c r="AA461" i="1" s="1"/>
  <c r="AA442" i="1" a="1"/>
  <c r="AA442" i="1" s="1"/>
  <c r="AA455" i="1" a="1"/>
  <c r="AA455" i="1" s="1"/>
  <c r="AA427" i="1" a="1"/>
  <c r="AA427" i="1" s="1"/>
  <c r="AA462" i="1" a="1"/>
  <c r="AA462" i="1" s="1"/>
  <c r="AA436" i="1" a="1"/>
  <c r="AA436" i="1" s="1"/>
  <c r="AA420" i="1" a="1"/>
  <c r="AA420" i="1" s="1"/>
  <c r="AA456" i="1" a="1"/>
  <c r="AA456" i="1" s="1"/>
  <c r="AA419" i="1" a="1"/>
  <c r="AA419" i="1" s="1"/>
  <c r="AK358" i="1" a="1"/>
  <c r="AK358" i="1" s="1"/>
  <c r="AK367" i="1" a="1"/>
  <c r="AK367" i="1" s="1"/>
  <c r="AK382" i="1" a="1"/>
  <c r="AK382" i="1" s="1"/>
  <c r="AK379" i="1" a="1"/>
  <c r="AK379" i="1" s="1"/>
  <c r="AK384" i="1" a="1"/>
  <c r="AK384" i="1" s="1"/>
  <c r="AK370" i="1" a="1"/>
  <c r="AK370" i="1" s="1"/>
  <c r="AK378" i="1" a="1"/>
  <c r="AK378" i="1" s="1"/>
  <c r="AK360" i="1" a="1"/>
  <c r="AK360" i="1" s="1"/>
  <c r="AK363" i="1" a="1"/>
  <c r="AK363" i="1" s="1"/>
  <c r="AK375" i="1" a="1"/>
  <c r="AK375" i="1" s="1"/>
  <c r="AK377" i="1" a="1"/>
  <c r="AK377" i="1" s="1"/>
  <c r="AK385" i="1" a="1"/>
  <c r="AK385" i="1" s="1"/>
  <c r="AK396" i="1" a="1"/>
  <c r="AK396" i="1" s="1"/>
  <c r="AK369" i="1" a="1"/>
  <c r="AK369" i="1" s="1"/>
  <c r="AK371" i="1" a="1"/>
  <c r="AK371" i="1" s="1"/>
  <c r="AK394" i="1" a="1"/>
  <c r="AK394" i="1" s="1"/>
  <c r="AK354" i="1" a="1"/>
  <c r="AK354" i="1" s="1"/>
  <c r="AK401" i="1" a="1"/>
  <c r="AK401" i="1" s="1"/>
  <c r="AK389" i="1" a="1"/>
  <c r="AK389" i="1" s="1"/>
  <c r="AK395" i="1" a="1"/>
  <c r="AK395" i="1" s="1"/>
  <c r="AK402" i="1" a="1"/>
  <c r="AK402" i="1" s="1"/>
  <c r="AK352" i="1" a="1"/>
  <c r="AK352" i="1" s="1"/>
  <c r="AK392" i="1" a="1"/>
  <c r="AK392" i="1" s="1"/>
  <c r="AK404" i="1" a="1"/>
  <c r="AK404" i="1" s="1"/>
  <c r="AK380" i="1" a="1"/>
  <c r="AK380" i="1" s="1"/>
  <c r="AK361" i="1" a="1"/>
  <c r="AK361" i="1" s="1"/>
  <c r="AK383" i="1" a="1"/>
  <c r="AK383" i="1" s="1"/>
  <c r="AK376" i="1" a="1"/>
  <c r="AK376" i="1" s="1"/>
  <c r="AK381" i="1" a="1"/>
  <c r="AK381" i="1" s="1"/>
  <c r="AK393" i="1" a="1"/>
  <c r="AK393" i="1" s="1"/>
  <c r="AK364" i="1" a="1"/>
  <c r="AK364" i="1" s="1"/>
  <c r="AK359" i="1" a="1"/>
  <c r="AK359" i="1" s="1"/>
  <c r="AK399" i="1" a="1"/>
  <c r="AK399" i="1" s="1"/>
  <c r="AK372" i="1" a="1"/>
  <c r="AK372" i="1" s="1"/>
  <c r="AK397" i="1" a="1"/>
  <c r="AK397" i="1" s="1"/>
  <c r="AK387" i="1" a="1"/>
  <c r="AK387" i="1" s="1"/>
  <c r="AK351" i="1" a="1"/>
  <c r="AK351" i="1" s="1"/>
  <c r="AK374" i="1" a="1"/>
  <c r="AK374" i="1" s="1"/>
  <c r="AK356" i="1" a="1"/>
  <c r="AK356" i="1" s="1"/>
  <c r="AK366" i="1" a="1"/>
  <c r="AK366" i="1" s="1"/>
  <c r="AK365" i="1" a="1"/>
  <c r="AK365" i="1" s="1"/>
  <c r="AK400" i="1" a="1"/>
  <c r="AK400" i="1" s="1"/>
  <c r="AK355" i="1" a="1"/>
  <c r="AK355" i="1" s="1"/>
  <c r="AK398" i="1" a="1"/>
  <c r="AK398" i="1" s="1"/>
  <c r="AK373" i="1" a="1"/>
  <c r="AK373" i="1" s="1"/>
  <c r="AK353" i="1" a="1"/>
  <c r="AK353" i="1" s="1"/>
  <c r="AK368" i="1" a="1"/>
  <c r="AK368" i="1" s="1"/>
  <c r="AK386" i="1" a="1"/>
  <c r="AK386" i="1" s="1"/>
  <c r="AK390" i="1" a="1"/>
  <c r="AK390" i="1" s="1"/>
  <c r="AK388" i="1" a="1"/>
  <c r="AK388" i="1" s="1"/>
  <c r="AK391" i="1" a="1"/>
  <c r="AK391" i="1" s="1"/>
  <c r="AN350" i="1"/>
  <c r="K929" i="27"/>
  <c r="L955" i="9"/>
  <c r="L940" i="27" s="1"/>
  <c r="K959" i="9"/>
  <c r="K969" i="9" s="1"/>
  <c r="L958" i="9"/>
  <c r="L968" i="9" s="1"/>
  <c r="Q954" i="9"/>
  <c r="Q939" i="27" s="1"/>
  <c r="N959" i="9"/>
  <c r="N944" i="27" s="1"/>
  <c r="M932" i="27"/>
  <c r="O955" i="9"/>
  <c r="O965" i="9" s="1"/>
  <c r="K956" i="9"/>
  <c r="K966" i="9" s="1"/>
  <c r="P926" i="27"/>
  <c r="Q926" i="27"/>
  <c r="L959" i="9"/>
  <c r="L944" i="27" s="1"/>
  <c r="S955" i="9"/>
  <c r="S940" i="27" s="1"/>
  <c r="L926" i="27"/>
  <c r="K928" i="27"/>
  <c r="Q931" i="27"/>
  <c r="L957" i="9"/>
  <c r="L967" i="9" s="1"/>
  <c r="L931" i="27"/>
  <c r="Q953" i="9"/>
  <c r="Q963" i="9" s="1"/>
  <c r="K933" i="27"/>
  <c r="M954" i="9"/>
  <c r="M964" i="9" s="1"/>
  <c r="M931" i="27"/>
  <c r="Q958" i="9"/>
  <c r="Q968" i="9" s="1"/>
  <c r="N928" i="27"/>
  <c r="S926" i="27"/>
  <c r="M925" i="27"/>
  <c r="S925" i="27"/>
  <c r="Q925" i="27"/>
  <c r="K950" i="9"/>
  <c r="K960" i="9" s="1"/>
  <c r="P929" i="27"/>
  <c r="O928" i="27"/>
  <c r="P934" i="27"/>
  <c r="M930" i="27"/>
  <c r="S934" i="27"/>
  <c r="N933" i="27"/>
  <c r="O952" i="9"/>
  <c r="O962" i="9" s="1"/>
  <c r="S931" i="27"/>
  <c r="O933" i="27"/>
  <c r="O932" i="27"/>
  <c r="O929" i="27"/>
  <c r="M933" i="27"/>
  <c r="P931" i="27"/>
  <c r="M927" i="27"/>
  <c r="P927" i="27"/>
  <c r="N950" i="9"/>
  <c r="N935" i="27" s="1"/>
  <c r="O925" i="27"/>
  <c r="L950" i="9"/>
  <c r="L935" i="27" s="1"/>
  <c r="Z515" i="1" a="1"/>
  <c r="Z515" i="1" s="1"/>
  <c r="Z511" i="1" a="1"/>
  <c r="Z511" i="1" s="1"/>
  <c r="Z516" i="1" a="1"/>
  <c r="Z516" i="1" s="1"/>
  <c r="Z514" i="1" a="1"/>
  <c r="Z514" i="1" s="1"/>
  <c r="Z513" i="1" a="1"/>
  <c r="Z513" i="1" s="1"/>
  <c r="Z512" i="1" a="1"/>
  <c r="Z512" i="1" s="1"/>
  <c r="Y516" i="1" a="1"/>
  <c r="Y516" i="1" s="1"/>
  <c r="Y515" i="1" a="1"/>
  <c r="Y515" i="1" s="1"/>
  <c r="Y511" i="1" a="1"/>
  <c r="Y511" i="1" s="1"/>
  <c r="Y514" i="1" a="1"/>
  <c r="Y514" i="1" s="1"/>
  <c r="Y513" i="1" a="1"/>
  <c r="Y513" i="1" s="1"/>
  <c r="Y512" i="1" a="1"/>
  <c r="Y512" i="1" s="1"/>
  <c r="AA516" i="1" a="1"/>
  <c r="AA516" i="1" s="1"/>
  <c r="AA511" i="1" a="1"/>
  <c r="AA511" i="1" s="1"/>
  <c r="AA513" i="1" a="1"/>
  <c r="AA513" i="1" s="1"/>
  <c r="AA515" i="1" a="1"/>
  <c r="AA515" i="1" s="1"/>
  <c r="AA514" i="1" a="1"/>
  <c r="AA514" i="1" s="1"/>
  <c r="AA512" i="1" a="1"/>
  <c r="AA512" i="1" s="1"/>
  <c r="X515" i="1" a="1"/>
  <c r="X515" i="1" s="1"/>
  <c r="X514" i="1" a="1"/>
  <c r="X514" i="1" s="1"/>
  <c r="X516" i="1" a="1"/>
  <c r="X516" i="1" s="1"/>
  <c r="X511" i="1" a="1"/>
  <c r="X511" i="1" s="1"/>
  <c r="X513" i="1" a="1"/>
  <c r="X513" i="1" s="1"/>
  <c r="X512" i="1" a="1"/>
  <c r="X512" i="1" s="1"/>
  <c r="Z524" i="1" a="1"/>
  <c r="Z524" i="1" s="1"/>
  <c r="Z507" i="1" a="1"/>
  <c r="Z507" i="1" s="1"/>
  <c r="Z504" i="1" a="1"/>
  <c r="Z504" i="1" s="1"/>
  <c r="Z505" i="1" a="1"/>
  <c r="Z505" i="1" s="1"/>
  <c r="Z508" i="1" a="1"/>
  <c r="Z508" i="1" s="1"/>
  <c r="Z506" i="1" a="1"/>
  <c r="Z506" i="1" s="1"/>
  <c r="X524" i="1" a="1"/>
  <c r="X524" i="1" s="1"/>
  <c r="X506" i="1" a="1"/>
  <c r="X506" i="1" s="1"/>
  <c r="X508" i="1" a="1"/>
  <c r="X508" i="1" s="1"/>
  <c r="X507" i="1" a="1"/>
  <c r="X507" i="1" s="1"/>
  <c r="X504" i="1" a="1"/>
  <c r="X504" i="1" s="1"/>
  <c r="X505" i="1" a="1"/>
  <c r="X505" i="1" s="1"/>
  <c r="Y524" i="1" a="1"/>
  <c r="Y524" i="1" s="1"/>
  <c r="Y507" i="1" a="1"/>
  <c r="Y507" i="1" s="1"/>
  <c r="Y508" i="1" a="1"/>
  <c r="Y508" i="1" s="1"/>
  <c r="Y504" i="1" a="1"/>
  <c r="Y504" i="1" s="1"/>
  <c r="Y505" i="1" a="1"/>
  <c r="Y505" i="1" s="1"/>
  <c r="Y506" i="1" a="1"/>
  <c r="Y506" i="1" s="1"/>
  <c r="AA524" i="1" a="1"/>
  <c r="AA524" i="1" s="1"/>
  <c r="AA504" i="1" a="1"/>
  <c r="AA504" i="1" s="1"/>
  <c r="AA505" i="1" a="1"/>
  <c r="AA505" i="1" s="1"/>
  <c r="AA506" i="1" a="1"/>
  <c r="AA506" i="1" s="1"/>
  <c r="AA508" i="1" a="1"/>
  <c r="AA508" i="1" s="1"/>
  <c r="AA507" i="1" a="1"/>
  <c r="AA507" i="1" s="1"/>
  <c r="O964" i="9"/>
  <c r="O939" i="27"/>
  <c r="M963" i="9"/>
  <c r="M938" i="27"/>
  <c r="O969" i="9"/>
  <c r="O944" i="27"/>
  <c r="P962" i="9"/>
  <c r="P937" i="27"/>
  <c r="Q961" i="9"/>
  <c r="Q936" i="27"/>
  <c r="L962" i="9"/>
  <c r="L937" i="27"/>
  <c r="M966" i="9"/>
  <c r="M941" i="27"/>
  <c r="M967" i="9"/>
  <c r="M942" i="27"/>
  <c r="K963" i="9"/>
  <c r="K938" i="27"/>
  <c r="P968" i="9"/>
  <c r="P943" i="27"/>
  <c r="P964" i="9"/>
  <c r="P939" i="27"/>
  <c r="S960" i="9"/>
  <c r="S935" i="27"/>
  <c r="O961" i="9"/>
  <c r="O936" i="27"/>
  <c r="Q966" i="9"/>
  <c r="Q941" i="27"/>
  <c r="S964" i="9"/>
  <c r="S939" i="27"/>
  <c r="K968" i="9"/>
  <c r="K943" i="27"/>
  <c r="K964" i="9"/>
  <c r="K939" i="27"/>
  <c r="M969" i="9"/>
  <c r="M944" i="27"/>
  <c r="P969" i="9"/>
  <c r="P944" i="27"/>
  <c r="N961" i="9"/>
  <c r="N936" i="27"/>
  <c r="O966" i="9"/>
  <c r="O941" i="27"/>
  <c r="S961" i="9"/>
  <c r="S936" i="27"/>
  <c r="O963" i="9"/>
  <c r="O938" i="27"/>
  <c r="S967" i="9"/>
  <c r="S942" i="27"/>
  <c r="Q962" i="9"/>
  <c r="Q937" i="27"/>
  <c r="L963" i="9"/>
  <c r="L938" i="27"/>
  <c r="N964" i="9"/>
  <c r="N968" i="9"/>
  <c r="N943" i="27"/>
  <c r="N966" i="9"/>
  <c r="N941" i="27"/>
  <c r="Q967" i="9"/>
  <c r="O960" i="9"/>
  <c r="O935" i="27"/>
  <c r="L966" i="9"/>
  <c r="L941" i="27"/>
  <c r="P960" i="9"/>
  <c r="P935" i="27"/>
  <c r="M965" i="9"/>
  <c r="M940" i="27"/>
  <c r="M968" i="9"/>
  <c r="M943" i="27"/>
  <c r="P967" i="9"/>
  <c r="P942" i="27"/>
  <c r="M960" i="9"/>
  <c r="M935" i="27"/>
  <c r="N967" i="9"/>
  <c r="N942" i="27"/>
  <c r="S969" i="9"/>
  <c r="S944" i="27"/>
  <c r="P961" i="9"/>
  <c r="P936" i="27"/>
  <c r="S966" i="9"/>
  <c r="S941" i="27"/>
  <c r="K961" i="9"/>
  <c r="K936" i="27"/>
  <c r="K965" i="9"/>
  <c r="K940" i="27"/>
  <c r="S962" i="9"/>
  <c r="S937" i="27"/>
  <c r="N962" i="9"/>
  <c r="N937" i="27"/>
  <c r="L961" i="9"/>
  <c r="L936" i="27"/>
  <c r="P966" i="9"/>
  <c r="P941" i="27"/>
  <c r="M961" i="9"/>
  <c r="M936" i="27"/>
  <c r="N963" i="9"/>
  <c r="N938" i="27"/>
  <c r="M962" i="9"/>
  <c r="M937" i="27"/>
  <c r="L964" i="9"/>
  <c r="L939" i="27"/>
  <c r="O968" i="9"/>
  <c r="O943" i="27"/>
  <c r="O967" i="9"/>
  <c r="O942" i="27"/>
  <c r="N965" i="9"/>
  <c r="N940" i="27"/>
  <c r="Q960" i="9"/>
  <c r="Q935" i="27"/>
  <c r="AD100" i="17"/>
  <c r="AN163" i="18"/>
  <c r="S153" i="27"/>
  <c r="AN159" i="18"/>
  <c r="AN161" i="18"/>
  <c r="AN168" i="18"/>
  <c r="AN160" i="18"/>
  <c r="AN167" i="18"/>
  <c r="AN166" i="18"/>
  <c r="AN165" i="18"/>
  <c r="AN164" i="18"/>
  <c r="AN162" i="18"/>
  <c r="S14" i="6"/>
  <c r="AC102" i="17"/>
  <c r="AC103" i="17"/>
  <c r="AC101" i="17"/>
  <c r="AA522" i="1" a="1"/>
  <c r="AA522" i="1" s="1"/>
  <c r="X522" i="1" a="1"/>
  <c r="X522" i="1" s="1"/>
  <c r="Z522" i="1" a="1"/>
  <c r="Z522" i="1" s="1"/>
  <c r="Y522" i="1" a="1"/>
  <c r="Y522" i="1" s="1"/>
  <c r="AA518" i="1" a="1"/>
  <c r="AA518" i="1" s="1"/>
  <c r="AA520" i="1" a="1"/>
  <c r="AA520" i="1" s="1"/>
  <c r="X518" i="1" a="1"/>
  <c r="X518" i="1" s="1"/>
  <c r="X520" i="1" a="1"/>
  <c r="X520" i="1" s="1"/>
  <c r="Z518" i="1" a="1"/>
  <c r="Z518" i="1" s="1"/>
  <c r="Z520" i="1" a="1"/>
  <c r="Z520" i="1" s="1"/>
  <c r="Y518" i="1" a="1"/>
  <c r="Y518" i="1" s="1"/>
  <c r="Y520" i="1" a="1"/>
  <c r="Y520" i="1" s="1"/>
  <c r="AA509" i="1" a="1"/>
  <c r="AA509" i="1" s="1"/>
  <c r="X509" i="1" a="1"/>
  <c r="X509" i="1" s="1"/>
  <c r="Z509" i="1" a="1"/>
  <c r="Z509" i="1" s="1"/>
  <c r="Y509" i="1" a="1"/>
  <c r="Y509" i="1" s="1"/>
  <c r="AA501" i="1" a="1"/>
  <c r="AA501" i="1" s="1"/>
  <c r="X501" i="1" a="1"/>
  <c r="X501" i="1" s="1"/>
  <c r="Z501" i="1" a="1"/>
  <c r="Z501" i="1" s="1"/>
  <c r="Y501" i="1" a="1"/>
  <c r="Y501" i="1" s="1"/>
  <c r="AA494" i="1" a="1"/>
  <c r="AA494" i="1" s="1"/>
  <c r="AA496" i="1" a="1"/>
  <c r="AA496" i="1" s="1"/>
  <c r="X494" i="1" a="1"/>
  <c r="X494" i="1" s="1"/>
  <c r="X496" i="1" a="1"/>
  <c r="X496" i="1" s="1"/>
  <c r="Z494" i="1" a="1"/>
  <c r="Z494" i="1" s="1"/>
  <c r="Z496" i="1" a="1"/>
  <c r="Z496" i="1" s="1"/>
  <c r="Y494" i="1" a="1"/>
  <c r="Y494" i="1" s="1"/>
  <c r="Y496" i="1" a="1"/>
  <c r="Y496" i="1" s="1"/>
  <c r="AA490" i="1" a="1"/>
  <c r="AA490" i="1" s="1"/>
  <c r="AA492" i="1" a="1"/>
  <c r="AA492" i="1" s="1"/>
  <c r="X490" i="1" a="1"/>
  <c r="X490" i="1" s="1"/>
  <c r="X492" i="1" a="1"/>
  <c r="X492" i="1" s="1"/>
  <c r="Z490" i="1" a="1"/>
  <c r="Z490" i="1" s="1"/>
  <c r="Z492" i="1" a="1"/>
  <c r="Z492" i="1" s="1"/>
  <c r="Y490" i="1" a="1"/>
  <c r="Y490" i="1" s="1"/>
  <c r="Y492" i="1" a="1"/>
  <c r="Y492" i="1" s="1"/>
  <c r="AA519" i="1" a="1"/>
  <c r="AA519" i="1" s="1"/>
  <c r="AA502" i="1" a="1"/>
  <c r="AA502" i="1" s="1"/>
  <c r="AA503" i="1" a="1"/>
  <c r="AA503" i="1" s="1"/>
  <c r="AA510" i="1" a="1"/>
  <c r="AA510" i="1" s="1"/>
  <c r="AA521" i="1" a="1"/>
  <c r="AA521" i="1" s="1"/>
  <c r="AA517" i="1" a="1"/>
  <c r="AA517" i="1" s="1"/>
  <c r="X521" i="1" a="1"/>
  <c r="X521" i="1" s="1"/>
  <c r="X519" i="1" a="1"/>
  <c r="X519" i="1" s="1"/>
  <c r="X517" i="1" a="1"/>
  <c r="X517" i="1" s="1"/>
  <c r="X510" i="1" a="1"/>
  <c r="X510" i="1" s="1"/>
  <c r="X502" i="1" a="1"/>
  <c r="X502" i="1" s="1"/>
  <c r="X503" i="1" a="1"/>
  <c r="X503" i="1" s="1"/>
  <c r="Z503" i="1" a="1"/>
  <c r="Z503" i="1" s="1"/>
  <c r="Z519" i="1" a="1"/>
  <c r="Z519" i="1" s="1"/>
  <c r="Z502" i="1" a="1"/>
  <c r="Z502" i="1" s="1"/>
  <c r="Z510" i="1" a="1"/>
  <c r="Z510" i="1" s="1"/>
  <c r="Z521" i="1" a="1"/>
  <c r="Z521" i="1" s="1"/>
  <c r="Z517" i="1" a="1"/>
  <c r="Z517" i="1" s="1"/>
  <c r="Y521" i="1" a="1"/>
  <c r="Y521" i="1" s="1"/>
  <c r="Y519" i="1" a="1"/>
  <c r="Y519" i="1" s="1"/>
  <c r="Y510" i="1" a="1"/>
  <c r="Y510" i="1" s="1"/>
  <c r="Y517" i="1" a="1"/>
  <c r="Y517" i="1" s="1"/>
  <c r="Y502" i="1" a="1"/>
  <c r="Y502" i="1" s="1"/>
  <c r="Y503" i="1" a="1"/>
  <c r="Y503" i="1" s="1"/>
  <c r="Y488" i="1" a="1"/>
  <c r="Y488" i="1" s="1"/>
  <c r="Y478" i="1" a="1"/>
  <c r="Y478" i="1" s="1"/>
  <c r="Y485" i="1" a="1"/>
  <c r="Y485" i="1" s="1"/>
  <c r="Y486" i="1" a="1"/>
  <c r="Y486" i="1" s="1"/>
  <c r="Y479" i="1" a="1"/>
  <c r="Y479" i="1" s="1"/>
  <c r="Y483" i="1" a="1"/>
  <c r="Y483" i="1" s="1"/>
  <c r="Y484" i="1" a="1"/>
  <c r="Y484" i="1" s="1"/>
  <c r="Y480" i="1" a="1"/>
  <c r="Y480" i="1" s="1"/>
  <c r="Y481" i="1" a="1"/>
  <c r="Y481" i="1" s="1"/>
  <c r="Y477" i="1" a="1"/>
  <c r="Y477" i="1" s="1"/>
  <c r="AA488" i="1" a="1"/>
  <c r="AA488" i="1" s="1"/>
  <c r="AA478" i="1" a="1"/>
  <c r="AA478" i="1" s="1"/>
  <c r="AA486" i="1" a="1"/>
  <c r="AA486" i="1" s="1"/>
  <c r="AA484" i="1" a="1"/>
  <c r="AA484" i="1" s="1"/>
  <c r="AA483" i="1" a="1"/>
  <c r="AA483" i="1" s="1"/>
  <c r="AA485" i="1" a="1"/>
  <c r="AA485" i="1" s="1"/>
  <c r="AA480" i="1" a="1"/>
  <c r="AA480" i="1" s="1"/>
  <c r="AA477" i="1" a="1"/>
  <c r="AA477" i="1" s="1"/>
  <c r="AA481" i="1" a="1"/>
  <c r="AA481" i="1" s="1"/>
  <c r="AA479" i="1" a="1"/>
  <c r="AA479" i="1" s="1"/>
  <c r="X488" i="1" a="1"/>
  <c r="X488" i="1" s="1"/>
  <c r="X478" i="1" a="1"/>
  <c r="X478" i="1" s="1"/>
  <c r="X485" i="1" a="1"/>
  <c r="X485" i="1" s="1"/>
  <c r="X481" i="1" a="1"/>
  <c r="X481" i="1" s="1"/>
  <c r="X479" i="1" a="1"/>
  <c r="X479" i="1" s="1"/>
  <c r="X483" i="1" a="1"/>
  <c r="X483" i="1" s="1"/>
  <c r="X480" i="1" a="1"/>
  <c r="X480" i="1" s="1"/>
  <c r="X486" i="1" a="1"/>
  <c r="X486" i="1" s="1"/>
  <c r="X484" i="1" a="1"/>
  <c r="X484" i="1" s="1"/>
  <c r="X477" i="1" a="1"/>
  <c r="X477" i="1" s="1"/>
  <c r="Z488" i="1" a="1"/>
  <c r="Z488" i="1" s="1"/>
  <c r="Z478" i="1" a="1"/>
  <c r="Z478" i="1" s="1"/>
  <c r="Z486" i="1" a="1"/>
  <c r="Z486" i="1" s="1"/>
  <c r="Z479" i="1" a="1"/>
  <c r="Z479" i="1" s="1"/>
  <c r="Z483" i="1" a="1"/>
  <c r="Z483" i="1" s="1"/>
  <c r="Z477" i="1" a="1"/>
  <c r="Z477" i="1" s="1"/>
  <c r="Z485" i="1" a="1"/>
  <c r="Z485" i="1" s="1"/>
  <c r="Z480" i="1" a="1"/>
  <c r="Z480" i="1" s="1"/>
  <c r="Z484" i="1" a="1"/>
  <c r="Z484" i="1" s="1"/>
  <c r="Z481" i="1" a="1"/>
  <c r="Z481" i="1" s="1"/>
  <c r="AO114" i="18"/>
  <c r="AP350" i="1"/>
  <c r="AP362" i="1" s="1" a="1"/>
  <c r="AP362" i="1" s="1"/>
  <c r="AD475" i="1"/>
  <c r="AD487" i="1" s="1" a="1"/>
  <c r="AD487" i="1" s="1"/>
  <c r="Z476" i="1" a="1"/>
  <c r="Z476" i="1" s="1"/>
  <c r="AE475" i="1"/>
  <c r="AE487" i="1" s="1" a="1"/>
  <c r="AE487" i="1" s="1"/>
  <c r="AA476" i="1" a="1"/>
  <c r="AA476" i="1" s="1"/>
  <c r="AB475" i="1"/>
  <c r="AB487" i="1" s="1" a="1"/>
  <c r="AB487" i="1" s="1"/>
  <c r="X476" i="1" a="1"/>
  <c r="X476" i="1" s="1"/>
  <c r="AC414" i="1"/>
  <c r="AC426" i="1" s="1" a="1"/>
  <c r="AC426" i="1" s="1"/>
  <c r="AD414" i="1"/>
  <c r="AD426" i="1" s="1" a="1"/>
  <c r="AD426" i="1" s="1"/>
  <c r="AE414" i="1"/>
  <c r="AE426" i="1" s="1" a="1"/>
  <c r="AE426" i="1" s="1"/>
  <c r="AC475" i="1"/>
  <c r="AC487" i="1" s="1" a="1"/>
  <c r="AC487" i="1" s="1"/>
  <c r="Y476" i="1" a="1"/>
  <c r="Y476" i="1" s="1"/>
  <c r="AO350" i="1"/>
  <c r="AO362" i="1" s="1" a="1"/>
  <c r="AO362" i="1" s="1"/>
  <c r="AB414" i="1"/>
  <c r="AB426" i="1" s="1" a="1"/>
  <c r="AB426" i="1" s="1"/>
  <c r="AQ350" i="1"/>
  <c r="AQ362" i="1" s="1" a="1"/>
  <c r="AQ362" i="1" s="1"/>
  <c r="G19" i="6"/>
  <c r="G640" i="9"/>
  <c r="AE528" i="1" l="1" a="1"/>
  <c r="AE528" i="1" s="1"/>
  <c r="AE482" i="1" a="1"/>
  <c r="AE482" i="1" s="1"/>
  <c r="AD528" i="1" a="1"/>
  <c r="AD528" i="1" s="1"/>
  <c r="AD482" i="1" a="1"/>
  <c r="AD482" i="1" s="1"/>
  <c r="AB528" i="1" a="1"/>
  <c r="AB528" i="1" s="1"/>
  <c r="AB482" i="1" a="1"/>
  <c r="AB482" i="1" s="1"/>
  <c r="AC528" i="1" a="1"/>
  <c r="AC528" i="1" s="1"/>
  <c r="AC482" i="1" a="1"/>
  <c r="AC482" i="1" s="1"/>
  <c r="AD467" i="1" a="1"/>
  <c r="AD467" i="1" s="1"/>
  <c r="AD421" i="1" a="1"/>
  <c r="AD421" i="1" s="1"/>
  <c r="AE467" i="1" a="1"/>
  <c r="AE467" i="1" s="1"/>
  <c r="AE421" i="1" a="1"/>
  <c r="AE421" i="1" s="1"/>
  <c r="AC467" i="1" a="1"/>
  <c r="AC467" i="1" s="1"/>
  <c r="AC421" i="1" a="1"/>
  <c r="AC421" i="1" s="1"/>
  <c r="AB467" i="1" a="1"/>
  <c r="AB467" i="1" s="1"/>
  <c r="AB421" i="1" a="1"/>
  <c r="AB421" i="1" s="1"/>
  <c r="AN357" i="1" a="1"/>
  <c r="AN357" i="1" s="1"/>
  <c r="AN362" i="1" a="1"/>
  <c r="AN362" i="1" s="1"/>
  <c r="AQ403" i="1" a="1"/>
  <c r="AQ403" i="1" s="1"/>
  <c r="AQ357" i="1" a="1"/>
  <c r="AQ357" i="1" s="1"/>
  <c r="AP403" i="1" a="1"/>
  <c r="AP403" i="1" s="1"/>
  <c r="AP357" i="1" a="1"/>
  <c r="AP357" i="1" s="1"/>
  <c r="AO403" i="1" a="1"/>
  <c r="AO403" i="1" s="1"/>
  <c r="AO357" i="1" a="1"/>
  <c r="AO357" i="1" s="1"/>
  <c r="Q940" i="27"/>
  <c r="S938" i="27"/>
  <c r="S965" i="9"/>
  <c r="L969" i="9"/>
  <c r="L965" i="9"/>
  <c r="K944" i="27"/>
  <c r="P940" i="27"/>
  <c r="AR350" i="1"/>
  <c r="AN403" i="1" a="1"/>
  <c r="AN403" i="1" s="1"/>
  <c r="Q944" i="27"/>
  <c r="S943" i="27"/>
  <c r="K935" i="27"/>
  <c r="L960" i="9"/>
  <c r="L970" i="9" s="1"/>
  <c r="P963" i="9"/>
  <c r="P948" i="27" s="1"/>
  <c r="M939" i="27"/>
  <c r="Q964" i="9"/>
  <c r="Q974" i="9" s="1"/>
  <c r="K941" i="27"/>
  <c r="K967" i="9"/>
  <c r="K977" i="9" s="1"/>
  <c r="L942" i="27"/>
  <c r="L943" i="27"/>
  <c r="O940" i="27"/>
  <c r="K962" i="9"/>
  <c r="K972" i="9" s="1"/>
  <c r="N969" i="9"/>
  <c r="N979" i="9" s="1"/>
  <c r="AD416" i="1" a="1"/>
  <c r="AD416" i="1" s="1"/>
  <c r="AD463" i="1" a="1"/>
  <c r="AD463" i="1" s="1"/>
  <c r="AD464" i="1" a="1"/>
  <c r="AD464" i="1" s="1"/>
  <c r="AD450" i="1" a="1"/>
  <c r="AD450" i="1" s="1"/>
  <c r="AD455" i="1" a="1"/>
  <c r="AD455" i="1" s="1"/>
  <c r="AD435" i="1" a="1"/>
  <c r="AD435" i="1" s="1"/>
  <c r="AD428" i="1" a="1"/>
  <c r="AD428" i="1" s="1"/>
  <c r="AD460" i="1" a="1"/>
  <c r="AD460" i="1" s="1"/>
  <c r="AD440" i="1" a="1"/>
  <c r="AD440" i="1" s="1"/>
  <c r="AD433" i="1" a="1"/>
  <c r="AD433" i="1" s="1"/>
  <c r="AD458" i="1" a="1"/>
  <c r="AD458" i="1" s="1"/>
  <c r="AD441" i="1" a="1"/>
  <c r="AD441" i="1" s="1"/>
  <c r="AD465" i="1" a="1"/>
  <c r="AD465" i="1" s="1"/>
  <c r="AD448" i="1" a="1"/>
  <c r="AD448" i="1" s="1"/>
  <c r="AD418" i="1" a="1"/>
  <c r="AD418" i="1" s="1"/>
  <c r="AD422" i="1" a="1"/>
  <c r="AD422" i="1" s="1"/>
  <c r="AD443" i="1" a="1"/>
  <c r="AD443" i="1" s="1"/>
  <c r="AD445" i="1" a="1"/>
  <c r="AD445" i="1" s="1"/>
  <c r="AD424" i="1" a="1"/>
  <c r="AD424" i="1" s="1"/>
  <c r="AD430" i="1" a="1"/>
  <c r="AD430" i="1" s="1"/>
  <c r="AD438" i="1" a="1"/>
  <c r="AD438" i="1" s="1"/>
  <c r="AD449" i="1" a="1"/>
  <c r="AD449" i="1" s="1"/>
  <c r="AD429" i="1" a="1"/>
  <c r="AD429" i="1" s="1"/>
  <c r="AD453" i="1" a="1"/>
  <c r="AD453" i="1" s="1"/>
  <c r="AD415" i="1" a="1"/>
  <c r="AD415" i="1" s="1"/>
  <c r="AD419" i="1" a="1"/>
  <c r="AD419" i="1" s="1"/>
  <c r="AD417" i="1" a="1"/>
  <c r="AD417" i="1" s="1"/>
  <c r="AD439" i="1" a="1"/>
  <c r="AD439" i="1" s="1"/>
  <c r="AD466" i="1" a="1"/>
  <c r="AD466" i="1" s="1"/>
  <c r="AD447" i="1" a="1"/>
  <c r="AD447" i="1" s="1"/>
  <c r="AD461" i="1" a="1"/>
  <c r="AD461" i="1" s="1"/>
  <c r="AD442" i="1" a="1"/>
  <c r="AD442" i="1" s="1"/>
  <c r="AD454" i="1" a="1"/>
  <c r="AD454" i="1" s="1"/>
  <c r="AD427" i="1" a="1"/>
  <c r="AD427" i="1" s="1"/>
  <c r="AD451" i="1" a="1"/>
  <c r="AD451" i="1" s="1"/>
  <c r="AD459" i="1" a="1"/>
  <c r="AD459" i="1" s="1"/>
  <c r="AD456" i="1" a="1"/>
  <c r="AD456" i="1" s="1"/>
  <c r="AD444" i="1" a="1"/>
  <c r="AD444" i="1" s="1"/>
  <c r="AD431" i="1" a="1"/>
  <c r="AD431" i="1" s="1"/>
  <c r="AD457" i="1" a="1"/>
  <c r="AD457" i="1" s="1"/>
  <c r="AD432" i="1" a="1"/>
  <c r="AD432" i="1" s="1"/>
  <c r="AD452" i="1" a="1"/>
  <c r="AD452" i="1" s="1"/>
  <c r="AD420" i="1" a="1"/>
  <c r="AD420" i="1" s="1"/>
  <c r="AD446" i="1" a="1"/>
  <c r="AD446" i="1" s="1"/>
  <c r="AD468" i="1" a="1"/>
  <c r="AD468" i="1" s="1"/>
  <c r="AD425" i="1" a="1"/>
  <c r="AD425" i="1" s="1"/>
  <c r="AD434" i="1" a="1"/>
  <c r="AD434" i="1" s="1"/>
  <c r="AD437" i="1" a="1"/>
  <c r="AD437" i="1" s="1"/>
  <c r="AD423" i="1" a="1"/>
  <c r="AD423" i="1" s="1"/>
  <c r="AD436" i="1" a="1"/>
  <c r="AD436" i="1" s="1"/>
  <c r="AD462" i="1" a="1"/>
  <c r="AD462" i="1" s="1"/>
  <c r="AN351" i="1" a="1"/>
  <c r="AN351" i="1" s="1"/>
  <c r="AN353" i="1" a="1"/>
  <c r="AN353" i="1" s="1"/>
  <c r="AN355" i="1" a="1"/>
  <c r="AN355" i="1" s="1"/>
  <c r="AN365" i="1" a="1"/>
  <c r="AN365" i="1" s="1"/>
  <c r="AN373" i="1" a="1"/>
  <c r="AN373" i="1" s="1"/>
  <c r="AN385" i="1" a="1"/>
  <c r="AN385" i="1" s="1"/>
  <c r="AN367" i="1" a="1"/>
  <c r="AN367" i="1" s="1"/>
  <c r="AN376" i="1" a="1"/>
  <c r="AN376" i="1" s="1"/>
  <c r="AN389" i="1" a="1"/>
  <c r="AN389" i="1" s="1"/>
  <c r="AN402" i="1" a="1"/>
  <c r="AN402" i="1" s="1"/>
  <c r="AN383" i="1" a="1"/>
  <c r="AN383" i="1" s="1"/>
  <c r="AN391" i="1" a="1"/>
  <c r="AN391" i="1" s="1"/>
  <c r="AN377" i="1" a="1"/>
  <c r="AN377" i="1" s="1"/>
  <c r="AN398" i="1" a="1"/>
  <c r="AN398" i="1" s="1"/>
  <c r="AN400" i="1" a="1"/>
  <c r="AN400" i="1" s="1"/>
  <c r="AN378" i="1" a="1"/>
  <c r="AN378" i="1" s="1"/>
  <c r="AN359" i="1" a="1"/>
  <c r="AN359" i="1" s="1"/>
  <c r="AN375" i="1" a="1"/>
  <c r="AN375" i="1" s="1"/>
  <c r="AN397" i="1" a="1"/>
  <c r="AN397" i="1" s="1"/>
  <c r="AN356" i="1" a="1"/>
  <c r="AN356" i="1" s="1"/>
  <c r="AN390" i="1" a="1"/>
  <c r="AN390" i="1" s="1"/>
  <c r="AN396" i="1" a="1"/>
  <c r="AN396" i="1" s="1"/>
  <c r="AN363" i="1" a="1"/>
  <c r="AN363" i="1" s="1"/>
  <c r="AN384" i="1" a="1"/>
  <c r="AN384" i="1" s="1"/>
  <c r="AN358" i="1" a="1"/>
  <c r="AN358" i="1" s="1"/>
  <c r="AN370" i="1" a="1"/>
  <c r="AN370" i="1" s="1"/>
  <c r="AN372" i="1" a="1"/>
  <c r="AN372" i="1" s="1"/>
  <c r="AN374" i="1" a="1"/>
  <c r="AN374" i="1" s="1"/>
  <c r="AN368" i="1" a="1"/>
  <c r="AN368" i="1" s="1"/>
  <c r="AN369" i="1" a="1"/>
  <c r="AN369" i="1" s="1"/>
  <c r="AN386" i="1" a="1"/>
  <c r="AN386" i="1" s="1"/>
  <c r="AN392" i="1" a="1"/>
  <c r="AN392" i="1" s="1"/>
  <c r="AN394" i="1" a="1"/>
  <c r="AN394" i="1" s="1"/>
  <c r="AN371" i="1" a="1"/>
  <c r="AN371" i="1" s="1"/>
  <c r="AN401" i="1" a="1"/>
  <c r="AN401" i="1" s="1"/>
  <c r="AN360" i="1" a="1"/>
  <c r="AN360" i="1" s="1"/>
  <c r="AN388" i="1" a="1"/>
  <c r="AN388" i="1" s="1"/>
  <c r="AN404" i="1" a="1"/>
  <c r="AN404" i="1" s="1"/>
  <c r="AN399" i="1" a="1"/>
  <c r="AN399" i="1" s="1"/>
  <c r="AN380" i="1" a="1"/>
  <c r="AN380" i="1" s="1"/>
  <c r="AN395" i="1" a="1"/>
  <c r="AN395" i="1" s="1"/>
  <c r="AN366" i="1" a="1"/>
  <c r="AN366" i="1" s="1"/>
  <c r="AN381" i="1" a="1"/>
  <c r="AN381" i="1" s="1"/>
  <c r="AN364" i="1" a="1"/>
  <c r="AN364" i="1" s="1"/>
  <c r="AN387" i="1" a="1"/>
  <c r="AN387" i="1" s="1"/>
  <c r="AN393" i="1" a="1"/>
  <c r="AN393" i="1" s="1"/>
  <c r="AN352" i="1" a="1"/>
  <c r="AN352" i="1" s="1"/>
  <c r="AN382" i="1" a="1"/>
  <c r="AN382" i="1" s="1"/>
  <c r="AN379" i="1" a="1"/>
  <c r="AN379" i="1" s="1"/>
  <c r="AN354" i="1" a="1"/>
  <c r="AN354" i="1" s="1"/>
  <c r="AN361" i="1" a="1"/>
  <c r="AN361" i="1" s="1"/>
  <c r="AQ377" i="1" a="1"/>
  <c r="AQ377" i="1" s="1"/>
  <c r="AQ359" i="1" a="1"/>
  <c r="AQ359" i="1" s="1"/>
  <c r="AQ361" i="1" a="1"/>
  <c r="AQ361" i="1" s="1"/>
  <c r="AQ369" i="1" a="1"/>
  <c r="AQ369" i="1" s="1"/>
  <c r="AQ380" i="1" a="1"/>
  <c r="AQ380" i="1" s="1"/>
  <c r="AQ383" i="1" a="1"/>
  <c r="AQ383" i="1" s="1"/>
  <c r="AQ360" i="1" a="1"/>
  <c r="AQ360" i="1" s="1"/>
  <c r="AQ363" i="1" a="1"/>
  <c r="AQ363" i="1" s="1"/>
  <c r="AQ395" i="1" a="1"/>
  <c r="AQ395" i="1" s="1"/>
  <c r="AQ389" i="1" a="1"/>
  <c r="AQ389" i="1" s="1"/>
  <c r="AQ384" i="1" a="1"/>
  <c r="AQ384" i="1" s="1"/>
  <c r="AQ375" i="1" a="1"/>
  <c r="AQ375" i="1" s="1"/>
  <c r="AQ382" i="1" a="1"/>
  <c r="AQ382" i="1" s="1"/>
  <c r="AQ393" i="1" a="1"/>
  <c r="AQ393" i="1" s="1"/>
  <c r="AQ402" i="1" a="1"/>
  <c r="AQ402" i="1" s="1"/>
  <c r="AQ391" i="1" a="1"/>
  <c r="AQ391" i="1" s="1"/>
  <c r="AQ351" i="1" a="1"/>
  <c r="AQ351" i="1" s="1"/>
  <c r="AQ368" i="1" a="1"/>
  <c r="AQ368" i="1" s="1"/>
  <c r="AQ373" i="1" a="1"/>
  <c r="AQ373" i="1" s="1"/>
  <c r="AQ404" i="1" a="1"/>
  <c r="AQ404" i="1" s="1"/>
  <c r="AQ387" i="1" a="1"/>
  <c r="AQ387" i="1" s="1"/>
  <c r="AQ401" i="1" a="1"/>
  <c r="AQ401" i="1" s="1"/>
  <c r="AQ355" i="1" a="1"/>
  <c r="AQ355" i="1" s="1"/>
  <c r="AQ356" i="1" a="1"/>
  <c r="AQ356" i="1" s="1"/>
  <c r="AQ390" i="1" a="1"/>
  <c r="AQ390" i="1" s="1"/>
  <c r="AQ366" i="1" a="1"/>
  <c r="AQ366" i="1" s="1"/>
  <c r="AQ374" i="1" a="1"/>
  <c r="AQ374" i="1" s="1"/>
  <c r="AQ392" i="1" a="1"/>
  <c r="AQ392" i="1" s="1"/>
  <c r="AQ376" i="1" a="1"/>
  <c r="AQ376" i="1" s="1"/>
  <c r="AQ386" i="1" a="1"/>
  <c r="AQ386" i="1" s="1"/>
  <c r="AQ394" i="1" a="1"/>
  <c r="AQ394" i="1" s="1"/>
  <c r="AQ388" i="1" a="1"/>
  <c r="AQ388" i="1" s="1"/>
  <c r="AQ367" i="1" a="1"/>
  <c r="AQ367" i="1" s="1"/>
  <c r="AQ379" i="1" a="1"/>
  <c r="AQ379" i="1" s="1"/>
  <c r="AQ358" i="1" a="1"/>
  <c r="AQ358" i="1" s="1"/>
  <c r="AQ370" i="1" a="1"/>
  <c r="AQ370" i="1" s="1"/>
  <c r="AQ371" i="1" a="1"/>
  <c r="AQ371" i="1" s="1"/>
  <c r="AQ353" i="1" a="1"/>
  <c r="AQ353" i="1" s="1"/>
  <c r="AQ398" i="1" a="1"/>
  <c r="AQ398" i="1" s="1"/>
  <c r="AQ365" i="1" a="1"/>
  <c r="AQ365" i="1" s="1"/>
  <c r="AQ378" i="1" a="1"/>
  <c r="AQ378" i="1" s="1"/>
  <c r="AQ372" i="1" a="1"/>
  <c r="AQ372" i="1" s="1"/>
  <c r="AQ354" i="1" a="1"/>
  <c r="AQ354" i="1" s="1"/>
  <c r="AQ381" i="1" a="1"/>
  <c r="AQ381" i="1" s="1"/>
  <c r="AQ385" i="1" a="1"/>
  <c r="AQ385" i="1" s="1"/>
  <c r="AQ352" i="1" a="1"/>
  <c r="AQ352" i="1" s="1"/>
  <c r="AQ399" i="1" a="1"/>
  <c r="AQ399" i="1" s="1"/>
  <c r="AQ364" i="1" a="1"/>
  <c r="AQ364" i="1" s="1"/>
  <c r="AQ397" i="1" a="1"/>
  <c r="AQ397" i="1" s="1"/>
  <c r="AQ400" i="1" a="1"/>
  <c r="AQ400" i="1" s="1"/>
  <c r="AQ396" i="1" a="1"/>
  <c r="AQ396" i="1" s="1"/>
  <c r="AB454" i="1" a="1"/>
  <c r="AB454" i="1" s="1"/>
  <c r="AB424" i="1" a="1"/>
  <c r="AB424" i="1" s="1"/>
  <c r="AB435" i="1" a="1"/>
  <c r="AB435" i="1" s="1"/>
  <c r="AB428" i="1" a="1"/>
  <c r="AB428" i="1" s="1"/>
  <c r="AB438" i="1" a="1"/>
  <c r="AB438" i="1" s="1"/>
  <c r="AB455" i="1" a="1"/>
  <c r="AB455" i="1" s="1"/>
  <c r="AB460" i="1" a="1"/>
  <c r="AB460" i="1" s="1"/>
  <c r="AB429" i="1" a="1"/>
  <c r="AB429" i="1" s="1"/>
  <c r="AB434" i="1" a="1"/>
  <c r="AB434" i="1" s="1"/>
  <c r="AB459" i="1" a="1"/>
  <c r="AB459" i="1" s="1"/>
  <c r="AB443" i="1" a="1"/>
  <c r="AB443" i="1" s="1"/>
  <c r="AB453" i="1" a="1"/>
  <c r="AB453" i="1" s="1"/>
  <c r="AB444" i="1" a="1"/>
  <c r="AB444" i="1" s="1"/>
  <c r="AB416" i="1" a="1"/>
  <c r="AB416" i="1" s="1"/>
  <c r="AB425" i="1" a="1"/>
  <c r="AB425" i="1" s="1"/>
  <c r="AB440" i="1" a="1"/>
  <c r="AB440" i="1" s="1"/>
  <c r="AB449" i="1" a="1"/>
  <c r="AB449" i="1" s="1"/>
  <c r="AB430" i="1" a="1"/>
  <c r="AB430" i="1" s="1"/>
  <c r="AB417" i="1" a="1"/>
  <c r="AB417" i="1" s="1"/>
  <c r="AB439" i="1" a="1"/>
  <c r="AB439" i="1" s="1"/>
  <c r="AB465" i="1" a="1"/>
  <c r="AB465" i="1" s="1"/>
  <c r="AB448" i="1" a="1"/>
  <c r="AB448" i="1" s="1"/>
  <c r="AB433" i="1" a="1"/>
  <c r="AB433" i="1" s="1"/>
  <c r="AB463" i="1" a="1"/>
  <c r="AB463" i="1" s="1"/>
  <c r="AB422" i="1" a="1"/>
  <c r="AB422" i="1" s="1"/>
  <c r="AB445" i="1" a="1"/>
  <c r="AB445" i="1" s="1"/>
  <c r="AB450" i="1" a="1"/>
  <c r="AB450" i="1" s="1"/>
  <c r="AB423" i="1" a="1"/>
  <c r="AB423" i="1" s="1"/>
  <c r="AB464" i="1" a="1"/>
  <c r="AB464" i="1" s="1"/>
  <c r="AB415" i="1" a="1"/>
  <c r="AB415" i="1" s="1"/>
  <c r="AB458" i="1" a="1"/>
  <c r="AB458" i="1" s="1"/>
  <c r="AB451" i="1" a="1"/>
  <c r="AB451" i="1" s="1"/>
  <c r="AB452" i="1" a="1"/>
  <c r="AB452" i="1" s="1"/>
  <c r="AB456" i="1" a="1"/>
  <c r="AB456" i="1" s="1"/>
  <c r="AB437" i="1" a="1"/>
  <c r="AB437" i="1" s="1"/>
  <c r="AB468" i="1" a="1"/>
  <c r="AB468" i="1" s="1"/>
  <c r="AB466" i="1" a="1"/>
  <c r="AB466" i="1" s="1"/>
  <c r="AB442" i="1" a="1"/>
  <c r="AB442" i="1" s="1"/>
  <c r="AB441" i="1" a="1"/>
  <c r="AB441" i="1" s="1"/>
  <c r="AB447" i="1" a="1"/>
  <c r="AB447" i="1" s="1"/>
  <c r="AB420" i="1" a="1"/>
  <c r="AB420" i="1" s="1"/>
  <c r="AB432" i="1" a="1"/>
  <c r="AB432" i="1" s="1"/>
  <c r="AB461" i="1" a="1"/>
  <c r="AB461" i="1" s="1"/>
  <c r="AB457" i="1" a="1"/>
  <c r="AB457" i="1" s="1"/>
  <c r="AB431" i="1" a="1"/>
  <c r="AB431" i="1" s="1"/>
  <c r="AB419" i="1" a="1"/>
  <c r="AB419" i="1" s="1"/>
  <c r="AB427" i="1" a="1"/>
  <c r="AB427" i="1" s="1"/>
  <c r="AB462" i="1" a="1"/>
  <c r="AB462" i="1" s="1"/>
  <c r="AB436" i="1" a="1"/>
  <c r="AB436" i="1" s="1"/>
  <c r="AB446" i="1" a="1"/>
  <c r="AB446" i="1" s="1"/>
  <c r="AB418" i="1" a="1"/>
  <c r="AB418" i="1" s="1"/>
  <c r="AR364" i="1" a="1"/>
  <c r="AR364" i="1" s="1"/>
  <c r="AR366" i="1" a="1"/>
  <c r="AR366" i="1" s="1"/>
  <c r="AR374" i="1" a="1"/>
  <c r="AR374" i="1" s="1"/>
  <c r="AR377" i="1" a="1"/>
  <c r="AR377" i="1" s="1"/>
  <c r="AR361" i="1" a="1"/>
  <c r="AR361" i="1" s="1"/>
  <c r="AE423" i="1" a="1"/>
  <c r="AE423" i="1" s="1"/>
  <c r="AE449" i="1" a="1"/>
  <c r="AE449" i="1" s="1"/>
  <c r="AE415" i="1" a="1"/>
  <c r="AE415" i="1" s="1"/>
  <c r="AE463" i="1" a="1"/>
  <c r="AE463" i="1" s="1"/>
  <c r="AE454" i="1" a="1"/>
  <c r="AE454" i="1" s="1"/>
  <c r="AE443" i="1" a="1"/>
  <c r="AE443" i="1" s="1"/>
  <c r="AE444" i="1" a="1"/>
  <c r="AE444" i="1" s="1"/>
  <c r="AE458" i="1" a="1"/>
  <c r="AE458" i="1" s="1"/>
  <c r="AE433" i="1" a="1"/>
  <c r="AE433" i="1" s="1"/>
  <c r="AE428" i="1" a="1"/>
  <c r="AE428" i="1" s="1"/>
  <c r="AE429" i="1" a="1"/>
  <c r="AE429" i="1" s="1"/>
  <c r="AE448" i="1" a="1"/>
  <c r="AE448" i="1" s="1"/>
  <c r="AE416" i="1" a="1"/>
  <c r="AE416" i="1" s="1"/>
  <c r="AE445" i="1" a="1"/>
  <c r="AE445" i="1" s="1"/>
  <c r="AE438" i="1" a="1"/>
  <c r="AE438" i="1" s="1"/>
  <c r="AE422" i="1" a="1"/>
  <c r="AE422" i="1" s="1"/>
  <c r="AE439" i="1" a="1"/>
  <c r="AE439" i="1" s="1"/>
  <c r="AE434" i="1" a="1"/>
  <c r="AE434" i="1" s="1"/>
  <c r="AE459" i="1" a="1"/>
  <c r="AE459" i="1" s="1"/>
  <c r="AE453" i="1" a="1"/>
  <c r="AE453" i="1" s="1"/>
  <c r="AE417" i="1" a="1"/>
  <c r="AE417" i="1" s="1"/>
  <c r="AE464" i="1" a="1"/>
  <c r="AE464" i="1" s="1"/>
  <c r="AE452" i="1" a="1"/>
  <c r="AE452" i="1" s="1"/>
  <c r="AE436" i="1" a="1"/>
  <c r="AE436" i="1" s="1"/>
  <c r="AE455" i="1" a="1"/>
  <c r="AE455" i="1" s="1"/>
  <c r="AE460" i="1" a="1"/>
  <c r="AE460" i="1" s="1"/>
  <c r="AE431" i="1" a="1"/>
  <c r="AE431" i="1" s="1"/>
  <c r="AE419" i="1" a="1"/>
  <c r="AE419" i="1" s="1"/>
  <c r="AE465" i="1" a="1"/>
  <c r="AE465" i="1" s="1"/>
  <c r="AE468" i="1" a="1"/>
  <c r="AE468" i="1" s="1"/>
  <c r="AE437" i="1" a="1"/>
  <c r="AE437" i="1" s="1"/>
  <c r="AE462" i="1" a="1"/>
  <c r="AE462" i="1" s="1"/>
  <c r="AE432" i="1" a="1"/>
  <c r="AE432" i="1" s="1"/>
  <c r="AE457" i="1" a="1"/>
  <c r="AE457" i="1" s="1"/>
  <c r="AE461" i="1" a="1"/>
  <c r="AE461" i="1" s="1"/>
  <c r="AE440" i="1" a="1"/>
  <c r="AE440" i="1" s="1"/>
  <c r="AE456" i="1" a="1"/>
  <c r="AE456" i="1" s="1"/>
  <c r="AE466" i="1" a="1"/>
  <c r="AE466" i="1" s="1"/>
  <c r="AE441" i="1" a="1"/>
  <c r="AE441" i="1" s="1"/>
  <c r="AE424" i="1" a="1"/>
  <c r="AE424" i="1" s="1"/>
  <c r="AE435" i="1" a="1"/>
  <c r="AE435" i="1" s="1"/>
  <c r="AE451" i="1" a="1"/>
  <c r="AE451" i="1" s="1"/>
  <c r="AE420" i="1" a="1"/>
  <c r="AE420" i="1" s="1"/>
  <c r="AE450" i="1" a="1"/>
  <c r="AE450" i="1" s="1"/>
  <c r="AE430" i="1" a="1"/>
  <c r="AE430" i="1" s="1"/>
  <c r="AE442" i="1" a="1"/>
  <c r="AE442" i="1" s="1"/>
  <c r="AE418" i="1" a="1"/>
  <c r="AE418" i="1" s="1"/>
  <c r="AE425" i="1" a="1"/>
  <c r="AE425" i="1" s="1"/>
  <c r="AE427" i="1" a="1"/>
  <c r="AE427" i="1" s="1"/>
  <c r="AE447" i="1" a="1"/>
  <c r="AE447" i="1" s="1"/>
  <c r="AE446" i="1" a="1"/>
  <c r="AE446" i="1" s="1"/>
  <c r="AC450" i="1" a="1"/>
  <c r="AC450" i="1" s="1"/>
  <c r="AC463" i="1" a="1"/>
  <c r="AC463" i="1" s="1"/>
  <c r="AC454" i="1" a="1"/>
  <c r="AC454" i="1" s="1"/>
  <c r="AC438" i="1" a="1"/>
  <c r="AC438" i="1" s="1"/>
  <c r="AC428" i="1" a="1"/>
  <c r="AC428" i="1" s="1"/>
  <c r="AC460" i="1" a="1"/>
  <c r="AC460" i="1" s="1"/>
  <c r="AC434" i="1" a="1"/>
  <c r="AC434" i="1" s="1"/>
  <c r="AC459" i="1" a="1"/>
  <c r="AC459" i="1" s="1"/>
  <c r="AC433" i="1" a="1"/>
  <c r="AC433" i="1" s="1"/>
  <c r="AC416" i="1" a="1"/>
  <c r="AC416" i="1" s="1"/>
  <c r="AC443" i="1" a="1"/>
  <c r="AC443" i="1" s="1"/>
  <c r="AC449" i="1" a="1"/>
  <c r="AC449" i="1" s="1"/>
  <c r="AC444" i="1" a="1"/>
  <c r="AC444" i="1" s="1"/>
  <c r="AC417" i="1" a="1"/>
  <c r="AC417" i="1" s="1"/>
  <c r="AC439" i="1" a="1"/>
  <c r="AC439" i="1" s="1"/>
  <c r="AC458" i="1" a="1"/>
  <c r="AC458" i="1" s="1"/>
  <c r="AC430" i="1" a="1"/>
  <c r="AC430" i="1" s="1"/>
  <c r="AC422" i="1" a="1"/>
  <c r="AC422" i="1" s="1"/>
  <c r="AC453" i="1" a="1"/>
  <c r="AC453" i="1" s="1"/>
  <c r="AC465" i="1" a="1"/>
  <c r="AC465" i="1" s="1"/>
  <c r="AC448" i="1" a="1"/>
  <c r="AC448" i="1" s="1"/>
  <c r="AC429" i="1" a="1"/>
  <c r="AC429" i="1" s="1"/>
  <c r="AC464" i="1" a="1"/>
  <c r="AC464" i="1" s="1"/>
  <c r="AC423" i="1" a="1"/>
  <c r="AC423" i="1" s="1"/>
  <c r="AC415" i="1" a="1"/>
  <c r="AC415" i="1" s="1"/>
  <c r="AC452" i="1" a="1"/>
  <c r="AC452" i="1" s="1"/>
  <c r="AC466" i="1" a="1"/>
  <c r="AC466" i="1" s="1"/>
  <c r="AC446" i="1" a="1"/>
  <c r="AC446" i="1" s="1"/>
  <c r="AC431" i="1" a="1"/>
  <c r="AC431" i="1" s="1"/>
  <c r="AC451" i="1" a="1"/>
  <c r="AC451" i="1" s="1"/>
  <c r="AC420" i="1" a="1"/>
  <c r="AC420" i="1" s="1"/>
  <c r="AC445" i="1" a="1"/>
  <c r="AC445" i="1" s="1"/>
  <c r="AC442" i="1" a="1"/>
  <c r="AC442" i="1" s="1"/>
  <c r="AC425" i="1" a="1"/>
  <c r="AC425" i="1" s="1"/>
  <c r="AC436" i="1" a="1"/>
  <c r="AC436" i="1" s="1"/>
  <c r="AC462" i="1" a="1"/>
  <c r="AC462" i="1" s="1"/>
  <c r="AC447" i="1" a="1"/>
  <c r="AC447" i="1" s="1"/>
  <c r="AC440" i="1" a="1"/>
  <c r="AC440" i="1" s="1"/>
  <c r="AC419" i="1" a="1"/>
  <c r="AC419" i="1" s="1"/>
  <c r="AC427" i="1" a="1"/>
  <c r="AC427" i="1" s="1"/>
  <c r="AC456" i="1" a="1"/>
  <c r="AC456" i="1" s="1"/>
  <c r="AC441" i="1" a="1"/>
  <c r="AC441" i="1" s="1"/>
  <c r="AC435" i="1" a="1"/>
  <c r="AC435" i="1" s="1"/>
  <c r="AC455" i="1" a="1"/>
  <c r="AC455" i="1" s="1"/>
  <c r="AC461" i="1" a="1"/>
  <c r="AC461" i="1" s="1"/>
  <c r="AC437" i="1" a="1"/>
  <c r="AC437" i="1" s="1"/>
  <c r="AC468" i="1" a="1"/>
  <c r="AC468" i="1" s="1"/>
  <c r="AC424" i="1" a="1"/>
  <c r="AC424" i="1" s="1"/>
  <c r="AC457" i="1" a="1"/>
  <c r="AC457" i="1" s="1"/>
  <c r="AC432" i="1" a="1"/>
  <c r="AC432" i="1" s="1"/>
  <c r="AC418" i="1" a="1"/>
  <c r="AC418" i="1" s="1"/>
  <c r="AP361" i="1" a="1"/>
  <c r="AP361" i="1" s="1"/>
  <c r="AP383" i="1" a="1"/>
  <c r="AP383" i="1" s="1"/>
  <c r="AP380" i="1" a="1"/>
  <c r="AP380" i="1" s="1"/>
  <c r="AP371" i="1" a="1"/>
  <c r="AP371" i="1" s="1"/>
  <c r="AP375" i="1" a="1"/>
  <c r="AP375" i="1" s="1"/>
  <c r="AP384" i="1" a="1"/>
  <c r="AP384" i="1" s="1"/>
  <c r="AP382" i="1" a="1"/>
  <c r="AP382" i="1" s="1"/>
  <c r="AP389" i="1" a="1"/>
  <c r="AP389" i="1" s="1"/>
  <c r="AP393" i="1" a="1"/>
  <c r="AP393" i="1" s="1"/>
  <c r="AP402" i="1" a="1"/>
  <c r="AP402" i="1" s="1"/>
  <c r="AP376" i="1" a="1"/>
  <c r="AP376" i="1" s="1"/>
  <c r="AP385" i="1" a="1"/>
  <c r="AP385" i="1" s="1"/>
  <c r="AP387" i="1" a="1"/>
  <c r="AP387" i="1" s="1"/>
  <c r="AP351" i="1" a="1"/>
  <c r="AP351" i="1" s="1"/>
  <c r="AP368" i="1" a="1"/>
  <c r="AP368" i="1" s="1"/>
  <c r="AP373" i="1" a="1"/>
  <c r="AP373" i="1" s="1"/>
  <c r="AP391" i="1" a="1"/>
  <c r="AP391" i="1" s="1"/>
  <c r="AP404" i="1" a="1"/>
  <c r="AP404" i="1" s="1"/>
  <c r="AP356" i="1" a="1"/>
  <c r="AP356" i="1" s="1"/>
  <c r="AP354" i="1" a="1"/>
  <c r="AP354" i="1" s="1"/>
  <c r="AP377" i="1" a="1"/>
  <c r="AP377" i="1" s="1"/>
  <c r="AP400" i="1" a="1"/>
  <c r="AP400" i="1" s="1"/>
  <c r="AP366" i="1" a="1"/>
  <c r="AP366" i="1" s="1"/>
  <c r="AP388" i="1" a="1"/>
  <c r="AP388" i="1" s="1"/>
  <c r="AP401" i="1" a="1"/>
  <c r="AP401" i="1" s="1"/>
  <c r="AP360" i="1" a="1"/>
  <c r="AP360" i="1" s="1"/>
  <c r="AP367" i="1" a="1"/>
  <c r="AP367" i="1" s="1"/>
  <c r="AP386" i="1" a="1"/>
  <c r="AP386" i="1" s="1"/>
  <c r="AP394" i="1" a="1"/>
  <c r="AP394" i="1" s="1"/>
  <c r="AP369" i="1" a="1"/>
  <c r="AP369" i="1" s="1"/>
  <c r="AP379" i="1" a="1"/>
  <c r="AP379" i="1" s="1"/>
  <c r="AP358" i="1" a="1"/>
  <c r="AP358" i="1" s="1"/>
  <c r="AP370" i="1" a="1"/>
  <c r="AP370" i="1" s="1"/>
  <c r="AP390" i="1" a="1"/>
  <c r="AP390" i="1" s="1"/>
  <c r="AP392" i="1" a="1"/>
  <c r="AP392" i="1" s="1"/>
  <c r="AP359" i="1" a="1"/>
  <c r="AP359" i="1" s="1"/>
  <c r="AP378" i="1" a="1"/>
  <c r="AP378" i="1" s="1"/>
  <c r="AP381" i="1" a="1"/>
  <c r="AP381" i="1" s="1"/>
  <c r="AP363" i="1" a="1"/>
  <c r="AP363" i="1" s="1"/>
  <c r="AP364" i="1" a="1"/>
  <c r="AP364" i="1" s="1"/>
  <c r="AP353" i="1" a="1"/>
  <c r="AP353" i="1" s="1"/>
  <c r="AP398" i="1" a="1"/>
  <c r="AP398" i="1" s="1"/>
  <c r="AP397" i="1" a="1"/>
  <c r="AP397" i="1" s="1"/>
  <c r="AP399" i="1" a="1"/>
  <c r="AP399" i="1" s="1"/>
  <c r="AP395" i="1" a="1"/>
  <c r="AP395" i="1" s="1"/>
  <c r="AP355" i="1" a="1"/>
  <c r="AP355" i="1" s="1"/>
  <c r="AP365" i="1" a="1"/>
  <c r="AP365" i="1" s="1"/>
  <c r="AP396" i="1" a="1"/>
  <c r="AP396" i="1" s="1"/>
  <c r="AP372" i="1" a="1"/>
  <c r="AP372" i="1" s="1"/>
  <c r="AP352" i="1" a="1"/>
  <c r="AP352" i="1" s="1"/>
  <c r="AP374" i="1" a="1"/>
  <c r="AP374" i="1" s="1"/>
  <c r="AO380" i="1" a="1"/>
  <c r="AO380" i="1" s="1"/>
  <c r="AO371" i="1" a="1"/>
  <c r="AO371" i="1" s="1"/>
  <c r="AO351" i="1" a="1"/>
  <c r="AO351" i="1" s="1"/>
  <c r="AO353" i="1" a="1"/>
  <c r="AO353" i="1" s="1"/>
  <c r="AO355" i="1" a="1"/>
  <c r="AO355" i="1" s="1"/>
  <c r="AO365" i="1" a="1"/>
  <c r="AO365" i="1" s="1"/>
  <c r="AO373" i="1" a="1"/>
  <c r="AO373" i="1" s="1"/>
  <c r="AO385" i="1" a="1"/>
  <c r="AO385" i="1" s="1"/>
  <c r="AO382" i="1" a="1"/>
  <c r="AO382" i="1" s="1"/>
  <c r="AO393" i="1" a="1"/>
  <c r="AO393" i="1" s="1"/>
  <c r="AO400" i="1" a="1"/>
  <c r="AO400" i="1" s="1"/>
  <c r="AO387" i="1" a="1"/>
  <c r="AO387" i="1" s="1"/>
  <c r="AO389" i="1" a="1"/>
  <c r="AO389" i="1" s="1"/>
  <c r="AO402" i="1" a="1"/>
  <c r="AO402" i="1" s="1"/>
  <c r="AO376" i="1" a="1"/>
  <c r="AO376" i="1" s="1"/>
  <c r="AO383" i="1" a="1"/>
  <c r="AO383" i="1" s="1"/>
  <c r="AO391" i="1" a="1"/>
  <c r="AO391" i="1" s="1"/>
  <c r="AO398" i="1" a="1"/>
  <c r="AO398" i="1" s="1"/>
  <c r="AO354" i="1" a="1"/>
  <c r="AO354" i="1" s="1"/>
  <c r="AO377" i="1" a="1"/>
  <c r="AO377" i="1" s="1"/>
  <c r="AO359" i="1" a="1"/>
  <c r="AO359" i="1" s="1"/>
  <c r="AO397" i="1" a="1"/>
  <c r="AO397" i="1" s="1"/>
  <c r="AO356" i="1" a="1"/>
  <c r="AO356" i="1" s="1"/>
  <c r="AO375" i="1" a="1"/>
  <c r="AO375" i="1" s="1"/>
  <c r="AO396" i="1" a="1"/>
  <c r="AO396" i="1" s="1"/>
  <c r="AO360" i="1" a="1"/>
  <c r="AO360" i="1" s="1"/>
  <c r="AO364" i="1" a="1"/>
  <c r="AO364" i="1" s="1"/>
  <c r="AO378" i="1" a="1"/>
  <c r="AO378" i="1" s="1"/>
  <c r="AO386" i="1" a="1"/>
  <c r="AO386" i="1" s="1"/>
  <c r="AO388" i="1" a="1"/>
  <c r="AO388" i="1" s="1"/>
  <c r="AO394" i="1" a="1"/>
  <c r="AO394" i="1" s="1"/>
  <c r="AO379" i="1" a="1"/>
  <c r="AO379" i="1" s="1"/>
  <c r="AO384" i="1" a="1"/>
  <c r="AO384" i="1" s="1"/>
  <c r="AO399" i="1" a="1"/>
  <c r="AO399" i="1" s="1"/>
  <c r="AO372" i="1" a="1"/>
  <c r="AO372" i="1" s="1"/>
  <c r="AO358" i="1" a="1"/>
  <c r="AO358" i="1" s="1"/>
  <c r="AO368" i="1" a="1"/>
  <c r="AO368" i="1" s="1"/>
  <c r="AO369" i="1" a="1"/>
  <c r="AO369" i="1" s="1"/>
  <c r="AO370" i="1" a="1"/>
  <c r="AO370" i="1" s="1"/>
  <c r="AO392" i="1" a="1"/>
  <c r="AO392" i="1" s="1"/>
  <c r="AO401" i="1" a="1"/>
  <c r="AO401" i="1" s="1"/>
  <c r="AO390" i="1" a="1"/>
  <c r="AO390" i="1" s="1"/>
  <c r="AO404" i="1" a="1"/>
  <c r="AO404" i="1" s="1"/>
  <c r="AO352" i="1" a="1"/>
  <c r="AO352" i="1" s="1"/>
  <c r="AO381" i="1" a="1"/>
  <c r="AO381" i="1" s="1"/>
  <c r="AO363" i="1" a="1"/>
  <c r="AO363" i="1" s="1"/>
  <c r="AO361" i="1" a="1"/>
  <c r="AO361" i="1" s="1"/>
  <c r="AO366" i="1" a="1"/>
  <c r="AO366" i="1" s="1"/>
  <c r="AO374" i="1" a="1"/>
  <c r="AO374" i="1" s="1"/>
  <c r="AO367" i="1" a="1"/>
  <c r="AO367" i="1" s="1"/>
  <c r="AO395" i="1" a="1"/>
  <c r="AO395" i="1" s="1"/>
  <c r="Q938" i="27"/>
  <c r="O937" i="27"/>
  <c r="Q943" i="27"/>
  <c r="N960" i="9"/>
  <c r="N970" i="9" s="1"/>
  <c r="AC513" i="1" a="1"/>
  <c r="AC513" i="1" s="1"/>
  <c r="AC511" i="1" a="1"/>
  <c r="AC511" i="1" s="1"/>
  <c r="AC512" i="1" a="1"/>
  <c r="AC512" i="1" s="1"/>
  <c r="AC516" i="1" a="1"/>
  <c r="AC516" i="1" s="1"/>
  <c r="AC515" i="1" a="1"/>
  <c r="AC515" i="1" s="1"/>
  <c r="AC514" i="1" a="1"/>
  <c r="AC514" i="1" s="1"/>
  <c r="AB512" i="1" a="1"/>
  <c r="AB512" i="1" s="1"/>
  <c r="AB511" i="1" a="1"/>
  <c r="AB511" i="1" s="1"/>
  <c r="AB513" i="1" a="1"/>
  <c r="AB513" i="1" s="1"/>
  <c r="AB515" i="1" a="1"/>
  <c r="AB515" i="1" s="1"/>
  <c r="AB514" i="1" a="1"/>
  <c r="AB514" i="1" s="1"/>
  <c r="AB516" i="1" a="1"/>
  <c r="AB516" i="1" s="1"/>
  <c r="AE514" i="1" a="1"/>
  <c r="AE514" i="1" s="1"/>
  <c r="AE512" i="1" a="1"/>
  <c r="AE512" i="1" s="1"/>
  <c r="AE513" i="1" a="1"/>
  <c r="AE513" i="1" s="1"/>
  <c r="AE511" i="1" a="1"/>
  <c r="AE511" i="1" s="1"/>
  <c r="AE515" i="1" a="1"/>
  <c r="AE515" i="1" s="1"/>
  <c r="AE516" i="1" a="1"/>
  <c r="AE516" i="1" s="1"/>
  <c r="AD511" i="1" a="1"/>
  <c r="AD511" i="1" s="1"/>
  <c r="AD512" i="1" a="1"/>
  <c r="AD512" i="1" s="1"/>
  <c r="AD514" i="1" a="1"/>
  <c r="AD514" i="1" s="1"/>
  <c r="AD513" i="1" a="1"/>
  <c r="AD513" i="1" s="1"/>
  <c r="AD515" i="1" a="1"/>
  <c r="AD515" i="1" s="1"/>
  <c r="AD516" i="1" a="1"/>
  <c r="AD516" i="1" s="1"/>
  <c r="AB524" i="1" a="1"/>
  <c r="AB524" i="1" s="1"/>
  <c r="AB504" i="1" a="1"/>
  <c r="AB504" i="1" s="1"/>
  <c r="AB505" i="1" a="1"/>
  <c r="AB505" i="1" s="1"/>
  <c r="AB506" i="1" a="1"/>
  <c r="AB506" i="1" s="1"/>
  <c r="AB507" i="1" a="1"/>
  <c r="AB507" i="1" s="1"/>
  <c r="AB508" i="1" a="1"/>
  <c r="AB508" i="1" s="1"/>
  <c r="AD524" i="1" a="1"/>
  <c r="AD524" i="1" s="1"/>
  <c r="AD506" i="1" a="1"/>
  <c r="AD506" i="1" s="1"/>
  <c r="AD504" i="1" a="1"/>
  <c r="AD504" i="1" s="1"/>
  <c r="AD507" i="1" a="1"/>
  <c r="AD507" i="1" s="1"/>
  <c r="AD505" i="1" a="1"/>
  <c r="AD505" i="1" s="1"/>
  <c r="AD508" i="1" a="1"/>
  <c r="AD508" i="1" s="1"/>
  <c r="AE524" i="1" a="1"/>
  <c r="AE524" i="1" s="1"/>
  <c r="AE504" i="1" a="1"/>
  <c r="AE504" i="1" s="1"/>
  <c r="AE506" i="1" a="1"/>
  <c r="AE506" i="1" s="1"/>
  <c r="AE507" i="1" a="1"/>
  <c r="AE507" i="1" s="1"/>
  <c r="AE505" i="1" a="1"/>
  <c r="AE505" i="1" s="1"/>
  <c r="AE508" i="1" a="1"/>
  <c r="AE508" i="1" s="1"/>
  <c r="AC524" i="1" a="1"/>
  <c r="AC524" i="1" s="1"/>
  <c r="AC506" i="1" a="1"/>
  <c r="AC506" i="1" s="1"/>
  <c r="AC505" i="1" a="1"/>
  <c r="AC505" i="1" s="1"/>
  <c r="AC504" i="1" a="1"/>
  <c r="AC504" i="1" s="1"/>
  <c r="AC507" i="1" a="1"/>
  <c r="AC507" i="1" s="1"/>
  <c r="AC508" i="1" a="1"/>
  <c r="AC508" i="1" s="1"/>
  <c r="O975" i="9"/>
  <c r="O950" i="27"/>
  <c r="K971" i="9"/>
  <c r="K946" i="27"/>
  <c r="L976" i="9"/>
  <c r="L951" i="27"/>
  <c r="L973" i="9"/>
  <c r="L948" i="27"/>
  <c r="N971" i="9"/>
  <c r="N946" i="27"/>
  <c r="S970" i="9"/>
  <c r="S945" i="27"/>
  <c r="L972" i="9"/>
  <c r="L947" i="27"/>
  <c r="P979" i="9"/>
  <c r="P954" i="27"/>
  <c r="P971" i="9"/>
  <c r="P946" i="27"/>
  <c r="O977" i="9"/>
  <c r="O952" i="27"/>
  <c r="P976" i="9"/>
  <c r="P951" i="27"/>
  <c r="S979" i="9"/>
  <c r="S954" i="27"/>
  <c r="P975" i="9"/>
  <c r="P950" i="27"/>
  <c r="S977" i="9"/>
  <c r="S952" i="27"/>
  <c r="K974" i="9"/>
  <c r="K949" i="27"/>
  <c r="P974" i="9"/>
  <c r="P949" i="27"/>
  <c r="P972" i="9"/>
  <c r="P947" i="27"/>
  <c r="L971" i="9"/>
  <c r="L946" i="27"/>
  <c r="N977" i="9"/>
  <c r="N952" i="27"/>
  <c r="Q977" i="9"/>
  <c r="Q952" i="27"/>
  <c r="O973" i="9"/>
  <c r="O948" i="27"/>
  <c r="K978" i="9"/>
  <c r="K953" i="27"/>
  <c r="M974" i="9"/>
  <c r="M949" i="27"/>
  <c r="Q970" i="9"/>
  <c r="Q945" i="27"/>
  <c r="S976" i="9"/>
  <c r="S951" i="27"/>
  <c r="Q972" i="9"/>
  <c r="Q947" i="27"/>
  <c r="Q971" i="9"/>
  <c r="Q946" i="27"/>
  <c r="Q975" i="9"/>
  <c r="Q950" i="27"/>
  <c r="O978" i="9"/>
  <c r="O953" i="27"/>
  <c r="N972" i="9"/>
  <c r="N947" i="27"/>
  <c r="M970" i="9"/>
  <c r="M945" i="27"/>
  <c r="O972" i="9"/>
  <c r="O947" i="27"/>
  <c r="S973" i="9"/>
  <c r="S948" i="27"/>
  <c r="P978" i="9"/>
  <c r="P953" i="27"/>
  <c r="L978" i="9"/>
  <c r="L953" i="27"/>
  <c r="P977" i="9"/>
  <c r="P952" i="27"/>
  <c r="N976" i="9"/>
  <c r="N951" i="27"/>
  <c r="S975" i="9"/>
  <c r="S950" i="27"/>
  <c r="L974" i="9"/>
  <c r="L949" i="27"/>
  <c r="S972" i="9"/>
  <c r="S947" i="27"/>
  <c r="M978" i="9"/>
  <c r="M953" i="27"/>
  <c r="N978" i="9"/>
  <c r="N953" i="27"/>
  <c r="S971" i="9"/>
  <c r="S946" i="27"/>
  <c r="L977" i="9"/>
  <c r="L952" i="27"/>
  <c r="L975" i="9"/>
  <c r="L950" i="27"/>
  <c r="L979" i="9"/>
  <c r="L954" i="27"/>
  <c r="N975" i="9"/>
  <c r="N950" i="27"/>
  <c r="Q978" i="9"/>
  <c r="Q953" i="27"/>
  <c r="Q973" i="9"/>
  <c r="Q948" i="27"/>
  <c r="Q979" i="9"/>
  <c r="Q954" i="27"/>
  <c r="M971" i="9"/>
  <c r="M946" i="27"/>
  <c r="K973" i="9"/>
  <c r="K948" i="27"/>
  <c r="M972" i="9"/>
  <c r="M947" i="27"/>
  <c r="K975" i="9"/>
  <c r="K950" i="27"/>
  <c r="M975" i="9"/>
  <c r="M950" i="27"/>
  <c r="N974" i="9"/>
  <c r="N949" i="27"/>
  <c r="O976" i="9"/>
  <c r="O951" i="27"/>
  <c r="Q976" i="9"/>
  <c r="Q951" i="27"/>
  <c r="M977" i="9"/>
  <c r="M952" i="27"/>
  <c r="M973" i="9"/>
  <c r="M948" i="27"/>
  <c r="M979" i="9"/>
  <c r="M954" i="27"/>
  <c r="S974" i="9"/>
  <c r="S949" i="27"/>
  <c r="O970" i="9"/>
  <c r="O945" i="27"/>
  <c r="K976" i="9"/>
  <c r="K951" i="27"/>
  <c r="O979" i="9"/>
  <c r="O954" i="27"/>
  <c r="N973" i="9"/>
  <c r="N948" i="27"/>
  <c r="S978" i="9"/>
  <c r="S953" i="27"/>
  <c r="P970" i="9"/>
  <c r="P945" i="27"/>
  <c r="K979" i="9"/>
  <c r="K954" i="27"/>
  <c r="K970" i="9"/>
  <c r="K945" i="27"/>
  <c r="O971" i="9"/>
  <c r="O946" i="27"/>
  <c r="M976" i="9"/>
  <c r="M951" i="27"/>
  <c r="O974" i="9"/>
  <c r="O949" i="27"/>
  <c r="AD103" i="17"/>
  <c r="AD102" i="17"/>
  <c r="AD101" i="17"/>
  <c r="AD522" i="1" a="1"/>
  <c r="AD522" i="1" s="1"/>
  <c r="AB522" i="1" a="1"/>
  <c r="AB522" i="1" s="1"/>
  <c r="AC522" i="1" a="1"/>
  <c r="AC522" i="1" s="1"/>
  <c r="AE522" i="1" a="1"/>
  <c r="AE522" i="1" s="1"/>
  <c r="AD518" i="1" a="1"/>
  <c r="AD518" i="1" s="1"/>
  <c r="AD520" i="1" a="1"/>
  <c r="AD520" i="1" s="1"/>
  <c r="AB518" i="1" a="1"/>
  <c r="AB518" i="1" s="1"/>
  <c r="AB520" i="1" a="1"/>
  <c r="AB520" i="1" s="1"/>
  <c r="AC518" i="1" a="1"/>
  <c r="AC518" i="1" s="1"/>
  <c r="AC520" i="1" a="1"/>
  <c r="AC520" i="1" s="1"/>
  <c r="AE518" i="1" a="1"/>
  <c r="AE518" i="1" s="1"/>
  <c r="AE520" i="1" a="1"/>
  <c r="AE520" i="1" s="1"/>
  <c r="AD509" i="1" a="1"/>
  <c r="AD509" i="1" s="1"/>
  <c r="AB509" i="1" a="1"/>
  <c r="AB509" i="1" s="1"/>
  <c r="AC509" i="1" a="1"/>
  <c r="AC509" i="1" s="1"/>
  <c r="AE509" i="1" a="1"/>
  <c r="AE509" i="1" s="1"/>
  <c r="AD501" i="1" a="1"/>
  <c r="AD501" i="1" s="1"/>
  <c r="AB501" i="1" a="1"/>
  <c r="AB501" i="1" s="1"/>
  <c r="AC501" i="1" a="1"/>
  <c r="AC501" i="1" s="1"/>
  <c r="AE501" i="1" a="1"/>
  <c r="AE501" i="1" s="1"/>
  <c r="AD494" i="1" a="1"/>
  <c r="AD494" i="1" s="1"/>
  <c r="AD496" i="1" a="1"/>
  <c r="AD496" i="1" s="1"/>
  <c r="AB494" i="1" a="1"/>
  <c r="AB494" i="1" s="1"/>
  <c r="AB496" i="1" a="1"/>
  <c r="AB496" i="1" s="1"/>
  <c r="AC494" i="1" a="1"/>
  <c r="AC494" i="1" s="1"/>
  <c r="AC496" i="1" a="1"/>
  <c r="AC496" i="1" s="1"/>
  <c r="AE494" i="1" a="1"/>
  <c r="AE494" i="1" s="1"/>
  <c r="AE496" i="1" a="1"/>
  <c r="AE496" i="1" s="1"/>
  <c r="AB490" i="1" a="1"/>
  <c r="AB490" i="1" s="1"/>
  <c r="AB492" i="1" a="1"/>
  <c r="AB492" i="1" s="1"/>
  <c r="AD490" i="1" a="1"/>
  <c r="AD490" i="1" s="1"/>
  <c r="AD492" i="1" a="1"/>
  <c r="AD492" i="1" s="1"/>
  <c r="AC490" i="1" a="1"/>
  <c r="AC490" i="1" s="1"/>
  <c r="AC492" i="1" a="1"/>
  <c r="AC492" i="1" s="1"/>
  <c r="AE490" i="1" a="1"/>
  <c r="AE490" i="1" s="1"/>
  <c r="AE492" i="1" a="1"/>
  <c r="AE492" i="1" s="1"/>
  <c r="AB521" i="1" a="1"/>
  <c r="AB521" i="1" s="1"/>
  <c r="AB519" i="1" a="1"/>
  <c r="AB519" i="1" s="1"/>
  <c r="AB517" i="1" a="1"/>
  <c r="AB517" i="1" s="1"/>
  <c r="AB510" i="1" a="1"/>
  <c r="AB510" i="1" s="1"/>
  <c r="AB503" i="1" a="1"/>
  <c r="AB503" i="1" s="1"/>
  <c r="AB502" i="1" a="1"/>
  <c r="AB502" i="1" s="1"/>
  <c r="AC521" i="1" a="1"/>
  <c r="AC521" i="1" s="1"/>
  <c r="AC519" i="1" a="1"/>
  <c r="AC519" i="1" s="1"/>
  <c r="AC510" i="1" a="1"/>
  <c r="AC510" i="1" s="1"/>
  <c r="AC503" i="1" a="1"/>
  <c r="AC503" i="1" s="1"/>
  <c r="AC517" i="1" a="1"/>
  <c r="AC517" i="1" s="1"/>
  <c r="AC502" i="1" a="1"/>
  <c r="AC502" i="1" s="1"/>
  <c r="AE519" i="1" a="1"/>
  <c r="AE519" i="1" s="1"/>
  <c r="AE502" i="1" a="1"/>
  <c r="AE502" i="1" s="1"/>
  <c r="AE521" i="1" a="1"/>
  <c r="AE521" i="1" s="1"/>
  <c r="AE503" i="1" a="1"/>
  <c r="AE503" i="1" s="1"/>
  <c r="AE510" i="1" a="1"/>
  <c r="AE510" i="1" s="1"/>
  <c r="AE517" i="1" a="1"/>
  <c r="AE517" i="1" s="1"/>
  <c r="AD503" i="1" a="1"/>
  <c r="AD503" i="1" s="1"/>
  <c r="AD510" i="1" a="1"/>
  <c r="AD510" i="1" s="1"/>
  <c r="AD517" i="1" a="1"/>
  <c r="AD517" i="1" s="1"/>
  <c r="AD502" i="1" a="1"/>
  <c r="AD502" i="1" s="1"/>
  <c r="AD521" i="1" a="1"/>
  <c r="AD521" i="1" s="1"/>
  <c r="AD519" i="1" a="1"/>
  <c r="AD519" i="1" s="1"/>
  <c r="AD488" i="1" a="1"/>
  <c r="AD488" i="1" s="1"/>
  <c r="AD478" i="1" a="1"/>
  <c r="AD478" i="1" s="1"/>
  <c r="AD484" i="1" a="1"/>
  <c r="AD484" i="1" s="1"/>
  <c r="AD485" i="1" a="1"/>
  <c r="AD485" i="1" s="1"/>
  <c r="AD477" i="1" a="1"/>
  <c r="AD477" i="1" s="1"/>
  <c r="AD486" i="1" a="1"/>
  <c r="AD486" i="1" s="1"/>
  <c r="AD481" i="1" a="1"/>
  <c r="AD481" i="1" s="1"/>
  <c r="AD479" i="1" a="1"/>
  <c r="AD479" i="1" s="1"/>
  <c r="AD483" i="1" a="1"/>
  <c r="AD483" i="1" s="1"/>
  <c r="AD480" i="1" a="1"/>
  <c r="AD480" i="1" s="1"/>
  <c r="AC488" i="1" a="1"/>
  <c r="AC488" i="1" s="1"/>
  <c r="AC478" i="1" a="1"/>
  <c r="AC478" i="1" s="1"/>
  <c r="AC480" i="1" a="1"/>
  <c r="AC480" i="1" s="1"/>
  <c r="AC479" i="1" a="1"/>
  <c r="AC479" i="1" s="1"/>
  <c r="AC485" i="1" a="1"/>
  <c r="AC485" i="1" s="1"/>
  <c r="AC477" i="1" a="1"/>
  <c r="AC477" i="1" s="1"/>
  <c r="AC483" i="1" a="1"/>
  <c r="AC483" i="1" s="1"/>
  <c r="AC486" i="1" a="1"/>
  <c r="AC486" i="1" s="1"/>
  <c r="AC484" i="1" a="1"/>
  <c r="AC484" i="1" s="1"/>
  <c r="AC481" i="1" a="1"/>
  <c r="AC481" i="1" s="1"/>
  <c r="AE488" i="1" a="1"/>
  <c r="AE488" i="1" s="1"/>
  <c r="AE478" i="1" a="1"/>
  <c r="AE478" i="1" s="1"/>
  <c r="AE485" i="1" a="1"/>
  <c r="AE485" i="1" s="1"/>
  <c r="AE486" i="1" a="1"/>
  <c r="AE486" i="1" s="1"/>
  <c r="AE477" i="1" a="1"/>
  <c r="AE477" i="1" s="1"/>
  <c r="AE481" i="1" a="1"/>
  <c r="AE481" i="1" s="1"/>
  <c r="AE480" i="1" a="1"/>
  <c r="AE480" i="1" s="1"/>
  <c r="AE484" i="1" a="1"/>
  <c r="AE484" i="1" s="1"/>
  <c r="AE479" i="1" a="1"/>
  <c r="AE479" i="1" s="1"/>
  <c r="AE483" i="1" a="1"/>
  <c r="AE483" i="1" s="1"/>
  <c r="AB488" i="1" a="1"/>
  <c r="AB488" i="1" s="1"/>
  <c r="AB478" i="1" a="1"/>
  <c r="AB478" i="1" s="1"/>
  <c r="AB486" i="1" a="1"/>
  <c r="AB486" i="1" s="1"/>
  <c r="AB484" i="1" a="1"/>
  <c r="AB484" i="1" s="1"/>
  <c r="AB485" i="1" a="1"/>
  <c r="AB485" i="1" s="1"/>
  <c r="AB480" i="1" a="1"/>
  <c r="AB480" i="1" s="1"/>
  <c r="AB479" i="1" a="1"/>
  <c r="AB479" i="1" s="1"/>
  <c r="AB477" i="1" a="1"/>
  <c r="AB477" i="1" s="1"/>
  <c r="AB481" i="1" a="1"/>
  <c r="AB481" i="1" s="1"/>
  <c r="AB483" i="1" a="1"/>
  <c r="AB483" i="1" s="1"/>
  <c r="AO115" i="18"/>
  <c r="AU350" i="1"/>
  <c r="AU362" i="1" s="1" a="1"/>
  <c r="AU362" i="1" s="1"/>
  <c r="AF475" i="1"/>
  <c r="AF487" i="1" s="1" a="1"/>
  <c r="AF487" i="1" s="1"/>
  <c r="AB476" i="1" a="1"/>
  <c r="AB476" i="1" s="1"/>
  <c r="AF414" i="1"/>
  <c r="AF426" i="1" s="1" a="1"/>
  <c r="AF426" i="1" s="1"/>
  <c r="AI414" i="1"/>
  <c r="AI426" i="1" s="1" a="1"/>
  <c r="AI426" i="1" s="1"/>
  <c r="AI475" i="1"/>
  <c r="AI487" i="1" s="1" a="1"/>
  <c r="AI487" i="1" s="1"/>
  <c r="AE476" i="1" a="1"/>
  <c r="AE476" i="1" s="1"/>
  <c r="AS350" i="1"/>
  <c r="AS362" i="1" s="1" a="1"/>
  <c r="AS362" i="1" s="1"/>
  <c r="AH414" i="1"/>
  <c r="AH426" i="1" s="1" a="1"/>
  <c r="AH426" i="1" s="1"/>
  <c r="AH475" i="1"/>
  <c r="AH487" i="1" s="1" a="1"/>
  <c r="AH487" i="1" s="1"/>
  <c r="AD476" i="1" a="1"/>
  <c r="AD476" i="1" s="1"/>
  <c r="AG475" i="1"/>
  <c r="AG487" i="1" s="1" a="1"/>
  <c r="AG487" i="1" s="1"/>
  <c r="AC476" i="1" a="1"/>
  <c r="AC476" i="1" s="1"/>
  <c r="AG414" i="1"/>
  <c r="AG426" i="1" s="1" a="1"/>
  <c r="AG426" i="1" s="1"/>
  <c r="AT350" i="1"/>
  <c r="AT362" i="1" s="1" a="1"/>
  <c r="AT362" i="1" s="1"/>
  <c r="I659" i="1" a="1"/>
  <c r="I659" i="1" s="1"/>
  <c r="AI528" i="1" l="1" a="1"/>
  <c r="AI528" i="1" s="1"/>
  <c r="AI482" i="1" a="1"/>
  <c r="AI482" i="1" s="1"/>
  <c r="AH528" i="1" a="1"/>
  <c r="AH528" i="1" s="1"/>
  <c r="AH482" i="1" a="1"/>
  <c r="AH482" i="1" s="1"/>
  <c r="AG528" i="1" a="1"/>
  <c r="AG528" i="1" s="1"/>
  <c r="AG482" i="1" a="1"/>
  <c r="AG482" i="1" s="1"/>
  <c r="AF528" i="1" a="1"/>
  <c r="AF528" i="1" s="1"/>
  <c r="AF482" i="1" a="1"/>
  <c r="AF482" i="1" s="1"/>
  <c r="AI467" i="1" a="1"/>
  <c r="AI467" i="1" s="1"/>
  <c r="AI421" i="1" a="1"/>
  <c r="AI421" i="1" s="1"/>
  <c r="AG467" i="1" a="1"/>
  <c r="AG467" i="1" s="1"/>
  <c r="AG421" i="1" a="1"/>
  <c r="AG421" i="1" s="1"/>
  <c r="AF467" i="1" a="1"/>
  <c r="AF467" i="1" s="1"/>
  <c r="AF421" i="1" a="1"/>
  <c r="AF421" i="1" s="1"/>
  <c r="AH467" i="1" a="1"/>
  <c r="AH467" i="1" s="1"/>
  <c r="AH421" i="1" a="1"/>
  <c r="AH421" i="1" s="1"/>
  <c r="AR395" i="1" a="1"/>
  <c r="AR395" i="1" s="1"/>
  <c r="AR362" i="1" a="1"/>
  <c r="AR362" i="1" s="1"/>
  <c r="AR359" i="1" a="1"/>
  <c r="AR359" i="1" s="1"/>
  <c r="AR369" i="1" a="1"/>
  <c r="AR369" i="1" s="1"/>
  <c r="AU403" i="1" a="1"/>
  <c r="AU403" i="1" s="1"/>
  <c r="AU357" i="1" a="1"/>
  <c r="AU357" i="1" s="1"/>
  <c r="AT403" i="1" a="1"/>
  <c r="AT403" i="1" s="1"/>
  <c r="AT357" i="1" a="1"/>
  <c r="AT357" i="1" s="1"/>
  <c r="AR372" i="1" a="1"/>
  <c r="AR372" i="1" s="1"/>
  <c r="AR353" i="1" a="1"/>
  <c r="AR353" i="1" s="1"/>
  <c r="AR390" i="1" a="1"/>
  <c r="AR390" i="1" s="1"/>
  <c r="AR385" i="1" a="1"/>
  <c r="AR385" i="1" s="1"/>
  <c r="AR397" i="1" a="1"/>
  <c r="AR397" i="1" s="1"/>
  <c r="AR403" i="1" a="1"/>
  <c r="AR403" i="1" s="1"/>
  <c r="AR357" i="1" a="1"/>
  <c r="AR357" i="1" s="1"/>
  <c r="AS403" i="1" a="1"/>
  <c r="AS403" i="1" s="1"/>
  <c r="AS357" i="1" a="1"/>
  <c r="AS357" i="1" s="1"/>
  <c r="AR363" i="1" a="1"/>
  <c r="AR363" i="1" s="1"/>
  <c r="AR360" i="1" a="1"/>
  <c r="AR360" i="1" s="1"/>
  <c r="AR402" i="1" a="1"/>
  <c r="AR402" i="1" s="1"/>
  <c r="AR383" i="1" a="1"/>
  <c r="AR383" i="1" s="1"/>
  <c r="AR389" i="1" a="1"/>
  <c r="AR389" i="1" s="1"/>
  <c r="AR381" i="1" a="1"/>
  <c r="AR381" i="1" s="1"/>
  <c r="AR399" i="1" a="1"/>
  <c r="AR399" i="1" s="1"/>
  <c r="AR370" i="1" a="1"/>
  <c r="AR370" i="1" s="1"/>
  <c r="AR356" i="1" a="1"/>
  <c r="AR356" i="1" s="1"/>
  <c r="AR371" i="1" a="1"/>
  <c r="AR371" i="1" s="1"/>
  <c r="AR376" i="1" a="1"/>
  <c r="AR376" i="1" s="1"/>
  <c r="AR358" i="1" a="1"/>
  <c r="AR358" i="1" s="1"/>
  <c r="AR386" i="1" a="1"/>
  <c r="AR386" i="1" s="1"/>
  <c r="AR398" i="1" a="1"/>
  <c r="AR398" i="1" s="1"/>
  <c r="AR396" i="1" a="1"/>
  <c r="AR396" i="1" s="1"/>
  <c r="AR355" i="1" a="1"/>
  <c r="AR355" i="1" s="1"/>
  <c r="AR365" i="1" a="1"/>
  <c r="AR365" i="1" s="1"/>
  <c r="AR394" i="1" a="1"/>
  <c r="AR394" i="1" s="1"/>
  <c r="AR354" i="1" a="1"/>
  <c r="AR354" i="1" s="1"/>
  <c r="AR379" i="1" a="1"/>
  <c r="AR379" i="1" s="1"/>
  <c r="AR378" i="1" a="1"/>
  <c r="AR378" i="1" s="1"/>
  <c r="AR352" i="1" a="1"/>
  <c r="AR352" i="1" s="1"/>
  <c r="AR387" i="1" a="1"/>
  <c r="AR387" i="1" s="1"/>
  <c r="AR391" i="1" a="1"/>
  <c r="AR391" i="1" s="1"/>
  <c r="AR388" i="1" a="1"/>
  <c r="AR388" i="1" s="1"/>
  <c r="AR373" i="1" a="1"/>
  <c r="AR373" i="1" s="1"/>
  <c r="AR351" i="1" a="1"/>
  <c r="AR351" i="1" s="1"/>
  <c r="AR404" i="1" a="1"/>
  <c r="AR404" i="1" s="1"/>
  <c r="AR400" i="1" a="1"/>
  <c r="AR400" i="1" s="1"/>
  <c r="AR384" i="1" a="1"/>
  <c r="AR384" i="1" s="1"/>
  <c r="AR380" i="1" a="1"/>
  <c r="AR380" i="1" s="1"/>
  <c r="AR401" i="1" a="1"/>
  <c r="AR401" i="1" s="1"/>
  <c r="AR392" i="1" a="1"/>
  <c r="AR392" i="1" s="1"/>
  <c r="AR367" i="1" a="1"/>
  <c r="AR367" i="1" s="1"/>
  <c r="AR375" i="1" a="1"/>
  <c r="AR375" i="1" s="1"/>
  <c r="AR368" i="1" a="1"/>
  <c r="AR368" i="1" s="1"/>
  <c r="AR382" i="1" a="1"/>
  <c r="AR382" i="1" s="1"/>
  <c r="AR393" i="1" a="1"/>
  <c r="AR393" i="1" s="1"/>
  <c r="P973" i="9"/>
  <c r="Q949" i="27"/>
  <c r="L945" i="27"/>
  <c r="K947" i="27"/>
  <c r="N945" i="27"/>
  <c r="N954" i="27"/>
  <c r="K952" i="27"/>
  <c r="AT352" i="1" a="1"/>
  <c r="AT352" i="1" s="1"/>
  <c r="AT372" i="1" a="1"/>
  <c r="AT372" i="1" s="1"/>
  <c r="AT356" i="1" a="1"/>
  <c r="AT356" i="1" s="1"/>
  <c r="AT364" i="1" a="1"/>
  <c r="AT364" i="1" s="1"/>
  <c r="AT366" i="1" a="1"/>
  <c r="AT366" i="1" s="1"/>
  <c r="AT367" i="1" a="1"/>
  <c r="AT367" i="1" s="1"/>
  <c r="AT374" i="1" a="1"/>
  <c r="AT374" i="1" s="1"/>
  <c r="AT390" i="1" a="1"/>
  <c r="AT390" i="1" s="1"/>
  <c r="AT395" i="1" a="1"/>
  <c r="AT395" i="1" s="1"/>
  <c r="AT375" i="1" a="1"/>
  <c r="AT375" i="1" s="1"/>
  <c r="AT358" i="1" a="1"/>
  <c r="AT358" i="1" s="1"/>
  <c r="AT388" i="1" a="1"/>
  <c r="AT388" i="1" s="1"/>
  <c r="AT399" i="1" a="1"/>
  <c r="AT399" i="1" s="1"/>
  <c r="AT359" i="1" a="1"/>
  <c r="AT359" i="1" s="1"/>
  <c r="AT361" i="1" a="1"/>
  <c r="AT361" i="1" s="1"/>
  <c r="AT360" i="1" a="1"/>
  <c r="AT360" i="1" s="1"/>
  <c r="AT363" i="1" a="1"/>
  <c r="AT363" i="1" s="1"/>
  <c r="AT381" i="1" a="1"/>
  <c r="AT381" i="1" s="1"/>
  <c r="AT397" i="1" a="1"/>
  <c r="AT397" i="1" s="1"/>
  <c r="AT353" i="1" a="1"/>
  <c r="AT353" i="1" s="1"/>
  <c r="AT365" i="1" a="1"/>
  <c r="AT365" i="1" s="1"/>
  <c r="AT385" i="1" a="1"/>
  <c r="AT385" i="1" s="1"/>
  <c r="AT392" i="1" a="1"/>
  <c r="AT392" i="1" s="1"/>
  <c r="AT398" i="1" a="1"/>
  <c r="AT398" i="1" s="1"/>
  <c r="AT354" i="1" a="1"/>
  <c r="AT354" i="1" s="1"/>
  <c r="AT368" i="1" a="1"/>
  <c r="AT368" i="1" s="1"/>
  <c r="AT384" i="1" a="1"/>
  <c r="AT384" i="1" s="1"/>
  <c r="AT404" i="1" a="1"/>
  <c r="AT404" i="1" s="1"/>
  <c r="AT382" i="1" a="1"/>
  <c r="AT382" i="1" s="1"/>
  <c r="AT400" i="1" a="1"/>
  <c r="AT400" i="1" s="1"/>
  <c r="AT396" i="1" a="1"/>
  <c r="AT396" i="1" s="1"/>
  <c r="AT383" i="1" a="1"/>
  <c r="AT383" i="1" s="1"/>
  <c r="AT394" i="1" a="1"/>
  <c r="AT394" i="1" s="1"/>
  <c r="AT370" i="1" a="1"/>
  <c r="AT370" i="1" s="1"/>
  <c r="AT355" i="1" a="1"/>
  <c r="AT355" i="1" s="1"/>
  <c r="AT369" i="1" a="1"/>
  <c r="AT369" i="1" s="1"/>
  <c r="AT386" i="1" a="1"/>
  <c r="AT386" i="1" s="1"/>
  <c r="AT379" i="1" a="1"/>
  <c r="AT379" i="1" s="1"/>
  <c r="AT387" i="1" a="1"/>
  <c r="AT387" i="1" s="1"/>
  <c r="AT378" i="1" a="1"/>
  <c r="AT378" i="1" s="1"/>
  <c r="AT401" i="1" a="1"/>
  <c r="AT401" i="1" s="1"/>
  <c r="AT371" i="1" a="1"/>
  <c r="AT371" i="1" s="1"/>
  <c r="AT391" i="1" a="1"/>
  <c r="AT391" i="1" s="1"/>
  <c r="AT373" i="1" a="1"/>
  <c r="AT373" i="1" s="1"/>
  <c r="AT380" i="1" a="1"/>
  <c r="AT380" i="1" s="1"/>
  <c r="AT393" i="1" a="1"/>
  <c r="AT393" i="1" s="1"/>
  <c r="AT402" i="1" a="1"/>
  <c r="AT402" i="1" s="1"/>
  <c r="AT389" i="1" a="1"/>
  <c r="AT389" i="1" s="1"/>
  <c r="AT376" i="1" a="1"/>
  <c r="AT376" i="1" s="1"/>
  <c r="AT351" i="1" a="1"/>
  <c r="AT351" i="1" s="1"/>
  <c r="AT377" i="1" a="1"/>
  <c r="AT377" i="1" s="1"/>
  <c r="AS356" i="1" a="1"/>
  <c r="AS356" i="1" s="1"/>
  <c r="AS364" i="1" a="1"/>
  <c r="AS364" i="1" s="1"/>
  <c r="AS366" i="1" a="1"/>
  <c r="AS366" i="1" s="1"/>
  <c r="AS377" i="1" a="1"/>
  <c r="AS377" i="1" s="1"/>
  <c r="AS369" i="1" a="1"/>
  <c r="AS369" i="1" s="1"/>
  <c r="AS374" i="1" a="1"/>
  <c r="AS374" i="1" s="1"/>
  <c r="AS358" i="1" a="1"/>
  <c r="AS358" i="1" s="1"/>
  <c r="AS361" i="1" a="1"/>
  <c r="AS361" i="1" s="1"/>
  <c r="AS388" i="1" a="1"/>
  <c r="AS388" i="1" s="1"/>
  <c r="AS399" i="1" a="1"/>
  <c r="AS399" i="1" s="1"/>
  <c r="AS359" i="1" a="1"/>
  <c r="AS359" i="1" s="1"/>
  <c r="AS381" i="1" a="1"/>
  <c r="AS381" i="1" s="1"/>
  <c r="AS360" i="1" a="1"/>
  <c r="AS360" i="1" s="1"/>
  <c r="AS363" i="1" a="1"/>
  <c r="AS363" i="1" s="1"/>
  <c r="AS395" i="1" a="1"/>
  <c r="AS395" i="1" s="1"/>
  <c r="AS397" i="1" a="1"/>
  <c r="AS397" i="1" s="1"/>
  <c r="AS375" i="1" a="1"/>
  <c r="AS375" i="1" s="1"/>
  <c r="AS384" i="1" a="1"/>
  <c r="AS384" i="1" s="1"/>
  <c r="AS353" i="1" a="1"/>
  <c r="AS353" i="1" s="1"/>
  <c r="AS365" i="1" a="1"/>
  <c r="AS365" i="1" s="1"/>
  <c r="AS392" i="1" a="1"/>
  <c r="AS392" i="1" s="1"/>
  <c r="AS398" i="1" a="1"/>
  <c r="AS398" i="1" s="1"/>
  <c r="AS382" i="1" a="1"/>
  <c r="AS382" i="1" s="1"/>
  <c r="AS400" i="1" a="1"/>
  <c r="AS400" i="1" s="1"/>
  <c r="AS386" i="1" a="1"/>
  <c r="AS386" i="1" s="1"/>
  <c r="AS370" i="1" a="1"/>
  <c r="AS370" i="1" s="1"/>
  <c r="AS376" i="1" a="1"/>
  <c r="AS376" i="1" s="1"/>
  <c r="AS367" i="1" a="1"/>
  <c r="AS367" i="1" s="1"/>
  <c r="AS404" i="1" a="1"/>
  <c r="AS404" i="1" s="1"/>
  <c r="AS355" i="1" a="1"/>
  <c r="AS355" i="1" s="1"/>
  <c r="AS396" i="1" a="1"/>
  <c r="AS396" i="1" s="1"/>
  <c r="AS368" i="1" a="1"/>
  <c r="AS368" i="1" s="1"/>
  <c r="AS383" i="1" a="1"/>
  <c r="AS383" i="1" s="1"/>
  <c r="AS394" i="1" a="1"/>
  <c r="AS394" i="1" s="1"/>
  <c r="AS379" i="1" a="1"/>
  <c r="AS379" i="1" s="1"/>
  <c r="AS390" i="1" a="1"/>
  <c r="AS390" i="1" s="1"/>
  <c r="AS351" i="1" a="1"/>
  <c r="AS351" i="1" s="1"/>
  <c r="AS378" i="1" a="1"/>
  <c r="AS378" i="1" s="1"/>
  <c r="AS372" i="1" a="1"/>
  <c r="AS372" i="1" s="1"/>
  <c r="AS389" i="1" a="1"/>
  <c r="AS389" i="1" s="1"/>
  <c r="AS393" i="1" a="1"/>
  <c r="AS393" i="1" s="1"/>
  <c r="AS354" i="1" a="1"/>
  <c r="AS354" i="1" s="1"/>
  <c r="AS371" i="1" a="1"/>
  <c r="AS371" i="1" s="1"/>
  <c r="AS391" i="1" a="1"/>
  <c r="AS391" i="1" s="1"/>
  <c r="AS385" i="1" a="1"/>
  <c r="AS385" i="1" s="1"/>
  <c r="AS352" i="1" a="1"/>
  <c r="AS352" i="1" s="1"/>
  <c r="AS373" i="1" a="1"/>
  <c r="AS373" i="1" s="1"/>
  <c r="AS387" i="1" a="1"/>
  <c r="AS387" i="1" s="1"/>
  <c r="AS402" i="1" a="1"/>
  <c r="AS402" i="1" s="1"/>
  <c r="AS380" i="1" a="1"/>
  <c r="AS380" i="1" s="1"/>
  <c r="AS401" i="1" a="1"/>
  <c r="AS401" i="1" s="1"/>
  <c r="AI453" i="1" a="1"/>
  <c r="AI453" i="1" s="1"/>
  <c r="AI458" i="1" a="1"/>
  <c r="AI458" i="1" s="1"/>
  <c r="AI423" i="1" a="1"/>
  <c r="AI423" i="1" s="1"/>
  <c r="AI439" i="1" a="1"/>
  <c r="AI439" i="1" s="1"/>
  <c r="AI451" i="1" a="1"/>
  <c r="AI451" i="1" s="1"/>
  <c r="AI422" i="1" a="1"/>
  <c r="AI422" i="1" s="1"/>
  <c r="AI415" i="1" a="1"/>
  <c r="AI415" i="1" s="1"/>
  <c r="AI416" i="1" a="1"/>
  <c r="AI416" i="1" s="1"/>
  <c r="AI449" i="1" a="1"/>
  <c r="AI449" i="1" s="1"/>
  <c r="AI460" i="1" a="1"/>
  <c r="AI460" i="1" s="1"/>
  <c r="AI463" i="1" a="1"/>
  <c r="AI463" i="1" s="1"/>
  <c r="AI434" i="1" a="1"/>
  <c r="AI434" i="1" s="1"/>
  <c r="AI429" i="1" a="1"/>
  <c r="AI429" i="1" s="1"/>
  <c r="AI438" i="1" a="1"/>
  <c r="AI438" i="1" s="1"/>
  <c r="AI464" i="1" a="1"/>
  <c r="AI464" i="1" s="1"/>
  <c r="AI425" i="1" a="1"/>
  <c r="AI425" i="1" s="1"/>
  <c r="AI428" i="1" a="1"/>
  <c r="AI428" i="1" s="1"/>
  <c r="AI417" i="1" a="1"/>
  <c r="AI417" i="1" s="1"/>
  <c r="AI454" i="1" a="1"/>
  <c r="AI454" i="1" s="1"/>
  <c r="AI444" i="1" a="1"/>
  <c r="AI444" i="1" s="1"/>
  <c r="AI459" i="1" a="1"/>
  <c r="AI459" i="1" s="1"/>
  <c r="AI433" i="1" a="1"/>
  <c r="AI433" i="1" s="1"/>
  <c r="AI443" i="1" a="1"/>
  <c r="AI443" i="1" s="1"/>
  <c r="AI448" i="1" a="1"/>
  <c r="AI448" i="1" s="1"/>
  <c r="AI445" i="1" a="1"/>
  <c r="AI445" i="1" s="1"/>
  <c r="AI420" i="1" a="1"/>
  <c r="AI420" i="1" s="1"/>
  <c r="AI436" i="1" a="1"/>
  <c r="AI436" i="1" s="1"/>
  <c r="AI441" i="1" a="1"/>
  <c r="AI441" i="1" s="1"/>
  <c r="AI461" i="1" a="1"/>
  <c r="AI461" i="1" s="1"/>
  <c r="AI446" i="1" a="1"/>
  <c r="AI446" i="1" s="1"/>
  <c r="AI431" i="1" a="1"/>
  <c r="AI431" i="1" s="1"/>
  <c r="AI452" i="1" a="1"/>
  <c r="AI452" i="1" s="1"/>
  <c r="AI457" i="1" a="1"/>
  <c r="AI457" i="1" s="1"/>
  <c r="AI455" i="1" a="1"/>
  <c r="AI455" i="1" s="1"/>
  <c r="AI462" i="1" a="1"/>
  <c r="AI462" i="1" s="1"/>
  <c r="AI437" i="1" a="1"/>
  <c r="AI437" i="1" s="1"/>
  <c r="AI430" i="1" a="1"/>
  <c r="AI430" i="1" s="1"/>
  <c r="AI427" i="1" a="1"/>
  <c r="AI427" i="1" s="1"/>
  <c r="AI466" i="1" a="1"/>
  <c r="AI466" i="1" s="1"/>
  <c r="AI432" i="1" a="1"/>
  <c r="AI432" i="1" s="1"/>
  <c r="AI435" i="1" a="1"/>
  <c r="AI435" i="1" s="1"/>
  <c r="AI418" i="1" a="1"/>
  <c r="AI418" i="1" s="1"/>
  <c r="AI442" i="1" a="1"/>
  <c r="AI442" i="1" s="1"/>
  <c r="AI450" i="1" a="1"/>
  <c r="AI450" i="1" s="1"/>
  <c r="AI440" i="1" a="1"/>
  <c r="AI440" i="1" s="1"/>
  <c r="AI468" i="1" a="1"/>
  <c r="AI468" i="1" s="1"/>
  <c r="AI419" i="1" a="1"/>
  <c r="AI419" i="1" s="1"/>
  <c r="AI465" i="1" a="1"/>
  <c r="AI465" i="1" s="1"/>
  <c r="AI456" i="1" a="1"/>
  <c r="AI456" i="1" s="1"/>
  <c r="AI447" i="1" a="1"/>
  <c r="AI447" i="1" s="1"/>
  <c r="AI424" i="1" a="1"/>
  <c r="AI424" i="1" s="1"/>
  <c r="AU381" i="1" a="1"/>
  <c r="AU381" i="1" s="1"/>
  <c r="AU368" i="1" a="1"/>
  <c r="AU368" i="1" s="1"/>
  <c r="AU372" i="1" a="1"/>
  <c r="AU372" i="1" s="1"/>
  <c r="AU352" i="1" a="1"/>
  <c r="AU352" i="1" s="1"/>
  <c r="AU364" i="1" a="1"/>
  <c r="AU364" i="1" s="1"/>
  <c r="AU355" i="1" a="1"/>
  <c r="AU355" i="1" s="1"/>
  <c r="AU356" i="1" a="1"/>
  <c r="AU356" i="1" s="1"/>
  <c r="AU373" i="1" a="1"/>
  <c r="AU373" i="1" s="1"/>
  <c r="AU380" i="1" a="1"/>
  <c r="AU380" i="1" s="1"/>
  <c r="AU363" i="1" a="1"/>
  <c r="AU363" i="1" s="1"/>
  <c r="AU366" i="1" a="1"/>
  <c r="AU366" i="1" s="1"/>
  <c r="AU379" i="1" a="1"/>
  <c r="AU379" i="1" s="1"/>
  <c r="AU361" i="1" a="1"/>
  <c r="AU361" i="1" s="1"/>
  <c r="AU367" i="1" a="1"/>
  <c r="AU367" i="1" s="1"/>
  <c r="AU374" i="1" a="1"/>
  <c r="AU374" i="1" s="1"/>
  <c r="AU388" i="1" a="1"/>
  <c r="AU388" i="1" s="1"/>
  <c r="AU390" i="1" a="1"/>
  <c r="AU390" i="1" s="1"/>
  <c r="AU399" i="1" a="1"/>
  <c r="AU399" i="1" s="1"/>
  <c r="AU358" i="1" a="1"/>
  <c r="AU358" i="1" s="1"/>
  <c r="AU359" i="1" a="1"/>
  <c r="AU359" i="1" s="1"/>
  <c r="AU360" i="1" a="1"/>
  <c r="AU360" i="1" s="1"/>
  <c r="AU353" i="1" a="1"/>
  <c r="AU353" i="1" s="1"/>
  <c r="AU370" i="1" a="1"/>
  <c r="AU370" i="1" s="1"/>
  <c r="AU385" i="1" a="1"/>
  <c r="AU385" i="1" s="1"/>
  <c r="AU371" i="1" a="1"/>
  <c r="AU371" i="1" s="1"/>
  <c r="AU395" i="1" a="1"/>
  <c r="AU395" i="1" s="1"/>
  <c r="AU387" i="1" a="1"/>
  <c r="AU387" i="1" s="1"/>
  <c r="AU402" i="1" a="1"/>
  <c r="AU402" i="1" s="1"/>
  <c r="AU375" i="1" a="1"/>
  <c r="AU375" i="1" s="1"/>
  <c r="AU394" i="1" a="1"/>
  <c r="AU394" i="1" s="1"/>
  <c r="AU354" i="1" a="1"/>
  <c r="AU354" i="1" s="1"/>
  <c r="AU378" i="1" a="1"/>
  <c r="AU378" i="1" s="1"/>
  <c r="AU392" i="1" a="1"/>
  <c r="AU392" i="1" s="1"/>
  <c r="AU382" i="1" a="1"/>
  <c r="AU382" i="1" s="1"/>
  <c r="AU398" i="1" a="1"/>
  <c r="AU398" i="1" s="1"/>
  <c r="AU400" i="1" a="1"/>
  <c r="AU400" i="1" s="1"/>
  <c r="AU383" i="1" a="1"/>
  <c r="AU383" i="1" s="1"/>
  <c r="AU386" i="1" a="1"/>
  <c r="AU386" i="1" s="1"/>
  <c r="AU369" i="1" a="1"/>
  <c r="AU369" i="1" s="1"/>
  <c r="AU396" i="1" a="1"/>
  <c r="AU396" i="1" s="1"/>
  <c r="AU376" i="1" a="1"/>
  <c r="AU376" i="1" s="1"/>
  <c r="AU384" i="1" a="1"/>
  <c r="AU384" i="1" s="1"/>
  <c r="AU393" i="1" a="1"/>
  <c r="AU393" i="1" s="1"/>
  <c r="AU391" i="1" a="1"/>
  <c r="AU391" i="1" s="1"/>
  <c r="AU377" i="1" a="1"/>
  <c r="AU377" i="1" s="1"/>
  <c r="AU397" i="1" a="1"/>
  <c r="AU397" i="1" s="1"/>
  <c r="AU389" i="1" a="1"/>
  <c r="AU389" i="1" s="1"/>
  <c r="AU404" i="1" a="1"/>
  <c r="AU404" i="1" s="1"/>
  <c r="AU351" i="1" a="1"/>
  <c r="AU351" i="1" s="1"/>
  <c r="AU401" i="1" a="1"/>
  <c r="AU401" i="1" s="1"/>
  <c r="AU365" i="1" a="1"/>
  <c r="AU365" i="1" s="1"/>
  <c r="AH418" i="1" a="1"/>
  <c r="AH418" i="1" s="1"/>
  <c r="AH453" i="1" a="1"/>
  <c r="AH453" i="1" s="1"/>
  <c r="AH439" i="1" a="1"/>
  <c r="AH439" i="1" s="1"/>
  <c r="AH422" i="1" a="1"/>
  <c r="AH422" i="1" s="1"/>
  <c r="AH451" i="1" a="1"/>
  <c r="AH451" i="1" s="1"/>
  <c r="AH415" i="1" a="1"/>
  <c r="AH415" i="1" s="1"/>
  <c r="AH416" i="1" a="1"/>
  <c r="AH416" i="1" s="1"/>
  <c r="AH450" i="1" a="1"/>
  <c r="AH450" i="1" s="1"/>
  <c r="AH458" i="1" a="1"/>
  <c r="AH458" i="1" s="1"/>
  <c r="AH455" i="1" a="1"/>
  <c r="AH455" i="1" s="1"/>
  <c r="AH424" i="1" a="1"/>
  <c r="AH424" i="1" s="1"/>
  <c r="AH428" i="1" a="1"/>
  <c r="AH428" i="1" s="1"/>
  <c r="AH445" i="1" a="1"/>
  <c r="AH445" i="1" s="1"/>
  <c r="AH435" i="1" a="1"/>
  <c r="AH435" i="1" s="1"/>
  <c r="AH461" i="1" a="1"/>
  <c r="AH461" i="1" s="1"/>
  <c r="AH433" i="1" a="1"/>
  <c r="AH433" i="1" s="1"/>
  <c r="AH440" i="1" a="1"/>
  <c r="AH440" i="1" s="1"/>
  <c r="AH430" i="1" a="1"/>
  <c r="AH430" i="1" s="1"/>
  <c r="AH463" i="1" a="1"/>
  <c r="AH463" i="1" s="1"/>
  <c r="AH464" i="1" a="1"/>
  <c r="AH464" i="1" s="1"/>
  <c r="AH443" i="1" a="1"/>
  <c r="AH443" i="1" s="1"/>
  <c r="AH465" i="1" a="1"/>
  <c r="AH465" i="1" s="1"/>
  <c r="AH460" i="1" a="1"/>
  <c r="AH460" i="1" s="1"/>
  <c r="AH448" i="1" a="1"/>
  <c r="AH448" i="1" s="1"/>
  <c r="AH438" i="1" a="1"/>
  <c r="AH438" i="1" s="1"/>
  <c r="AH434" i="1" a="1"/>
  <c r="AH434" i="1" s="1"/>
  <c r="AH444" i="1" a="1"/>
  <c r="AH444" i="1" s="1"/>
  <c r="AH420" i="1" a="1"/>
  <c r="AH420" i="1" s="1"/>
  <c r="AH432" i="1" a="1"/>
  <c r="AH432" i="1" s="1"/>
  <c r="AH417" i="1" a="1"/>
  <c r="AH417" i="1" s="1"/>
  <c r="AH447" i="1" a="1"/>
  <c r="AH447" i="1" s="1"/>
  <c r="AH436" i="1" a="1"/>
  <c r="AH436" i="1" s="1"/>
  <c r="AH446" i="1" a="1"/>
  <c r="AH446" i="1" s="1"/>
  <c r="AH419" i="1" a="1"/>
  <c r="AH419" i="1" s="1"/>
  <c r="AH454" i="1" a="1"/>
  <c r="AH454" i="1" s="1"/>
  <c r="AH431" i="1" a="1"/>
  <c r="AH431" i="1" s="1"/>
  <c r="AH441" i="1" a="1"/>
  <c r="AH441" i="1" s="1"/>
  <c r="AH429" i="1" a="1"/>
  <c r="AH429" i="1" s="1"/>
  <c r="AH457" i="1" a="1"/>
  <c r="AH457" i="1" s="1"/>
  <c r="AH425" i="1" a="1"/>
  <c r="AH425" i="1" s="1"/>
  <c r="AH449" i="1" a="1"/>
  <c r="AH449" i="1" s="1"/>
  <c r="AH462" i="1" a="1"/>
  <c r="AH462" i="1" s="1"/>
  <c r="AH437" i="1" a="1"/>
  <c r="AH437" i="1" s="1"/>
  <c r="AH459" i="1" a="1"/>
  <c r="AH459" i="1" s="1"/>
  <c r="AH456" i="1" a="1"/>
  <c r="AH456" i="1" s="1"/>
  <c r="AH466" i="1" a="1"/>
  <c r="AH466" i="1" s="1"/>
  <c r="AH468" i="1" a="1"/>
  <c r="AH468" i="1" s="1"/>
  <c r="AH442" i="1" a="1"/>
  <c r="AH442" i="1" s="1"/>
  <c r="AH452" i="1" a="1"/>
  <c r="AH452" i="1" s="1"/>
  <c r="AH427" i="1" a="1"/>
  <c r="AH427" i="1" s="1"/>
  <c r="AH423" i="1" a="1"/>
  <c r="AH423" i="1" s="1"/>
  <c r="AF422" i="1" a="1"/>
  <c r="AF422" i="1" s="1"/>
  <c r="AF451" i="1" a="1"/>
  <c r="AF451" i="1" s="1"/>
  <c r="AF423" i="1" a="1"/>
  <c r="AF423" i="1" s="1"/>
  <c r="AF458" i="1" a="1"/>
  <c r="AF458" i="1" s="1"/>
  <c r="AF415" i="1" a="1"/>
  <c r="AF415" i="1" s="1"/>
  <c r="AF416" i="1" a="1"/>
  <c r="AF416" i="1" s="1"/>
  <c r="AF449" i="1" a="1"/>
  <c r="AF449" i="1" s="1"/>
  <c r="AF450" i="1" a="1"/>
  <c r="AF450" i="1" s="1"/>
  <c r="AF435" i="1" a="1"/>
  <c r="AF435" i="1" s="1"/>
  <c r="AF454" i="1" a="1"/>
  <c r="AF454" i="1" s="1"/>
  <c r="AF463" i="1" a="1"/>
  <c r="AF463" i="1" s="1"/>
  <c r="AF419" i="1" a="1"/>
  <c r="AF419" i="1" s="1"/>
  <c r="AF429" i="1" a="1"/>
  <c r="AF429" i="1" s="1"/>
  <c r="AF438" i="1" a="1"/>
  <c r="AF438" i="1" s="1"/>
  <c r="AF440" i="1" a="1"/>
  <c r="AF440" i="1" s="1"/>
  <c r="AF417" i="1" a="1"/>
  <c r="AF417" i="1" s="1"/>
  <c r="AF453" i="1" a="1"/>
  <c r="AF453" i="1" s="1"/>
  <c r="AF464" i="1" a="1"/>
  <c r="AF464" i="1" s="1"/>
  <c r="AF443" i="1" a="1"/>
  <c r="AF443" i="1" s="1"/>
  <c r="AF439" i="1" a="1"/>
  <c r="AF439" i="1" s="1"/>
  <c r="AF465" i="1" a="1"/>
  <c r="AF465" i="1" s="1"/>
  <c r="AF445" i="1" a="1"/>
  <c r="AF445" i="1" s="1"/>
  <c r="AF428" i="1" a="1"/>
  <c r="AF428" i="1" s="1"/>
  <c r="AF434" i="1" a="1"/>
  <c r="AF434" i="1" s="1"/>
  <c r="AF448" i="1" a="1"/>
  <c r="AF448" i="1" s="1"/>
  <c r="AF433" i="1" a="1"/>
  <c r="AF433" i="1" s="1"/>
  <c r="AF424" i="1" a="1"/>
  <c r="AF424" i="1" s="1"/>
  <c r="AF455" i="1" a="1"/>
  <c r="AF455" i="1" s="1"/>
  <c r="AF459" i="1" a="1"/>
  <c r="AF459" i="1" s="1"/>
  <c r="AF460" i="1" a="1"/>
  <c r="AF460" i="1" s="1"/>
  <c r="AF444" i="1" a="1"/>
  <c r="AF444" i="1" s="1"/>
  <c r="AF461" i="1" a="1"/>
  <c r="AF461" i="1" s="1"/>
  <c r="AF418" i="1" a="1"/>
  <c r="AF418" i="1" s="1"/>
  <c r="AF446" i="1" a="1"/>
  <c r="AF446" i="1" s="1"/>
  <c r="AF452" i="1" a="1"/>
  <c r="AF452" i="1" s="1"/>
  <c r="AF462" i="1" a="1"/>
  <c r="AF462" i="1" s="1"/>
  <c r="AF456" i="1" a="1"/>
  <c r="AF456" i="1" s="1"/>
  <c r="AF457" i="1" a="1"/>
  <c r="AF457" i="1" s="1"/>
  <c r="AF436" i="1" a="1"/>
  <c r="AF436" i="1" s="1"/>
  <c r="AF427" i="1" a="1"/>
  <c r="AF427" i="1" s="1"/>
  <c r="AF431" i="1" a="1"/>
  <c r="AF431" i="1" s="1"/>
  <c r="AF437" i="1" a="1"/>
  <c r="AF437" i="1" s="1"/>
  <c r="AF466" i="1" a="1"/>
  <c r="AF466" i="1" s="1"/>
  <c r="AF430" i="1" a="1"/>
  <c r="AF430" i="1" s="1"/>
  <c r="AF441" i="1" a="1"/>
  <c r="AF441" i="1" s="1"/>
  <c r="AF420" i="1" a="1"/>
  <c r="AF420" i="1" s="1"/>
  <c r="AF425" i="1" a="1"/>
  <c r="AF425" i="1" s="1"/>
  <c r="AF468" i="1" a="1"/>
  <c r="AF468" i="1" s="1"/>
  <c r="AF432" i="1" a="1"/>
  <c r="AF432" i="1" s="1"/>
  <c r="AF447" i="1" a="1"/>
  <c r="AF447" i="1" s="1"/>
  <c r="AF442" i="1" a="1"/>
  <c r="AF442" i="1" s="1"/>
  <c r="AG422" i="1" a="1"/>
  <c r="AG422" i="1" s="1"/>
  <c r="AG451" i="1" a="1"/>
  <c r="AG451" i="1" s="1"/>
  <c r="AG423" i="1" a="1"/>
  <c r="AG423" i="1" s="1"/>
  <c r="AG415" i="1" a="1"/>
  <c r="AG415" i="1" s="1"/>
  <c r="AG416" i="1" a="1"/>
  <c r="AG416" i="1" s="1"/>
  <c r="AG458" i="1" a="1"/>
  <c r="AG458" i="1" s="1"/>
  <c r="AG449" i="1" a="1"/>
  <c r="AG449" i="1" s="1"/>
  <c r="AG454" i="1" a="1"/>
  <c r="AG454" i="1" s="1"/>
  <c r="AG434" i="1" a="1"/>
  <c r="AG434" i="1" s="1"/>
  <c r="AG459" i="1" a="1"/>
  <c r="AG459" i="1" s="1"/>
  <c r="AG443" i="1" a="1"/>
  <c r="AG443" i="1" s="1"/>
  <c r="AG444" i="1" a="1"/>
  <c r="AG444" i="1" s="1"/>
  <c r="AG464" i="1" a="1"/>
  <c r="AG464" i="1" s="1"/>
  <c r="AG439" i="1" a="1"/>
  <c r="AG439" i="1" s="1"/>
  <c r="AG433" i="1" a="1"/>
  <c r="AG433" i="1" s="1"/>
  <c r="AG428" i="1" a="1"/>
  <c r="AG428" i="1" s="1"/>
  <c r="AG438" i="1" a="1"/>
  <c r="AG438" i="1" s="1"/>
  <c r="AG453" i="1" a="1"/>
  <c r="AG453" i="1" s="1"/>
  <c r="AG463" i="1" a="1"/>
  <c r="AG463" i="1" s="1"/>
  <c r="AG448" i="1" a="1"/>
  <c r="AG448" i="1" s="1"/>
  <c r="AG465" i="1" a="1"/>
  <c r="AG465" i="1" s="1"/>
  <c r="AG461" i="1" a="1"/>
  <c r="AG461" i="1" s="1"/>
  <c r="AG429" i="1" a="1"/>
  <c r="AG429" i="1" s="1"/>
  <c r="AG460" i="1" a="1"/>
  <c r="AG460" i="1" s="1"/>
  <c r="AG420" i="1" a="1"/>
  <c r="AG420" i="1" s="1"/>
  <c r="AG425" i="1" a="1"/>
  <c r="AG425" i="1" s="1"/>
  <c r="AG468" i="1" a="1"/>
  <c r="AG468" i="1" s="1"/>
  <c r="AG455" i="1" a="1"/>
  <c r="AG455" i="1" s="1"/>
  <c r="AG466" i="1" a="1"/>
  <c r="AG466" i="1" s="1"/>
  <c r="AG450" i="1" a="1"/>
  <c r="AG450" i="1" s="1"/>
  <c r="AG462" i="1" a="1"/>
  <c r="AG462" i="1" s="1"/>
  <c r="AG431" i="1" a="1"/>
  <c r="AG431" i="1" s="1"/>
  <c r="AG417" i="1" a="1"/>
  <c r="AG417" i="1" s="1"/>
  <c r="AG441" i="1" a="1"/>
  <c r="AG441" i="1" s="1"/>
  <c r="AG419" i="1" a="1"/>
  <c r="AG419" i="1" s="1"/>
  <c r="AG446" i="1" a="1"/>
  <c r="AG446" i="1" s="1"/>
  <c r="AG437" i="1" a="1"/>
  <c r="AG437" i="1" s="1"/>
  <c r="AG427" i="1" a="1"/>
  <c r="AG427" i="1" s="1"/>
  <c r="AG442" i="1" a="1"/>
  <c r="AG442" i="1" s="1"/>
  <c r="AG418" i="1" a="1"/>
  <c r="AG418" i="1" s="1"/>
  <c r="AG447" i="1" a="1"/>
  <c r="AG447" i="1" s="1"/>
  <c r="AG424" i="1" a="1"/>
  <c r="AG424" i="1" s="1"/>
  <c r="AG440" i="1" a="1"/>
  <c r="AG440" i="1" s="1"/>
  <c r="AG436" i="1" a="1"/>
  <c r="AG436" i="1" s="1"/>
  <c r="AG457" i="1" a="1"/>
  <c r="AG457" i="1" s="1"/>
  <c r="AG456" i="1" a="1"/>
  <c r="AG456" i="1" s="1"/>
  <c r="AG445" i="1" a="1"/>
  <c r="AG445" i="1" s="1"/>
  <c r="AG452" i="1" a="1"/>
  <c r="AG452" i="1" s="1"/>
  <c r="AG435" i="1" a="1"/>
  <c r="AG435" i="1" s="1"/>
  <c r="AG430" i="1" a="1"/>
  <c r="AG430" i="1" s="1"/>
  <c r="AG432" i="1" a="1"/>
  <c r="AG432" i="1" s="1"/>
  <c r="AG513" i="1" a="1"/>
  <c r="AG513" i="1" s="1"/>
  <c r="AG516" i="1" a="1"/>
  <c r="AG516" i="1" s="1"/>
  <c r="AG514" i="1" a="1"/>
  <c r="AG514" i="1" s="1"/>
  <c r="AG515" i="1" a="1"/>
  <c r="AG515" i="1" s="1"/>
  <c r="AG512" i="1" a="1"/>
  <c r="AG512" i="1" s="1"/>
  <c r="AG511" i="1" a="1"/>
  <c r="AG511" i="1" s="1"/>
  <c r="AH515" i="1" a="1"/>
  <c r="AH515" i="1" s="1"/>
  <c r="AH514" i="1" a="1"/>
  <c r="AH514" i="1" s="1"/>
  <c r="AH516" i="1" a="1"/>
  <c r="AH516" i="1" s="1"/>
  <c r="AH512" i="1" a="1"/>
  <c r="AH512" i="1" s="1"/>
  <c r="AH513" i="1" a="1"/>
  <c r="AH513" i="1" s="1"/>
  <c r="AH511" i="1" a="1"/>
  <c r="AH511" i="1" s="1"/>
  <c r="AF515" i="1" a="1"/>
  <c r="AF515" i="1" s="1"/>
  <c r="AF513" i="1" a="1"/>
  <c r="AF513" i="1" s="1"/>
  <c r="AF514" i="1" a="1"/>
  <c r="AF514" i="1" s="1"/>
  <c r="AF512" i="1" a="1"/>
  <c r="AF512" i="1" s="1"/>
  <c r="AF516" i="1" a="1"/>
  <c r="AF516" i="1" s="1"/>
  <c r="AF511" i="1" a="1"/>
  <c r="AF511" i="1" s="1"/>
  <c r="AI516" i="1" a="1"/>
  <c r="AI516" i="1" s="1"/>
  <c r="AI515" i="1" a="1"/>
  <c r="AI515" i="1" s="1"/>
  <c r="AI512" i="1" a="1"/>
  <c r="AI512" i="1" s="1"/>
  <c r="AI513" i="1" a="1"/>
  <c r="AI513" i="1" s="1"/>
  <c r="AI511" i="1" a="1"/>
  <c r="AI511" i="1" s="1"/>
  <c r="AI514" i="1" a="1"/>
  <c r="AI514" i="1" s="1"/>
  <c r="AI524" i="1" a="1"/>
  <c r="AI524" i="1" s="1"/>
  <c r="AI507" i="1" a="1"/>
  <c r="AI507" i="1" s="1"/>
  <c r="AI508" i="1" a="1"/>
  <c r="AI508" i="1" s="1"/>
  <c r="AI504" i="1" a="1"/>
  <c r="AI504" i="1" s="1"/>
  <c r="AI506" i="1" a="1"/>
  <c r="AI506" i="1" s="1"/>
  <c r="AI505" i="1" a="1"/>
  <c r="AI505" i="1" s="1"/>
  <c r="AF524" i="1" a="1"/>
  <c r="AF524" i="1" s="1"/>
  <c r="AF505" i="1" a="1"/>
  <c r="AF505" i="1" s="1"/>
  <c r="AF507" i="1" a="1"/>
  <c r="AF507" i="1" s="1"/>
  <c r="AF506" i="1" a="1"/>
  <c r="AF506" i="1" s="1"/>
  <c r="AF508" i="1" a="1"/>
  <c r="AF508" i="1" s="1"/>
  <c r="AF504" i="1" a="1"/>
  <c r="AF504" i="1" s="1"/>
  <c r="AG524" i="1" a="1"/>
  <c r="AG524" i="1" s="1"/>
  <c r="AG505" i="1" a="1"/>
  <c r="AG505" i="1" s="1"/>
  <c r="AG508" i="1" a="1"/>
  <c r="AG508" i="1" s="1"/>
  <c r="AG506" i="1" a="1"/>
  <c r="AG506" i="1" s="1"/>
  <c r="AG507" i="1" a="1"/>
  <c r="AG507" i="1" s="1"/>
  <c r="AG504" i="1" a="1"/>
  <c r="AG504" i="1" s="1"/>
  <c r="AH524" i="1" a="1"/>
  <c r="AH524" i="1" s="1"/>
  <c r="AH506" i="1" a="1"/>
  <c r="AH506" i="1" s="1"/>
  <c r="AH507" i="1" a="1"/>
  <c r="AH507" i="1" s="1"/>
  <c r="AH508" i="1" a="1"/>
  <c r="AH508" i="1" s="1"/>
  <c r="AH504" i="1" a="1"/>
  <c r="AH504" i="1" s="1"/>
  <c r="AH505" i="1" a="1"/>
  <c r="AH505" i="1" s="1"/>
  <c r="P983" i="9"/>
  <c r="P958" i="27"/>
  <c r="S984" i="9"/>
  <c r="S959" i="27"/>
  <c r="N988" i="9"/>
  <c r="N963" i="27"/>
  <c r="Q980" i="9"/>
  <c r="Q955" i="27"/>
  <c r="L982" i="9"/>
  <c r="L957" i="27"/>
  <c r="K980" i="9"/>
  <c r="K955" i="27"/>
  <c r="M988" i="9"/>
  <c r="M963" i="27"/>
  <c r="K984" i="9"/>
  <c r="K959" i="27"/>
  <c r="N989" i="9"/>
  <c r="N964" i="27"/>
  <c r="O981" i="9"/>
  <c r="O956" i="27"/>
  <c r="K983" i="9"/>
  <c r="K958" i="27"/>
  <c r="S983" i="9"/>
  <c r="S958" i="27"/>
  <c r="P984" i="9"/>
  <c r="P959" i="27"/>
  <c r="M989" i="9"/>
  <c r="M964" i="27"/>
  <c r="M981" i="9"/>
  <c r="M956" i="27"/>
  <c r="O982" i="9"/>
  <c r="O957" i="27"/>
  <c r="Q984" i="9"/>
  <c r="Q959" i="27"/>
  <c r="S980" i="9"/>
  <c r="S955" i="27"/>
  <c r="K989" i="9"/>
  <c r="K964" i="27"/>
  <c r="M983" i="9"/>
  <c r="M958" i="27"/>
  <c r="Q989" i="9"/>
  <c r="Q964" i="27"/>
  <c r="S982" i="9"/>
  <c r="S957" i="27"/>
  <c r="M980" i="9"/>
  <c r="M955" i="27"/>
  <c r="M984" i="9"/>
  <c r="M959" i="27"/>
  <c r="S987" i="9"/>
  <c r="S962" i="27"/>
  <c r="N981" i="9"/>
  <c r="N956" i="27"/>
  <c r="S986" i="9"/>
  <c r="S961" i="27"/>
  <c r="O984" i="9"/>
  <c r="O959" i="27"/>
  <c r="O980" i="9"/>
  <c r="O955" i="27"/>
  <c r="L987" i="9"/>
  <c r="L962" i="27"/>
  <c r="P989" i="9"/>
  <c r="P964" i="27"/>
  <c r="M986" i="9"/>
  <c r="M961" i="27"/>
  <c r="K982" i="9"/>
  <c r="K957" i="27"/>
  <c r="M982" i="9"/>
  <c r="M957" i="27"/>
  <c r="S981" i="9"/>
  <c r="S956" i="27"/>
  <c r="P988" i="9"/>
  <c r="P963" i="27"/>
  <c r="P982" i="9"/>
  <c r="P957" i="27"/>
  <c r="M987" i="9"/>
  <c r="M962" i="27"/>
  <c r="P985" i="9"/>
  <c r="P960" i="27"/>
  <c r="Q988" i="9"/>
  <c r="Q963" i="27"/>
  <c r="S989" i="9"/>
  <c r="S964" i="27"/>
  <c r="N983" i="9"/>
  <c r="N958" i="27"/>
  <c r="O986" i="9"/>
  <c r="O961" i="27"/>
  <c r="N985" i="9"/>
  <c r="N960" i="27"/>
  <c r="N986" i="9"/>
  <c r="N961" i="27"/>
  <c r="Q985" i="9"/>
  <c r="Q960" i="27"/>
  <c r="Q987" i="9"/>
  <c r="Q962" i="27"/>
  <c r="K981" i="9"/>
  <c r="K956" i="27"/>
  <c r="K985" i="9"/>
  <c r="K960" i="27"/>
  <c r="L983" i="9"/>
  <c r="L958" i="27"/>
  <c r="O988" i="9"/>
  <c r="O963" i="27"/>
  <c r="O989" i="9"/>
  <c r="O964" i="27"/>
  <c r="N984" i="9"/>
  <c r="N959" i="27"/>
  <c r="L989" i="9"/>
  <c r="L964" i="27"/>
  <c r="P987" i="9"/>
  <c r="P962" i="27"/>
  <c r="Q981" i="9"/>
  <c r="Q956" i="27"/>
  <c r="N987" i="9"/>
  <c r="N962" i="27"/>
  <c r="O987" i="9"/>
  <c r="O962" i="27"/>
  <c r="O985" i="9"/>
  <c r="O960" i="27"/>
  <c r="N982" i="9"/>
  <c r="N957" i="27"/>
  <c r="L986" i="9"/>
  <c r="L961" i="27"/>
  <c r="K987" i="9"/>
  <c r="K962" i="27"/>
  <c r="L980" i="9"/>
  <c r="L955" i="27"/>
  <c r="P980" i="9"/>
  <c r="P955" i="27"/>
  <c r="Q983" i="9"/>
  <c r="Q958" i="27"/>
  <c r="L984" i="9"/>
  <c r="L959" i="27"/>
  <c r="K988" i="9"/>
  <c r="K963" i="27"/>
  <c r="S988" i="9"/>
  <c r="S963" i="27"/>
  <c r="Q986" i="9"/>
  <c r="Q961" i="27"/>
  <c r="S985" i="9"/>
  <c r="S960" i="27"/>
  <c r="O983" i="9"/>
  <c r="O958" i="27"/>
  <c r="P986" i="9"/>
  <c r="P961" i="27"/>
  <c r="K986" i="9"/>
  <c r="K961" i="27"/>
  <c r="M985" i="9"/>
  <c r="M960" i="27"/>
  <c r="L985" i="9"/>
  <c r="L960" i="27"/>
  <c r="L988" i="9"/>
  <c r="L963" i="27"/>
  <c r="Q982" i="9"/>
  <c r="Q957" i="27"/>
  <c r="L981" i="9"/>
  <c r="L956" i="27"/>
  <c r="P981" i="9"/>
  <c r="P956" i="27"/>
  <c r="N980" i="9"/>
  <c r="N955" i="27"/>
  <c r="AG522" i="1" a="1"/>
  <c r="AG522" i="1" s="1"/>
  <c r="AH522" i="1" a="1"/>
  <c r="AH522" i="1" s="1"/>
  <c r="AI522" i="1" a="1"/>
  <c r="AI522" i="1" s="1"/>
  <c r="AF522" i="1" a="1"/>
  <c r="AF522" i="1" s="1"/>
  <c r="AG518" i="1" a="1"/>
  <c r="AG518" i="1" s="1"/>
  <c r="AG520" i="1" a="1"/>
  <c r="AG520" i="1" s="1"/>
  <c r="AH518" i="1" a="1"/>
  <c r="AH518" i="1" s="1"/>
  <c r="AH520" i="1" a="1"/>
  <c r="AH520" i="1" s="1"/>
  <c r="AI518" i="1" a="1"/>
  <c r="AI518" i="1" s="1"/>
  <c r="AI520" i="1" a="1"/>
  <c r="AI520" i="1" s="1"/>
  <c r="AF518" i="1" a="1"/>
  <c r="AF518" i="1" s="1"/>
  <c r="AF520" i="1" a="1"/>
  <c r="AF520" i="1" s="1"/>
  <c r="AI509" i="1" a="1"/>
  <c r="AI509" i="1" s="1"/>
  <c r="AF509" i="1" a="1"/>
  <c r="AF509" i="1" s="1"/>
  <c r="AG509" i="1" a="1"/>
  <c r="AG509" i="1" s="1"/>
  <c r="AH509" i="1" a="1"/>
  <c r="AH509" i="1" s="1"/>
  <c r="AG501" i="1" a="1"/>
  <c r="AG501" i="1" s="1"/>
  <c r="AH501" i="1" a="1"/>
  <c r="AH501" i="1" s="1"/>
  <c r="AI501" i="1" a="1"/>
  <c r="AI501" i="1" s="1"/>
  <c r="AF501" i="1" a="1"/>
  <c r="AF501" i="1" s="1"/>
  <c r="AG494" i="1" a="1"/>
  <c r="AG494" i="1" s="1"/>
  <c r="AG496" i="1" a="1"/>
  <c r="AG496" i="1" s="1"/>
  <c r="AH494" i="1" a="1"/>
  <c r="AH494" i="1" s="1"/>
  <c r="AH496" i="1" a="1"/>
  <c r="AH496" i="1" s="1"/>
  <c r="AI494" i="1" a="1"/>
  <c r="AI494" i="1" s="1"/>
  <c r="AI496" i="1" a="1"/>
  <c r="AI496" i="1" s="1"/>
  <c r="AF494" i="1" a="1"/>
  <c r="AF494" i="1" s="1"/>
  <c r="AF496" i="1" a="1"/>
  <c r="AF496" i="1" s="1"/>
  <c r="AG490" i="1" a="1"/>
  <c r="AG490" i="1" s="1"/>
  <c r="AG492" i="1" a="1"/>
  <c r="AG492" i="1" s="1"/>
  <c r="AH490" i="1" a="1"/>
  <c r="AH490" i="1" s="1"/>
  <c r="AH492" i="1" a="1"/>
  <c r="AH492" i="1" s="1"/>
  <c r="AI490" i="1" a="1"/>
  <c r="AI490" i="1" s="1"/>
  <c r="AI492" i="1" a="1"/>
  <c r="AI492" i="1" s="1"/>
  <c r="AF490" i="1" a="1"/>
  <c r="AF490" i="1" s="1"/>
  <c r="AF492" i="1" a="1"/>
  <c r="AF492" i="1" s="1"/>
  <c r="AH503" i="1" a="1"/>
  <c r="AH503" i="1" s="1"/>
  <c r="AH521" i="1" a="1"/>
  <c r="AH521" i="1" s="1"/>
  <c r="AH519" i="1" a="1"/>
  <c r="AH519" i="1" s="1"/>
  <c r="AH510" i="1" a="1"/>
  <c r="AH510" i="1" s="1"/>
  <c r="AH517" i="1" a="1"/>
  <c r="AH517" i="1" s="1"/>
  <c r="AH502" i="1" a="1"/>
  <c r="AH502" i="1" s="1"/>
  <c r="AI519" i="1" a="1"/>
  <c r="AI519" i="1" s="1"/>
  <c r="AI502" i="1" a="1"/>
  <c r="AI502" i="1" s="1"/>
  <c r="AI510" i="1" a="1"/>
  <c r="AI510" i="1" s="1"/>
  <c r="AI521" i="1" a="1"/>
  <c r="AI521" i="1" s="1"/>
  <c r="AI517" i="1" a="1"/>
  <c r="AI517" i="1" s="1"/>
  <c r="AI503" i="1" a="1"/>
  <c r="AI503" i="1" s="1"/>
  <c r="AF521" i="1" a="1"/>
  <c r="AF521" i="1" s="1"/>
  <c r="AF519" i="1" a="1"/>
  <c r="AF519" i="1" s="1"/>
  <c r="AF517" i="1" a="1"/>
  <c r="AF517" i="1" s="1"/>
  <c r="AF502" i="1" a="1"/>
  <c r="AF502" i="1" s="1"/>
  <c r="AF503" i="1" a="1"/>
  <c r="AF503" i="1" s="1"/>
  <c r="AF510" i="1" a="1"/>
  <c r="AF510" i="1" s="1"/>
  <c r="AG521" i="1" a="1"/>
  <c r="AG521" i="1" s="1"/>
  <c r="AG519" i="1" a="1"/>
  <c r="AG519" i="1" s="1"/>
  <c r="AG510" i="1" a="1"/>
  <c r="AG510" i="1" s="1"/>
  <c r="AG517" i="1" a="1"/>
  <c r="AG517" i="1" s="1"/>
  <c r="AG502" i="1" a="1"/>
  <c r="AG502" i="1" s="1"/>
  <c r="AG503" i="1" a="1"/>
  <c r="AG503" i="1" s="1"/>
  <c r="AF488" i="1" a="1"/>
  <c r="AF488" i="1" s="1"/>
  <c r="AF478" i="1" a="1"/>
  <c r="AF478" i="1" s="1"/>
  <c r="AF485" i="1" a="1"/>
  <c r="AF485" i="1" s="1"/>
  <c r="AF481" i="1" a="1"/>
  <c r="AF481" i="1" s="1"/>
  <c r="AF486" i="1" a="1"/>
  <c r="AF486" i="1" s="1"/>
  <c r="AF484" i="1" a="1"/>
  <c r="AF484" i="1" s="1"/>
  <c r="AF480" i="1" a="1"/>
  <c r="AF480" i="1" s="1"/>
  <c r="AF477" i="1" a="1"/>
  <c r="AF477" i="1" s="1"/>
  <c r="AF479" i="1" a="1"/>
  <c r="AF479" i="1" s="1"/>
  <c r="AF483" i="1" a="1"/>
  <c r="AF483" i="1" s="1"/>
  <c r="AG488" i="1" a="1"/>
  <c r="AG488" i="1" s="1"/>
  <c r="AG478" i="1" a="1"/>
  <c r="AG478" i="1" s="1"/>
  <c r="AG485" i="1" a="1"/>
  <c r="AG485" i="1" s="1"/>
  <c r="AG486" i="1" a="1"/>
  <c r="AG486" i="1" s="1"/>
  <c r="AG484" i="1" a="1"/>
  <c r="AG484" i="1" s="1"/>
  <c r="AG479" i="1" a="1"/>
  <c r="AG479" i="1" s="1"/>
  <c r="AG483" i="1" a="1"/>
  <c r="AG483" i="1" s="1"/>
  <c r="AG480" i="1" a="1"/>
  <c r="AG480" i="1" s="1"/>
  <c r="AG477" i="1" a="1"/>
  <c r="AG477" i="1" s="1"/>
  <c r="AG481" i="1" a="1"/>
  <c r="AG481" i="1" s="1"/>
  <c r="AH488" i="1" a="1"/>
  <c r="AH488" i="1" s="1"/>
  <c r="AH478" i="1" a="1"/>
  <c r="AH478" i="1" s="1"/>
  <c r="AH486" i="1" a="1"/>
  <c r="AH486" i="1" s="1"/>
  <c r="AH485" i="1" a="1"/>
  <c r="AH485" i="1" s="1"/>
  <c r="AH479" i="1" a="1"/>
  <c r="AH479" i="1" s="1"/>
  <c r="AH483" i="1" a="1"/>
  <c r="AH483" i="1" s="1"/>
  <c r="AH481" i="1" a="1"/>
  <c r="AH481" i="1" s="1"/>
  <c r="AH477" i="1" a="1"/>
  <c r="AH477" i="1" s="1"/>
  <c r="AH480" i="1" a="1"/>
  <c r="AH480" i="1" s="1"/>
  <c r="AH484" i="1" a="1"/>
  <c r="AH484" i="1" s="1"/>
  <c r="AI488" i="1" a="1"/>
  <c r="AI488" i="1" s="1"/>
  <c r="AI478" i="1" a="1"/>
  <c r="AI478" i="1" s="1"/>
  <c r="AI486" i="1" a="1"/>
  <c r="AI486" i="1" s="1"/>
  <c r="AI484" i="1" a="1"/>
  <c r="AI484" i="1" s="1"/>
  <c r="AI483" i="1" a="1"/>
  <c r="AI483" i="1" s="1"/>
  <c r="AI481" i="1" a="1"/>
  <c r="AI481" i="1" s="1"/>
  <c r="AI485" i="1" a="1"/>
  <c r="AI485" i="1" s="1"/>
  <c r="AI480" i="1" a="1"/>
  <c r="AI480" i="1" s="1"/>
  <c r="AI479" i="1" a="1"/>
  <c r="AI479" i="1" s="1"/>
  <c r="AI477" i="1" a="1"/>
  <c r="AI477" i="1" s="1"/>
  <c r="AO116" i="18"/>
  <c r="AM414" i="1"/>
  <c r="AM426" i="1" s="1" a="1"/>
  <c r="AM426" i="1" s="1"/>
  <c r="AL414" i="1"/>
  <c r="AL426" i="1" s="1" a="1"/>
  <c r="AL426" i="1" s="1"/>
  <c r="AJ414" i="1"/>
  <c r="AJ426" i="1" s="1" a="1"/>
  <c r="AJ426" i="1" s="1"/>
  <c r="AK414" i="1"/>
  <c r="AK426" i="1" s="1" a="1"/>
  <c r="AK426" i="1" s="1"/>
  <c r="AJ475" i="1"/>
  <c r="AJ487" i="1" s="1" a="1"/>
  <c r="AJ487" i="1" s="1"/>
  <c r="AF476" i="1" a="1"/>
  <c r="AF476" i="1" s="1"/>
  <c r="AL475" i="1"/>
  <c r="AL487" i="1" s="1" a="1"/>
  <c r="AL487" i="1" s="1"/>
  <c r="AH476" i="1" a="1"/>
  <c r="AH476" i="1" s="1"/>
  <c r="AK475" i="1"/>
  <c r="AK487" i="1" s="1" a="1"/>
  <c r="AK487" i="1" s="1"/>
  <c r="AG476" i="1" a="1"/>
  <c r="AG476" i="1" s="1"/>
  <c r="AM475" i="1"/>
  <c r="AM487" i="1" s="1" a="1"/>
  <c r="AM487" i="1" s="1"/>
  <c r="AI476" i="1" a="1"/>
  <c r="AI476" i="1" s="1"/>
  <c r="G341" i="1"/>
  <c r="G339" i="1"/>
  <c r="G338" i="1"/>
  <c r="G337" i="1"/>
  <c r="G335" i="1"/>
  <c r="G312" i="1"/>
  <c r="G311" i="1"/>
  <c r="G310" i="1"/>
  <c r="G309" i="1"/>
  <c r="G307" i="1"/>
  <c r="G305" i="1"/>
  <c r="G303" i="1"/>
  <c r="G301" i="1"/>
  <c r="G288" i="1"/>
  <c r="AM528" i="1" l="1" a="1"/>
  <c r="AM528" i="1" s="1"/>
  <c r="AM482" i="1" a="1"/>
  <c r="AM482" i="1" s="1"/>
  <c r="AJ528" i="1" a="1"/>
  <c r="AJ528" i="1" s="1"/>
  <c r="AJ482" i="1" a="1"/>
  <c r="AJ482" i="1" s="1"/>
  <c r="AK528" i="1" a="1"/>
  <c r="AK528" i="1" s="1"/>
  <c r="AK482" i="1" a="1"/>
  <c r="AK482" i="1" s="1"/>
  <c r="AL528" i="1" a="1"/>
  <c r="AL528" i="1" s="1"/>
  <c r="AL482" i="1" a="1"/>
  <c r="AL482" i="1" s="1"/>
  <c r="AM467" i="1" a="1"/>
  <c r="AM467" i="1" s="1"/>
  <c r="AM421" i="1" a="1"/>
  <c r="AM421" i="1" s="1"/>
  <c r="AL467" i="1" a="1"/>
  <c r="AL467" i="1" s="1"/>
  <c r="AL421" i="1" a="1"/>
  <c r="AL421" i="1" s="1"/>
  <c r="AK467" i="1" a="1"/>
  <c r="AK467" i="1" s="1"/>
  <c r="AK421" i="1" a="1"/>
  <c r="AK421" i="1" s="1"/>
  <c r="AJ467" i="1" a="1"/>
  <c r="AJ467" i="1" s="1"/>
  <c r="AJ421" i="1" a="1"/>
  <c r="AJ421" i="1" s="1"/>
  <c r="AK443" i="1" a="1"/>
  <c r="AK443" i="1" s="1"/>
  <c r="AK444" i="1" a="1"/>
  <c r="AK444" i="1" s="1"/>
  <c r="AK448" i="1" a="1"/>
  <c r="AK448" i="1" s="1"/>
  <c r="AK430" i="1" a="1"/>
  <c r="AK430" i="1" s="1"/>
  <c r="AK453" i="1" a="1"/>
  <c r="AK453" i="1" s="1"/>
  <c r="AK423" i="1" a="1"/>
  <c r="AK423" i="1" s="1"/>
  <c r="AK439" i="1" a="1"/>
  <c r="AK439" i="1" s="1"/>
  <c r="AK419" i="1" a="1"/>
  <c r="AK419" i="1" s="1"/>
  <c r="AK460" i="1" a="1"/>
  <c r="AK460" i="1" s="1"/>
  <c r="AK449" i="1" a="1"/>
  <c r="AK449" i="1" s="1"/>
  <c r="AK435" i="1" a="1"/>
  <c r="AK435" i="1" s="1"/>
  <c r="AK416" i="1" a="1"/>
  <c r="AK416" i="1" s="1"/>
  <c r="AK438" i="1" a="1"/>
  <c r="AK438" i="1" s="1"/>
  <c r="AK464" i="1" a="1"/>
  <c r="AK464" i="1" s="1"/>
  <c r="AK433" i="1" a="1"/>
  <c r="AK433" i="1" s="1"/>
  <c r="AK417" i="1" a="1"/>
  <c r="AK417" i="1" s="1"/>
  <c r="AK458" i="1" a="1"/>
  <c r="AK458" i="1" s="1"/>
  <c r="AK454" i="1" a="1"/>
  <c r="AK454" i="1" s="1"/>
  <c r="AK429" i="1" a="1"/>
  <c r="AK429" i="1" s="1"/>
  <c r="AK465" i="1" a="1"/>
  <c r="AK465" i="1" s="1"/>
  <c r="AK434" i="1" a="1"/>
  <c r="AK434" i="1" s="1"/>
  <c r="AK459" i="1" a="1"/>
  <c r="AK459" i="1" s="1"/>
  <c r="AK463" i="1" a="1"/>
  <c r="AK463" i="1" s="1"/>
  <c r="AK428" i="1" a="1"/>
  <c r="AK428" i="1" s="1"/>
  <c r="AK415" i="1" a="1"/>
  <c r="AK415" i="1" s="1"/>
  <c r="AK455" i="1" a="1"/>
  <c r="AK455" i="1" s="1"/>
  <c r="AK422" i="1" a="1"/>
  <c r="AK422" i="1" s="1"/>
  <c r="AK431" i="1" a="1"/>
  <c r="AK431" i="1" s="1"/>
  <c r="AK445" i="1" a="1"/>
  <c r="AK445" i="1" s="1"/>
  <c r="AK440" i="1" a="1"/>
  <c r="AK440" i="1" s="1"/>
  <c r="AK436" i="1" a="1"/>
  <c r="AK436" i="1" s="1"/>
  <c r="AK424" i="1" a="1"/>
  <c r="AK424" i="1" s="1"/>
  <c r="AK446" i="1" a="1"/>
  <c r="AK446" i="1" s="1"/>
  <c r="AK457" i="1" a="1"/>
  <c r="AK457" i="1" s="1"/>
  <c r="AK437" i="1" a="1"/>
  <c r="AK437" i="1" s="1"/>
  <c r="AK447" i="1" a="1"/>
  <c r="AK447" i="1" s="1"/>
  <c r="AK432" i="1" a="1"/>
  <c r="AK432" i="1" s="1"/>
  <c r="AK452" i="1" a="1"/>
  <c r="AK452" i="1" s="1"/>
  <c r="AK451" i="1" a="1"/>
  <c r="AK451" i="1" s="1"/>
  <c r="AK466" i="1" a="1"/>
  <c r="AK466" i="1" s="1"/>
  <c r="AK441" i="1" a="1"/>
  <c r="AK441" i="1" s="1"/>
  <c r="AK418" i="1" a="1"/>
  <c r="AK418" i="1" s="1"/>
  <c r="AK425" i="1" a="1"/>
  <c r="AK425" i="1" s="1"/>
  <c r="AK462" i="1" a="1"/>
  <c r="AK462" i="1" s="1"/>
  <c r="AK461" i="1" a="1"/>
  <c r="AK461" i="1" s="1"/>
  <c r="AK450" i="1" a="1"/>
  <c r="AK450" i="1" s="1"/>
  <c r="AK468" i="1" a="1"/>
  <c r="AK468" i="1" s="1"/>
  <c r="AK442" i="1" a="1"/>
  <c r="AK442" i="1" s="1"/>
  <c r="AK427" i="1" a="1"/>
  <c r="AK427" i="1" s="1"/>
  <c r="AK420" i="1" a="1"/>
  <c r="AK420" i="1" s="1"/>
  <c r="AK456" i="1" a="1"/>
  <c r="AK456" i="1" s="1"/>
  <c r="AJ430" i="1" a="1"/>
  <c r="AJ430" i="1" s="1"/>
  <c r="AJ423" i="1" a="1"/>
  <c r="AJ423" i="1" s="1"/>
  <c r="AJ453" i="1" a="1"/>
  <c r="AJ453" i="1" s="1"/>
  <c r="AJ422" i="1" a="1"/>
  <c r="AJ422" i="1" s="1"/>
  <c r="AJ439" i="1" a="1"/>
  <c r="AJ439" i="1" s="1"/>
  <c r="AJ416" i="1" a="1"/>
  <c r="AJ416" i="1" s="1"/>
  <c r="AJ449" i="1" a="1"/>
  <c r="AJ449" i="1" s="1"/>
  <c r="AJ450" i="1" a="1"/>
  <c r="AJ450" i="1" s="1"/>
  <c r="AJ415" i="1" a="1"/>
  <c r="AJ415" i="1" s="1"/>
  <c r="AJ454" i="1" a="1"/>
  <c r="AJ454" i="1" s="1"/>
  <c r="AJ465" i="1" a="1"/>
  <c r="AJ465" i="1" s="1"/>
  <c r="AJ459" i="1" a="1"/>
  <c r="AJ459" i="1" s="1"/>
  <c r="AJ458" i="1" a="1"/>
  <c r="AJ458" i="1" s="1"/>
  <c r="AJ429" i="1" a="1"/>
  <c r="AJ429" i="1" s="1"/>
  <c r="AJ438" i="1" a="1"/>
  <c r="AJ438" i="1" s="1"/>
  <c r="AJ464" i="1" a="1"/>
  <c r="AJ464" i="1" s="1"/>
  <c r="AJ444" i="1" a="1"/>
  <c r="AJ444" i="1" s="1"/>
  <c r="AJ434" i="1" a="1"/>
  <c r="AJ434" i="1" s="1"/>
  <c r="AJ455" i="1" a="1"/>
  <c r="AJ455" i="1" s="1"/>
  <c r="AJ433" i="1" a="1"/>
  <c r="AJ433" i="1" s="1"/>
  <c r="AJ417" i="1" a="1"/>
  <c r="AJ417" i="1" s="1"/>
  <c r="AJ443" i="1" a="1"/>
  <c r="AJ443" i="1" s="1"/>
  <c r="AJ463" i="1" a="1"/>
  <c r="AJ463" i="1" s="1"/>
  <c r="AJ460" i="1" a="1"/>
  <c r="AJ460" i="1" s="1"/>
  <c r="AJ448" i="1" a="1"/>
  <c r="AJ448" i="1" s="1"/>
  <c r="AJ428" i="1" a="1"/>
  <c r="AJ428" i="1" s="1"/>
  <c r="AJ446" i="1" a="1"/>
  <c r="AJ446" i="1" s="1"/>
  <c r="AJ424" i="1" a="1"/>
  <c r="AJ424" i="1" s="1"/>
  <c r="AJ468" i="1" a="1"/>
  <c r="AJ468" i="1" s="1"/>
  <c r="AJ456" i="1" a="1"/>
  <c r="AJ456" i="1" s="1"/>
  <c r="AJ461" i="1" a="1"/>
  <c r="AJ461" i="1" s="1"/>
  <c r="AJ427" i="1" a="1"/>
  <c r="AJ427" i="1" s="1"/>
  <c r="AJ418" i="1" a="1"/>
  <c r="AJ418" i="1" s="1"/>
  <c r="AJ462" i="1" a="1"/>
  <c r="AJ462" i="1" s="1"/>
  <c r="AJ441" i="1" a="1"/>
  <c r="AJ441" i="1" s="1"/>
  <c r="AJ432" i="1" a="1"/>
  <c r="AJ432" i="1" s="1"/>
  <c r="AJ435" i="1" a="1"/>
  <c r="AJ435" i="1" s="1"/>
  <c r="AJ445" i="1" a="1"/>
  <c r="AJ445" i="1" s="1"/>
  <c r="AJ437" i="1" a="1"/>
  <c r="AJ437" i="1" s="1"/>
  <c r="AJ431" i="1" a="1"/>
  <c r="AJ431" i="1" s="1"/>
  <c r="AJ425" i="1" a="1"/>
  <c r="AJ425" i="1" s="1"/>
  <c r="AJ457" i="1" a="1"/>
  <c r="AJ457" i="1" s="1"/>
  <c r="AJ420" i="1" a="1"/>
  <c r="AJ420" i="1" s="1"/>
  <c r="AJ436" i="1" a="1"/>
  <c r="AJ436" i="1" s="1"/>
  <c r="AJ440" i="1" a="1"/>
  <c r="AJ440" i="1" s="1"/>
  <c r="AJ419" i="1" a="1"/>
  <c r="AJ419" i="1" s="1"/>
  <c r="AJ452" i="1" a="1"/>
  <c r="AJ452" i="1" s="1"/>
  <c r="AJ466" i="1" a="1"/>
  <c r="AJ466" i="1" s="1"/>
  <c r="AJ442" i="1" a="1"/>
  <c r="AJ442" i="1" s="1"/>
  <c r="AJ447" i="1" a="1"/>
  <c r="AJ447" i="1" s="1"/>
  <c r="AJ451" i="1" a="1"/>
  <c r="AJ451" i="1" s="1"/>
  <c r="AM433" i="1" a="1"/>
  <c r="AM433" i="1" s="1"/>
  <c r="AM422" i="1" a="1"/>
  <c r="AM422" i="1" s="1"/>
  <c r="AM417" i="1" a="1"/>
  <c r="AM417" i="1" s="1"/>
  <c r="AM438" i="1" a="1"/>
  <c r="AM438" i="1" s="1"/>
  <c r="AM444" i="1" a="1"/>
  <c r="AM444" i="1" s="1"/>
  <c r="AM464" i="1" a="1"/>
  <c r="AM464" i="1" s="1"/>
  <c r="AM443" i="1" a="1"/>
  <c r="AM443" i="1" s="1"/>
  <c r="AM448" i="1" a="1"/>
  <c r="AM448" i="1" s="1"/>
  <c r="AM423" i="1" a="1"/>
  <c r="AM423" i="1" s="1"/>
  <c r="AM449" i="1" a="1"/>
  <c r="AM449" i="1" s="1"/>
  <c r="AM463" i="1" a="1"/>
  <c r="AM463" i="1" s="1"/>
  <c r="AM429" i="1" a="1"/>
  <c r="AM429" i="1" s="1"/>
  <c r="AM453" i="1" a="1"/>
  <c r="AM453" i="1" s="1"/>
  <c r="AM415" i="1" a="1"/>
  <c r="AM415" i="1" s="1"/>
  <c r="AM428" i="1" a="1"/>
  <c r="AM428" i="1" s="1"/>
  <c r="AM459" i="1" a="1"/>
  <c r="AM459" i="1" s="1"/>
  <c r="AM439" i="1" a="1"/>
  <c r="AM439" i="1" s="1"/>
  <c r="AM416" i="1" a="1"/>
  <c r="AM416" i="1" s="1"/>
  <c r="AM458" i="1" a="1"/>
  <c r="AM458" i="1" s="1"/>
  <c r="AM454" i="1" a="1"/>
  <c r="AM454" i="1" s="1"/>
  <c r="AM434" i="1" a="1"/>
  <c r="AM434" i="1" s="1"/>
  <c r="AM420" i="1" a="1"/>
  <c r="AM420" i="1" s="1"/>
  <c r="AM466" i="1" a="1"/>
  <c r="AM466" i="1" s="1"/>
  <c r="AM457" i="1" a="1"/>
  <c r="AM457" i="1" s="1"/>
  <c r="AM447" i="1" a="1"/>
  <c r="AM447" i="1" s="1"/>
  <c r="AM441" i="1" a="1"/>
  <c r="AM441" i="1" s="1"/>
  <c r="AM460" i="1" a="1"/>
  <c r="AM460" i="1" s="1"/>
  <c r="AM442" i="1" a="1"/>
  <c r="AM442" i="1" s="1"/>
  <c r="AM451" i="1" a="1"/>
  <c r="AM451" i="1" s="1"/>
  <c r="AM450" i="1" a="1"/>
  <c r="AM450" i="1" s="1"/>
  <c r="AM424" i="1" a="1"/>
  <c r="AM424" i="1" s="1"/>
  <c r="AM418" i="1" a="1"/>
  <c r="AM418" i="1" s="1"/>
  <c r="AM430" i="1" a="1"/>
  <c r="AM430" i="1" s="1"/>
  <c r="AM436" i="1" a="1"/>
  <c r="AM436" i="1" s="1"/>
  <c r="AM435" i="1" a="1"/>
  <c r="AM435" i="1" s="1"/>
  <c r="AM468" i="1" a="1"/>
  <c r="AM468" i="1" s="1"/>
  <c r="AM427" i="1" a="1"/>
  <c r="AM427" i="1" s="1"/>
  <c r="AM465" i="1" a="1"/>
  <c r="AM465" i="1" s="1"/>
  <c r="AM455" i="1" a="1"/>
  <c r="AM455" i="1" s="1"/>
  <c r="AM462" i="1" a="1"/>
  <c r="AM462" i="1" s="1"/>
  <c r="AM452" i="1" a="1"/>
  <c r="AM452" i="1" s="1"/>
  <c r="AM425" i="1" a="1"/>
  <c r="AM425" i="1" s="1"/>
  <c r="AM432" i="1" a="1"/>
  <c r="AM432" i="1" s="1"/>
  <c r="AM419" i="1" a="1"/>
  <c r="AM419" i="1" s="1"/>
  <c r="AM431" i="1" a="1"/>
  <c r="AM431" i="1" s="1"/>
  <c r="AM446" i="1" a="1"/>
  <c r="AM446" i="1" s="1"/>
  <c r="AM461" i="1" a="1"/>
  <c r="AM461" i="1" s="1"/>
  <c r="AM440" i="1" a="1"/>
  <c r="AM440" i="1" s="1"/>
  <c r="AM437" i="1" a="1"/>
  <c r="AM437" i="1" s="1"/>
  <c r="AM456" i="1" a="1"/>
  <c r="AM456" i="1" s="1"/>
  <c r="AM445" i="1" a="1"/>
  <c r="AM445" i="1" s="1"/>
  <c r="AL417" i="1" a="1"/>
  <c r="AL417" i="1" s="1"/>
  <c r="AL438" i="1" a="1"/>
  <c r="AL438" i="1" s="1"/>
  <c r="AL443" i="1" a="1"/>
  <c r="AL443" i="1" s="1"/>
  <c r="AL418" i="1" a="1"/>
  <c r="AL418" i="1" s="1"/>
  <c r="AL448" i="1" a="1"/>
  <c r="AL448" i="1" s="1"/>
  <c r="AL430" i="1" a="1"/>
  <c r="AL430" i="1" s="1"/>
  <c r="AL453" i="1" a="1"/>
  <c r="AL453" i="1" s="1"/>
  <c r="AL450" i="1" a="1"/>
  <c r="AL450" i="1" s="1"/>
  <c r="AL416" i="1" a="1"/>
  <c r="AL416" i="1" s="1"/>
  <c r="AL435" i="1" a="1"/>
  <c r="AL435" i="1" s="1"/>
  <c r="AL422" i="1" a="1"/>
  <c r="AL422" i="1" s="1"/>
  <c r="AL459" i="1" a="1"/>
  <c r="AL459" i="1" s="1"/>
  <c r="AL415" i="1" a="1"/>
  <c r="AL415" i="1" s="1"/>
  <c r="AL445" i="1" a="1"/>
  <c r="AL445" i="1" s="1"/>
  <c r="AL465" i="1" a="1"/>
  <c r="AL465" i="1" s="1"/>
  <c r="AL424" i="1" a="1"/>
  <c r="AL424" i="1" s="1"/>
  <c r="AL428" i="1" a="1"/>
  <c r="AL428" i="1" s="1"/>
  <c r="AL460" i="1" a="1"/>
  <c r="AL460" i="1" s="1"/>
  <c r="AL440" i="1" a="1"/>
  <c r="AL440" i="1" s="1"/>
  <c r="AL458" i="1" a="1"/>
  <c r="AL458" i="1" s="1"/>
  <c r="AL433" i="1" a="1"/>
  <c r="AL433" i="1" s="1"/>
  <c r="AL455" i="1" a="1"/>
  <c r="AL455" i="1" s="1"/>
  <c r="AL463" i="1" a="1"/>
  <c r="AL463" i="1" s="1"/>
  <c r="AL419" i="1" a="1"/>
  <c r="AL419" i="1" s="1"/>
  <c r="AL462" i="1" a="1"/>
  <c r="AL462" i="1" s="1"/>
  <c r="AL446" i="1" a="1"/>
  <c r="AL446" i="1" s="1"/>
  <c r="AL444" i="1" a="1"/>
  <c r="AL444" i="1" s="1"/>
  <c r="AL466" i="1" a="1"/>
  <c r="AL466" i="1" s="1"/>
  <c r="AL456" i="1" a="1"/>
  <c r="AL456" i="1" s="1"/>
  <c r="AL464" i="1" a="1"/>
  <c r="AL464" i="1" s="1"/>
  <c r="AL468" i="1" a="1"/>
  <c r="AL468" i="1" s="1"/>
  <c r="AL436" i="1" a="1"/>
  <c r="AL436" i="1" s="1"/>
  <c r="AL442" i="1" a="1"/>
  <c r="AL442" i="1" s="1"/>
  <c r="AL437" i="1" a="1"/>
  <c r="AL437" i="1" s="1"/>
  <c r="AL441" i="1" a="1"/>
  <c r="AL441" i="1" s="1"/>
  <c r="AL431" i="1" a="1"/>
  <c r="AL431" i="1" s="1"/>
  <c r="AL454" i="1" a="1"/>
  <c r="AL454" i="1" s="1"/>
  <c r="AL461" i="1" a="1"/>
  <c r="AL461" i="1" s="1"/>
  <c r="AL423" i="1" a="1"/>
  <c r="AL423" i="1" s="1"/>
  <c r="AL449" i="1" a="1"/>
  <c r="AL449" i="1" s="1"/>
  <c r="AL434" i="1" a="1"/>
  <c r="AL434" i="1" s="1"/>
  <c r="AL439" i="1" a="1"/>
  <c r="AL439" i="1" s="1"/>
  <c r="AL447" i="1" a="1"/>
  <c r="AL447" i="1" s="1"/>
  <c r="AL429" i="1" a="1"/>
  <c r="AL429" i="1" s="1"/>
  <c r="AL457" i="1" a="1"/>
  <c r="AL457" i="1" s="1"/>
  <c r="AL425" i="1" a="1"/>
  <c r="AL425" i="1" s="1"/>
  <c r="AL452" i="1" a="1"/>
  <c r="AL452" i="1" s="1"/>
  <c r="AL420" i="1" a="1"/>
  <c r="AL420" i="1" s="1"/>
  <c r="AL451" i="1" a="1"/>
  <c r="AL451" i="1" s="1"/>
  <c r="AL432" i="1" a="1"/>
  <c r="AL432" i="1" s="1"/>
  <c r="AL427" i="1" a="1"/>
  <c r="AL427" i="1" s="1"/>
  <c r="AL512" i="1" a="1"/>
  <c r="AL512" i="1" s="1"/>
  <c r="AL511" i="1" a="1"/>
  <c r="AL511" i="1" s="1"/>
  <c r="AL515" i="1" a="1"/>
  <c r="AL515" i="1" s="1"/>
  <c r="AL514" i="1" a="1"/>
  <c r="AL514" i="1" s="1"/>
  <c r="AL516" i="1" a="1"/>
  <c r="AL516" i="1" s="1"/>
  <c r="AL513" i="1" a="1"/>
  <c r="AL513" i="1" s="1"/>
  <c r="AK516" i="1" a="1"/>
  <c r="AK516" i="1" s="1"/>
  <c r="AK511" i="1" a="1"/>
  <c r="AK511" i="1" s="1"/>
  <c r="AK515" i="1" a="1"/>
  <c r="AK515" i="1" s="1"/>
  <c r="AK512" i="1" a="1"/>
  <c r="AK512" i="1" s="1"/>
  <c r="AK514" i="1" a="1"/>
  <c r="AK514" i="1" s="1"/>
  <c r="AK513" i="1" a="1"/>
  <c r="AK513" i="1" s="1"/>
  <c r="AJ515" i="1" a="1"/>
  <c r="AJ515" i="1" s="1"/>
  <c r="AJ516" i="1" a="1"/>
  <c r="AJ516" i="1" s="1"/>
  <c r="AJ511" i="1" a="1"/>
  <c r="AJ511" i="1" s="1"/>
  <c r="AJ514" i="1" a="1"/>
  <c r="AJ514" i="1" s="1"/>
  <c r="AJ513" i="1" a="1"/>
  <c r="AJ513" i="1" s="1"/>
  <c r="AJ512" i="1" a="1"/>
  <c r="AJ512" i="1" s="1"/>
  <c r="AM513" i="1" a="1"/>
  <c r="AM513" i="1" s="1"/>
  <c r="AM511" i="1" a="1"/>
  <c r="AM511" i="1" s="1"/>
  <c r="AM512" i="1" a="1"/>
  <c r="AM512" i="1" s="1"/>
  <c r="AM514" i="1" a="1"/>
  <c r="AM514" i="1" s="1"/>
  <c r="AM515" i="1" a="1"/>
  <c r="AM515" i="1" s="1"/>
  <c r="AM516" i="1" a="1"/>
  <c r="AM516" i="1" s="1"/>
  <c r="AK524" i="1" a="1"/>
  <c r="AK524" i="1" s="1"/>
  <c r="AK505" i="1" a="1"/>
  <c r="AK505" i="1" s="1"/>
  <c r="AK506" i="1" a="1"/>
  <c r="AK506" i="1" s="1"/>
  <c r="AK508" i="1" a="1"/>
  <c r="AK508" i="1" s="1"/>
  <c r="AK504" i="1" a="1"/>
  <c r="AK504" i="1" s="1"/>
  <c r="AK507" i="1" a="1"/>
  <c r="AK507" i="1" s="1"/>
  <c r="AL524" i="1" a="1"/>
  <c r="AL524" i="1" s="1"/>
  <c r="AL504" i="1" a="1"/>
  <c r="AL504" i="1" s="1"/>
  <c r="AL505" i="1" a="1"/>
  <c r="AL505" i="1" s="1"/>
  <c r="AL506" i="1" a="1"/>
  <c r="AL506" i="1" s="1"/>
  <c r="AL507" i="1" a="1"/>
  <c r="AL507" i="1" s="1"/>
  <c r="AL508" i="1" a="1"/>
  <c r="AL508" i="1" s="1"/>
  <c r="AJ524" i="1" a="1"/>
  <c r="AJ524" i="1" s="1"/>
  <c r="AJ507" i="1" a="1"/>
  <c r="AJ507" i="1" s="1"/>
  <c r="AJ504" i="1" a="1"/>
  <c r="AJ504" i="1" s="1"/>
  <c r="AJ505" i="1" a="1"/>
  <c r="AJ505" i="1" s="1"/>
  <c r="AJ508" i="1" a="1"/>
  <c r="AJ508" i="1" s="1"/>
  <c r="AJ506" i="1" a="1"/>
  <c r="AJ506" i="1" s="1"/>
  <c r="AM524" i="1" a="1"/>
  <c r="AM524" i="1" s="1"/>
  <c r="AM505" i="1" a="1"/>
  <c r="AM505" i="1" s="1"/>
  <c r="AM506" i="1" a="1"/>
  <c r="AM506" i="1" s="1"/>
  <c r="AM504" i="1" a="1"/>
  <c r="AM504" i="1" s="1"/>
  <c r="AM507" i="1" a="1"/>
  <c r="AM507" i="1" s="1"/>
  <c r="AM508" i="1" a="1"/>
  <c r="AM508" i="1" s="1"/>
  <c r="O991" i="9"/>
  <c r="O966" i="27"/>
  <c r="O990" i="9"/>
  <c r="O965" i="27"/>
  <c r="K991" i="9"/>
  <c r="K966" i="27"/>
  <c r="Q992" i="9"/>
  <c r="Q967" i="27"/>
  <c r="K998" i="9"/>
  <c r="K973" i="27"/>
  <c r="N997" i="9"/>
  <c r="N972" i="27"/>
  <c r="Q997" i="9"/>
  <c r="Q972" i="27"/>
  <c r="P992" i="9"/>
  <c r="P967" i="27"/>
  <c r="S996" i="9"/>
  <c r="S971" i="27"/>
  <c r="Q994" i="9"/>
  <c r="Q969" i="27"/>
  <c r="M998" i="9"/>
  <c r="M973" i="27"/>
  <c r="L998" i="9"/>
  <c r="L973" i="27"/>
  <c r="L994" i="9"/>
  <c r="L969" i="27"/>
  <c r="Q991" i="9"/>
  <c r="Q966" i="27"/>
  <c r="Q995" i="9"/>
  <c r="Q970" i="27"/>
  <c r="P998" i="9"/>
  <c r="P973" i="27"/>
  <c r="N991" i="9"/>
  <c r="N966" i="27"/>
  <c r="O992" i="9"/>
  <c r="O967" i="27"/>
  <c r="K990" i="9"/>
  <c r="K965" i="27"/>
  <c r="L993" i="9"/>
  <c r="L968" i="27"/>
  <c r="Q996" i="9"/>
  <c r="Q971" i="27"/>
  <c r="O995" i="9"/>
  <c r="O970" i="27"/>
  <c r="P995" i="9"/>
  <c r="P970" i="27"/>
  <c r="K999" i="9"/>
  <c r="K974" i="27"/>
  <c r="L991" i="9"/>
  <c r="L966" i="27"/>
  <c r="S998" i="9"/>
  <c r="S973" i="27"/>
  <c r="O997" i="9"/>
  <c r="O972" i="27"/>
  <c r="M997" i="9"/>
  <c r="M972" i="27"/>
  <c r="Q993" i="9"/>
  <c r="Q968" i="27"/>
  <c r="L992" i="9"/>
  <c r="L967" i="27"/>
  <c r="N990" i="9"/>
  <c r="N965" i="27"/>
  <c r="S995" i="9"/>
  <c r="S970" i="27"/>
  <c r="N992" i="9"/>
  <c r="N967" i="27"/>
  <c r="Q998" i="9"/>
  <c r="Q973" i="27"/>
  <c r="N999" i="9"/>
  <c r="N974" i="27"/>
  <c r="S990" i="9"/>
  <c r="S965" i="27"/>
  <c r="L995" i="9"/>
  <c r="L970" i="27"/>
  <c r="P997" i="9"/>
  <c r="P972" i="27"/>
  <c r="N996" i="9"/>
  <c r="N971" i="27"/>
  <c r="S991" i="9"/>
  <c r="S966" i="27"/>
  <c r="S997" i="9"/>
  <c r="S972" i="27"/>
  <c r="M991" i="9"/>
  <c r="M966" i="27"/>
  <c r="M995" i="9"/>
  <c r="M970" i="27"/>
  <c r="P990" i="9"/>
  <c r="P965" i="27"/>
  <c r="L999" i="9"/>
  <c r="L974" i="27"/>
  <c r="N995" i="9"/>
  <c r="N970" i="27"/>
  <c r="M992" i="9"/>
  <c r="M967" i="27"/>
  <c r="M994" i="9"/>
  <c r="M969" i="27"/>
  <c r="M999" i="9"/>
  <c r="M974" i="27"/>
  <c r="Q990" i="9"/>
  <c r="Q965" i="27"/>
  <c r="K996" i="9"/>
  <c r="K971" i="27"/>
  <c r="L990" i="9"/>
  <c r="L965" i="27"/>
  <c r="N994" i="9"/>
  <c r="N969" i="27"/>
  <c r="O996" i="9"/>
  <c r="O971" i="27"/>
  <c r="K992" i="9"/>
  <c r="K967" i="27"/>
  <c r="M990" i="9"/>
  <c r="M965" i="27"/>
  <c r="P994" i="9"/>
  <c r="P969" i="27"/>
  <c r="N998" i="9"/>
  <c r="N973" i="27"/>
  <c r="L997" i="9"/>
  <c r="L972" i="27"/>
  <c r="P991" i="9"/>
  <c r="P966" i="27"/>
  <c r="M993" i="9"/>
  <c r="M968" i="27"/>
  <c r="K995" i="9"/>
  <c r="K970" i="27"/>
  <c r="K994" i="9"/>
  <c r="K969" i="27"/>
  <c r="K997" i="9"/>
  <c r="K972" i="27"/>
  <c r="S994" i="9"/>
  <c r="S969" i="27"/>
  <c r="O994" i="9"/>
  <c r="O969" i="27"/>
  <c r="P996" i="9"/>
  <c r="P971" i="27"/>
  <c r="O999" i="9"/>
  <c r="O974" i="27"/>
  <c r="N993" i="9"/>
  <c r="N968" i="27"/>
  <c r="M996" i="9"/>
  <c r="M971" i="27"/>
  <c r="S992" i="9"/>
  <c r="S967" i="27"/>
  <c r="S993" i="9"/>
  <c r="S968" i="27"/>
  <c r="O993" i="9"/>
  <c r="O968" i="27"/>
  <c r="L996" i="9"/>
  <c r="L971" i="27"/>
  <c r="O998" i="9"/>
  <c r="O973" i="27"/>
  <c r="S999" i="9"/>
  <c r="S974" i="27"/>
  <c r="P999" i="9"/>
  <c r="P974" i="27"/>
  <c r="Q999" i="9"/>
  <c r="Q974" i="27"/>
  <c r="K993" i="9"/>
  <c r="K968" i="27"/>
  <c r="P993" i="9"/>
  <c r="P968" i="27"/>
  <c r="AK522" i="1" a="1"/>
  <c r="AK522" i="1" s="1"/>
  <c r="AL522" i="1" a="1"/>
  <c r="AL522" i="1" s="1"/>
  <c r="AJ522" i="1" a="1"/>
  <c r="AJ522" i="1" s="1"/>
  <c r="AM522" i="1" a="1"/>
  <c r="AM522" i="1" s="1"/>
  <c r="AK518" i="1" a="1"/>
  <c r="AK518" i="1" s="1"/>
  <c r="AK520" i="1" a="1"/>
  <c r="AK520" i="1" s="1"/>
  <c r="AL518" i="1" a="1"/>
  <c r="AL518" i="1" s="1"/>
  <c r="AL520" i="1" a="1"/>
  <c r="AL520" i="1" s="1"/>
  <c r="AJ518" i="1" a="1"/>
  <c r="AJ518" i="1" s="1"/>
  <c r="AJ520" i="1" a="1"/>
  <c r="AJ520" i="1" s="1"/>
  <c r="AM518" i="1" a="1"/>
  <c r="AM518" i="1" s="1"/>
  <c r="AM520" i="1" a="1"/>
  <c r="AM520" i="1" s="1"/>
  <c r="AK509" i="1" a="1"/>
  <c r="AK509" i="1" s="1"/>
  <c r="AL509" i="1" a="1"/>
  <c r="AL509" i="1" s="1"/>
  <c r="AJ509" i="1" a="1"/>
  <c r="AJ509" i="1" s="1"/>
  <c r="AM509" i="1" a="1"/>
  <c r="AM509" i="1" s="1"/>
  <c r="AK501" i="1" a="1"/>
  <c r="AK501" i="1" s="1"/>
  <c r="AL501" i="1" a="1"/>
  <c r="AL501" i="1" s="1"/>
  <c r="AJ501" i="1" a="1"/>
  <c r="AJ501" i="1" s="1"/>
  <c r="AM501" i="1" a="1"/>
  <c r="AM501" i="1" s="1"/>
  <c r="AK494" i="1" a="1"/>
  <c r="AK494" i="1" s="1"/>
  <c r="AK496" i="1" a="1"/>
  <c r="AK496" i="1" s="1"/>
  <c r="AL494" i="1" a="1"/>
  <c r="AL494" i="1" s="1"/>
  <c r="AL496" i="1" a="1"/>
  <c r="AL496" i="1" s="1"/>
  <c r="AJ494" i="1" a="1"/>
  <c r="AJ494" i="1" s="1"/>
  <c r="AJ496" i="1" a="1"/>
  <c r="AJ496" i="1" s="1"/>
  <c r="AM494" i="1" a="1"/>
  <c r="AM494" i="1" s="1"/>
  <c r="AM496" i="1" a="1"/>
  <c r="AM496" i="1" s="1"/>
  <c r="AK490" i="1" a="1"/>
  <c r="AK490" i="1" s="1"/>
  <c r="AK492" i="1" a="1"/>
  <c r="AK492" i="1" s="1"/>
  <c r="AL490" i="1" a="1"/>
  <c r="AL490" i="1" s="1"/>
  <c r="AL492" i="1" a="1"/>
  <c r="AL492" i="1" s="1"/>
  <c r="AJ490" i="1" a="1"/>
  <c r="AJ490" i="1" s="1"/>
  <c r="AJ492" i="1" a="1"/>
  <c r="AJ492" i="1" s="1"/>
  <c r="AM490" i="1" a="1"/>
  <c r="AM490" i="1" s="1"/>
  <c r="AM492" i="1" a="1"/>
  <c r="AM492" i="1" s="1"/>
  <c r="AJ521" i="1" a="1"/>
  <c r="AJ521" i="1" s="1"/>
  <c r="AJ519" i="1" a="1"/>
  <c r="AJ519" i="1" s="1"/>
  <c r="AJ517" i="1" a="1"/>
  <c r="AJ517" i="1" s="1"/>
  <c r="AJ510" i="1" a="1"/>
  <c r="AJ510" i="1" s="1"/>
  <c r="AJ502" i="1" a="1"/>
  <c r="AJ502" i="1" s="1"/>
  <c r="AJ503" i="1" a="1"/>
  <c r="AJ503" i="1" s="1"/>
  <c r="AM519" i="1" a="1"/>
  <c r="AM519" i="1" s="1"/>
  <c r="AM502" i="1" a="1"/>
  <c r="AM502" i="1" s="1"/>
  <c r="AM521" i="1" a="1"/>
  <c r="AM521" i="1" s="1"/>
  <c r="AM510" i="1" a="1"/>
  <c r="AM510" i="1" s="1"/>
  <c r="AM517" i="1" a="1"/>
  <c r="AM517" i="1" s="1"/>
  <c r="AM503" i="1" a="1"/>
  <c r="AM503" i="1" s="1"/>
  <c r="AK521" i="1" a="1"/>
  <c r="AK521" i="1" s="1"/>
  <c r="AK519" i="1" a="1"/>
  <c r="AK519" i="1" s="1"/>
  <c r="AK510" i="1" a="1"/>
  <c r="AK510" i="1" s="1"/>
  <c r="AK502" i="1" a="1"/>
  <c r="AK502" i="1" s="1"/>
  <c r="AK503" i="1" a="1"/>
  <c r="AK503" i="1" s="1"/>
  <c r="AK517" i="1" a="1"/>
  <c r="AK517" i="1" s="1"/>
  <c r="AL517" i="1" a="1"/>
  <c r="AL517" i="1" s="1"/>
  <c r="AL503" i="1" a="1"/>
  <c r="AL503" i="1" s="1"/>
  <c r="AL519" i="1" a="1"/>
  <c r="AL519" i="1" s="1"/>
  <c r="AL510" i="1" a="1"/>
  <c r="AL510" i="1" s="1"/>
  <c r="AL521" i="1" a="1"/>
  <c r="AL521" i="1" s="1"/>
  <c r="AL502" i="1" a="1"/>
  <c r="AL502" i="1" s="1"/>
  <c r="AK488" i="1" a="1"/>
  <c r="AK488" i="1" s="1"/>
  <c r="AK478" i="1" a="1"/>
  <c r="AK478" i="1" s="1"/>
  <c r="AK484" i="1" a="1"/>
  <c r="AK484" i="1" s="1"/>
  <c r="AK486" i="1" a="1"/>
  <c r="AK486" i="1" s="1"/>
  <c r="AK480" i="1" a="1"/>
  <c r="AK480" i="1" s="1"/>
  <c r="AK479" i="1" a="1"/>
  <c r="AK479" i="1" s="1"/>
  <c r="AK477" i="1" a="1"/>
  <c r="AK477" i="1" s="1"/>
  <c r="AK483" i="1" a="1"/>
  <c r="AK483" i="1" s="1"/>
  <c r="AK481" i="1" a="1"/>
  <c r="AK481" i="1" s="1"/>
  <c r="AK485" i="1" a="1"/>
  <c r="AK485" i="1" s="1"/>
  <c r="AJ488" i="1" a="1"/>
  <c r="AJ488" i="1" s="1"/>
  <c r="AJ478" i="1" a="1"/>
  <c r="AJ478" i="1" s="1"/>
  <c r="AJ486" i="1" a="1"/>
  <c r="AJ486" i="1" s="1"/>
  <c r="AJ484" i="1" a="1"/>
  <c r="AJ484" i="1" s="1"/>
  <c r="AJ485" i="1" a="1"/>
  <c r="AJ485" i="1" s="1"/>
  <c r="AJ480" i="1" a="1"/>
  <c r="AJ480" i="1" s="1"/>
  <c r="AJ477" i="1" a="1"/>
  <c r="AJ477" i="1" s="1"/>
  <c r="AJ481" i="1" a="1"/>
  <c r="AJ481" i="1" s="1"/>
  <c r="AJ479" i="1" a="1"/>
  <c r="AJ479" i="1" s="1"/>
  <c r="AJ483" i="1" a="1"/>
  <c r="AJ483" i="1" s="1"/>
  <c r="AM488" i="1" a="1"/>
  <c r="AM488" i="1" s="1"/>
  <c r="AM478" i="1" a="1"/>
  <c r="AM478" i="1" s="1"/>
  <c r="AM485" i="1" a="1"/>
  <c r="AM485" i="1" s="1"/>
  <c r="AM486" i="1" a="1"/>
  <c r="AM486" i="1" s="1"/>
  <c r="AM477" i="1" a="1"/>
  <c r="AM477" i="1" s="1"/>
  <c r="AM481" i="1" a="1"/>
  <c r="AM481" i="1" s="1"/>
  <c r="AM484" i="1" a="1"/>
  <c r="AM484" i="1" s="1"/>
  <c r="AM479" i="1" a="1"/>
  <c r="AM479" i="1" s="1"/>
  <c r="AM483" i="1" a="1"/>
  <c r="AM483" i="1" s="1"/>
  <c r="AM480" i="1" a="1"/>
  <c r="AM480" i="1" s="1"/>
  <c r="AL488" i="1" a="1"/>
  <c r="AL488" i="1" s="1"/>
  <c r="AL478" i="1" a="1"/>
  <c r="AL478" i="1" s="1"/>
  <c r="AL484" i="1" a="1"/>
  <c r="AL484" i="1" s="1"/>
  <c r="AL485" i="1" a="1"/>
  <c r="AL485" i="1" s="1"/>
  <c r="AL477" i="1" a="1"/>
  <c r="AL477" i="1" s="1"/>
  <c r="AL481" i="1" a="1"/>
  <c r="AL481" i="1" s="1"/>
  <c r="AL486" i="1" a="1"/>
  <c r="AL486" i="1" s="1"/>
  <c r="AL480" i="1" a="1"/>
  <c r="AL480" i="1" s="1"/>
  <c r="AL483" i="1" a="1"/>
  <c r="AL483" i="1" s="1"/>
  <c r="AL479" i="1" a="1"/>
  <c r="AL479" i="1" s="1"/>
  <c r="AO117" i="18"/>
  <c r="AO475" i="1"/>
  <c r="AO487" i="1" s="1" a="1"/>
  <c r="AO487" i="1" s="1"/>
  <c r="AK476" i="1" a="1"/>
  <c r="AK476" i="1" s="1"/>
  <c r="AN414" i="1"/>
  <c r="AN426" i="1" s="1" a="1"/>
  <c r="AN426" i="1" s="1"/>
  <c r="AP475" i="1"/>
  <c r="AP487" i="1" s="1" a="1"/>
  <c r="AP487" i="1" s="1"/>
  <c r="AL476" i="1" a="1"/>
  <c r="AL476" i="1" s="1"/>
  <c r="AO414" i="1"/>
  <c r="AO426" i="1" s="1" a="1"/>
  <c r="AO426" i="1" s="1"/>
  <c r="AP414" i="1"/>
  <c r="AP426" i="1" s="1" a="1"/>
  <c r="AP426" i="1" s="1"/>
  <c r="AN475" i="1"/>
  <c r="AN487" i="1" s="1" a="1"/>
  <c r="AN487" i="1" s="1"/>
  <c r="AJ476" i="1" a="1"/>
  <c r="AJ476" i="1" s="1"/>
  <c r="AQ475" i="1"/>
  <c r="AQ487" i="1" s="1" a="1"/>
  <c r="AQ487" i="1" s="1"/>
  <c r="AM476" i="1" a="1"/>
  <c r="AM476" i="1" s="1"/>
  <c r="AQ414" i="1"/>
  <c r="AQ426" i="1" s="1" a="1"/>
  <c r="AQ426" i="1" s="1"/>
  <c r="G9" i="22"/>
  <c r="AP528" i="1" l="1" a="1"/>
  <c r="AP528" i="1" s="1"/>
  <c r="AP482" i="1" a="1"/>
  <c r="AP482" i="1" s="1"/>
  <c r="AN528" i="1" a="1"/>
  <c r="AN528" i="1" s="1"/>
  <c r="AN482" i="1" a="1"/>
  <c r="AN482" i="1" s="1"/>
  <c r="AQ528" i="1" a="1"/>
  <c r="AQ528" i="1" s="1"/>
  <c r="AQ482" i="1" a="1"/>
  <c r="AQ482" i="1" s="1"/>
  <c r="AO528" i="1" a="1"/>
  <c r="AO528" i="1" s="1"/>
  <c r="AO482" i="1" a="1"/>
  <c r="AO482" i="1" s="1"/>
  <c r="AQ467" i="1" a="1"/>
  <c r="AQ467" i="1" s="1"/>
  <c r="AQ421" i="1" a="1"/>
  <c r="AQ421" i="1" s="1"/>
  <c r="AP467" i="1" a="1"/>
  <c r="AP467" i="1" s="1"/>
  <c r="AP421" i="1" a="1"/>
  <c r="AP421" i="1" s="1"/>
  <c r="AO467" i="1" a="1"/>
  <c r="AO467" i="1" s="1"/>
  <c r="AO421" i="1" a="1"/>
  <c r="AO421" i="1" s="1"/>
  <c r="AN467" i="1" a="1"/>
  <c r="AN467" i="1" s="1"/>
  <c r="AN421" i="1" a="1"/>
  <c r="AN421" i="1" s="1"/>
  <c r="AN459" i="1" a="1"/>
  <c r="AN459" i="1" s="1"/>
  <c r="AN433" i="1" a="1"/>
  <c r="AN433" i="1" s="1"/>
  <c r="AN465" i="1" a="1"/>
  <c r="AN465" i="1" s="1"/>
  <c r="AN417" i="1" a="1"/>
  <c r="AN417" i="1" s="1"/>
  <c r="AN438" i="1" a="1"/>
  <c r="AN438" i="1" s="1"/>
  <c r="AN444" i="1" a="1"/>
  <c r="AN444" i="1" s="1"/>
  <c r="AN418" i="1" a="1"/>
  <c r="AN418" i="1" s="1"/>
  <c r="AN464" i="1" a="1"/>
  <c r="AN464" i="1" s="1"/>
  <c r="AN443" i="1" a="1"/>
  <c r="AN443" i="1" s="1"/>
  <c r="AN448" i="1" a="1"/>
  <c r="AN448" i="1" s="1"/>
  <c r="AN422" i="1" a="1"/>
  <c r="AN422" i="1" s="1"/>
  <c r="AN455" i="1" a="1"/>
  <c r="AN455" i="1" s="1"/>
  <c r="AN429" i="1" a="1"/>
  <c r="AN429" i="1" s="1"/>
  <c r="AN416" i="1" a="1"/>
  <c r="AN416" i="1" s="1"/>
  <c r="AN439" i="1" a="1"/>
  <c r="AN439" i="1" s="1"/>
  <c r="AN423" i="1" a="1"/>
  <c r="AN423" i="1" s="1"/>
  <c r="AN463" i="1" a="1"/>
  <c r="AN463" i="1" s="1"/>
  <c r="AN453" i="1" a="1"/>
  <c r="AN453" i="1" s="1"/>
  <c r="AN458" i="1" a="1"/>
  <c r="AN458" i="1" s="1"/>
  <c r="AN434" i="1" a="1"/>
  <c r="AN434" i="1" s="1"/>
  <c r="AN460" i="1" a="1"/>
  <c r="AN460" i="1" s="1"/>
  <c r="AN415" i="1" a="1"/>
  <c r="AN415" i="1" s="1"/>
  <c r="AN450" i="1" a="1"/>
  <c r="AN450" i="1" s="1"/>
  <c r="AN454" i="1" a="1"/>
  <c r="AN454" i="1" s="1"/>
  <c r="AN428" i="1" a="1"/>
  <c r="AN428" i="1" s="1"/>
  <c r="AN440" i="1" a="1"/>
  <c r="AN440" i="1" s="1"/>
  <c r="AN449" i="1" a="1"/>
  <c r="AN449" i="1" s="1"/>
  <c r="AN445" i="1" a="1"/>
  <c r="AN445" i="1" s="1"/>
  <c r="AN435" i="1" a="1"/>
  <c r="AN435" i="1" s="1"/>
  <c r="AN419" i="1" a="1"/>
  <c r="AN419" i="1" s="1"/>
  <c r="AN425" i="1" a="1"/>
  <c r="AN425" i="1" s="1"/>
  <c r="AN456" i="1" a="1"/>
  <c r="AN456" i="1" s="1"/>
  <c r="AN446" i="1" a="1"/>
  <c r="AN446" i="1" s="1"/>
  <c r="AN466" i="1" a="1"/>
  <c r="AN466" i="1" s="1"/>
  <c r="AN442" i="1" a="1"/>
  <c r="AN442" i="1" s="1"/>
  <c r="AN447" i="1" a="1"/>
  <c r="AN447" i="1" s="1"/>
  <c r="AN432" i="1" a="1"/>
  <c r="AN432" i="1" s="1"/>
  <c r="AN452" i="1" a="1"/>
  <c r="AN452" i="1" s="1"/>
  <c r="AN461" i="1" a="1"/>
  <c r="AN461" i="1" s="1"/>
  <c r="AN441" i="1" a="1"/>
  <c r="AN441" i="1" s="1"/>
  <c r="AN451" i="1" a="1"/>
  <c r="AN451" i="1" s="1"/>
  <c r="AN468" i="1" a="1"/>
  <c r="AN468" i="1" s="1"/>
  <c r="AN424" i="1" a="1"/>
  <c r="AN424" i="1" s="1"/>
  <c r="AN420" i="1" a="1"/>
  <c r="AN420" i="1" s="1"/>
  <c r="AN457" i="1" a="1"/>
  <c r="AN457" i="1" s="1"/>
  <c r="AN430" i="1" a="1"/>
  <c r="AN430" i="1" s="1"/>
  <c r="AN427" i="1" a="1"/>
  <c r="AN427" i="1" s="1"/>
  <c r="AN437" i="1" a="1"/>
  <c r="AN437" i="1" s="1"/>
  <c r="AN462" i="1" a="1"/>
  <c r="AN462" i="1" s="1"/>
  <c r="AN431" i="1" a="1"/>
  <c r="AN431" i="1" s="1"/>
  <c r="AN436" i="1" a="1"/>
  <c r="AN436" i="1" s="1"/>
  <c r="AO429" i="1" a="1"/>
  <c r="AO429" i="1" s="1"/>
  <c r="AO468" i="1" a="1"/>
  <c r="AO468" i="1" s="1"/>
  <c r="AO428" i="1" a="1"/>
  <c r="AO428" i="1" s="1"/>
  <c r="AO459" i="1" a="1"/>
  <c r="AO459" i="1" s="1"/>
  <c r="AO443" i="1" a="1"/>
  <c r="AO443" i="1" s="1"/>
  <c r="AO417" i="1" a="1"/>
  <c r="AO417" i="1" s="1"/>
  <c r="AO438" i="1" a="1"/>
  <c r="AO438" i="1" s="1"/>
  <c r="AO418" i="1" a="1"/>
  <c r="AO418" i="1" s="1"/>
  <c r="AO444" i="1" a="1"/>
  <c r="AO444" i="1" s="1"/>
  <c r="AO464" i="1" a="1"/>
  <c r="AO464" i="1" s="1"/>
  <c r="AO423" i="1" a="1"/>
  <c r="AO423" i="1" s="1"/>
  <c r="AO439" i="1" a="1"/>
  <c r="AO439" i="1" s="1"/>
  <c r="AO450" i="1" a="1"/>
  <c r="AO450" i="1" s="1"/>
  <c r="AO415" i="1" a="1"/>
  <c r="AO415" i="1" s="1"/>
  <c r="AO448" i="1" a="1"/>
  <c r="AO448" i="1" s="1"/>
  <c r="AO453" i="1" a="1"/>
  <c r="AO453" i="1" s="1"/>
  <c r="AO458" i="1" a="1"/>
  <c r="AO458" i="1" s="1"/>
  <c r="AO422" i="1" a="1"/>
  <c r="AO422" i="1" s="1"/>
  <c r="AO449" i="1" a="1"/>
  <c r="AO449" i="1" s="1"/>
  <c r="AO454" i="1" a="1"/>
  <c r="AO454" i="1" s="1"/>
  <c r="AO463" i="1" a="1"/>
  <c r="AO463" i="1" s="1"/>
  <c r="AO416" i="1" a="1"/>
  <c r="AO416" i="1" s="1"/>
  <c r="AO466" i="1" a="1"/>
  <c r="AO466" i="1" s="1"/>
  <c r="AO434" i="1" a="1"/>
  <c r="AO434" i="1" s="1"/>
  <c r="AO436" i="1" a="1"/>
  <c r="AO436" i="1" s="1"/>
  <c r="AO445" i="1" a="1"/>
  <c r="AO445" i="1" s="1"/>
  <c r="AO424" i="1" a="1"/>
  <c r="AO424" i="1" s="1"/>
  <c r="AO447" i="1" a="1"/>
  <c r="AO447" i="1" s="1"/>
  <c r="AO446" i="1" a="1"/>
  <c r="AO446" i="1" s="1"/>
  <c r="AO437" i="1" a="1"/>
  <c r="AO437" i="1" s="1"/>
  <c r="AO435" i="1" a="1"/>
  <c r="AO435" i="1" s="1"/>
  <c r="AO455" i="1" a="1"/>
  <c r="AO455" i="1" s="1"/>
  <c r="AO425" i="1" a="1"/>
  <c r="AO425" i="1" s="1"/>
  <c r="AO442" i="1" a="1"/>
  <c r="AO442" i="1" s="1"/>
  <c r="AO431" i="1" a="1"/>
  <c r="AO431" i="1" s="1"/>
  <c r="AO461" i="1" a="1"/>
  <c r="AO461" i="1" s="1"/>
  <c r="AO465" i="1" a="1"/>
  <c r="AO465" i="1" s="1"/>
  <c r="AO433" i="1" a="1"/>
  <c r="AO433" i="1" s="1"/>
  <c r="AO460" i="1" a="1"/>
  <c r="AO460" i="1" s="1"/>
  <c r="AO440" i="1" a="1"/>
  <c r="AO440" i="1" s="1"/>
  <c r="AO432" i="1" a="1"/>
  <c r="AO432" i="1" s="1"/>
  <c r="AO441" i="1" a="1"/>
  <c r="AO441" i="1" s="1"/>
  <c r="AO427" i="1" a="1"/>
  <c r="AO427" i="1" s="1"/>
  <c r="AO451" i="1" a="1"/>
  <c r="AO451" i="1" s="1"/>
  <c r="AO457" i="1" a="1"/>
  <c r="AO457" i="1" s="1"/>
  <c r="AO419" i="1" a="1"/>
  <c r="AO419" i="1" s="1"/>
  <c r="AO430" i="1" a="1"/>
  <c r="AO430" i="1" s="1"/>
  <c r="AO462" i="1" a="1"/>
  <c r="AO462" i="1" s="1"/>
  <c r="AO456" i="1" a="1"/>
  <c r="AO456" i="1" s="1"/>
  <c r="AO452" i="1" a="1"/>
  <c r="AO452" i="1" s="1"/>
  <c r="AO420" i="1" a="1"/>
  <c r="AO420" i="1" s="1"/>
  <c r="AP434" i="1" a="1"/>
  <c r="AP434" i="1" s="1"/>
  <c r="AP428" i="1" a="1"/>
  <c r="AP428" i="1" s="1"/>
  <c r="AP433" i="1" a="1"/>
  <c r="AP433" i="1" s="1"/>
  <c r="AP459" i="1" a="1"/>
  <c r="AP459" i="1" s="1"/>
  <c r="AP465" i="1" a="1"/>
  <c r="AP465" i="1" s="1"/>
  <c r="AP444" i="1" a="1"/>
  <c r="AP444" i="1" s="1"/>
  <c r="AP418" i="1" a="1"/>
  <c r="AP418" i="1" s="1"/>
  <c r="AP430" i="1" a="1"/>
  <c r="AP430" i="1" s="1"/>
  <c r="AP438" i="1" a="1"/>
  <c r="AP438" i="1" s="1"/>
  <c r="AP423" i="1" a="1"/>
  <c r="AP423" i="1" s="1"/>
  <c r="AP450" i="1" a="1"/>
  <c r="AP450" i="1" s="1"/>
  <c r="AP445" i="1" a="1"/>
  <c r="AP445" i="1" s="1"/>
  <c r="AP424" i="1" a="1"/>
  <c r="AP424" i="1" s="1"/>
  <c r="AP435" i="1" a="1"/>
  <c r="AP435" i="1" s="1"/>
  <c r="AP466" i="1" a="1"/>
  <c r="AP466" i="1" s="1"/>
  <c r="AP440" i="1" a="1"/>
  <c r="AP440" i="1" s="1"/>
  <c r="AP415" i="1" a="1"/>
  <c r="AP415" i="1" s="1"/>
  <c r="AP453" i="1" a="1"/>
  <c r="AP453" i="1" s="1"/>
  <c r="AP443" i="1" a="1"/>
  <c r="AP443" i="1" s="1"/>
  <c r="AP448" i="1" a="1"/>
  <c r="AP448" i="1" s="1"/>
  <c r="AP455" i="1" a="1"/>
  <c r="AP455" i="1" s="1"/>
  <c r="AP449" i="1" a="1"/>
  <c r="AP449" i="1" s="1"/>
  <c r="AP458" i="1" a="1"/>
  <c r="AP458" i="1" s="1"/>
  <c r="AP422" i="1" a="1"/>
  <c r="AP422" i="1" s="1"/>
  <c r="AP460" i="1" a="1"/>
  <c r="AP460" i="1" s="1"/>
  <c r="AP463" i="1" a="1"/>
  <c r="AP463" i="1" s="1"/>
  <c r="AP416" i="1" a="1"/>
  <c r="AP416" i="1" s="1"/>
  <c r="AP420" i="1" a="1"/>
  <c r="AP420" i="1" s="1"/>
  <c r="AP457" i="1" a="1"/>
  <c r="AP457" i="1" s="1"/>
  <c r="AP436" i="1" a="1"/>
  <c r="AP436" i="1" s="1"/>
  <c r="AP452" i="1" a="1"/>
  <c r="AP452" i="1" s="1"/>
  <c r="AP427" i="1" a="1"/>
  <c r="AP427" i="1" s="1"/>
  <c r="AP439" i="1" a="1"/>
  <c r="AP439" i="1" s="1"/>
  <c r="AP447" i="1" a="1"/>
  <c r="AP447" i="1" s="1"/>
  <c r="AP442" i="1" a="1"/>
  <c r="AP442" i="1" s="1"/>
  <c r="AP437" i="1" a="1"/>
  <c r="AP437" i="1" s="1"/>
  <c r="AP461" i="1" a="1"/>
  <c r="AP461" i="1" s="1"/>
  <c r="AP451" i="1" a="1"/>
  <c r="AP451" i="1" s="1"/>
  <c r="AP432" i="1" a="1"/>
  <c r="AP432" i="1" s="1"/>
  <c r="AP429" i="1" a="1"/>
  <c r="AP429" i="1" s="1"/>
  <c r="AP462" i="1" a="1"/>
  <c r="AP462" i="1" s="1"/>
  <c r="AP468" i="1" a="1"/>
  <c r="AP468" i="1" s="1"/>
  <c r="AP431" i="1" a="1"/>
  <c r="AP431" i="1" s="1"/>
  <c r="AP454" i="1" a="1"/>
  <c r="AP454" i="1" s="1"/>
  <c r="AP425" i="1" a="1"/>
  <c r="AP425" i="1" s="1"/>
  <c r="AP419" i="1" a="1"/>
  <c r="AP419" i="1" s="1"/>
  <c r="AP417" i="1" a="1"/>
  <c r="AP417" i="1" s="1"/>
  <c r="AP464" i="1" a="1"/>
  <c r="AP464" i="1" s="1"/>
  <c r="AP441" i="1" a="1"/>
  <c r="AP441" i="1" s="1"/>
  <c r="AP456" i="1" a="1"/>
  <c r="AP456" i="1" s="1"/>
  <c r="AP446" i="1" a="1"/>
  <c r="AP446" i="1" s="1"/>
  <c r="AQ463" i="1" a="1"/>
  <c r="AQ463" i="1" s="1"/>
  <c r="AQ434" i="1" a="1"/>
  <c r="AQ434" i="1" s="1"/>
  <c r="AQ441" i="1" a="1"/>
  <c r="AQ441" i="1" s="1"/>
  <c r="AQ429" i="1" a="1"/>
  <c r="AQ429" i="1" s="1"/>
  <c r="AQ428" i="1" a="1"/>
  <c r="AQ428" i="1" s="1"/>
  <c r="AQ433" i="1" a="1"/>
  <c r="AQ433" i="1" s="1"/>
  <c r="AQ424" i="1" a="1"/>
  <c r="AQ424" i="1" s="1"/>
  <c r="AQ417" i="1" a="1"/>
  <c r="AQ417" i="1" s="1"/>
  <c r="AQ459" i="1" a="1"/>
  <c r="AQ459" i="1" s="1"/>
  <c r="AQ438" i="1" a="1"/>
  <c r="AQ438" i="1" s="1"/>
  <c r="AQ464" i="1" a="1"/>
  <c r="AQ464" i="1" s="1"/>
  <c r="AQ448" i="1" a="1"/>
  <c r="AQ448" i="1" s="1"/>
  <c r="AQ443" i="1" a="1"/>
  <c r="AQ443" i="1" s="1"/>
  <c r="AQ422" i="1" a="1"/>
  <c r="AQ422" i="1" s="1"/>
  <c r="AQ449" i="1" a="1"/>
  <c r="AQ449" i="1" s="1"/>
  <c r="AQ444" i="1" a="1"/>
  <c r="AQ444" i="1" s="1"/>
  <c r="AQ450" i="1" a="1"/>
  <c r="AQ450" i="1" s="1"/>
  <c r="AQ423" i="1" a="1"/>
  <c r="AQ423" i="1" s="1"/>
  <c r="AQ466" i="1" a="1"/>
  <c r="AQ466" i="1" s="1"/>
  <c r="AQ440" i="1" a="1"/>
  <c r="AQ440" i="1" s="1"/>
  <c r="AQ415" i="1" a="1"/>
  <c r="AQ415" i="1" s="1"/>
  <c r="AQ439" i="1" a="1"/>
  <c r="AQ439" i="1" s="1"/>
  <c r="AQ453" i="1" a="1"/>
  <c r="AQ453" i="1" s="1"/>
  <c r="AQ458" i="1" a="1"/>
  <c r="AQ458" i="1" s="1"/>
  <c r="AQ454" i="1" a="1"/>
  <c r="AQ454" i="1" s="1"/>
  <c r="AQ468" i="1" a="1"/>
  <c r="AQ468" i="1" s="1"/>
  <c r="AQ418" i="1" a="1"/>
  <c r="AQ418" i="1" s="1"/>
  <c r="AQ419" i="1" a="1"/>
  <c r="AQ419" i="1" s="1"/>
  <c r="AQ452" i="1" a="1"/>
  <c r="AQ452" i="1" s="1"/>
  <c r="AQ435" i="1" a="1"/>
  <c r="AQ435" i="1" s="1"/>
  <c r="AQ460" i="1" a="1"/>
  <c r="AQ460" i="1" s="1"/>
  <c r="AQ447" i="1" a="1"/>
  <c r="AQ447" i="1" s="1"/>
  <c r="AQ457" i="1" a="1"/>
  <c r="AQ457" i="1" s="1"/>
  <c r="AQ431" i="1" a="1"/>
  <c r="AQ431" i="1" s="1"/>
  <c r="AQ465" i="1" a="1"/>
  <c r="AQ465" i="1" s="1"/>
  <c r="AQ445" i="1" a="1"/>
  <c r="AQ445" i="1" s="1"/>
  <c r="AQ436" i="1" a="1"/>
  <c r="AQ436" i="1" s="1"/>
  <c r="AQ442" i="1" a="1"/>
  <c r="AQ442" i="1" s="1"/>
  <c r="AQ455" i="1" a="1"/>
  <c r="AQ455" i="1" s="1"/>
  <c r="AQ451" i="1" a="1"/>
  <c r="AQ451" i="1" s="1"/>
  <c r="AQ456" i="1" a="1"/>
  <c r="AQ456" i="1" s="1"/>
  <c r="AQ462" i="1" a="1"/>
  <c r="AQ462" i="1" s="1"/>
  <c r="AQ427" i="1" a="1"/>
  <c r="AQ427" i="1" s="1"/>
  <c r="AQ430" i="1" a="1"/>
  <c r="AQ430" i="1" s="1"/>
  <c r="AQ416" i="1" a="1"/>
  <c r="AQ416" i="1" s="1"/>
  <c r="AQ425" i="1" a="1"/>
  <c r="AQ425" i="1" s="1"/>
  <c r="AQ461" i="1" a="1"/>
  <c r="AQ461" i="1" s="1"/>
  <c r="AQ420" i="1" a="1"/>
  <c r="AQ420" i="1" s="1"/>
  <c r="AQ446" i="1" a="1"/>
  <c r="AQ446" i="1" s="1"/>
  <c r="AQ432" i="1" a="1"/>
  <c r="AQ432" i="1" s="1"/>
  <c r="AQ437" i="1" a="1"/>
  <c r="AQ437" i="1" s="1"/>
  <c r="AO513" i="1" a="1"/>
  <c r="AO513" i="1" s="1"/>
  <c r="AO512" i="1" a="1"/>
  <c r="AO512" i="1" s="1"/>
  <c r="AO514" i="1" a="1"/>
  <c r="AO514" i="1" s="1"/>
  <c r="AO515" i="1" a="1"/>
  <c r="AO515" i="1" s="1"/>
  <c r="AO516" i="1" a="1"/>
  <c r="AO516" i="1" s="1"/>
  <c r="AO511" i="1" a="1"/>
  <c r="AO511" i="1" s="1"/>
  <c r="AQ513" i="1" a="1"/>
  <c r="AQ513" i="1" s="1"/>
  <c r="AQ514" i="1" a="1"/>
  <c r="AQ514" i="1" s="1"/>
  <c r="AQ515" i="1" a="1"/>
  <c r="AQ515" i="1" s="1"/>
  <c r="AQ516" i="1" a="1"/>
  <c r="AQ516" i="1" s="1"/>
  <c r="AQ511" i="1" a="1"/>
  <c r="AQ511" i="1" s="1"/>
  <c r="AQ512" i="1" a="1"/>
  <c r="AQ512" i="1" s="1"/>
  <c r="AN511" i="1" a="1"/>
  <c r="AN511" i="1" s="1"/>
  <c r="AN512" i="1" a="1"/>
  <c r="AN512" i="1" s="1"/>
  <c r="AN513" i="1" a="1"/>
  <c r="AN513" i="1" s="1"/>
  <c r="AN515" i="1" a="1"/>
  <c r="AN515" i="1" s="1"/>
  <c r="AN514" i="1" a="1"/>
  <c r="AN514" i="1" s="1"/>
  <c r="AN516" i="1" a="1"/>
  <c r="AN516" i="1" s="1"/>
  <c r="AP514" i="1" a="1"/>
  <c r="AP514" i="1" s="1"/>
  <c r="AP515" i="1" a="1"/>
  <c r="AP515" i="1" s="1"/>
  <c r="AP513" i="1" a="1"/>
  <c r="AP513" i="1" s="1"/>
  <c r="AP516" i="1" a="1"/>
  <c r="AP516" i="1" s="1"/>
  <c r="AP512" i="1" a="1"/>
  <c r="AP512" i="1" s="1"/>
  <c r="AP511" i="1" a="1"/>
  <c r="AP511" i="1" s="1"/>
  <c r="AQ524" i="1" a="1"/>
  <c r="AQ524" i="1" s="1"/>
  <c r="AQ505" i="1" a="1"/>
  <c r="AQ505" i="1" s="1"/>
  <c r="AQ508" i="1" a="1"/>
  <c r="AQ508" i="1" s="1"/>
  <c r="AQ506" i="1" a="1"/>
  <c r="AQ506" i="1" s="1"/>
  <c r="AQ507" i="1" a="1"/>
  <c r="AQ507" i="1" s="1"/>
  <c r="AQ504" i="1" a="1"/>
  <c r="AQ504" i="1" s="1"/>
  <c r="AN524" i="1" a="1"/>
  <c r="AN524" i="1" s="1"/>
  <c r="AN506" i="1" a="1"/>
  <c r="AN506" i="1" s="1"/>
  <c r="AN508" i="1" a="1"/>
  <c r="AN508" i="1" s="1"/>
  <c r="AN504" i="1" a="1"/>
  <c r="AN504" i="1" s="1"/>
  <c r="AN507" i="1" a="1"/>
  <c r="AN507" i="1" s="1"/>
  <c r="AN505" i="1" a="1"/>
  <c r="AN505" i="1" s="1"/>
  <c r="AP524" i="1" a="1"/>
  <c r="AP524" i="1" s="1"/>
  <c r="AP508" i="1" a="1"/>
  <c r="AP508" i="1" s="1"/>
  <c r="AP505" i="1" a="1"/>
  <c r="AP505" i="1" s="1"/>
  <c r="AP506" i="1" a="1"/>
  <c r="AP506" i="1" s="1"/>
  <c r="AP507" i="1" a="1"/>
  <c r="AP507" i="1" s="1"/>
  <c r="AP504" i="1" a="1"/>
  <c r="AP504" i="1" s="1"/>
  <c r="AO524" i="1" a="1"/>
  <c r="AO524" i="1" s="1"/>
  <c r="AO506" i="1" a="1"/>
  <c r="AO506" i="1" s="1"/>
  <c r="AO504" i="1" a="1"/>
  <c r="AO504" i="1" s="1"/>
  <c r="AO505" i="1" a="1"/>
  <c r="AO505" i="1" s="1"/>
  <c r="AO507" i="1" a="1"/>
  <c r="AO507" i="1" s="1"/>
  <c r="AO508" i="1" a="1"/>
  <c r="AO508" i="1" s="1"/>
  <c r="P1003" i="9"/>
  <c r="P978" i="27"/>
  <c r="M1006" i="9"/>
  <c r="M981" i="27"/>
  <c r="Q1000" i="9"/>
  <c r="Q975" i="27"/>
  <c r="S1001" i="9"/>
  <c r="S976" i="27"/>
  <c r="L1002" i="9"/>
  <c r="L977" i="27"/>
  <c r="L1003" i="9"/>
  <c r="L978" i="27"/>
  <c r="K1003" i="9"/>
  <c r="K978" i="27"/>
  <c r="N1003" i="9"/>
  <c r="N978" i="27"/>
  <c r="L1007" i="9"/>
  <c r="L982" i="27"/>
  <c r="M1009" i="9"/>
  <c r="M984" i="27"/>
  <c r="N1006" i="9"/>
  <c r="N981" i="27"/>
  <c r="Q1003" i="9"/>
  <c r="Q978" i="27"/>
  <c r="K1000" i="9"/>
  <c r="K975" i="27"/>
  <c r="S1006" i="9"/>
  <c r="S981" i="27"/>
  <c r="Q1009" i="9"/>
  <c r="Q984" i="27"/>
  <c r="O1009" i="9"/>
  <c r="O984" i="27"/>
  <c r="N1008" i="9"/>
  <c r="N983" i="27"/>
  <c r="M1004" i="9"/>
  <c r="M979" i="27"/>
  <c r="P1007" i="9"/>
  <c r="P982" i="27"/>
  <c r="M1007" i="9"/>
  <c r="M982" i="27"/>
  <c r="O1002" i="9"/>
  <c r="O977" i="27"/>
  <c r="P1002" i="9"/>
  <c r="P977" i="27"/>
  <c r="P1009" i="9"/>
  <c r="P984" i="27"/>
  <c r="P1004" i="9"/>
  <c r="P979" i="27"/>
  <c r="L1005" i="9"/>
  <c r="L980" i="27"/>
  <c r="N1001" i="9"/>
  <c r="N976" i="27"/>
  <c r="P1006" i="9"/>
  <c r="P981" i="27"/>
  <c r="M1002" i="9"/>
  <c r="M977" i="27"/>
  <c r="O1007" i="9"/>
  <c r="O982" i="27"/>
  <c r="Q1007" i="9"/>
  <c r="Q982" i="27"/>
  <c r="S1009" i="9"/>
  <c r="S984" i="27"/>
  <c r="O1004" i="9"/>
  <c r="O979" i="27"/>
  <c r="M1000" i="9"/>
  <c r="M975" i="27"/>
  <c r="N1005" i="9"/>
  <c r="N980" i="27"/>
  <c r="S1000" i="9"/>
  <c r="S975" i="27"/>
  <c r="S1008" i="9"/>
  <c r="S983" i="27"/>
  <c r="P1008" i="9"/>
  <c r="P983" i="27"/>
  <c r="N1007" i="9"/>
  <c r="N982" i="27"/>
  <c r="S1003" i="9"/>
  <c r="S978" i="27"/>
  <c r="K1005" i="9"/>
  <c r="K980" i="27"/>
  <c r="L1000" i="9"/>
  <c r="L975" i="27"/>
  <c r="M1001" i="9"/>
  <c r="M976" i="27"/>
  <c r="S1005" i="9"/>
  <c r="S980" i="27"/>
  <c r="O1005" i="9"/>
  <c r="O980" i="27"/>
  <c r="L1008" i="9"/>
  <c r="L983" i="27"/>
  <c r="O1000" i="9"/>
  <c r="O975" i="27"/>
  <c r="Q1005" i="9"/>
  <c r="Q980" i="27"/>
  <c r="O1003" i="9"/>
  <c r="O978" i="27"/>
  <c r="K1004" i="9"/>
  <c r="K979" i="27"/>
  <c r="M1005" i="9"/>
  <c r="M980" i="27"/>
  <c r="N1002" i="9"/>
  <c r="N977" i="27"/>
  <c r="P1005" i="9"/>
  <c r="P980" i="27"/>
  <c r="K1001" i="9"/>
  <c r="K976" i="27"/>
  <c r="P1001" i="9"/>
  <c r="P976" i="27"/>
  <c r="Q1004" i="9"/>
  <c r="Q979" i="27"/>
  <c r="O1008" i="9"/>
  <c r="O983" i="27"/>
  <c r="S1004" i="9"/>
  <c r="S979" i="27"/>
  <c r="K1002" i="9"/>
  <c r="K977" i="27"/>
  <c r="L1009" i="9"/>
  <c r="L984" i="27"/>
  <c r="N1009" i="9"/>
  <c r="N984" i="27"/>
  <c r="L1001" i="9"/>
  <c r="L976" i="27"/>
  <c r="K1008" i="9"/>
  <c r="K983" i="27"/>
  <c r="L1006" i="9"/>
  <c r="L981" i="27"/>
  <c r="K1007" i="9"/>
  <c r="K982" i="27"/>
  <c r="O1006" i="9"/>
  <c r="O981" i="27"/>
  <c r="P1000" i="9"/>
  <c r="P975" i="27"/>
  <c r="Q1008" i="9"/>
  <c r="Q983" i="27"/>
  <c r="K1009" i="9"/>
  <c r="K984" i="27"/>
  <c r="Q1001" i="9"/>
  <c r="Q976" i="27"/>
  <c r="Q1002" i="9"/>
  <c r="Q977" i="27"/>
  <c r="N1004" i="9"/>
  <c r="N979" i="27"/>
  <c r="L1004" i="9"/>
  <c r="L979" i="27"/>
  <c r="S1002" i="9"/>
  <c r="S977" i="27"/>
  <c r="M1003" i="9"/>
  <c r="M978" i="27"/>
  <c r="K1006" i="9"/>
  <c r="K981" i="27"/>
  <c r="S1007" i="9"/>
  <c r="S982" i="27"/>
  <c r="N1000" i="9"/>
  <c r="N975" i="27"/>
  <c r="Q1006" i="9"/>
  <c r="Q981" i="27"/>
  <c r="M1008" i="9"/>
  <c r="M983" i="27"/>
  <c r="O1001" i="9"/>
  <c r="O976" i="27"/>
  <c r="AO522" i="1" a="1"/>
  <c r="AO522" i="1" s="1"/>
  <c r="AQ522" i="1" a="1"/>
  <c r="AQ522" i="1" s="1"/>
  <c r="AN522" i="1" a="1"/>
  <c r="AN522" i="1" s="1"/>
  <c r="AP522" i="1" a="1"/>
  <c r="AP522" i="1" s="1"/>
  <c r="AO518" i="1" a="1"/>
  <c r="AO518" i="1" s="1"/>
  <c r="AO520" i="1" a="1"/>
  <c r="AO520" i="1" s="1"/>
  <c r="AQ518" i="1" a="1"/>
  <c r="AQ518" i="1" s="1"/>
  <c r="AQ520" i="1" a="1"/>
  <c r="AQ520" i="1" s="1"/>
  <c r="AN518" i="1" a="1"/>
  <c r="AN518" i="1" s="1"/>
  <c r="AN520" i="1" a="1"/>
  <c r="AN520" i="1" s="1"/>
  <c r="AP518" i="1" a="1"/>
  <c r="AP518" i="1" s="1"/>
  <c r="AP520" i="1" a="1"/>
  <c r="AP520" i="1" s="1"/>
  <c r="AO509" i="1" a="1"/>
  <c r="AO509" i="1" s="1"/>
  <c r="AQ509" i="1" a="1"/>
  <c r="AQ509" i="1" s="1"/>
  <c r="AN509" i="1" a="1"/>
  <c r="AN509" i="1" s="1"/>
  <c r="AP509" i="1" a="1"/>
  <c r="AP509" i="1" s="1"/>
  <c r="AO501" i="1" a="1"/>
  <c r="AO501" i="1" s="1"/>
  <c r="AQ501" i="1" a="1"/>
  <c r="AQ501" i="1" s="1"/>
  <c r="AN501" i="1" a="1"/>
  <c r="AN501" i="1" s="1"/>
  <c r="AP501" i="1" a="1"/>
  <c r="AP501" i="1" s="1"/>
  <c r="AO494" i="1" a="1"/>
  <c r="AO494" i="1" s="1"/>
  <c r="AO496" i="1" a="1"/>
  <c r="AO496" i="1" s="1"/>
  <c r="AQ494" i="1" a="1"/>
  <c r="AQ494" i="1" s="1"/>
  <c r="AQ496" i="1" a="1"/>
  <c r="AQ496" i="1" s="1"/>
  <c r="AN494" i="1" a="1"/>
  <c r="AN494" i="1" s="1"/>
  <c r="AN496" i="1" a="1"/>
  <c r="AN496" i="1" s="1"/>
  <c r="AP494" i="1" a="1"/>
  <c r="AP494" i="1" s="1"/>
  <c r="AP496" i="1" a="1"/>
  <c r="AP496" i="1" s="1"/>
  <c r="AO490" i="1" a="1"/>
  <c r="AO490" i="1" s="1"/>
  <c r="AO492" i="1" a="1"/>
  <c r="AO492" i="1" s="1"/>
  <c r="AQ490" i="1" a="1"/>
  <c r="AQ490" i="1" s="1"/>
  <c r="AQ492" i="1" a="1"/>
  <c r="AQ492" i="1" s="1"/>
  <c r="AN490" i="1" a="1"/>
  <c r="AN490" i="1" s="1"/>
  <c r="AN492" i="1" a="1"/>
  <c r="AN492" i="1" s="1"/>
  <c r="AP490" i="1" a="1"/>
  <c r="AP490" i="1" s="1"/>
  <c r="AP492" i="1" a="1"/>
  <c r="AP492" i="1" s="1"/>
  <c r="AQ519" i="1" a="1"/>
  <c r="AQ519" i="1" s="1"/>
  <c r="AQ521" i="1" a="1"/>
  <c r="AQ521" i="1" s="1"/>
  <c r="AQ502" i="1" a="1"/>
  <c r="AQ502" i="1" s="1"/>
  <c r="AQ503" i="1" a="1"/>
  <c r="AQ503" i="1" s="1"/>
  <c r="AQ510" i="1" a="1"/>
  <c r="AQ510" i="1" s="1"/>
  <c r="AQ517" i="1" a="1"/>
  <c r="AQ517" i="1" s="1"/>
  <c r="AN521" i="1" a="1"/>
  <c r="AN521" i="1" s="1"/>
  <c r="AN519" i="1" a="1"/>
  <c r="AN519" i="1" s="1"/>
  <c r="AN510" i="1" a="1"/>
  <c r="AN510" i="1" s="1"/>
  <c r="AN517" i="1" a="1"/>
  <c r="AN517" i="1" s="1"/>
  <c r="AN503" i="1" a="1"/>
  <c r="AN503" i="1" s="1"/>
  <c r="AN502" i="1" a="1"/>
  <c r="AN502" i="1" s="1"/>
  <c r="AP517" i="1" a="1"/>
  <c r="AP517" i="1" s="1"/>
  <c r="AP521" i="1" a="1"/>
  <c r="AP521" i="1" s="1"/>
  <c r="AP503" i="1" a="1"/>
  <c r="AP503" i="1" s="1"/>
  <c r="AP502" i="1" a="1"/>
  <c r="AP502" i="1" s="1"/>
  <c r="AP510" i="1" a="1"/>
  <c r="AP510" i="1" s="1"/>
  <c r="AP519" i="1" a="1"/>
  <c r="AP519" i="1" s="1"/>
  <c r="AO521" i="1" a="1"/>
  <c r="AO521" i="1" s="1"/>
  <c r="AO519" i="1" a="1"/>
  <c r="AO519" i="1" s="1"/>
  <c r="AO517" i="1" a="1"/>
  <c r="AO517" i="1" s="1"/>
  <c r="AO510" i="1" a="1"/>
  <c r="AO510" i="1" s="1"/>
  <c r="AO502" i="1" a="1"/>
  <c r="AO502" i="1" s="1"/>
  <c r="AO503" i="1" a="1"/>
  <c r="AO503" i="1" s="1"/>
  <c r="AN488" i="1" a="1"/>
  <c r="AN488" i="1" s="1"/>
  <c r="AN478" i="1" a="1"/>
  <c r="AN478" i="1" s="1"/>
  <c r="AN485" i="1" a="1"/>
  <c r="AN485" i="1" s="1"/>
  <c r="AN481" i="1" a="1"/>
  <c r="AN481" i="1" s="1"/>
  <c r="AN484" i="1" a="1"/>
  <c r="AN484" i="1" s="1"/>
  <c r="AN479" i="1" a="1"/>
  <c r="AN479" i="1" s="1"/>
  <c r="AN486" i="1" a="1"/>
  <c r="AN486" i="1" s="1"/>
  <c r="AN480" i="1" a="1"/>
  <c r="AN480" i="1" s="1"/>
  <c r="AN477" i="1" a="1"/>
  <c r="AN477" i="1" s="1"/>
  <c r="AN483" i="1" a="1"/>
  <c r="AN483" i="1" s="1"/>
  <c r="AO488" i="1" a="1"/>
  <c r="AO488" i="1" s="1"/>
  <c r="AO478" i="1" a="1"/>
  <c r="AO478" i="1" s="1"/>
  <c r="AO485" i="1" a="1"/>
  <c r="AO485" i="1" s="1"/>
  <c r="AO486" i="1" a="1"/>
  <c r="AO486" i="1" s="1"/>
  <c r="AO479" i="1" a="1"/>
  <c r="AO479" i="1" s="1"/>
  <c r="AO483" i="1" a="1"/>
  <c r="AO483" i="1" s="1"/>
  <c r="AO481" i="1" a="1"/>
  <c r="AO481" i="1" s="1"/>
  <c r="AO484" i="1" a="1"/>
  <c r="AO484" i="1" s="1"/>
  <c r="AO480" i="1" a="1"/>
  <c r="AO480" i="1" s="1"/>
  <c r="AO477" i="1" a="1"/>
  <c r="AO477" i="1" s="1"/>
  <c r="AP488" i="1" a="1"/>
  <c r="AP488" i="1" s="1"/>
  <c r="AP478" i="1" a="1"/>
  <c r="AP478" i="1" s="1"/>
  <c r="AP486" i="1" a="1"/>
  <c r="AP486" i="1" s="1"/>
  <c r="AP479" i="1" a="1"/>
  <c r="AP479" i="1" s="1"/>
  <c r="AP477" i="1" a="1"/>
  <c r="AP477" i="1" s="1"/>
  <c r="AP483" i="1" a="1"/>
  <c r="AP483" i="1" s="1"/>
  <c r="AP484" i="1" a="1"/>
  <c r="AP484" i="1" s="1"/>
  <c r="AP480" i="1" a="1"/>
  <c r="AP480" i="1" s="1"/>
  <c r="AP485" i="1" a="1"/>
  <c r="AP485" i="1" s="1"/>
  <c r="AP481" i="1" a="1"/>
  <c r="AP481" i="1" s="1"/>
  <c r="AQ488" i="1" a="1"/>
  <c r="AQ488" i="1" s="1"/>
  <c r="AQ478" i="1" a="1"/>
  <c r="AQ478" i="1" s="1"/>
  <c r="AQ486" i="1" a="1"/>
  <c r="AQ486" i="1" s="1"/>
  <c r="AQ484" i="1" a="1"/>
  <c r="AQ484" i="1" s="1"/>
  <c r="AQ483" i="1" a="1"/>
  <c r="AQ483" i="1" s="1"/>
  <c r="AQ480" i="1" a="1"/>
  <c r="AQ480" i="1" s="1"/>
  <c r="AQ481" i="1" a="1"/>
  <c r="AQ481" i="1" s="1"/>
  <c r="AQ485" i="1" a="1"/>
  <c r="AQ485" i="1" s="1"/>
  <c r="AQ477" i="1" a="1"/>
  <c r="AQ477" i="1" s="1"/>
  <c r="AQ479" i="1" a="1"/>
  <c r="AQ479" i="1" s="1"/>
  <c r="AO118" i="18"/>
  <c r="AU414" i="1"/>
  <c r="AU426" i="1" s="1" a="1"/>
  <c r="AU426" i="1" s="1"/>
  <c r="AS414" i="1"/>
  <c r="AS426" i="1" s="1" a="1"/>
  <c r="AS426" i="1" s="1"/>
  <c r="AU475" i="1"/>
  <c r="AU487" i="1" s="1" a="1"/>
  <c r="AU487" i="1" s="1"/>
  <c r="AQ476" i="1" a="1"/>
  <c r="AQ476" i="1" s="1"/>
  <c r="AT475" i="1"/>
  <c r="AT487" i="1" s="1" a="1"/>
  <c r="AT487" i="1" s="1"/>
  <c r="AP476" i="1" a="1"/>
  <c r="AP476" i="1" s="1"/>
  <c r="AR475" i="1"/>
  <c r="AR487" i="1" s="1" a="1"/>
  <c r="AR487" i="1" s="1"/>
  <c r="AN476" i="1" a="1"/>
  <c r="AN476" i="1" s="1"/>
  <c r="AR414" i="1"/>
  <c r="AR426" i="1" s="1" a="1"/>
  <c r="AR426" i="1" s="1"/>
  <c r="AT414" i="1"/>
  <c r="AT426" i="1" s="1" a="1"/>
  <c r="AT426" i="1" s="1"/>
  <c r="AS475" i="1"/>
  <c r="AS487" i="1" s="1" a="1"/>
  <c r="AS487" i="1" s="1"/>
  <c r="AO476" i="1" a="1"/>
  <c r="AO476" i="1" s="1"/>
  <c r="SJ77" i="19"/>
  <c r="SJ76" i="19"/>
  <c r="SJ75" i="19"/>
  <c r="SJ71" i="19"/>
  <c r="SJ70" i="19"/>
  <c r="SJ69" i="19"/>
  <c r="AR528" i="1" l="1" a="1"/>
  <c r="AR528" i="1" s="1"/>
  <c r="AR482" i="1" a="1"/>
  <c r="AR482" i="1" s="1"/>
  <c r="AU528" i="1" a="1"/>
  <c r="AU528" i="1" s="1"/>
  <c r="AU482" i="1" a="1"/>
  <c r="AU482" i="1" s="1"/>
  <c r="AT528" i="1" a="1"/>
  <c r="AT528" i="1" s="1"/>
  <c r="AT482" i="1" a="1"/>
  <c r="AT482" i="1" s="1"/>
  <c r="AS528" i="1" a="1"/>
  <c r="AS528" i="1" s="1"/>
  <c r="AS482" i="1" a="1"/>
  <c r="AS482" i="1" s="1"/>
  <c r="AT467" i="1" a="1"/>
  <c r="AT467" i="1" s="1"/>
  <c r="AT421" i="1" a="1"/>
  <c r="AT421" i="1" s="1"/>
  <c r="AR467" i="1" a="1"/>
  <c r="AR467" i="1" s="1"/>
  <c r="AR421" i="1" a="1"/>
  <c r="AR421" i="1" s="1"/>
  <c r="AS467" i="1" a="1"/>
  <c r="AS467" i="1" s="1"/>
  <c r="AS421" i="1" a="1"/>
  <c r="AS421" i="1" s="1"/>
  <c r="AU467" i="1" a="1"/>
  <c r="AU467" i="1" s="1"/>
  <c r="AU421" i="1" a="1"/>
  <c r="AU421" i="1" s="1"/>
  <c r="AS449" i="1" a="1"/>
  <c r="AS449" i="1" s="1"/>
  <c r="AS455" i="1" a="1"/>
  <c r="AS455" i="1" s="1"/>
  <c r="AS454" i="1" a="1"/>
  <c r="AS454" i="1" s="1"/>
  <c r="AS458" i="1" a="1"/>
  <c r="AS458" i="1" s="1"/>
  <c r="AS459" i="1" a="1"/>
  <c r="AS459" i="1" s="1"/>
  <c r="AS463" i="1" a="1"/>
  <c r="AS463" i="1" s="1"/>
  <c r="AS417" i="1" a="1"/>
  <c r="AS417" i="1" s="1"/>
  <c r="AS428" i="1" a="1"/>
  <c r="AS428" i="1" s="1"/>
  <c r="AS429" i="1" a="1"/>
  <c r="AS429" i="1" s="1"/>
  <c r="AS434" i="1" a="1"/>
  <c r="AS434" i="1" s="1"/>
  <c r="AS438" i="1" a="1"/>
  <c r="AS438" i="1" s="1"/>
  <c r="AS456" i="1" a="1"/>
  <c r="AS456" i="1" s="1"/>
  <c r="AS443" i="1" a="1"/>
  <c r="AS443" i="1" s="1"/>
  <c r="AS423" i="1" a="1"/>
  <c r="AS423" i="1" s="1"/>
  <c r="AS464" i="1" a="1"/>
  <c r="AS464" i="1" s="1"/>
  <c r="AS453" i="1" a="1"/>
  <c r="AS453" i="1" s="1"/>
  <c r="AS444" i="1" a="1"/>
  <c r="AS444" i="1" s="1"/>
  <c r="AS450" i="1" a="1"/>
  <c r="AS450" i="1" s="1"/>
  <c r="AS448" i="1" a="1"/>
  <c r="AS448" i="1" s="1"/>
  <c r="AS416" i="1" a="1"/>
  <c r="AS416" i="1" s="1"/>
  <c r="AS465" i="1" a="1"/>
  <c r="AS465" i="1" s="1"/>
  <c r="AS440" i="1" a="1"/>
  <c r="AS440" i="1" s="1"/>
  <c r="AS415" i="1" a="1"/>
  <c r="AS415" i="1" s="1"/>
  <c r="AS439" i="1" a="1"/>
  <c r="AS439" i="1" s="1"/>
  <c r="AS422" i="1" a="1"/>
  <c r="AS422" i="1" s="1"/>
  <c r="AS424" i="1" a="1"/>
  <c r="AS424" i="1" s="1"/>
  <c r="AS433" i="1" a="1"/>
  <c r="AS433" i="1" s="1"/>
  <c r="AS420" i="1" a="1"/>
  <c r="AS420" i="1" s="1"/>
  <c r="AS442" i="1" a="1"/>
  <c r="AS442" i="1" s="1"/>
  <c r="AS425" i="1" a="1"/>
  <c r="AS425" i="1" s="1"/>
  <c r="AS436" i="1" a="1"/>
  <c r="AS436" i="1" s="1"/>
  <c r="AS452" i="1" a="1"/>
  <c r="AS452" i="1" s="1"/>
  <c r="AS468" i="1" a="1"/>
  <c r="AS468" i="1" s="1"/>
  <c r="AS451" i="1" a="1"/>
  <c r="AS451" i="1" s="1"/>
  <c r="AS430" i="1" a="1"/>
  <c r="AS430" i="1" s="1"/>
  <c r="AS431" i="1" a="1"/>
  <c r="AS431" i="1" s="1"/>
  <c r="AS446" i="1" a="1"/>
  <c r="AS446" i="1" s="1"/>
  <c r="AS461" i="1" a="1"/>
  <c r="AS461" i="1" s="1"/>
  <c r="AS462" i="1" a="1"/>
  <c r="AS462" i="1" s="1"/>
  <c r="AS437" i="1" a="1"/>
  <c r="AS437" i="1" s="1"/>
  <c r="AS457" i="1" a="1"/>
  <c r="AS457" i="1" s="1"/>
  <c r="AS418" i="1" a="1"/>
  <c r="AS418" i="1" s="1"/>
  <c r="AS441" i="1" a="1"/>
  <c r="AS441" i="1" s="1"/>
  <c r="AS460" i="1" a="1"/>
  <c r="AS460" i="1" s="1"/>
  <c r="AS435" i="1" a="1"/>
  <c r="AS435" i="1" s="1"/>
  <c r="AS432" i="1" a="1"/>
  <c r="AS432" i="1" s="1"/>
  <c r="AS466" i="1" a="1"/>
  <c r="AS466" i="1" s="1"/>
  <c r="AS427" i="1" a="1"/>
  <c r="AS427" i="1" s="1"/>
  <c r="AS419" i="1" a="1"/>
  <c r="AS419" i="1" s="1"/>
  <c r="AS445" i="1" a="1"/>
  <c r="AS445" i="1" s="1"/>
  <c r="AS447" i="1" a="1"/>
  <c r="AS447" i="1" s="1"/>
  <c r="AU436" i="1" a="1"/>
  <c r="AU436" i="1" s="1"/>
  <c r="AU460" i="1" a="1"/>
  <c r="AU460" i="1" s="1"/>
  <c r="AU422" i="1" a="1"/>
  <c r="AU422" i="1" s="1"/>
  <c r="AU449" i="1" a="1"/>
  <c r="AU449" i="1" s="1"/>
  <c r="AU453" i="1" a="1"/>
  <c r="AU453" i="1" s="1"/>
  <c r="AU417" i="1" a="1"/>
  <c r="AU417" i="1" s="1"/>
  <c r="AU458" i="1" a="1"/>
  <c r="AU458" i="1" s="1"/>
  <c r="AU429" i="1" a="1"/>
  <c r="AU429" i="1" s="1"/>
  <c r="AU433" i="1" a="1"/>
  <c r="AU433" i="1" s="1"/>
  <c r="AU454" i="1" a="1"/>
  <c r="AU454" i="1" s="1"/>
  <c r="AU423" i="1" a="1"/>
  <c r="AU423" i="1" s="1"/>
  <c r="AU443" i="1" a="1"/>
  <c r="AU443" i="1" s="1"/>
  <c r="AU434" i="1" a="1"/>
  <c r="AU434" i="1" s="1"/>
  <c r="AU428" i="1" a="1"/>
  <c r="AU428" i="1" s="1"/>
  <c r="AU459" i="1" a="1"/>
  <c r="AU459" i="1" s="1"/>
  <c r="AU461" i="1" a="1"/>
  <c r="AU461" i="1" s="1"/>
  <c r="AU463" i="1" a="1"/>
  <c r="AU463" i="1" s="1"/>
  <c r="AU464" i="1" a="1"/>
  <c r="AU464" i="1" s="1"/>
  <c r="AU415" i="1" a="1"/>
  <c r="AU415" i="1" s="1"/>
  <c r="AU439" i="1" a="1"/>
  <c r="AU439" i="1" s="1"/>
  <c r="AU448" i="1" a="1"/>
  <c r="AU448" i="1" s="1"/>
  <c r="AU438" i="1" a="1"/>
  <c r="AU438" i="1" s="1"/>
  <c r="AU416" i="1" a="1"/>
  <c r="AU416" i="1" s="1"/>
  <c r="AU444" i="1" a="1"/>
  <c r="AU444" i="1" s="1"/>
  <c r="AU441" i="1" a="1"/>
  <c r="AU441" i="1" s="1"/>
  <c r="AU425" i="1" a="1"/>
  <c r="AU425" i="1" s="1"/>
  <c r="AU468" i="1" a="1"/>
  <c r="AU468" i="1" s="1"/>
  <c r="AU431" i="1" a="1"/>
  <c r="AU431" i="1" s="1"/>
  <c r="AU462" i="1" a="1"/>
  <c r="AU462" i="1" s="1"/>
  <c r="AU427" i="1" a="1"/>
  <c r="AU427" i="1" s="1"/>
  <c r="AU465" i="1" a="1"/>
  <c r="AU465" i="1" s="1"/>
  <c r="AU418" i="1" a="1"/>
  <c r="AU418" i="1" s="1"/>
  <c r="AU456" i="1" a="1"/>
  <c r="AU456" i="1" s="1"/>
  <c r="AU452" i="1" a="1"/>
  <c r="AU452" i="1" s="1"/>
  <c r="AU450" i="1" a="1"/>
  <c r="AU450" i="1" s="1"/>
  <c r="AU430" i="1" a="1"/>
  <c r="AU430" i="1" s="1"/>
  <c r="AU432" i="1" a="1"/>
  <c r="AU432" i="1" s="1"/>
  <c r="AU419" i="1" a="1"/>
  <c r="AU419" i="1" s="1"/>
  <c r="AU437" i="1" a="1"/>
  <c r="AU437" i="1" s="1"/>
  <c r="AU440" i="1" a="1"/>
  <c r="AU440" i="1" s="1"/>
  <c r="AU451" i="1" a="1"/>
  <c r="AU451" i="1" s="1"/>
  <c r="AU442" i="1" a="1"/>
  <c r="AU442" i="1" s="1"/>
  <c r="AU447" i="1" a="1"/>
  <c r="AU447" i="1" s="1"/>
  <c r="AU446" i="1" a="1"/>
  <c r="AU446" i="1" s="1"/>
  <c r="AU455" i="1" a="1"/>
  <c r="AU455" i="1" s="1"/>
  <c r="AU420" i="1" a="1"/>
  <c r="AU420" i="1" s="1"/>
  <c r="AU445" i="1" a="1"/>
  <c r="AU445" i="1" s="1"/>
  <c r="AU424" i="1" a="1"/>
  <c r="AU424" i="1" s="1"/>
  <c r="AU466" i="1" a="1"/>
  <c r="AU466" i="1" s="1"/>
  <c r="AU435" i="1" a="1"/>
  <c r="AU435" i="1" s="1"/>
  <c r="AU457" i="1" a="1"/>
  <c r="AU457" i="1" s="1"/>
  <c r="AR441" i="1" a="1"/>
  <c r="AR441" i="1" s="1"/>
  <c r="AR463" i="1" a="1"/>
  <c r="AR463" i="1" s="1"/>
  <c r="AR429" i="1" a="1"/>
  <c r="AR429" i="1" s="1"/>
  <c r="AR434" i="1" a="1"/>
  <c r="AR434" i="1" s="1"/>
  <c r="AR428" i="1" a="1"/>
  <c r="AR428" i="1" s="1"/>
  <c r="AR433" i="1" a="1"/>
  <c r="AR433" i="1" s="1"/>
  <c r="AR465" i="1" a="1"/>
  <c r="AR465" i="1" s="1"/>
  <c r="AR464" i="1" a="1"/>
  <c r="AR464" i="1" s="1"/>
  <c r="AR425" i="1" a="1"/>
  <c r="AR425" i="1" s="1"/>
  <c r="AR459" i="1" a="1"/>
  <c r="AR459" i="1" s="1"/>
  <c r="AR430" i="1" a="1"/>
  <c r="AR430" i="1" s="1"/>
  <c r="AR443" i="1" a="1"/>
  <c r="AR443" i="1" s="1"/>
  <c r="AR460" i="1" a="1"/>
  <c r="AR460" i="1" s="1"/>
  <c r="AR415" i="1" a="1"/>
  <c r="AR415" i="1" s="1"/>
  <c r="AR435" i="1" a="1"/>
  <c r="AR435" i="1" s="1"/>
  <c r="AR466" i="1" a="1"/>
  <c r="AR466" i="1" s="1"/>
  <c r="AR450" i="1" a="1"/>
  <c r="AR450" i="1" s="1"/>
  <c r="AR422" i="1" a="1"/>
  <c r="AR422" i="1" s="1"/>
  <c r="AR438" i="1" a="1"/>
  <c r="AR438" i="1" s="1"/>
  <c r="AR416" i="1" a="1"/>
  <c r="AR416" i="1" s="1"/>
  <c r="AR439" i="1" a="1"/>
  <c r="AR439" i="1" s="1"/>
  <c r="AR445" i="1" a="1"/>
  <c r="AR445" i="1" s="1"/>
  <c r="AR449" i="1" a="1"/>
  <c r="AR449" i="1" s="1"/>
  <c r="AR448" i="1" a="1"/>
  <c r="AR448" i="1" s="1"/>
  <c r="AR455" i="1" a="1"/>
  <c r="AR455" i="1" s="1"/>
  <c r="AR423" i="1" a="1"/>
  <c r="AR423" i="1" s="1"/>
  <c r="AR456" i="1" a="1"/>
  <c r="AR456" i="1" s="1"/>
  <c r="AR453" i="1" a="1"/>
  <c r="AR453" i="1" s="1"/>
  <c r="AR444" i="1" a="1"/>
  <c r="AR444" i="1" s="1"/>
  <c r="AR454" i="1" a="1"/>
  <c r="AR454" i="1" s="1"/>
  <c r="AR458" i="1" a="1"/>
  <c r="AR458" i="1" s="1"/>
  <c r="AR462" i="1" a="1"/>
  <c r="AR462" i="1" s="1"/>
  <c r="AR468" i="1" a="1"/>
  <c r="AR468" i="1" s="1"/>
  <c r="AR452" i="1" a="1"/>
  <c r="AR452" i="1" s="1"/>
  <c r="AR447" i="1" a="1"/>
  <c r="AR447" i="1" s="1"/>
  <c r="AR431" i="1" a="1"/>
  <c r="AR431" i="1" s="1"/>
  <c r="AR420" i="1" a="1"/>
  <c r="AR420" i="1" s="1"/>
  <c r="AR417" i="1" a="1"/>
  <c r="AR417" i="1" s="1"/>
  <c r="AR461" i="1" a="1"/>
  <c r="AR461" i="1" s="1"/>
  <c r="AR446" i="1" a="1"/>
  <c r="AR446" i="1" s="1"/>
  <c r="AR457" i="1" a="1"/>
  <c r="AR457" i="1" s="1"/>
  <c r="AR440" i="1" a="1"/>
  <c r="AR440" i="1" s="1"/>
  <c r="AR419" i="1" a="1"/>
  <c r="AR419" i="1" s="1"/>
  <c r="AR424" i="1" a="1"/>
  <c r="AR424" i="1" s="1"/>
  <c r="AR418" i="1" a="1"/>
  <c r="AR418" i="1" s="1"/>
  <c r="AR451" i="1" a="1"/>
  <c r="AR451" i="1" s="1"/>
  <c r="AR436" i="1" a="1"/>
  <c r="AR436" i="1" s="1"/>
  <c r="AR432" i="1" a="1"/>
  <c r="AR432" i="1" s="1"/>
  <c r="AR437" i="1" a="1"/>
  <c r="AR437" i="1" s="1"/>
  <c r="AR442" i="1" a="1"/>
  <c r="AR442" i="1" s="1"/>
  <c r="AR427" i="1" a="1"/>
  <c r="AR427" i="1" s="1"/>
  <c r="AT422" i="1" a="1"/>
  <c r="AT422" i="1" s="1"/>
  <c r="AT445" i="1" a="1"/>
  <c r="AT445" i="1" s="1"/>
  <c r="AT453" i="1" a="1"/>
  <c r="AT453" i="1" s="1"/>
  <c r="AT455" i="1" a="1"/>
  <c r="AT455" i="1" s="1"/>
  <c r="AT458" i="1" a="1"/>
  <c r="AT458" i="1" s="1"/>
  <c r="AT454" i="1" a="1"/>
  <c r="AT454" i="1" s="1"/>
  <c r="AT433" i="1" a="1"/>
  <c r="AT433" i="1" s="1"/>
  <c r="AT463" i="1" a="1"/>
  <c r="AT463" i="1" s="1"/>
  <c r="AT418" i="1" a="1"/>
  <c r="AT418" i="1" s="1"/>
  <c r="AT428" i="1" a="1"/>
  <c r="AT428" i="1" s="1"/>
  <c r="AT444" i="1" a="1"/>
  <c r="AT444" i="1" s="1"/>
  <c r="AT440" i="1" a="1"/>
  <c r="AT440" i="1" s="1"/>
  <c r="AT465" i="1" a="1"/>
  <c r="AT465" i="1" s="1"/>
  <c r="AT448" i="1" a="1"/>
  <c r="AT448" i="1" s="1"/>
  <c r="AT460" i="1" a="1"/>
  <c r="AT460" i="1" s="1"/>
  <c r="AT438" i="1" a="1"/>
  <c r="AT438" i="1" s="1"/>
  <c r="AT456" i="1" a="1"/>
  <c r="AT456" i="1" s="1"/>
  <c r="AT415" i="1" a="1"/>
  <c r="AT415" i="1" s="1"/>
  <c r="AT461" i="1" a="1"/>
  <c r="AT461" i="1" s="1"/>
  <c r="AT439" i="1" a="1"/>
  <c r="AT439" i="1" s="1"/>
  <c r="AT443" i="1" a="1"/>
  <c r="AT443" i="1" s="1"/>
  <c r="AT430" i="1" a="1"/>
  <c r="AT430" i="1" s="1"/>
  <c r="AT424" i="1" a="1"/>
  <c r="AT424" i="1" s="1"/>
  <c r="AT435" i="1" a="1"/>
  <c r="AT435" i="1" s="1"/>
  <c r="AT450" i="1" a="1"/>
  <c r="AT450" i="1" s="1"/>
  <c r="AT423" i="1" a="1"/>
  <c r="AT423" i="1" s="1"/>
  <c r="AT466" i="1" a="1"/>
  <c r="AT466" i="1" s="1"/>
  <c r="AT464" i="1" a="1"/>
  <c r="AT464" i="1" s="1"/>
  <c r="AT417" i="1" a="1"/>
  <c r="AT417" i="1" s="1"/>
  <c r="AT446" i="1" a="1"/>
  <c r="AT446" i="1" s="1"/>
  <c r="AT420" i="1" a="1"/>
  <c r="AT420" i="1" s="1"/>
  <c r="AT432" i="1" a="1"/>
  <c r="AT432" i="1" s="1"/>
  <c r="AT425" i="1" a="1"/>
  <c r="AT425" i="1" s="1"/>
  <c r="AT419" i="1" a="1"/>
  <c r="AT419" i="1" s="1"/>
  <c r="AT462" i="1" a="1"/>
  <c r="AT462" i="1" s="1"/>
  <c r="AT447" i="1" a="1"/>
  <c r="AT447" i="1" s="1"/>
  <c r="AT427" i="1" a="1"/>
  <c r="AT427" i="1" s="1"/>
  <c r="AT457" i="1" a="1"/>
  <c r="AT457" i="1" s="1"/>
  <c r="AT441" i="1" a="1"/>
  <c r="AT441" i="1" s="1"/>
  <c r="AT468" i="1" a="1"/>
  <c r="AT468" i="1" s="1"/>
  <c r="AT437" i="1" a="1"/>
  <c r="AT437" i="1" s="1"/>
  <c r="AT452" i="1" a="1"/>
  <c r="AT452" i="1" s="1"/>
  <c r="AT449" i="1" a="1"/>
  <c r="AT449" i="1" s="1"/>
  <c r="AT416" i="1" a="1"/>
  <c r="AT416" i="1" s="1"/>
  <c r="AT434" i="1" a="1"/>
  <c r="AT434" i="1" s="1"/>
  <c r="AT442" i="1" a="1"/>
  <c r="AT442" i="1" s="1"/>
  <c r="AT436" i="1" a="1"/>
  <c r="AT436" i="1" s="1"/>
  <c r="AT431" i="1" a="1"/>
  <c r="AT431" i="1" s="1"/>
  <c r="AT451" i="1" a="1"/>
  <c r="AT451" i="1" s="1"/>
  <c r="AT429" i="1" a="1"/>
  <c r="AT429" i="1" s="1"/>
  <c r="AT459" i="1" a="1"/>
  <c r="AT459" i="1" s="1"/>
  <c r="AS515" i="1" a="1"/>
  <c r="AS515" i="1" s="1"/>
  <c r="AS516" i="1" a="1"/>
  <c r="AS516" i="1" s="1"/>
  <c r="AS514" i="1" a="1"/>
  <c r="AS514" i="1" s="1"/>
  <c r="AS513" i="1" a="1"/>
  <c r="AS513" i="1" s="1"/>
  <c r="AS511" i="1" a="1"/>
  <c r="AS511" i="1" s="1"/>
  <c r="AS512" i="1" a="1"/>
  <c r="AS512" i="1" s="1"/>
  <c r="AU516" i="1" a="1"/>
  <c r="AU516" i="1" s="1"/>
  <c r="AU511" i="1" a="1"/>
  <c r="AU511" i="1" s="1"/>
  <c r="AU513" i="1" a="1"/>
  <c r="AU513" i="1" s="1"/>
  <c r="AU512" i="1" a="1"/>
  <c r="AU512" i="1" s="1"/>
  <c r="AU514" i="1" a="1"/>
  <c r="AU514" i="1" s="1"/>
  <c r="AU515" i="1" a="1"/>
  <c r="AU515" i="1" s="1"/>
  <c r="AR516" i="1" a="1"/>
  <c r="AR516" i="1" s="1"/>
  <c r="AR514" i="1" a="1"/>
  <c r="AR514" i="1" s="1"/>
  <c r="AR515" i="1" a="1"/>
  <c r="AR515" i="1" s="1"/>
  <c r="AR511" i="1" a="1"/>
  <c r="AR511" i="1" s="1"/>
  <c r="AR513" i="1" a="1"/>
  <c r="AR513" i="1" s="1"/>
  <c r="AR512" i="1" a="1"/>
  <c r="AR512" i="1" s="1"/>
  <c r="AT515" i="1" a="1"/>
  <c r="AT515" i="1" s="1"/>
  <c r="AT511" i="1" a="1"/>
  <c r="AT511" i="1" s="1"/>
  <c r="AT516" i="1" a="1"/>
  <c r="AT516" i="1" s="1"/>
  <c r="AT514" i="1" a="1"/>
  <c r="AT514" i="1" s="1"/>
  <c r="AT513" i="1" a="1"/>
  <c r="AT513" i="1" s="1"/>
  <c r="AT512" i="1" a="1"/>
  <c r="AT512" i="1" s="1"/>
  <c r="AR524" i="1" a="1"/>
  <c r="AR524" i="1" s="1"/>
  <c r="AR506" i="1" a="1"/>
  <c r="AR506" i="1" s="1"/>
  <c r="AR507" i="1" a="1"/>
  <c r="AR507" i="1" s="1"/>
  <c r="AR508" i="1" a="1"/>
  <c r="AR508" i="1" s="1"/>
  <c r="AR505" i="1" a="1"/>
  <c r="AR505" i="1" s="1"/>
  <c r="AR504" i="1" a="1"/>
  <c r="AR504" i="1" s="1"/>
  <c r="AU524" i="1" a="1"/>
  <c r="AU524" i="1" s="1"/>
  <c r="AU504" i="1" a="1"/>
  <c r="AU504" i="1" s="1"/>
  <c r="AU505" i="1" a="1"/>
  <c r="AU505" i="1" s="1"/>
  <c r="AU506" i="1" a="1"/>
  <c r="AU506" i="1" s="1"/>
  <c r="AU508" i="1" a="1"/>
  <c r="AU508" i="1" s="1"/>
  <c r="AU507" i="1" a="1"/>
  <c r="AU507" i="1" s="1"/>
  <c r="AT524" i="1" a="1"/>
  <c r="AT524" i="1" s="1"/>
  <c r="AT507" i="1" a="1"/>
  <c r="AT507" i="1" s="1"/>
  <c r="AT504" i="1" a="1"/>
  <c r="AT504" i="1" s="1"/>
  <c r="AT505" i="1" a="1"/>
  <c r="AT505" i="1" s="1"/>
  <c r="AT508" i="1" a="1"/>
  <c r="AT508" i="1" s="1"/>
  <c r="AT506" i="1" a="1"/>
  <c r="AT506" i="1" s="1"/>
  <c r="AS524" i="1" a="1"/>
  <c r="AS524" i="1" s="1"/>
  <c r="AS507" i="1" a="1"/>
  <c r="AS507" i="1" s="1"/>
  <c r="AS508" i="1" a="1"/>
  <c r="AS508" i="1" s="1"/>
  <c r="AS504" i="1" a="1"/>
  <c r="AS504" i="1" s="1"/>
  <c r="AS505" i="1" a="1"/>
  <c r="AS505" i="1" s="1"/>
  <c r="AS506" i="1" a="1"/>
  <c r="AS506" i="1" s="1"/>
  <c r="Q1012" i="9"/>
  <c r="Q997" i="27" s="1"/>
  <c r="Q987" i="27"/>
  <c r="S1013" i="9"/>
  <c r="S998" i="27" s="1"/>
  <c r="S988" i="27"/>
  <c r="M1012" i="9"/>
  <c r="M997" i="27" s="1"/>
  <c r="M987" i="27"/>
  <c r="K1015" i="9"/>
  <c r="K1000" i="27" s="1"/>
  <c r="K990" i="27"/>
  <c r="O1017" i="9"/>
  <c r="O1002" i="27" s="1"/>
  <c r="O992" i="27"/>
  <c r="O1013" i="9"/>
  <c r="O998" i="27" s="1"/>
  <c r="O988" i="27"/>
  <c r="N1010" i="9"/>
  <c r="N995" i="27" s="1"/>
  <c r="N985" i="27"/>
  <c r="Q1018" i="9"/>
  <c r="Q1003" i="27" s="1"/>
  <c r="Q993" i="27"/>
  <c r="S1014" i="9"/>
  <c r="S999" i="27" s="1"/>
  <c r="S989" i="27"/>
  <c r="Q1015" i="9"/>
  <c r="Q1000" i="27" s="1"/>
  <c r="Q990" i="27"/>
  <c r="P1018" i="9"/>
  <c r="P1003" i="27" s="1"/>
  <c r="P993" i="27"/>
  <c r="P1016" i="9"/>
  <c r="P1001" i="27" s="1"/>
  <c r="P991" i="27"/>
  <c r="N1018" i="9"/>
  <c r="N1003" i="27" s="1"/>
  <c r="N993" i="27"/>
  <c r="K1013" i="9"/>
  <c r="K998" i="27" s="1"/>
  <c r="K988" i="27"/>
  <c r="S1017" i="9"/>
  <c r="S1002" i="27" s="1"/>
  <c r="S992" i="27"/>
  <c r="P1010" i="9"/>
  <c r="P995" i="27" s="1"/>
  <c r="P985" i="27"/>
  <c r="O1018" i="9"/>
  <c r="O1003" i="27" s="1"/>
  <c r="O993" i="27"/>
  <c r="O1010" i="9"/>
  <c r="O995" i="27" s="1"/>
  <c r="O985" i="27"/>
  <c r="S1018" i="9"/>
  <c r="S1003" i="27" s="1"/>
  <c r="S993" i="27"/>
  <c r="N1011" i="9"/>
  <c r="N996" i="27" s="1"/>
  <c r="N986" i="27"/>
  <c r="O1019" i="9"/>
  <c r="O1004" i="27" s="1"/>
  <c r="O994" i="27"/>
  <c r="L1013" i="9"/>
  <c r="L998" i="27" s="1"/>
  <c r="L988" i="27"/>
  <c r="O1011" i="9"/>
  <c r="O996" i="27" s="1"/>
  <c r="O986" i="27"/>
  <c r="M1019" i="9"/>
  <c r="M1004" i="27" s="1"/>
  <c r="M994" i="27"/>
  <c r="M1017" i="9"/>
  <c r="M1002" i="27" s="1"/>
  <c r="M992" i="27"/>
  <c r="M1018" i="9"/>
  <c r="M1003" i="27" s="1"/>
  <c r="M993" i="27"/>
  <c r="L1019" i="9"/>
  <c r="L1004" i="27" s="1"/>
  <c r="L994" i="27"/>
  <c r="L1017" i="9"/>
  <c r="L1002" i="27" s="1"/>
  <c r="L992" i="27"/>
  <c r="Q1016" i="9"/>
  <c r="Q1001" i="27" s="1"/>
  <c r="Q991" i="27"/>
  <c r="K1019" i="9"/>
  <c r="K1004" i="27" s="1"/>
  <c r="K994" i="27"/>
  <c r="N1013" i="9"/>
  <c r="N998" i="27" s="1"/>
  <c r="N988" i="27"/>
  <c r="K1016" i="9"/>
  <c r="K1001" i="27" s="1"/>
  <c r="K991" i="27"/>
  <c r="O1016" i="9"/>
  <c r="O1001" i="27" s="1"/>
  <c r="O991" i="27"/>
  <c r="L1018" i="9"/>
  <c r="L1003" i="27" s="1"/>
  <c r="L993" i="27"/>
  <c r="S1010" i="9"/>
  <c r="S995" i="27" s="1"/>
  <c r="S985" i="27"/>
  <c r="L1015" i="9"/>
  <c r="L1000" i="27" s="1"/>
  <c r="L990" i="27"/>
  <c r="Q1019" i="9"/>
  <c r="Q1004" i="27" s="1"/>
  <c r="Q994" i="27"/>
  <c r="L1012" i="9"/>
  <c r="L997" i="27" s="1"/>
  <c r="L987" i="27"/>
  <c r="M1013" i="9"/>
  <c r="M998" i="27" s="1"/>
  <c r="M988" i="27"/>
  <c r="K1017" i="9"/>
  <c r="K1002" i="27" s="1"/>
  <c r="K992" i="27"/>
  <c r="P1011" i="9"/>
  <c r="P996" i="27" s="1"/>
  <c r="P986" i="27"/>
  <c r="O1015" i="9"/>
  <c r="O1000" i="27" s="1"/>
  <c r="O990" i="27"/>
  <c r="N1015" i="9"/>
  <c r="N1000" i="27" s="1"/>
  <c r="N990" i="27"/>
  <c r="P1014" i="9"/>
  <c r="P999" i="27" s="1"/>
  <c r="P989" i="27"/>
  <c r="S1016" i="9"/>
  <c r="S1001" i="27" s="1"/>
  <c r="S991" i="27"/>
  <c r="S1011" i="9"/>
  <c r="S996" i="27" s="1"/>
  <c r="S986" i="27"/>
  <c r="S1012" i="9"/>
  <c r="S997" i="27" s="1"/>
  <c r="S987" i="27"/>
  <c r="L1016" i="9"/>
  <c r="L1001" i="27" s="1"/>
  <c r="L991" i="27"/>
  <c r="K1011" i="9"/>
  <c r="K996" i="27" s="1"/>
  <c r="K986" i="27"/>
  <c r="S1015" i="9"/>
  <c r="S1000" i="27" s="1"/>
  <c r="S990" i="27"/>
  <c r="M1010" i="9"/>
  <c r="M995" i="27" s="1"/>
  <c r="M985" i="27"/>
  <c r="P1019" i="9"/>
  <c r="P1004" i="27" s="1"/>
  <c r="P994" i="27"/>
  <c r="K1010" i="9"/>
  <c r="K995" i="27" s="1"/>
  <c r="K985" i="27"/>
  <c r="Q1010" i="9"/>
  <c r="Q995" i="27" s="1"/>
  <c r="Q985" i="27"/>
  <c r="M1015" i="9"/>
  <c r="M1000" i="27" s="1"/>
  <c r="M990" i="27"/>
  <c r="P1017" i="9"/>
  <c r="P1002" i="27" s="1"/>
  <c r="P992" i="27"/>
  <c r="M1014" i="9"/>
  <c r="M999" i="27" s="1"/>
  <c r="M989" i="27"/>
  <c r="L1014" i="9"/>
  <c r="L999" i="27" s="1"/>
  <c r="L989" i="27"/>
  <c r="K1018" i="9"/>
  <c r="K1003" i="27" s="1"/>
  <c r="K993" i="27"/>
  <c r="P1015" i="9"/>
  <c r="P1000" i="27" s="1"/>
  <c r="P990" i="27"/>
  <c r="M1011" i="9"/>
  <c r="M996" i="27" s="1"/>
  <c r="M986" i="27"/>
  <c r="O1014" i="9"/>
  <c r="O999" i="27" s="1"/>
  <c r="O989" i="27"/>
  <c r="P1012" i="9"/>
  <c r="P997" i="27" s="1"/>
  <c r="P987" i="27"/>
  <c r="Q1013" i="9"/>
  <c r="Q998" i="27" s="1"/>
  <c r="Q988" i="27"/>
  <c r="M1016" i="9"/>
  <c r="M1001" i="27" s="1"/>
  <c r="M991" i="27"/>
  <c r="Q1017" i="9"/>
  <c r="Q1002" i="27" s="1"/>
  <c r="Q992" i="27"/>
  <c r="K1014" i="9"/>
  <c r="K999" i="27" s="1"/>
  <c r="K989" i="27"/>
  <c r="K1012" i="9"/>
  <c r="K997" i="27" s="1"/>
  <c r="K987" i="27"/>
  <c r="Q1014" i="9"/>
  <c r="Q999" i="27" s="1"/>
  <c r="Q989" i="27"/>
  <c r="N1019" i="9"/>
  <c r="N1004" i="27" s="1"/>
  <c r="N994" i="27"/>
  <c r="Q1011" i="9"/>
  <c r="Q996" i="27" s="1"/>
  <c r="Q986" i="27"/>
  <c r="N1017" i="9"/>
  <c r="N1002" i="27" s="1"/>
  <c r="N992" i="27"/>
  <c r="N1014" i="9"/>
  <c r="N999" i="27" s="1"/>
  <c r="N989" i="27"/>
  <c r="L1011" i="9"/>
  <c r="L996" i="27" s="1"/>
  <c r="L986" i="27"/>
  <c r="N1012" i="9"/>
  <c r="N997" i="27" s="1"/>
  <c r="N987" i="27"/>
  <c r="L1010" i="9"/>
  <c r="L995" i="27" s="1"/>
  <c r="L985" i="27"/>
  <c r="S1019" i="9"/>
  <c r="S1004" i="27" s="1"/>
  <c r="S994" i="27"/>
  <c r="O1012" i="9"/>
  <c r="O997" i="27" s="1"/>
  <c r="O987" i="27"/>
  <c r="N1016" i="9"/>
  <c r="N1001" i="27" s="1"/>
  <c r="N991" i="27"/>
  <c r="P1013" i="9"/>
  <c r="P998" i="27" s="1"/>
  <c r="P988" i="27"/>
  <c r="AT522" i="1" a="1"/>
  <c r="AT522" i="1" s="1"/>
  <c r="AU522" i="1" a="1"/>
  <c r="AU522" i="1" s="1"/>
  <c r="AS522" i="1" a="1"/>
  <c r="AS522" i="1" s="1"/>
  <c r="AR522" i="1" a="1"/>
  <c r="AR522" i="1" s="1"/>
  <c r="AT518" i="1" a="1"/>
  <c r="AT518" i="1" s="1"/>
  <c r="AT520" i="1" a="1"/>
  <c r="AT520" i="1" s="1"/>
  <c r="AU518" i="1" a="1"/>
  <c r="AU518" i="1" s="1"/>
  <c r="AU520" i="1" a="1"/>
  <c r="AU520" i="1" s="1"/>
  <c r="AS518" i="1" a="1"/>
  <c r="AS518" i="1" s="1"/>
  <c r="AS520" i="1" a="1"/>
  <c r="AS520" i="1" s="1"/>
  <c r="AR518" i="1" a="1"/>
  <c r="AR518" i="1" s="1"/>
  <c r="AR520" i="1" a="1"/>
  <c r="AR520" i="1" s="1"/>
  <c r="AT509" i="1" a="1"/>
  <c r="AT509" i="1" s="1"/>
  <c r="AU509" i="1" a="1"/>
  <c r="AU509" i="1" s="1"/>
  <c r="AR509" i="1" a="1"/>
  <c r="AR509" i="1" s="1"/>
  <c r="AS509" i="1" a="1"/>
  <c r="AS509" i="1" s="1"/>
  <c r="AT501" i="1" a="1"/>
  <c r="AT501" i="1" s="1"/>
  <c r="AU501" i="1" a="1"/>
  <c r="AU501" i="1" s="1"/>
  <c r="AS501" i="1" a="1"/>
  <c r="AS501" i="1" s="1"/>
  <c r="AR501" i="1" a="1"/>
  <c r="AR501" i="1" s="1"/>
  <c r="AT494" i="1" a="1"/>
  <c r="AT494" i="1" s="1"/>
  <c r="AT496" i="1" a="1"/>
  <c r="AT496" i="1" s="1"/>
  <c r="AU494" i="1" a="1"/>
  <c r="AU494" i="1" s="1"/>
  <c r="AU496" i="1" a="1"/>
  <c r="AU496" i="1" s="1"/>
  <c r="AS494" i="1" a="1"/>
  <c r="AS494" i="1" s="1"/>
  <c r="AS496" i="1" a="1"/>
  <c r="AS496" i="1" s="1"/>
  <c r="AR494" i="1" a="1"/>
  <c r="AR494" i="1" s="1"/>
  <c r="AR496" i="1" a="1"/>
  <c r="AR496" i="1" s="1"/>
  <c r="AT490" i="1" a="1"/>
  <c r="AT490" i="1" s="1"/>
  <c r="AT492" i="1" a="1"/>
  <c r="AT492" i="1" s="1"/>
  <c r="AU490" i="1" a="1"/>
  <c r="AU490" i="1" s="1"/>
  <c r="AU492" i="1" a="1"/>
  <c r="AU492" i="1" s="1"/>
  <c r="AS490" i="1" a="1"/>
  <c r="AS490" i="1" s="1"/>
  <c r="AS492" i="1" a="1"/>
  <c r="AS492" i="1" s="1"/>
  <c r="AR490" i="1" a="1"/>
  <c r="AR490" i="1" s="1"/>
  <c r="AR492" i="1" a="1"/>
  <c r="AR492" i="1" s="1"/>
  <c r="AR521" i="1" a="1"/>
  <c r="AR521" i="1" s="1"/>
  <c r="AR519" i="1" a="1"/>
  <c r="AR519" i="1" s="1"/>
  <c r="AR510" i="1" a="1"/>
  <c r="AR510" i="1" s="1"/>
  <c r="AR517" i="1" a="1"/>
  <c r="AR517" i="1" s="1"/>
  <c r="AR502" i="1" a="1"/>
  <c r="AR502" i="1" s="1"/>
  <c r="AR503" i="1" a="1"/>
  <c r="AR503" i="1" s="1"/>
  <c r="AU519" i="1" a="1"/>
  <c r="AU519" i="1" s="1"/>
  <c r="AU502" i="1" a="1"/>
  <c r="AU502" i="1" s="1"/>
  <c r="AU521" i="1" a="1"/>
  <c r="AU521" i="1" s="1"/>
  <c r="AU517" i="1" a="1"/>
  <c r="AU517" i="1" s="1"/>
  <c r="AU503" i="1" a="1"/>
  <c r="AU503" i="1" s="1"/>
  <c r="AU510" i="1" a="1"/>
  <c r="AU510" i="1" s="1"/>
  <c r="AS521" i="1" a="1"/>
  <c r="AS521" i="1" s="1"/>
  <c r="AS519" i="1" a="1"/>
  <c r="AS519" i="1" s="1"/>
  <c r="AS510" i="1" a="1"/>
  <c r="AS510" i="1" s="1"/>
  <c r="AS517" i="1" a="1"/>
  <c r="AS517" i="1" s="1"/>
  <c r="AS503" i="1" a="1"/>
  <c r="AS503" i="1" s="1"/>
  <c r="AS502" i="1" a="1"/>
  <c r="AS502" i="1" s="1"/>
  <c r="AT517" i="1" a="1"/>
  <c r="AT517" i="1" s="1"/>
  <c r="AT503" i="1" a="1"/>
  <c r="AT503" i="1" s="1"/>
  <c r="AT510" i="1" a="1"/>
  <c r="AT510" i="1" s="1"/>
  <c r="AT519" i="1" a="1"/>
  <c r="AT519" i="1" s="1"/>
  <c r="AT502" i="1" a="1"/>
  <c r="AT502" i="1" s="1"/>
  <c r="AT521" i="1" a="1"/>
  <c r="AT521" i="1" s="1"/>
  <c r="AT488" i="1" a="1"/>
  <c r="AT488" i="1" s="1"/>
  <c r="AT478" i="1" a="1"/>
  <c r="AT478" i="1" s="1"/>
  <c r="AT484" i="1" a="1"/>
  <c r="AT484" i="1" s="1"/>
  <c r="AT485" i="1" a="1"/>
  <c r="AT485" i="1" s="1"/>
  <c r="AT477" i="1" a="1"/>
  <c r="AT477" i="1" s="1"/>
  <c r="AT480" i="1" a="1"/>
  <c r="AT480" i="1" s="1"/>
  <c r="AT481" i="1" a="1"/>
  <c r="AT481" i="1" s="1"/>
  <c r="AT483" i="1" a="1"/>
  <c r="AT483" i="1" s="1"/>
  <c r="AT486" i="1" a="1"/>
  <c r="AT486" i="1" s="1"/>
  <c r="AT479" i="1" a="1"/>
  <c r="AT479" i="1" s="1"/>
  <c r="AS488" i="1" a="1"/>
  <c r="AS488" i="1" s="1"/>
  <c r="AS478" i="1" a="1"/>
  <c r="AS478" i="1" s="1"/>
  <c r="AS484" i="1" a="1"/>
  <c r="AS484" i="1" s="1"/>
  <c r="AS480" i="1" a="1"/>
  <c r="AS480" i="1" s="1"/>
  <c r="AS477" i="1" a="1"/>
  <c r="AS477" i="1" s="1"/>
  <c r="AS479" i="1" a="1"/>
  <c r="AS479" i="1" s="1"/>
  <c r="AS485" i="1" a="1"/>
  <c r="AS485" i="1" s="1"/>
  <c r="AS481" i="1" a="1"/>
  <c r="AS481" i="1" s="1"/>
  <c r="AS486" i="1" a="1"/>
  <c r="AS486" i="1" s="1"/>
  <c r="AS483" i="1" a="1"/>
  <c r="AS483" i="1" s="1"/>
  <c r="AR488" i="1" a="1"/>
  <c r="AR488" i="1" s="1"/>
  <c r="AR478" i="1" a="1"/>
  <c r="AR478" i="1" s="1"/>
  <c r="AR486" i="1" a="1"/>
  <c r="AR486" i="1" s="1"/>
  <c r="AR484" i="1" a="1"/>
  <c r="AR484" i="1" s="1"/>
  <c r="AR485" i="1" a="1"/>
  <c r="AR485" i="1" s="1"/>
  <c r="AR480" i="1" a="1"/>
  <c r="AR480" i="1" s="1"/>
  <c r="AR479" i="1" a="1"/>
  <c r="AR479" i="1" s="1"/>
  <c r="AR483" i="1" a="1"/>
  <c r="AR483" i="1" s="1"/>
  <c r="AR477" i="1" a="1"/>
  <c r="AR477" i="1" s="1"/>
  <c r="AR481" i="1" a="1"/>
  <c r="AR481" i="1" s="1"/>
  <c r="AU488" i="1" a="1"/>
  <c r="AU488" i="1" s="1"/>
  <c r="AU478" i="1" a="1"/>
  <c r="AU478" i="1" s="1"/>
  <c r="AU485" i="1" a="1"/>
  <c r="AU485" i="1" s="1"/>
  <c r="AU486" i="1" a="1"/>
  <c r="AU486" i="1" s="1"/>
  <c r="AU477" i="1" a="1"/>
  <c r="AU477" i="1" s="1"/>
  <c r="AU481" i="1" a="1"/>
  <c r="AU481" i="1" s="1"/>
  <c r="AU484" i="1" a="1"/>
  <c r="AU484" i="1" s="1"/>
  <c r="AU480" i="1" a="1"/>
  <c r="AU480" i="1" s="1"/>
  <c r="AU479" i="1" a="1"/>
  <c r="AU479" i="1" s="1"/>
  <c r="AU483" i="1" a="1"/>
  <c r="AU483" i="1" s="1"/>
  <c r="AO119" i="18"/>
  <c r="AS476" i="1" a="1"/>
  <c r="AS476" i="1" s="1"/>
  <c r="AT476" i="1" a="1"/>
  <c r="AT476" i="1" s="1"/>
  <c r="AU476" i="1" a="1"/>
  <c r="AU476" i="1" s="1"/>
  <c r="AR476" i="1" a="1"/>
  <c r="AR476" i="1" s="1"/>
  <c r="K499" i="9"/>
  <c r="K484" i="27" s="1"/>
  <c r="K498" i="9"/>
  <c r="K483" i="27" s="1"/>
  <c r="K497" i="9"/>
  <c r="K482" i="27" s="1"/>
  <c r="K496" i="9"/>
  <c r="K481" i="27" s="1"/>
  <c r="AR493" i="1" a="1"/>
  <c r="AR493" i="1" s="1"/>
  <c r="AS493" i="1" a="1"/>
  <c r="AS493" i="1" s="1"/>
  <c r="AT493" i="1" a="1"/>
  <c r="AT493" i="1" s="1"/>
  <c r="AR495" i="1" a="1"/>
  <c r="AR495" i="1" s="1"/>
  <c r="AU495" i="1" a="1"/>
  <c r="AU495" i="1" s="1"/>
  <c r="AR497" i="1" a="1"/>
  <c r="AR497" i="1" s="1"/>
  <c r="AU498" i="1" a="1"/>
  <c r="AU498" i="1" s="1"/>
  <c r="AR499" i="1" a="1"/>
  <c r="AR499" i="1" s="1"/>
  <c r="AU499" i="1" a="1"/>
  <c r="AU499" i="1" s="1"/>
  <c r="AU500" i="1" a="1"/>
  <c r="AU500" i="1" s="1"/>
  <c r="AR523" i="1" a="1"/>
  <c r="AR523" i="1" s="1"/>
  <c r="AS523" i="1" a="1"/>
  <c r="AS523" i="1" s="1"/>
  <c r="AU523" i="1" a="1"/>
  <c r="AU523" i="1" s="1"/>
  <c r="AU525" i="1" a="1"/>
  <c r="AU525" i="1" s="1"/>
  <c r="AR526" i="1" a="1"/>
  <c r="AR526" i="1" s="1"/>
  <c r="AS526" i="1" a="1"/>
  <c r="AS526" i="1" s="1"/>
  <c r="AT526" i="1" a="1"/>
  <c r="AT526" i="1" s="1"/>
  <c r="AS527" i="1" a="1"/>
  <c r="AS527" i="1" s="1"/>
  <c r="AU527" i="1" a="1"/>
  <c r="AU527" i="1" s="1"/>
  <c r="AR529" i="1" a="1"/>
  <c r="AR529" i="1" s="1"/>
  <c r="AS529" i="1" a="1"/>
  <c r="AS529" i="1" s="1"/>
  <c r="AT529" i="1" a="1"/>
  <c r="AT529" i="1" s="1"/>
  <c r="AS489" i="1" a="1"/>
  <c r="AS489" i="1" s="1"/>
  <c r="AR489" i="1" a="1"/>
  <c r="AR489" i="1" s="1"/>
  <c r="AO120" i="18" l="1"/>
  <c r="O489" i="1" a="1"/>
  <c r="O489" i="1" s="1"/>
  <c r="S489" i="1" a="1"/>
  <c r="S489" i="1" s="1"/>
  <c r="W489" i="1" a="1"/>
  <c r="W489" i="1" s="1"/>
  <c r="AA489" i="1" a="1"/>
  <c r="AA489" i="1" s="1"/>
  <c r="AE489" i="1" a="1"/>
  <c r="AE489" i="1" s="1"/>
  <c r="AI489" i="1" a="1"/>
  <c r="AI489" i="1" s="1"/>
  <c r="AM489" i="1" a="1"/>
  <c r="AM489" i="1" s="1"/>
  <c r="AQ489" i="1" a="1"/>
  <c r="AQ489" i="1" s="1"/>
  <c r="N527" i="1" a="1"/>
  <c r="N527" i="1" s="1"/>
  <c r="R527" i="1" a="1"/>
  <c r="R527" i="1" s="1"/>
  <c r="V527" i="1" a="1"/>
  <c r="V527" i="1" s="1"/>
  <c r="Z527" i="1" a="1"/>
  <c r="Z527" i="1" s="1"/>
  <c r="AD527" i="1" a="1"/>
  <c r="AD527" i="1" s="1"/>
  <c r="AH527" i="1" a="1"/>
  <c r="AH527" i="1" s="1"/>
  <c r="AL527" i="1" a="1"/>
  <c r="AL527" i="1" s="1"/>
  <c r="AP527" i="1" a="1"/>
  <c r="AP527" i="1" s="1"/>
  <c r="N525" i="1" a="1"/>
  <c r="N525" i="1" s="1"/>
  <c r="R525" i="1" a="1"/>
  <c r="R525" i="1" s="1"/>
  <c r="V525" i="1" a="1"/>
  <c r="V525" i="1" s="1"/>
  <c r="Z525" i="1" a="1"/>
  <c r="Z525" i="1" s="1"/>
  <c r="AD525" i="1" a="1"/>
  <c r="AD525" i="1" s="1"/>
  <c r="AH525" i="1" a="1"/>
  <c r="AH525" i="1" s="1"/>
  <c r="AL525" i="1" a="1"/>
  <c r="AL525" i="1" s="1"/>
  <c r="AP525" i="1" a="1"/>
  <c r="AP525" i="1" s="1"/>
  <c r="N500" i="1" a="1"/>
  <c r="N500" i="1" s="1"/>
  <c r="R500" i="1" a="1"/>
  <c r="R500" i="1" s="1"/>
  <c r="V500" i="1" a="1"/>
  <c r="V500" i="1" s="1"/>
  <c r="Z500" i="1" a="1"/>
  <c r="Z500" i="1" s="1"/>
  <c r="AD500" i="1" a="1"/>
  <c r="AD500" i="1" s="1"/>
  <c r="AH500" i="1" a="1"/>
  <c r="AH500" i="1" s="1"/>
  <c r="AL500" i="1" a="1"/>
  <c r="AL500" i="1" s="1"/>
  <c r="AP500" i="1" a="1"/>
  <c r="AP500" i="1" s="1"/>
  <c r="N498" i="1" a="1"/>
  <c r="N498" i="1" s="1"/>
  <c r="R498" i="1" a="1"/>
  <c r="R498" i="1" s="1"/>
  <c r="V498" i="1" a="1"/>
  <c r="V498" i="1" s="1"/>
  <c r="Z498" i="1" a="1"/>
  <c r="Z498" i="1" s="1"/>
  <c r="AD498" i="1" a="1"/>
  <c r="AD498" i="1" s="1"/>
  <c r="AH498" i="1" a="1"/>
  <c r="AH498" i="1" s="1"/>
  <c r="AL498" i="1" a="1"/>
  <c r="AL498" i="1" s="1"/>
  <c r="AP498" i="1" a="1"/>
  <c r="AP498" i="1" s="1"/>
  <c r="N495" i="1" a="1"/>
  <c r="N495" i="1" s="1"/>
  <c r="R495" i="1" a="1"/>
  <c r="R495" i="1" s="1"/>
  <c r="V495" i="1" a="1"/>
  <c r="V495" i="1" s="1"/>
  <c r="Z495" i="1" a="1"/>
  <c r="Z495" i="1" s="1"/>
  <c r="AD495" i="1" a="1"/>
  <c r="AD495" i="1" s="1"/>
  <c r="AH495" i="1" a="1"/>
  <c r="AH495" i="1" s="1"/>
  <c r="AL495" i="1" a="1"/>
  <c r="AL495" i="1" s="1"/>
  <c r="AP495" i="1" a="1"/>
  <c r="AP495" i="1" s="1"/>
  <c r="N491" i="1" a="1"/>
  <c r="N491" i="1" s="1"/>
  <c r="R491" i="1" a="1"/>
  <c r="R491" i="1" s="1"/>
  <c r="V491" i="1" a="1"/>
  <c r="V491" i="1" s="1"/>
  <c r="Z491" i="1" a="1"/>
  <c r="Z491" i="1" s="1"/>
  <c r="AD491" i="1" a="1"/>
  <c r="AD491" i="1" s="1"/>
  <c r="AH491" i="1" a="1"/>
  <c r="AH491" i="1" s="1"/>
  <c r="AL491" i="1" a="1"/>
  <c r="AL491" i="1" s="1"/>
  <c r="AP491" i="1" a="1"/>
  <c r="AP491" i="1" s="1"/>
  <c r="AT495" i="1" a="1"/>
  <c r="AT495" i="1" s="1"/>
  <c r="AT527" i="1" a="1"/>
  <c r="AT527" i="1" s="1"/>
  <c r="O529" i="1" a="1"/>
  <c r="O529" i="1" s="1"/>
  <c r="S529" i="1" a="1"/>
  <c r="S529" i="1" s="1"/>
  <c r="W529" i="1" a="1"/>
  <c r="W529" i="1" s="1"/>
  <c r="AA529" i="1" a="1"/>
  <c r="AA529" i="1" s="1"/>
  <c r="AE529" i="1" a="1"/>
  <c r="AE529" i="1" s="1"/>
  <c r="AI529" i="1" a="1"/>
  <c r="AI529" i="1" s="1"/>
  <c r="AM529" i="1" a="1"/>
  <c r="AM529" i="1" s="1"/>
  <c r="AQ529" i="1" a="1"/>
  <c r="AQ529" i="1" s="1"/>
  <c r="N489" i="1" a="1"/>
  <c r="N489" i="1" s="1"/>
  <c r="R489" i="1" a="1"/>
  <c r="R489" i="1" s="1"/>
  <c r="V489" i="1" a="1"/>
  <c r="V489" i="1" s="1"/>
  <c r="Z489" i="1" a="1"/>
  <c r="Z489" i="1" s="1"/>
  <c r="AD489" i="1" a="1"/>
  <c r="AD489" i="1" s="1"/>
  <c r="AH489" i="1" a="1"/>
  <c r="AH489" i="1" s="1"/>
  <c r="AL489" i="1" a="1"/>
  <c r="AL489" i="1" s="1"/>
  <c r="AP489" i="1" a="1"/>
  <c r="AP489"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00" i="1" a="1"/>
  <c r="M500" i="1" s="1"/>
  <c r="Q500" i="1" a="1"/>
  <c r="Q500" i="1" s="1"/>
  <c r="U500" i="1" a="1"/>
  <c r="U500" i="1" s="1"/>
  <c r="Y500" i="1" a="1"/>
  <c r="Y500" i="1" s="1"/>
  <c r="AC500" i="1" a="1"/>
  <c r="AC500" i="1" s="1"/>
  <c r="AG500" i="1" a="1"/>
  <c r="AG500" i="1" s="1"/>
  <c r="AK500" i="1" a="1"/>
  <c r="AK500" i="1" s="1"/>
  <c r="AO500" i="1" a="1"/>
  <c r="AO500" i="1" s="1"/>
  <c r="M498" i="1" a="1"/>
  <c r="M498" i="1" s="1"/>
  <c r="Q498" i="1" a="1"/>
  <c r="Q498" i="1" s="1"/>
  <c r="U498" i="1" a="1"/>
  <c r="U498" i="1" s="1"/>
  <c r="Y498" i="1" a="1"/>
  <c r="Y498" i="1" s="1"/>
  <c r="AC498" i="1" a="1"/>
  <c r="AC498" i="1" s="1"/>
  <c r="AG498" i="1" a="1"/>
  <c r="AG498" i="1" s="1"/>
  <c r="AK498" i="1" a="1"/>
  <c r="AK498" i="1" s="1"/>
  <c r="AO498" i="1" a="1"/>
  <c r="AO498" i="1" s="1"/>
  <c r="M495" i="1" a="1"/>
  <c r="M495" i="1" s="1"/>
  <c r="Q495" i="1" a="1"/>
  <c r="Q495" i="1" s="1"/>
  <c r="U495" i="1" a="1"/>
  <c r="U495" i="1" s="1"/>
  <c r="Y495" i="1" a="1"/>
  <c r="Y495" i="1" s="1"/>
  <c r="AC495" i="1" a="1"/>
  <c r="AC495" i="1" s="1"/>
  <c r="AG495" i="1" a="1"/>
  <c r="AG495" i="1" s="1"/>
  <c r="AK495" i="1" a="1"/>
  <c r="AK495" i="1" s="1"/>
  <c r="AO495" i="1" a="1"/>
  <c r="AO495" i="1" s="1"/>
  <c r="M491" i="1" a="1"/>
  <c r="M491" i="1" s="1"/>
  <c r="Q491" i="1" a="1"/>
  <c r="Q491" i="1" s="1"/>
  <c r="U491" i="1" a="1"/>
  <c r="U491" i="1" s="1"/>
  <c r="Y491" i="1" a="1"/>
  <c r="Y491" i="1" s="1"/>
  <c r="AC491" i="1" a="1"/>
  <c r="AC491" i="1" s="1"/>
  <c r="AG491" i="1" a="1"/>
  <c r="AG491" i="1" s="1"/>
  <c r="AK491" i="1" a="1"/>
  <c r="AK491" i="1" s="1"/>
  <c r="AO491" i="1" a="1"/>
  <c r="AO491" i="1" s="1"/>
  <c r="AT525" i="1" a="1"/>
  <c r="AT525" i="1" s="1"/>
  <c r="AT489" i="1" a="1"/>
  <c r="AT489" i="1" s="1"/>
  <c r="O526" i="1" a="1"/>
  <c r="O526" i="1" s="1"/>
  <c r="S526" i="1" a="1"/>
  <c r="S526" i="1" s="1"/>
  <c r="W526" i="1" a="1"/>
  <c r="W526" i="1" s="1"/>
  <c r="AA526" i="1" a="1"/>
  <c r="AA526" i="1" s="1"/>
  <c r="AE526" i="1" a="1"/>
  <c r="AE526" i="1" s="1"/>
  <c r="AI526" i="1" a="1"/>
  <c r="AI526" i="1" s="1"/>
  <c r="AM526" i="1" a="1"/>
  <c r="AM526" i="1" s="1"/>
  <c r="AQ526" i="1" a="1"/>
  <c r="AQ526" i="1" s="1"/>
  <c r="M489" i="1" a="1"/>
  <c r="M489" i="1" s="1"/>
  <c r="Q489" i="1" a="1"/>
  <c r="Q489" i="1" s="1"/>
  <c r="U489" i="1" a="1"/>
  <c r="U489" i="1" s="1"/>
  <c r="Y489" i="1" a="1"/>
  <c r="Y489" i="1" s="1"/>
  <c r="AC489" i="1" a="1"/>
  <c r="AC489" i="1" s="1"/>
  <c r="AG489" i="1" a="1"/>
  <c r="AG489" i="1" s="1"/>
  <c r="AK489" i="1" a="1"/>
  <c r="AK489" i="1" s="1"/>
  <c r="AO489" i="1" a="1"/>
  <c r="AO489"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00" i="1" a="1"/>
  <c r="L500" i="1" s="1"/>
  <c r="P500" i="1" a="1"/>
  <c r="P500" i="1" s="1"/>
  <c r="T500" i="1" a="1"/>
  <c r="T500" i="1" s="1"/>
  <c r="X500" i="1" a="1"/>
  <c r="X500" i="1" s="1"/>
  <c r="AB500" i="1" a="1"/>
  <c r="AB500" i="1" s="1"/>
  <c r="AF500" i="1" a="1"/>
  <c r="AF500" i="1" s="1"/>
  <c r="AJ500" i="1" a="1"/>
  <c r="AJ500" i="1" s="1"/>
  <c r="AN500" i="1" a="1"/>
  <c r="AN500" i="1" s="1"/>
  <c r="L498" i="1" a="1"/>
  <c r="L498" i="1" s="1"/>
  <c r="P498" i="1" a="1"/>
  <c r="P498" i="1" s="1"/>
  <c r="T498" i="1" a="1"/>
  <c r="T498" i="1" s="1"/>
  <c r="X498" i="1" a="1"/>
  <c r="X498" i="1" s="1"/>
  <c r="AB498" i="1" a="1"/>
  <c r="AB498" i="1" s="1"/>
  <c r="AF498" i="1" a="1"/>
  <c r="AF498" i="1" s="1"/>
  <c r="AJ498" i="1" a="1"/>
  <c r="AJ498" i="1" s="1"/>
  <c r="AN498" i="1" a="1"/>
  <c r="AN498" i="1" s="1"/>
  <c r="L495" i="1" a="1"/>
  <c r="L495" i="1" s="1"/>
  <c r="P495" i="1" a="1"/>
  <c r="P495" i="1" s="1"/>
  <c r="T495" i="1" a="1"/>
  <c r="T495" i="1" s="1"/>
  <c r="X495" i="1" a="1"/>
  <c r="X495" i="1" s="1"/>
  <c r="AB495" i="1" a="1"/>
  <c r="AB495" i="1" s="1"/>
  <c r="AF495" i="1" a="1"/>
  <c r="AF495" i="1" s="1"/>
  <c r="AJ495" i="1" a="1"/>
  <c r="AJ495" i="1" s="1"/>
  <c r="AN495" i="1" a="1"/>
  <c r="AN495" i="1" s="1"/>
  <c r="L491" i="1" a="1"/>
  <c r="L491" i="1" s="1"/>
  <c r="P491" i="1" a="1"/>
  <c r="P491" i="1" s="1"/>
  <c r="T491" i="1" a="1"/>
  <c r="T491" i="1" s="1"/>
  <c r="X491" i="1" a="1"/>
  <c r="X491" i="1" s="1"/>
  <c r="AB491" i="1" a="1"/>
  <c r="AB491" i="1" s="1"/>
  <c r="AF491" i="1" a="1"/>
  <c r="AF491" i="1" s="1"/>
  <c r="AJ491" i="1" a="1"/>
  <c r="AJ491" i="1" s="1"/>
  <c r="AN491" i="1" a="1"/>
  <c r="AN491" i="1" s="1"/>
  <c r="AS525" i="1" a="1"/>
  <c r="AS525" i="1" s="1"/>
  <c r="O523" i="1" a="1"/>
  <c r="O523" i="1" s="1"/>
  <c r="S523" i="1" a="1"/>
  <c r="S523" i="1" s="1"/>
  <c r="W523" i="1" a="1"/>
  <c r="W523" i="1" s="1"/>
  <c r="AA523" i="1" a="1"/>
  <c r="AA523" i="1" s="1"/>
  <c r="AE523" i="1" a="1"/>
  <c r="AE523" i="1" s="1"/>
  <c r="AI523" i="1" a="1"/>
  <c r="AI523" i="1" s="1"/>
  <c r="AM523" i="1" a="1"/>
  <c r="AM523" i="1" s="1"/>
  <c r="AQ523" i="1" a="1"/>
  <c r="AQ523" i="1" s="1"/>
  <c r="O497" i="1" a="1"/>
  <c r="O497" i="1" s="1"/>
  <c r="S497" i="1" a="1"/>
  <c r="S497" i="1" s="1"/>
  <c r="W497" i="1" a="1"/>
  <c r="W497" i="1" s="1"/>
  <c r="AA497" i="1" a="1"/>
  <c r="AA497" i="1" s="1"/>
  <c r="AE497" i="1" a="1"/>
  <c r="AE497" i="1" s="1"/>
  <c r="AI497" i="1" a="1"/>
  <c r="AI497" i="1" s="1"/>
  <c r="AM497" i="1" a="1"/>
  <c r="AM497" i="1" s="1"/>
  <c r="AQ497" i="1" a="1"/>
  <c r="AQ497" i="1" s="1"/>
  <c r="O493" i="1" a="1"/>
  <c r="O493" i="1" s="1"/>
  <c r="S493" i="1" a="1"/>
  <c r="S493" i="1" s="1"/>
  <c r="W493" i="1" a="1"/>
  <c r="W493" i="1" s="1"/>
  <c r="AA493" i="1" a="1"/>
  <c r="AA493" i="1" s="1"/>
  <c r="AE493" i="1" a="1"/>
  <c r="AE493" i="1" s="1"/>
  <c r="AI493" i="1" a="1"/>
  <c r="AI493" i="1" s="1"/>
  <c r="AM493" i="1" a="1"/>
  <c r="AM493" i="1" s="1"/>
  <c r="AQ493" i="1" a="1"/>
  <c r="AQ493" i="1" s="1"/>
  <c r="AU497" i="1" a="1"/>
  <c r="AU497" i="1" s="1"/>
  <c r="AS500" i="1" a="1"/>
  <c r="AS500" i="1" s="1"/>
  <c r="N526" i="1" a="1"/>
  <c r="N526" i="1" s="1"/>
  <c r="R526" i="1" a="1"/>
  <c r="R526" i="1" s="1"/>
  <c r="V526" i="1" a="1"/>
  <c r="V526" i="1" s="1"/>
  <c r="Z526" i="1" a="1"/>
  <c r="Z526" i="1" s="1"/>
  <c r="AD526" i="1" a="1"/>
  <c r="AD526" i="1" s="1"/>
  <c r="AH526" i="1" a="1"/>
  <c r="AH526" i="1" s="1"/>
  <c r="AL526" i="1" a="1"/>
  <c r="AL526" i="1" s="1"/>
  <c r="AP526" i="1" a="1"/>
  <c r="AP526" i="1" s="1"/>
  <c r="N523" i="1" a="1"/>
  <c r="N523" i="1" s="1"/>
  <c r="R523" i="1" a="1"/>
  <c r="R523" i="1" s="1"/>
  <c r="V523" i="1" a="1"/>
  <c r="V523" i="1" s="1"/>
  <c r="Z523" i="1" a="1"/>
  <c r="Z523" i="1" s="1"/>
  <c r="AD523" i="1" a="1"/>
  <c r="AD523" i="1" s="1"/>
  <c r="AH523" i="1" a="1"/>
  <c r="AH523" i="1" s="1"/>
  <c r="AL523" i="1" a="1"/>
  <c r="AL523" i="1" s="1"/>
  <c r="AP523" i="1" a="1"/>
  <c r="AP523" i="1" s="1"/>
  <c r="N499" i="1" a="1"/>
  <c r="N499" i="1" s="1"/>
  <c r="R499" i="1" a="1"/>
  <c r="R499" i="1" s="1"/>
  <c r="V499" i="1" a="1"/>
  <c r="V499" i="1" s="1"/>
  <c r="Z499" i="1" a="1"/>
  <c r="Z499" i="1" s="1"/>
  <c r="AD499" i="1" a="1"/>
  <c r="AD499" i="1" s="1"/>
  <c r="AH499" i="1" a="1"/>
  <c r="AH499" i="1" s="1"/>
  <c r="AL499" i="1" a="1"/>
  <c r="AL499" i="1" s="1"/>
  <c r="AP499" i="1" a="1"/>
  <c r="AP499" i="1" s="1"/>
  <c r="N497" i="1" a="1"/>
  <c r="N497" i="1" s="1"/>
  <c r="R497" i="1" a="1"/>
  <c r="R497" i="1" s="1"/>
  <c r="V497" i="1" a="1"/>
  <c r="V497" i="1" s="1"/>
  <c r="Z497" i="1" a="1"/>
  <c r="Z497" i="1" s="1"/>
  <c r="AD497" i="1" a="1"/>
  <c r="AD497" i="1" s="1"/>
  <c r="AH497" i="1" a="1"/>
  <c r="AH497" i="1" s="1"/>
  <c r="AL497" i="1" a="1"/>
  <c r="AL497" i="1" s="1"/>
  <c r="AP497" i="1" a="1"/>
  <c r="AP497" i="1" s="1"/>
  <c r="N493" i="1" a="1"/>
  <c r="N493" i="1" s="1"/>
  <c r="R493" i="1" a="1"/>
  <c r="R493" i="1" s="1"/>
  <c r="V493" i="1" a="1"/>
  <c r="V493" i="1" s="1"/>
  <c r="Z493" i="1" a="1"/>
  <c r="Z493" i="1" s="1"/>
  <c r="AD493" i="1" a="1"/>
  <c r="AD493" i="1" s="1"/>
  <c r="AH493" i="1" a="1"/>
  <c r="AH493" i="1" s="1"/>
  <c r="AL493" i="1" a="1"/>
  <c r="AL493" i="1" s="1"/>
  <c r="AP493" i="1" a="1"/>
  <c r="AP493" i="1" s="1"/>
  <c r="AR491" i="1" a="1"/>
  <c r="AR491" i="1" s="1"/>
  <c r="AU489" i="1" a="1"/>
  <c r="AU489" i="1" s="1"/>
  <c r="AU526" i="1" a="1"/>
  <c r="AU526" i="1" s="1"/>
  <c r="AT523" i="1" a="1"/>
  <c r="AT523" i="1" s="1"/>
  <c r="AS498" i="1" a="1"/>
  <c r="AS498" i="1" s="1"/>
  <c r="M529" i="1" a="1"/>
  <c r="M529" i="1" s="1"/>
  <c r="Q529" i="1" a="1"/>
  <c r="Q529" i="1" s="1"/>
  <c r="U529" i="1" a="1"/>
  <c r="U529" i="1" s="1"/>
  <c r="Y529" i="1" a="1"/>
  <c r="Y529" i="1" s="1"/>
  <c r="AC529" i="1" a="1"/>
  <c r="AC529" i="1" s="1"/>
  <c r="AG529" i="1" a="1"/>
  <c r="AG529" i="1" s="1"/>
  <c r="AK529" i="1" a="1"/>
  <c r="AK529" i="1" s="1"/>
  <c r="AO529" i="1" a="1"/>
  <c r="AO529" i="1" s="1"/>
  <c r="M526" i="1" a="1"/>
  <c r="M526" i="1" s="1"/>
  <c r="Q526" i="1" a="1"/>
  <c r="Q526" i="1" s="1"/>
  <c r="U526" i="1" a="1"/>
  <c r="U526" i="1" s="1"/>
  <c r="Y526" i="1" a="1"/>
  <c r="Y526" i="1" s="1"/>
  <c r="AC526" i="1" a="1"/>
  <c r="AC526" i="1" s="1"/>
  <c r="AG526" i="1" a="1"/>
  <c r="AG526" i="1" s="1"/>
  <c r="AK526" i="1" a="1"/>
  <c r="AK526" i="1" s="1"/>
  <c r="AO526" i="1" a="1"/>
  <c r="AO526" i="1" s="1"/>
  <c r="M499" i="1" a="1"/>
  <c r="M499" i="1" s="1"/>
  <c r="Q499" i="1" a="1"/>
  <c r="Q499" i="1" s="1"/>
  <c r="U499" i="1" a="1"/>
  <c r="U499" i="1" s="1"/>
  <c r="Y499" i="1" a="1"/>
  <c r="Y499" i="1" s="1"/>
  <c r="AC499" i="1" a="1"/>
  <c r="AC499" i="1" s="1"/>
  <c r="AG499" i="1" a="1"/>
  <c r="AG499" i="1" s="1"/>
  <c r="AK499" i="1" a="1"/>
  <c r="AK499" i="1" s="1"/>
  <c r="AO499" i="1" a="1"/>
  <c r="AO499" i="1" s="1"/>
  <c r="M497" i="1" a="1"/>
  <c r="M497" i="1" s="1"/>
  <c r="Q497" i="1" a="1"/>
  <c r="Q497" i="1" s="1"/>
  <c r="U497" i="1" a="1"/>
  <c r="U497" i="1" s="1"/>
  <c r="Y497" i="1" a="1"/>
  <c r="Y497" i="1" s="1"/>
  <c r="AC497" i="1" a="1"/>
  <c r="AC497" i="1" s="1"/>
  <c r="AG497" i="1" a="1"/>
  <c r="AG497" i="1" s="1"/>
  <c r="AK497" i="1" a="1"/>
  <c r="AK497" i="1" s="1"/>
  <c r="AO497" i="1" a="1"/>
  <c r="AO497" i="1" s="1"/>
  <c r="M493" i="1" a="1"/>
  <c r="M493" i="1" s="1"/>
  <c r="Q493" i="1" a="1"/>
  <c r="Q493" i="1" s="1"/>
  <c r="U493" i="1" a="1"/>
  <c r="U493" i="1" s="1"/>
  <c r="Y493" i="1" a="1"/>
  <c r="Y493" i="1" s="1"/>
  <c r="AC493" i="1" a="1"/>
  <c r="AC493" i="1" s="1"/>
  <c r="AG493" i="1" a="1"/>
  <c r="AG493" i="1" s="1"/>
  <c r="AK493" i="1" a="1"/>
  <c r="AK493" i="1" s="1"/>
  <c r="AO493" i="1" a="1"/>
  <c r="AO493" i="1" s="1"/>
  <c r="AR525" i="1" a="1"/>
  <c r="AR525" i="1" s="1"/>
  <c r="AR527" i="1" a="1"/>
  <c r="AR527" i="1" s="1"/>
  <c r="AU493" i="1" a="1"/>
  <c r="AU493" i="1" s="1"/>
  <c r="AT498" i="1" a="1"/>
  <c r="AT498" i="1" s="1"/>
  <c r="AT499" i="1" a="1"/>
  <c r="AT499" i="1" s="1"/>
  <c r="AS495" i="1" a="1"/>
  <c r="AS495" i="1" s="1"/>
  <c r="AS499" i="1" a="1"/>
  <c r="AS499" i="1" s="1"/>
  <c r="O499" i="1" a="1"/>
  <c r="O499" i="1" s="1"/>
  <c r="S499" i="1" a="1"/>
  <c r="S499" i="1" s="1"/>
  <c r="W499" i="1" a="1"/>
  <c r="W499" i="1" s="1"/>
  <c r="AA499" i="1" a="1"/>
  <c r="AA499" i="1" s="1"/>
  <c r="AE499" i="1" a="1"/>
  <c r="AE499" i="1" s="1"/>
  <c r="AI499" i="1" a="1"/>
  <c r="AI499" i="1" s="1"/>
  <c r="AM499" i="1" a="1"/>
  <c r="AM499" i="1" s="1"/>
  <c r="AQ499" i="1" a="1"/>
  <c r="AQ499" i="1" s="1"/>
  <c r="M523" i="1" a="1"/>
  <c r="M523" i="1" s="1"/>
  <c r="Q523" i="1" a="1"/>
  <c r="Q523" i="1" s="1"/>
  <c r="U523" i="1" a="1"/>
  <c r="U523" i="1" s="1"/>
  <c r="Y523" i="1" a="1"/>
  <c r="Y523" i="1" s="1"/>
  <c r="AC523" i="1" a="1"/>
  <c r="AC523" i="1" s="1"/>
  <c r="AG523" i="1" a="1"/>
  <c r="AG523" i="1" s="1"/>
  <c r="AK523" i="1" a="1"/>
  <c r="AK523" i="1" s="1"/>
  <c r="AO523" i="1" a="1"/>
  <c r="AO523" i="1" s="1"/>
  <c r="L529" i="1" a="1"/>
  <c r="L529" i="1" s="1"/>
  <c r="P529" i="1" a="1"/>
  <c r="P529" i="1" s="1"/>
  <c r="T529" i="1" a="1"/>
  <c r="T529" i="1" s="1"/>
  <c r="X529" i="1" a="1"/>
  <c r="X529" i="1" s="1"/>
  <c r="AB529" i="1" a="1"/>
  <c r="AB529" i="1" s="1"/>
  <c r="AF529" i="1" a="1"/>
  <c r="AF529" i="1" s="1"/>
  <c r="AJ529" i="1" a="1"/>
  <c r="AJ529" i="1" s="1"/>
  <c r="AN529" i="1" a="1"/>
  <c r="AN529" i="1" s="1"/>
  <c r="L526" i="1" a="1"/>
  <c r="L526" i="1" s="1"/>
  <c r="P526" i="1" a="1"/>
  <c r="P526" i="1" s="1"/>
  <c r="T526" i="1" a="1"/>
  <c r="T526" i="1" s="1"/>
  <c r="X526" i="1" a="1"/>
  <c r="X526" i="1" s="1"/>
  <c r="AB526" i="1" a="1"/>
  <c r="AB526" i="1" s="1"/>
  <c r="AF526" i="1" a="1"/>
  <c r="AF526" i="1" s="1"/>
  <c r="AJ526" i="1" a="1"/>
  <c r="AJ526" i="1" s="1"/>
  <c r="AN526" i="1" a="1"/>
  <c r="AN526" i="1" s="1"/>
  <c r="L523" i="1" a="1"/>
  <c r="L523" i="1" s="1"/>
  <c r="P523" i="1" a="1"/>
  <c r="P523" i="1" s="1"/>
  <c r="T523" i="1" a="1"/>
  <c r="T523" i="1" s="1"/>
  <c r="X523" i="1" a="1"/>
  <c r="X523" i="1" s="1"/>
  <c r="AB523" i="1" a="1"/>
  <c r="AB523" i="1" s="1"/>
  <c r="AF523" i="1" a="1"/>
  <c r="AF523" i="1" s="1"/>
  <c r="AJ523" i="1" a="1"/>
  <c r="AJ523" i="1" s="1"/>
  <c r="AN523" i="1" a="1"/>
  <c r="AN523" i="1" s="1"/>
  <c r="L499" i="1" a="1"/>
  <c r="L499" i="1" s="1"/>
  <c r="P499" i="1" a="1"/>
  <c r="P499" i="1" s="1"/>
  <c r="T499" i="1" a="1"/>
  <c r="T499" i="1" s="1"/>
  <c r="X499" i="1" a="1"/>
  <c r="X499" i="1" s="1"/>
  <c r="AB499" i="1" a="1"/>
  <c r="AB499" i="1" s="1"/>
  <c r="AF499" i="1" a="1"/>
  <c r="AF499" i="1" s="1"/>
  <c r="AJ499" i="1" a="1"/>
  <c r="AJ499" i="1" s="1"/>
  <c r="AN499" i="1" a="1"/>
  <c r="AN499" i="1" s="1"/>
  <c r="L497" i="1" a="1"/>
  <c r="L497" i="1" s="1"/>
  <c r="P497" i="1" a="1"/>
  <c r="P497" i="1" s="1"/>
  <c r="T497" i="1" a="1"/>
  <c r="T497" i="1" s="1"/>
  <c r="X497" i="1" a="1"/>
  <c r="X497" i="1" s="1"/>
  <c r="AB497" i="1" a="1"/>
  <c r="AB497" i="1" s="1"/>
  <c r="AF497" i="1" a="1"/>
  <c r="AF497" i="1" s="1"/>
  <c r="AJ497" i="1" a="1"/>
  <c r="AJ497" i="1" s="1"/>
  <c r="AN497" i="1" a="1"/>
  <c r="AN497" i="1" s="1"/>
  <c r="L493" i="1" a="1"/>
  <c r="L493" i="1" s="1"/>
  <c r="P493" i="1" a="1"/>
  <c r="P493" i="1" s="1"/>
  <c r="T493" i="1" a="1"/>
  <c r="T493" i="1" s="1"/>
  <c r="X493" i="1" a="1"/>
  <c r="X493" i="1" s="1"/>
  <c r="AB493" i="1" a="1"/>
  <c r="AB493" i="1" s="1"/>
  <c r="AF493" i="1" a="1"/>
  <c r="AF493" i="1" s="1"/>
  <c r="AJ493" i="1" a="1"/>
  <c r="AJ493" i="1" s="1"/>
  <c r="AN493" i="1" a="1"/>
  <c r="AN493" i="1" s="1"/>
  <c r="AR500" i="1" a="1"/>
  <c r="AR500" i="1" s="1"/>
  <c r="AU529" i="1" a="1"/>
  <c r="AU529" i="1" s="1"/>
  <c r="AT491" i="1" a="1"/>
  <c r="AT491" i="1" s="1"/>
  <c r="AT497" i="1" a="1"/>
  <c r="AT497" i="1" s="1"/>
  <c r="AS491" i="1" a="1"/>
  <c r="AS491" i="1" s="1"/>
  <c r="AS497" i="1" a="1"/>
  <c r="AS497" i="1" s="1"/>
  <c r="N529" i="1" a="1"/>
  <c r="N529" i="1" s="1"/>
  <c r="R529" i="1" a="1"/>
  <c r="R529" i="1" s="1"/>
  <c r="V529" i="1" a="1"/>
  <c r="V529" i="1" s="1"/>
  <c r="Z529" i="1" a="1"/>
  <c r="Z529" i="1" s="1"/>
  <c r="AD529" i="1" a="1"/>
  <c r="AD529" i="1" s="1"/>
  <c r="AH529" i="1" a="1"/>
  <c r="AH529" i="1" s="1"/>
  <c r="AL529" i="1" a="1"/>
  <c r="AL529" i="1" s="1"/>
  <c r="AP529" i="1" a="1"/>
  <c r="AP529" i="1" s="1"/>
  <c r="L489" i="1" a="1"/>
  <c r="L489" i="1" s="1"/>
  <c r="P489" i="1" a="1"/>
  <c r="P489" i="1" s="1"/>
  <c r="T489" i="1" a="1"/>
  <c r="T489" i="1" s="1"/>
  <c r="X489" i="1" a="1"/>
  <c r="X489" i="1" s="1"/>
  <c r="AB489" i="1" a="1"/>
  <c r="AB489" i="1" s="1"/>
  <c r="AF489" i="1" a="1"/>
  <c r="AF489" i="1" s="1"/>
  <c r="AJ489" i="1" a="1"/>
  <c r="AJ489" i="1" s="1"/>
  <c r="AN489" i="1" a="1"/>
  <c r="AN489" i="1" s="1"/>
  <c r="O527" i="1" a="1"/>
  <c r="O527" i="1" s="1"/>
  <c r="S527" i="1" a="1"/>
  <c r="S527" i="1" s="1"/>
  <c r="W527" i="1" a="1"/>
  <c r="W527" i="1" s="1"/>
  <c r="AA527" i="1" a="1"/>
  <c r="AA527" i="1" s="1"/>
  <c r="AE527" i="1" a="1"/>
  <c r="AE527" i="1" s="1"/>
  <c r="AI527" i="1" a="1"/>
  <c r="AI527" i="1" s="1"/>
  <c r="AM527" i="1" a="1"/>
  <c r="AM527" i="1" s="1"/>
  <c r="AQ527" i="1" a="1"/>
  <c r="AQ527" i="1" s="1"/>
  <c r="O525" i="1" a="1"/>
  <c r="O525" i="1" s="1"/>
  <c r="S525" i="1" a="1"/>
  <c r="S525" i="1" s="1"/>
  <c r="W525" i="1" a="1"/>
  <c r="W525" i="1" s="1"/>
  <c r="AA525" i="1" a="1"/>
  <c r="AA525" i="1" s="1"/>
  <c r="AE525" i="1" a="1"/>
  <c r="AE525" i="1" s="1"/>
  <c r="AI525" i="1" a="1"/>
  <c r="AI525" i="1" s="1"/>
  <c r="AM525" i="1" a="1"/>
  <c r="AM525" i="1" s="1"/>
  <c r="AQ525" i="1" a="1"/>
  <c r="AQ525" i="1" s="1"/>
  <c r="O500" i="1" a="1"/>
  <c r="O500" i="1" s="1"/>
  <c r="S500" i="1" a="1"/>
  <c r="S500" i="1" s="1"/>
  <c r="W500" i="1" a="1"/>
  <c r="W500" i="1" s="1"/>
  <c r="AA500" i="1" a="1"/>
  <c r="AA500" i="1" s="1"/>
  <c r="AE500" i="1" a="1"/>
  <c r="AE500" i="1" s="1"/>
  <c r="AI500" i="1" a="1"/>
  <c r="AI500" i="1" s="1"/>
  <c r="AM500" i="1" a="1"/>
  <c r="AM500" i="1" s="1"/>
  <c r="AQ500" i="1" a="1"/>
  <c r="AQ500" i="1" s="1"/>
  <c r="O498" i="1" a="1"/>
  <c r="O498" i="1" s="1"/>
  <c r="S498" i="1" a="1"/>
  <c r="S498" i="1" s="1"/>
  <c r="W498" i="1" a="1"/>
  <c r="W498" i="1" s="1"/>
  <c r="AA498" i="1" a="1"/>
  <c r="AA498" i="1" s="1"/>
  <c r="AE498" i="1" a="1"/>
  <c r="AE498" i="1" s="1"/>
  <c r="AI498" i="1" a="1"/>
  <c r="AI498" i="1" s="1"/>
  <c r="AM498" i="1" a="1"/>
  <c r="AM498" i="1" s="1"/>
  <c r="AQ498" i="1" a="1"/>
  <c r="AQ498" i="1" s="1"/>
  <c r="O495" i="1" a="1"/>
  <c r="O495" i="1" s="1"/>
  <c r="S495" i="1" a="1"/>
  <c r="S495" i="1" s="1"/>
  <c r="W495" i="1" a="1"/>
  <c r="W495" i="1" s="1"/>
  <c r="AA495" i="1" a="1"/>
  <c r="AA495" i="1" s="1"/>
  <c r="AE495" i="1" a="1"/>
  <c r="AE495" i="1" s="1"/>
  <c r="AI495" i="1" a="1"/>
  <c r="AI495" i="1" s="1"/>
  <c r="AM495" i="1" a="1"/>
  <c r="AM495" i="1" s="1"/>
  <c r="AQ495" i="1" a="1"/>
  <c r="AQ495" i="1" s="1"/>
  <c r="O491" i="1" a="1"/>
  <c r="O491" i="1" s="1"/>
  <c r="S491" i="1" a="1"/>
  <c r="S491" i="1" s="1"/>
  <c r="W491" i="1" a="1"/>
  <c r="W491" i="1" s="1"/>
  <c r="AA491" i="1" a="1"/>
  <c r="AA491" i="1" s="1"/>
  <c r="AE491" i="1" a="1"/>
  <c r="AE491" i="1" s="1"/>
  <c r="AI491" i="1" a="1"/>
  <c r="AI491" i="1" s="1"/>
  <c r="AM491" i="1" a="1"/>
  <c r="AM491" i="1" s="1"/>
  <c r="AQ491" i="1" a="1"/>
  <c r="AQ491" i="1" s="1"/>
  <c r="AR498" i="1" a="1"/>
  <c r="AR498" i="1" s="1"/>
  <c r="AU491" i="1" a="1"/>
  <c r="AU491" i="1" s="1"/>
  <c r="AT500" i="1" a="1"/>
  <c r="AT500" i="1" s="1"/>
  <c r="AO121" i="18" l="1"/>
  <c r="Q937" i="18"/>
  <c r="Q933" i="18"/>
  <c r="Q929" i="18"/>
  <c r="Q925" i="18"/>
  <c r="M400" i="18"/>
  <c r="L400" i="18"/>
  <c r="M407" i="18"/>
  <c r="L407" i="18"/>
  <c r="M406" i="18"/>
  <c r="L406" i="18"/>
  <c r="M405" i="18"/>
  <c r="L405" i="18"/>
  <c r="M404" i="18"/>
  <c r="L404" i="18"/>
  <c r="M403" i="18"/>
  <c r="L403" i="18"/>
  <c r="M402" i="18"/>
  <c r="L402" i="18"/>
  <c r="M401" i="18"/>
  <c r="L401" i="18"/>
  <c r="AO122" i="18" l="1"/>
  <c r="AO123" i="18" l="1"/>
  <c r="AO124" i="18" l="1"/>
  <c r="G727" i="1"/>
  <c r="G728" i="1"/>
  <c r="G729" i="1"/>
  <c r="G730" i="1"/>
  <c r="G731" i="1"/>
  <c r="G732" i="1"/>
  <c r="G733" i="1"/>
  <c r="G734" i="1"/>
  <c r="G737" i="1"/>
  <c r="G739" i="1"/>
  <c r="G740" i="1"/>
  <c r="G742" i="1"/>
  <c r="G743" i="1"/>
  <c r="G744" i="1"/>
  <c r="G746" i="1"/>
  <c r="G747" i="1"/>
  <c r="G748" i="1"/>
  <c r="G749" i="1"/>
  <c r="G750" i="1"/>
  <c r="G751" i="1"/>
  <c r="G752" i="1"/>
  <c r="G753" i="1"/>
  <c r="G754" i="1"/>
  <c r="G755" i="1"/>
  <c r="G756" i="1"/>
  <c r="I686" i="1"/>
  <c r="I687" i="1"/>
  <c r="I688" i="1"/>
  <c r="I690" i="1"/>
  <c r="I692" i="1"/>
  <c r="I693" i="1"/>
  <c r="I694" i="1"/>
  <c r="I695" i="1"/>
  <c r="I696" i="1"/>
  <c r="I697" i="1"/>
  <c r="I699" i="1"/>
  <c r="I700" i="1"/>
  <c r="I701" i="1"/>
  <c r="I702" i="1"/>
  <c r="I703" i="1"/>
  <c r="I704" i="1"/>
  <c r="I705" i="1"/>
  <c r="I706" i="1"/>
  <c r="I707" i="1"/>
  <c r="I708" i="1"/>
  <c r="I709" i="1"/>
  <c r="I680" i="1"/>
  <c r="I681" i="1"/>
  <c r="I682" i="1"/>
  <c r="I683" i="1"/>
  <c r="I684" i="1"/>
  <c r="I685" i="1"/>
  <c r="AO125" i="18" l="1"/>
  <c r="G725" i="1"/>
  <c r="I678" i="1"/>
  <c r="I546" i="1"/>
  <c r="I547" i="1"/>
  <c r="I548" i="1"/>
  <c r="I549" i="1"/>
  <c r="I550" i="1"/>
  <c r="I551" i="1"/>
  <c r="I554" i="1"/>
  <c r="I555" i="1"/>
  <c r="I556" i="1"/>
  <c r="I557" i="1"/>
  <c r="I558" i="1"/>
  <c r="I559" i="1"/>
  <c r="I560" i="1"/>
  <c r="I561" i="1"/>
  <c r="I562" i="1"/>
  <c r="I563" i="1"/>
  <c r="I545" i="1"/>
  <c r="H99" i="1"/>
  <c r="T99" i="1" s="1"/>
  <c r="H100" i="1"/>
  <c r="T100" i="1" s="1"/>
  <c r="H101" i="1"/>
  <c r="T101" i="1" s="1"/>
  <c r="H102" i="1"/>
  <c r="T102" i="1" s="1"/>
  <c r="H103" i="1"/>
  <c r="T103" i="1" s="1"/>
  <c r="H104" i="1"/>
  <c r="T104" i="1" s="1"/>
  <c r="H105" i="1"/>
  <c r="T105" i="1" s="1"/>
  <c r="H108" i="1"/>
  <c r="T108" i="1" s="1"/>
  <c r="H109" i="1"/>
  <c r="T109" i="1" s="1"/>
  <c r="H110" i="1"/>
  <c r="T110" i="1" s="1"/>
  <c r="H111" i="1"/>
  <c r="T111" i="1" s="1"/>
  <c r="H112" i="1"/>
  <c r="T112" i="1" s="1"/>
  <c r="H113" i="1"/>
  <c r="T113" i="1" s="1"/>
  <c r="H114" i="1"/>
  <c r="T114" i="1" s="1"/>
  <c r="H115" i="1"/>
  <c r="T115" i="1" s="1"/>
  <c r="H116" i="1"/>
  <c r="T116" i="1" s="1"/>
  <c r="H117" i="1"/>
  <c r="T117" i="1" s="1"/>
  <c r="AO126" i="18" l="1"/>
  <c r="AO127" i="18" l="1"/>
  <c r="G36" i="6"/>
  <c r="G37" i="6"/>
  <c r="G38" i="6"/>
  <c r="G39" i="6"/>
  <c r="G40" i="6"/>
  <c r="G41" i="6"/>
  <c r="G44" i="6"/>
  <c r="G45" i="6"/>
  <c r="G46" i="6"/>
  <c r="G47" i="6"/>
  <c r="G48" i="6"/>
  <c r="G49" i="6"/>
  <c r="G50" i="6"/>
  <c r="G51" i="6"/>
  <c r="G52" i="6"/>
  <c r="G53" i="6"/>
  <c r="G35" i="6"/>
  <c r="AO128" i="18" l="1"/>
  <c r="G54" i="22"/>
  <c r="AO129" i="18" l="1"/>
  <c r="AO130" i="18" l="1"/>
  <c r="AO131" i="18" l="1"/>
  <c r="AO132" i="18" l="1"/>
  <c r="AB109" i="22"/>
  <c r="C253" i="18"/>
  <c r="C223" i="18"/>
  <c r="C222" i="18"/>
  <c r="C221" i="18"/>
  <c r="C220" i="18"/>
  <c r="Y108" i="22"/>
  <c r="G1051" i="9"/>
  <c r="G879" i="9"/>
  <c r="G759" i="9"/>
  <c r="G620" i="9"/>
  <c r="G507" i="9"/>
  <c r="G481" i="9"/>
  <c r="G195"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E108" i="22" l="1"/>
  <c r="AD108" i="22"/>
  <c r="AO133" i="18"/>
  <c r="AB112" i="22"/>
  <c r="AB115" i="22"/>
  <c r="AB110" i="22"/>
  <c r="AB113" i="22"/>
  <c r="AO134" i="18" l="1"/>
  <c r="Y109" i="22"/>
  <c r="AB114" i="22"/>
  <c r="H33" i="1"/>
  <c r="H34" i="1"/>
  <c r="AD109" i="22" l="1"/>
  <c r="AE109" i="22"/>
  <c r="AO135" i="18"/>
  <c r="AB111" i="22"/>
  <c r="Y110" i="22"/>
  <c r="AB116" i="22"/>
  <c r="L119" i="22"/>
  <c r="AD110" i="22" l="1"/>
  <c r="AE110" i="22"/>
  <c r="AO136" i="18"/>
  <c r="Y111" i="22"/>
  <c r="H220" i="18"/>
  <c r="H221" i="18"/>
  <c r="H219" i="18"/>
  <c r="C219" i="18"/>
  <c r="C218" i="18"/>
  <c r="C217" i="18"/>
  <c r="C216" i="18"/>
  <c r="N111" i="22" l="1"/>
  <c r="AD111" i="22"/>
  <c r="AE111" i="22"/>
  <c r="AO137" i="18"/>
  <c r="AB117" i="22"/>
  <c r="K21" i="9" s="1" a="1"/>
  <c r="Y112" i="22"/>
  <c r="G489" i="1"/>
  <c r="G491" i="1"/>
  <c r="G493" i="1"/>
  <c r="G495" i="1"/>
  <c r="G497" i="1"/>
  <c r="G498" i="1"/>
  <c r="G499" i="1"/>
  <c r="G500" i="1"/>
  <c r="G523" i="1"/>
  <c r="G525" i="1"/>
  <c r="G526" i="1"/>
  <c r="G527" i="1"/>
  <c r="G529" i="1"/>
  <c r="G428" i="1"/>
  <c r="G430" i="1"/>
  <c r="G432" i="1"/>
  <c r="G434" i="1"/>
  <c r="G436" i="1"/>
  <c r="G437" i="1"/>
  <c r="G438" i="1"/>
  <c r="G439" i="1"/>
  <c r="G462" i="1"/>
  <c r="G464" i="1"/>
  <c r="G465" i="1"/>
  <c r="G466" i="1"/>
  <c r="G468" i="1"/>
  <c r="G236" i="1"/>
  <c r="G238" i="1"/>
  <c r="G240" i="1"/>
  <c r="G242" i="1"/>
  <c r="G244" i="1"/>
  <c r="G245" i="1"/>
  <c r="G246" i="1"/>
  <c r="G247" i="1"/>
  <c r="G270" i="1"/>
  <c r="G272" i="1"/>
  <c r="G273"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D112" i="22"/>
  <c r="AE112" i="22"/>
  <c r="AO138" i="18"/>
  <c r="Y113" i="22"/>
  <c r="J182" i="23"/>
  <c r="J183" i="23"/>
  <c r="J184" i="23"/>
  <c r="J185" i="23"/>
  <c r="J186" i="23"/>
  <c r="J187" i="23"/>
  <c r="J190" i="23"/>
  <c r="J191" i="23"/>
  <c r="J192" i="23"/>
  <c r="J193" i="23"/>
  <c r="J194" i="23"/>
  <c r="J195" i="23"/>
  <c r="J196" i="23"/>
  <c r="J197" i="23"/>
  <c r="J198" i="23"/>
  <c r="J199" i="23"/>
  <c r="I151" i="23"/>
  <c r="I152" i="23"/>
  <c r="I153" i="23"/>
  <c r="I154" i="23"/>
  <c r="I155" i="23"/>
  <c r="I156" i="23"/>
  <c r="I159" i="23"/>
  <c r="I160" i="23"/>
  <c r="I161" i="23"/>
  <c r="I162" i="23"/>
  <c r="I163" i="23"/>
  <c r="I164" i="23"/>
  <c r="I165" i="23"/>
  <c r="I166" i="23"/>
  <c r="I167" i="23"/>
  <c r="I168" i="23"/>
  <c r="I124" i="23"/>
  <c r="I125" i="23"/>
  <c r="I126" i="23"/>
  <c r="I127" i="23"/>
  <c r="I128" i="23"/>
  <c r="I129" i="23"/>
  <c r="I132" i="23"/>
  <c r="I133" i="23"/>
  <c r="I134" i="23"/>
  <c r="I135" i="23"/>
  <c r="I136" i="23"/>
  <c r="I137" i="23"/>
  <c r="I138" i="23"/>
  <c r="I139" i="23"/>
  <c r="I140" i="23"/>
  <c r="I141" i="23"/>
  <c r="G73" i="23"/>
  <c r="I94" i="23" s="1"/>
  <c r="G74" i="23"/>
  <c r="I95" i="23" s="1"/>
  <c r="G75" i="23"/>
  <c r="I96" i="23" s="1"/>
  <c r="G76" i="23"/>
  <c r="I97" i="23" s="1"/>
  <c r="G77" i="23"/>
  <c r="I98" i="23" s="1"/>
  <c r="G78" i="23"/>
  <c r="I99" i="23" s="1"/>
  <c r="G81" i="23"/>
  <c r="I102" i="23" s="1"/>
  <c r="G82" i="23"/>
  <c r="I103" i="23" s="1"/>
  <c r="G83" i="23"/>
  <c r="I104" i="23" s="1"/>
  <c r="G84" i="23"/>
  <c r="I105" i="23" s="1"/>
  <c r="G85" i="23"/>
  <c r="I106" i="23" s="1"/>
  <c r="G86" i="23"/>
  <c r="I107" i="23" s="1"/>
  <c r="G87" i="23"/>
  <c r="I108" i="23" s="1"/>
  <c r="G88" i="23"/>
  <c r="I109" i="23" s="1"/>
  <c r="G89" i="23"/>
  <c r="I110" i="23" s="1"/>
  <c r="G90" i="23"/>
  <c r="I111" i="23" s="1"/>
  <c r="K24" i="9" l="1"/>
  <c r="K20" i="27" s="1"/>
  <c r="K26" i="9"/>
  <c r="K22" i="27" s="1"/>
  <c r="K29" i="9"/>
  <c r="K25" i="27" s="1"/>
  <c r="K31" i="9"/>
  <c r="K27" i="27" s="1"/>
  <c r="K30" i="9"/>
  <c r="K26" i="27" s="1"/>
  <c r="K27" i="9"/>
  <c r="K23" i="27" s="1"/>
  <c r="K28" i="9"/>
  <c r="K24" i="27" s="1"/>
  <c r="K25" i="9"/>
  <c r="K21" i="27" s="1"/>
  <c r="K32" i="9"/>
  <c r="K28" i="27" s="1"/>
  <c r="AE113" i="22"/>
  <c r="AD113" i="22"/>
  <c r="AO139" i="18"/>
  <c r="Y114" i="22"/>
  <c r="AE114" i="22" l="1"/>
  <c r="AD114" i="22"/>
  <c r="AO140" i="18"/>
  <c r="Y115" i="22"/>
  <c r="J181" i="23"/>
  <c r="N115" i="22" l="1"/>
  <c r="AE115" i="22"/>
  <c r="AD115" i="22"/>
  <c r="AO141" i="18"/>
  <c r="Y117" i="22"/>
  <c r="Y116" i="22"/>
  <c r="M24" i="21"/>
  <c r="M23" i="21"/>
  <c r="M22" i="21"/>
  <c r="M21" i="21"/>
  <c r="M20" i="21"/>
  <c r="M19" i="21"/>
  <c r="M18" i="21"/>
  <c r="M17" i="21"/>
  <c r="M16" i="21"/>
  <c r="M15" i="21"/>
  <c r="AE116" i="22" l="1"/>
  <c r="AD116" i="22"/>
  <c r="AE117" i="22"/>
  <c r="AD117" i="22"/>
  <c r="AO142" i="18"/>
  <c r="D55" i="23"/>
  <c r="D54" i="23"/>
  <c r="AO143" i="18" l="1"/>
  <c r="D67" i="23"/>
  <c r="AO144" i="18" l="1"/>
  <c r="G9" i="23"/>
  <c r="G44" i="23"/>
  <c r="G215" i="23"/>
  <c r="D176" i="23"/>
  <c r="G171" i="23"/>
  <c r="D118" i="23"/>
  <c r="G113" i="23"/>
  <c r="D49" i="23"/>
  <c r="AO145" i="18" l="1"/>
  <c r="I123" i="23"/>
  <c r="I150" i="23"/>
  <c r="G72" i="23"/>
  <c r="C408" i="18"/>
  <c r="C407" i="18"/>
  <c r="C406" i="18"/>
  <c r="C405" i="18"/>
  <c r="C404" i="18"/>
  <c r="C403" i="18"/>
  <c r="C402" i="18"/>
  <c r="C401" i="18"/>
  <c r="AO146" i="18" l="1"/>
  <c r="I93" i="23"/>
  <c r="D68" i="23"/>
  <c r="D174" i="23"/>
  <c r="D177" i="23" s="1"/>
  <c r="U31" i="17"/>
  <c r="G84" i="22"/>
  <c r="G95" i="22"/>
  <c r="M119" i="22"/>
  <c r="G121" i="22"/>
  <c r="J144" i="22"/>
  <c r="G146" i="22"/>
  <c r="K33" i="9" l="1"/>
  <c r="K29" i="27" s="1"/>
  <c r="AM357" i="9"/>
  <c r="AO147" i="18"/>
  <c r="D47" i="23"/>
  <c r="D50" i="23" s="1"/>
  <c r="D116" i="23"/>
  <c r="D119" i="23" s="1"/>
  <c r="AO148" i="18" l="1"/>
  <c r="C462" i="18"/>
  <c r="C461" i="18"/>
  <c r="C460" i="18"/>
  <c r="C459" i="18"/>
  <c r="C458" i="18"/>
  <c r="C457" i="18"/>
  <c r="C456" i="18"/>
  <c r="C455" i="18"/>
  <c r="C454" i="18"/>
  <c r="C452" i="18"/>
  <c r="C451" i="18"/>
  <c r="C450" i="18"/>
  <c r="C449" i="18"/>
  <c r="C448" i="18"/>
  <c r="C447" i="18"/>
  <c r="C446" i="18"/>
  <c r="C445" i="18"/>
  <c r="C444" i="18"/>
  <c r="C442" i="18"/>
  <c r="C441" i="18"/>
  <c r="C440" i="18"/>
  <c r="C439" i="18"/>
  <c r="C438" i="18"/>
  <c r="C437" i="18"/>
  <c r="C436" i="18"/>
  <c r="C435" i="18"/>
  <c r="C434" i="18"/>
  <c r="AO149" i="18" l="1"/>
  <c r="N566" i="18"/>
  <c r="O566" i="18" s="1"/>
  <c r="P566" i="18" s="1"/>
  <c r="Q566" i="18" s="1"/>
  <c r="N558" i="18"/>
  <c r="O558" i="18" s="1"/>
  <c r="P558" i="18" s="1"/>
  <c r="Q558" i="18" s="1"/>
  <c r="N550" i="18"/>
  <c r="N590" i="18" s="1"/>
  <c r="O590" i="18" s="1"/>
  <c r="P590" i="18" s="1"/>
  <c r="Q590" i="18" s="1"/>
  <c r="N542" i="18"/>
  <c r="N582" i="18" s="1"/>
  <c r="O582" i="18" s="1"/>
  <c r="P582" i="18" s="1"/>
  <c r="Q582" i="18" s="1"/>
  <c r="N534" i="18"/>
  <c r="O534" i="18" s="1"/>
  <c r="P534" i="18" s="1"/>
  <c r="Q534" i="18" s="1"/>
  <c r="C606" i="18"/>
  <c r="C598" i="18"/>
  <c r="C590" i="18"/>
  <c r="C582" i="18"/>
  <c r="C574" i="18"/>
  <c r="C566" i="18"/>
  <c r="C558" i="18"/>
  <c r="C550" i="18"/>
  <c r="C542" i="18"/>
  <c r="C534" i="18"/>
  <c r="O526" i="18"/>
  <c r="P526" i="18" s="1"/>
  <c r="Q526" i="18" s="1"/>
  <c r="C526" i="18"/>
  <c r="O518" i="18"/>
  <c r="P518" i="18" s="1"/>
  <c r="Q518" i="18" s="1"/>
  <c r="C518" i="18"/>
  <c r="O510" i="18"/>
  <c r="P510" i="18" s="1"/>
  <c r="Q510" i="18" s="1"/>
  <c r="C510" i="18"/>
  <c r="O502" i="18"/>
  <c r="P502" i="18" s="1"/>
  <c r="Q502" i="18" s="1"/>
  <c r="C502" i="18"/>
  <c r="O494" i="18"/>
  <c r="P494" i="18" s="1"/>
  <c r="Q494" i="18" s="1"/>
  <c r="C494" i="18"/>
  <c r="L492" i="18"/>
  <c r="AO150" i="18" l="1"/>
  <c r="N606" i="18"/>
  <c r="O606" i="18" s="1"/>
  <c r="P606" i="18" s="1"/>
  <c r="Q606" i="18" s="1"/>
  <c r="O542" i="18"/>
  <c r="P542" i="18" s="1"/>
  <c r="Q542" i="18" s="1"/>
  <c r="O550" i="18"/>
  <c r="P550" i="18" s="1"/>
  <c r="Q550" i="18" s="1"/>
  <c r="N574" i="18"/>
  <c r="O574" i="18" s="1"/>
  <c r="P574" i="18" s="1"/>
  <c r="Q574" i="18" s="1"/>
  <c r="N598" i="18"/>
  <c r="O598" i="18" s="1"/>
  <c r="P598" i="18" s="1"/>
  <c r="Q598" i="18" s="1"/>
  <c r="C612" i="18"/>
  <c r="C611" i="18"/>
  <c r="C610" i="18"/>
  <c r="C609" i="18"/>
  <c r="C608" i="18"/>
  <c r="C607" i="18"/>
  <c r="C605" i="18"/>
  <c r="C604" i="18"/>
  <c r="C603" i="18"/>
  <c r="C602" i="18"/>
  <c r="C601" i="18"/>
  <c r="C600" i="18"/>
  <c r="C599" i="18"/>
  <c r="C597" i="18"/>
  <c r="C596" i="18"/>
  <c r="C595" i="18"/>
  <c r="C594" i="18"/>
  <c r="C593" i="18"/>
  <c r="C592" i="18"/>
  <c r="C591" i="18"/>
  <c r="C589" i="18"/>
  <c r="C588" i="18"/>
  <c r="C587" i="18"/>
  <c r="C586" i="18"/>
  <c r="C585" i="18"/>
  <c r="C584" i="18"/>
  <c r="C583" i="18"/>
  <c r="C581" i="18"/>
  <c r="C580" i="18"/>
  <c r="C579" i="18"/>
  <c r="C578" i="18"/>
  <c r="C577" i="18"/>
  <c r="C576" i="18"/>
  <c r="C575" i="18"/>
  <c r="C573" i="18"/>
  <c r="C572" i="18"/>
  <c r="C571" i="18"/>
  <c r="C570" i="18"/>
  <c r="C569" i="18"/>
  <c r="C568" i="18"/>
  <c r="C567" i="18"/>
  <c r="C565" i="18"/>
  <c r="C564" i="18"/>
  <c r="C563" i="18"/>
  <c r="C562" i="18"/>
  <c r="C561" i="18"/>
  <c r="C560" i="18"/>
  <c r="C559" i="18"/>
  <c r="C557" i="18"/>
  <c r="C556" i="18"/>
  <c r="C555" i="18"/>
  <c r="C554" i="18"/>
  <c r="C553" i="18"/>
  <c r="C552" i="18"/>
  <c r="C551" i="18"/>
  <c r="C549" i="18"/>
  <c r="C548" i="18"/>
  <c r="C547" i="18"/>
  <c r="C546" i="18"/>
  <c r="C545" i="18"/>
  <c r="C544" i="18"/>
  <c r="C543" i="18"/>
  <c r="C541" i="18"/>
  <c r="C540" i="18"/>
  <c r="C539" i="18"/>
  <c r="C538" i="18"/>
  <c r="C537" i="18"/>
  <c r="C536" i="18"/>
  <c r="C535" i="18"/>
  <c r="C533" i="18"/>
  <c r="S650" i="18"/>
  <c r="T650" i="18" s="1"/>
  <c r="U650" i="18" s="1"/>
  <c r="S646" i="18"/>
  <c r="S644" i="18"/>
  <c r="T644" i="18" s="1"/>
  <c r="U644" i="18" s="1"/>
  <c r="S643" i="18"/>
  <c r="S642" i="18"/>
  <c r="S659" i="18"/>
  <c r="T659" i="18" s="1"/>
  <c r="U659" i="18" s="1"/>
  <c r="S658" i="18"/>
  <c r="T658" i="18" s="1"/>
  <c r="U658" i="18" s="1"/>
  <c r="S657" i="18"/>
  <c r="T657" i="18" s="1"/>
  <c r="U657" i="18" s="1"/>
  <c r="S656" i="18"/>
  <c r="T656" i="18" s="1"/>
  <c r="U656" i="18" s="1"/>
  <c r="S638" i="18"/>
  <c r="T638" i="18" s="1"/>
  <c r="U638" i="18" s="1"/>
  <c r="S637" i="18"/>
  <c r="T637" i="18" s="1"/>
  <c r="U637" i="18" s="1"/>
  <c r="S636" i="18"/>
  <c r="T636" i="18" s="1"/>
  <c r="U636" i="18" s="1"/>
  <c r="S635" i="18"/>
  <c r="T635" i="18" s="1"/>
  <c r="U635" i="18" s="1"/>
  <c r="S634" i="18"/>
  <c r="T634" i="18" s="1"/>
  <c r="U634" i="18" s="1"/>
  <c r="S633" i="18"/>
  <c r="T633" i="18" s="1"/>
  <c r="U633" i="18" s="1"/>
  <c r="S630" i="18"/>
  <c r="T630" i="18" s="1"/>
  <c r="U630" i="18" s="1"/>
  <c r="S629" i="18"/>
  <c r="S628" i="18"/>
  <c r="T628" i="18" s="1"/>
  <c r="U628" i="18" s="1"/>
  <c r="S627" i="18"/>
  <c r="T627" i="18" s="1"/>
  <c r="U627" i="18" s="1"/>
  <c r="S626" i="18"/>
  <c r="T626" i="18" s="1"/>
  <c r="U626" i="18" s="1"/>
  <c r="S625" i="18"/>
  <c r="T625" i="18" s="1"/>
  <c r="U625" i="18" s="1"/>
  <c r="S622" i="18"/>
  <c r="T622" i="18" s="1"/>
  <c r="U622"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O532" i="18"/>
  <c r="P532" i="18" s="1"/>
  <c r="Q532" i="18" s="1"/>
  <c r="O531" i="18"/>
  <c r="P531" i="18" s="1"/>
  <c r="Q531" i="18" s="1"/>
  <c r="O530" i="18"/>
  <c r="P530" i="18" s="1"/>
  <c r="Q530" i="18" s="1"/>
  <c r="O529" i="18"/>
  <c r="P529" i="18" s="1"/>
  <c r="Q529" i="18" s="1"/>
  <c r="O528" i="18"/>
  <c r="P528" i="18" s="1"/>
  <c r="Q528" i="18" s="1"/>
  <c r="O527" i="18"/>
  <c r="P527" i="18" s="1"/>
  <c r="Q527" i="18" s="1"/>
  <c r="O524" i="18"/>
  <c r="P524" i="18" s="1"/>
  <c r="Q524" i="18" s="1"/>
  <c r="O523" i="18"/>
  <c r="P523" i="18" s="1"/>
  <c r="Q523" i="18" s="1"/>
  <c r="O522" i="18"/>
  <c r="P522" i="18" s="1"/>
  <c r="Q522" i="18" s="1"/>
  <c r="O521" i="18"/>
  <c r="P521" i="18" s="1"/>
  <c r="Q521" i="18" s="1"/>
  <c r="O520" i="18"/>
  <c r="P520" i="18" s="1"/>
  <c r="Q520" i="18" s="1"/>
  <c r="O519" i="18"/>
  <c r="P519" i="18" s="1"/>
  <c r="Q519" i="18" s="1"/>
  <c r="O516" i="18"/>
  <c r="P516" i="18" s="1"/>
  <c r="Q516" i="18" s="1"/>
  <c r="O515" i="18"/>
  <c r="P515" i="18" s="1"/>
  <c r="Q515" i="18" s="1"/>
  <c r="O514" i="18"/>
  <c r="P514" i="18" s="1"/>
  <c r="Q514" i="18" s="1"/>
  <c r="O513" i="18"/>
  <c r="P513" i="18" s="1"/>
  <c r="Q513" i="18" s="1"/>
  <c r="O512" i="18"/>
  <c r="P512" i="18" s="1"/>
  <c r="Q512" i="18" s="1"/>
  <c r="O511" i="18"/>
  <c r="O508" i="18"/>
  <c r="O507" i="18"/>
  <c r="O506" i="18"/>
  <c r="P506" i="18" s="1"/>
  <c r="Q506" i="18" s="1"/>
  <c r="O505" i="18"/>
  <c r="P505" i="18" s="1"/>
  <c r="Q505" i="18" s="1"/>
  <c r="O504" i="18"/>
  <c r="P504" i="18" s="1"/>
  <c r="Q504" i="18" s="1"/>
  <c r="O503" i="18"/>
  <c r="P503" i="18" s="1"/>
  <c r="Q503" i="18" s="1"/>
  <c r="O500" i="18"/>
  <c r="P500" i="18" s="1"/>
  <c r="Q500" i="18" s="1"/>
  <c r="O499" i="18"/>
  <c r="P499" i="18" s="1"/>
  <c r="Q499" i="18" s="1"/>
  <c r="O498" i="18"/>
  <c r="P498" i="18" s="1"/>
  <c r="Q498" i="18" s="1"/>
  <c r="O497" i="18"/>
  <c r="P497" i="18" s="1"/>
  <c r="Q497" i="18" s="1"/>
  <c r="O496" i="18"/>
  <c r="P496" i="18" s="1"/>
  <c r="Q496" i="18" s="1"/>
  <c r="O495" i="18"/>
  <c r="P495" i="18" s="1"/>
  <c r="Q495" i="18" s="1"/>
  <c r="O482" i="18"/>
  <c r="P482" i="18" s="1"/>
  <c r="Q482" i="18" s="1"/>
  <c r="O481" i="18"/>
  <c r="P481" i="18" s="1"/>
  <c r="Q481" i="18" s="1"/>
  <c r="O480" i="18"/>
  <c r="P480" i="18" s="1"/>
  <c r="Q480" i="18" s="1"/>
  <c r="O468" i="18"/>
  <c r="P468" i="18" s="1"/>
  <c r="Q468" i="18" s="1"/>
  <c r="O467" i="18"/>
  <c r="O466" i="18"/>
  <c r="R648" i="18"/>
  <c r="R652" i="18" s="1"/>
  <c r="S652" i="18" s="1"/>
  <c r="R647" i="18"/>
  <c r="R651" i="18" s="1"/>
  <c r="R664" i="18"/>
  <c r="R669" i="18" s="1"/>
  <c r="S669" i="18" s="1"/>
  <c r="R663" i="18"/>
  <c r="R668" i="18" s="1"/>
  <c r="S668" i="18" s="1"/>
  <c r="R662" i="18"/>
  <c r="R667" i="18" s="1"/>
  <c r="S667" i="18" s="1"/>
  <c r="R661" i="18"/>
  <c r="R666" i="18" s="1"/>
  <c r="S666" i="18" s="1"/>
  <c r="R624" i="18"/>
  <c r="S624" i="18" s="1"/>
  <c r="T624" i="18" s="1"/>
  <c r="U624" i="18" s="1"/>
  <c r="R623" i="18"/>
  <c r="R631" i="18" s="1"/>
  <c r="S631" i="18" s="1"/>
  <c r="N572" i="18"/>
  <c r="O572" i="18" s="1"/>
  <c r="N571" i="18"/>
  <c r="N611" i="18" s="1"/>
  <c r="O611" i="18" s="1"/>
  <c r="N570" i="18"/>
  <c r="O570" i="18" s="1"/>
  <c r="N569" i="18"/>
  <c r="O569" i="18" s="1"/>
  <c r="N568" i="18"/>
  <c r="O568" i="18" s="1"/>
  <c r="N567" i="18"/>
  <c r="N607" i="18" s="1"/>
  <c r="O607" i="18" s="1"/>
  <c r="N564" i="18"/>
  <c r="O564" i="18" s="1"/>
  <c r="N563" i="18"/>
  <c r="N603" i="18" s="1"/>
  <c r="O603" i="18" s="1"/>
  <c r="N562" i="18"/>
  <c r="O562" i="18" s="1"/>
  <c r="N561" i="18"/>
  <c r="O561" i="18" s="1"/>
  <c r="N560" i="18"/>
  <c r="O560" i="18" s="1"/>
  <c r="N559" i="18"/>
  <c r="O559" i="18" s="1"/>
  <c r="N556" i="18"/>
  <c r="N596" i="18" s="1"/>
  <c r="O596" i="18" s="1"/>
  <c r="N555" i="18"/>
  <c r="N554" i="18"/>
  <c r="N594" i="18" s="1"/>
  <c r="O594" i="18" s="1"/>
  <c r="N553" i="18"/>
  <c r="N593" i="18" s="1"/>
  <c r="O593" i="18" s="1"/>
  <c r="N552" i="18"/>
  <c r="N592" i="18" s="1"/>
  <c r="O592" i="18" s="1"/>
  <c r="N551" i="18"/>
  <c r="N591" i="18" s="1"/>
  <c r="O591" i="18" s="1"/>
  <c r="N548" i="18"/>
  <c r="N588" i="18" s="1"/>
  <c r="O588" i="18" s="1"/>
  <c r="N547" i="18"/>
  <c r="N587" i="18" s="1"/>
  <c r="O587" i="18" s="1"/>
  <c r="N546" i="18"/>
  <c r="N586" i="18" s="1"/>
  <c r="O586" i="18" s="1"/>
  <c r="N545" i="18"/>
  <c r="N585" i="18" s="1"/>
  <c r="O585" i="18" s="1"/>
  <c r="N544" i="18"/>
  <c r="O544" i="18" s="1"/>
  <c r="P544" i="18" s="1"/>
  <c r="Q544" i="18" s="1"/>
  <c r="N543" i="18"/>
  <c r="O543" i="18" s="1"/>
  <c r="P543" i="18" s="1"/>
  <c r="Q543" i="18" s="1"/>
  <c r="N540" i="18"/>
  <c r="O540" i="18" s="1"/>
  <c r="N539" i="18"/>
  <c r="N579" i="18" s="1"/>
  <c r="O579" i="18" s="1"/>
  <c r="N538" i="18"/>
  <c r="O538" i="18" s="1"/>
  <c r="N537" i="18"/>
  <c r="N577" i="18" s="1"/>
  <c r="O577" i="18" s="1"/>
  <c r="N536" i="18"/>
  <c r="O536" i="18" s="1"/>
  <c r="N535" i="18"/>
  <c r="N575" i="18" s="1"/>
  <c r="O575" i="18" s="1"/>
  <c r="N486" i="18"/>
  <c r="N490" i="18" s="1"/>
  <c r="O490" i="18" s="1"/>
  <c r="N485" i="18"/>
  <c r="N489" i="18" s="1"/>
  <c r="O489" i="18" s="1"/>
  <c r="N484" i="18"/>
  <c r="O484" i="18" s="1"/>
  <c r="N472" i="18"/>
  <c r="N476" i="18" s="1"/>
  <c r="N471" i="18"/>
  <c r="N475" i="18" s="1"/>
  <c r="O475" i="18" s="1"/>
  <c r="N470" i="18"/>
  <c r="N474" i="18" s="1"/>
  <c r="O474" i="18" s="1"/>
  <c r="C524" i="18"/>
  <c r="C523" i="18"/>
  <c r="C522" i="18"/>
  <c r="C521" i="18"/>
  <c r="C520" i="18"/>
  <c r="C519" i="18"/>
  <c r="C51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6" i="18"/>
  <c r="C515" i="18"/>
  <c r="C514" i="18"/>
  <c r="C513" i="18"/>
  <c r="C512" i="18"/>
  <c r="C511" i="18"/>
  <c r="C509" i="18"/>
  <c r="C431" i="18"/>
  <c r="C43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3" i="18"/>
  <c r="H573" i="18"/>
  <c r="C508" i="18"/>
  <c r="C507" i="18"/>
  <c r="C506" i="18"/>
  <c r="C505" i="18"/>
  <c r="C504" i="18"/>
  <c r="C503" i="18"/>
  <c r="C501" i="18"/>
  <c r="C532" i="18"/>
  <c r="C531" i="18"/>
  <c r="C530" i="18"/>
  <c r="C529" i="18"/>
  <c r="C528" i="18"/>
  <c r="C527" i="18"/>
  <c r="C525" i="18"/>
  <c r="AO151" i="18" l="1"/>
  <c r="N604" i="18"/>
  <c r="O604" i="18" s="1"/>
  <c r="P604" i="18" s="1"/>
  <c r="Q604" i="18" s="1"/>
  <c r="N609" i="18"/>
  <c r="O609" i="18" s="1"/>
  <c r="P609" i="18" s="1"/>
  <c r="Q609" i="18" s="1"/>
  <c r="N612" i="18"/>
  <c r="O612" i="18" s="1"/>
  <c r="P612" i="18" s="1"/>
  <c r="Q612" i="18" s="1"/>
  <c r="N601" i="18"/>
  <c r="O601" i="18" s="1"/>
  <c r="P601" i="18" s="1"/>
  <c r="Q601" i="18" s="1"/>
  <c r="N600" i="18"/>
  <c r="O600" i="18" s="1"/>
  <c r="P600" i="18" s="1"/>
  <c r="Q600" i="18" s="1"/>
  <c r="N610" i="18"/>
  <c r="O610" i="18" s="1"/>
  <c r="P610" i="18" s="1"/>
  <c r="Q610" i="18" s="1"/>
  <c r="O537" i="18"/>
  <c r="O539" i="18"/>
  <c r="O545" i="18"/>
  <c r="P545" i="18" s="1"/>
  <c r="Q545" i="18" s="1"/>
  <c r="O546" i="18"/>
  <c r="P546" i="18" s="1"/>
  <c r="Q546" i="18" s="1"/>
  <c r="O548" i="18"/>
  <c r="P548" i="18" s="1"/>
  <c r="Q548" i="18" s="1"/>
  <c r="O551" i="18"/>
  <c r="P551" i="18" s="1"/>
  <c r="Q551" i="18" s="1"/>
  <c r="N578" i="18"/>
  <c r="O578" i="18" s="1"/>
  <c r="P578" i="18" s="1"/>
  <c r="Q578" i="18" s="1"/>
  <c r="N602" i="18"/>
  <c r="O602" i="18" s="1"/>
  <c r="P602" i="18" s="1"/>
  <c r="Q602" i="18" s="1"/>
  <c r="O547" i="18"/>
  <c r="P547" i="18" s="1"/>
  <c r="Q547" i="18" s="1"/>
  <c r="O552" i="18"/>
  <c r="P552" i="18" s="1"/>
  <c r="Q552" i="18" s="1"/>
  <c r="O553" i="18"/>
  <c r="P553" i="18" s="1"/>
  <c r="Q553" i="18" s="1"/>
  <c r="N576" i="18"/>
  <c r="O576" i="18" s="1"/>
  <c r="P576" i="18" s="1"/>
  <c r="Q576" i="18" s="1"/>
  <c r="O571" i="18"/>
  <c r="P571" i="18" s="1"/>
  <c r="Q571" i="18" s="1"/>
  <c r="R632" i="18"/>
  <c r="S632" i="18" s="1"/>
  <c r="S661" i="18"/>
  <c r="T661" i="18" s="1"/>
  <c r="U661" i="18" s="1"/>
  <c r="P559" i="18"/>
  <c r="Q559" i="18" s="1"/>
  <c r="N583" i="18"/>
  <c r="O583" i="18" s="1"/>
  <c r="S648" i="18"/>
  <c r="T648" i="18" s="1"/>
  <c r="U648" i="18" s="1"/>
  <c r="N584" i="18"/>
  <c r="O584" i="18" s="1"/>
  <c r="O535" i="18"/>
  <c r="O470" i="18"/>
  <c r="P470" i="18" s="1"/>
  <c r="Q470" i="18" s="1"/>
  <c r="O554" i="18"/>
  <c r="P554" i="18" s="1"/>
  <c r="Q554" i="18" s="1"/>
  <c r="O555" i="18"/>
  <c r="P555" i="18" s="1"/>
  <c r="Q555" i="18" s="1"/>
  <c r="O563" i="18"/>
  <c r="P563" i="18" s="1"/>
  <c r="Q563" i="18" s="1"/>
  <c r="N595" i="18"/>
  <c r="O595" i="18" s="1"/>
  <c r="P595" i="18" s="1"/>
  <c r="Q595" i="18" s="1"/>
  <c r="S623" i="18"/>
  <c r="T623" i="18" s="1"/>
  <c r="U623" i="18" s="1"/>
  <c r="O556" i="18"/>
  <c r="P556" i="18" s="1"/>
  <c r="Q556" i="18" s="1"/>
  <c r="O567" i="18"/>
  <c r="P567" i="18" s="1"/>
  <c r="Q567" i="18" s="1"/>
  <c r="N599" i="18"/>
  <c r="O599" i="18" s="1"/>
  <c r="P599" i="18" s="1"/>
  <c r="Q599" i="18" s="1"/>
  <c r="O471" i="18"/>
  <c r="P471" i="18" s="1"/>
  <c r="Q471" i="18" s="1"/>
  <c r="O485" i="18"/>
  <c r="P485" i="18" s="1"/>
  <c r="Q485" i="18" s="1"/>
  <c r="O486" i="18"/>
  <c r="P486" i="18" s="1"/>
  <c r="Q486" i="18" s="1"/>
  <c r="S664" i="18"/>
  <c r="T664" i="18" s="1"/>
  <c r="U664" i="18" s="1"/>
  <c r="S663" i="18"/>
  <c r="T663" i="18" s="1"/>
  <c r="U663" i="18" s="1"/>
  <c r="S662" i="18"/>
  <c r="T662" i="18" s="1"/>
  <c r="U662" i="18" s="1"/>
  <c r="O472" i="18"/>
  <c r="S647" i="18"/>
  <c r="T647" i="18" s="1"/>
  <c r="U647" i="18" s="1"/>
  <c r="O476" i="18"/>
  <c r="P476" i="18" s="1"/>
  <c r="Q476" i="18" s="1"/>
  <c r="S651" i="18"/>
  <c r="T651" i="18" s="1"/>
  <c r="U651" i="18" s="1"/>
  <c r="P575" i="18"/>
  <c r="Q575" i="18" s="1"/>
  <c r="P568" i="18"/>
  <c r="Q568" i="18" s="1"/>
  <c r="P570" i="18"/>
  <c r="Q570" i="18" s="1"/>
  <c r="P490" i="18"/>
  <c r="Q490" i="18" s="1"/>
  <c r="P569" i="18"/>
  <c r="Q569" i="18" s="1"/>
  <c r="P579" i="18"/>
  <c r="Q579" i="18" s="1"/>
  <c r="P540" i="18"/>
  <c r="Q540" i="18" s="1"/>
  <c r="P489" i="18"/>
  <c r="Q489" i="18" s="1"/>
  <c r="P484" i="18"/>
  <c r="Q484" i="18" s="1"/>
  <c r="P577" i="18"/>
  <c r="Q577" i="18" s="1"/>
  <c r="N608" i="18"/>
  <c r="N488" i="18"/>
  <c r="N580" i="18"/>
  <c r="O580" i="18" s="1"/>
  <c r="P603" i="18"/>
  <c r="Q603" i="18" s="1"/>
  <c r="P572" i="18"/>
  <c r="Q572" i="18" s="1"/>
  <c r="P508" i="18"/>
  <c r="Q508" i="18" s="1"/>
  <c r="P507" i="18"/>
  <c r="Q507" i="18" s="1"/>
  <c r="T646" i="18"/>
  <c r="U646" i="18" s="1"/>
  <c r="P467" i="18"/>
  <c r="Q467" i="18" s="1"/>
  <c r="T643" i="18"/>
  <c r="U643" i="18" s="1"/>
  <c r="P466" i="18"/>
  <c r="Q466" i="18" s="1"/>
  <c r="T642" i="18"/>
  <c r="U642" i="18" s="1"/>
  <c r="P511" i="18"/>
  <c r="Q511" i="18" s="1"/>
  <c r="T629" i="18"/>
  <c r="U629" i="18" s="1"/>
  <c r="AO152" i="18" l="1"/>
  <c r="O608" i="18"/>
  <c r="P608" i="18" s="1"/>
  <c r="Q608" i="18" s="1"/>
  <c r="O488" i="18"/>
  <c r="P488" i="18" s="1"/>
  <c r="Q488" i="18" s="1"/>
  <c r="P586" i="18"/>
  <c r="Q586" i="18" s="1"/>
  <c r="P580" i="18"/>
  <c r="Q580" i="18" s="1"/>
  <c r="P596" i="18"/>
  <c r="Q596" i="18" s="1"/>
  <c r="P536" i="18"/>
  <c r="Q536" i="18" s="1"/>
  <c r="T631" i="18"/>
  <c r="U631" i="18" s="1"/>
  <c r="P561" i="18"/>
  <c r="Q561" i="18" s="1"/>
  <c r="T632" i="18"/>
  <c r="U632" i="18" s="1"/>
  <c r="P583" i="18"/>
  <c r="Q583" i="18" s="1"/>
  <c r="T668" i="18"/>
  <c r="U668" i="18" s="1"/>
  <c r="P535" i="18"/>
  <c r="Q535" i="18" s="1"/>
  <c r="P594" i="18"/>
  <c r="Q594" i="18" s="1"/>
  <c r="T652" i="18"/>
  <c r="U652" i="18" s="1"/>
  <c r="T667" i="18"/>
  <c r="U667" i="18" s="1"/>
  <c r="P611" i="18"/>
  <c r="Q611" i="18" s="1"/>
  <c r="P564" i="18"/>
  <c r="Q564" i="18" s="1"/>
  <c r="T666" i="18"/>
  <c r="U666" i="18" s="1"/>
  <c r="P607" i="18"/>
  <c r="Q607" i="18" s="1"/>
  <c r="P560" i="18"/>
  <c r="Q560" i="18" s="1"/>
  <c r="T669" i="18"/>
  <c r="U669" i="18" s="1"/>
  <c r="P592" i="18"/>
  <c r="Q592" i="18" s="1"/>
  <c r="P593" i="18"/>
  <c r="Q593" i="18" s="1"/>
  <c r="P474" i="18"/>
  <c r="Q474" i="18" s="1"/>
  <c r="P562" i="18"/>
  <c r="Q562" i="18" s="1"/>
  <c r="P585" i="18"/>
  <c r="Q585" i="18" s="1"/>
  <c r="P538" i="18"/>
  <c r="Q538" i="18" s="1"/>
  <c r="P537" i="18"/>
  <c r="Q537" i="18" s="1"/>
  <c r="P591" i="18"/>
  <c r="Q591" i="18" s="1"/>
  <c r="P475" i="18"/>
  <c r="Q475" i="18" s="1"/>
  <c r="P539" i="18"/>
  <c r="Q539" i="18" s="1"/>
  <c r="P472" i="18"/>
  <c r="Q472" i="18" s="1"/>
  <c r="P588" i="18"/>
  <c r="Q588" i="18" s="1"/>
  <c r="P584" i="18"/>
  <c r="Q584" i="18" s="1"/>
  <c r="P587" i="18"/>
  <c r="Q587" i="18" s="1"/>
  <c r="AO153" i="18" l="1"/>
  <c r="J50" i="19"/>
  <c r="C50" i="19"/>
  <c r="C49" i="19"/>
  <c r="C48" i="19"/>
  <c r="T655" i="9"/>
  <c r="AD665" i="9"/>
  <c r="T665" i="9" s="1"/>
  <c r="AC665" i="9"/>
  <c r="AC675" i="9" s="1"/>
  <c r="AC685" i="9" s="1"/>
  <c r="AC695" i="9" s="1"/>
  <c r="AC705" i="9" s="1"/>
  <c r="AC715" i="9" s="1"/>
  <c r="AC725" i="9" s="1"/>
  <c r="AC735" i="9" s="1"/>
  <c r="AC745" i="9" s="1"/>
  <c r="AD656" i="9"/>
  <c r="AD657" i="9" s="1"/>
  <c r="AD658" i="9" s="1"/>
  <c r="AD659" i="9" s="1"/>
  <c r="AD660" i="9" s="1"/>
  <c r="AD661" i="9" s="1"/>
  <c r="AD662" i="9" s="1"/>
  <c r="AD663" i="9" s="1"/>
  <c r="AD664" i="9" s="1"/>
  <c r="T664" i="9" s="1"/>
  <c r="AC656" i="9"/>
  <c r="AC657" i="9" s="1"/>
  <c r="AC658" i="9" s="1"/>
  <c r="AC659" i="9" s="1"/>
  <c r="AC660" i="9" s="1"/>
  <c r="AC661" i="9" s="1"/>
  <c r="AC662" i="9" s="1"/>
  <c r="AC663" i="9" s="1"/>
  <c r="AC664" i="9" s="1"/>
  <c r="AC674" i="9" s="1"/>
  <c r="AC684" i="9" s="1"/>
  <c r="AC694" i="9" s="1"/>
  <c r="AC704" i="9" s="1"/>
  <c r="AC714" i="9" s="1"/>
  <c r="AC724" i="9" s="1"/>
  <c r="AC734" i="9" s="1"/>
  <c r="AC744" i="9" s="1"/>
  <c r="AC754" i="9" s="1"/>
  <c r="AD520" i="9"/>
  <c r="AD530" i="9" s="1"/>
  <c r="AD540" i="9" s="1"/>
  <c r="AD550" i="9" s="1"/>
  <c r="AD560" i="9" s="1"/>
  <c r="AD570" i="9" s="1"/>
  <c r="AD580" i="9" s="1"/>
  <c r="AD590" i="9" s="1"/>
  <c r="AD600" i="9" s="1"/>
  <c r="AD610" i="9" s="1"/>
  <c r="AD529" i="9"/>
  <c r="AD539" i="9" s="1"/>
  <c r="AD549" i="9" s="1"/>
  <c r="AD559" i="9" s="1"/>
  <c r="AD569" i="9" s="1"/>
  <c r="AD579" i="9" s="1"/>
  <c r="AD589" i="9" s="1"/>
  <c r="AD599" i="9" s="1"/>
  <c r="AD609" i="9" s="1"/>
  <c r="AC529" i="9"/>
  <c r="AC539" i="9" s="1"/>
  <c r="AC549" i="9" s="1"/>
  <c r="AC559" i="9" s="1"/>
  <c r="AC569" i="9" s="1"/>
  <c r="AC579" i="9" s="1"/>
  <c r="AC589" i="9" s="1"/>
  <c r="AC599" i="9" s="1"/>
  <c r="AC609" i="9" s="1"/>
  <c r="AC520" i="9"/>
  <c r="AC530" i="9" s="1"/>
  <c r="AC540" i="9" s="1"/>
  <c r="AC550" i="9" s="1"/>
  <c r="AC560" i="9" s="1"/>
  <c r="AC570" i="9" s="1"/>
  <c r="AC580" i="9" s="1"/>
  <c r="AC590" i="9" s="1"/>
  <c r="AC600" i="9" s="1"/>
  <c r="AC610" i="9" s="1"/>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AO154" i="18" l="1"/>
  <c r="AD521" i="9"/>
  <c r="AD522" i="9" s="1"/>
  <c r="AD532" i="9" s="1"/>
  <c r="AD542" i="9" s="1"/>
  <c r="AD552" i="9" s="1"/>
  <c r="AD562" i="9" s="1"/>
  <c r="AD572" i="9" s="1"/>
  <c r="AD582" i="9" s="1"/>
  <c r="AD592" i="9" s="1"/>
  <c r="AD602" i="9" s="1"/>
  <c r="AD612" i="9" s="1"/>
  <c r="AC673" i="9"/>
  <c r="AC683" i="9" s="1"/>
  <c r="AC693" i="9" s="1"/>
  <c r="AC703" i="9" s="1"/>
  <c r="AC713" i="9" s="1"/>
  <c r="AC723" i="9" s="1"/>
  <c r="AC733" i="9" s="1"/>
  <c r="AC743" i="9" s="1"/>
  <c r="AC753" i="9" s="1"/>
  <c r="AD673" i="9"/>
  <c r="AD675" i="9"/>
  <c r="AD674" i="9"/>
  <c r="T656" i="9"/>
  <c r="T657" i="9"/>
  <c r="T658" i="9"/>
  <c r="T659" i="9"/>
  <c r="T660" i="9"/>
  <c r="T661" i="9"/>
  <c r="T662" i="9"/>
  <c r="T663" i="9"/>
  <c r="AD666" i="9"/>
  <c r="AC667" i="9"/>
  <c r="AC677" i="9" s="1"/>
  <c r="AC687" i="9" s="1"/>
  <c r="AC697" i="9" s="1"/>
  <c r="AC707" i="9" s="1"/>
  <c r="AC717" i="9" s="1"/>
  <c r="AC727" i="9" s="1"/>
  <c r="AC737" i="9" s="1"/>
  <c r="AC747" i="9" s="1"/>
  <c r="AC666" i="9"/>
  <c r="AC676" i="9" s="1"/>
  <c r="AC686" i="9" s="1"/>
  <c r="AC696" i="9" s="1"/>
  <c r="AC706" i="9" s="1"/>
  <c r="AC716" i="9" s="1"/>
  <c r="AC726" i="9" s="1"/>
  <c r="AC736" i="9" s="1"/>
  <c r="AC746"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671" i="9"/>
  <c r="AC681" i="9" s="1"/>
  <c r="AC691" i="9" s="1"/>
  <c r="AC701" i="9" s="1"/>
  <c r="AC711" i="9" s="1"/>
  <c r="AC721" i="9" s="1"/>
  <c r="AC731" i="9" s="1"/>
  <c r="AC741" i="9" s="1"/>
  <c r="AC751" i="9" s="1"/>
  <c r="AD671" i="9"/>
  <c r="AC672" i="9"/>
  <c r="AC682" i="9" s="1"/>
  <c r="AC692" i="9" s="1"/>
  <c r="AC702" i="9" s="1"/>
  <c r="AC712" i="9" s="1"/>
  <c r="AC722" i="9" s="1"/>
  <c r="AC732" i="9" s="1"/>
  <c r="AC742" i="9" s="1"/>
  <c r="AC752" i="9" s="1"/>
  <c r="AD672" i="9"/>
  <c r="AC521" i="9"/>
  <c r="AO155" i="18" l="1"/>
  <c r="AD523" i="9"/>
  <c r="AD533" i="9" s="1"/>
  <c r="AD543" i="9" s="1"/>
  <c r="AD553" i="9" s="1"/>
  <c r="AD563" i="9" s="1"/>
  <c r="AD573" i="9" s="1"/>
  <c r="AD583" i="9" s="1"/>
  <c r="AD593" i="9" s="1"/>
  <c r="AD603" i="9" s="1"/>
  <c r="AD613" i="9" s="1"/>
  <c r="AD531" i="9"/>
  <c r="AD541" i="9" s="1"/>
  <c r="AD551" i="9" s="1"/>
  <c r="AD561" i="9" s="1"/>
  <c r="AD571" i="9" s="1"/>
  <c r="AD581" i="9" s="1"/>
  <c r="AD591" i="9" s="1"/>
  <c r="AD601" i="9" s="1"/>
  <c r="AD611" i="9" s="1"/>
  <c r="AD682" i="9"/>
  <c r="T672" i="9"/>
  <c r="AD681" i="9"/>
  <c r="T671" i="9"/>
  <c r="AD680" i="9"/>
  <c r="T670" i="9"/>
  <c r="AD679" i="9"/>
  <c r="T669" i="9"/>
  <c r="AD678" i="9"/>
  <c r="T668" i="9"/>
  <c r="AD677" i="9"/>
  <c r="T667" i="9"/>
  <c r="AD676" i="9"/>
  <c r="T666" i="9"/>
  <c r="AD684" i="9"/>
  <c r="T674" i="9"/>
  <c r="AD685" i="9"/>
  <c r="T675" i="9"/>
  <c r="AD683" i="9"/>
  <c r="T673" i="9"/>
  <c r="AC522" i="9"/>
  <c r="AC531" i="9"/>
  <c r="AC541" i="9" s="1"/>
  <c r="AC551" i="9" s="1"/>
  <c r="AC561" i="9" s="1"/>
  <c r="AC571" i="9" s="1"/>
  <c r="AC581" i="9" s="1"/>
  <c r="AC591" i="9" s="1"/>
  <c r="AC601" i="9" s="1"/>
  <c r="AC611" i="9" s="1"/>
  <c r="AO156" i="18" l="1"/>
  <c r="AD524" i="9"/>
  <c r="AD534" i="9" s="1"/>
  <c r="AD544" i="9" s="1"/>
  <c r="AD554" i="9" s="1"/>
  <c r="AD564" i="9" s="1"/>
  <c r="AD574" i="9" s="1"/>
  <c r="AD584" i="9" s="1"/>
  <c r="AD594" i="9" s="1"/>
  <c r="AD604" i="9" s="1"/>
  <c r="AD614" i="9" s="1"/>
  <c r="AD686" i="9"/>
  <c r="T676" i="9"/>
  <c r="AD694" i="9"/>
  <c r="T684" i="9"/>
  <c r="AD693" i="9"/>
  <c r="T683" i="9"/>
  <c r="AD695" i="9"/>
  <c r="T685" i="9"/>
  <c r="AD687" i="9"/>
  <c r="T677" i="9"/>
  <c r="AD688" i="9"/>
  <c r="T678" i="9"/>
  <c r="AD689" i="9"/>
  <c r="T679" i="9"/>
  <c r="AD690" i="9"/>
  <c r="T680" i="9"/>
  <c r="AD691" i="9"/>
  <c r="T681" i="9"/>
  <c r="AD692" i="9"/>
  <c r="T682" i="9"/>
  <c r="AC523" i="9"/>
  <c r="AC532" i="9"/>
  <c r="AC542" i="9" s="1"/>
  <c r="AC552" i="9" s="1"/>
  <c r="AC562" i="9" s="1"/>
  <c r="AC572" i="9" s="1"/>
  <c r="AC582" i="9" s="1"/>
  <c r="AC592" i="9" s="1"/>
  <c r="AC602" i="9" s="1"/>
  <c r="AC612" i="9" s="1"/>
  <c r="AO157" i="18" l="1"/>
  <c r="AD525" i="9"/>
  <c r="AD535" i="9" s="1"/>
  <c r="AD545" i="9" s="1"/>
  <c r="AD555" i="9" s="1"/>
  <c r="AD565" i="9" s="1"/>
  <c r="AD575" i="9" s="1"/>
  <c r="AD585" i="9" s="1"/>
  <c r="AD595" i="9" s="1"/>
  <c r="AD605" i="9" s="1"/>
  <c r="AD615" i="9" s="1"/>
  <c r="AD702" i="9"/>
  <c r="T692" i="9"/>
  <c r="AD701" i="9"/>
  <c r="T691" i="9"/>
  <c r="AD700" i="9"/>
  <c r="T690" i="9"/>
  <c r="AD699" i="9"/>
  <c r="T689" i="9"/>
  <c r="AD697" i="9"/>
  <c r="T687" i="9"/>
  <c r="AD698" i="9"/>
  <c r="T688" i="9"/>
  <c r="AD705" i="9"/>
  <c r="T695" i="9"/>
  <c r="AD703" i="9"/>
  <c r="T693" i="9"/>
  <c r="AD704" i="9"/>
  <c r="T694" i="9"/>
  <c r="AD696" i="9"/>
  <c r="T686" i="9"/>
  <c r="AC524" i="9"/>
  <c r="AC533" i="9"/>
  <c r="AC543" i="9" s="1"/>
  <c r="AC553" i="9" s="1"/>
  <c r="AC563" i="9" s="1"/>
  <c r="AC573" i="9" s="1"/>
  <c r="AC583" i="9" s="1"/>
  <c r="AC593" i="9" s="1"/>
  <c r="AC603" i="9" s="1"/>
  <c r="AC613" i="9" s="1"/>
  <c r="AO158" i="18" l="1"/>
  <c r="AD526" i="9"/>
  <c r="AD536" i="9" s="1"/>
  <c r="AD546" i="9" s="1"/>
  <c r="AD556" i="9" s="1"/>
  <c r="AD566" i="9" s="1"/>
  <c r="AD576" i="9" s="1"/>
  <c r="AD586" i="9" s="1"/>
  <c r="AD596" i="9" s="1"/>
  <c r="AD606" i="9" s="1"/>
  <c r="AD616" i="9" s="1"/>
  <c r="AD715" i="9"/>
  <c r="T705" i="9"/>
  <c r="AD708" i="9"/>
  <c r="T698" i="9"/>
  <c r="AD707" i="9"/>
  <c r="T697" i="9"/>
  <c r="AD709" i="9"/>
  <c r="T699" i="9"/>
  <c r="AD713" i="9"/>
  <c r="T703" i="9"/>
  <c r="AD706" i="9"/>
  <c r="T696" i="9"/>
  <c r="AD714" i="9"/>
  <c r="T704" i="9"/>
  <c r="AD710" i="9"/>
  <c r="T700" i="9"/>
  <c r="AD711" i="9"/>
  <c r="T701" i="9"/>
  <c r="AD712" i="9"/>
  <c r="T702" i="9"/>
  <c r="AC525" i="9"/>
  <c r="AC534" i="9"/>
  <c r="AC544" i="9" s="1"/>
  <c r="AC554" i="9" s="1"/>
  <c r="AC564" i="9" s="1"/>
  <c r="AC574" i="9" s="1"/>
  <c r="AC584" i="9" s="1"/>
  <c r="AC594" i="9" s="1"/>
  <c r="AC604" i="9" s="1"/>
  <c r="AC614" i="9" s="1"/>
  <c r="AO159" i="18" l="1"/>
  <c r="AD527" i="9"/>
  <c r="AD537" i="9" s="1"/>
  <c r="AD547" i="9" s="1"/>
  <c r="AD557" i="9" s="1"/>
  <c r="AD567" i="9" s="1"/>
  <c r="AD577" i="9" s="1"/>
  <c r="AD587" i="9" s="1"/>
  <c r="AD597" i="9" s="1"/>
  <c r="AD607" i="9" s="1"/>
  <c r="AD617" i="9" s="1"/>
  <c r="AD724" i="9"/>
  <c r="T714" i="9"/>
  <c r="AD722" i="9"/>
  <c r="T712" i="9"/>
  <c r="AD716" i="9"/>
  <c r="T706" i="9"/>
  <c r="AD721" i="9"/>
  <c r="T711" i="9"/>
  <c r="AD719" i="9"/>
  <c r="T709" i="9"/>
  <c r="AD720" i="9"/>
  <c r="T710" i="9"/>
  <c r="AD718" i="9"/>
  <c r="T708" i="9"/>
  <c r="AD723" i="9"/>
  <c r="T713" i="9"/>
  <c r="AD717" i="9"/>
  <c r="T707" i="9"/>
  <c r="AD725" i="9"/>
  <c r="T715" i="9"/>
  <c r="AC526" i="9"/>
  <c r="AC535" i="9"/>
  <c r="AC545" i="9" s="1"/>
  <c r="AC555" i="9" s="1"/>
  <c r="AC565" i="9" s="1"/>
  <c r="AC575" i="9" s="1"/>
  <c r="AC585" i="9" s="1"/>
  <c r="AC595" i="9" s="1"/>
  <c r="AC605" i="9" s="1"/>
  <c r="AC615" i="9" s="1"/>
  <c r="AO160" i="18" l="1"/>
  <c r="AD528" i="9"/>
  <c r="AD538" i="9" s="1"/>
  <c r="AD548" i="9" s="1"/>
  <c r="AD558" i="9" s="1"/>
  <c r="AD568" i="9" s="1"/>
  <c r="AD578" i="9" s="1"/>
  <c r="AD588" i="9" s="1"/>
  <c r="AD598" i="9" s="1"/>
  <c r="AD608" i="9" s="1"/>
  <c r="AD618" i="9" s="1"/>
  <c r="AD728" i="9"/>
  <c r="T718" i="9"/>
  <c r="AD730" i="9"/>
  <c r="T720" i="9"/>
  <c r="AD729" i="9"/>
  <c r="T719" i="9"/>
  <c r="AD731" i="9"/>
  <c r="T721" i="9"/>
  <c r="AD735" i="9"/>
  <c r="T725" i="9"/>
  <c r="AD733" i="9"/>
  <c r="T723" i="9"/>
  <c r="AD726" i="9"/>
  <c r="T716" i="9"/>
  <c r="AD727" i="9"/>
  <c r="T717" i="9"/>
  <c r="AD732" i="9"/>
  <c r="T722" i="9"/>
  <c r="AD734" i="9"/>
  <c r="T724" i="9"/>
  <c r="AC527" i="9"/>
  <c r="AC536" i="9"/>
  <c r="AC546" i="9" s="1"/>
  <c r="AC556" i="9" s="1"/>
  <c r="AC566" i="9" s="1"/>
  <c r="AC576" i="9" s="1"/>
  <c r="AC586" i="9" s="1"/>
  <c r="AC596" i="9" s="1"/>
  <c r="AC606" i="9" s="1"/>
  <c r="AC616" i="9" s="1"/>
  <c r="AO161" i="18" l="1"/>
  <c r="AD744" i="9"/>
  <c r="T734" i="9"/>
  <c r="AD736" i="9"/>
  <c r="T726" i="9"/>
  <c r="AD743" i="9"/>
  <c r="T733" i="9"/>
  <c r="AD742" i="9"/>
  <c r="T732" i="9"/>
  <c r="AD741" i="9"/>
  <c r="T731" i="9"/>
  <c r="AD739" i="9"/>
  <c r="T729" i="9"/>
  <c r="AD745" i="9"/>
  <c r="T745" i="9" s="1"/>
  <c r="T735" i="9"/>
  <c r="AD740" i="9"/>
  <c r="T730" i="9"/>
  <c r="AD737" i="9"/>
  <c r="T727" i="9"/>
  <c r="AD738" i="9"/>
  <c r="T728" i="9"/>
  <c r="AC528" i="9"/>
  <c r="AC538" i="9" s="1"/>
  <c r="AC548" i="9" s="1"/>
  <c r="AC558" i="9" s="1"/>
  <c r="AC568" i="9" s="1"/>
  <c r="AC578" i="9" s="1"/>
  <c r="AC588" i="9" s="1"/>
  <c r="AC598" i="9" s="1"/>
  <c r="AC608" i="9" s="1"/>
  <c r="AC618" i="9" s="1"/>
  <c r="AC537" i="9"/>
  <c r="AC547" i="9" s="1"/>
  <c r="AC557" i="9" s="1"/>
  <c r="AC567" i="9" s="1"/>
  <c r="AC577" i="9" s="1"/>
  <c r="AC587" i="9" s="1"/>
  <c r="AC597" i="9" s="1"/>
  <c r="AC607" i="9" s="1"/>
  <c r="AC617" i="9" s="1"/>
  <c r="AO162" i="18" l="1"/>
  <c r="AD754" i="9"/>
  <c r="T754" i="9" s="1"/>
  <c r="T744" i="9"/>
  <c r="AD749" i="9"/>
  <c r="T749" i="9" s="1"/>
  <c r="T739" i="9"/>
  <c r="AD748" i="9"/>
  <c r="T748" i="9" s="1"/>
  <c r="T738" i="9"/>
  <c r="AD750" i="9"/>
  <c r="T750" i="9" s="1"/>
  <c r="T740" i="9"/>
  <c r="AD752" i="9"/>
  <c r="T752" i="9" s="1"/>
  <c r="T742" i="9"/>
  <c r="AD747" i="9"/>
  <c r="T747" i="9" s="1"/>
  <c r="T737" i="9"/>
  <c r="AD751" i="9"/>
  <c r="T751" i="9" s="1"/>
  <c r="T741" i="9"/>
  <c r="AD753" i="9"/>
  <c r="T753" i="9" s="1"/>
  <c r="T743" i="9"/>
  <c r="AD746" i="9"/>
  <c r="T746" i="9" s="1"/>
  <c r="T736" i="9"/>
  <c r="AO163" i="18" l="1"/>
  <c r="G364" i="1"/>
  <c r="G366" i="1"/>
  <c r="G368" i="1"/>
  <c r="G370" i="1"/>
  <c r="G372" i="1"/>
  <c r="G373" i="1"/>
  <c r="G374" i="1"/>
  <c r="G375" i="1"/>
  <c r="G398" i="1"/>
  <c r="G400" i="1"/>
  <c r="G401" i="1"/>
  <c r="G402" i="1"/>
  <c r="G404" i="1"/>
  <c r="G182" i="1"/>
  <c r="G214" i="1"/>
  <c r="G213" i="1"/>
  <c r="G212" i="1"/>
  <c r="G210" i="1"/>
  <c r="N174" i="1" s="1"/>
  <c r="G187" i="1"/>
  <c r="G184" i="1"/>
  <c r="G185" i="1"/>
  <c r="G186" i="1"/>
  <c r="N169" i="1" s="1"/>
  <c r="G216" i="1"/>
  <c r="G178" i="1"/>
  <c r="G180" i="1"/>
  <c r="G176" i="1"/>
  <c r="N199" i="1" l="1"/>
  <c r="N202" i="1"/>
  <c r="N198" i="1"/>
  <c r="N200" i="1"/>
  <c r="N203" i="1"/>
  <c r="N201" i="1"/>
  <c r="N176" i="1"/>
  <c r="N191" i="1"/>
  <c r="N192" i="1"/>
  <c r="N193" i="1"/>
  <c r="N194" i="1"/>
  <c r="N195" i="1"/>
  <c r="N205" i="1"/>
  <c r="N207" i="1"/>
  <c r="N188" i="1"/>
  <c r="N206" i="1"/>
  <c r="N196" i="1"/>
  <c r="N183" i="1"/>
  <c r="N179" i="1"/>
  <c r="N177" i="1"/>
  <c r="N181" i="1"/>
  <c r="N186" i="1"/>
  <c r="N170" i="1"/>
  <c r="N182" i="1"/>
  <c r="N166" i="1"/>
  <c r="N184" i="1"/>
  <c r="N167" i="1"/>
  <c r="N187" i="1"/>
  <c r="N171" i="1"/>
  <c r="N185" i="1"/>
  <c r="N168" i="1"/>
  <c r="N204" i="1"/>
  <c r="N197" i="1"/>
  <c r="N190" i="1"/>
  <c r="N189" i="1"/>
  <c r="N208" i="1"/>
  <c r="N173" i="1"/>
  <c r="N172" i="1"/>
  <c r="N175" i="1"/>
  <c r="N216" i="1"/>
  <c r="N180" i="1"/>
  <c r="N165" i="1"/>
  <c r="N178" i="1"/>
  <c r="N164" i="1"/>
  <c r="AO164" i="18"/>
  <c r="AO165" i="18" l="1"/>
  <c r="AO166"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7" i="18" l="1"/>
  <c r="SJ122" i="19"/>
  <c r="SJ121" i="19"/>
  <c r="SJ120" i="19"/>
  <c r="SJ119" i="19"/>
  <c r="SJ118" i="19"/>
  <c r="SJ117" i="19"/>
  <c r="SJ80" i="19"/>
  <c r="SJ79" i="19"/>
  <c r="SJ78" i="19"/>
  <c r="SJ74" i="19"/>
  <c r="SJ73" i="19"/>
  <c r="SJ72" i="19"/>
  <c r="AG68" i="18"/>
  <c r="AD68" i="18"/>
  <c r="AA68"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2" i="18"/>
  <c r="H797" i="18"/>
  <c r="H802" i="18"/>
  <c r="H807" i="18"/>
  <c r="C807" i="18"/>
  <c r="C802" i="18"/>
  <c r="C797" i="18"/>
  <c r="C792" i="18"/>
  <c r="H704" i="18"/>
  <c r="C727" i="18"/>
  <c r="C726" i="18"/>
  <c r="C725" i="18"/>
  <c r="C724" i="18"/>
  <c r="C723" i="18"/>
  <c r="C722" i="18"/>
  <c r="C721" i="18"/>
  <c r="C720" i="18"/>
  <c r="C719" i="18"/>
  <c r="C718" i="18"/>
  <c r="C717" i="18"/>
  <c r="C716" i="18"/>
  <c r="C715" i="18"/>
  <c r="C714" i="18"/>
  <c r="C713" i="18"/>
  <c r="C712" i="18"/>
  <c r="C711" i="18"/>
  <c r="C710" i="18"/>
  <c r="U709" i="18"/>
  <c r="U712" i="18" s="1"/>
  <c r="U715" i="18" s="1"/>
  <c r="U718" i="18" s="1"/>
  <c r="U721" i="18" s="1"/>
  <c r="U724" i="18" s="1"/>
  <c r="U727" i="18" s="1"/>
  <c r="T709" i="18"/>
  <c r="T712" i="18" s="1"/>
  <c r="T715" i="18" s="1"/>
  <c r="T718" i="18" s="1"/>
  <c r="T721" i="18" s="1"/>
  <c r="T724" i="18" s="1"/>
  <c r="T727" i="18" s="1"/>
  <c r="S709" i="18"/>
  <c r="S712" i="18" s="1"/>
  <c r="S715" i="18" s="1"/>
  <c r="S718" i="18" s="1"/>
  <c r="S721" i="18" s="1"/>
  <c r="S724" i="18" s="1"/>
  <c r="S727" i="18" s="1"/>
  <c r="R709" i="18"/>
  <c r="R712" i="18" s="1"/>
  <c r="R715" i="18" s="1"/>
  <c r="R718" i="18" s="1"/>
  <c r="R721" i="18" s="1"/>
  <c r="R724" i="18" s="1"/>
  <c r="R727" i="18" s="1"/>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Q708" i="18"/>
  <c r="P708" i="18"/>
  <c r="O708" i="18"/>
  <c r="N708"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M707" i="18"/>
  <c r="L707" i="18"/>
  <c r="K707" i="18"/>
  <c r="C707" i="18"/>
  <c r="C706" i="18"/>
  <c r="C705" i="18"/>
  <c r="C704" i="18"/>
  <c r="H675" i="18"/>
  <c r="C676" i="18"/>
  <c r="C675" i="18"/>
  <c r="H645" i="18"/>
  <c r="C648" i="18"/>
  <c r="C647" i="18"/>
  <c r="C646" i="18"/>
  <c r="C645" i="18"/>
  <c r="H660" i="18"/>
  <c r="C664" i="18"/>
  <c r="C663" i="18"/>
  <c r="C662" i="18"/>
  <c r="C661" i="18"/>
  <c r="C660" i="18"/>
  <c r="H623" i="18"/>
  <c r="C630" i="18"/>
  <c r="C629" i="18"/>
  <c r="C628" i="18"/>
  <c r="C627" i="18"/>
  <c r="C626" i="18"/>
  <c r="C625" i="18"/>
  <c r="C624" i="18"/>
  <c r="C623" i="18"/>
  <c r="H483" i="18"/>
  <c r="C486" i="18"/>
  <c r="C485" i="18"/>
  <c r="C484" i="18"/>
  <c r="C483" i="18"/>
  <c r="I469" i="18"/>
  <c r="I473" i="18"/>
  <c r="H469" i="18"/>
  <c r="C472" i="18"/>
  <c r="C471" i="18"/>
  <c r="C470" i="18"/>
  <c r="C469" i="18"/>
  <c r="H452" i="18"/>
  <c r="H451" i="18"/>
  <c r="H450" i="18"/>
  <c r="H449" i="18"/>
  <c r="H448" i="18"/>
  <c r="H447" i="18"/>
  <c r="H446" i="18"/>
  <c r="H445" i="18"/>
  <c r="H444" i="18"/>
  <c r="H443" i="18"/>
  <c r="C443" i="18"/>
  <c r="H427" i="18"/>
  <c r="H423" i="18"/>
  <c r="H419" i="18"/>
  <c r="U427" i="18"/>
  <c r="T427" i="18"/>
  <c r="S427" i="18"/>
  <c r="R427" i="18"/>
  <c r="C427" i="18"/>
  <c r="U423" i="18"/>
  <c r="T423" i="18"/>
  <c r="S423" i="18"/>
  <c r="R423" i="18"/>
  <c r="C423" i="18"/>
  <c r="C419" i="18"/>
  <c r="H351" i="18"/>
  <c r="C351" i="18"/>
  <c r="H323" i="18"/>
  <c r="C330" i="18"/>
  <c r="C329" i="18"/>
  <c r="C328" i="18"/>
  <c r="C327" i="18"/>
  <c r="C326" i="18"/>
  <c r="C325" i="18"/>
  <c r="U324" i="18"/>
  <c r="T324" i="18"/>
  <c r="S324" i="18"/>
  <c r="R324" i="18"/>
  <c r="C324" i="18"/>
  <c r="U323" i="18"/>
  <c r="T323" i="18"/>
  <c r="S323" i="18"/>
  <c r="R323" i="18"/>
  <c r="C323" i="18"/>
  <c r="H266" i="18"/>
  <c r="C273" i="18"/>
  <c r="C272" i="18"/>
  <c r="C271" i="18"/>
  <c r="C270" i="18"/>
  <c r="C269" i="18"/>
  <c r="Q268" i="18"/>
  <c r="U325" i="18" s="1"/>
  <c r="P268" i="18"/>
  <c r="T325" i="18" s="1"/>
  <c r="O268" i="18"/>
  <c r="O269" i="18" s="1"/>
  <c r="S326" i="18" s="1"/>
  <c r="N268" i="18"/>
  <c r="R325" i="18" s="1"/>
  <c r="C268" i="18"/>
  <c r="K267" i="18"/>
  <c r="L267" i="18" s="1"/>
  <c r="C267" i="18"/>
  <c r="K266" i="18"/>
  <c r="L266" i="18" s="1"/>
  <c r="C266" i="18"/>
  <c r="I254" i="18"/>
  <c r="AF68" i="18"/>
  <c r="AC68" i="18"/>
  <c r="Z68" i="18"/>
  <c r="M710" i="18" l="1"/>
  <c r="O711" i="18"/>
  <c r="P711" i="18"/>
  <c r="N711" i="18"/>
  <c r="Q711" i="18"/>
  <c r="K710" i="18"/>
  <c r="L710" i="18"/>
  <c r="AO168" i="18"/>
  <c r="S325" i="18"/>
  <c r="O270" i="18"/>
  <c r="S327" i="18" s="1"/>
  <c r="N269" i="18"/>
  <c r="R326" i="18" s="1"/>
  <c r="SI48" i="19" s="1"/>
  <c r="SI49" i="19" s="1"/>
  <c r="P269" i="18"/>
  <c r="T326" i="18" s="1"/>
  <c r="Q269" i="18"/>
  <c r="U326" i="18" s="1"/>
  <c r="L713" i="18" l="1"/>
  <c r="K713" i="18"/>
  <c r="Q714" i="18"/>
  <c r="N714" i="18"/>
  <c r="P714" i="18"/>
  <c r="O714" i="18"/>
  <c r="M713" i="18"/>
  <c r="O271" i="18"/>
  <c r="S328" i="18" s="1"/>
  <c r="P270" i="18"/>
  <c r="T327" i="18" s="1"/>
  <c r="N270" i="18"/>
  <c r="R327" i="18" s="1"/>
  <c r="Q270" i="18"/>
  <c r="U327" i="18" s="1"/>
  <c r="K716" i="18" l="1"/>
  <c r="O717" i="18"/>
  <c r="P717" i="18"/>
  <c r="Q717" i="18"/>
  <c r="M716" i="18"/>
  <c r="N717" i="18"/>
  <c r="L716" i="18"/>
  <c r="O272" i="18"/>
  <c r="S329" i="18" s="1"/>
  <c r="Q271" i="18"/>
  <c r="U328" i="18" s="1"/>
  <c r="P271" i="18"/>
  <c r="T328" i="18" s="1"/>
  <c r="N271" i="18"/>
  <c r="R328" i="18" s="1"/>
  <c r="N720" i="18" l="1"/>
  <c r="M719" i="18"/>
  <c r="Q720" i="18"/>
  <c r="L719" i="18"/>
  <c r="P720" i="18"/>
  <c r="O720" i="18"/>
  <c r="K719" i="18"/>
  <c r="P272" i="18"/>
  <c r="T329" i="18" s="1"/>
  <c r="N272" i="18"/>
  <c r="R329" i="18" s="1"/>
  <c r="Q272" i="18"/>
  <c r="U329" i="18" s="1"/>
  <c r="O273" i="18"/>
  <c r="S330" i="18" s="1"/>
  <c r="O723" i="18" l="1"/>
  <c r="L722" i="18"/>
  <c r="K722" i="18"/>
  <c r="P723" i="18"/>
  <c r="Q723" i="18"/>
  <c r="M722" i="18"/>
  <c r="N723" i="18"/>
  <c r="N273" i="18"/>
  <c r="R330" i="18" s="1"/>
  <c r="P273" i="18"/>
  <c r="T330" i="18" s="1"/>
  <c r="Q273" i="18"/>
  <c r="U330" i="18" s="1"/>
  <c r="P726" i="18" l="1"/>
  <c r="N726" i="18"/>
  <c r="Q726" i="18"/>
  <c r="M725" i="18"/>
  <c r="K725" i="18"/>
  <c r="L725" i="18"/>
  <c r="O726"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4" i="18" l="1"/>
  <c r="H258" i="18"/>
  <c r="U428" i="18" l="1"/>
  <c r="T428" i="18"/>
  <c r="S428" i="18"/>
  <c r="R428" i="18"/>
  <c r="U426" i="18"/>
  <c r="T426" i="18"/>
  <c r="S426" i="18"/>
  <c r="R426" i="18"/>
  <c r="U424" i="18"/>
  <c r="T424" i="18"/>
  <c r="S424" i="18"/>
  <c r="R424" i="18"/>
  <c r="U422" i="18"/>
  <c r="T422" i="18"/>
  <c r="S422" i="18"/>
  <c r="R422" i="18"/>
  <c r="C78" i="18" l="1"/>
  <c r="C77" i="18"/>
  <c r="C76" i="18"/>
  <c r="C75" i="18"/>
  <c r="C74" i="18"/>
  <c r="C73" i="18"/>
  <c r="C72" i="18"/>
  <c r="C71" i="18"/>
  <c r="C70"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3" i="1" l="1"/>
  <c r="N163" i="1" l="1"/>
  <c r="H461" i="18" l="1"/>
  <c r="H460" i="18"/>
  <c r="H459" i="18"/>
  <c r="H458" i="18"/>
  <c r="H457" i="18"/>
  <c r="H456" i="18"/>
  <c r="H455" i="18"/>
  <c r="H454" i="18"/>
  <c r="H442" i="18"/>
  <c r="H441" i="18"/>
  <c r="H440" i="18"/>
  <c r="H439" i="18"/>
  <c r="H438" i="18"/>
  <c r="H437" i="18"/>
  <c r="H436" i="18"/>
  <c r="H435" i="18"/>
  <c r="H434" i="18"/>
  <c r="H453" i="18"/>
  <c r="C453" i="18"/>
  <c r="N69" i="18"/>
  <c r="AK94" i="18" l="1"/>
  <c r="F94" i="18"/>
  <c r="AK103" i="18"/>
  <c r="F103" i="18"/>
  <c r="F113" i="18"/>
  <c r="AK113" i="18"/>
  <c r="F125" i="18"/>
  <c r="AK125" i="18"/>
  <c r="F137" i="18"/>
  <c r="AK137" i="18"/>
  <c r="F139" i="18"/>
  <c r="AK139" i="18"/>
  <c r="AL139" i="18" s="1"/>
  <c r="F141" i="18"/>
  <c r="AK141" i="18"/>
  <c r="F152" i="18"/>
  <c r="AK152" i="18"/>
  <c r="F163" i="18"/>
  <c r="AK163" i="18"/>
  <c r="AK82" i="18"/>
  <c r="F82" i="18"/>
  <c r="AK102" i="18"/>
  <c r="F102" i="18"/>
  <c r="F112" i="18"/>
  <c r="AK112" i="18"/>
  <c r="F124" i="18"/>
  <c r="AK124" i="18"/>
  <c r="F136" i="18"/>
  <c r="AK136" i="18"/>
  <c r="F148" i="18"/>
  <c r="AK148" i="18"/>
  <c r="F140" i="18"/>
  <c r="AK140" i="18"/>
  <c r="F151" i="18"/>
  <c r="AK151" i="18"/>
  <c r="F162" i="18"/>
  <c r="AK162" i="18"/>
  <c r="AK92" i="18"/>
  <c r="F92" i="18"/>
  <c r="F111" i="18"/>
  <c r="AK111" i="18"/>
  <c r="F135" i="18"/>
  <c r="AK135" i="18"/>
  <c r="F147" i="18"/>
  <c r="AK147" i="18"/>
  <c r="F158" i="18"/>
  <c r="AK158" i="18"/>
  <c r="F150" i="18"/>
  <c r="AK150" i="18"/>
  <c r="F161" i="18"/>
  <c r="AK161" i="18"/>
  <c r="AK76" i="18"/>
  <c r="F76" i="18"/>
  <c r="F109" i="18"/>
  <c r="AK109" i="18"/>
  <c r="F123" i="18"/>
  <c r="AK123" i="18"/>
  <c r="AK88" i="18"/>
  <c r="F88" i="18"/>
  <c r="AK80" i="18"/>
  <c r="F80" i="18"/>
  <c r="F108" i="18"/>
  <c r="AK108" i="18"/>
  <c r="F118" i="18"/>
  <c r="AK118" i="18"/>
  <c r="F110" i="18"/>
  <c r="AK110" i="18"/>
  <c r="F122" i="18"/>
  <c r="AK122" i="18"/>
  <c r="F134" i="18"/>
  <c r="AK134" i="18"/>
  <c r="F146" i="18"/>
  <c r="AK146" i="18"/>
  <c r="F157" i="18"/>
  <c r="AK157" i="18"/>
  <c r="F168" i="18"/>
  <c r="AK168" i="18"/>
  <c r="F160" i="18"/>
  <c r="AK160" i="18"/>
  <c r="AK77" i="18"/>
  <c r="F77" i="18"/>
  <c r="AK87" i="18"/>
  <c r="F87" i="18"/>
  <c r="F117" i="18"/>
  <c r="AK117" i="18"/>
  <c r="F119" i="18"/>
  <c r="AK119" i="18"/>
  <c r="F121" i="18"/>
  <c r="AK121" i="18"/>
  <c r="F133" i="18"/>
  <c r="AK133" i="18"/>
  <c r="F145" i="18"/>
  <c r="AK145" i="18"/>
  <c r="F156" i="18"/>
  <c r="AK156" i="18"/>
  <c r="F167" i="18"/>
  <c r="AK167" i="18"/>
  <c r="AK79" i="18"/>
  <c r="F79" i="18"/>
  <c r="F97" i="18"/>
  <c r="AK97" i="18"/>
  <c r="F128" i="18"/>
  <c r="AK128" i="18"/>
  <c r="F132" i="18"/>
  <c r="AK132" i="18"/>
  <c r="F144" i="18"/>
  <c r="AK144" i="18"/>
  <c r="F155" i="18"/>
  <c r="AK155" i="18"/>
  <c r="F166" i="18"/>
  <c r="AK166" i="18"/>
  <c r="AK83" i="18"/>
  <c r="F83" i="18"/>
  <c r="F81" i="18"/>
  <c r="AK81" i="18"/>
  <c r="AK107" i="18"/>
  <c r="F107" i="18"/>
  <c r="F116" i="18"/>
  <c r="AK116" i="18"/>
  <c r="AK85" i="18"/>
  <c r="F85" i="18"/>
  <c r="AK96" i="18"/>
  <c r="F96" i="18"/>
  <c r="F105" i="18"/>
  <c r="AK105" i="18"/>
  <c r="F115" i="18"/>
  <c r="AK115" i="18"/>
  <c r="F127" i="18"/>
  <c r="AK127" i="18"/>
  <c r="F129" i="18"/>
  <c r="AK129" i="18"/>
  <c r="F131" i="18"/>
  <c r="AK131" i="18"/>
  <c r="AL131" i="18" s="1"/>
  <c r="F143" i="18"/>
  <c r="AK143" i="18"/>
  <c r="F154" i="18"/>
  <c r="AK154" i="18"/>
  <c r="F165" i="18"/>
  <c r="AK165" i="18"/>
  <c r="AK93" i="18"/>
  <c r="F93" i="18"/>
  <c r="F98" i="18"/>
  <c r="AK98" i="18"/>
  <c r="AK86" i="18"/>
  <c r="F86" i="18"/>
  <c r="F106" i="18"/>
  <c r="AK106" i="18"/>
  <c r="F120" i="18"/>
  <c r="AK120" i="18"/>
  <c r="AK78" i="18"/>
  <c r="F78" i="18"/>
  <c r="AK84" i="18"/>
  <c r="F84" i="18"/>
  <c r="AK95" i="18"/>
  <c r="F95" i="18"/>
  <c r="AK104" i="18"/>
  <c r="F104" i="18"/>
  <c r="F114" i="18"/>
  <c r="AK114" i="18"/>
  <c r="F126" i="18"/>
  <c r="AK126" i="18"/>
  <c r="F138" i="18"/>
  <c r="AK138" i="18"/>
  <c r="F130" i="18"/>
  <c r="AK130" i="18"/>
  <c r="F142" i="18"/>
  <c r="AK142" i="18"/>
  <c r="F153" i="18"/>
  <c r="AK153" i="18"/>
  <c r="F164" i="18"/>
  <c r="AK164" i="18"/>
  <c r="S167" i="18" a="1"/>
  <c r="S167" i="18" s="1"/>
  <c r="S135" i="18" a="1"/>
  <c r="S135" i="18" s="1"/>
  <c r="S103" i="18" a="1"/>
  <c r="S103" i="18" s="1"/>
  <c r="S71" i="18" a="1"/>
  <c r="S71" i="18" s="1"/>
  <c r="S133" i="18" a="1"/>
  <c r="S133" i="18" s="1"/>
  <c r="S69" i="18" a="1"/>
  <c r="S69" i="18" s="1"/>
  <c r="S120" i="18" a="1"/>
  <c r="S120" i="18" s="1"/>
  <c r="S117" i="18" a="1"/>
  <c r="S117" i="18" s="1"/>
  <c r="S115" i="18" a="1"/>
  <c r="S115" i="18" s="1"/>
  <c r="S81" i="18" a="1"/>
  <c r="S81" i="18" s="1"/>
  <c r="S79" i="18" a="1"/>
  <c r="S79" i="18" s="1"/>
  <c r="S140" i="18" a="1"/>
  <c r="S140" i="18" s="1"/>
  <c r="S168" i="18" a="1"/>
  <c r="S168" i="18" s="1"/>
  <c r="S166" i="18" a="1"/>
  <c r="S166" i="18" s="1"/>
  <c r="S134" i="18" a="1"/>
  <c r="S134" i="18" s="1"/>
  <c r="S102" i="18" a="1"/>
  <c r="S102" i="18" s="1"/>
  <c r="S70" i="18" a="1"/>
  <c r="S70" i="18" s="1"/>
  <c r="S165" i="18" a="1"/>
  <c r="S165" i="18" s="1"/>
  <c r="S101" i="18" a="1"/>
  <c r="S101" i="18" s="1"/>
  <c r="S151" i="18" a="1"/>
  <c r="S151" i="18" s="1"/>
  <c r="S148" i="18" a="1"/>
  <c r="S148" i="18" s="1"/>
  <c r="S82" i="18" a="1"/>
  <c r="S82" i="18" s="1"/>
  <c r="S143" i="18" a="1"/>
  <c r="S143" i="18" s="1"/>
  <c r="S77" i="18" a="1"/>
  <c r="S77" i="18" s="1"/>
  <c r="S138" i="18" a="1"/>
  <c r="S138" i="18" s="1"/>
  <c r="S164" i="18" a="1"/>
  <c r="S164" i="18" s="1"/>
  <c r="S132" i="18" a="1"/>
  <c r="S132" i="18" s="1"/>
  <c r="S100" i="18" a="1"/>
  <c r="S100" i="18" s="1"/>
  <c r="S163" i="18" a="1"/>
  <c r="S163" i="18" s="1"/>
  <c r="S131" i="18" a="1"/>
  <c r="S131" i="18" s="1"/>
  <c r="S99" i="18" a="1"/>
  <c r="S99" i="18" s="1"/>
  <c r="S118" i="18" a="1"/>
  <c r="S118" i="18" s="1"/>
  <c r="S84" i="18" a="1"/>
  <c r="S84" i="18" s="1"/>
  <c r="S112" i="18" a="1"/>
  <c r="S112" i="18" s="1"/>
  <c r="S141" i="18" a="1"/>
  <c r="S141" i="18" s="1"/>
  <c r="S162" i="18" a="1"/>
  <c r="S162" i="18" s="1"/>
  <c r="S130" i="18" a="1"/>
  <c r="S130" i="18" s="1"/>
  <c r="S98" i="18" a="1"/>
  <c r="S98" i="18" s="1"/>
  <c r="S160" i="18" a="1"/>
  <c r="S160" i="18" s="1"/>
  <c r="S122" i="18" a="1"/>
  <c r="S122" i="18" s="1"/>
  <c r="S119" i="18" a="1"/>
  <c r="S119" i="18" s="1"/>
  <c r="S146" i="18" a="1"/>
  <c r="S146" i="18" s="1"/>
  <c r="S111" i="18" a="1"/>
  <c r="S111" i="18" s="1"/>
  <c r="S108" i="18" a="1"/>
  <c r="S108" i="18" s="1"/>
  <c r="S137" i="18" a="1"/>
  <c r="S137" i="18" s="1"/>
  <c r="S161" i="18" a="1"/>
  <c r="S161" i="18" s="1"/>
  <c r="S129" i="18" a="1"/>
  <c r="S129" i="18" s="1"/>
  <c r="S97" i="18" a="1"/>
  <c r="S97" i="18" s="1"/>
  <c r="S128" i="18" a="1"/>
  <c r="S128" i="18" s="1"/>
  <c r="S96" i="18" a="1"/>
  <c r="S96" i="18" s="1"/>
  <c r="S121" i="18" a="1"/>
  <c r="S121" i="18" s="1"/>
  <c r="S86" i="18" a="1"/>
  <c r="S86" i="18" s="1"/>
  <c r="S83" i="18" a="1"/>
  <c r="S83" i="18" s="1"/>
  <c r="S113" i="18" a="1"/>
  <c r="S113" i="18" s="1"/>
  <c r="S78" i="18" a="1"/>
  <c r="S78" i="18" s="1"/>
  <c r="S76" i="18" a="1"/>
  <c r="S76" i="18" s="1"/>
  <c r="S106" i="18" a="1"/>
  <c r="S106" i="18" s="1"/>
  <c r="S104" i="18" a="1"/>
  <c r="S104" i="18" s="1"/>
  <c r="S159" i="18" a="1"/>
  <c r="S159" i="18" s="1"/>
  <c r="S127" i="18" a="1"/>
  <c r="S127" i="18" s="1"/>
  <c r="S95" i="18" a="1"/>
  <c r="S95" i="18" s="1"/>
  <c r="S94" i="18" a="1"/>
  <c r="S94" i="18" s="1"/>
  <c r="S155" i="18" a="1"/>
  <c r="S155" i="18" s="1"/>
  <c r="S91" i="18" a="1"/>
  <c r="S91" i="18" s="1"/>
  <c r="S89" i="18" a="1"/>
  <c r="S89" i="18" s="1"/>
  <c r="S149" i="18" a="1"/>
  <c r="S149" i="18" s="1"/>
  <c r="S147" i="18" a="1"/>
  <c r="S147" i="18" s="1"/>
  <c r="S144" i="18" a="1"/>
  <c r="S144" i="18" s="1"/>
  <c r="S110" i="18" a="1"/>
  <c r="S110" i="18" s="1"/>
  <c r="S139" i="18" a="1"/>
  <c r="S139" i="18" s="1"/>
  <c r="S73" i="18" a="1"/>
  <c r="S73" i="18" s="1"/>
  <c r="S158" i="18" a="1"/>
  <c r="S158" i="18" s="1"/>
  <c r="S126" i="18" a="1"/>
  <c r="S126" i="18" s="1"/>
  <c r="S92" i="18" a="1"/>
  <c r="S92" i="18" s="1"/>
  <c r="S154" i="18" a="1"/>
  <c r="S154" i="18" s="1"/>
  <c r="S87" i="18" a="1"/>
  <c r="S87" i="18" s="1"/>
  <c r="S116" i="18" a="1"/>
  <c r="S116" i="18" s="1"/>
  <c r="S145" i="18" a="1"/>
  <c r="S145" i="18" s="1"/>
  <c r="S109" i="18" a="1"/>
  <c r="S109" i="18" s="1"/>
  <c r="S75" i="18" a="1"/>
  <c r="S75" i="18" s="1"/>
  <c r="S105" i="18" a="1"/>
  <c r="S105" i="18" s="1"/>
  <c r="S72" i="18" a="1"/>
  <c r="S72" i="18" s="1"/>
  <c r="S157" i="18" a="1"/>
  <c r="S157" i="18" s="1"/>
  <c r="S125" i="18" a="1"/>
  <c r="S125" i="18" s="1"/>
  <c r="S93" i="18" a="1"/>
  <c r="S93" i="18" s="1"/>
  <c r="S124" i="18" a="1"/>
  <c r="S124" i="18" s="1"/>
  <c r="S123" i="18" a="1"/>
  <c r="S123" i="18" s="1"/>
  <c r="S90" i="18" a="1"/>
  <c r="S90" i="18" s="1"/>
  <c r="S88" i="18" a="1"/>
  <c r="S88" i="18" s="1"/>
  <c r="S85" i="18" a="1"/>
  <c r="S85" i="18" s="1"/>
  <c r="S114" i="18" a="1"/>
  <c r="S114" i="18" s="1"/>
  <c r="S80" i="18" a="1"/>
  <c r="S80" i="18" s="1"/>
  <c r="S142" i="18" a="1"/>
  <c r="S142" i="18" s="1"/>
  <c r="S107" i="18" a="1"/>
  <c r="S107" i="18" s="1"/>
  <c r="S74" i="18" a="1"/>
  <c r="S74" i="18" s="1"/>
  <c r="S136" i="18" a="1"/>
  <c r="S136" i="18" s="1"/>
  <c r="S156" i="18" a="1"/>
  <c r="S156" i="18" s="1"/>
  <c r="S153" i="18" a="1"/>
  <c r="S153" i="18" s="1"/>
  <c r="S152" i="18" a="1"/>
  <c r="S152" i="18" s="1"/>
  <c r="S150" i="18" a="1"/>
  <c r="S150" i="18" s="1"/>
  <c r="L139" i="18"/>
  <c r="L115" i="18"/>
  <c r="L83" i="18"/>
  <c r="L121" i="18"/>
  <c r="L163" i="18"/>
  <c r="L127" i="18"/>
  <c r="L111" i="18"/>
  <c r="L165" i="18"/>
  <c r="L161" i="18"/>
  <c r="L105" i="18"/>
  <c r="L131" i="18"/>
  <c r="L87" i="18"/>
  <c r="L95" i="18"/>
  <c r="L114" i="18"/>
  <c r="L126" i="18"/>
  <c r="L129" i="18"/>
  <c r="L102" i="18"/>
  <c r="L151" i="18"/>
  <c r="L86" i="18"/>
  <c r="L155" i="18"/>
  <c r="L130" i="18"/>
  <c r="L142" i="18"/>
  <c r="L154" i="18"/>
  <c r="L85" i="18"/>
  <c r="L112" i="18"/>
  <c r="L141" i="18"/>
  <c r="L153" i="18"/>
  <c r="L82" i="18"/>
  <c r="L94" i="18"/>
  <c r="L106" i="18"/>
  <c r="L110" i="18"/>
  <c r="L134" i="18"/>
  <c r="L150" i="18"/>
  <c r="L162" i="18"/>
  <c r="L77" i="18"/>
  <c r="L80" i="18"/>
  <c r="L92" i="18"/>
  <c r="L104" i="18"/>
  <c r="L116" i="18"/>
  <c r="L120" i="18"/>
  <c r="L132" i="18"/>
  <c r="L156" i="18"/>
  <c r="L160" i="18"/>
  <c r="L123" i="18"/>
  <c r="L147" i="18"/>
  <c r="L81" i="18"/>
  <c r="L93" i="18"/>
  <c r="L117" i="18"/>
  <c r="L133" i="18"/>
  <c r="L145" i="18"/>
  <c r="L157" i="18"/>
  <c r="L152" i="18"/>
  <c r="L79" i="18"/>
  <c r="L119" i="18"/>
  <c r="L144" i="18"/>
  <c r="L167" i="18"/>
  <c r="L97" i="18"/>
  <c r="L113" i="18"/>
  <c r="L96" i="18"/>
  <c r="L124" i="18"/>
  <c r="L136" i="18"/>
  <c r="L164" i="18"/>
  <c r="L166" i="18"/>
  <c r="L140" i="18"/>
  <c r="L122" i="18"/>
  <c r="L103" i="18"/>
  <c r="L76" i="18"/>
  <c r="L146" i="18"/>
  <c r="L137" i="18"/>
  <c r="L84" i="18"/>
  <c r="L135" i="18"/>
  <c r="L143" i="18"/>
  <c r="L125" i="18"/>
  <c r="L107" i="18"/>
  <c r="L138" i="18"/>
  <c r="L128" i="18"/>
  <c r="L118"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6" i="18"/>
  <c r="C1005" i="18"/>
  <c r="C1004" i="18"/>
  <c r="C1003" i="18"/>
  <c r="C1002" i="18"/>
  <c r="M1001" i="18"/>
  <c r="C1001" i="18"/>
  <c r="C999" i="18"/>
  <c r="C998" i="18"/>
  <c r="C997" i="18"/>
  <c r="C996" i="18"/>
  <c r="F995" i="18"/>
  <c r="C995" i="18"/>
  <c r="F994" i="18"/>
  <c r="C994" i="18"/>
  <c r="F993" i="18"/>
  <c r="E993" i="18"/>
  <c r="E994" i="18" s="1"/>
  <c r="E995" i="18" s="1"/>
  <c r="C993" i="18"/>
  <c r="F992"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Q949" i="18"/>
  <c r="F949" i="18" s="1"/>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F937" i="18"/>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L887" i="18"/>
  <c r="C887" i="18"/>
  <c r="C886" i="18"/>
  <c r="C883" i="18"/>
  <c r="C882" i="18"/>
  <c r="C881" i="18"/>
  <c r="C880" i="18"/>
  <c r="C879" i="18"/>
  <c r="C878" i="18"/>
  <c r="C877" i="18"/>
  <c r="H876"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5" i="18"/>
  <c r="R824" i="18"/>
  <c r="AF824" i="18" s="1"/>
  <c r="Q824" i="18"/>
  <c r="AE824" i="18" s="1"/>
  <c r="P824" i="18"/>
  <c r="AD824" i="18" s="1"/>
  <c r="O824" i="18"/>
  <c r="AC824" i="18" s="1"/>
  <c r="C824" i="18"/>
  <c r="O823" i="18"/>
  <c r="C823" i="18"/>
  <c r="C822" i="18"/>
  <c r="C821" i="18"/>
  <c r="C820" i="18"/>
  <c r="C819" i="18"/>
  <c r="H818" i="18"/>
  <c r="C816" i="18"/>
  <c r="C815" i="18"/>
  <c r="C814" i="18"/>
  <c r="C813" i="18"/>
  <c r="C812" i="18"/>
  <c r="C811" i="18"/>
  <c r="C810" i="18"/>
  <c r="C809" i="18"/>
  <c r="H808" i="18"/>
  <c r="C808" i="18"/>
  <c r="H806" i="18"/>
  <c r="C806" i="18"/>
  <c r="C805" i="18"/>
  <c r="C804" i="18"/>
  <c r="H803" i="18"/>
  <c r="C803" i="18"/>
  <c r="H801" i="18"/>
  <c r="C801" i="18"/>
  <c r="C800" i="18"/>
  <c r="C799" i="18"/>
  <c r="H798" i="18"/>
  <c r="C798" i="18"/>
  <c r="H796" i="18"/>
  <c r="C796" i="18"/>
  <c r="C795" i="18"/>
  <c r="C794" i="18"/>
  <c r="H793" i="18"/>
  <c r="C793" i="18"/>
  <c r="H791" i="18"/>
  <c r="C791" i="18"/>
  <c r="C790" i="18"/>
  <c r="C789" i="18"/>
  <c r="C788" i="18"/>
  <c r="C787" i="18"/>
  <c r="C786" i="18"/>
  <c r="C785" i="18"/>
  <c r="C784" i="18"/>
  <c r="C781" i="18"/>
  <c r="C780" i="18"/>
  <c r="C779" i="18"/>
  <c r="C778" i="18"/>
  <c r="C777" i="18"/>
  <c r="C776" i="18"/>
  <c r="C775" i="18"/>
  <c r="H774" i="18"/>
  <c r="C772" i="18"/>
  <c r="C771" i="18"/>
  <c r="C770" i="18"/>
  <c r="C769" i="18"/>
  <c r="C768" i="18"/>
  <c r="C767" i="18"/>
  <c r="C766" i="18"/>
  <c r="C765" i="18"/>
  <c r="C764" i="18"/>
  <c r="C763" i="18"/>
  <c r="C762" i="18"/>
  <c r="C761" i="18"/>
  <c r="C760" i="18"/>
  <c r="C759" i="18"/>
  <c r="C758" i="18"/>
  <c r="C757" i="18"/>
  <c r="C756" i="18"/>
  <c r="C755" i="18"/>
  <c r="C751" i="18"/>
  <c r="C750" i="18"/>
  <c r="C749" i="18"/>
  <c r="C748" i="18"/>
  <c r="C747" i="18"/>
  <c r="C746" i="18"/>
  <c r="C745" i="18"/>
  <c r="C744" i="18"/>
  <c r="C743" i="18"/>
  <c r="C742" i="18"/>
  <c r="C741" i="18"/>
  <c r="C740" i="18"/>
  <c r="C739" i="18"/>
  <c r="C738" i="18"/>
  <c r="C737" i="18"/>
  <c r="C736" i="18"/>
  <c r="C735" i="18"/>
  <c r="C734" i="18"/>
  <c r="U733" i="18"/>
  <c r="U736" i="18" s="1"/>
  <c r="U739" i="18" s="1"/>
  <c r="U742" i="18" s="1"/>
  <c r="U745" i="18" s="1"/>
  <c r="U748" i="18" s="1"/>
  <c r="U751" i="18" s="1"/>
  <c r="T733" i="18"/>
  <c r="T736" i="18" s="1"/>
  <c r="T739" i="18" s="1"/>
  <c r="T742" i="18" s="1"/>
  <c r="T745" i="18" s="1"/>
  <c r="T748" i="18" s="1"/>
  <c r="T751" i="18" s="1"/>
  <c r="S733" i="18"/>
  <c r="S736" i="18" s="1"/>
  <c r="S739" i="18" s="1"/>
  <c r="S742" i="18" s="1"/>
  <c r="S745" i="18" s="1"/>
  <c r="S748" i="18" s="1"/>
  <c r="S751" i="18" s="1"/>
  <c r="R733" i="18"/>
  <c r="R736" i="18" s="1"/>
  <c r="R739" i="18" s="1"/>
  <c r="R742" i="18" s="1"/>
  <c r="R745" i="18" s="1"/>
  <c r="R748" i="18" s="1"/>
  <c r="R751" i="18" s="1"/>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Q732" i="18"/>
  <c r="P732" i="18"/>
  <c r="O732" i="18"/>
  <c r="N732" i="18"/>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M731" i="18"/>
  <c r="L731" i="18"/>
  <c r="K731" i="18"/>
  <c r="C731" i="18"/>
  <c r="C730" i="18"/>
  <c r="C729" i="18"/>
  <c r="H728" i="18"/>
  <c r="C728" i="18"/>
  <c r="C703" i="18"/>
  <c r="C702" i="18"/>
  <c r="C701" i="18"/>
  <c r="C700" i="18"/>
  <c r="C699" i="18"/>
  <c r="C698" i="18"/>
  <c r="C697" i="18"/>
  <c r="C696" i="18"/>
  <c r="C695" i="18"/>
  <c r="C694" i="18"/>
  <c r="C693" i="18"/>
  <c r="C692" i="18"/>
  <c r="C691" i="18"/>
  <c r="C690" i="18"/>
  <c r="C689" i="18"/>
  <c r="C688" i="18"/>
  <c r="C687" i="18"/>
  <c r="C686" i="18"/>
  <c r="U685" i="18"/>
  <c r="U688" i="18" s="1"/>
  <c r="U691" i="18" s="1"/>
  <c r="U694" i="18" s="1"/>
  <c r="U697" i="18" s="1"/>
  <c r="U700" i="18" s="1"/>
  <c r="U703" i="18" s="1"/>
  <c r="T685" i="18"/>
  <c r="T688" i="18" s="1"/>
  <c r="T691" i="18" s="1"/>
  <c r="T694" i="18" s="1"/>
  <c r="T697" i="18" s="1"/>
  <c r="T700" i="18" s="1"/>
  <c r="T703" i="18" s="1"/>
  <c r="S685" i="18"/>
  <c r="S688" i="18" s="1"/>
  <c r="S691" i="18" s="1"/>
  <c r="S694" i="18" s="1"/>
  <c r="S697" i="18" s="1"/>
  <c r="S700" i="18" s="1"/>
  <c r="S703" i="18" s="1"/>
  <c r="R685" i="18"/>
  <c r="R688" i="18" s="1"/>
  <c r="R691" i="18" s="1"/>
  <c r="R694" i="18" s="1"/>
  <c r="R697" i="18" s="1"/>
  <c r="R700" i="18" s="1"/>
  <c r="R703" i="18" s="1"/>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Q684" i="18"/>
  <c r="P684" i="18"/>
  <c r="O684" i="18"/>
  <c r="N684"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M683" i="18"/>
  <c r="L683" i="18"/>
  <c r="K683" i="18"/>
  <c r="C683" i="18"/>
  <c r="C682" i="18"/>
  <c r="C681" i="18"/>
  <c r="H680" i="18"/>
  <c r="C680" i="18"/>
  <c r="C679" i="18"/>
  <c r="C678" i="18"/>
  <c r="H677" i="18"/>
  <c r="C677" i="18"/>
  <c r="C674" i="18"/>
  <c r="H673" i="18"/>
  <c r="C673" i="18"/>
  <c r="C672" i="18"/>
  <c r="C671" i="18"/>
  <c r="C653" i="18"/>
  <c r="C652" i="18"/>
  <c r="C651" i="18"/>
  <c r="C650" i="18"/>
  <c r="H649" i="18"/>
  <c r="C649" i="18"/>
  <c r="C644" i="18"/>
  <c r="C643" i="18"/>
  <c r="C642" i="18"/>
  <c r="H641" i="18"/>
  <c r="C641" i="18"/>
  <c r="C640" i="18"/>
  <c r="C670" i="18"/>
  <c r="C669" i="18"/>
  <c r="C668" i="18"/>
  <c r="C667" i="18"/>
  <c r="C666" i="18"/>
  <c r="H665" i="18"/>
  <c r="C665" i="18"/>
  <c r="C659" i="18"/>
  <c r="C658" i="18"/>
  <c r="C657" i="18"/>
  <c r="C656" i="18"/>
  <c r="H655" i="18"/>
  <c r="C655" i="18"/>
  <c r="C654" i="18"/>
  <c r="C639" i="18"/>
  <c r="C638" i="18"/>
  <c r="C637" i="18"/>
  <c r="C636" i="18"/>
  <c r="C635" i="18"/>
  <c r="C634" i="18"/>
  <c r="C633" i="18"/>
  <c r="C632" i="18"/>
  <c r="H631" i="18"/>
  <c r="C631" i="18"/>
  <c r="C622" i="18"/>
  <c r="C621" i="18"/>
  <c r="C620" i="18"/>
  <c r="C619" i="18"/>
  <c r="C618" i="18"/>
  <c r="C617" i="18"/>
  <c r="C616" i="18"/>
  <c r="H615" i="18"/>
  <c r="C615" i="18"/>
  <c r="C614" i="18"/>
  <c r="C613" i="18"/>
  <c r="C500" i="18"/>
  <c r="C499" i="18"/>
  <c r="C498" i="18"/>
  <c r="C497" i="18"/>
  <c r="C496" i="18"/>
  <c r="C495" i="18"/>
  <c r="H493" i="18"/>
  <c r="C493" i="18"/>
  <c r="C492" i="18"/>
  <c r="C491" i="18"/>
  <c r="C490" i="18"/>
  <c r="C489" i="18"/>
  <c r="C488" i="18"/>
  <c r="H487" i="18"/>
  <c r="C487" i="18"/>
  <c r="C482" i="18"/>
  <c r="C481" i="18"/>
  <c r="C480" i="18"/>
  <c r="H479" i="18"/>
  <c r="C479" i="18"/>
  <c r="C478" i="18"/>
  <c r="C477" i="18"/>
  <c r="C476" i="18"/>
  <c r="C475" i="18"/>
  <c r="C474" i="18"/>
  <c r="H473" i="18"/>
  <c r="C473" i="18"/>
  <c r="I468" i="18"/>
  <c r="C468" i="18"/>
  <c r="I467" i="18"/>
  <c r="C467" i="18"/>
  <c r="I466" i="18"/>
  <c r="C466" i="18"/>
  <c r="H465" i="18"/>
  <c r="C465" i="18"/>
  <c r="C464" i="18"/>
  <c r="C463" i="18"/>
  <c r="H462" i="18"/>
  <c r="H433" i="18"/>
  <c r="C433" i="18"/>
  <c r="C432" i="18"/>
  <c r="C429" i="18"/>
  <c r="H428" i="18"/>
  <c r="C428" i="18"/>
  <c r="H426" i="18"/>
  <c r="C426" i="18"/>
  <c r="C425" i="18"/>
  <c r="H424" i="18"/>
  <c r="C424" i="18"/>
  <c r="H422" i="18"/>
  <c r="C422" i="18"/>
  <c r="C421" i="18"/>
  <c r="H420" i="18"/>
  <c r="C420" i="18"/>
  <c r="H418" i="18"/>
  <c r="C418" i="18"/>
  <c r="C417" i="18"/>
  <c r="C416" i="18"/>
  <c r="C415" i="18"/>
  <c r="C414" i="18"/>
  <c r="C413" i="18"/>
  <c r="C412" i="18"/>
  <c r="C411" i="18"/>
  <c r="C410" i="18"/>
  <c r="C400" i="18"/>
  <c r="C409"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Y369" i="18"/>
  <c r="X369" i="18"/>
  <c r="W369" i="18"/>
  <c r="V369"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C361" i="18"/>
  <c r="C360" i="18"/>
  <c r="C359" i="18"/>
  <c r="C358" i="18"/>
  <c r="L357" i="18"/>
  <c r="C357" i="18"/>
  <c r="L356" i="18"/>
  <c r="C356" i="18"/>
  <c r="R355" i="18"/>
  <c r="J355" i="18"/>
  <c r="C355" i="18"/>
  <c r="L354" i="18"/>
  <c r="C354" i="18"/>
  <c r="C353" i="18"/>
  <c r="H352" i="18"/>
  <c r="C352" i="18"/>
  <c r="H350" i="18"/>
  <c r="C350" i="18"/>
  <c r="C349" i="18"/>
  <c r="C348" i="18"/>
  <c r="J343" i="18"/>
  <c r="C343" i="18"/>
  <c r="J342" i="18"/>
  <c r="C342" i="18"/>
  <c r="C341" i="18"/>
  <c r="C340" i="18"/>
  <c r="C339" i="18"/>
  <c r="C338" i="18"/>
  <c r="C337" i="18"/>
  <c r="C336" i="18"/>
  <c r="C335" i="18"/>
  <c r="C334" i="18"/>
  <c r="C333" i="18"/>
  <c r="U332" i="18"/>
  <c r="T332" i="18"/>
  <c r="S332" i="18"/>
  <c r="R332" i="18"/>
  <c r="C332" i="18"/>
  <c r="U331" i="18"/>
  <c r="T331" i="18"/>
  <c r="S331" i="18"/>
  <c r="R331" i="18"/>
  <c r="H331" i="18"/>
  <c r="C331" i="18"/>
  <c r="C322" i="18"/>
  <c r="C321" i="18"/>
  <c r="C320" i="18"/>
  <c r="C319" i="18"/>
  <c r="C318" i="18"/>
  <c r="C317" i="18"/>
  <c r="U316" i="18"/>
  <c r="T316" i="18"/>
  <c r="S316" i="18"/>
  <c r="R316" i="18"/>
  <c r="C316" i="18"/>
  <c r="U315" i="18"/>
  <c r="T315" i="18"/>
  <c r="S315" i="18"/>
  <c r="R315" i="18"/>
  <c r="H315" i="18"/>
  <c r="C315" i="18"/>
  <c r="C314" i="18"/>
  <c r="C313" i="18"/>
  <c r="C281" i="18"/>
  <c r="C280" i="18"/>
  <c r="C279" i="18"/>
  <c r="C278" i="18"/>
  <c r="C277" i="18"/>
  <c r="Q276" i="18"/>
  <c r="P276" i="18"/>
  <c r="O276" i="18"/>
  <c r="N276" i="18"/>
  <c r="C276" i="18"/>
  <c r="K275" i="18"/>
  <c r="L275" i="18" s="1"/>
  <c r="C275" i="18"/>
  <c r="K274" i="18"/>
  <c r="L274" i="18" s="1"/>
  <c r="C274" i="18"/>
  <c r="C265" i="18"/>
  <c r="C264" i="18"/>
  <c r="C263" i="18"/>
  <c r="C262" i="18"/>
  <c r="C261" i="18"/>
  <c r="Q260" i="18"/>
  <c r="P260" i="18"/>
  <c r="O260" i="18"/>
  <c r="N260" i="18"/>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15"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T191" i="18"/>
  <c r="S191" i="18"/>
  <c r="R191" i="18"/>
  <c r="P191" i="18"/>
  <c r="O191" i="18"/>
  <c r="C191" i="18"/>
  <c r="C190" i="18"/>
  <c r="C189" i="18"/>
  <c r="Q188" i="18"/>
  <c r="C188" i="18"/>
  <c r="Q187" i="18"/>
  <c r="C187" i="18"/>
  <c r="Q186" i="18"/>
  <c r="C186" i="18"/>
  <c r="Q185" i="18"/>
  <c r="C185" i="18"/>
  <c r="Q184" i="18"/>
  <c r="C184" i="18"/>
  <c r="Q183" i="18"/>
  <c r="C183" i="18"/>
  <c r="Q182" i="18"/>
  <c r="C182" i="18"/>
  <c r="Q181" i="18"/>
  <c r="C181" i="18"/>
  <c r="Q180" i="18"/>
  <c r="C180" i="18"/>
  <c r="Q179" i="18"/>
  <c r="C179" i="18"/>
  <c r="Q178" i="18"/>
  <c r="C178" i="18"/>
  <c r="Q177" i="18"/>
  <c r="AG177" i="18" s="1"/>
  <c r="C177" i="18"/>
  <c r="C176" i="18"/>
  <c r="C175" i="18"/>
  <c r="C174" i="18"/>
  <c r="C173" i="18"/>
  <c r="C172" i="18"/>
  <c r="C171" i="18"/>
  <c r="C170" i="18"/>
  <c r="C169" i="18"/>
  <c r="C69" i="18"/>
  <c r="AE68" i="18"/>
  <c r="AB68" i="18"/>
  <c r="Y68" i="18"/>
  <c r="C68" i="18"/>
  <c r="C67" i="18"/>
  <c r="C66" i="18"/>
  <c r="C65" i="18"/>
  <c r="C64" i="18"/>
  <c r="C63" i="18"/>
  <c r="C62" i="18"/>
  <c r="C59" i="18"/>
  <c r="C58" i="18"/>
  <c r="C57" i="18"/>
  <c r="C51"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5" i="18" l="1"/>
  <c r="AL125" i="18"/>
  <c r="O735" i="18"/>
  <c r="P735" i="18"/>
  <c r="O687" i="18"/>
  <c r="M686" i="18"/>
  <c r="K686" i="18"/>
  <c r="L686" i="18"/>
  <c r="K734" i="18"/>
  <c r="N687" i="18"/>
  <c r="P687" i="18"/>
  <c r="Q687" i="18"/>
  <c r="Q735" i="18"/>
  <c r="L734" i="18"/>
  <c r="M734" i="18"/>
  <c r="AL97" i="18"/>
  <c r="AL79" i="18"/>
  <c r="AH180" i="18"/>
  <c r="AG180" i="18"/>
  <c r="AH182" i="18"/>
  <c r="AG182" i="18"/>
  <c r="AK74" i="18"/>
  <c r="F74" i="18"/>
  <c r="AL153" i="18"/>
  <c r="AL126" i="18"/>
  <c r="AL154" i="18"/>
  <c r="AL127" i="18"/>
  <c r="AL132" i="18"/>
  <c r="AL167" i="18"/>
  <c r="AL121" i="18"/>
  <c r="AL146" i="18"/>
  <c r="AL118" i="18"/>
  <c r="AL123" i="18"/>
  <c r="AL150" i="18"/>
  <c r="AL111" i="18"/>
  <c r="AL140" i="18"/>
  <c r="AL112" i="18"/>
  <c r="AL152" i="18"/>
  <c r="AH178" i="18"/>
  <c r="AG178" i="18"/>
  <c r="AH179" i="18"/>
  <c r="AG179" i="18"/>
  <c r="F73" i="18"/>
  <c r="AK73" i="18"/>
  <c r="AL84" i="18"/>
  <c r="AL86" i="18"/>
  <c r="AL85" i="18"/>
  <c r="AL83" i="18"/>
  <c r="AL77" i="18"/>
  <c r="AM77" i="18"/>
  <c r="AH188" i="18"/>
  <c r="AG188" i="18"/>
  <c r="AG183" i="18"/>
  <c r="AH183" i="18"/>
  <c r="AH187" i="18"/>
  <c r="AG187" i="18"/>
  <c r="AK72" i="18"/>
  <c r="F72" i="18"/>
  <c r="AL142" i="18"/>
  <c r="AL114" i="18"/>
  <c r="AL98" i="18"/>
  <c r="AL143" i="18"/>
  <c r="AL115" i="18"/>
  <c r="AL116" i="18"/>
  <c r="AL166" i="18"/>
  <c r="AL128" i="18"/>
  <c r="AL156" i="18"/>
  <c r="AL119" i="18"/>
  <c r="AL160" i="18"/>
  <c r="AL134" i="18"/>
  <c r="AL108" i="18"/>
  <c r="AL109" i="18"/>
  <c r="AL158" i="18"/>
  <c r="AL148" i="18"/>
  <c r="AL141" i="18"/>
  <c r="AL113" i="18"/>
  <c r="AK71" i="18"/>
  <c r="F71" i="18"/>
  <c r="AM78" i="18"/>
  <c r="AL78" i="18"/>
  <c r="AL92" i="18"/>
  <c r="AL102" i="18"/>
  <c r="AK70" i="18"/>
  <c r="F70" i="18"/>
  <c r="AL130" i="18"/>
  <c r="AL120" i="18"/>
  <c r="AL105" i="18"/>
  <c r="AL145" i="18"/>
  <c r="AL117" i="18"/>
  <c r="AL168" i="18"/>
  <c r="AL122" i="18"/>
  <c r="AL147" i="18"/>
  <c r="AL162" i="18"/>
  <c r="AL136" i="18"/>
  <c r="AH177" i="18"/>
  <c r="AG181" i="18"/>
  <c r="AH181" i="18"/>
  <c r="AG185" i="18"/>
  <c r="AH185" i="18"/>
  <c r="AL104" i="18"/>
  <c r="AL93" i="18"/>
  <c r="AL107" i="18"/>
  <c r="AL80" i="18"/>
  <c r="AL76" i="18"/>
  <c r="AL82" i="18"/>
  <c r="AL103" i="18"/>
  <c r="AH184" i="18"/>
  <c r="AG184" i="18"/>
  <c r="AK69" i="18"/>
  <c r="F69" i="18"/>
  <c r="AL164" i="18"/>
  <c r="AL138" i="18"/>
  <c r="AL106" i="18"/>
  <c r="AL165" i="18"/>
  <c r="AL129" i="18"/>
  <c r="AL81" i="18"/>
  <c r="AL144" i="18"/>
  <c r="AL133" i="18"/>
  <c r="AL157" i="18"/>
  <c r="AL110" i="18"/>
  <c r="AL161" i="18"/>
  <c r="AL135" i="18"/>
  <c r="AL151" i="18"/>
  <c r="AL124" i="18"/>
  <c r="AL163" i="18"/>
  <c r="AL137" i="18"/>
  <c r="AH186" i="18"/>
  <c r="AG186" i="18"/>
  <c r="AK75" i="18"/>
  <c r="AM76" i="18" s="1"/>
  <c r="F75" i="18"/>
  <c r="AL95" i="18"/>
  <c r="AL96" i="18"/>
  <c r="AL87" i="18"/>
  <c r="AL88" i="18"/>
  <c r="AL94" i="18"/>
  <c r="K679" i="18"/>
  <c r="L679" i="18" s="1"/>
  <c r="T317" i="18"/>
  <c r="Q277" i="18"/>
  <c r="Q278" i="18" s="1"/>
  <c r="S317" i="18"/>
  <c r="Q261" i="18"/>
  <c r="Q262" i="18" s="1"/>
  <c r="R333" i="18"/>
  <c r="R317" i="18"/>
  <c r="S823" i="18"/>
  <c r="AC823" i="18"/>
  <c r="L78" i="18"/>
  <c r="L614" i="18"/>
  <c r="L654" i="18"/>
  <c r="K464" i="18"/>
  <c r="L478" i="18"/>
  <c r="M350" i="18" s="1"/>
  <c r="L640" i="18"/>
  <c r="E69" i="19"/>
  <c r="E72" i="19" s="1"/>
  <c r="E75" i="19" s="1"/>
  <c r="E78" i="19" s="1"/>
  <c r="E81" i="19" s="1"/>
  <c r="E84" i="19" s="1"/>
  <c r="E87" i="19" s="1"/>
  <c r="E90" i="19" s="1"/>
  <c r="E93" i="19" s="1"/>
  <c r="E96" i="19" s="1"/>
  <c r="E99" i="19" s="1"/>
  <c r="E102" i="19" s="1"/>
  <c r="E105" i="19" s="1"/>
  <c r="E108" i="19" s="1"/>
  <c r="E111" i="19" s="1"/>
  <c r="E114" i="19" s="1"/>
  <c r="E117" i="19" s="1"/>
  <c r="E120" i="19" s="1"/>
  <c r="I474" i="18"/>
  <c r="I470" i="18"/>
  <c r="I475" i="18"/>
  <c r="I471" i="18"/>
  <c r="I476" i="18"/>
  <c r="I472" i="18"/>
  <c r="N735" i="18"/>
  <c r="C39" i="19"/>
  <c r="C56" i="19"/>
  <c r="C55" i="19"/>
  <c r="L72" i="18"/>
  <c r="L74" i="18"/>
  <c r="L71" i="18"/>
  <c r="L70" i="18"/>
  <c r="L69" i="18"/>
  <c r="L73" i="18"/>
  <c r="L75" i="18"/>
  <c r="L258" i="18"/>
  <c r="K257" i="18"/>
  <c r="L257" i="18" s="1"/>
  <c r="C243" i="18"/>
  <c r="N261" i="18"/>
  <c r="K432" i="18"/>
  <c r="C827" i="18"/>
  <c r="P261" i="18"/>
  <c r="T824" i="18"/>
  <c r="C38" i="18"/>
  <c r="Q191" i="18"/>
  <c r="C28" i="18"/>
  <c r="C241" i="18"/>
  <c r="C817" i="18"/>
  <c r="C773" i="18"/>
  <c r="C885" i="18"/>
  <c r="C782" i="18"/>
  <c r="Z362" i="18"/>
  <c r="C783" i="18"/>
  <c r="N277" i="18"/>
  <c r="S333" i="18"/>
  <c r="C826" i="18"/>
  <c r="C15" i="19"/>
  <c r="C14" i="19"/>
  <c r="C5" i="19"/>
  <c r="C5" i="18"/>
  <c r="C37" i="18"/>
  <c r="O277" i="18"/>
  <c r="U317" i="18"/>
  <c r="T333" i="18"/>
  <c r="U824" i="18"/>
  <c r="C232" i="18"/>
  <c r="P277" i="18"/>
  <c r="U333" i="18"/>
  <c r="V824" i="18"/>
  <c r="C875" i="18"/>
  <c r="C884" i="18"/>
  <c r="C242" i="18"/>
  <c r="O261" i="18"/>
  <c r="R356" i="18"/>
  <c r="R357" i="18" s="1"/>
  <c r="S824" i="18"/>
  <c r="N738" i="18" l="1"/>
  <c r="L689" i="18"/>
  <c r="M689" i="18"/>
  <c r="N690" i="18"/>
  <c r="M737" i="18"/>
  <c r="K689" i="18"/>
  <c r="O690" i="18"/>
  <c r="P690" i="18"/>
  <c r="Q690" i="18"/>
  <c r="L737" i="18"/>
  <c r="P738" i="18"/>
  <c r="K737" i="18"/>
  <c r="Q738" i="18"/>
  <c r="O738" i="18"/>
  <c r="AM69" i="18"/>
  <c r="AL69" i="18"/>
  <c r="AM74" i="18"/>
  <c r="AL74" i="18"/>
  <c r="AM72" i="18"/>
  <c r="AL72" i="18"/>
  <c r="AI83" i="18" s="1"/>
  <c r="AJ83" i="18" s="1"/>
  <c r="AL73" i="18"/>
  <c r="AM73" i="18"/>
  <c r="AM75" i="18"/>
  <c r="AL75" i="18"/>
  <c r="AL70" i="18"/>
  <c r="AM70" i="18"/>
  <c r="AM71" i="18"/>
  <c r="AL71" i="18"/>
  <c r="U318" i="18"/>
  <c r="K838" i="18"/>
  <c r="R318" i="18"/>
  <c r="SI45" i="19" s="1"/>
  <c r="SI46" i="19" s="1"/>
  <c r="T318" i="18"/>
  <c r="U334" i="18"/>
  <c r="K58" i="19"/>
  <c r="L58" i="19" s="1"/>
  <c r="L464" i="18"/>
  <c r="L432" i="18"/>
  <c r="M679" i="18"/>
  <c r="K792" i="18" s="1"/>
  <c r="N262" i="18"/>
  <c r="P262" i="18"/>
  <c r="Q279" i="18"/>
  <c r="U335" i="18"/>
  <c r="U319" i="18"/>
  <c r="Q263" i="18"/>
  <c r="N278" i="18"/>
  <c r="R334" i="18"/>
  <c r="SI51" i="19" s="1"/>
  <c r="SI52" i="19" s="1"/>
  <c r="O278" i="18"/>
  <c r="S334" i="18"/>
  <c r="S318" i="18"/>
  <c r="O262" i="18"/>
  <c r="P278" i="18"/>
  <c r="T334" i="18"/>
  <c r="AI155" i="18" l="1"/>
  <c r="AJ155" i="18" s="1"/>
  <c r="AI139" i="18"/>
  <c r="AH139" i="18" s="1"/>
  <c r="Q693" i="18"/>
  <c r="M740" i="18"/>
  <c r="L740" i="18"/>
  <c r="P693" i="18"/>
  <c r="O693" i="18"/>
  <c r="K692" i="18"/>
  <c r="O741" i="18"/>
  <c r="L692" i="18"/>
  <c r="K740" i="18"/>
  <c r="N741" i="18"/>
  <c r="N693" i="18"/>
  <c r="M692" i="18"/>
  <c r="Q741" i="18"/>
  <c r="P741" i="18"/>
  <c r="AI80" i="18"/>
  <c r="AJ80" i="18" s="1"/>
  <c r="AI93" i="18"/>
  <c r="AJ93" i="18" s="1"/>
  <c r="AI123" i="18"/>
  <c r="AJ123" i="18" s="1"/>
  <c r="AI142" i="18"/>
  <c r="AJ142" i="18" s="1"/>
  <c r="AH83" i="18"/>
  <c r="R83" i="18" s="1" a="1"/>
  <c r="R83" i="18" s="1"/>
  <c r="AI110" i="18"/>
  <c r="AI79" i="18"/>
  <c r="AI106" i="18"/>
  <c r="AI138" i="18"/>
  <c r="AI167" i="18"/>
  <c r="AI152" i="18"/>
  <c r="AI146" i="18"/>
  <c r="AI118" i="18"/>
  <c r="AI125" i="18"/>
  <c r="AI127" i="18"/>
  <c r="AI132" i="18"/>
  <c r="AI112" i="18"/>
  <c r="AI86" i="18"/>
  <c r="AI85" i="18"/>
  <c r="AI164" i="18"/>
  <c r="AI84" i="18"/>
  <c r="AI154" i="18"/>
  <c r="AI111" i="18"/>
  <c r="AI140" i="18"/>
  <c r="AI98" i="18"/>
  <c r="AI143" i="18"/>
  <c r="AI115" i="18"/>
  <c r="AI157" i="18"/>
  <c r="AI144" i="18"/>
  <c r="AI150" i="18"/>
  <c r="AI129" i="18"/>
  <c r="AI160" i="18"/>
  <c r="AI134" i="18"/>
  <c r="AI108" i="18"/>
  <c r="AI94" i="18"/>
  <c r="AI122" i="18"/>
  <c r="AI161" i="18"/>
  <c r="AI102" i="18"/>
  <c r="AI128" i="18"/>
  <c r="AI156" i="18"/>
  <c r="AI151" i="18"/>
  <c r="AI130" i="18"/>
  <c r="AI120" i="18"/>
  <c r="AI105" i="18"/>
  <c r="AI166" i="18"/>
  <c r="AI131" i="18"/>
  <c r="AI148" i="18"/>
  <c r="AI141" i="18"/>
  <c r="AI104" i="18"/>
  <c r="AI81" i="18"/>
  <c r="AI136" i="18"/>
  <c r="AI133" i="18"/>
  <c r="AI126" i="18"/>
  <c r="AI117" i="18"/>
  <c r="AI168" i="18"/>
  <c r="AI103" i="18"/>
  <c r="AI96" i="18"/>
  <c r="AI87" i="18"/>
  <c r="AI114" i="18"/>
  <c r="AI137" i="18"/>
  <c r="AI97" i="18"/>
  <c r="AI124" i="18"/>
  <c r="AI163" i="18"/>
  <c r="AI145" i="18"/>
  <c r="AI147" i="18"/>
  <c r="AI107" i="18"/>
  <c r="AI95" i="18"/>
  <c r="AI116" i="18"/>
  <c r="AI119" i="18"/>
  <c r="AI109" i="18"/>
  <c r="AI113" i="18"/>
  <c r="AI165" i="18"/>
  <c r="AI162" i="18"/>
  <c r="AI82" i="18"/>
  <c r="AI135" i="18"/>
  <c r="AI88" i="18"/>
  <c r="AI121" i="18"/>
  <c r="AI92" i="18"/>
  <c r="AI153" i="18"/>
  <c r="AI158" i="18"/>
  <c r="M793" i="18"/>
  <c r="L793" i="18"/>
  <c r="K793" i="18"/>
  <c r="M792" i="18"/>
  <c r="L797" i="18"/>
  <c r="K797" i="18"/>
  <c r="L792" i="18"/>
  <c r="K791" i="18"/>
  <c r="M797" i="18"/>
  <c r="M791" i="18"/>
  <c r="L791" i="18"/>
  <c r="P263" i="18"/>
  <c r="P264" i="18" s="1"/>
  <c r="N263" i="18"/>
  <c r="R319" i="18"/>
  <c r="T319" i="18"/>
  <c r="Q280" i="18"/>
  <c r="U336" i="18"/>
  <c r="T335" i="18"/>
  <c r="P279" i="18"/>
  <c r="N279" i="18"/>
  <c r="R335" i="18"/>
  <c r="Q264" i="18"/>
  <c r="U320" i="18"/>
  <c r="O263" i="18"/>
  <c r="S319" i="18"/>
  <c r="O279" i="18"/>
  <c r="S335" i="18"/>
  <c r="AH155" i="18" l="1"/>
  <c r="AC155" i="18" s="1" a="1"/>
  <c r="AC155" i="18" s="1"/>
  <c r="AJ139" i="18"/>
  <c r="P139" i="18" s="1" a="1"/>
  <c r="P139" i="18" s="1"/>
  <c r="O744" i="18"/>
  <c r="P744" i="18"/>
  <c r="P696" i="18"/>
  <c r="O696" i="18"/>
  <c r="Q744" i="18"/>
  <c r="L743" i="18"/>
  <c r="K743" i="18"/>
  <c r="L695" i="18"/>
  <c r="N744" i="18"/>
  <c r="M695" i="18"/>
  <c r="M743" i="18"/>
  <c r="K695" i="18"/>
  <c r="N696" i="18"/>
  <c r="Q696" i="18"/>
  <c r="AH123" i="18"/>
  <c r="AC123" i="18" s="1" a="1"/>
  <c r="AC123" i="18" s="1"/>
  <c r="AH80" i="18"/>
  <c r="Q80" i="18" s="1" a="1"/>
  <c r="Q80" i="18" s="1"/>
  <c r="AH142" i="18"/>
  <c r="AA142" i="18" s="1" a="1"/>
  <c r="AA142" i="18" s="1"/>
  <c r="AB83" i="18" a="1"/>
  <c r="AB83" i="18" s="1"/>
  <c r="AE83" i="18" a="1"/>
  <c r="AE83" i="18" s="1"/>
  <c r="AH93" i="18"/>
  <c r="O93" i="18" s="1" a="1"/>
  <c r="O93" i="18" s="1"/>
  <c r="O83" i="18" a="1"/>
  <c r="O83" i="18" s="1"/>
  <c r="AG83" i="18" a="1"/>
  <c r="AG83" i="18" s="1"/>
  <c r="AD83" i="18" a="1"/>
  <c r="AD83" i="18" s="1"/>
  <c r="AC83" i="18" a="1"/>
  <c r="AC83" i="18" s="1"/>
  <c r="U83" i="18" a="1"/>
  <c r="U83" i="18" s="1"/>
  <c r="Q83" i="18" a="1"/>
  <c r="Q83" i="18" s="1"/>
  <c r="T83" i="18" a="1"/>
  <c r="T83" i="18" s="1"/>
  <c r="P83" i="18" a="1"/>
  <c r="P83" i="18" s="1"/>
  <c r="V83" i="18" a="1"/>
  <c r="V83" i="18" s="1"/>
  <c r="AF83" i="18" a="1"/>
  <c r="AF83" i="18" s="1"/>
  <c r="Z83" i="18" a="1"/>
  <c r="Z83" i="18" s="1"/>
  <c r="Y83" i="18" a="1"/>
  <c r="Y83" i="18" s="1"/>
  <c r="X83" i="18" a="1"/>
  <c r="X83" i="18" s="1"/>
  <c r="AA83" i="18" a="1"/>
  <c r="AA83" i="18" s="1"/>
  <c r="AE139" i="18" a="1"/>
  <c r="AE139" i="18" s="1"/>
  <c r="AF139" i="18" a="1"/>
  <c r="AF139" i="18" s="1"/>
  <c r="U139" i="18" a="1"/>
  <c r="U139" i="18" s="1"/>
  <c r="AC139" i="18" a="1"/>
  <c r="AC139" i="18" s="1"/>
  <c r="AJ95" i="18"/>
  <c r="AH95" i="18"/>
  <c r="AJ114" i="18"/>
  <c r="AH114" i="18"/>
  <c r="AJ146" i="18"/>
  <c r="AH146" i="18"/>
  <c r="AJ135" i="18"/>
  <c r="AH135" i="18"/>
  <c r="AJ120" i="18"/>
  <c r="AH120" i="18"/>
  <c r="AJ164" i="18"/>
  <c r="AH164" i="18"/>
  <c r="AJ94" i="18"/>
  <c r="AH94" i="18"/>
  <c r="AJ136" i="18"/>
  <c r="AH136" i="18"/>
  <c r="AJ115" i="18"/>
  <c r="AH115" i="18"/>
  <c r="AJ82" i="18"/>
  <c r="AH82" i="18"/>
  <c r="AJ107" i="18"/>
  <c r="AH107" i="18"/>
  <c r="AJ87" i="18"/>
  <c r="AH87" i="18"/>
  <c r="AJ81" i="18"/>
  <c r="AH81" i="18"/>
  <c r="AJ130" i="18"/>
  <c r="AH130" i="18"/>
  <c r="AJ108" i="18"/>
  <c r="AH108" i="18"/>
  <c r="AJ143" i="18"/>
  <c r="AH143" i="18"/>
  <c r="AJ85" i="18"/>
  <c r="AH85" i="18"/>
  <c r="AJ152" i="18"/>
  <c r="AH152" i="18"/>
  <c r="AJ162" i="18"/>
  <c r="AH162" i="18"/>
  <c r="AJ147" i="18"/>
  <c r="AH147" i="18"/>
  <c r="AJ96" i="18"/>
  <c r="AH96" i="18"/>
  <c r="AJ104" i="18"/>
  <c r="AH104" i="18"/>
  <c r="AJ151" i="18"/>
  <c r="AH151" i="18"/>
  <c r="AJ134" i="18"/>
  <c r="AH134" i="18"/>
  <c r="AJ98" i="18"/>
  <c r="AH98" i="18"/>
  <c r="AJ86" i="18"/>
  <c r="AH86" i="18"/>
  <c r="AJ167" i="18"/>
  <c r="AH167" i="18"/>
  <c r="AJ158" i="18"/>
  <c r="AH158" i="18"/>
  <c r="AJ165" i="18"/>
  <c r="AH165" i="18"/>
  <c r="AJ145" i="18"/>
  <c r="AH145" i="18"/>
  <c r="AJ103" i="18"/>
  <c r="AH103" i="18"/>
  <c r="AJ141" i="18"/>
  <c r="AH141" i="18"/>
  <c r="AJ156" i="18"/>
  <c r="AH156" i="18"/>
  <c r="AJ160" i="18"/>
  <c r="AH160" i="18"/>
  <c r="AJ140" i="18"/>
  <c r="AH140" i="18"/>
  <c r="AJ112" i="18"/>
  <c r="AH112" i="18"/>
  <c r="AJ138" i="18"/>
  <c r="AH138" i="18"/>
  <c r="AJ153" i="18"/>
  <c r="AH153" i="18"/>
  <c r="AJ113" i="18"/>
  <c r="AH113" i="18"/>
  <c r="AJ163" i="18"/>
  <c r="AH163" i="18"/>
  <c r="AJ168" i="18"/>
  <c r="AH168" i="18"/>
  <c r="AJ148" i="18"/>
  <c r="AH148" i="18"/>
  <c r="AJ128" i="18"/>
  <c r="AH128" i="18"/>
  <c r="AJ129" i="18"/>
  <c r="AH129" i="18"/>
  <c r="AJ111" i="18"/>
  <c r="AH111" i="18"/>
  <c r="AJ132" i="18"/>
  <c r="AH132" i="18"/>
  <c r="AJ106" i="18"/>
  <c r="AH106" i="18"/>
  <c r="AJ92" i="18"/>
  <c r="AH92" i="18"/>
  <c r="AJ109" i="18"/>
  <c r="AH109" i="18"/>
  <c r="AJ124" i="18"/>
  <c r="AH124" i="18"/>
  <c r="AJ117" i="18"/>
  <c r="AH117" i="18"/>
  <c r="AJ131" i="18"/>
  <c r="AH131" i="18"/>
  <c r="AJ102" i="18"/>
  <c r="AH102" i="18"/>
  <c r="AJ150" i="18"/>
  <c r="AH150" i="18"/>
  <c r="AJ154" i="18"/>
  <c r="AH154" i="18"/>
  <c r="AJ127" i="18"/>
  <c r="AH127" i="18"/>
  <c r="AJ79" i="18"/>
  <c r="AH79" i="18"/>
  <c r="AJ121" i="18"/>
  <c r="AH121" i="18"/>
  <c r="AJ119" i="18"/>
  <c r="AH119" i="18"/>
  <c r="AJ97" i="18"/>
  <c r="AH97" i="18"/>
  <c r="AJ126" i="18"/>
  <c r="AH126" i="18"/>
  <c r="AJ166" i="18"/>
  <c r="AH166" i="18"/>
  <c r="AJ161" i="18"/>
  <c r="AH161" i="18"/>
  <c r="AJ144" i="18"/>
  <c r="AH144" i="18"/>
  <c r="AJ84" i="18"/>
  <c r="AH84" i="18"/>
  <c r="AJ125" i="18"/>
  <c r="AH125" i="18"/>
  <c r="AJ110" i="18"/>
  <c r="AH110" i="18"/>
  <c r="AJ88" i="18"/>
  <c r="AH88" i="18"/>
  <c r="AJ116" i="18"/>
  <c r="AH116" i="18"/>
  <c r="AJ137" i="18"/>
  <c r="AH137" i="18"/>
  <c r="AJ133" i="18"/>
  <c r="AH133" i="18"/>
  <c r="AJ105" i="18"/>
  <c r="AH105" i="18"/>
  <c r="AJ122" i="18"/>
  <c r="AH122" i="18"/>
  <c r="AJ157" i="18"/>
  <c r="AH157" i="18"/>
  <c r="AJ118" i="18"/>
  <c r="AH118" i="18"/>
  <c r="T320" i="18"/>
  <c r="N264" i="18"/>
  <c r="R320" i="18"/>
  <c r="M807" i="18"/>
  <c r="L807" i="18"/>
  <c r="K807" i="18"/>
  <c r="P280" i="18"/>
  <c r="T336" i="18"/>
  <c r="S320" i="18"/>
  <c r="O264" i="18"/>
  <c r="N280" i="18"/>
  <c r="R336" i="18"/>
  <c r="T321" i="18"/>
  <c r="P265" i="18"/>
  <c r="Q281" i="18"/>
  <c r="U337" i="18"/>
  <c r="S336" i="18"/>
  <c r="O280" i="18"/>
  <c r="U321" i="18"/>
  <c r="Q265" i="18"/>
  <c r="X139" i="18" l="1" a="1"/>
  <c r="X139" i="18" s="1"/>
  <c r="AB139" i="18" a="1"/>
  <c r="AB139" i="18" s="1"/>
  <c r="Z139" i="18" a="1"/>
  <c r="Z139" i="18" s="1"/>
  <c r="AA139" i="18" a="1"/>
  <c r="AA139" i="18" s="1"/>
  <c r="Q139" i="18" a="1"/>
  <c r="Q139" i="18" s="1"/>
  <c r="Y139" i="18" a="1"/>
  <c r="Y139" i="18" s="1"/>
  <c r="R139" i="18" a="1"/>
  <c r="R139" i="18" s="1"/>
  <c r="AG139" i="18" a="1"/>
  <c r="AG139" i="18" s="1"/>
  <c r="V139" i="18" a="1"/>
  <c r="V139" i="18" s="1"/>
  <c r="O139" i="18" a="1"/>
  <c r="O139" i="18" s="1"/>
  <c r="AD139" i="18" a="1"/>
  <c r="AD139" i="18" s="1"/>
  <c r="T139" i="18" a="1"/>
  <c r="T139" i="18" s="1"/>
  <c r="Q155" i="18" a="1"/>
  <c r="Q155" i="18" s="1"/>
  <c r="O155" i="18" a="1"/>
  <c r="O155" i="18" s="1"/>
  <c r="V155" i="18" a="1"/>
  <c r="V155" i="18" s="1"/>
  <c r="U155" i="18" a="1"/>
  <c r="U155" i="18" s="1"/>
  <c r="AA155" i="18" a="1"/>
  <c r="AA155" i="18" s="1"/>
  <c r="X155" i="18" a="1"/>
  <c r="X155" i="18" s="1"/>
  <c r="AE155" i="18" a="1"/>
  <c r="AE155" i="18" s="1"/>
  <c r="Z155" i="18" a="1"/>
  <c r="Z155" i="18" s="1"/>
  <c r="Y155" i="18" a="1"/>
  <c r="Y155" i="18" s="1"/>
  <c r="T155" i="18" a="1"/>
  <c r="T155" i="18" s="1"/>
  <c r="AG155" i="18" a="1"/>
  <c r="AG155" i="18" s="1"/>
  <c r="AB155" i="18" a="1"/>
  <c r="AB155" i="18" s="1"/>
  <c r="P155" i="18" a="1"/>
  <c r="P155" i="18" s="1"/>
  <c r="R155" i="18" a="1"/>
  <c r="R155" i="18" s="1"/>
  <c r="AD155" i="18" a="1"/>
  <c r="AD155" i="18" s="1"/>
  <c r="AF155" i="18" a="1"/>
  <c r="AF155" i="18" s="1"/>
  <c r="M698" i="18"/>
  <c r="M796" i="18"/>
  <c r="M806" i="18" s="1"/>
  <c r="N747" i="18"/>
  <c r="N699" i="18"/>
  <c r="P699" i="18"/>
  <c r="O699" i="18"/>
  <c r="K746" i="18"/>
  <c r="K798" i="18"/>
  <c r="K808" i="18" s="1"/>
  <c r="Q747" i="18"/>
  <c r="K698" i="18"/>
  <c r="K796" i="18"/>
  <c r="K806" i="18" s="1"/>
  <c r="P747" i="18"/>
  <c r="L698" i="18"/>
  <c r="L796" i="18"/>
  <c r="L806" i="18" s="1"/>
  <c r="Q699" i="18"/>
  <c r="L746" i="18"/>
  <c r="L798" i="18"/>
  <c r="L808" i="18" s="1"/>
  <c r="M746" i="18"/>
  <c r="M798" i="18"/>
  <c r="M808" i="18" s="1"/>
  <c r="O747" i="18"/>
  <c r="X123" i="18" a="1"/>
  <c r="X123" i="18" s="1"/>
  <c r="Y142" i="18" a="1"/>
  <c r="Y142" i="18" s="1"/>
  <c r="Y123" i="18" a="1"/>
  <c r="Y123" i="18" s="1"/>
  <c r="AD123" i="18" a="1"/>
  <c r="AD123" i="18" s="1"/>
  <c r="V123" i="18" a="1"/>
  <c r="V123" i="18" s="1"/>
  <c r="R123" i="18" a="1"/>
  <c r="R123" i="18" s="1"/>
  <c r="AG123" i="18" a="1"/>
  <c r="AG123" i="18" s="1"/>
  <c r="Q123" i="18" a="1"/>
  <c r="Q123" i="18" s="1"/>
  <c r="AE123" i="18" a="1"/>
  <c r="AE123" i="18" s="1"/>
  <c r="AF123" i="18" a="1"/>
  <c r="AF123" i="18" s="1"/>
  <c r="AA123" i="18" a="1"/>
  <c r="AA123" i="18" s="1"/>
  <c r="R142" i="18" a="1"/>
  <c r="R142" i="18" s="1"/>
  <c r="P142" i="18" a="1"/>
  <c r="P142" i="18" s="1"/>
  <c r="O142" i="18" a="1"/>
  <c r="O142" i="18" s="1"/>
  <c r="AB80" i="18" a="1"/>
  <c r="AB80" i="18" s="1"/>
  <c r="Z80" i="18" a="1"/>
  <c r="Z80" i="18" s="1"/>
  <c r="AF80" i="18" a="1"/>
  <c r="AF80" i="18" s="1"/>
  <c r="AD80" i="18" a="1"/>
  <c r="AD80" i="18" s="1"/>
  <c r="AE80" i="18" a="1"/>
  <c r="AE80" i="18" s="1"/>
  <c r="Q142" i="18" a="1"/>
  <c r="Q142" i="18" s="1"/>
  <c r="V142" i="18" a="1"/>
  <c r="V142" i="18" s="1"/>
  <c r="AC80" i="18" a="1"/>
  <c r="AC80" i="18" s="1"/>
  <c r="X80" i="18" a="1"/>
  <c r="X80" i="18" s="1"/>
  <c r="U80" i="18" a="1"/>
  <c r="U80" i="18" s="1"/>
  <c r="V80" i="18" a="1"/>
  <c r="V80" i="18" s="1"/>
  <c r="T80" i="18" a="1"/>
  <c r="T80" i="18" s="1"/>
  <c r="P80" i="18" a="1"/>
  <c r="P80" i="18" s="1"/>
  <c r="O80" i="18" a="1"/>
  <c r="O80" i="18" s="1"/>
  <c r="AB123" i="18" a="1"/>
  <c r="AB123" i="18" s="1"/>
  <c r="U123" i="18" a="1"/>
  <c r="U123" i="18" s="1"/>
  <c r="O123" i="18" a="1"/>
  <c r="O123" i="18" s="1"/>
  <c r="AF142" i="18" a="1"/>
  <c r="AF142" i="18" s="1"/>
  <c r="AD142" i="18" a="1"/>
  <c r="AD142" i="18" s="1"/>
  <c r="AB142" i="18" a="1"/>
  <c r="AB142" i="18" s="1"/>
  <c r="U142" i="18" a="1"/>
  <c r="U142" i="18" s="1"/>
  <c r="T142" i="18" a="1"/>
  <c r="T142" i="18" s="1"/>
  <c r="Z142" i="18" a="1"/>
  <c r="Z142" i="18" s="1"/>
  <c r="Z123" i="18" a="1"/>
  <c r="Z123" i="18" s="1"/>
  <c r="X142" i="18" a="1"/>
  <c r="X142" i="18" s="1"/>
  <c r="T123" i="18" a="1"/>
  <c r="T123" i="18" s="1"/>
  <c r="P123" i="18" a="1"/>
  <c r="P123" i="18" s="1"/>
  <c r="AE142" i="18" a="1"/>
  <c r="AE142" i="18" s="1"/>
  <c r="AC142" i="18" a="1"/>
  <c r="AC142" i="18" s="1"/>
  <c r="AG142" i="18" a="1"/>
  <c r="AG142" i="18" s="1"/>
  <c r="AG80" i="18" a="1"/>
  <c r="AG80" i="18" s="1"/>
  <c r="R80" i="18" a="1"/>
  <c r="R80" i="18" s="1"/>
  <c r="AA80" i="18" a="1"/>
  <c r="AA80" i="18" s="1"/>
  <c r="Y80" i="18" a="1"/>
  <c r="Y80" i="18" s="1"/>
  <c r="AG93" i="18" a="1"/>
  <c r="AG93" i="18" s="1"/>
  <c r="AA93" i="18" a="1"/>
  <c r="AA93" i="18" s="1"/>
  <c r="AC93" i="18" a="1"/>
  <c r="AC93" i="18" s="1"/>
  <c r="AE93" i="18" a="1"/>
  <c r="AE93" i="18" s="1"/>
  <c r="Q93" i="18" a="1"/>
  <c r="Q93" i="18" s="1"/>
  <c r="V93" i="18" a="1"/>
  <c r="V93" i="18" s="1"/>
  <c r="U93" i="18" a="1"/>
  <c r="U93" i="18" s="1"/>
  <c r="AD93" i="18" a="1"/>
  <c r="AD93" i="18" s="1"/>
  <c r="Z93" i="18" a="1"/>
  <c r="Z93" i="18" s="1"/>
  <c r="T93" i="18" a="1"/>
  <c r="T93" i="18" s="1"/>
  <c r="AB93" i="18" a="1"/>
  <c r="AB93" i="18" s="1"/>
  <c r="P93" i="18" a="1"/>
  <c r="P93" i="18" s="1"/>
  <c r="R93" i="18" a="1"/>
  <c r="R93" i="18" s="1"/>
  <c r="Y93" i="18" a="1"/>
  <c r="Y93" i="18" s="1"/>
  <c r="AF93" i="18" a="1"/>
  <c r="AF93" i="18" s="1"/>
  <c r="X93" i="18" a="1"/>
  <c r="X93" i="18" s="1"/>
  <c r="Q136" i="18" a="1"/>
  <c r="Q136" i="18" s="1"/>
  <c r="AF95" i="18" a="1"/>
  <c r="AF95" i="18" s="1"/>
  <c r="R120" i="18" a="1"/>
  <c r="R120" i="18" s="1"/>
  <c r="Z135" i="18" a="1"/>
  <c r="Z135" i="18" s="1"/>
  <c r="T115" i="18" a="1"/>
  <c r="T115" i="18" s="1"/>
  <c r="AD94" i="18" a="1"/>
  <c r="AD94" i="18" s="1"/>
  <c r="AC164" i="18" a="1"/>
  <c r="AC164" i="18" s="1"/>
  <c r="AF146" i="18" a="1"/>
  <c r="AF146" i="18" s="1"/>
  <c r="X114" i="18" a="1"/>
  <c r="X114" i="18" s="1"/>
  <c r="AF136" i="18" a="1"/>
  <c r="AF136" i="18" s="1"/>
  <c r="AE136" i="18" a="1"/>
  <c r="AE136" i="18" s="1"/>
  <c r="AB136" i="18" a="1"/>
  <c r="AB136" i="18" s="1"/>
  <c r="AF115" i="18" a="1"/>
  <c r="AF115" i="18" s="1"/>
  <c r="U146" i="18" a="1"/>
  <c r="U146" i="18" s="1"/>
  <c r="AA136" i="18" a="1"/>
  <c r="AA136" i="18" s="1"/>
  <c r="AG136" i="18" a="1"/>
  <c r="AG136" i="18" s="1"/>
  <c r="T114" i="18" a="1"/>
  <c r="T114" i="18" s="1"/>
  <c r="AB114" i="18" a="1"/>
  <c r="AB114" i="18" s="1"/>
  <c r="P95" i="18" a="1"/>
  <c r="P95" i="18" s="1"/>
  <c r="X95" i="18" a="1"/>
  <c r="X95" i="18" s="1"/>
  <c r="V136" i="18" a="1"/>
  <c r="V136" i="18" s="1"/>
  <c r="Y94" i="18" a="1"/>
  <c r="Y94" i="18" s="1"/>
  <c r="Z94" i="18" a="1"/>
  <c r="Z94" i="18" s="1"/>
  <c r="AA115" i="18" a="1"/>
  <c r="AA115" i="18" s="1"/>
  <c r="R94" i="18" a="1"/>
  <c r="R94" i="18" s="1"/>
  <c r="Y146" i="18" a="1"/>
  <c r="Y146" i="18" s="1"/>
  <c r="X94" i="18" a="1"/>
  <c r="X94" i="18" s="1"/>
  <c r="U94" i="18" a="1"/>
  <c r="U94" i="18" s="1"/>
  <c r="Z164" i="18" a="1"/>
  <c r="Z164" i="18" s="1"/>
  <c r="O136" i="18" a="1"/>
  <c r="O136" i="18" s="1"/>
  <c r="AC136" i="18" a="1"/>
  <c r="AC136" i="18" s="1"/>
  <c r="AA94" i="18" a="1"/>
  <c r="AA94" i="18" s="1"/>
  <c r="Q94" i="18" a="1"/>
  <c r="Q94" i="18" s="1"/>
  <c r="V94" i="18" a="1"/>
  <c r="V94" i="18" s="1"/>
  <c r="AB94" i="18" a="1"/>
  <c r="AB94" i="18" s="1"/>
  <c r="P136" i="18" a="1"/>
  <c r="P136" i="18" s="1"/>
  <c r="AC94" i="18" a="1"/>
  <c r="AC94" i="18" s="1"/>
  <c r="AC135" i="18" a="1"/>
  <c r="AC135" i="18" s="1"/>
  <c r="U115" i="18" a="1"/>
  <c r="U115" i="18" s="1"/>
  <c r="R136" i="18" a="1"/>
  <c r="R136" i="18" s="1"/>
  <c r="AF94" i="18" a="1"/>
  <c r="AF94" i="18" s="1"/>
  <c r="X133" i="18" a="1"/>
  <c r="X133" i="18" s="1"/>
  <c r="Z133" i="18" a="1"/>
  <c r="Z133" i="18" s="1"/>
  <c r="Y133" i="18" a="1"/>
  <c r="Y133" i="18" s="1"/>
  <c r="P133" i="18" a="1"/>
  <c r="P133" i="18" s="1"/>
  <c r="AE133" i="18" a="1"/>
  <c r="AE133" i="18" s="1"/>
  <c r="AG133" i="18" a="1"/>
  <c r="AG133" i="18" s="1"/>
  <c r="AB133" i="18" a="1"/>
  <c r="AB133" i="18" s="1"/>
  <c r="AA133" i="18" a="1"/>
  <c r="AA133" i="18" s="1"/>
  <c r="AC133" i="18" a="1"/>
  <c r="AC133" i="18" s="1"/>
  <c r="T133" i="18" a="1"/>
  <c r="T133" i="18" s="1"/>
  <c r="U133" i="18" a="1"/>
  <c r="U133" i="18" s="1"/>
  <c r="Q133" i="18" a="1"/>
  <c r="Q133" i="18" s="1"/>
  <c r="O133" i="18" a="1"/>
  <c r="O133" i="18" s="1"/>
  <c r="V133" i="18" a="1"/>
  <c r="V133" i="18" s="1"/>
  <c r="AD133" i="18" a="1"/>
  <c r="AD133" i="18" s="1"/>
  <c r="R133" i="18" a="1"/>
  <c r="R133" i="18" s="1"/>
  <c r="AF133" i="18" a="1"/>
  <c r="AF133" i="18" s="1"/>
  <c r="AF134" i="18" a="1"/>
  <c r="AF134" i="18" s="1"/>
  <c r="AB134" i="18" a="1"/>
  <c r="AB134" i="18" s="1"/>
  <c r="Z134" i="18" a="1"/>
  <c r="Z134" i="18" s="1"/>
  <c r="AD134" i="18" a="1"/>
  <c r="AD134" i="18" s="1"/>
  <c r="AA134" i="18" a="1"/>
  <c r="AA134" i="18" s="1"/>
  <c r="Y134" i="18" a="1"/>
  <c r="Y134" i="18" s="1"/>
  <c r="AC134" i="18" a="1"/>
  <c r="AC134" i="18" s="1"/>
  <c r="X134" i="18" a="1"/>
  <c r="X134" i="18" s="1"/>
  <c r="AG134" i="18" a="1"/>
  <c r="AG134" i="18" s="1"/>
  <c r="U134" i="18" a="1"/>
  <c r="U134" i="18" s="1"/>
  <c r="R134" i="18" a="1"/>
  <c r="R134" i="18" s="1"/>
  <c r="P134" i="18" a="1"/>
  <c r="P134" i="18" s="1"/>
  <c r="T134" i="18" a="1"/>
  <c r="T134" i="18" s="1"/>
  <c r="O134" i="18" a="1"/>
  <c r="O134" i="18" s="1"/>
  <c r="V134" i="18" a="1"/>
  <c r="V134" i="18" s="1"/>
  <c r="AE134" i="18" a="1"/>
  <c r="AE134" i="18" s="1"/>
  <c r="Q134" i="18" a="1"/>
  <c r="Q134" i="18" s="1"/>
  <c r="P164" i="18" a="1"/>
  <c r="P164" i="18" s="1"/>
  <c r="P110" i="18" a="1"/>
  <c r="P110" i="18" s="1"/>
  <c r="AC110" i="18" a="1"/>
  <c r="AC110" i="18" s="1"/>
  <c r="AB110" i="18" a="1"/>
  <c r="AB110" i="18" s="1"/>
  <c r="X110" i="18" a="1"/>
  <c r="X110" i="18" s="1"/>
  <c r="V110" i="18" a="1"/>
  <c r="V110" i="18" s="1"/>
  <c r="AD110" i="18" a="1"/>
  <c r="AD110" i="18" s="1"/>
  <c r="O110" i="18" a="1"/>
  <c r="O110" i="18" s="1"/>
  <c r="U110" i="18" a="1"/>
  <c r="U110" i="18" s="1"/>
  <c r="R110" i="18" a="1"/>
  <c r="R110" i="18" s="1"/>
  <c r="AA110" i="18" a="1"/>
  <c r="AA110" i="18" s="1"/>
  <c r="AE110" i="18" a="1"/>
  <c r="AE110" i="18" s="1"/>
  <c r="Q110" i="18" a="1"/>
  <c r="Q110" i="18" s="1"/>
  <c r="Y110" i="18" a="1"/>
  <c r="Y110" i="18" s="1"/>
  <c r="AF110" i="18" a="1"/>
  <c r="AF110" i="18" s="1"/>
  <c r="Z110" i="18" a="1"/>
  <c r="Z110" i="18" s="1"/>
  <c r="AG110" i="18" a="1"/>
  <c r="AG110" i="18" s="1"/>
  <c r="T110" i="18" a="1"/>
  <c r="T110" i="18" s="1"/>
  <c r="Y119" i="18" a="1"/>
  <c r="Y119" i="18" s="1"/>
  <c r="AG119" i="18" a="1"/>
  <c r="AG119" i="18" s="1"/>
  <c r="AF119" i="18" a="1"/>
  <c r="AF119" i="18" s="1"/>
  <c r="Q119" i="18" a="1"/>
  <c r="Q119" i="18" s="1"/>
  <c r="V119" i="18" a="1"/>
  <c r="V119" i="18" s="1"/>
  <c r="AC119" i="18" a="1"/>
  <c r="AC119" i="18" s="1"/>
  <c r="P119" i="18" a="1"/>
  <c r="P119" i="18" s="1"/>
  <c r="AA119" i="18" a="1"/>
  <c r="AA119" i="18" s="1"/>
  <c r="X119" i="18" a="1"/>
  <c r="X119" i="18" s="1"/>
  <c r="U119" i="18" a="1"/>
  <c r="U119" i="18" s="1"/>
  <c r="AB119" i="18" a="1"/>
  <c r="AB119" i="18" s="1"/>
  <c r="O119" i="18" a="1"/>
  <c r="O119" i="18" s="1"/>
  <c r="AD119" i="18" a="1"/>
  <c r="AD119" i="18" s="1"/>
  <c r="R119" i="18" a="1"/>
  <c r="R119" i="18" s="1"/>
  <c r="T119" i="18" a="1"/>
  <c r="T119" i="18" s="1"/>
  <c r="AE119" i="18" a="1"/>
  <c r="AE119" i="18" s="1"/>
  <c r="Z119" i="18" a="1"/>
  <c r="Z119" i="18" s="1"/>
  <c r="T154" i="18" a="1"/>
  <c r="T154" i="18" s="1"/>
  <c r="R154" i="18" a="1"/>
  <c r="R154" i="18" s="1"/>
  <c r="V154" i="18" a="1"/>
  <c r="V154" i="18" s="1"/>
  <c r="AC154" i="18" a="1"/>
  <c r="AC154" i="18" s="1"/>
  <c r="O154" i="18" a="1"/>
  <c r="O154" i="18" s="1"/>
  <c r="Y154" i="18" a="1"/>
  <c r="Y154" i="18" s="1"/>
  <c r="AD154" i="18" a="1"/>
  <c r="AD154" i="18" s="1"/>
  <c r="Q154" i="18" a="1"/>
  <c r="Q154" i="18" s="1"/>
  <c r="AG154" i="18" a="1"/>
  <c r="AG154" i="18" s="1"/>
  <c r="P154" i="18" a="1"/>
  <c r="P154" i="18" s="1"/>
  <c r="AE154" i="18" a="1"/>
  <c r="AE154" i="18" s="1"/>
  <c r="U154" i="18" a="1"/>
  <c r="U154" i="18" s="1"/>
  <c r="AF154" i="18" a="1"/>
  <c r="AF154" i="18" s="1"/>
  <c r="AA154" i="18" a="1"/>
  <c r="AA154" i="18" s="1"/>
  <c r="AB154" i="18" a="1"/>
  <c r="AB154" i="18" s="1"/>
  <c r="X154" i="18" a="1"/>
  <c r="X154" i="18" s="1"/>
  <c r="Z154" i="18" a="1"/>
  <c r="Z154" i="18" s="1"/>
  <c r="AC117" i="18" a="1"/>
  <c r="AC117" i="18" s="1"/>
  <c r="Z117" i="18" a="1"/>
  <c r="Z117" i="18" s="1"/>
  <c r="AB117" i="18" a="1"/>
  <c r="AB117" i="18" s="1"/>
  <c r="R117" i="18" a="1"/>
  <c r="R117" i="18" s="1"/>
  <c r="AG117" i="18" a="1"/>
  <c r="AG117" i="18" s="1"/>
  <c r="U117" i="18" a="1"/>
  <c r="U117" i="18" s="1"/>
  <c r="AA117" i="18" a="1"/>
  <c r="AA117" i="18" s="1"/>
  <c r="AD117" i="18" a="1"/>
  <c r="AD117" i="18" s="1"/>
  <c r="AF117" i="18" a="1"/>
  <c r="AF117" i="18" s="1"/>
  <c r="Y117" i="18" a="1"/>
  <c r="Y117" i="18" s="1"/>
  <c r="AE117" i="18" a="1"/>
  <c r="AE117" i="18" s="1"/>
  <c r="T117" i="18" a="1"/>
  <c r="T117" i="18" s="1"/>
  <c r="P117" i="18" a="1"/>
  <c r="P117" i="18" s="1"/>
  <c r="Q117" i="18" a="1"/>
  <c r="Q117" i="18" s="1"/>
  <c r="O117" i="18" a="1"/>
  <c r="O117" i="18" s="1"/>
  <c r="X117" i="18" a="1"/>
  <c r="X117" i="18" s="1"/>
  <c r="V117" i="18" a="1"/>
  <c r="V117" i="18" s="1"/>
  <c r="AD115" i="18" a="1"/>
  <c r="AD115" i="18" s="1"/>
  <c r="AC115" i="18" a="1"/>
  <c r="AC115" i="18" s="1"/>
  <c r="R164" i="18" a="1"/>
  <c r="R164" i="18" s="1"/>
  <c r="AE164" i="18" a="1"/>
  <c r="AE164" i="18" s="1"/>
  <c r="Z120" i="18" a="1"/>
  <c r="Z120" i="18" s="1"/>
  <c r="AB120" i="18" a="1"/>
  <c r="AB120" i="18" s="1"/>
  <c r="Y135" i="18" a="1"/>
  <c r="Y135" i="18" s="1"/>
  <c r="X146" i="18" a="1"/>
  <c r="X146" i="18" s="1"/>
  <c r="AD146" i="18" a="1"/>
  <c r="AD146" i="18" s="1"/>
  <c r="AC114" i="18" a="1"/>
  <c r="AC114" i="18" s="1"/>
  <c r="AF114" i="18" a="1"/>
  <c r="AF114" i="18" s="1"/>
  <c r="AD114" i="18" a="1"/>
  <c r="AD114" i="18" s="1"/>
  <c r="V95" i="18" a="1"/>
  <c r="V95" i="18" s="1"/>
  <c r="R95" i="18" a="1"/>
  <c r="R95" i="18" s="1"/>
  <c r="Y163" i="18" a="1"/>
  <c r="Y163" i="18" s="1"/>
  <c r="AE163" i="18" a="1"/>
  <c r="AE163" i="18" s="1"/>
  <c r="AG163" i="18" a="1"/>
  <c r="AG163" i="18" s="1"/>
  <c r="AF163" i="18" a="1"/>
  <c r="AF163" i="18" s="1"/>
  <c r="AD163" i="18" a="1"/>
  <c r="AD163" i="18" s="1"/>
  <c r="P163" i="18" a="1"/>
  <c r="P163" i="18" s="1"/>
  <c r="AB163" i="18" a="1"/>
  <c r="AB163" i="18" s="1"/>
  <c r="V163" i="18" a="1"/>
  <c r="V163" i="18" s="1"/>
  <c r="AC163" i="18" a="1"/>
  <c r="AC163" i="18" s="1"/>
  <c r="AA163" i="18" a="1"/>
  <c r="AA163" i="18" s="1"/>
  <c r="O163" i="18" a="1"/>
  <c r="O163" i="18" s="1"/>
  <c r="Z163" i="18" a="1"/>
  <c r="Z163" i="18" s="1"/>
  <c r="T163" i="18" a="1"/>
  <c r="T163" i="18" s="1"/>
  <c r="R163" i="18" a="1"/>
  <c r="R163" i="18" s="1"/>
  <c r="U163" i="18" a="1"/>
  <c r="U163" i="18" s="1"/>
  <c r="Q163" i="18" a="1"/>
  <c r="Q163" i="18" s="1"/>
  <c r="X163" i="18" a="1"/>
  <c r="X163" i="18" s="1"/>
  <c r="Z147" i="18" a="1"/>
  <c r="Z147" i="18" s="1"/>
  <c r="AB147" i="18" a="1"/>
  <c r="AB147" i="18" s="1"/>
  <c r="AE147" i="18" a="1"/>
  <c r="AE147" i="18" s="1"/>
  <c r="AC147" i="18" a="1"/>
  <c r="AC147" i="18" s="1"/>
  <c r="AG147" i="18" a="1"/>
  <c r="AG147" i="18" s="1"/>
  <c r="Y147" i="18" a="1"/>
  <c r="Y147" i="18" s="1"/>
  <c r="AF147" i="18" a="1"/>
  <c r="AF147" i="18" s="1"/>
  <c r="X147" i="18" a="1"/>
  <c r="X147" i="18" s="1"/>
  <c r="AD147" i="18" a="1"/>
  <c r="AD147" i="18" s="1"/>
  <c r="AA147" i="18" a="1"/>
  <c r="AA147" i="18" s="1"/>
  <c r="U147" i="18" a="1"/>
  <c r="U147" i="18" s="1"/>
  <c r="O147" i="18" a="1"/>
  <c r="O147" i="18" s="1"/>
  <c r="Q147" i="18" a="1"/>
  <c r="Q147" i="18" s="1"/>
  <c r="T147" i="18" a="1"/>
  <c r="T147" i="18" s="1"/>
  <c r="P147" i="18" a="1"/>
  <c r="P147" i="18" s="1"/>
  <c r="V147" i="18" a="1"/>
  <c r="V147" i="18" s="1"/>
  <c r="R147" i="18" a="1"/>
  <c r="R147" i="18" s="1"/>
  <c r="U164" i="18" a="1"/>
  <c r="U164" i="18" s="1"/>
  <c r="AF120" i="18" a="1"/>
  <c r="AF120" i="18" s="1"/>
  <c r="X137" i="18" a="1"/>
  <c r="X137" i="18" s="1"/>
  <c r="AB137" i="18" a="1"/>
  <c r="AB137" i="18" s="1"/>
  <c r="AF137" i="18" a="1"/>
  <c r="AF137" i="18" s="1"/>
  <c r="AE137" i="18" a="1"/>
  <c r="AE137" i="18" s="1"/>
  <c r="AA137" i="18" a="1"/>
  <c r="AA137" i="18" s="1"/>
  <c r="AC137" i="18" a="1"/>
  <c r="AC137" i="18" s="1"/>
  <c r="Z137" i="18" a="1"/>
  <c r="Z137" i="18" s="1"/>
  <c r="AG137" i="18" a="1"/>
  <c r="AG137" i="18" s="1"/>
  <c r="Y137" i="18" a="1"/>
  <c r="Y137" i="18" s="1"/>
  <c r="R137" i="18" a="1"/>
  <c r="R137" i="18" s="1"/>
  <c r="V137" i="18" a="1"/>
  <c r="V137" i="18" s="1"/>
  <c r="Q137" i="18" a="1"/>
  <c r="Q137" i="18" s="1"/>
  <c r="P137" i="18" a="1"/>
  <c r="P137" i="18" s="1"/>
  <c r="U137" i="18" a="1"/>
  <c r="U137" i="18" s="1"/>
  <c r="O137" i="18" a="1"/>
  <c r="O137" i="18" s="1"/>
  <c r="AD137" i="18" a="1"/>
  <c r="AD137" i="18" s="1"/>
  <c r="T137" i="18" a="1"/>
  <c r="T137" i="18" s="1"/>
  <c r="AB167" i="18" a="1"/>
  <c r="AB167" i="18" s="1"/>
  <c r="R167" i="18" a="1"/>
  <c r="R167" i="18" s="1"/>
  <c r="Z167" i="18" a="1"/>
  <c r="Z167" i="18" s="1"/>
  <c r="AG167" i="18" a="1"/>
  <c r="AG167" i="18" s="1"/>
  <c r="Y167" i="18" a="1"/>
  <c r="Y167" i="18" s="1"/>
  <c r="AA167" i="18" a="1"/>
  <c r="AA167" i="18" s="1"/>
  <c r="AF167" i="18" a="1"/>
  <c r="AF167" i="18" s="1"/>
  <c r="X167" i="18" a="1"/>
  <c r="X167" i="18" s="1"/>
  <c r="AD167" i="18" a="1"/>
  <c r="AD167" i="18" s="1"/>
  <c r="V167" i="18" a="1"/>
  <c r="V167" i="18" s="1"/>
  <c r="Q167" i="18" a="1"/>
  <c r="Q167" i="18" s="1"/>
  <c r="O167" i="18" a="1"/>
  <c r="O167" i="18" s="1"/>
  <c r="U167" i="18" a="1"/>
  <c r="U167" i="18" s="1"/>
  <c r="AC167" i="18" a="1"/>
  <c r="AC167" i="18" s="1"/>
  <c r="T167" i="18" a="1"/>
  <c r="T167" i="18" s="1"/>
  <c r="P167" i="18" a="1"/>
  <c r="P167" i="18" s="1"/>
  <c r="AE167" i="18" a="1"/>
  <c r="AE167" i="18" s="1"/>
  <c r="V164" i="18" a="1"/>
  <c r="V164" i="18" s="1"/>
  <c r="AE135" i="18" a="1"/>
  <c r="AE135" i="18" s="1"/>
  <c r="AB124" i="18" a="1"/>
  <c r="AB124" i="18" s="1"/>
  <c r="Y124" i="18" a="1"/>
  <c r="Y124" i="18" s="1"/>
  <c r="AF124" i="18" a="1"/>
  <c r="AF124" i="18" s="1"/>
  <c r="X124" i="18" a="1"/>
  <c r="X124" i="18" s="1"/>
  <c r="T124" i="18" a="1"/>
  <c r="T124" i="18" s="1"/>
  <c r="AA124" i="18" a="1"/>
  <c r="AA124" i="18" s="1"/>
  <c r="AE124" i="18" a="1"/>
  <c r="AE124" i="18" s="1"/>
  <c r="Z124" i="18" a="1"/>
  <c r="Z124" i="18" s="1"/>
  <c r="U124" i="18" a="1"/>
  <c r="U124" i="18" s="1"/>
  <c r="Q124" i="18" a="1"/>
  <c r="Q124" i="18" s="1"/>
  <c r="AG124" i="18" a="1"/>
  <c r="AG124" i="18" s="1"/>
  <c r="AC124" i="18" a="1"/>
  <c r="AC124" i="18" s="1"/>
  <c r="P124" i="18" a="1"/>
  <c r="P124" i="18" s="1"/>
  <c r="O124" i="18" a="1"/>
  <c r="O124" i="18" s="1"/>
  <c r="V124" i="18" a="1"/>
  <c r="V124" i="18" s="1"/>
  <c r="R124" i="18" a="1"/>
  <c r="R124" i="18" s="1"/>
  <c r="AD124" i="18" a="1"/>
  <c r="AD124" i="18" s="1"/>
  <c r="O115" i="18" a="1"/>
  <c r="O115" i="18" s="1"/>
  <c r="X115" i="18" a="1"/>
  <c r="X115" i="18" s="1"/>
  <c r="AE95" i="18" a="1"/>
  <c r="AE95" i="18" s="1"/>
  <c r="O164" i="18" a="1"/>
  <c r="O164" i="18" s="1"/>
  <c r="Y164" i="18" a="1"/>
  <c r="Y164" i="18" s="1"/>
  <c r="AE120" i="18" a="1"/>
  <c r="AE120" i="18" s="1"/>
  <c r="Y120" i="18" a="1"/>
  <c r="Y120" i="18" s="1"/>
  <c r="P135" i="18" a="1"/>
  <c r="P135" i="18" s="1"/>
  <c r="X135" i="18" a="1"/>
  <c r="X135" i="18" s="1"/>
  <c r="R146" i="18" a="1"/>
  <c r="R146" i="18" s="1"/>
  <c r="AB146" i="18" a="1"/>
  <c r="AB146" i="18" s="1"/>
  <c r="AE114" i="18" a="1"/>
  <c r="AE114" i="18" s="1"/>
  <c r="U95" i="18" a="1"/>
  <c r="U95" i="18" s="1"/>
  <c r="Y95" i="18" a="1"/>
  <c r="Y95" i="18" s="1"/>
  <c r="AB158" i="18" a="1"/>
  <c r="AB158" i="18" s="1"/>
  <c r="AF158" i="18" a="1"/>
  <c r="AF158" i="18" s="1"/>
  <c r="AC158" i="18" a="1"/>
  <c r="AC158" i="18" s="1"/>
  <c r="X158" i="18" a="1"/>
  <c r="X158" i="18" s="1"/>
  <c r="AE158" i="18" a="1"/>
  <c r="AE158" i="18" s="1"/>
  <c r="AD158" i="18" a="1"/>
  <c r="AD158" i="18" s="1"/>
  <c r="AG158" i="18" a="1"/>
  <c r="AG158" i="18" s="1"/>
  <c r="R158" i="18" a="1"/>
  <c r="R158" i="18" s="1"/>
  <c r="Y158" i="18" a="1"/>
  <c r="Y158" i="18" s="1"/>
  <c r="U158" i="18" a="1"/>
  <c r="U158" i="18" s="1"/>
  <c r="V158" i="18" a="1"/>
  <c r="V158" i="18" s="1"/>
  <c r="AA158" i="18" a="1"/>
  <c r="AA158" i="18" s="1"/>
  <c r="O158" i="18" a="1"/>
  <c r="O158" i="18" s="1"/>
  <c r="Q158" i="18" a="1"/>
  <c r="Q158" i="18" s="1"/>
  <c r="T158" i="18" a="1"/>
  <c r="T158" i="18" s="1"/>
  <c r="Z158" i="18" a="1"/>
  <c r="Z158" i="18" s="1"/>
  <c r="P158" i="18" a="1"/>
  <c r="P158" i="18" s="1"/>
  <c r="Y128" i="18" a="1"/>
  <c r="Y128" i="18" s="1"/>
  <c r="AC128" i="18" a="1"/>
  <c r="AC128" i="18" s="1"/>
  <c r="AB128" i="18" a="1"/>
  <c r="AB128" i="18" s="1"/>
  <c r="AE128" i="18" a="1"/>
  <c r="AE128" i="18" s="1"/>
  <c r="X128" i="18" a="1"/>
  <c r="X128" i="18" s="1"/>
  <c r="Z128" i="18" a="1"/>
  <c r="Z128" i="18" s="1"/>
  <c r="AA128" i="18" a="1"/>
  <c r="AA128" i="18" s="1"/>
  <c r="AD128" i="18" a="1"/>
  <c r="AD128" i="18" s="1"/>
  <c r="R128" i="18" a="1"/>
  <c r="R128" i="18" s="1"/>
  <c r="Q128" i="18" a="1"/>
  <c r="Q128" i="18" s="1"/>
  <c r="O128" i="18" a="1"/>
  <c r="O128" i="18" s="1"/>
  <c r="P128" i="18" a="1"/>
  <c r="P128" i="18" s="1"/>
  <c r="U128" i="18" a="1"/>
  <c r="U128" i="18" s="1"/>
  <c r="V128" i="18" a="1"/>
  <c r="V128" i="18" s="1"/>
  <c r="T128" i="18" a="1"/>
  <c r="T128" i="18" s="1"/>
  <c r="AF128" i="18" a="1"/>
  <c r="AF128" i="18" s="1"/>
  <c r="AG128" i="18" a="1"/>
  <c r="AG128" i="18" s="1"/>
  <c r="P151" i="18" a="1"/>
  <c r="P151" i="18" s="1"/>
  <c r="T151" i="18" a="1"/>
  <c r="T151" i="18" s="1"/>
  <c r="AF151" i="18" a="1"/>
  <c r="AF151" i="18" s="1"/>
  <c r="AB151" i="18" a="1"/>
  <c r="AB151" i="18" s="1"/>
  <c r="Y151" i="18" a="1"/>
  <c r="Y151" i="18" s="1"/>
  <c r="Q151" i="18" a="1"/>
  <c r="Q151" i="18" s="1"/>
  <c r="AD151" i="18" a="1"/>
  <c r="AD151" i="18" s="1"/>
  <c r="O151" i="18" a="1"/>
  <c r="O151" i="18" s="1"/>
  <c r="U151" i="18" a="1"/>
  <c r="U151" i="18" s="1"/>
  <c r="X151" i="18" a="1"/>
  <c r="X151" i="18" s="1"/>
  <c r="Z151" i="18" a="1"/>
  <c r="Z151" i="18" s="1"/>
  <c r="AC151" i="18" a="1"/>
  <c r="AC151" i="18" s="1"/>
  <c r="V151" i="18" a="1"/>
  <c r="V151" i="18" s="1"/>
  <c r="AA151" i="18" a="1"/>
  <c r="AA151" i="18" s="1"/>
  <c r="R151" i="18" a="1"/>
  <c r="R151" i="18" s="1"/>
  <c r="AG151" i="18" a="1"/>
  <c r="AG151" i="18" s="1"/>
  <c r="AE151" i="18" a="1"/>
  <c r="AE151" i="18" s="1"/>
  <c r="Z125" i="18" a="1"/>
  <c r="Z125" i="18" s="1"/>
  <c r="AA125" i="18" a="1"/>
  <c r="AA125" i="18" s="1"/>
  <c r="AG125" i="18" a="1"/>
  <c r="AG125" i="18" s="1"/>
  <c r="AD125" i="18" a="1"/>
  <c r="AD125" i="18" s="1"/>
  <c r="AC125" i="18" a="1"/>
  <c r="AC125" i="18" s="1"/>
  <c r="Y125" i="18" a="1"/>
  <c r="Y125" i="18" s="1"/>
  <c r="AE125" i="18" a="1"/>
  <c r="AE125" i="18" s="1"/>
  <c r="AF125" i="18" a="1"/>
  <c r="AF125" i="18" s="1"/>
  <c r="T125" i="18" a="1"/>
  <c r="T125" i="18" s="1"/>
  <c r="X125" i="18" a="1"/>
  <c r="X125" i="18" s="1"/>
  <c r="P125" i="18" a="1"/>
  <c r="P125" i="18" s="1"/>
  <c r="O125" i="18" a="1"/>
  <c r="O125" i="18" s="1"/>
  <c r="R125" i="18" a="1"/>
  <c r="R125" i="18" s="1"/>
  <c r="V125" i="18" a="1"/>
  <c r="V125" i="18" s="1"/>
  <c r="AB125" i="18" a="1"/>
  <c r="AB125" i="18" s="1"/>
  <c r="U125" i="18" a="1"/>
  <c r="U125" i="18" s="1"/>
  <c r="Q125" i="18" a="1"/>
  <c r="Q125" i="18" s="1"/>
  <c r="P150" i="18" a="1"/>
  <c r="P150" i="18" s="1"/>
  <c r="AA150" i="18" a="1"/>
  <c r="AA150" i="18" s="1"/>
  <c r="V150" i="18" a="1"/>
  <c r="V150" i="18" s="1"/>
  <c r="AD150" i="18" a="1"/>
  <c r="AD150" i="18" s="1"/>
  <c r="T150" i="18" a="1"/>
  <c r="T150" i="18" s="1"/>
  <c r="Y150" i="18" a="1"/>
  <c r="Y150" i="18" s="1"/>
  <c r="Z150" i="18" a="1"/>
  <c r="Z150" i="18" s="1"/>
  <c r="AC150" i="18" a="1"/>
  <c r="AC150" i="18" s="1"/>
  <c r="AF150" i="18" a="1"/>
  <c r="AF150" i="18" s="1"/>
  <c r="AG150" i="18" a="1"/>
  <c r="AG150" i="18" s="1"/>
  <c r="R150" i="18" a="1"/>
  <c r="R150" i="18" s="1"/>
  <c r="AB150" i="18" a="1"/>
  <c r="AB150" i="18" s="1"/>
  <c r="X150" i="18" a="1"/>
  <c r="X150" i="18" s="1"/>
  <c r="O150" i="18" a="1"/>
  <c r="O150" i="18" s="1"/>
  <c r="Q150" i="18" a="1"/>
  <c r="Q150" i="18" s="1"/>
  <c r="AE150" i="18" a="1"/>
  <c r="AE150" i="18" s="1"/>
  <c r="U150" i="18" a="1"/>
  <c r="U150" i="18" s="1"/>
  <c r="Y122" i="18" a="1"/>
  <c r="Y122" i="18" s="1"/>
  <c r="X122" i="18" a="1"/>
  <c r="X122" i="18" s="1"/>
  <c r="AA122" i="18" a="1"/>
  <c r="AA122" i="18" s="1"/>
  <c r="AE122" i="18" a="1"/>
  <c r="AE122" i="18" s="1"/>
  <c r="AD122" i="18" a="1"/>
  <c r="AD122" i="18" s="1"/>
  <c r="AC122" i="18" a="1"/>
  <c r="AC122" i="18" s="1"/>
  <c r="Q122" i="18" a="1"/>
  <c r="Q122" i="18" s="1"/>
  <c r="AB122" i="18" a="1"/>
  <c r="AB122" i="18" s="1"/>
  <c r="V122" i="18" a="1"/>
  <c r="V122" i="18" s="1"/>
  <c r="O122" i="18" a="1"/>
  <c r="O122" i="18" s="1"/>
  <c r="P122" i="18" a="1"/>
  <c r="P122" i="18" s="1"/>
  <c r="AF122" i="18" a="1"/>
  <c r="AF122" i="18" s="1"/>
  <c r="Z122" i="18" a="1"/>
  <c r="Z122" i="18" s="1"/>
  <c r="AG122" i="18" a="1"/>
  <c r="AG122" i="18" s="1"/>
  <c r="T122" i="18" a="1"/>
  <c r="T122" i="18" s="1"/>
  <c r="U122" i="18" a="1"/>
  <c r="U122" i="18" s="1"/>
  <c r="R122" i="18" a="1"/>
  <c r="R122" i="18" s="1"/>
  <c r="AD116" i="18" a="1"/>
  <c r="AD116" i="18" s="1"/>
  <c r="AF116" i="18" a="1"/>
  <c r="AF116" i="18" s="1"/>
  <c r="AE116" i="18" a="1"/>
  <c r="AE116" i="18" s="1"/>
  <c r="T116" i="18" a="1"/>
  <c r="T116" i="18" s="1"/>
  <c r="Y116" i="18" a="1"/>
  <c r="Y116" i="18" s="1"/>
  <c r="AA116" i="18" a="1"/>
  <c r="AA116" i="18" s="1"/>
  <c r="AC116" i="18" a="1"/>
  <c r="AC116" i="18" s="1"/>
  <c r="AG116" i="18" a="1"/>
  <c r="AG116" i="18" s="1"/>
  <c r="X116" i="18" a="1"/>
  <c r="X116" i="18" s="1"/>
  <c r="AB116" i="18" a="1"/>
  <c r="AB116" i="18" s="1"/>
  <c r="R116" i="18" a="1"/>
  <c r="R116" i="18" s="1"/>
  <c r="O116" i="18" a="1"/>
  <c r="O116" i="18" s="1"/>
  <c r="P116" i="18" a="1"/>
  <c r="P116" i="18" s="1"/>
  <c r="V116" i="18" a="1"/>
  <c r="V116" i="18" s="1"/>
  <c r="Q116" i="18" a="1"/>
  <c r="Q116" i="18" s="1"/>
  <c r="U116" i="18" a="1"/>
  <c r="U116" i="18" s="1"/>
  <c r="Z116" i="18" a="1"/>
  <c r="Z116" i="18" s="1"/>
  <c r="AD132" i="18" a="1"/>
  <c r="AD132" i="18" s="1"/>
  <c r="AC132" i="18" a="1"/>
  <c r="AC132" i="18" s="1"/>
  <c r="Z132" i="18" a="1"/>
  <c r="Z132" i="18" s="1"/>
  <c r="Y132" i="18" a="1"/>
  <c r="Y132" i="18" s="1"/>
  <c r="X132" i="18" a="1"/>
  <c r="X132" i="18" s="1"/>
  <c r="AG132" i="18" a="1"/>
  <c r="AG132" i="18" s="1"/>
  <c r="U132" i="18" a="1"/>
  <c r="U132" i="18" s="1"/>
  <c r="Q132" i="18" a="1"/>
  <c r="Q132" i="18" s="1"/>
  <c r="P132" i="18" a="1"/>
  <c r="P132" i="18" s="1"/>
  <c r="V132" i="18" a="1"/>
  <c r="V132" i="18" s="1"/>
  <c r="R132" i="18" a="1"/>
  <c r="R132" i="18" s="1"/>
  <c r="AB132" i="18" a="1"/>
  <c r="AB132" i="18" s="1"/>
  <c r="O132" i="18" a="1"/>
  <c r="O132" i="18" s="1"/>
  <c r="AE132" i="18" a="1"/>
  <c r="AE132" i="18" s="1"/>
  <c r="AF132" i="18" a="1"/>
  <c r="AF132" i="18" s="1"/>
  <c r="AA132" i="18" a="1"/>
  <c r="AA132" i="18" s="1"/>
  <c r="T132" i="18" a="1"/>
  <c r="T132" i="18" s="1"/>
  <c r="T148" i="18" a="1"/>
  <c r="T148" i="18" s="1"/>
  <c r="Y148" i="18" a="1"/>
  <c r="Y148" i="18" s="1"/>
  <c r="AE148" i="18" a="1"/>
  <c r="AE148" i="18" s="1"/>
  <c r="X148" i="18" a="1"/>
  <c r="X148" i="18" s="1"/>
  <c r="AD148" i="18" a="1"/>
  <c r="AD148" i="18" s="1"/>
  <c r="AB148" i="18" a="1"/>
  <c r="AB148" i="18" s="1"/>
  <c r="Z148" i="18" a="1"/>
  <c r="Z148" i="18" s="1"/>
  <c r="AA148" i="18" a="1"/>
  <c r="AA148" i="18" s="1"/>
  <c r="AG148" i="18" a="1"/>
  <c r="AG148" i="18" s="1"/>
  <c r="P148" i="18" a="1"/>
  <c r="P148" i="18" s="1"/>
  <c r="V148" i="18" a="1"/>
  <c r="V148" i="18" s="1"/>
  <c r="Q148" i="18" a="1"/>
  <c r="Q148" i="18" s="1"/>
  <c r="R148" i="18" a="1"/>
  <c r="R148" i="18" s="1"/>
  <c r="AF148" i="18" a="1"/>
  <c r="AF148" i="18" s="1"/>
  <c r="U148" i="18" a="1"/>
  <c r="U148" i="18" s="1"/>
  <c r="O148" i="18" a="1"/>
  <c r="O148" i="18" s="1"/>
  <c r="AC148" i="18" a="1"/>
  <c r="AC148" i="18" s="1"/>
  <c r="AE153" i="18" a="1"/>
  <c r="AE153" i="18" s="1"/>
  <c r="X153" i="18" a="1"/>
  <c r="X153" i="18" s="1"/>
  <c r="AC153" i="18" a="1"/>
  <c r="AC153" i="18" s="1"/>
  <c r="AA153" i="18" a="1"/>
  <c r="AA153" i="18" s="1"/>
  <c r="V153" i="18" a="1"/>
  <c r="V153" i="18" s="1"/>
  <c r="AB153" i="18" a="1"/>
  <c r="AB153" i="18" s="1"/>
  <c r="Z153" i="18" a="1"/>
  <c r="Z153" i="18" s="1"/>
  <c r="AG153" i="18" a="1"/>
  <c r="AG153" i="18" s="1"/>
  <c r="AF153" i="18" a="1"/>
  <c r="AF153" i="18" s="1"/>
  <c r="O153" i="18" a="1"/>
  <c r="O153" i="18" s="1"/>
  <c r="AD153" i="18" a="1"/>
  <c r="AD153" i="18" s="1"/>
  <c r="T153" i="18" a="1"/>
  <c r="T153" i="18" s="1"/>
  <c r="P153" i="18" a="1"/>
  <c r="P153" i="18" s="1"/>
  <c r="R153" i="18" a="1"/>
  <c r="R153" i="18" s="1"/>
  <c r="Q153" i="18" a="1"/>
  <c r="Q153" i="18" s="1"/>
  <c r="Y153" i="18" a="1"/>
  <c r="Y153" i="18" s="1"/>
  <c r="U153" i="18" a="1"/>
  <c r="U153" i="18" s="1"/>
  <c r="X160" i="18" a="1"/>
  <c r="X160" i="18" s="1"/>
  <c r="AA160" i="18" a="1"/>
  <c r="AA160" i="18" s="1"/>
  <c r="AE160" i="18" a="1"/>
  <c r="AE160" i="18" s="1"/>
  <c r="R160" i="18" a="1"/>
  <c r="R160" i="18" s="1"/>
  <c r="V160" i="18" a="1"/>
  <c r="V160" i="18" s="1"/>
  <c r="O160" i="18" a="1"/>
  <c r="O160" i="18" s="1"/>
  <c r="Q160" i="18" a="1"/>
  <c r="Q160" i="18" s="1"/>
  <c r="AG160" i="18" a="1"/>
  <c r="AG160" i="18" s="1"/>
  <c r="AD160" i="18" a="1"/>
  <c r="AD160" i="18" s="1"/>
  <c r="AC160" i="18" a="1"/>
  <c r="AC160" i="18" s="1"/>
  <c r="T160" i="18" a="1"/>
  <c r="T160" i="18" s="1"/>
  <c r="Y160" i="18" a="1"/>
  <c r="Y160" i="18" s="1"/>
  <c r="AB160" i="18" a="1"/>
  <c r="AB160" i="18" s="1"/>
  <c r="P160" i="18" a="1"/>
  <c r="P160" i="18" s="1"/>
  <c r="U160" i="18" a="1"/>
  <c r="U160" i="18" s="1"/>
  <c r="Z160" i="18" a="1"/>
  <c r="Z160" i="18" s="1"/>
  <c r="AF160" i="18" a="1"/>
  <c r="AF160" i="18" s="1"/>
  <c r="X145" i="18" a="1"/>
  <c r="X145" i="18" s="1"/>
  <c r="Y145" i="18" a="1"/>
  <c r="Y145" i="18" s="1"/>
  <c r="Z145" i="18" a="1"/>
  <c r="Z145" i="18" s="1"/>
  <c r="AG145" i="18" a="1"/>
  <c r="AG145" i="18" s="1"/>
  <c r="AE145" i="18" a="1"/>
  <c r="AE145" i="18" s="1"/>
  <c r="V145" i="18" a="1"/>
  <c r="V145" i="18" s="1"/>
  <c r="O145" i="18" a="1"/>
  <c r="O145" i="18" s="1"/>
  <c r="Q145" i="18" a="1"/>
  <c r="Q145" i="18" s="1"/>
  <c r="AA145" i="18" a="1"/>
  <c r="AA145" i="18" s="1"/>
  <c r="AD145" i="18" a="1"/>
  <c r="AD145" i="18" s="1"/>
  <c r="AC145" i="18" a="1"/>
  <c r="AC145" i="18" s="1"/>
  <c r="R145" i="18" a="1"/>
  <c r="R145" i="18" s="1"/>
  <c r="P145" i="18" a="1"/>
  <c r="P145" i="18" s="1"/>
  <c r="AF145" i="18" a="1"/>
  <c r="AF145" i="18" s="1"/>
  <c r="U145" i="18" a="1"/>
  <c r="U145" i="18" s="1"/>
  <c r="T145" i="18" a="1"/>
  <c r="T145" i="18" s="1"/>
  <c r="AB145" i="18" a="1"/>
  <c r="AB145" i="18" s="1"/>
  <c r="AC86" i="18" a="1"/>
  <c r="AC86" i="18" s="1"/>
  <c r="AE86" i="18" a="1"/>
  <c r="AE86" i="18" s="1"/>
  <c r="Z86" i="18" a="1"/>
  <c r="Z86" i="18" s="1"/>
  <c r="AD86" i="18" a="1"/>
  <c r="AD86" i="18" s="1"/>
  <c r="Y86" i="18" a="1"/>
  <c r="Y86" i="18" s="1"/>
  <c r="AA86" i="18" a="1"/>
  <c r="AA86" i="18" s="1"/>
  <c r="X86" i="18" a="1"/>
  <c r="X86" i="18" s="1"/>
  <c r="AB86" i="18" a="1"/>
  <c r="AB86" i="18" s="1"/>
  <c r="O86" i="18" a="1"/>
  <c r="O86" i="18" s="1"/>
  <c r="AG86" i="18" a="1"/>
  <c r="AG86" i="18" s="1"/>
  <c r="R86" i="18" a="1"/>
  <c r="R86" i="18" s="1"/>
  <c r="Q86" i="18" a="1"/>
  <c r="Q86" i="18" s="1"/>
  <c r="V86" i="18" a="1"/>
  <c r="V86" i="18" s="1"/>
  <c r="U86" i="18" a="1"/>
  <c r="U86" i="18" s="1"/>
  <c r="T86" i="18" a="1"/>
  <c r="T86" i="18" s="1"/>
  <c r="P86" i="18" a="1"/>
  <c r="P86" i="18" s="1"/>
  <c r="AF86" i="18" a="1"/>
  <c r="AF86" i="18" s="1"/>
  <c r="AF104" i="18" a="1"/>
  <c r="AF104" i="18" s="1"/>
  <c r="AC104" i="18" a="1"/>
  <c r="AC104" i="18" s="1"/>
  <c r="AE104" i="18" a="1"/>
  <c r="AE104" i="18" s="1"/>
  <c r="X104" i="18" a="1"/>
  <c r="X104" i="18" s="1"/>
  <c r="AD104" i="18" a="1"/>
  <c r="AD104" i="18" s="1"/>
  <c r="U104" i="18" a="1"/>
  <c r="U104" i="18" s="1"/>
  <c r="AB104" i="18" a="1"/>
  <c r="AB104" i="18" s="1"/>
  <c r="AA104" i="18" a="1"/>
  <c r="AA104" i="18" s="1"/>
  <c r="AG104" i="18" a="1"/>
  <c r="AG104" i="18" s="1"/>
  <c r="Z104" i="18" a="1"/>
  <c r="Z104" i="18" s="1"/>
  <c r="O104" i="18" a="1"/>
  <c r="O104" i="18" s="1"/>
  <c r="Y104" i="18" a="1"/>
  <c r="Y104" i="18" s="1"/>
  <c r="R104" i="18" a="1"/>
  <c r="R104" i="18" s="1"/>
  <c r="T104" i="18" a="1"/>
  <c r="T104" i="18" s="1"/>
  <c r="Q104" i="18" a="1"/>
  <c r="Q104" i="18" s="1"/>
  <c r="V104" i="18" a="1"/>
  <c r="V104" i="18" s="1"/>
  <c r="P104" i="18" a="1"/>
  <c r="P104" i="18" s="1"/>
  <c r="Z152" i="18" a="1"/>
  <c r="Z152" i="18" s="1"/>
  <c r="Q152" i="18" a="1"/>
  <c r="Q152" i="18" s="1"/>
  <c r="Y152" i="18" a="1"/>
  <c r="Y152" i="18" s="1"/>
  <c r="AD152" i="18" a="1"/>
  <c r="AD152" i="18" s="1"/>
  <c r="AF152" i="18" a="1"/>
  <c r="AF152" i="18" s="1"/>
  <c r="X152" i="18" a="1"/>
  <c r="X152" i="18" s="1"/>
  <c r="AC152" i="18" a="1"/>
  <c r="AC152" i="18" s="1"/>
  <c r="AE152" i="18" a="1"/>
  <c r="AE152" i="18" s="1"/>
  <c r="AG152" i="18" a="1"/>
  <c r="AG152" i="18" s="1"/>
  <c r="V152" i="18" a="1"/>
  <c r="V152" i="18" s="1"/>
  <c r="AB152" i="18" a="1"/>
  <c r="AB152" i="18" s="1"/>
  <c r="O152" i="18" a="1"/>
  <c r="O152" i="18" s="1"/>
  <c r="P152" i="18" a="1"/>
  <c r="P152" i="18" s="1"/>
  <c r="R152" i="18" a="1"/>
  <c r="R152" i="18" s="1"/>
  <c r="T152" i="18" a="1"/>
  <c r="T152" i="18" s="1"/>
  <c r="U152" i="18" a="1"/>
  <c r="U152" i="18" s="1"/>
  <c r="AA152" i="18" a="1"/>
  <c r="AA152" i="18" s="1"/>
  <c r="R130" i="18" a="1"/>
  <c r="R130" i="18" s="1"/>
  <c r="O130" i="18" a="1"/>
  <c r="O130" i="18" s="1"/>
  <c r="Z130" i="18" a="1"/>
  <c r="Z130" i="18" s="1"/>
  <c r="AD130" i="18" a="1"/>
  <c r="AD130" i="18" s="1"/>
  <c r="V130" i="18" a="1"/>
  <c r="V130" i="18" s="1"/>
  <c r="AG130" i="18" a="1"/>
  <c r="AG130" i="18" s="1"/>
  <c r="AA130" i="18" a="1"/>
  <c r="AA130" i="18" s="1"/>
  <c r="AE130" i="18" a="1"/>
  <c r="AE130" i="18" s="1"/>
  <c r="U130" i="18" a="1"/>
  <c r="U130" i="18" s="1"/>
  <c r="AC130" i="18" a="1"/>
  <c r="AC130" i="18" s="1"/>
  <c r="Q130" i="18" a="1"/>
  <c r="Q130" i="18" s="1"/>
  <c r="P130" i="18" a="1"/>
  <c r="P130" i="18" s="1"/>
  <c r="Y130" i="18" a="1"/>
  <c r="Y130" i="18" s="1"/>
  <c r="AF130" i="18" a="1"/>
  <c r="AF130" i="18" s="1"/>
  <c r="AB130" i="18" a="1"/>
  <c r="AB130" i="18" s="1"/>
  <c r="X130" i="18" a="1"/>
  <c r="X130" i="18" s="1"/>
  <c r="T130" i="18" a="1"/>
  <c r="T130" i="18" s="1"/>
  <c r="AB82" i="18" a="1"/>
  <c r="AB82" i="18" s="1"/>
  <c r="P82" i="18" a="1"/>
  <c r="P82" i="18" s="1"/>
  <c r="AA82" i="18" a="1"/>
  <c r="AA82" i="18" s="1"/>
  <c r="Z82" i="18" a="1"/>
  <c r="Z82" i="18" s="1"/>
  <c r="AG82" i="18" a="1"/>
  <c r="AG82" i="18" s="1"/>
  <c r="X82" i="18" a="1"/>
  <c r="X82" i="18" s="1"/>
  <c r="Y82" i="18" a="1"/>
  <c r="Y82" i="18" s="1"/>
  <c r="AE82" i="18" a="1"/>
  <c r="AE82" i="18" s="1"/>
  <c r="AF82" i="18" a="1"/>
  <c r="AF82" i="18" s="1"/>
  <c r="AC82" i="18" a="1"/>
  <c r="AC82" i="18" s="1"/>
  <c r="AD82" i="18" a="1"/>
  <c r="AD82" i="18" s="1"/>
  <c r="V82" i="18" a="1"/>
  <c r="V82" i="18" s="1"/>
  <c r="T82" i="18" a="1"/>
  <c r="T82" i="18" s="1"/>
  <c r="O82" i="18" a="1"/>
  <c r="O82" i="18" s="1"/>
  <c r="U82" i="18" a="1"/>
  <c r="U82" i="18" s="1"/>
  <c r="R82" i="18" a="1"/>
  <c r="R82" i="18" s="1"/>
  <c r="Q82" i="18" a="1"/>
  <c r="Q82" i="18" s="1"/>
  <c r="AB115" i="18" a="1"/>
  <c r="AB115" i="18" s="1"/>
  <c r="AG115" i="18" a="1"/>
  <c r="AG115" i="18" s="1"/>
  <c r="O135" i="18" a="1"/>
  <c r="O135" i="18" s="1"/>
  <c r="Y136" i="18" a="1"/>
  <c r="Y136" i="18" s="1"/>
  <c r="T136" i="18" a="1"/>
  <c r="T136" i="18" s="1"/>
  <c r="AE94" i="18" a="1"/>
  <c r="AE94" i="18" s="1"/>
  <c r="Q164" i="18" a="1"/>
  <c r="Q164" i="18" s="1"/>
  <c r="X164" i="18" a="1"/>
  <c r="X164" i="18" s="1"/>
  <c r="AA120" i="18" a="1"/>
  <c r="AA120" i="18" s="1"/>
  <c r="AC120" i="18" a="1"/>
  <c r="AC120" i="18" s="1"/>
  <c r="R135" i="18" a="1"/>
  <c r="R135" i="18" s="1"/>
  <c r="U135" i="18" a="1"/>
  <c r="U135" i="18" s="1"/>
  <c r="P146" i="18" a="1"/>
  <c r="P146" i="18" s="1"/>
  <c r="AG146" i="18" a="1"/>
  <c r="AG146" i="18" s="1"/>
  <c r="V114" i="18" a="1"/>
  <c r="V114" i="18" s="1"/>
  <c r="O114" i="18" a="1"/>
  <c r="O114" i="18" s="1"/>
  <c r="O95" i="18" a="1"/>
  <c r="O95" i="18" s="1"/>
  <c r="AG95" i="18" a="1"/>
  <c r="AG95" i="18" s="1"/>
  <c r="AD135" i="18" a="1"/>
  <c r="AD135" i="18" s="1"/>
  <c r="O141" i="18" a="1"/>
  <c r="O141" i="18" s="1"/>
  <c r="R141" i="18" a="1"/>
  <c r="R141" i="18" s="1"/>
  <c r="AG141" i="18" a="1"/>
  <c r="AG141" i="18" s="1"/>
  <c r="AF141" i="18" a="1"/>
  <c r="AF141" i="18" s="1"/>
  <c r="U141" i="18" a="1"/>
  <c r="U141" i="18" s="1"/>
  <c r="T141" i="18" a="1"/>
  <c r="T141" i="18" s="1"/>
  <c r="Z141" i="18" a="1"/>
  <c r="Z141" i="18" s="1"/>
  <c r="Y141" i="18" a="1"/>
  <c r="Y141" i="18" s="1"/>
  <c r="AE141" i="18" a="1"/>
  <c r="AE141" i="18" s="1"/>
  <c r="AD141" i="18" a="1"/>
  <c r="AD141" i="18" s="1"/>
  <c r="P141" i="18" a="1"/>
  <c r="P141" i="18" s="1"/>
  <c r="Q141" i="18" a="1"/>
  <c r="Q141" i="18" s="1"/>
  <c r="AC141" i="18" a="1"/>
  <c r="AC141" i="18" s="1"/>
  <c r="AB141" i="18" a="1"/>
  <c r="AB141" i="18" s="1"/>
  <c r="AA141" i="18" a="1"/>
  <c r="AA141" i="18" s="1"/>
  <c r="X141" i="18" a="1"/>
  <c r="X141" i="18" s="1"/>
  <c r="V141" i="18" a="1"/>
  <c r="V141" i="18" s="1"/>
  <c r="AF164" i="18" a="1"/>
  <c r="AF164" i="18" s="1"/>
  <c r="AG113" i="18" a="1"/>
  <c r="AG113" i="18" s="1"/>
  <c r="AB113" i="18" a="1"/>
  <c r="AB113" i="18" s="1"/>
  <c r="X113" i="18" a="1"/>
  <c r="X113" i="18" s="1"/>
  <c r="AA113" i="18" a="1"/>
  <c r="AA113" i="18" s="1"/>
  <c r="V113" i="18" a="1"/>
  <c r="V113" i="18" s="1"/>
  <c r="Z113" i="18" a="1"/>
  <c r="Z113" i="18" s="1"/>
  <c r="AE113" i="18" a="1"/>
  <c r="AE113" i="18" s="1"/>
  <c r="AD113" i="18" a="1"/>
  <c r="AD113" i="18" s="1"/>
  <c r="AC113" i="18" a="1"/>
  <c r="AC113" i="18" s="1"/>
  <c r="R113" i="18" a="1"/>
  <c r="R113" i="18" s="1"/>
  <c r="U113" i="18" a="1"/>
  <c r="U113" i="18" s="1"/>
  <c r="AF113" i="18" a="1"/>
  <c r="AF113" i="18" s="1"/>
  <c r="Y113" i="18" a="1"/>
  <c r="Y113" i="18" s="1"/>
  <c r="P113" i="18" a="1"/>
  <c r="P113" i="18" s="1"/>
  <c r="O113" i="18" a="1"/>
  <c r="O113" i="18" s="1"/>
  <c r="Q113" i="18" a="1"/>
  <c r="Q113" i="18" s="1"/>
  <c r="T113" i="18" a="1"/>
  <c r="T113" i="18" s="1"/>
  <c r="T162" i="18" a="1"/>
  <c r="T162" i="18" s="1"/>
  <c r="X162" i="18" a="1"/>
  <c r="X162" i="18" s="1"/>
  <c r="AA162" i="18" a="1"/>
  <c r="AA162" i="18" s="1"/>
  <c r="AE162" i="18" a="1"/>
  <c r="AE162" i="18" s="1"/>
  <c r="Z162" i="18" a="1"/>
  <c r="Z162" i="18" s="1"/>
  <c r="AF162" i="18" a="1"/>
  <c r="AF162" i="18" s="1"/>
  <c r="R162" i="18" a="1"/>
  <c r="R162" i="18" s="1"/>
  <c r="AB162" i="18" a="1"/>
  <c r="AB162" i="18" s="1"/>
  <c r="Y162" i="18" a="1"/>
  <c r="Y162" i="18" s="1"/>
  <c r="AC162" i="18" a="1"/>
  <c r="AC162" i="18" s="1"/>
  <c r="U162" i="18" a="1"/>
  <c r="U162" i="18" s="1"/>
  <c r="AG162" i="18" a="1"/>
  <c r="AG162" i="18" s="1"/>
  <c r="Q162" i="18" a="1"/>
  <c r="Q162" i="18" s="1"/>
  <c r="AD162" i="18" a="1"/>
  <c r="AD162" i="18" s="1"/>
  <c r="O162" i="18" a="1"/>
  <c r="O162" i="18" s="1"/>
  <c r="V162" i="18" a="1"/>
  <c r="V162" i="18" s="1"/>
  <c r="P162" i="18" a="1"/>
  <c r="P162" i="18" s="1"/>
  <c r="V120" i="18" a="1"/>
  <c r="V120" i="18" s="1"/>
  <c r="R114" i="18" a="1"/>
  <c r="R114" i="18" s="1"/>
  <c r="Z126" i="18" a="1"/>
  <c r="Z126" i="18" s="1"/>
  <c r="AG126" i="18" a="1"/>
  <c r="AG126" i="18" s="1"/>
  <c r="T126" i="18" a="1"/>
  <c r="T126" i="18" s="1"/>
  <c r="AB126" i="18" a="1"/>
  <c r="AB126" i="18" s="1"/>
  <c r="AF126" i="18" a="1"/>
  <c r="AF126" i="18" s="1"/>
  <c r="Q126" i="18" a="1"/>
  <c r="Q126" i="18" s="1"/>
  <c r="Y126" i="18" a="1"/>
  <c r="Y126" i="18" s="1"/>
  <c r="U126" i="18" a="1"/>
  <c r="U126" i="18" s="1"/>
  <c r="X126" i="18" a="1"/>
  <c r="X126" i="18" s="1"/>
  <c r="V126" i="18" a="1"/>
  <c r="V126" i="18" s="1"/>
  <c r="O126" i="18" a="1"/>
  <c r="O126" i="18" s="1"/>
  <c r="AA126" i="18" a="1"/>
  <c r="AA126" i="18" s="1"/>
  <c r="AD126" i="18" a="1"/>
  <c r="AD126" i="18" s="1"/>
  <c r="R126" i="18" a="1"/>
  <c r="R126" i="18" s="1"/>
  <c r="P126" i="18" a="1"/>
  <c r="P126" i="18" s="1"/>
  <c r="AE126" i="18" a="1"/>
  <c r="AE126" i="18" s="1"/>
  <c r="AC126" i="18" a="1"/>
  <c r="AC126" i="18" s="1"/>
  <c r="AE109" i="18" a="1"/>
  <c r="AE109" i="18" s="1"/>
  <c r="AG109" i="18" a="1"/>
  <c r="AG109" i="18" s="1"/>
  <c r="AC109" i="18" a="1"/>
  <c r="AC109" i="18" s="1"/>
  <c r="O109" i="18" a="1"/>
  <c r="O109" i="18" s="1"/>
  <c r="AB109" i="18" a="1"/>
  <c r="AB109" i="18" s="1"/>
  <c r="V109" i="18" a="1"/>
  <c r="V109" i="18" s="1"/>
  <c r="AF109" i="18" a="1"/>
  <c r="AF109" i="18" s="1"/>
  <c r="T109" i="18" a="1"/>
  <c r="T109" i="18" s="1"/>
  <c r="X109" i="18" a="1"/>
  <c r="X109" i="18" s="1"/>
  <c r="Q109" i="18" a="1"/>
  <c r="Q109" i="18" s="1"/>
  <c r="AA109" i="18" a="1"/>
  <c r="AA109" i="18" s="1"/>
  <c r="Y109" i="18" a="1"/>
  <c r="Y109" i="18" s="1"/>
  <c r="U109" i="18" a="1"/>
  <c r="U109" i="18" s="1"/>
  <c r="Z109" i="18" a="1"/>
  <c r="Z109" i="18" s="1"/>
  <c r="P109" i="18" a="1"/>
  <c r="P109" i="18" s="1"/>
  <c r="AD109" i="18" a="1"/>
  <c r="AD109" i="18" s="1"/>
  <c r="R109" i="18" a="1"/>
  <c r="R109" i="18" s="1"/>
  <c r="Q115" i="18" a="1"/>
  <c r="Q115" i="18" s="1"/>
  <c r="AE115" i="18" a="1"/>
  <c r="AE115" i="18" s="1"/>
  <c r="T164" i="18" a="1"/>
  <c r="T164" i="18" s="1"/>
  <c r="AG164" i="18" a="1"/>
  <c r="AG164" i="18" s="1"/>
  <c r="O120" i="18" a="1"/>
  <c r="O120" i="18" s="1"/>
  <c r="T135" i="18" a="1"/>
  <c r="T135" i="18" s="1"/>
  <c r="AA135" i="18" a="1"/>
  <c r="AA135" i="18" s="1"/>
  <c r="AE146" i="18" a="1"/>
  <c r="AE146" i="18" s="1"/>
  <c r="AC146" i="18" a="1"/>
  <c r="AC146" i="18" s="1"/>
  <c r="U114" i="18" a="1"/>
  <c r="U114" i="18" s="1"/>
  <c r="Y114" i="18" a="1"/>
  <c r="Y114" i="18" s="1"/>
  <c r="T95" i="18" a="1"/>
  <c r="T95" i="18" s="1"/>
  <c r="AB95" i="18" a="1"/>
  <c r="AB95" i="18" s="1"/>
  <c r="T94" i="18" a="1"/>
  <c r="T94" i="18" s="1"/>
  <c r="AE112" i="18" a="1"/>
  <c r="AE112" i="18" s="1"/>
  <c r="Y112" i="18" a="1"/>
  <c r="Y112" i="18" s="1"/>
  <c r="AF112" i="18" a="1"/>
  <c r="AF112" i="18" s="1"/>
  <c r="T112" i="18" a="1"/>
  <c r="T112" i="18" s="1"/>
  <c r="AC112" i="18" a="1"/>
  <c r="AC112" i="18" s="1"/>
  <c r="AB112" i="18" a="1"/>
  <c r="AB112" i="18" s="1"/>
  <c r="AA112" i="18" a="1"/>
  <c r="AA112" i="18" s="1"/>
  <c r="AG112" i="18" a="1"/>
  <c r="AG112" i="18" s="1"/>
  <c r="X112" i="18" a="1"/>
  <c r="X112" i="18" s="1"/>
  <c r="O112" i="18" a="1"/>
  <c r="O112" i="18" s="1"/>
  <c r="P112" i="18" a="1"/>
  <c r="P112" i="18" s="1"/>
  <c r="Z112" i="18" a="1"/>
  <c r="Z112" i="18" s="1"/>
  <c r="U112" i="18" a="1"/>
  <c r="U112" i="18" s="1"/>
  <c r="V112" i="18" a="1"/>
  <c r="V112" i="18" s="1"/>
  <c r="AD112" i="18" a="1"/>
  <c r="AD112" i="18" s="1"/>
  <c r="Q112" i="18" a="1"/>
  <c r="Q112" i="18" s="1"/>
  <c r="R112" i="18" a="1"/>
  <c r="R112" i="18" s="1"/>
  <c r="AG87" i="18" a="1"/>
  <c r="AG87" i="18" s="1"/>
  <c r="T87" i="18" a="1"/>
  <c r="T87" i="18" s="1"/>
  <c r="AE87" i="18" a="1"/>
  <c r="AE87" i="18" s="1"/>
  <c r="Y87" i="18" a="1"/>
  <c r="Y87" i="18" s="1"/>
  <c r="AF87" i="18" a="1"/>
  <c r="AF87" i="18" s="1"/>
  <c r="X87" i="18" a="1"/>
  <c r="X87" i="18" s="1"/>
  <c r="AD87" i="18" a="1"/>
  <c r="AD87" i="18" s="1"/>
  <c r="AB87" i="18" a="1"/>
  <c r="AB87" i="18" s="1"/>
  <c r="V87" i="18" a="1"/>
  <c r="V87" i="18" s="1"/>
  <c r="Z87" i="18" a="1"/>
  <c r="Z87" i="18" s="1"/>
  <c r="AA87" i="18" a="1"/>
  <c r="AA87" i="18" s="1"/>
  <c r="R87" i="18" a="1"/>
  <c r="R87" i="18" s="1"/>
  <c r="U87" i="18" a="1"/>
  <c r="U87" i="18" s="1"/>
  <c r="P87" i="18" a="1"/>
  <c r="P87" i="18" s="1"/>
  <c r="Q87" i="18" a="1"/>
  <c r="Q87" i="18" s="1"/>
  <c r="O87" i="18" a="1"/>
  <c r="O87" i="18" s="1"/>
  <c r="AC87" i="18" a="1"/>
  <c r="AC87" i="18" s="1"/>
  <c r="AD120" i="18" a="1"/>
  <c r="AD120" i="18" s="1"/>
  <c r="P120" i="18" a="1"/>
  <c r="P120" i="18" s="1"/>
  <c r="R157" i="18" a="1"/>
  <c r="R157" i="18" s="1"/>
  <c r="Z157" i="18" a="1"/>
  <c r="Z157" i="18" s="1"/>
  <c r="AD157" i="18" a="1"/>
  <c r="AD157" i="18" s="1"/>
  <c r="AA157" i="18" a="1"/>
  <c r="AA157" i="18" s="1"/>
  <c r="AC157" i="18" a="1"/>
  <c r="AC157" i="18" s="1"/>
  <c r="X157" i="18" a="1"/>
  <c r="X157" i="18" s="1"/>
  <c r="AE157" i="18" a="1"/>
  <c r="AE157" i="18" s="1"/>
  <c r="AG157" i="18" a="1"/>
  <c r="AG157" i="18" s="1"/>
  <c r="U157" i="18" a="1"/>
  <c r="U157" i="18" s="1"/>
  <c r="V157" i="18" a="1"/>
  <c r="V157" i="18" s="1"/>
  <c r="Y157" i="18" a="1"/>
  <c r="Y157" i="18" s="1"/>
  <c r="O157" i="18" a="1"/>
  <c r="O157" i="18" s="1"/>
  <c r="P157" i="18" a="1"/>
  <c r="P157" i="18" s="1"/>
  <c r="T157" i="18" a="1"/>
  <c r="T157" i="18" s="1"/>
  <c r="AB157" i="18" a="1"/>
  <c r="AB157" i="18" s="1"/>
  <c r="Q157" i="18" a="1"/>
  <c r="Q157" i="18" s="1"/>
  <c r="AF157" i="18" a="1"/>
  <c r="AF157" i="18" s="1"/>
  <c r="Z140" i="18" a="1"/>
  <c r="Z140" i="18" s="1"/>
  <c r="AA140" i="18" a="1"/>
  <c r="AA140" i="18" s="1"/>
  <c r="Q140" i="18" a="1"/>
  <c r="Q140" i="18" s="1"/>
  <c r="AG140" i="18" a="1"/>
  <c r="AG140" i="18" s="1"/>
  <c r="AB140" i="18" a="1"/>
  <c r="AB140" i="18" s="1"/>
  <c r="O140" i="18" a="1"/>
  <c r="O140" i="18" s="1"/>
  <c r="P140" i="18" a="1"/>
  <c r="P140" i="18" s="1"/>
  <c r="Y140" i="18" a="1"/>
  <c r="Y140" i="18" s="1"/>
  <c r="AF140" i="18" a="1"/>
  <c r="AF140" i="18" s="1"/>
  <c r="R140" i="18" a="1"/>
  <c r="R140" i="18" s="1"/>
  <c r="AD140" i="18" a="1"/>
  <c r="AD140" i="18" s="1"/>
  <c r="V140" i="18" a="1"/>
  <c r="V140" i="18" s="1"/>
  <c r="U140" i="18" a="1"/>
  <c r="U140" i="18" s="1"/>
  <c r="AC140" i="18" a="1"/>
  <c r="AC140" i="18" s="1"/>
  <c r="T140" i="18" a="1"/>
  <c r="T140" i="18" s="1"/>
  <c r="AE140" i="18" a="1"/>
  <c r="AE140" i="18" s="1"/>
  <c r="X140" i="18" a="1"/>
  <c r="X140" i="18" s="1"/>
  <c r="AC108" i="18" a="1"/>
  <c r="AC108" i="18" s="1"/>
  <c r="AB108" i="18" a="1"/>
  <c r="AB108" i="18" s="1"/>
  <c r="AA108" i="18" a="1"/>
  <c r="AA108" i="18" s="1"/>
  <c r="AG108" i="18" a="1"/>
  <c r="AG108" i="18" s="1"/>
  <c r="U108" i="18" a="1"/>
  <c r="U108" i="18" s="1"/>
  <c r="Y108" i="18" a="1"/>
  <c r="Y108" i="18" s="1"/>
  <c r="AF108" i="18" a="1"/>
  <c r="AF108" i="18" s="1"/>
  <c r="V108" i="18" a="1"/>
  <c r="V108" i="18" s="1"/>
  <c r="AE108" i="18" a="1"/>
  <c r="AE108" i="18" s="1"/>
  <c r="AD108" i="18" a="1"/>
  <c r="AD108" i="18" s="1"/>
  <c r="Q108" i="18" a="1"/>
  <c r="Q108" i="18" s="1"/>
  <c r="O108" i="18" a="1"/>
  <c r="O108" i="18" s="1"/>
  <c r="T108" i="18" a="1"/>
  <c r="T108" i="18" s="1"/>
  <c r="X108" i="18" a="1"/>
  <c r="X108" i="18" s="1"/>
  <c r="Z108" i="18" a="1"/>
  <c r="Z108" i="18" s="1"/>
  <c r="R108" i="18" a="1"/>
  <c r="R108" i="18" s="1"/>
  <c r="P108" i="18" a="1"/>
  <c r="P108" i="18" s="1"/>
  <c r="R115" i="18" a="1"/>
  <c r="R115" i="18" s="1"/>
  <c r="AA164" i="18" a="1"/>
  <c r="AA164" i="18" s="1"/>
  <c r="V135" i="18" a="1"/>
  <c r="V135" i="18" s="1"/>
  <c r="AA146" i="18" a="1"/>
  <c r="AA146" i="18" s="1"/>
  <c r="AC95" i="18" a="1"/>
  <c r="AC95" i="18" s="1"/>
  <c r="AB166" i="18" a="1"/>
  <c r="AB166" i="18" s="1"/>
  <c r="AF166" i="18" a="1"/>
  <c r="AF166" i="18" s="1"/>
  <c r="X166" i="18" a="1"/>
  <c r="X166" i="18" s="1"/>
  <c r="AE166" i="18" a="1"/>
  <c r="AE166" i="18" s="1"/>
  <c r="AD166" i="18" a="1"/>
  <c r="AD166" i="18" s="1"/>
  <c r="AA166" i="18" a="1"/>
  <c r="AA166" i="18" s="1"/>
  <c r="AG166" i="18" a="1"/>
  <c r="AG166" i="18" s="1"/>
  <c r="AC166" i="18" a="1"/>
  <c r="AC166" i="18" s="1"/>
  <c r="Y166" i="18" a="1"/>
  <c r="Y166" i="18" s="1"/>
  <c r="P166" i="18" a="1"/>
  <c r="P166" i="18" s="1"/>
  <c r="Z166" i="18" a="1"/>
  <c r="Z166" i="18" s="1"/>
  <c r="R166" i="18" a="1"/>
  <c r="R166" i="18" s="1"/>
  <c r="U166" i="18" a="1"/>
  <c r="U166" i="18" s="1"/>
  <c r="T166" i="18" a="1"/>
  <c r="T166" i="18" s="1"/>
  <c r="V166" i="18" a="1"/>
  <c r="V166" i="18" s="1"/>
  <c r="Q166" i="18" a="1"/>
  <c r="Q166" i="18" s="1"/>
  <c r="O166" i="18" a="1"/>
  <c r="O166" i="18" s="1"/>
  <c r="AE121" i="18" a="1"/>
  <c r="AE121" i="18" s="1"/>
  <c r="AF121" i="18" a="1"/>
  <c r="AF121" i="18" s="1"/>
  <c r="V121" i="18" a="1"/>
  <c r="V121" i="18" s="1"/>
  <c r="X121" i="18" a="1"/>
  <c r="X121" i="18" s="1"/>
  <c r="O121" i="18" a="1"/>
  <c r="O121" i="18" s="1"/>
  <c r="AB121" i="18" a="1"/>
  <c r="AB121" i="18" s="1"/>
  <c r="Z121" i="18" a="1"/>
  <c r="Z121" i="18" s="1"/>
  <c r="AD121" i="18" a="1"/>
  <c r="AD121" i="18" s="1"/>
  <c r="U121" i="18" a="1"/>
  <c r="U121" i="18" s="1"/>
  <c r="AA121" i="18" a="1"/>
  <c r="AA121" i="18" s="1"/>
  <c r="T121" i="18" a="1"/>
  <c r="T121" i="18" s="1"/>
  <c r="AC121" i="18" a="1"/>
  <c r="AC121" i="18" s="1"/>
  <c r="Q121" i="18" a="1"/>
  <c r="Q121" i="18" s="1"/>
  <c r="Y121" i="18" a="1"/>
  <c r="Y121" i="18" s="1"/>
  <c r="R121" i="18" a="1"/>
  <c r="R121" i="18" s="1"/>
  <c r="AG121" i="18" a="1"/>
  <c r="AG121" i="18" s="1"/>
  <c r="P121" i="18" a="1"/>
  <c r="P121" i="18" s="1"/>
  <c r="Y84" i="18" a="1"/>
  <c r="Y84" i="18" s="1"/>
  <c r="V84" i="18" a="1"/>
  <c r="V84" i="18" s="1"/>
  <c r="X84" i="18" a="1"/>
  <c r="X84" i="18" s="1"/>
  <c r="AD84" i="18" a="1"/>
  <c r="AD84" i="18" s="1"/>
  <c r="AC84" i="18" a="1"/>
  <c r="AC84" i="18" s="1"/>
  <c r="AB84" i="18" a="1"/>
  <c r="AB84" i="18" s="1"/>
  <c r="AG84" i="18" a="1"/>
  <c r="AG84" i="18" s="1"/>
  <c r="AF84" i="18" a="1"/>
  <c r="AF84" i="18" s="1"/>
  <c r="Q84" i="18" a="1"/>
  <c r="Q84" i="18" s="1"/>
  <c r="AA84" i="18" a="1"/>
  <c r="AA84" i="18" s="1"/>
  <c r="O84" i="18" a="1"/>
  <c r="O84" i="18" s="1"/>
  <c r="Z84" i="18" a="1"/>
  <c r="Z84" i="18" s="1"/>
  <c r="R84" i="18" a="1"/>
  <c r="R84" i="18" s="1"/>
  <c r="T84" i="18" a="1"/>
  <c r="T84" i="18" s="1"/>
  <c r="P84" i="18" a="1"/>
  <c r="P84" i="18" s="1"/>
  <c r="U84" i="18" a="1"/>
  <c r="U84" i="18" s="1"/>
  <c r="AE84" i="18" a="1"/>
  <c r="AE84" i="18" s="1"/>
  <c r="Q79" i="18" a="1"/>
  <c r="Q79" i="18" s="1"/>
  <c r="AC79" i="18" a="1"/>
  <c r="AC79" i="18" s="1"/>
  <c r="P79" i="18" a="1"/>
  <c r="P79" i="18" s="1"/>
  <c r="AD79" i="18" a="1"/>
  <c r="AD79" i="18" s="1"/>
  <c r="X79" i="18" a="1"/>
  <c r="X79" i="18" s="1"/>
  <c r="AE79" i="18" a="1"/>
  <c r="AE79" i="18" s="1"/>
  <c r="Y79" i="18" a="1"/>
  <c r="Y79" i="18" s="1"/>
  <c r="T79" i="18" a="1"/>
  <c r="T79" i="18" s="1"/>
  <c r="AA79" i="18" a="1"/>
  <c r="AA79" i="18" s="1"/>
  <c r="V79" i="18" a="1"/>
  <c r="V79" i="18" s="1"/>
  <c r="AF79" i="18" a="1"/>
  <c r="AF79" i="18" s="1"/>
  <c r="O79" i="18" a="1"/>
  <c r="O79" i="18" s="1"/>
  <c r="R79" i="18" a="1"/>
  <c r="R79" i="18" s="1"/>
  <c r="AB79" i="18" a="1"/>
  <c r="AB79" i="18" s="1"/>
  <c r="Z79" i="18" a="1"/>
  <c r="Z79" i="18" s="1"/>
  <c r="AG79" i="18" a="1"/>
  <c r="AG79" i="18" s="1"/>
  <c r="U79" i="18" a="1"/>
  <c r="U79" i="18" s="1"/>
  <c r="AE102" i="18" a="1"/>
  <c r="AE102" i="18" s="1"/>
  <c r="AD102" i="18" a="1"/>
  <c r="AD102" i="18" s="1"/>
  <c r="AB102" i="18" a="1"/>
  <c r="AB102" i="18" s="1"/>
  <c r="AC102" i="18" a="1"/>
  <c r="AC102" i="18" s="1"/>
  <c r="Q102" i="18" a="1"/>
  <c r="Q102" i="18" s="1"/>
  <c r="R102" i="18" a="1"/>
  <c r="R102" i="18" s="1"/>
  <c r="AG102" i="18" a="1"/>
  <c r="AG102" i="18" s="1"/>
  <c r="AA102" i="18" a="1"/>
  <c r="AA102" i="18" s="1"/>
  <c r="U102" i="18" a="1"/>
  <c r="U102" i="18" s="1"/>
  <c r="Y102" i="18" a="1"/>
  <c r="Y102" i="18" s="1"/>
  <c r="V102" i="18" a="1"/>
  <c r="V102" i="18" s="1"/>
  <c r="O102" i="18" a="1"/>
  <c r="O102" i="18" s="1"/>
  <c r="P102" i="18" a="1"/>
  <c r="P102" i="18" s="1"/>
  <c r="Z102" i="18" a="1"/>
  <c r="Z102" i="18" s="1"/>
  <c r="X102" i="18" a="1"/>
  <c r="X102" i="18" s="1"/>
  <c r="T102" i="18" a="1"/>
  <c r="T102" i="18" s="1"/>
  <c r="AF102" i="18" a="1"/>
  <c r="AF102" i="18" s="1"/>
  <c r="R105" i="18" a="1"/>
  <c r="R105" i="18" s="1"/>
  <c r="AB105" i="18" a="1"/>
  <c r="AB105" i="18" s="1"/>
  <c r="P105" i="18" a="1"/>
  <c r="P105" i="18" s="1"/>
  <c r="V105" i="18" a="1"/>
  <c r="V105" i="18" s="1"/>
  <c r="AF105" i="18" a="1"/>
  <c r="AF105" i="18" s="1"/>
  <c r="AD105" i="18" a="1"/>
  <c r="AD105" i="18" s="1"/>
  <c r="O105" i="18" a="1"/>
  <c r="O105" i="18" s="1"/>
  <c r="Z105" i="18" a="1"/>
  <c r="Z105" i="18" s="1"/>
  <c r="T105" i="18" a="1"/>
  <c r="T105" i="18" s="1"/>
  <c r="Y105" i="18" a="1"/>
  <c r="Y105" i="18" s="1"/>
  <c r="X105" i="18" a="1"/>
  <c r="X105" i="18" s="1"/>
  <c r="AA105" i="18" a="1"/>
  <c r="AA105" i="18" s="1"/>
  <c r="AC105" i="18" a="1"/>
  <c r="AC105" i="18" s="1"/>
  <c r="U105" i="18" a="1"/>
  <c r="U105" i="18" s="1"/>
  <c r="AG105" i="18" a="1"/>
  <c r="AG105" i="18" s="1"/>
  <c r="AE105" i="18" a="1"/>
  <c r="AE105" i="18" s="1"/>
  <c r="Q105" i="18" a="1"/>
  <c r="Q105" i="18" s="1"/>
  <c r="Y88" i="18" a="1"/>
  <c r="Y88" i="18" s="1"/>
  <c r="R88" i="18" a="1"/>
  <c r="R88" i="18" s="1"/>
  <c r="AA88" i="18" a="1"/>
  <c r="AA88" i="18" s="1"/>
  <c r="AF88" i="18" a="1"/>
  <c r="AF88" i="18" s="1"/>
  <c r="AD88" i="18" a="1"/>
  <c r="AD88" i="18" s="1"/>
  <c r="AE88" i="18" a="1"/>
  <c r="AE88" i="18" s="1"/>
  <c r="X88" i="18" a="1"/>
  <c r="X88" i="18" s="1"/>
  <c r="Z88" i="18" a="1"/>
  <c r="Z88" i="18" s="1"/>
  <c r="AC88" i="18" a="1"/>
  <c r="AC88" i="18" s="1"/>
  <c r="AB88" i="18" a="1"/>
  <c r="AB88" i="18" s="1"/>
  <c r="T88" i="18" a="1"/>
  <c r="T88" i="18" s="1"/>
  <c r="P88" i="18" a="1"/>
  <c r="P88" i="18" s="1"/>
  <c r="U88" i="18" a="1"/>
  <c r="U88" i="18" s="1"/>
  <c r="V88" i="18" a="1"/>
  <c r="V88" i="18" s="1"/>
  <c r="Q88" i="18" a="1"/>
  <c r="Q88" i="18" s="1"/>
  <c r="O88" i="18" a="1"/>
  <c r="O88" i="18" s="1"/>
  <c r="AG88" i="18" a="1"/>
  <c r="AG88" i="18" s="1"/>
  <c r="Y111" i="18" a="1"/>
  <c r="Y111" i="18" s="1"/>
  <c r="AF111" i="18" a="1"/>
  <c r="AF111" i="18" s="1"/>
  <c r="AG111" i="18" a="1"/>
  <c r="AG111" i="18" s="1"/>
  <c r="Z111" i="18" a="1"/>
  <c r="Z111" i="18" s="1"/>
  <c r="T111" i="18" a="1"/>
  <c r="T111" i="18" s="1"/>
  <c r="AB111" i="18" a="1"/>
  <c r="AB111" i="18" s="1"/>
  <c r="X111" i="18" a="1"/>
  <c r="X111" i="18" s="1"/>
  <c r="AE111" i="18" a="1"/>
  <c r="AE111" i="18" s="1"/>
  <c r="AD111" i="18" a="1"/>
  <c r="AD111" i="18" s="1"/>
  <c r="AC111" i="18" a="1"/>
  <c r="AC111" i="18" s="1"/>
  <c r="P111" i="18" a="1"/>
  <c r="P111" i="18" s="1"/>
  <c r="O111" i="18" a="1"/>
  <c r="O111" i="18" s="1"/>
  <c r="AA111" i="18" a="1"/>
  <c r="AA111" i="18" s="1"/>
  <c r="R111" i="18" a="1"/>
  <c r="R111" i="18" s="1"/>
  <c r="V111" i="18" a="1"/>
  <c r="V111" i="18" s="1"/>
  <c r="Q111" i="18" a="1"/>
  <c r="Q111" i="18" s="1"/>
  <c r="U111" i="18" a="1"/>
  <c r="U111" i="18" s="1"/>
  <c r="X168" i="18" a="1"/>
  <c r="X168" i="18" s="1"/>
  <c r="AE168" i="18" a="1"/>
  <c r="AE168" i="18" s="1"/>
  <c r="AB168" i="18" a="1"/>
  <c r="AB168" i="18" s="1"/>
  <c r="P168" i="18" a="1"/>
  <c r="P168" i="18" s="1"/>
  <c r="Z168" i="18" a="1"/>
  <c r="Z168" i="18" s="1"/>
  <c r="V168" i="18" a="1"/>
  <c r="V168" i="18" s="1"/>
  <c r="AA168" i="18" a="1"/>
  <c r="AA168" i="18" s="1"/>
  <c r="U168" i="18" a="1"/>
  <c r="U168" i="18" s="1"/>
  <c r="T168" i="18" a="1"/>
  <c r="T168" i="18" s="1"/>
  <c r="AG168" i="18" a="1"/>
  <c r="AG168" i="18" s="1"/>
  <c r="AC168" i="18" a="1"/>
  <c r="AC168" i="18" s="1"/>
  <c r="Q168" i="18" a="1"/>
  <c r="Q168" i="18" s="1"/>
  <c r="AF168" i="18" a="1"/>
  <c r="AF168" i="18" s="1"/>
  <c r="R168" i="18" a="1"/>
  <c r="R168" i="18" s="1"/>
  <c r="Y168" i="18" a="1"/>
  <c r="Y168" i="18" s="1"/>
  <c r="AD168" i="18" a="1"/>
  <c r="AD168" i="18" s="1"/>
  <c r="O168" i="18" a="1"/>
  <c r="O168" i="18" s="1"/>
  <c r="AD138" i="18" a="1"/>
  <c r="AD138" i="18" s="1"/>
  <c r="Q138" i="18" a="1"/>
  <c r="Q138" i="18" s="1"/>
  <c r="Y138" i="18" a="1"/>
  <c r="Y138" i="18" s="1"/>
  <c r="AG138" i="18" a="1"/>
  <c r="AG138" i="18" s="1"/>
  <c r="AF138" i="18" a="1"/>
  <c r="AF138" i="18" s="1"/>
  <c r="AB138" i="18" a="1"/>
  <c r="AB138" i="18" s="1"/>
  <c r="AC138" i="18" a="1"/>
  <c r="AC138" i="18" s="1"/>
  <c r="Z138" i="18" a="1"/>
  <c r="Z138" i="18" s="1"/>
  <c r="X138" i="18" a="1"/>
  <c r="X138" i="18" s="1"/>
  <c r="AA138" i="18" a="1"/>
  <c r="AA138" i="18" s="1"/>
  <c r="AE138" i="18" a="1"/>
  <c r="AE138" i="18" s="1"/>
  <c r="U138" i="18" a="1"/>
  <c r="U138" i="18" s="1"/>
  <c r="V138" i="18" a="1"/>
  <c r="V138" i="18" s="1"/>
  <c r="R138" i="18" a="1"/>
  <c r="R138" i="18" s="1"/>
  <c r="O138" i="18" a="1"/>
  <c r="O138" i="18" s="1"/>
  <c r="P138" i="18" a="1"/>
  <c r="P138" i="18" s="1"/>
  <c r="T138" i="18" a="1"/>
  <c r="T138" i="18" s="1"/>
  <c r="AG156" i="18" a="1"/>
  <c r="AG156" i="18" s="1"/>
  <c r="AD156" i="18" a="1"/>
  <c r="AD156" i="18" s="1"/>
  <c r="AC156" i="18" a="1"/>
  <c r="AC156" i="18" s="1"/>
  <c r="Z156" i="18" a="1"/>
  <c r="Z156" i="18" s="1"/>
  <c r="T156" i="18" a="1"/>
  <c r="T156" i="18" s="1"/>
  <c r="AB156" i="18" a="1"/>
  <c r="AB156" i="18" s="1"/>
  <c r="X156" i="18" a="1"/>
  <c r="X156" i="18" s="1"/>
  <c r="Y156" i="18" a="1"/>
  <c r="Y156" i="18" s="1"/>
  <c r="U156" i="18" a="1"/>
  <c r="U156" i="18" s="1"/>
  <c r="Q156" i="18" a="1"/>
  <c r="Q156" i="18" s="1"/>
  <c r="V156" i="18" a="1"/>
  <c r="V156" i="18" s="1"/>
  <c r="P156" i="18" a="1"/>
  <c r="P156" i="18" s="1"/>
  <c r="AA156" i="18" a="1"/>
  <c r="AA156" i="18" s="1"/>
  <c r="AE156" i="18" a="1"/>
  <c r="AE156" i="18" s="1"/>
  <c r="AF156" i="18" a="1"/>
  <c r="AF156" i="18" s="1"/>
  <c r="R156" i="18" a="1"/>
  <c r="R156" i="18" s="1"/>
  <c r="O156" i="18" a="1"/>
  <c r="O156" i="18" s="1"/>
  <c r="AA165" i="18" a="1"/>
  <c r="AA165" i="18" s="1"/>
  <c r="AE165" i="18" a="1"/>
  <c r="AE165" i="18" s="1"/>
  <c r="AD165" i="18" a="1"/>
  <c r="AD165" i="18" s="1"/>
  <c r="Z165" i="18" a="1"/>
  <c r="Z165" i="18" s="1"/>
  <c r="AB165" i="18" a="1"/>
  <c r="AB165" i="18" s="1"/>
  <c r="AG165" i="18" a="1"/>
  <c r="AG165" i="18" s="1"/>
  <c r="AF165" i="18" a="1"/>
  <c r="AF165" i="18" s="1"/>
  <c r="AC165" i="18" a="1"/>
  <c r="AC165" i="18" s="1"/>
  <c r="Y165" i="18" a="1"/>
  <c r="Y165" i="18" s="1"/>
  <c r="P165" i="18" a="1"/>
  <c r="P165" i="18" s="1"/>
  <c r="O165" i="18" a="1"/>
  <c r="O165" i="18" s="1"/>
  <c r="U165" i="18" a="1"/>
  <c r="U165" i="18" s="1"/>
  <c r="X165" i="18" a="1"/>
  <c r="X165" i="18" s="1"/>
  <c r="T165" i="18" a="1"/>
  <c r="T165" i="18" s="1"/>
  <c r="Q165" i="18" a="1"/>
  <c r="Q165" i="18" s="1"/>
  <c r="V165" i="18" a="1"/>
  <c r="V165" i="18" s="1"/>
  <c r="R165" i="18" a="1"/>
  <c r="R165" i="18" s="1"/>
  <c r="AF98" i="18" a="1"/>
  <c r="AF98" i="18" s="1"/>
  <c r="X98" i="18" a="1"/>
  <c r="X98" i="18" s="1"/>
  <c r="AB98" i="18" a="1"/>
  <c r="AB98" i="18" s="1"/>
  <c r="P98" i="18" a="1"/>
  <c r="P98" i="18" s="1"/>
  <c r="AE98" i="18" a="1"/>
  <c r="AE98" i="18" s="1"/>
  <c r="AG98" i="18" a="1"/>
  <c r="AG98" i="18" s="1"/>
  <c r="AA98" i="18" a="1"/>
  <c r="AA98" i="18" s="1"/>
  <c r="Y98" i="18" a="1"/>
  <c r="Y98" i="18" s="1"/>
  <c r="AD98" i="18" a="1"/>
  <c r="AD98" i="18" s="1"/>
  <c r="Z98" i="18" a="1"/>
  <c r="Z98" i="18" s="1"/>
  <c r="O98" i="18" a="1"/>
  <c r="O98" i="18" s="1"/>
  <c r="AC98" i="18" a="1"/>
  <c r="AC98" i="18" s="1"/>
  <c r="T98" i="18" a="1"/>
  <c r="T98" i="18" s="1"/>
  <c r="Q98" i="18" a="1"/>
  <c r="Q98" i="18" s="1"/>
  <c r="R98" i="18" a="1"/>
  <c r="R98" i="18" s="1"/>
  <c r="U98" i="18" a="1"/>
  <c r="U98" i="18" s="1"/>
  <c r="V98" i="18" a="1"/>
  <c r="V98" i="18" s="1"/>
  <c r="Z96" i="18" a="1"/>
  <c r="Z96" i="18" s="1"/>
  <c r="AG96" i="18" a="1"/>
  <c r="AG96" i="18" s="1"/>
  <c r="AC96" i="18" a="1"/>
  <c r="AC96" i="18" s="1"/>
  <c r="AE96" i="18" a="1"/>
  <c r="AE96" i="18" s="1"/>
  <c r="AF96" i="18" a="1"/>
  <c r="AF96" i="18" s="1"/>
  <c r="AD96" i="18" a="1"/>
  <c r="AD96" i="18" s="1"/>
  <c r="AB96" i="18" a="1"/>
  <c r="AB96" i="18" s="1"/>
  <c r="AA96" i="18" a="1"/>
  <c r="AA96" i="18" s="1"/>
  <c r="X96" i="18" a="1"/>
  <c r="X96" i="18" s="1"/>
  <c r="V96" i="18" a="1"/>
  <c r="V96" i="18" s="1"/>
  <c r="U96" i="18" a="1"/>
  <c r="U96" i="18" s="1"/>
  <c r="R96" i="18" a="1"/>
  <c r="R96" i="18" s="1"/>
  <c r="P96" i="18" a="1"/>
  <c r="P96" i="18" s="1"/>
  <c r="Y96" i="18" a="1"/>
  <c r="Y96" i="18" s="1"/>
  <c r="Q96" i="18" a="1"/>
  <c r="Q96" i="18" s="1"/>
  <c r="T96" i="18" a="1"/>
  <c r="T96" i="18" s="1"/>
  <c r="O96" i="18" a="1"/>
  <c r="O96" i="18" s="1"/>
  <c r="X85" i="18" a="1"/>
  <c r="X85" i="18" s="1"/>
  <c r="Z85" i="18" a="1"/>
  <c r="Z85" i="18" s="1"/>
  <c r="AE85" i="18" a="1"/>
  <c r="AE85" i="18" s="1"/>
  <c r="Y85" i="18" a="1"/>
  <c r="Y85" i="18" s="1"/>
  <c r="AB85" i="18" a="1"/>
  <c r="AB85" i="18" s="1"/>
  <c r="AD85" i="18" a="1"/>
  <c r="AD85" i="18" s="1"/>
  <c r="AA85" i="18" a="1"/>
  <c r="AA85" i="18" s="1"/>
  <c r="AC85" i="18" a="1"/>
  <c r="AC85" i="18" s="1"/>
  <c r="Q85" i="18" a="1"/>
  <c r="Q85" i="18" s="1"/>
  <c r="R85" i="18" a="1"/>
  <c r="R85" i="18" s="1"/>
  <c r="O85" i="18" a="1"/>
  <c r="O85" i="18" s="1"/>
  <c r="T85" i="18" a="1"/>
  <c r="T85" i="18" s="1"/>
  <c r="V85" i="18" a="1"/>
  <c r="V85" i="18" s="1"/>
  <c r="P85" i="18" a="1"/>
  <c r="P85" i="18" s="1"/>
  <c r="AG85" i="18" a="1"/>
  <c r="AG85" i="18" s="1"/>
  <c r="AF85" i="18" a="1"/>
  <c r="AF85" i="18" s="1"/>
  <c r="U85" i="18" a="1"/>
  <c r="U85" i="18" s="1"/>
  <c r="AB81" i="18" a="1"/>
  <c r="AB81" i="18" s="1"/>
  <c r="AC81" i="18" a="1"/>
  <c r="AC81" i="18" s="1"/>
  <c r="Q81" i="18" a="1"/>
  <c r="Q81" i="18" s="1"/>
  <c r="AG81" i="18" a="1"/>
  <c r="AG81" i="18" s="1"/>
  <c r="P81" i="18" a="1"/>
  <c r="P81" i="18" s="1"/>
  <c r="AA81" i="18" a="1"/>
  <c r="AA81" i="18" s="1"/>
  <c r="Y81" i="18" a="1"/>
  <c r="Y81" i="18" s="1"/>
  <c r="O81" i="18" a="1"/>
  <c r="O81" i="18" s="1"/>
  <c r="Z81" i="18" a="1"/>
  <c r="Z81" i="18" s="1"/>
  <c r="V81" i="18" a="1"/>
  <c r="V81" i="18" s="1"/>
  <c r="AE81" i="18" a="1"/>
  <c r="AE81" i="18" s="1"/>
  <c r="AD81" i="18" a="1"/>
  <c r="AD81" i="18" s="1"/>
  <c r="T81" i="18" a="1"/>
  <c r="T81" i="18" s="1"/>
  <c r="R81" i="18" a="1"/>
  <c r="R81" i="18" s="1"/>
  <c r="U81" i="18" a="1"/>
  <c r="U81" i="18" s="1"/>
  <c r="AF81" i="18" a="1"/>
  <c r="AF81" i="18" s="1"/>
  <c r="X81" i="18" a="1"/>
  <c r="X81" i="18" s="1"/>
  <c r="V115" i="18" a="1"/>
  <c r="V115" i="18" s="1"/>
  <c r="Y115" i="18" a="1"/>
  <c r="Y115" i="18" s="1"/>
  <c r="V146" i="18" a="1"/>
  <c r="V146" i="18" s="1"/>
  <c r="AD136" i="18" a="1"/>
  <c r="AD136" i="18" s="1"/>
  <c r="AG94" i="18" a="1"/>
  <c r="AG94" i="18" s="1"/>
  <c r="P114" i="18" a="1"/>
  <c r="P114" i="18" s="1"/>
  <c r="AB164" i="18" a="1"/>
  <c r="AB164" i="18" s="1"/>
  <c r="X120" i="18" a="1"/>
  <c r="X120" i="18" s="1"/>
  <c r="AG120" i="18" a="1"/>
  <c r="AG120" i="18" s="1"/>
  <c r="Q135" i="18" a="1"/>
  <c r="Q135" i="18" s="1"/>
  <c r="AF135" i="18" a="1"/>
  <c r="AF135" i="18" s="1"/>
  <c r="Q146" i="18" a="1"/>
  <c r="Q146" i="18" s="1"/>
  <c r="Z146" i="18" a="1"/>
  <c r="Z146" i="18" s="1"/>
  <c r="Z114" i="18" a="1"/>
  <c r="Z114" i="18" s="1"/>
  <c r="Q114" i="18" a="1"/>
  <c r="Q114" i="18" s="1"/>
  <c r="Q95" i="18" a="1"/>
  <c r="Q95" i="18" s="1"/>
  <c r="Z95" i="18" a="1"/>
  <c r="Z95" i="18" s="1"/>
  <c r="U136" i="18" a="1"/>
  <c r="U136" i="18" s="1"/>
  <c r="AD118" i="18" a="1"/>
  <c r="AD118" i="18" s="1"/>
  <c r="AE118" i="18" a="1"/>
  <c r="AE118" i="18" s="1"/>
  <c r="V118" i="18" a="1"/>
  <c r="V118" i="18" s="1"/>
  <c r="O118" i="18" a="1"/>
  <c r="O118" i="18" s="1"/>
  <c r="R118" i="18" a="1"/>
  <c r="R118" i="18" s="1"/>
  <c r="Y118" i="18" a="1"/>
  <c r="Y118" i="18" s="1"/>
  <c r="AB118" i="18" a="1"/>
  <c r="AB118" i="18" s="1"/>
  <c r="AG118" i="18" a="1"/>
  <c r="AG118" i="18" s="1"/>
  <c r="AA118" i="18" a="1"/>
  <c r="AA118" i="18" s="1"/>
  <c r="T118" i="18" a="1"/>
  <c r="T118" i="18" s="1"/>
  <c r="AC118" i="18" a="1"/>
  <c r="AC118" i="18" s="1"/>
  <c r="X118" i="18" a="1"/>
  <c r="X118" i="18" s="1"/>
  <c r="P118" i="18" a="1"/>
  <c r="P118" i="18" s="1"/>
  <c r="Z118" i="18" a="1"/>
  <c r="Z118" i="18" s="1"/>
  <c r="AF118" i="18" a="1"/>
  <c r="AF118" i="18" s="1"/>
  <c r="U118" i="18" a="1"/>
  <c r="U118" i="18" s="1"/>
  <c r="Q118" i="18" a="1"/>
  <c r="Q118" i="18" s="1"/>
  <c r="U129" i="18" a="1"/>
  <c r="U129" i="18" s="1"/>
  <c r="AD129" i="18" a="1"/>
  <c r="AD129" i="18" s="1"/>
  <c r="R129" i="18" a="1"/>
  <c r="R129" i="18" s="1"/>
  <c r="AB129" i="18" a="1"/>
  <c r="AB129" i="18" s="1"/>
  <c r="T129" i="18" a="1"/>
  <c r="T129" i="18" s="1"/>
  <c r="Z129" i="18" a="1"/>
  <c r="Z129" i="18" s="1"/>
  <c r="AF129" i="18" a="1"/>
  <c r="AF129" i="18" s="1"/>
  <c r="AA129" i="18" a="1"/>
  <c r="AA129" i="18" s="1"/>
  <c r="V129" i="18" a="1"/>
  <c r="V129" i="18" s="1"/>
  <c r="AG129" i="18" a="1"/>
  <c r="AG129" i="18" s="1"/>
  <c r="X129" i="18" a="1"/>
  <c r="X129" i="18" s="1"/>
  <c r="AC129" i="18" a="1"/>
  <c r="AC129" i="18" s="1"/>
  <c r="Y129" i="18" a="1"/>
  <c r="Y129" i="18" s="1"/>
  <c r="Q129" i="18" a="1"/>
  <c r="Q129" i="18" s="1"/>
  <c r="O129" i="18" a="1"/>
  <c r="O129" i="18" s="1"/>
  <c r="AE129" i="18" a="1"/>
  <c r="AE129" i="18" s="1"/>
  <c r="P129" i="18" a="1"/>
  <c r="P129" i="18" s="1"/>
  <c r="Z143" i="18" a="1"/>
  <c r="Z143" i="18" s="1"/>
  <c r="AG143" i="18" a="1"/>
  <c r="AG143" i="18" s="1"/>
  <c r="Y143" i="18" a="1"/>
  <c r="Y143" i="18" s="1"/>
  <c r="R143" i="18" a="1"/>
  <c r="R143" i="18" s="1"/>
  <c r="AF143" i="18" a="1"/>
  <c r="AF143" i="18" s="1"/>
  <c r="T143" i="18" a="1"/>
  <c r="T143" i="18" s="1"/>
  <c r="X143" i="18" a="1"/>
  <c r="X143" i="18" s="1"/>
  <c r="AD143" i="18" a="1"/>
  <c r="AD143" i="18" s="1"/>
  <c r="AB143" i="18" a="1"/>
  <c r="AB143" i="18" s="1"/>
  <c r="U143" i="18" a="1"/>
  <c r="U143" i="18" s="1"/>
  <c r="AA143" i="18" a="1"/>
  <c r="AA143" i="18" s="1"/>
  <c r="Q143" i="18" a="1"/>
  <c r="Q143" i="18" s="1"/>
  <c r="V143" i="18" a="1"/>
  <c r="V143" i="18" s="1"/>
  <c r="O143" i="18" a="1"/>
  <c r="O143" i="18" s="1"/>
  <c r="AE143" i="18" a="1"/>
  <c r="AE143" i="18" s="1"/>
  <c r="P143" i="18" a="1"/>
  <c r="P143" i="18" s="1"/>
  <c r="AC143" i="18" a="1"/>
  <c r="AC143" i="18" s="1"/>
  <c r="AG106" i="18" a="1"/>
  <c r="AG106" i="18" s="1"/>
  <c r="Y106" i="18" a="1"/>
  <c r="Y106" i="18" s="1"/>
  <c r="AF106" i="18" a="1"/>
  <c r="AF106" i="18" s="1"/>
  <c r="X106" i="18" a="1"/>
  <c r="X106" i="18" s="1"/>
  <c r="AD106" i="18" a="1"/>
  <c r="AD106" i="18" s="1"/>
  <c r="AE106" i="18" a="1"/>
  <c r="AE106" i="18" s="1"/>
  <c r="AC106" i="18" a="1"/>
  <c r="AC106" i="18" s="1"/>
  <c r="AA106" i="18" a="1"/>
  <c r="AA106" i="18" s="1"/>
  <c r="AB106" i="18" a="1"/>
  <c r="AB106" i="18" s="1"/>
  <c r="Z106" i="18" a="1"/>
  <c r="Z106" i="18" s="1"/>
  <c r="Q106" i="18" a="1"/>
  <c r="Q106" i="18" s="1"/>
  <c r="V106" i="18" a="1"/>
  <c r="V106" i="18" s="1"/>
  <c r="T106" i="18" a="1"/>
  <c r="T106" i="18" s="1"/>
  <c r="U106" i="18" a="1"/>
  <c r="U106" i="18" s="1"/>
  <c r="P106" i="18" a="1"/>
  <c r="P106" i="18" s="1"/>
  <c r="R106" i="18" a="1"/>
  <c r="R106" i="18" s="1"/>
  <c r="O106" i="18" a="1"/>
  <c r="O106" i="18" s="1"/>
  <c r="Y103" i="18" a="1"/>
  <c r="Y103" i="18" s="1"/>
  <c r="AC103" i="18" a="1"/>
  <c r="AC103" i="18" s="1"/>
  <c r="Z103" i="18" a="1"/>
  <c r="Z103" i="18" s="1"/>
  <c r="AE103" i="18" a="1"/>
  <c r="AE103" i="18" s="1"/>
  <c r="AB103" i="18" a="1"/>
  <c r="AB103" i="18" s="1"/>
  <c r="AF103" i="18" a="1"/>
  <c r="AF103" i="18" s="1"/>
  <c r="AA103" i="18" a="1"/>
  <c r="AA103" i="18" s="1"/>
  <c r="AG103" i="18" a="1"/>
  <c r="AG103" i="18" s="1"/>
  <c r="U103" i="18" a="1"/>
  <c r="U103" i="18" s="1"/>
  <c r="AD103" i="18" a="1"/>
  <c r="AD103" i="18" s="1"/>
  <c r="V103" i="18" a="1"/>
  <c r="V103" i="18" s="1"/>
  <c r="P103" i="18" a="1"/>
  <c r="P103" i="18" s="1"/>
  <c r="R103" i="18" a="1"/>
  <c r="R103" i="18" s="1"/>
  <c r="Q103" i="18" a="1"/>
  <c r="Q103" i="18" s="1"/>
  <c r="X103" i="18" a="1"/>
  <c r="X103" i="18" s="1"/>
  <c r="O103" i="18" a="1"/>
  <c r="O103" i="18" s="1"/>
  <c r="T103" i="18" a="1"/>
  <c r="T103" i="18" s="1"/>
  <c r="AC107" i="18" a="1"/>
  <c r="AC107" i="18" s="1"/>
  <c r="AF107" i="18" a="1"/>
  <c r="AF107" i="18" s="1"/>
  <c r="X107" i="18" a="1"/>
  <c r="X107" i="18" s="1"/>
  <c r="AE107" i="18" a="1"/>
  <c r="AE107" i="18" s="1"/>
  <c r="AA107" i="18" a="1"/>
  <c r="AA107" i="18" s="1"/>
  <c r="AD107" i="18" a="1"/>
  <c r="AD107" i="18" s="1"/>
  <c r="AG107" i="18" a="1"/>
  <c r="AG107" i="18" s="1"/>
  <c r="Z107" i="18" a="1"/>
  <c r="Z107" i="18" s="1"/>
  <c r="Y107" i="18" a="1"/>
  <c r="Y107" i="18" s="1"/>
  <c r="O107" i="18" a="1"/>
  <c r="O107" i="18" s="1"/>
  <c r="AB107" i="18" a="1"/>
  <c r="AB107" i="18" s="1"/>
  <c r="V107" i="18" a="1"/>
  <c r="V107" i="18" s="1"/>
  <c r="P107" i="18" a="1"/>
  <c r="P107" i="18" s="1"/>
  <c r="U107" i="18" a="1"/>
  <c r="U107" i="18" s="1"/>
  <c r="T107" i="18" a="1"/>
  <c r="T107" i="18" s="1"/>
  <c r="Q107" i="18" a="1"/>
  <c r="Q107" i="18" s="1"/>
  <c r="R107" i="18" a="1"/>
  <c r="R107" i="18" s="1"/>
  <c r="T120" i="18" a="1"/>
  <c r="T120" i="18" s="1"/>
  <c r="AE144" i="18" a="1"/>
  <c r="AE144" i="18" s="1"/>
  <c r="AB144" i="18" a="1"/>
  <c r="AB144" i="18" s="1"/>
  <c r="AF144" i="18" a="1"/>
  <c r="AF144" i="18" s="1"/>
  <c r="Y144" i="18" a="1"/>
  <c r="Y144" i="18" s="1"/>
  <c r="AA144" i="18" a="1"/>
  <c r="AA144" i="18" s="1"/>
  <c r="Z144" i="18" a="1"/>
  <c r="Z144" i="18" s="1"/>
  <c r="X144" i="18" a="1"/>
  <c r="X144" i="18" s="1"/>
  <c r="AC144" i="18" a="1"/>
  <c r="AC144" i="18" s="1"/>
  <c r="O144" i="18" a="1"/>
  <c r="O144" i="18" s="1"/>
  <c r="P144" i="18" a="1"/>
  <c r="P144" i="18" s="1"/>
  <c r="Q144" i="18" a="1"/>
  <c r="Q144" i="18" s="1"/>
  <c r="T144" i="18" a="1"/>
  <c r="T144" i="18" s="1"/>
  <c r="AG144" i="18" a="1"/>
  <c r="AG144" i="18" s="1"/>
  <c r="AD144" i="18" a="1"/>
  <c r="AD144" i="18" s="1"/>
  <c r="V144" i="18" a="1"/>
  <c r="V144" i="18" s="1"/>
  <c r="U144" i="18" a="1"/>
  <c r="U144" i="18" s="1"/>
  <c r="R144" i="18" a="1"/>
  <c r="R144" i="18" s="1"/>
  <c r="Y97" i="18" a="1"/>
  <c r="Y97" i="18" s="1"/>
  <c r="X97" i="18" a="1"/>
  <c r="X97" i="18" s="1"/>
  <c r="AF97" i="18" a="1"/>
  <c r="AF97" i="18" s="1"/>
  <c r="AE97" i="18" a="1"/>
  <c r="AE97" i="18" s="1"/>
  <c r="O97" i="18" a="1"/>
  <c r="O97" i="18" s="1"/>
  <c r="AD97" i="18" a="1"/>
  <c r="AD97" i="18" s="1"/>
  <c r="AA97" i="18" a="1"/>
  <c r="AA97" i="18" s="1"/>
  <c r="AC97" i="18" a="1"/>
  <c r="AC97" i="18" s="1"/>
  <c r="Z97" i="18" a="1"/>
  <c r="Z97" i="18" s="1"/>
  <c r="AG97" i="18" a="1"/>
  <c r="AG97" i="18" s="1"/>
  <c r="Q97" i="18" a="1"/>
  <c r="Q97" i="18" s="1"/>
  <c r="T97" i="18" a="1"/>
  <c r="T97" i="18" s="1"/>
  <c r="P97" i="18" a="1"/>
  <c r="P97" i="18" s="1"/>
  <c r="U97" i="18" a="1"/>
  <c r="U97" i="18" s="1"/>
  <c r="R97" i="18" a="1"/>
  <c r="R97" i="18" s="1"/>
  <c r="V97" i="18" a="1"/>
  <c r="V97" i="18" s="1"/>
  <c r="AB97" i="18" a="1"/>
  <c r="AB97" i="18" s="1"/>
  <c r="AD127" i="18" a="1"/>
  <c r="AD127" i="18" s="1"/>
  <c r="AF127" i="18" a="1"/>
  <c r="AF127" i="18" s="1"/>
  <c r="AE127" i="18" a="1"/>
  <c r="AE127" i="18" s="1"/>
  <c r="X127" i="18" a="1"/>
  <c r="X127" i="18" s="1"/>
  <c r="V127" i="18" a="1"/>
  <c r="V127" i="18" s="1"/>
  <c r="AC127" i="18" a="1"/>
  <c r="AC127" i="18" s="1"/>
  <c r="Y127" i="18" a="1"/>
  <c r="Y127" i="18" s="1"/>
  <c r="AB127" i="18" a="1"/>
  <c r="AB127" i="18" s="1"/>
  <c r="AA127" i="18" a="1"/>
  <c r="AA127" i="18" s="1"/>
  <c r="T127" i="18" a="1"/>
  <c r="T127" i="18" s="1"/>
  <c r="AG127" i="18" a="1"/>
  <c r="AG127" i="18" s="1"/>
  <c r="U127" i="18" a="1"/>
  <c r="U127" i="18" s="1"/>
  <c r="O127" i="18" a="1"/>
  <c r="O127" i="18" s="1"/>
  <c r="Z127" i="18" a="1"/>
  <c r="Z127" i="18" s="1"/>
  <c r="R127" i="18" a="1"/>
  <c r="R127" i="18" s="1"/>
  <c r="P127" i="18" a="1"/>
  <c r="P127" i="18" s="1"/>
  <c r="Q127" i="18" a="1"/>
  <c r="Q127" i="18" s="1"/>
  <c r="AB131" i="18" a="1"/>
  <c r="AB131" i="18" s="1"/>
  <c r="AC131" i="18" a="1"/>
  <c r="AC131" i="18" s="1"/>
  <c r="AA131" i="18" a="1"/>
  <c r="AA131" i="18" s="1"/>
  <c r="AD131" i="18" a="1"/>
  <c r="AD131" i="18" s="1"/>
  <c r="AF131" i="18" a="1"/>
  <c r="AF131" i="18" s="1"/>
  <c r="Z131" i="18" a="1"/>
  <c r="Z131" i="18" s="1"/>
  <c r="Y131" i="18" a="1"/>
  <c r="Y131" i="18" s="1"/>
  <c r="AE131" i="18" a="1"/>
  <c r="AE131" i="18" s="1"/>
  <c r="X131" i="18" a="1"/>
  <c r="X131" i="18" s="1"/>
  <c r="R131" i="18" a="1"/>
  <c r="R131" i="18" s="1"/>
  <c r="P131" i="18" a="1"/>
  <c r="P131" i="18" s="1"/>
  <c r="AG131" i="18" a="1"/>
  <c r="AG131" i="18" s="1"/>
  <c r="Q131" i="18" a="1"/>
  <c r="Q131" i="18" s="1"/>
  <c r="V131" i="18" a="1"/>
  <c r="V131" i="18" s="1"/>
  <c r="O131" i="18" a="1"/>
  <c r="O131" i="18" s="1"/>
  <c r="T131" i="18" a="1"/>
  <c r="T131" i="18" s="1"/>
  <c r="U131" i="18" a="1"/>
  <c r="U131" i="18" s="1"/>
  <c r="AB92" i="18" a="1"/>
  <c r="AB92" i="18" s="1"/>
  <c r="X92" i="18" a="1"/>
  <c r="X92" i="18" s="1"/>
  <c r="R92" i="18" a="1"/>
  <c r="R92" i="18" s="1"/>
  <c r="AA92" i="18" a="1"/>
  <c r="AA92" i="18" s="1"/>
  <c r="Z92" i="18" a="1"/>
  <c r="Z92" i="18" s="1"/>
  <c r="AE92" i="18" a="1"/>
  <c r="AE92" i="18" s="1"/>
  <c r="AF92" i="18" a="1"/>
  <c r="AF92" i="18" s="1"/>
  <c r="AG92" i="18" a="1"/>
  <c r="AG92" i="18" s="1"/>
  <c r="AC92" i="18" a="1"/>
  <c r="AC92" i="18" s="1"/>
  <c r="Y92" i="18" a="1"/>
  <c r="Y92" i="18" s="1"/>
  <c r="AD92" i="18" a="1"/>
  <c r="AD92" i="18" s="1"/>
  <c r="T92" i="18" a="1"/>
  <c r="T92" i="18" s="1"/>
  <c r="V92" i="18" a="1"/>
  <c r="V92" i="18" s="1"/>
  <c r="P92" i="18" a="1"/>
  <c r="P92" i="18" s="1"/>
  <c r="O92" i="18" a="1"/>
  <c r="O92" i="18" s="1"/>
  <c r="U92" i="18" a="1"/>
  <c r="U92" i="18" s="1"/>
  <c r="Q92" i="18" a="1"/>
  <c r="Q92" i="18" s="1"/>
  <c r="T146" i="18" a="1"/>
  <c r="T146" i="18" s="1"/>
  <c r="P115" i="18" a="1"/>
  <c r="P115" i="18" s="1"/>
  <c r="Z115" i="18" a="1"/>
  <c r="Z115" i="18" s="1"/>
  <c r="X136" i="18" a="1"/>
  <c r="X136" i="18" s="1"/>
  <c r="Z136" i="18" a="1"/>
  <c r="Z136" i="18" s="1"/>
  <c r="O94" i="18" a="1"/>
  <c r="O94" i="18" s="1"/>
  <c r="P94" i="18" a="1"/>
  <c r="P94" i="18" s="1"/>
  <c r="AD164" i="18" a="1"/>
  <c r="AD164" i="18" s="1"/>
  <c r="U120" i="18" a="1"/>
  <c r="U120" i="18" s="1"/>
  <c r="Q120" i="18" a="1"/>
  <c r="Q120" i="18" s="1"/>
  <c r="AB135" i="18" a="1"/>
  <c r="AB135" i="18" s="1"/>
  <c r="AG135" i="18" a="1"/>
  <c r="AG135" i="18" s="1"/>
  <c r="O146" i="18" a="1"/>
  <c r="O146" i="18" s="1"/>
  <c r="AA114" i="18" a="1"/>
  <c r="AA114" i="18" s="1"/>
  <c r="AG114" i="18" a="1"/>
  <c r="AG114" i="18" s="1"/>
  <c r="AD95" i="18" a="1"/>
  <c r="AD95" i="18" s="1"/>
  <c r="AA95" i="18" a="1"/>
  <c r="AA95" i="18" s="1"/>
  <c r="R321" i="18"/>
  <c r="N265" i="18"/>
  <c r="U322" i="18"/>
  <c r="O281" i="18"/>
  <c r="S337" i="18"/>
  <c r="T322" i="18"/>
  <c r="P281" i="18"/>
  <c r="T337" i="18"/>
  <c r="S321" i="18"/>
  <c r="O265" i="18"/>
  <c r="U338" i="18"/>
  <c r="R337" i="18"/>
  <c r="N281" i="18"/>
  <c r="P750" i="18" l="1"/>
  <c r="K701" i="18"/>
  <c r="K749" i="18"/>
  <c r="P702" i="18"/>
  <c r="N702" i="18"/>
  <c r="Q702" i="18"/>
  <c r="N750" i="18"/>
  <c r="M749" i="18"/>
  <c r="L701" i="18"/>
  <c r="Q750" i="18"/>
  <c r="O750" i="18"/>
  <c r="O702" i="18"/>
  <c r="L749" i="18"/>
  <c r="M701" i="18"/>
  <c r="I255" i="18"/>
  <c r="R322" i="18"/>
  <c r="T338" i="18"/>
  <c r="S322" i="18"/>
  <c r="S338" i="18"/>
  <c r="R338" i="18"/>
  <c r="K150" i="19" l="1"/>
  <c r="S16" i="9" l="1"/>
  <c r="T16" i="9"/>
  <c r="L16" i="9"/>
  <c r="M16" i="9"/>
  <c r="N16" i="9"/>
  <c r="O16" i="9"/>
  <c r="P16" i="9"/>
  <c r="Q16" i="9"/>
  <c r="R16" i="9"/>
  <c r="K16" i="9"/>
  <c r="P754" i="9"/>
  <c r="N754" i="9"/>
  <c r="P753" i="9"/>
  <c r="N753"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J145" i="9" a="1"/>
  <c r="K157" i="9" l="1"/>
  <c r="O157" i="9"/>
  <c r="L157" i="9"/>
  <c r="P157" i="9"/>
  <c r="N157" i="9"/>
  <c r="M157" i="9"/>
  <c r="Q157" i="9"/>
  <c r="R157" i="9"/>
  <c r="S157" i="9"/>
  <c r="J145" i="9"/>
  <c r="J157" i="9" s="1"/>
  <c r="I493" i="9" l="1"/>
  <c r="M461" i="9"/>
  <c r="M632" i="9"/>
  <c r="T493" i="9"/>
  <c r="T891" i="9"/>
  <c r="I891" i="9"/>
  <c r="G351" i="1" l="1"/>
  <c r="G415" i="1"/>
  <c r="G476" i="1"/>
  <c r="G223" i="1"/>
  <c r="N209" i="1" l="1"/>
  <c r="N211" i="1"/>
  <c r="N214" i="1"/>
  <c r="N210" i="1"/>
  <c r="N213" i="1"/>
  <c r="N212" i="1"/>
  <c r="H59" i="17"/>
  <c r="I59" i="17"/>
  <c r="J59" i="17"/>
  <c r="K59" i="17"/>
  <c r="L59" i="17"/>
  <c r="M59" i="17"/>
  <c r="N59" i="17"/>
  <c r="O59" i="17"/>
  <c r="P59" i="17"/>
  <c r="N217" i="1" l="1"/>
  <c r="L60" i="17"/>
  <c r="K107" i="17"/>
  <c r="J60" i="17"/>
  <c r="I107" i="17"/>
  <c r="N60" i="17"/>
  <c r="M107" i="17"/>
  <c r="K60" i="17"/>
  <c r="J107" i="17"/>
  <c r="I60" i="17"/>
  <c r="H107" i="17"/>
  <c r="M60" i="17"/>
  <c r="L107" i="17"/>
  <c r="P60" i="17"/>
  <c r="O107" i="17"/>
  <c r="H60" i="17"/>
  <c r="G107" i="17"/>
  <c r="O60" i="17"/>
  <c r="N107" i="17"/>
  <c r="AK99" i="18" l="1"/>
  <c r="F99" i="18"/>
  <c r="Y107" i="17"/>
  <c r="J108" i="17"/>
  <c r="AA107" i="17"/>
  <c r="L108" i="17"/>
  <c r="X107" i="17"/>
  <c r="I108" i="17"/>
  <c r="O108" i="17"/>
  <c r="AD107" i="17"/>
  <c r="M108" i="17"/>
  <c r="AB107" i="17"/>
  <c r="N108" i="17"/>
  <c r="AC107" i="17"/>
  <c r="W107" i="17"/>
  <c r="H108" i="17"/>
  <c r="Z107" i="17"/>
  <c r="K108" i="17"/>
  <c r="V107" i="17"/>
  <c r="G108" i="17"/>
  <c r="L108" i="18"/>
  <c r="AL99" i="18" l="1"/>
  <c r="AI99"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9" i="18" l="1"/>
  <c r="AK101" i="18"/>
  <c r="F101" i="18"/>
  <c r="AK90" i="18"/>
  <c r="F90" i="18"/>
  <c r="AK100" i="18"/>
  <c r="F100" i="18"/>
  <c r="AH99" i="18"/>
  <c r="L99" i="18"/>
  <c r="L109" i="18"/>
  <c r="L101" i="18"/>
  <c r="L100" i="18"/>
  <c r="G59" i="17"/>
  <c r="F107" i="17" s="1"/>
  <c r="F108" i="17" s="1"/>
  <c r="E69" i="17"/>
  <c r="E35" i="17"/>
  <c r="E116" i="17"/>
  <c r="AL90" i="18" l="1"/>
  <c r="T99" i="18" a="1"/>
  <c r="T99" i="18" s="1"/>
  <c r="AL101" i="18"/>
  <c r="AI101" i="18" s="1"/>
  <c r="AH101" i="18" s="1"/>
  <c r="P99" i="18" a="1"/>
  <c r="P99" i="18" s="1"/>
  <c r="Q99" i="18" a="1"/>
  <c r="Q99" i="18" s="1"/>
  <c r="AL100" i="18"/>
  <c r="AI100" i="18" s="1"/>
  <c r="AD99" i="18" a="1"/>
  <c r="AD99" i="18" s="1"/>
  <c r="V99" i="18" a="1"/>
  <c r="V99" i="18" s="1"/>
  <c r="U99" i="18" a="1"/>
  <c r="U99" i="18" s="1"/>
  <c r="X99" i="18" a="1"/>
  <c r="X99" i="18" s="1"/>
  <c r="AK91" i="18"/>
  <c r="F91" i="18"/>
  <c r="AI90" i="18"/>
  <c r="AH90" i="18" s="1"/>
  <c r="AB99" i="18" a="1"/>
  <c r="AB99" i="18" s="1"/>
  <c r="R99" i="18" a="1"/>
  <c r="R99" i="18" s="1"/>
  <c r="F159" i="18"/>
  <c r="AK159" i="18"/>
  <c r="AG99" i="18" a="1"/>
  <c r="AG99" i="18" s="1"/>
  <c r="O99" i="18" a="1"/>
  <c r="O99" i="18" s="1"/>
  <c r="AF99" i="18" a="1"/>
  <c r="AF99" i="18" s="1"/>
  <c r="Z99" i="18" a="1"/>
  <c r="Z99" i="18" s="1"/>
  <c r="F89" i="18"/>
  <c r="AK89" i="18"/>
  <c r="F149" i="18"/>
  <c r="AK149" i="18"/>
  <c r="AC99" i="18" a="1"/>
  <c r="AC99" i="18" s="1"/>
  <c r="Y99" i="18" a="1"/>
  <c r="Y99" i="18" s="1"/>
  <c r="AE99" i="18" a="1"/>
  <c r="AE99" i="18" s="1"/>
  <c r="AA99" i="18" a="1"/>
  <c r="AA99" i="18" s="1"/>
  <c r="G60" i="17"/>
  <c r="L88" i="18"/>
  <c r="L89" i="18"/>
  <c r="L90" i="18"/>
  <c r="L91" i="18"/>
  <c r="L159" i="18"/>
  <c r="L168" i="18"/>
  <c r="L158" i="18"/>
  <c r="L98" i="18"/>
  <c r="L149" i="18"/>
  <c r="L148" i="18"/>
  <c r="AJ100" i="18" l="1"/>
  <c r="AL149" i="18"/>
  <c r="AL91" i="18"/>
  <c r="AI91" i="18" s="1"/>
  <c r="AL89" i="18"/>
  <c r="AI89" i="18" s="1"/>
  <c r="AJ89" i="18" s="1"/>
  <c r="AL159" i="18"/>
  <c r="AI159" i="18" s="1"/>
  <c r="AJ101" i="18"/>
  <c r="Y101" i="18" s="1" a="1"/>
  <c r="Y101" i="18" s="1"/>
  <c r="AJ90" i="18"/>
  <c r="O90" i="18" s="1" a="1"/>
  <c r="O90" i="18" s="1"/>
  <c r="AH100" i="18"/>
  <c r="AC100" i="18" s="1" a="1"/>
  <c r="AC100" i="18" s="1"/>
  <c r="U107" i="17"/>
  <c r="K172" i="18"/>
  <c r="O101" i="18" l="1" a="1"/>
  <c r="O101" i="18" s="1"/>
  <c r="U101" i="18" a="1"/>
  <c r="U101" i="18" s="1"/>
  <c r="AB101" i="18" a="1"/>
  <c r="AB101" i="18" s="1"/>
  <c r="X101" i="18" a="1"/>
  <c r="X101" i="18" s="1"/>
  <c r="R101" i="18" a="1"/>
  <c r="R101" i="18" s="1"/>
  <c r="AD101" i="18" a="1"/>
  <c r="AD101" i="18" s="1"/>
  <c r="AC101" i="18" a="1"/>
  <c r="AC101" i="18" s="1"/>
  <c r="T101" i="18" a="1"/>
  <c r="T101" i="18" s="1"/>
  <c r="AG100" i="18" a="1"/>
  <c r="AG100" i="18" s="1"/>
  <c r="Q100" i="18" a="1"/>
  <c r="Q100" i="18" s="1"/>
  <c r="U90" i="18" a="1"/>
  <c r="U90" i="18" s="1"/>
  <c r="Q90" i="18" a="1"/>
  <c r="Q90" i="18" s="1"/>
  <c r="V101" i="18" a="1"/>
  <c r="V101" i="18" s="1"/>
  <c r="Z101" i="18" a="1"/>
  <c r="Z101" i="18" s="1"/>
  <c r="AD100" i="18" a="1"/>
  <c r="AD100" i="18" s="1"/>
  <c r="V100" i="18" a="1"/>
  <c r="V100" i="18" s="1"/>
  <c r="T100" i="18" a="1"/>
  <c r="T100" i="18" s="1"/>
  <c r="P90" i="18" a="1"/>
  <c r="P90" i="18" s="1"/>
  <c r="V90" i="18" a="1"/>
  <c r="V90" i="18" s="1"/>
  <c r="P100" i="18" a="1"/>
  <c r="P100" i="18" s="1"/>
  <c r="X100" i="18" a="1"/>
  <c r="X100" i="18" s="1"/>
  <c r="Z90" i="18" a="1"/>
  <c r="Z90" i="18" s="1"/>
  <c r="AJ91" i="18"/>
  <c r="AE100" i="18" a="1"/>
  <c r="AE100" i="18" s="1"/>
  <c r="AB100" i="18" a="1"/>
  <c r="AB100" i="18" s="1"/>
  <c r="R90" i="18" a="1"/>
  <c r="R90" i="18" s="1"/>
  <c r="T90" i="18" a="1"/>
  <c r="T90" i="18" s="1"/>
  <c r="AF90" i="18" a="1"/>
  <c r="AF90" i="18" s="1"/>
  <c r="AJ159" i="18"/>
  <c r="AH91" i="18"/>
  <c r="AA100" i="18" a="1"/>
  <c r="AA100" i="18" s="1"/>
  <c r="Y100" i="18" a="1"/>
  <c r="Y100" i="18" s="1"/>
  <c r="AB90" i="18" a="1"/>
  <c r="AB90" i="18" s="1"/>
  <c r="Y90" i="18" a="1"/>
  <c r="Y90" i="18" s="1"/>
  <c r="AE90" i="18" a="1"/>
  <c r="AE90" i="18" s="1"/>
  <c r="AH159" i="18"/>
  <c r="AF101" i="18" a="1"/>
  <c r="AF101" i="18" s="1"/>
  <c r="U100" i="18" a="1"/>
  <c r="U100" i="18" s="1"/>
  <c r="Z100" i="18" a="1"/>
  <c r="Z100" i="18" s="1"/>
  <c r="AG90" i="18" a="1"/>
  <c r="AG90" i="18" s="1"/>
  <c r="Q101" i="18" a="1"/>
  <c r="Q101" i="18" s="1"/>
  <c r="AG101" i="18" a="1"/>
  <c r="AG101" i="18" s="1"/>
  <c r="AC90" i="18" a="1"/>
  <c r="AC90" i="18" s="1"/>
  <c r="P101" i="18" a="1"/>
  <c r="P101" i="18" s="1"/>
  <c r="AF100" i="18" a="1"/>
  <c r="AF100" i="18" s="1"/>
  <c r="R100" i="18" a="1"/>
  <c r="R100" i="18" s="1"/>
  <c r="X90" i="18" a="1"/>
  <c r="X90" i="18" s="1"/>
  <c r="AE101" i="18" a="1"/>
  <c r="AE101" i="18" s="1"/>
  <c r="AA90" i="18" a="1"/>
  <c r="AA90" i="18" s="1"/>
  <c r="AD90" i="18" a="1"/>
  <c r="AD90" i="18" s="1"/>
  <c r="AA101" i="18" a="1"/>
  <c r="AA101" i="18" s="1"/>
  <c r="AH89" i="18"/>
  <c r="AB89" i="18" s="1" a="1"/>
  <c r="AB89" i="18" s="1"/>
  <c r="AI149" i="18"/>
  <c r="O100" i="18" a="1"/>
  <c r="O100" i="18" s="1"/>
  <c r="F109" i="17"/>
  <c r="U109" i="17" s="1"/>
  <c r="U108" i="17"/>
  <c r="P664" i="9"/>
  <c r="P663" i="9"/>
  <c r="P662" i="9"/>
  <c r="P661" i="9"/>
  <c r="P660" i="9"/>
  <c r="P659" i="9"/>
  <c r="P658" i="9"/>
  <c r="P657" i="9"/>
  <c r="P656" i="9"/>
  <c r="P655" i="9"/>
  <c r="N664" i="9"/>
  <c r="N663" i="9"/>
  <c r="N662" i="9"/>
  <c r="N661" i="9"/>
  <c r="N660" i="9"/>
  <c r="N659" i="9"/>
  <c r="N658" i="9"/>
  <c r="N657" i="9"/>
  <c r="N656" i="9"/>
  <c r="N655" i="9"/>
  <c r="U91" i="18" l="1" a="1"/>
  <c r="U91" i="18" s="1"/>
  <c r="P159" i="18" a="1"/>
  <c r="P159" i="18" s="1"/>
  <c r="T91" i="18" a="1"/>
  <c r="T91" i="18" s="1"/>
  <c r="AF89" i="18" a="1"/>
  <c r="AF89" i="18" s="1"/>
  <c r="AA89" i="18" a="1"/>
  <c r="AA89" i="18" s="1"/>
  <c r="AF91" i="18" a="1"/>
  <c r="AF91" i="18" s="1"/>
  <c r="V89" i="18" a="1"/>
  <c r="V89" i="18" s="1"/>
  <c r="AE91" i="18" a="1"/>
  <c r="AE91" i="18" s="1"/>
  <c r="R91" i="18" a="1"/>
  <c r="R91" i="18" s="1"/>
  <c r="O159" i="18" a="1"/>
  <c r="O159" i="18" s="1"/>
  <c r="T89" i="18" a="1"/>
  <c r="T89" i="18" s="1"/>
  <c r="AE89" i="18" a="1"/>
  <c r="AE89" i="18" s="1"/>
  <c r="V91" i="18" a="1"/>
  <c r="V91" i="18" s="1"/>
  <c r="AA91" i="18" a="1"/>
  <c r="AA91" i="18" s="1"/>
  <c r="P89" i="18" a="1"/>
  <c r="P89" i="18" s="1"/>
  <c r="Q89" i="18" a="1"/>
  <c r="Q89" i="18" s="1"/>
  <c r="X91" i="18" a="1"/>
  <c r="X91" i="18" s="1"/>
  <c r="Z89" i="18" a="1"/>
  <c r="Z89" i="18" s="1"/>
  <c r="AG91" i="18" a="1"/>
  <c r="AG91" i="18" s="1"/>
  <c r="Y89" i="18" a="1"/>
  <c r="Y89" i="18" s="1"/>
  <c r="AG89" i="18" a="1"/>
  <c r="AG89" i="18" s="1"/>
  <c r="U89" i="18" a="1"/>
  <c r="U89" i="18" s="1"/>
  <c r="O89" i="18" a="1"/>
  <c r="O89" i="18" s="1"/>
  <c r="AD89" i="18" a="1"/>
  <c r="AD89" i="18" s="1"/>
  <c r="AC89" i="18" a="1"/>
  <c r="AC89" i="18" s="1"/>
  <c r="O91" i="18" a="1"/>
  <c r="O91" i="18" s="1"/>
  <c r="AB159" i="18" a="1"/>
  <c r="AB159" i="18" s="1"/>
  <c r="AF159" i="18" a="1"/>
  <c r="AF159" i="18" s="1"/>
  <c r="V159" i="18" a="1"/>
  <c r="V159" i="18" s="1"/>
  <c r="AJ149" i="18"/>
  <c r="AD159" i="18" a="1"/>
  <c r="AD159" i="18" s="1"/>
  <c r="AE159" i="18" a="1"/>
  <c r="AE159" i="18" s="1"/>
  <c r="T159" i="18" a="1"/>
  <c r="T159" i="18" s="1"/>
  <c r="X159" i="18" a="1"/>
  <c r="X159" i="18" s="1"/>
  <c r="U159" i="18" a="1"/>
  <c r="U159" i="18" s="1"/>
  <c r="R159" i="18" a="1"/>
  <c r="R159" i="18" s="1"/>
  <c r="Y159" i="18" a="1"/>
  <c r="Y159" i="18" s="1"/>
  <c r="R89" i="18" a="1"/>
  <c r="R89" i="18" s="1"/>
  <c r="X89" i="18" a="1"/>
  <c r="X89" i="18" s="1"/>
  <c r="AA159" i="18" a="1"/>
  <c r="AA159" i="18" s="1"/>
  <c r="AC91" i="18" a="1"/>
  <c r="AC91" i="18" s="1"/>
  <c r="Q91" i="18" a="1"/>
  <c r="Q91" i="18" s="1"/>
  <c r="AD91" i="18" a="1"/>
  <c r="AD91" i="18" s="1"/>
  <c r="Y91" i="18" a="1"/>
  <c r="Y91" i="18" s="1"/>
  <c r="AB91" i="18" a="1"/>
  <c r="AB91" i="18" s="1"/>
  <c r="Z91" i="18" a="1"/>
  <c r="Z91" i="18" s="1"/>
  <c r="P91" i="18" a="1"/>
  <c r="P91" i="18" s="1"/>
  <c r="AC159" i="18" a="1"/>
  <c r="AC159" i="18" s="1"/>
  <c r="AG159" i="18" a="1"/>
  <c r="AG159" i="18" s="1"/>
  <c r="AH149" i="18"/>
  <c r="Q159" i="18" a="1"/>
  <c r="Q159" i="18" s="1"/>
  <c r="Z159" i="18" a="1"/>
  <c r="Z159" i="18" s="1"/>
  <c r="Q161" i="18" a="1"/>
  <c r="Q161" i="18" s="1"/>
  <c r="AG161" i="18" a="1"/>
  <c r="AG161" i="18" s="1"/>
  <c r="AF161" i="18" a="1"/>
  <c r="AF161" i="18" s="1"/>
  <c r="Y161" i="18" a="1"/>
  <c r="Y161" i="18" s="1"/>
  <c r="X161" i="18" a="1"/>
  <c r="X161" i="18" s="1"/>
  <c r="AA161" i="18" a="1"/>
  <c r="AA161" i="18" s="1"/>
  <c r="AE161" i="18" a="1"/>
  <c r="AE161" i="18" s="1"/>
  <c r="AD161" i="18" a="1"/>
  <c r="AD161" i="18" s="1"/>
  <c r="AC161" i="18" a="1"/>
  <c r="AC161" i="18" s="1"/>
  <c r="Z161" i="18" a="1"/>
  <c r="Z161" i="18" s="1"/>
  <c r="AB161" i="18" a="1"/>
  <c r="AB161" i="18" s="1"/>
  <c r="O161" i="18" a="1"/>
  <c r="O161" i="18" s="1"/>
  <c r="U161" i="18" a="1"/>
  <c r="U161" i="18" s="1"/>
  <c r="T161" i="18" a="1"/>
  <c r="T161" i="18" s="1"/>
  <c r="R161" i="18" a="1"/>
  <c r="R161" i="18" s="1"/>
  <c r="V161" i="18" a="1"/>
  <c r="V161" i="18" s="1"/>
  <c r="P161" i="18" a="1"/>
  <c r="P161" i="18" s="1"/>
  <c r="G449" i="9"/>
  <c r="G335" i="9"/>
  <c r="Z149" i="18" l="1" a="1"/>
  <c r="Z149" i="18" s="1"/>
  <c r="Q149" i="18" a="1"/>
  <c r="Q149" i="18" s="1"/>
  <c r="AB149" i="18" a="1"/>
  <c r="AB149" i="18" s="1"/>
  <c r="V149" i="18" a="1"/>
  <c r="V149" i="18" s="1"/>
  <c r="Y149" i="18" a="1"/>
  <c r="Y149" i="18" s="1"/>
  <c r="X149" i="18" a="1"/>
  <c r="X149" i="18" s="1"/>
  <c r="U149" i="18" a="1"/>
  <c r="U149" i="18" s="1"/>
  <c r="O149" i="18" a="1"/>
  <c r="O149" i="18" s="1"/>
  <c r="AC149" i="18" a="1"/>
  <c r="AC149" i="18" s="1"/>
  <c r="AE149" i="18" a="1"/>
  <c r="AE149" i="18" s="1"/>
  <c r="AA149" i="18" a="1"/>
  <c r="AA149" i="18" s="1"/>
  <c r="T149" i="18" a="1"/>
  <c r="T149" i="18" s="1"/>
  <c r="AG149" i="18" a="1"/>
  <c r="AG149" i="18" s="1"/>
  <c r="AF149" i="18" a="1"/>
  <c r="AF149" i="18" s="1"/>
  <c r="AD149" i="18" a="1"/>
  <c r="AD149" i="18" s="1"/>
  <c r="R149" i="18" a="1"/>
  <c r="R149" i="18" s="1"/>
  <c r="P149" i="18" a="1"/>
  <c r="P149" i="18" s="1"/>
  <c r="G532" i="1" l="1"/>
  <c r="G127" i="1" l="1"/>
  <c r="G609" i="1"/>
  <c r="N80" i="11" l="1"/>
  <c r="N81" i="11"/>
  <c r="N82" i="11"/>
  <c r="N83" i="11"/>
  <c r="N84" i="11"/>
  <c r="N85" i="11"/>
  <c r="N79" i="11"/>
  <c r="L68" i="11"/>
  <c r="L69" i="11"/>
  <c r="H71" i="11"/>
  <c r="I71" i="11"/>
  <c r="G87" i="11"/>
  <c r="Q74" i="11"/>
  <c r="K69" i="11"/>
  <c r="K68" i="11"/>
  <c r="G52" i="11"/>
  <c r="K17" i="11" l="1"/>
  <c r="J17" i="11"/>
  <c r="G20" i="11"/>
  <c r="E154" i="10" l="1"/>
  <c r="E24" i="10"/>
  <c r="E62" i="10"/>
  <c r="E41" i="10"/>
  <c r="G759" i="1" l="1"/>
  <c r="G665" i="1" l="1"/>
  <c r="G56" i="6" l="1"/>
  <c r="G786" i="1" l="1"/>
  <c r="G712" i="1"/>
  <c r="G646" i="1"/>
  <c r="G630" i="1"/>
  <c r="G565" i="1"/>
  <c r="N108" i="22" l="1"/>
  <c r="W112" i="22"/>
  <c r="W114" i="22"/>
  <c r="W113" i="22"/>
  <c r="N113" i="22" s="1"/>
  <c r="W110" i="22"/>
  <c r="W115" i="22"/>
  <c r="W111" i="22"/>
  <c r="W116" i="22"/>
  <c r="W109" i="22"/>
  <c r="N109" i="22" s="1"/>
  <c r="W117" i="22"/>
  <c r="K38" i="1" l="1"/>
  <c r="U264" i="18" l="1"/>
  <c r="T274" i="18"/>
  <c r="U269" i="18"/>
  <c r="U675" i="18" s="1"/>
  <c r="U676" i="18" s="1"/>
  <c r="U274" i="18"/>
  <c r="U267" i="18"/>
  <c r="U262" i="18"/>
  <c r="Q253" i="18"/>
  <c r="Z269" i="18" s="1"/>
  <c r="K253" i="18"/>
  <c r="K675" i="18" s="1"/>
  <c r="K676" i="18" s="1"/>
  <c r="U278" i="18"/>
  <c r="S275" i="18"/>
  <c r="U270" i="18"/>
  <c r="R272" i="18"/>
  <c r="U276" i="18"/>
  <c r="U265" i="18"/>
  <c r="T275" i="18"/>
  <c r="R260" i="18"/>
  <c r="T263" i="18"/>
  <c r="R281" i="18"/>
  <c r="U272" i="18"/>
  <c r="S266" i="18"/>
  <c r="R273" i="18"/>
  <c r="U263" i="18"/>
  <c r="T272" i="18"/>
  <c r="S259" i="18"/>
  <c r="S276" i="18"/>
  <c r="L252" i="18"/>
  <c r="L673" i="18" s="1"/>
  <c r="L674" i="18" s="1"/>
  <c r="S273" i="18"/>
  <c r="L254" i="18"/>
  <c r="R262" i="18"/>
  <c r="S281" i="18"/>
  <c r="R259" i="18"/>
  <c r="M252" i="18"/>
  <c r="M673" i="18" s="1"/>
  <c r="M674" i="18" s="1"/>
  <c r="T260" i="18"/>
  <c r="R263" i="18"/>
  <c r="S272" i="18"/>
  <c r="T265" i="18"/>
  <c r="R270" i="18"/>
  <c r="R276" i="18"/>
  <c r="U271" i="18"/>
  <c r="R266" i="18"/>
  <c r="U273" i="18"/>
  <c r="T276" i="18"/>
  <c r="R265" i="18"/>
  <c r="S263" i="18"/>
  <c r="T264" i="18"/>
  <c r="T259" i="18"/>
  <c r="T267" i="18"/>
  <c r="R268" i="18"/>
  <c r="M253" i="18"/>
  <c r="M675" i="18" s="1"/>
  <c r="M676" i="18" s="1"/>
  <c r="T269" i="18"/>
  <c r="T675" i="18" s="1"/>
  <c r="T676" i="18" s="1"/>
  <c r="K254" i="18"/>
  <c r="K677" i="18" s="1"/>
  <c r="K678" i="18" s="1"/>
  <c r="R261" i="18"/>
  <c r="R673" i="18" s="1"/>
  <c r="R674" i="18" s="1"/>
  <c r="T261" i="18"/>
  <c r="T673" i="18" s="1"/>
  <c r="T674" i="18" s="1"/>
  <c r="U261" i="18"/>
  <c r="U277" i="18"/>
  <c r="U677" i="18" s="1"/>
  <c r="U678" i="18" s="1"/>
  <c r="U281" i="18"/>
  <c r="S268" i="18"/>
  <c r="T273" i="18"/>
  <c r="U275" i="18"/>
  <c r="T270" i="18"/>
  <c r="U259" i="18"/>
  <c r="T279" i="18"/>
  <c r="R267" i="18"/>
  <c r="T266" i="18"/>
  <c r="S267" i="18"/>
  <c r="S260" i="18"/>
  <c r="U260" i="18"/>
  <c r="R275" i="18"/>
  <c r="T281" i="18"/>
  <c r="T278" i="18"/>
  <c r="S271" i="18"/>
  <c r="T280" i="18"/>
  <c r="N253" i="18"/>
  <c r="W269" i="18" s="1"/>
  <c r="S274" i="18"/>
  <c r="R277" i="18"/>
  <c r="P253" i="18"/>
  <c r="Y271" i="18" s="1"/>
  <c r="O252" i="18"/>
  <c r="X258" i="18" s="1"/>
  <c r="P254" i="18"/>
  <c r="Y276" i="18" s="1"/>
  <c r="U258" i="18"/>
  <c r="Q254" i="18"/>
  <c r="Z275" i="18" s="1"/>
  <c r="P252" i="18"/>
  <c r="Y259" i="18" s="1"/>
  <c r="O254" i="18"/>
  <c r="O677" i="18" s="1"/>
  <c r="O678" i="18" s="1"/>
  <c r="T258" i="18"/>
  <c r="N254" i="18"/>
  <c r="W279" i="18" s="1"/>
  <c r="Q252" i="18"/>
  <c r="Q673" i="18" s="1"/>
  <c r="Q674" i="18" s="1"/>
  <c r="S261" i="18"/>
  <c r="S673" i="18" s="1"/>
  <c r="S674" i="18" s="1"/>
  <c r="O253" i="18"/>
  <c r="O675" i="18" s="1"/>
  <c r="O676" i="18" s="1"/>
  <c r="R278" i="18"/>
  <c r="S269" i="18"/>
  <c r="S675" i="18" s="1"/>
  <c r="S676" i="18" s="1"/>
  <c r="S258" i="18"/>
  <c r="R258" i="18"/>
  <c r="M254" i="18"/>
  <c r="M677" i="18" s="1"/>
  <c r="M678" i="18" s="1"/>
  <c r="R274" i="18"/>
  <c r="L253" i="18"/>
  <c r="L675" i="18" s="1"/>
  <c r="L676" i="18" s="1"/>
  <c r="K252" i="18"/>
  <c r="K673" i="18" s="1"/>
  <c r="K674" i="18" s="1"/>
  <c r="T277" i="18"/>
  <c r="T677" i="18" s="1"/>
  <c r="T678" i="18" s="1"/>
  <c r="S279" i="18"/>
  <c r="S277" i="18"/>
  <c r="S677" i="18" s="1"/>
  <c r="S678" i="18" s="1"/>
  <c r="R269" i="18"/>
  <c r="R675" i="18" s="1"/>
  <c r="R676" i="18" s="1"/>
  <c r="S278" i="18"/>
  <c r="S280" i="18"/>
  <c r="S262" i="18"/>
  <c r="U280" i="18"/>
  <c r="R280" i="18"/>
  <c r="S264" i="18"/>
  <c r="R271" i="18"/>
  <c r="T268" i="18"/>
  <c r="S270" i="18"/>
  <c r="T271" i="18"/>
  <c r="S265" i="18"/>
  <c r="R264" i="18"/>
  <c r="U279" i="18"/>
  <c r="U266" i="18"/>
  <c r="R279" i="18"/>
  <c r="U268" i="18"/>
  <c r="T262" i="18"/>
  <c r="N252" i="18"/>
  <c r="N673" i="18" s="1"/>
  <c r="N674" i="18" s="1"/>
  <c r="AA680" i="18" l="1"/>
  <c r="Z265" i="18"/>
  <c r="X276" i="18"/>
  <c r="Y278" i="18"/>
  <c r="X680" i="18"/>
  <c r="X275" i="18"/>
  <c r="W265" i="18"/>
  <c r="W263" i="18"/>
  <c r="Y263" i="18"/>
  <c r="Y273" i="18"/>
  <c r="Z277" i="18"/>
  <c r="Z260" i="18"/>
  <c r="X281" i="18"/>
  <c r="Z274" i="18"/>
  <c r="Y277" i="18"/>
  <c r="Z261" i="18"/>
  <c r="Z280" i="18"/>
  <c r="Y279" i="18"/>
  <c r="W280" i="18"/>
  <c r="Z264" i="18"/>
  <c r="AA682" i="18"/>
  <c r="Y274" i="18"/>
  <c r="Y275" i="18"/>
  <c r="X264" i="18"/>
  <c r="Z266" i="18"/>
  <c r="N677" i="18"/>
  <c r="N678" i="18" s="1"/>
  <c r="Z272" i="18"/>
  <c r="Y281" i="18"/>
  <c r="X682" i="18"/>
  <c r="W262" i="18"/>
  <c r="W261" i="18"/>
  <c r="I256" i="18"/>
  <c r="W260" i="18"/>
  <c r="W258" i="18"/>
  <c r="W259" i="18"/>
  <c r="W264" i="18"/>
  <c r="Y705" i="18"/>
  <c r="Y682" i="18"/>
  <c r="Y681" i="18"/>
  <c r="Y680" i="18"/>
  <c r="Z682" i="18"/>
  <c r="Y729" i="18"/>
  <c r="X706" i="18"/>
  <c r="AA704" i="18"/>
  <c r="X704" i="18"/>
  <c r="X278" i="18"/>
  <c r="Y262" i="18"/>
  <c r="X260" i="18"/>
  <c r="Z728" i="18"/>
  <c r="X705" i="18"/>
  <c r="X681" i="18"/>
  <c r="W275" i="18"/>
  <c r="W281" i="18"/>
  <c r="W274" i="18"/>
  <c r="W278" i="18"/>
  <c r="Y261" i="18"/>
  <c r="Z281" i="18"/>
  <c r="AA681" i="18"/>
  <c r="X261" i="18"/>
  <c r="Q677" i="18"/>
  <c r="Q678" i="18" s="1"/>
  <c r="Z705" i="18"/>
  <c r="X729" i="18"/>
  <c r="X271" i="18"/>
  <c r="X268" i="18"/>
  <c r="X270" i="18"/>
  <c r="X272" i="18"/>
  <c r="X273" i="18"/>
  <c r="X266" i="18"/>
  <c r="Z263" i="18"/>
  <c r="X280" i="18"/>
  <c r="P673" i="18"/>
  <c r="P674" i="18" s="1"/>
  <c r="Y258" i="18"/>
  <c r="Z276" i="18"/>
  <c r="X269" i="18"/>
  <c r="W267" i="18"/>
  <c r="W270" i="18"/>
  <c r="W266" i="18"/>
  <c r="W268" i="18"/>
  <c r="W271" i="18"/>
  <c r="W273" i="18"/>
  <c r="W272" i="18"/>
  <c r="AA729" i="18"/>
  <c r="Y260" i="18"/>
  <c r="Y269" i="18"/>
  <c r="P675" i="18"/>
  <c r="P676" i="18" s="1"/>
  <c r="Y266" i="18"/>
  <c r="Y270" i="18"/>
  <c r="Y267" i="18"/>
  <c r="X267" i="18"/>
  <c r="AA730" i="18"/>
  <c r="X728" i="18"/>
  <c r="Z680" i="18"/>
  <c r="X279" i="18"/>
  <c r="Y265" i="18"/>
  <c r="O673" i="18"/>
  <c r="O674" i="18" s="1"/>
  <c r="X262" i="18"/>
  <c r="X259" i="18"/>
  <c r="Y268" i="18"/>
  <c r="R677" i="18"/>
  <c r="R678" i="18" s="1"/>
  <c r="X730" i="18"/>
  <c r="Z262" i="18"/>
  <c r="Z259" i="18"/>
  <c r="Z681" i="18"/>
  <c r="X277" i="18"/>
  <c r="Y264" i="18"/>
  <c r="Z278" i="18"/>
  <c r="Z279" i="18"/>
  <c r="X263" i="18"/>
  <c r="W277" i="18"/>
  <c r="L677" i="18"/>
  <c r="L678" i="18" s="1"/>
  <c r="Z258" i="18"/>
  <c r="X274" i="18"/>
  <c r="X265" i="18"/>
  <c r="Y272" i="18"/>
  <c r="Y730" i="18"/>
  <c r="Y704" i="18"/>
  <c r="Y706" i="18"/>
  <c r="Y728" i="18"/>
  <c r="W276" i="18"/>
  <c r="N675" i="18"/>
  <c r="N676" i="18" s="1"/>
  <c r="Y280" i="18"/>
  <c r="U673" i="18"/>
  <c r="U674" i="18" s="1"/>
  <c r="AA706" i="18"/>
  <c r="Z271" i="18"/>
  <c r="Z729" i="18"/>
  <c r="P677" i="18"/>
  <c r="P678" i="18" s="1"/>
  <c r="AA705" i="18"/>
  <c r="Z270" i="18"/>
  <c r="Z730" i="18"/>
  <c r="Z267" i="18"/>
  <c r="Z706" i="18"/>
  <c r="Q675" i="18"/>
  <c r="Q676" i="18" s="1"/>
  <c r="Z273" i="18"/>
  <c r="Z268" i="18"/>
  <c r="Z704" i="18"/>
  <c r="AA728" i="18"/>
  <c r="AC681" i="18" l="1"/>
  <c r="AI683" i="18"/>
  <c r="AH686" i="18"/>
  <c r="AG689" i="18"/>
  <c r="AF692" i="18"/>
  <c r="AI703" i="18"/>
  <c r="AH706" i="18"/>
  <c r="AG709" i="18"/>
  <c r="AF712" i="18"/>
  <c r="AE715" i="18"/>
  <c r="AD718" i="18"/>
  <c r="AC721" i="18"/>
  <c r="AG729" i="18"/>
  <c r="AE735" i="18"/>
  <c r="AD738" i="18"/>
  <c r="AC741" i="18"/>
  <c r="AI743" i="18"/>
  <c r="AH746" i="18"/>
  <c r="AG749" i="18"/>
  <c r="AG680" i="18"/>
  <c r="AD681" i="18"/>
  <c r="AC684" i="18"/>
  <c r="AI686" i="18"/>
  <c r="AH689" i="18"/>
  <c r="AG692" i="18"/>
  <c r="AF695" i="18"/>
  <c r="AC704" i="18"/>
  <c r="AI706" i="18"/>
  <c r="AH709" i="18"/>
  <c r="AG712" i="18"/>
  <c r="AF715" i="18"/>
  <c r="AE718" i="18"/>
  <c r="AD721" i="18"/>
  <c r="AC724" i="18"/>
  <c r="AH729" i="18"/>
  <c r="AE738" i="18"/>
  <c r="AD741" i="18"/>
  <c r="AC744" i="18"/>
  <c r="AI746" i="18"/>
  <c r="AH749" i="18"/>
  <c r="AH680" i="18"/>
  <c r="AE693" i="18"/>
  <c r="AI701" i="18"/>
  <c r="AG707" i="18"/>
  <c r="AF710" i="18"/>
  <c r="AH724" i="18"/>
  <c r="AD736" i="18"/>
  <c r="AC739" i="18"/>
  <c r="AF688" i="18"/>
  <c r="AI719" i="18"/>
  <c r="AE751" i="18"/>
  <c r="AF691" i="18"/>
  <c r="AE714" i="18"/>
  <c r="AI722" i="18"/>
  <c r="AD700" i="18"/>
  <c r="AE717" i="18"/>
  <c r="AH728" i="18"/>
  <c r="AI745" i="18"/>
  <c r="AH691" i="18"/>
  <c r="AC706" i="18"/>
  <c r="AI728" i="18"/>
  <c r="AI748" i="18"/>
  <c r="AI691" i="18"/>
  <c r="AG727" i="18"/>
  <c r="AE694" i="18"/>
  <c r="AD717" i="18"/>
  <c r="AI685" i="18"/>
  <c r="AI725" i="18"/>
  <c r="AI688" i="18"/>
  <c r="AD703" i="18"/>
  <c r="AC726" i="18"/>
  <c r="AH751" i="18"/>
  <c r="AC709" i="18"/>
  <c r="AE681" i="18"/>
  <c r="AD684" i="18"/>
  <c r="AC687" i="18"/>
  <c r="AI689" i="18"/>
  <c r="AH692" i="18"/>
  <c r="AG695" i="18"/>
  <c r="AF698" i="18"/>
  <c r="AD704" i="18"/>
  <c r="AI709" i="18"/>
  <c r="AH712" i="18"/>
  <c r="AG715" i="18"/>
  <c r="AF718" i="18"/>
  <c r="AE721" i="18"/>
  <c r="AD724" i="18"/>
  <c r="AC727" i="18"/>
  <c r="AI729" i="18"/>
  <c r="AE741" i="18"/>
  <c r="AD744" i="18"/>
  <c r="AC747" i="18"/>
  <c r="AI749" i="18"/>
  <c r="AI680" i="18"/>
  <c r="AE690" i="18"/>
  <c r="AC696" i="18"/>
  <c r="AG704" i="18"/>
  <c r="AH721" i="18"/>
  <c r="AF727" i="18"/>
  <c r="AD733" i="18"/>
  <c r="AE750" i="18"/>
  <c r="AD696" i="18"/>
  <c r="AF730" i="18"/>
  <c r="AD714" i="18"/>
  <c r="AC700" i="18"/>
  <c r="AC720" i="18"/>
  <c r="AF751" i="18"/>
  <c r="AE697" i="18"/>
  <c r="AF697" i="18"/>
  <c r="AG734" i="18"/>
  <c r="AG697" i="18"/>
  <c r="AF681" i="18"/>
  <c r="AE684" i="18"/>
  <c r="AD687" i="18"/>
  <c r="AC690" i="18"/>
  <c r="AI692" i="18"/>
  <c r="AH695" i="18"/>
  <c r="AG698" i="18"/>
  <c r="AF701" i="18"/>
  <c r="AE704" i="18"/>
  <c r="AI712" i="18"/>
  <c r="AH715" i="18"/>
  <c r="AG718" i="18"/>
  <c r="AF721" i="18"/>
  <c r="AE724" i="18"/>
  <c r="AD727" i="18"/>
  <c r="AC730" i="18"/>
  <c r="AE744" i="18"/>
  <c r="AD747" i="18"/>
  <c r="AC750" i="18"/>
  <c r="AD693" i="18"/>
  <c r="AH701" i="18"/>
  <c r="AI718" i="18"/>
  <c r="AE730" i="18"/>
  <c r="AC699" i="18"/>
  <c r="AE733" i="18"/>
  <c r="AG725" i="18"/>
  <c r="AF748" i="18"/>
  <c r="AD697" i="18"/>
  <c r="AG728" i="18"/>
  <c r="AF694" i="18"/>
  <c r="AF734" i="18"/>
  <c r="AE700" i="18"/>
  <c r="AH731" i="18"/>
  <c r="AH694" i="18"/>
  <c r="AG681" i="18"/>
  <c r="AE687" i="18"/>
  <c r="AD690" i="18"/>
  <c r="AC693" i="18"/>
  <c r="AI695" i="18"/>
  <c r="AH698" i="18"/>
  <c r="AG701" i="18"/>
  <c r="AF704" i="18"/>
  <c r="AI715" i="18"/>
  <c r="AH718" i="18"/>
  <c r="AG721" i="18"/>
  <c r="AF724" i="18"/>
  <c r="AE727" i="18"/>
  <c r="AD730" i="18"/>
  <c r="AC733" i="18"/>
  <c r="AE747" i="18"/>
  <c r="AD750" i="18"/>
  <c r="AH681" i="18"/>
  <c r="AI698" i="18"/>
  <c r="AF707" i="18"/>
  <c r="AG724" i="18"/>
  <c r="AC736" i="18"/>
  <c r="AI681" i="18"/>
  <c r="AH704" i="18"/>
  <c r="AI721" i="18"/>
  <c r="AF728" i="18"/>
  <c r="AH742" i="18"/>
  <c r="AG688" i="18"/>
  <c r="AH745" i="18"/>
  <c r="AC703" i="18"/>
  <c r="AH748" i="18"/>
  <c r="AG694" i="18"/>
  <c r="AF700" i="18"/>
  <c r="AC682" i="18"/>
  <c r="AE696" i="18"/>
  <c r="AD699" i="18"/>
  <c r="AC702" i="18"/>
  <c r="AI704" i="18"/>
  <c r="AH707" i="18"/>
  <c r="AG710" i="18"/>
  <c r="AF713" i="18"/>
  <c r="AI724" i="18"/>
  <c r="AH727" i="18"/>
  <c r="AG730" i="18"/>
  <c r="AF733" i="18"/>
  <c r="AE736" i="18"/>
  <c r="AD739" i="18"/>
  <c r="AC742" i="18"/>
  <c r="AG733" i="18"/>
  <c r="AD742" i="18"/>
  <c r="AE685" i="18"/>
  <c r="AI713" i="18"/>
  <c r="AH736" i="18"/>
  <c r="AE745" i="18"/>
  <c r="AC751" i="18"/>
  <c r="AF685" i="18"/>
  <c r="AD691" i="18"/>
  <c r="AF705" i="18"/>
  <c r="AD711" i="18"/>
  <c r="AI716" i="18"/>
  <c r="AG722" i="18"/>
  <c r="AE728" i="18"/>
  <c r="AH739" i="18"/>
  <c r="AF745" i="18"/>
  <c r="AD751" i="18"/>
  <c r="AG685" i="18"/>
  <c r="AD694" i="18"/>
  <c r="AG705" i="18"/>
  <c r="AE711" i="18"/>
  <c r="AH722" i="18"/>
  <c r="AG745" i="18"/>
  <c r="AH685" i="18"/>
  <c r="AF731" i="18"/>
  <c r="AG748" i="18"/>
  <c r="AH688" i="18"/>
  <c r="AC723" i="18"/>
  <c r="AD723" i="18"/>
  <c r="AE703" i="18"/>
  <c r="AD682" i="18"/>
  <c r="AC685" i="18"/>
  <c r="AE699" i="18"/>
  <c r="AD702" i="18"/>
  <c r="AC705" i="18"/>
  <c r="AI707" i="18"/>
  <c r="AH710" i="18"/>
  <c r="AG713" i="18"/>
  <c r="AF716" i="18"/>
  <c r="AI727" i="18"/>
  <c r="AH730" i="18"/>
  <c r="AF736" i="18"/>
  <c r="AE739" i="18"/>
  <c r="AC745" i="18"/>
  <c r="AD688" i="18"/>
  <c r="AC711" i="18"/>
  <c r="AF722" i="18"/>
  <c r="AG739" i="18"/>
  <c r="AD748" i="18"/>
  <c r="AG682" i="18"/>
  <c r="AE688" i="18"/>
  <c r="AC694" i="18"/>
  <c r="AE708" i="18"/>
  <c r="AC714" i="18"/>
  <c r="AH719" i="18"/>
  <c r="AF725" i="18"/>
  <c r="AI736" i="18"/>
  <c r="AG742" i="18"/>
  <c r="AE748" i="18"/>
  <c r="AH682" i="18"/>
  <c r="AE691" i="18"/>
  <c r="AC697" i="18"/>
  <c r="AC717" i="18"/>
  <c r="AI739" i="18"/>
  <c r="AI682" i="18"/>
  <c r="AH705" i="18"/>
  <c r="AH725" i="18"/>
  <c r="AI742" i="18"/>
  <c r="AG691" i="18"/>
  <c r="AI705" i="18"/>
  <c r="AD720" i="18"/>
  <c r="AG731" i="18"/>
  <c r="AG751" i="18"/>
  <c r="AE720" i="18"/>
  <c r="AF737" i="18"/>
  <c r="AD706" i="18"/>
  <c r="AE682" i="18"/>
  <c r="AD685" i="18"/>
  <c r="AC688" i="18"/>
  <c r="AE702" i="18"/>
  <c r="AD705" i="18"/>
  <c r="AC708" i="18"/>
  <c r="AI710" i="18"/>
  <c r="AH713" i="18"/>
  <c r="AG716" i="18"/>
  <c r="AF719" i="18"/>
  <c r="AC728" i="18"/>
  <c r="AI730" i="18"/>
  <c r="AH733" i="18"/>
  <c r="AG736" i="18"/>
  <c r="AF739" i="18"/>
  <c r="AE742" i="18"/>
  <c r="AD745" i="18"/>
  <c r="AC748" i="18"/>
  <c r="AF682" i="18"/>
  <c r="AC691" i="18"/>
  <c r="AE705" i="18"/>
  <c r="AD708" i="18"/>
  <c r="AH716" i="18"/>
  <c r="AG719" i="18"/>
  <c r="AD728" i="18"/>
  <c r="AI733" i="18"/>
  <c r="AF683" i="18"/>
  <c r="AI700" i="18"/>
  <c r="AI734" i="18"/>
  <c r="AH703" i="18"/>
  <c r="AG737" i="18"/>
  <c r="AE706" i="18"/>
  <c r="AI751" i="18"/>
  <c r="AD680" i="18"/>
  <c r="AC738" i="18"/>
  <c r="AD715" i="18"/>
  <c r="AG700" i="18"/>
  <c r="AG683" i="18"/>
  <c r="AF703" i="18"/>
  <c r="AC735" i="18"/>
  <c r="AG703" i="18"/>
  <c r="AD735" i="18"/>
  <c r="AE723" i="18"/>
  <c r="AF749" i="18"/>
  <c r="AF686" i="18"/>
  <c r="AH737" i="18"/>
  <c r="AG686" i="18"/>
  <c r="AI737" i="18"/>
  <c r="AE680" i="18"/>
  <c r="AH697" i="18"/>
  <c r="AC732" i="18"/>
  <c r="AC718" i="18"/>
  <c r="AH683" i="18"/>
  <c r="AF706" i="18"/>
  <c r="AG706" i="18"/>
  <c r="AH743" i="18"/>
  <c r="AD709" i="18"/>
  <c r="AD726" i="18"/>
  <c r="AF740" i="18"/>
  <c r="AF680" i="18"/>
  <c r="AG740" i="18"/>
  <c r="AH740" i="18"/>
  <c r="AC712" i="18"/>
  <c r="AI740" i="18"/>
  <c r="AD712" i="18"/>
  <c r="AF742" i="18"/>
  <c r="AI694" i="18"/>
  <c r="AE729" i="18"/>
  <c r="AF729" i="18"/>
  <c r="AI697" i="18"/>
  <c r="AE732" i="18"/>
  <c r="AH734" i="18"/>
  <c r="AF689" i="18"/>
  <c r="AE709" i="18"/>
  <c r="AE726" i="18"/>
  <c r="AF709" i="18"/>
  <c r="AC729" i="18"/>
  <c r="AE712" i="18"/>
  <c r="AD729" i="18"/>
  <c r="AF743" i="18"/>
  <c r="AC715" i="18"/>
  <c r="AG743" i="18"/>
  <c r="AI731" i="18"/>
  <c r="AF746" i="18"/>
  <c r="AH700" i="18"/>
  <c r="AD732" i="18"/>
  <c r="AG746" i="18"/>
  <c r="AE707" i="18"/>
  <c r="AG708" i="18"/>
  <c r="AH708" i="18"/>
  <c r="AF708" i="18"/>
  <c r="AI708" i="18"/>
  <c r="AD707" i="18"/>
  <c r="AC707" i="18"/>
  <c r="AC710" i="18"/>
  <c r="AI711" i="18"/>
  <c r="AH711" i="18"/>
  <c r="AD710" i="18"/>
  <c r="AF711" i="18"/>
  <c r="AG711" i="18"/>
  <c r="AE710" i="18"/>
  <c r="AG714" i="18"/>
  <c r="AI714" i="18"/>
  <c r="AE713" i="18"/>
  <c r="AF714" i="18"/>
  <c r="AC713" i="18"/>
  <c r="AD713" i="18"/>
  <c r="AH714" i="18"/>
  <c r="AF717" i="18"/>
  <c r="AE716" i="18"/>
  <c r="AI717" i="18"/>
  <c r="AG717" i="18"/>
  <c r="AC716" i="18"/>
  <c r="AD716" i="18"/>
  <c r="AH717" i="18"/>
  <c r="AI720" i="18"/>
  <c r="AG720" i="18"/>
  <c r="AD719" i="18"/>
  <c r="AC719" i="18"/>
  <c r="AH720" i="18"/>
  <c r="AF720" i="18"/>
  <c r="AE719" i="18"/>
  <c r="AH723" i="18"/>
  <c r="AF723" i="18"/>
  <c r="AE722" i="18"/>
  <c r="AC722" i="18"/>
  <c r="AI723" i="18"/>
  <c r="AD722" i="18"/>
  <c r="AG723" i="18"/>
  <c r="AC725" i="18"/>
  <c r="AG726" i="18"/>
  <c r="AI726" i="18"/>
  <c r="AE725" i="18"/>
  <c r="AH726" i="18"/>
  <c r="AF726" i="18"/>
  <c r="AD725" i="18"/>
  <c r="AG732" i="18"/>
  <c r="AI732" i="18"/>
  <c r="AD731" i="18"/>
  <c r="AH732" i="18"/>
  <c r="AF732" i="18"/>
  <c r="AF684" i="18"/>
  <c r="AG684" i="18"/>
  <c r="AD683" i="18"/>
  <c r="AH684" i="18"/>
  <c r="AI684" i="18"/>
  <c r="AE731" i="18"/>
  <c r="AE683" i="18"/>
  <c r="AC731" i="18"/>
  <c r="AC683" i="18"/>
  <c r="AF687" i="18"/>
  <c r="AE686" i="18"/>
  <c r="AE734" i="18"/>
  <c r="AH735" i="18"/>
  <c r="AC734" i="18"/>
  <c r="AG735" i="18"/>
  <c r="AG687" i="18"/>
  <c r="AF735" i="18"/>
  <c r="AD686" i="18"/>
  <c r="AI735" i="18"/>
  <c r="AC686" i="18"/>
  <c r="AH687" i="18"/>
  <c r="AI687" i="18"/>
  <c r="AD734" i="18"/>
  <c r="AI690" i="18"/>
  <c r="AF690" i="18"/>
  <c r="AH690" i="18"/>
  <c r="AC737" i="18"/>
  <c r="AH738" i="18"/>
  <c r="AC689" i="18"/>
  <c r="AE737" i="18"/>
  <c r="AE689" i="18"/>
  <c r="AD689" i="18"/>
  <c r="AD737" i="18"/>
  <c r="AI738" i="18"/>
  <c r="AG690" i="18"/>
  <c r="AG738" i="18"/>
  <c r="AF738" i="18"/>
  <c r="AG741" i="18"/>
  <c r="AE740" i="18"/>
  <c r="AD740" i="18"/>
  <c r="AC740" i="18"/>
  <c r="AE692" i="18"/>
  <c r="AI741" i="18"/>
  <c r="AD692" i="18"/>
  <c r="AF741" i="18"/>
  <c r="AH741" i="18"/>
  <c r="AC692" i="18"/>
  <c r="AH693" i="18"/>
  <c r="AF693" i="18"/>
  <c r="AG693" i="18"/>
  <c r="AI693" i="18"/>
  <c r="AH744" i="18"/>
  <c r="AI744" i="18"/>
  <c r="AE695" i="18"/>
  <c r="AF696" i="18"/>
  <c r="AG696" i="18"/>
  <c r="AC743" i="18"/>
  <c r="AG744" i="18"/>
  <c r="AC695" i="18"/>
  <c r="AD695" i="18"/>
  <c r="AF744" i="18"/>
  <c r="AI696" i="18"/>
  <c r="AD743" i="18"/>
  <c r="AH696" i="18"/>
  <c r="AE743" i="18"/>
  <c r="AC698" i="18"/>
  <c r="AG699" i="18"/>
  <c r="AC746" i="18"/>
  <c r="AH747" i="18"/>
  <c r="AG747" i="18"/>
  <c r="AH699" i="18"/>
  <c r="AE698" i="18"/>
  <c r="AE746" i="18"/>
  <c r="AD698" i="18"/>
  <c r="AI747" i="18"/>
  <c r="AF699" i="18"/>
  <c r="AI699" i="18"/>
  <c r="AD746" i="18"/>
  <c r="AF747" i="18"/>
  <c r="AD701" i="18"/>
  <c r="AF702" i="18"/>
  <c r="AI750" i="18"/>
  <c r="AF750" i="18"/>
  <c r="AH702" i="18"/>
  <c r="AD749" i="18"/>
  <c r="AG702" i="18"/>
  <c r="AE749" i="18"/>
  <c r="AI702" i="18"/>
  <c r="AC749" i="18"/>
  <c r="AH750" i="18"/>
  <c r="AC701" i="18"/>
  <c r="AE701" i="18"/>
  <c r="AG750" i="18"/>
  <c r="Q796" i="18"/>
  <c r="O792" i="18"/>
  <c r="AK751" i="18"/>
  <c r="AJ747" i="18"/>
  <c r="AJ746" i="18"/>
  <c r="AM744" i="18"/>
  <c r="AM743" i="18"/>
  <c r="AL742" i="18"/>
  <c r="AK738" i="18"/>
  <c r="AK737" i="18"/>
  <c r="AJ736" i="18"/>
  <c r="AM733" i="18"/>
  <c r="AL729" i="18"/>
  <c r="AL728" i="18"/>
  <c r="AK727" i="18"/>
  <c r="AJ723" i="18"/>
  <c r="AJ722" i="18"/>
  <c r="AM720" i="18"/>
  <c r="AM719" i="18"/>
  <c r="AL718" i="18"/>
  <c r="AK714" i="18"/>
  <c r="AK713" i="18"/>
  <c r="AJ712" i="18"/>
  <c r="AM709" i="18"/>
  <c r="AL705" i="18"/>
  <c r="AL704" i="18"/>
  <c r="AK703" i="18"/>
  <c r="AJ699" i="18"/>
  <c r="AJ698" i="18"/>
  <c r="AM696" i="18"/>
  <c r="AM695" i="18"/>
  <c r="AL694" i="18"/>
  <c r="AK690" i="18"/>
  <c r="AK689" i="18"/>
  <c r="AJ688" i="18"/>
  <c r="AM685" i="18"/>
  <c r="AL681" i="18"/>
  <c r="AL680" i="18"/>
  <c r="AK745" i="18"/>
  <c r="AL736" i="18"/>
  <c r="AJ730" i="18"/>
  <c r="AK721" i="18"/>
  <c r="AM713" i="18"/>
  <c r="AK707" i="18"/>
  <c r="AL699" i="18"/>
  <c r="AM690" i="18"/>
  <c r="AK683" i="18"/>
  <c r="O797" i="18"/>
  <c r="AK746" i="18"/>
  <c r="AL738" i="18"/>
  <c r="AJ731" i="18"/>
  <c r="AK723" i="18"/>
  <c r="AJ708" i="18"/>
  <c r="AJ684" i="18"/>
  <c r="P796" i="18"/>
  <c r="Q791" i="18"/>
  <c r="AJ751" i="18"/>
  <c r="AM748" i="18"/>
  <c r="AL744" i="18"/>
  <c r="AL743" i="18"/>
  <c r="AK742" i="18"/>
  <c r="AJ738" i="18"/>
  <c r="AJ737" i="18"/>
  <c r="AM735" i="18"/>
  <c r="AM734" i="18"/>
  <c r="AL733" i="18"/>
  <c r="AK729" i="18"/>
  <c r="AK728" i="18"/>
  <c r="AJ727" i="18"/>
  <c r="AM724" i="18"/>
  <c r="AL720" i="18"/>
  <c r="AL719" i="18"/>
  <c r="AK718" i="18"/>
  <c r="AJ714" i="18"/>
  <c r="AJ713" i="18"/>
  <c r="AM711" i="18"/>
  <c r="AM710" i="18"/>
  <c r="AL709" i="18"/>
  <c r="AK705" i="18"/>
  <c r="AK704" i="18"/>
  <c r="AJ703" i="18"/>
  <c r="AM700" i="18"/>
  <c r="AL696" i="18"/>
  <c r="AL695" i="18"/>
  <c r="AK694" i="18"/>
  <c r="AJ690" i="18"/>
  <c r="AJ689" i="18"/>
  <c r="AM687" i="18"/>
  <c r="AM686" i="18"/>
  <c r="AL685" i="18"/>
  <c r="AK681" i="18"/>
  <c r="AK680" i="18"/>
  <c r="AM751" i="18"/>
  <c r="AM737" i="18"/>
  <c r="AL722" i="18"/>
  <c r="AM714" i="18"/>
  <c r="AJ706" i="18"/>
  <c r="AL698" i="18"/>
  <c r="AJ692" i="18"/>
  <c r="AK684" i="18"/>
  <c r="P792" i="18"/>
  <c r="AJ745" i="18"/>
  <c r="AL737" i="18"/>
  <c r="AM729" i="18"/>
  <c r="AK722" i="18"/>
  <c r="AL714" i="18"/>
  <c r="AJ707" i="18"/>
  <c r="AK699" i="18"/>
  <c r="Q798" i="18"/>
  <c r="O796" i="18"/>
  <c r="P791" i="18"/>
  <c r="AM750" i="18"/>
  <c r="AM749" i="18"/>
  <c r="AL748" i="18"/>
  <c r="AK744" i="18"/>
  <c r="AK743" i="18"/>
  <c r="AJ742" i="18"/>
  <c r="AM739" i="18"/>
  <c r="AL735" i="18"/>
  <c r="AL734" i="18"/>
  <c r="AK733" i="18"/>
  <c r="AJ729" i="18"/>
  <c r="AJ728" i="18"/>
  <c r="AM726" i="18"/>
  <c r="AM725" i="18"/>
  <c r="AL724" i="18"/>
  <c r="AK720" i="18"/>
  <c r="AK719" i="18"/>
  <c r="AJ718" i="18"/>
  <c r="AM715" i="18"/>
  <c r="AL711" i="18"/>
  <c r="AL710" i="18"/>
  <c r="AK709" i="18"/>
  <c r="AJ705" i="18"/>
  <c r="AJ704" i="18"/>
  <c r="AM702" i="18"/>
  <c r="AM701" i="18"/>
  <c r="AL700" i="18"/>
  <c r="AK696" i="18"/>
  <c r="AK695" i="18"/>
  <c r="AJ694" i="18"/>
  <c r="AM691" i="18"/>
  <c r="AL687" i="18"/>
  <c r="AL686" i="18"/>
  <c r="AK685" i="18"/>
  <c r="AJ681" i="18"/>
  <c r="AJ680" i="18"/>
  <c r="AL747" i="18"/>
  <c r="AJ740" i="18"/>
  <c r="AK732" i="18"/>
  <c r="AL723" i="18"/>
  <c r="AJ716" i="18"/>
  <c r="AK708" i="18"/>
  <c r="AL688" i="18"/>
  <c r="AM742" i="18"/>
  <c r="AK736" i="18"/>
  <c r="AM728" i="18"/>
  <c r="AJ721" i="18"/>
  <c r="AL713" i="18"/>
  <c r="AM705" i="18"/>
  <c r="AK698" i="18"/>
  <c r="AL690" i="18"/>
  <c r="AJ683" i="18"/>
  <c r="P798" i="18"/>
  <c r="Q793" i="18"/>
  <c r="O791" i="18"/>
  <c r="AL750" i="18"/>
  <c r="AL749" i="18"/>
  <c r="AK748" i="18"/>
  <c r="AJ744" i="18"/>
  <c r="AJ743" i="18"/>
  <c r="AM741" i="18"/>
  <c r="AM740" i="18"/>
  <c r="AL739" i="18"/>
  <c r="AK735" i="18"/>
  <c r="AK734" i="18"/>
  <c r="AJ733" i="18"/>
  <c r="AM730" i="18"/>
  <c r="AL726" i="18"/>
  <c r="AL725" i="18"/>
  <c r="AK724" i="18"/>
  <c r="AJ720" i="18"/>
  <c r="AJ719" i="18"/>
  <c r="AM717" i="18"/>
  <c r="AM716" i="18"/>
  <c r="AL715" i="18"/>
  <c r="AK711" i="18"/>
  <c r="AK710" i="18"/>
  <c r="AJ709" i="18"/>
  <c r="AM706" i="18"/>
  <c r="AL702" i="18"/>
  <c r="AL701" i="18"/>
  <c r="AK700" i="18"/>
  <c r="AJ696" i="18"/>
  <c r="AJ695" i="18"/>
  <c r="AM693" i="18"/>
  <c r="AM692" i="18"/>
  <c r="AL691" i="18"/>
  <c r="AK687" i="18"/>
  <c r="AK686" i="18"/>
  <c r="AJ685" i="18"/>
  <c r="AM682" i="18"/>
  <c r="P797" i="18"/>
  <c r="AM727" i="18"/>
  <c r="AL712" i="18"/>
  <c r="AM703" i="18"/>
  <c r="AJ682" i="18"/>
  <c r="AL751" i="18"/>
  <c r="AM718" i="18"/>
  <c r="AL703" i="18"/>
  <c r="AK688" i="18"/>
  <c r="AM680" i="18"/>
  <c r="O798" i="18"/>
  <c r="P793" i="18"/>
  <c r="AK750" i="18"/>
  <c r="AK749" i="18"/>
  <c r="AJ748" i="18"/>
  <c r="AM745" i="18"/>
  <c r="AL741" i="18"/>
  <c r="AL740" i="18"/>
  <c r="AK739" i="18"/>
  <c r="AJ735" i="18"/>
  <c r="AJ734" i="18"/>
  <c r="AM732" i="18"/>
  <c r="AM731" i="18"/>
  <c r="AL730" i="18"/>
  <c r="AK726" i="18"/>
  <c r="AK725" i="18"/>
  <c r="AJ724" i="18"/>
  <c r="AM721" i="18"/>
  <c r="AL717" i="18"/>
  <c r="AL716" i="18"/>
  <c r="AK715" i="18"/>
  <c r="AJ711" i="18"/>
  <c r="AJ710" i="18"/>
  <c r="AM708" i="18"/>
  <c r="AM707" i="18"/>
  <c r="AL706" i="18"/>
  <c r="AK702" i="18"/>
  <c r="AK701" i="18"/>
  <c r="AJ700" i="18"/>
  <c r="AM697" i="18"/>
  <c r="AL693" i="18"/>
  <c r="AL692" i="18"/>
  <c r="AK691" i="18"/>
  <c r="AJ687" i="18"/>
  <c r="AJ686" i="18"/>
  <c r="AM684" i="18"/>
  <c r="AM683" i="18"/>
  <c r="AL682" i="18"/>
  <c r="AJ741" i="18"/>
  <c r="AJ693" i="18"/>
  <c r="AK747" i="18"/>
  <c r="AJ732" i="18"/>
  <c r="AM694" i="18"/>
  <c r="Q797" i="18"/>
  <c r="O793" i="18"/>
  <c r="AJ750" i="18"/>
  <c r="AJ749" i="18"/>
  <c r="AM747" i="18"/>
  <c r="AM746" i="18"/>
  <c r="AL745" i="18"/>
  <c r="AK741" i="18"/>
  <c r="AK740" i="18"/>
  <c r="AJ739" i="18"/>
  <c r="AM736" i="18"/>
  <c r="AL732" i="18"/>
  <c r="AL731" i="18"/>
  <c r="AK730" i="18"/>
  <c r="AJ726" i="18"/>
  <c r="AJ725" i="18"/>
  <c r="AM723" i="18"/>
  <c r="AM722" i="18"/>
  <c r="AL721" i="18"/>
  <c r="AK717" i="18"/>
  <c r="AK716" i="18"/>
  <c r="AJ715" i="18"/>
  <c r="AM712" i="18"/>
  <c r="AL708" i="18"/>
  <c r="AL707" i="18"/>
  <c r="AK706" i="18"/>
  <c r="AJ702" i="18"/>
  <c r="AJ701" i="18"/>
  <c r="AM699" i="18"/>
  <c r="AM698" i="18"/>
  <c r="AL697" i="18"/>
  <c r="AK693" i="18"/>
  <c r="AK692" i="18"/>
  <c r="AJ691" i="18"/>
  <c r="AM688" i="18"/>
  <c r="AL684" i="18"/>
  <c r="AL683" i="18"/>
  <c r="AK682" i="18"/>
  <c r="AC680" i="18"/>
  <c r="Q792" i="18"/>
  <c r="AL746" i="18"/>
  <c r="AM738" i="18"/>
  <c r="AK731" i="18"/>
  <c r="AJ717" i="18"/>
  <c r="AK697" i="18"/>
  <c r="AM689" i="18"/>
  <c r="AL727" i="18"/>
  <c r="AK712" i="18"/>
  <c r="AM704" i="18"/>
  <c r="AJ697" i="18"/>
  <c r="AL689" i="18"/>
  <c r="AM681" i="18"/>
  <c r="T303" i="18"/>
  <c r="T306" i="18"/>
  <c r="R293" i="18"/>
  <c r="T309" i="18"/>
  <c r="M347" i="18"/>
  <c r="L347" i="18"/>
  <c r="M346" i="18"/>
  <c r="K347" i="18"/>
  <c r="L346" i="18"/>
  <c r="K346" i="18"/>
  <c r="L285" i="18"/>
  <c r="S305" i="18"/>
  <c r="S300" i="18"/>
  <c r="K285" i="18"/>
  <c r="U292" i="18"/>
  <c r="R311" i="18"/>
  <c r="T293" i="18"/>
  <c r="L286" i="18"/>
  <c r="N286" i="18"/>
  <c r="N287" i="18"/>
  <c r="T312" i="18"/>
  <c r="U310" i="18"/>
  <c r="S310" i="18"/>
  <c r="R302" i="18"/>
  <c r="U300" i="18"/>
  <c r="U296" i="18"/>
  <c r="U289" i="18"/>
  <c r="S306" i="18"/>
  <c r="Q285" i="18"/>
  <c r="S301" i="18"/>
  <c r="N285" i="18"/>
  <c r="U305" i="18"/>
  <c r="M286" i="18"/>
  <c r="L287" i="18"/>
  <c r="R299" i="18"/>
  <c r="T296" i="18"/>
  <c r="S294" i="18"/>
  <c r="O287" i="18"/>
  <c r="S289" i="18"/>
  <c r="S293" i="18"/>
  <c r="K287" i="18"/>
  <c r="U303" i="18"/>
  <c r="U304" i="18"/>
  <c r="S298" i="18"/>
  <c r="P285" i="18"/>
  <c r="T304" i="18"/>
  <c r="T292" i="18"/>
  <c r="U295" i="18"/>
  <c r="R310" i="18"/>
  <c r="S296" i="18"/>
  <c r="R297" i="18"/>
  <c r="O286" i="18"/>
  <c r="S291" i="18"/>
  <c r="U294" i="18"/>
  <c r="U301" i="18"/>
  <c r="R305" i="18"/>
  <c r="R312" i="18"/>
  <c r="T310" i="18"/>
  <c r="Q286" i="18"/>
  <c r="P286" i="18"/>
  <c r="R308" i="18"/>
  <c r="R301" i="18"/>
  <c r="T289" i="18"/>
  <c r="R300" i="18"/>
  <c r="T295" i="18"/>
  <c r="T291" i="18"/>
  <c r="U312" i="18"/>
  <c r="U306" i="18"/>
  <c r="R298" i="18"/>
  <c r="U291" i="18"/>
  <c r="S302" i="18"/>
  <c r="M285" i="18"/>
  <c r="J221" i="18"/>
  <c r="K221" i="18" s="1"/>
  <c r="T301" i="18"/>
  <c r="T297" i="18"/>
  <c r="R306" i="18"/>
  <c r="T311" i="18"/>
  <c r="J219" i="18"/>
  <c r="K219" i="18" s="1"/>
  <c r="L221" i="18"/>
  <c r="M221" i="18" s="1"/>
  <c r="L220" i="18"/>
  <c r="M220" i="18" s="1"/>
  <c r="T300" i="18"/>
  <c r="S299" i="18"/>
  <c r="U290" i="18"/>
  <c r="L219" i="18"/>
  <c r="M219" i="18" s="1"/>
  <c r="T305" i="18"/>
  <c r="K286" i="18"/>
  <c r="U298" i="18"/>
  <c r="R303" i="18"/>
  <c r="R291" i="18"/>
  <c r="S297" i="18"/>
  <c r="S290" i="18"/>
  <c r="S304" i="18"/>
  <c r="S312" i="18"/>
  <c r="R294" i="18"/>
  <c r="R307" i="18"/>
  <c r="T307" i="18"/>
  <c r="T290" i="18"/>
  <c r="K341" i="18"/>
  <c r="K345" i="18" s="1"/>
  <c r="U307" i="18"/>
  <c r="T298" i="18"/>
  <c r="U308" i="18"/>
  <c r="O309" i="18"/>
  <c r="Q304" i="18"/>
  <c r="N293" i="18"/>
  <c r="Q294" i="18"/>
  <c r="Q308" i="18"/>
  <c r="P312" i="18"/>
  <c r="Q296" i="18"/>
  <c r="P294" i="18"/>
  <c r="P304" i="18"/>
  <c r="Q312" i="18"/>
  <c r="O293" i="18"/>
  <c r="P303" i="18"/>
  <c r="S303" i="18"/>
  <c r="P287" i="18"/>
  <c r="J220" i="18"/>
  <c r="K220" i="18" s="1"/>
  <c r="N308" i="18"/>
  <c r="N296" i="18"/>
  <c r="Q291" i="18"/>
  <c r="Q298" i="18"/>
  <c r="P305" i="18"/>
  <c r="O303" i="18"/>
  <c r="O297" i="18"/>
  <c r="P300" i="18"/>
  <c r="N303" i="18"/>
  <c r="N298" i="18"/>
  <c r="P301" i="18"/>
  <c r="P292" i="18"/>
  <c r="R304" i="18"/>
  <c r="R289" i="18"/>
  <c r="S308" i="18"/>
  <c r="P307" i="18"/>
  <c r="Q311" i="18"/>
  <c r="Q300" i="18"/>
  <c r="P298" i="18"/>
  <c r="N310" i="18"/>
  <c r="O308" i="18"/>
  <c r="O312" i="18"/>
  <c r="N311" i="18"/>
  <c r="O310" i="18"/>
  <c r="Q303" i="18"/>
  <c r="N301" i="18"/>
  <c r="P299" i="18"/>
  <c r="Q292" i="18"/>
  <c r="U311" i="18"/>
  <c r="T299" i="18"/>
  <c r="R295" i="18"/>
  <c r="U299" i="18"/>
  <c r="U309" i="18"/>
  <c r="R296" i="18"/>
  <c r="O285" i="18"/>
  <c r="S292" i="18"/>
  <c r="P61" i="18"/>
  <c r="O311" i="18"/>
  <c r="O304" i="18"/>
  <c r="O301" i="18"/>
  <c r="Q305" i="18"/>
  <c r="O306" i="18"/>
  <c r="Q295" i="18"/>
  <c r="N304" i="18"/>
  <c r="N306" i="18"/>
  <c r="N302" i="18"/>
  <c r="N297" i="18"/>
  <c r="O296" i="18"/>
  <c r="P302" i="18"/>
  <c r="R290" i="18"/>
  <c r="R292" i="18"/>
  <c r="Q297" i="18"/>
  <c r="N295" i="18"/>
  <c r="O302" i="18"/>
  <c r="P291" i="18"/>
  <c r="P310" i="18"/>
  <c r="O294" i="18"/>
  <c r="Q310" i="18"/>
  <c r="L61" i="18"/>
  <c r="N61" i="18"/>
  <c r="N312" i="18"/>
  <c r="N294" i="18"/>
  <c r="P290" i="18"/>
  <c r="O291" i="18"/>
  <c r="T294" i="18"/>
  <c r="N299" i="18"/>
  <c r="Q299" i="18"/>
  <c r="N309" i="18"/>
  <c r="P297" i="18"/>
  <c r="Q290" i="18"/>
  <c r="O305" i="18"/>
  <c r="Q301" i="18"/>
  <c r="O289" i="18"/>
  <c r="N305" i="18"/>
  <c r="O300" i="18"/>
  <c r="Q307" i="18"/>
  <c r="Q289" i="18"/>
  <c r="U293" i="18"/>
  <c r="U302" i="18"/>
  <c r="T308" i="18"/>
  <c r="N292" i="18"/>
  <c r="P308" i="18"/>
  <c r="N300" i="18"/>
  <c r="O292" i="18"/>
  <c r="Q309" i="18"/>
  <c r="P295" i="18"/>
  <c r="P293" i="18"/>
  <c r="J61" i="18"/>
  <c r="P306" i="18"/>
  <c r="O295" i="18"/>
  <c r="P311" i="18"/>
  <c r="N307" i="18"/>
  <c r="S311" i="18"/>
  <c r="S295" i="18"/>
  <c r="T302" i="18"/>
  <c r="U297" i="18"/>
  <c r="O298" i="18"/>
  <c r="S309" i="18"/>
  <c r="P296" i="18"/>
  <c r="P309" i="18"/>
  <c r="N290" i="18"/>
  <c r="S307" i="18"/>
  <c r="Q306" i="18"/>
  <c r="O299" i="18"/>
  <c r="Q287" i="18"/>
  <c r="Q293" i="18"/>
  <c r="N291" i="18"/>
  <c r="P289" i="18"/>
  <c r="O307" i="18"/>
  <c r="Q302" i="18"/>
  <c r="R309" i="18"/>
  <c r="M287" i="18"/>
  <c r="O290" i="18"/>
  <c r="K44" i="19"/>
  <c r="I60" i="18"/>
  <c r="N289" i="18"/>
  <c r="M341" i="18" l="1"/>
  <c r="M345" i="18" s="1"/>
  <c r="L341" i="18"/>
  <c r="L345"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1" i="18"/>
  <c r="K60" i="18"/>
  <c r="J341"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53" i="19" s="1"/>
  <c r="GI48" i="19"/>
  <c r="GI49" i="19" s="1"/>
  <c r="GI50" i="19" s="1"/>
  <c r="RJ45" i="19"/>
  <c r="RJ46" i="19" s="1"/>
  <c r="RJ47" i="19" s="1"/>
  <c r="RJ51" i="19"/>
  <c r="RJ52" i="19" s="1"/>
  <c r="RJ53" i="19" s="1"/>
  <c r="RJ48" i="19"/>
  <c r="RJ49" i="19" s="1"/>
  <c r="RJ50" i="19" s="1"/>
  <c r="HN48" i="19"/>
  <c r="HN49" i="19" s="1"/>
  <c r="HN50" i="19" s="1"/>
  <c r="HN51" i="19"/>
  <c r="HN52" i="19" s="1"/>
  <c r="HN53" i="19" s="1"/>
  <c r="HN45" i="19"/>
  <c r="HN46" i="19" s="1"/>
  <c r="HN47" i="19" s="1"/>
  <c r="DV48" i="19"/>
  <c r="DV49" i="19" s="1"/>
  <c r="DV50" i="19" s="1"/>
  <c r="DV45" i="19"/>
  <c r="DV46" i="19" s="1"/>
  <c r="DV47"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50"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GN53"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QC50"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IC47"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50" i="19" s="1"/>
  <c r="DQ45" i="19"/>
  <c r="DQ46" i="19" s="1"/>
  <c r="DQ47" i="19" s="1"/>
  <c r="EO51" i="19"/>
  <c r="EO52" i="19" s="1"/>
  <c r="EO53"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53" i="19" s="1"/>
  <c r="GY45" i="19"/>
  <c r="GY46" i="19" s="1"/>
  <c r="GY47"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7"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HW47" i="19" s="1"/>
  <c r="V48" i="19"/>
  <c r="V49" i="19" s="1"/>
  <c r="V50" i="19" s="1"/>
  <c r="V45" i="19"/>
  <c r="V46" i="19" s="1"/>
  <c r="V47" i="19" s="1"/>
  <c r="V51" i="19"/>
  <c r="V52" i="19" s="1"/>
  <c r="V53" i="19" s="1"/>
  <c r="O48" i="19"/>
  <c r="O49" i="19" s="1"/>
  <c r="O50" i="19" s="1"/>
  <c r="O45" i="19"/>
  <c r="O46" i="19" s="1"/>
  <c r="O47" i="19" s="1"/>
  <c r="O51" i="19"/>
  <c r="O52" i="19" s="1"/>
  <c r="O53" i="19" s="1"/>
  <c r="NB51" i="19"/>
  <c r="NB52" i="19" s="1"/>
  <c r="NB53"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47" i="19" s="1"/>
  <c r="GX51" i="19"/>
  <c r="GX52" i="19" s="1"/>
  <c r="GX53" i="19" s="1"/>
  <c r="GX48" i="19"/>
  <c r="GX49" i="19" s="1"/>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53"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47"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53"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53"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U53"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60" i="18"/>
  <c r="K61"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53"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47"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53"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B53"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JL51" i="19"/>
  <c r="JL52" i="19" s="1"/>
  <c r="JL53"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0"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JG45" i="19"/>
  <c r="JG46" i="19" s="1"/>
  <c r="JG47" i="19" s="1"/>
  <c r="JG48" i="19"/>
  <c r="JG49" i="19" s="1"/>
  <c r="JG50" i="19" s="1"/>
  <c r="JG51" i="19"/>
  <c r="JG52" i="19" s="1"/>
  <c r="JG53" i="19" s="1"/>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EC48" i="19"/>
  <c r="EC49" i="19" s="1"/>
  <c r="EC50" i="19" s="1"/>
  <c r="EC51" i="19"/>
  <c r="EC52" i="19" s="1"/>
  <c r="EC53" i="19" s="1"/>
  <c r="EC45" i="19"/>
  <c r="EC46" i="19" s="1"/>
  <c r="EC47" i="19" s="1"/>
  <c r="FN51" i="19"/>
  <c r="FN52" i="19" s="1"/>
  <c r="FN53" i="19" s="1"/>
  <c r="FN48" i="19"/>
  <c r="FN49" i="19" s="1"/>
  <c r="FN50" i="19" s="1"/>
  <c r="FN45" i="19"/>
  <c r="FN46" i="19" s="1"/>
  <c r="FN47" i="19" s="1"/>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1" i="18"/>
  <c r="O60" i="18"/>
  <c r="O61"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61" i="9" l="1"/>
  <c r="J891" i="9"/>
  <c r="J493" i="9"/>
  <c r="N632" i="9"/>
  <c r="U891" i="9"/>
  <c r="P461" i="9"/>
  <c r="L891" i="9"/>
  <c r="W891" i="9"/>
  <c r="L493" i="9"/>
  <c r="P632" i="9"/>
  <c r="P493" i="9"/>
  <c r="AA891" i="9"/>
  <c r="P891" i="9"/>
  <c r="T461" i="9"/>
  <c r="T632" i="9"/>
  <c r="K891" i="9"/>
  <c r="O461" i="9"/>
  <c r="K493" i="9"/>
  <c r="O632" i="9"/>
  <c r="V891" i="9"/>
  <c r="Q461" i="9"/>
  <c r="X891" i="9"/>
  <c r="M493" i="9"/>
  <c r="Q632" i="9"/>
  <c r="M891" i="9"/>
  <c r="N891" i="9"/>
  <c r="N493" i="9"/>
  <c r="Y891" i="9"/>
  <c r="R461" i="9"/>
  <c r="R632" i="9"/>
  <c r="O493" i="9"/>
  <c r="Z891" i="9"/>
  <c r="O891" i="9"/>
  <c r="S461" i="9"/>
  <c r="S632" i="9"/>
  <c r="AB891" i="9"/>
  <c r="Q493" i="9"/>
  <c r="Q891" i="9"/>
  <c r="U461" i="9"/>
  <c r="U632" i="9"/>
  <c r="V461" i="9"/>
  <c r="R891" i="9"/>
  <c r="R493" i="9"/>
  <c r="V632" i="9"/>
  <c r="AC891" i="9"/>
  <c r="AC493" i="9"/>
  <c r="AB493" i="9" s="1"/>
  <c r="Z493" i="9" s="1"/>
  <c r="Y493" i="9" s="1"/>
  <c r="AA493" i="9" s="1"/>
  <c r="X493" i="9" s="1"/>
  <c r="W493" i="9" s="1"/>
  <c r="V493" i="9" s="1"/>
  <c r="U493"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U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S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W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X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W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D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H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3" shapeId="0" xr:uid="{2B30936D-374B-42A0-A6CF-6E907D388AEE}">
      <text>
        <r>
          <rPr>
            <b/>
            <sz val="9"/>
            <color indexed="81"/>
            <rFont val="Tahoma"/>
            <family val="2"/>
          </rPr>
          <t>Michael:</t>
        </r>
        <r>
          <rPr>
            <sz val="9"/>
            <color indexed="81"/>
            <rFont val="Tahoma"/>
            <family val="2"/>
          </rPr>
          <t xml:space="preserve">
No new seasons types are identified at the brk (because time of brk is controlled by early season rain (to reduce the number of z)). But there needs to be a node so that the break to allow rotation change at the break so that dry pasture and stubble can exist all the way until the break.</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3" authorId="2" shapeId="0" xr:uid="{0AFF8E83-C14C-4DB0-B8D3-3C6CB0788CCD}">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5" authorId="2" shapeId="0" xr:uid="{363D8685-8225-4F03-836F-ED57B14B657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6"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6"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6"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8"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8"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2"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6" authorId="1" shapeId="0" xr:uid="{08320FB0-98EC-4A05-A7AF-787DDDDAD83B}">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10"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4" authorId="0" shapeId="0" xr:uid="{A537939E-68C9-410E-8821-F21C950CAA52}">
      <text>
        <r>
          <rPr>
            <b/>
            <sz val="9"/>
            <color indexed="81"/>
            <rFont val="Tahoma"/>
            <family val="2"/>
          </rPr>
          <t>Michael Young:</t>
        </r>
        <r>
          <rPr>
            <sz val="9"/>
            <color indexed="81"/>
            <rFont val="Tahoma"/>
            <family val="2"/>
          </rPr>
          <t xml:space="preserve">
days</t>
        </r>
      </text>
    </comment>
    <comment ref="J139"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40" authorId="2" shapeId="0" xr:uid="{7F9ED213-9B8D-4BE3-A357-86CC0677D57B}">
      <text>
        <r>
          <rPr>
            <b/>
            <sz val="9"/>
            <color indexed="81"/>
            <rFont val="Tahoma"/>
            <family val="2"/>
          </rPr>
          <t>Michael:</t>
        </r>
        <r>
          <rPr>
            <sz val="9"/>
            <color indexed="81"/>
            <rFont val="Tahoma"/>
            <family val="2"/>
          </rPr>
          <t xml:space="preserve">
1.5t </t>
        </r>
      </text>
    </comment>
    <comment ref="I151"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6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62"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2"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3"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10"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9"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21"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83"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84"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7"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10"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15"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16"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38"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H341" authorId="2" shapeId="0" xr:uid="{6778DC60-CCBE-4CDB-86AD-27FF7442B5A8}">
      <text>
        <r>
          <rPr>
            <b/>
            <sz val="9"/>
            <color indexed="81"/>
            <rFont val="Tahoma"/>
            <family val="2"/>
          </rPr>
          <t>Michael:</t>
        </r>
        <r>
          <rPr>
            <sz val="9"/>
            <color indexed="81"/>
            <rFont val="Tahoma"/>
            <family val="2"/>
          </rPr>
          <t xml:space="preserve">
assume it is dry sown</t>
        </r>
      </text>
    </comment>
    <comment ref="G34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3"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43"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47"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47"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50"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73"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78"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79"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401"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407" authorId="3" shapeId="0" xr:uid="{F7E56214-33F0-44A5-A683-60D868357DFB}">
      <text>
        <r>
          <rPr>
            <sz val="9"/>
            <color indexed="81"/>
            <rFont val="Tahoma"/>
            <family val="2"/>
          </rPr>
          <t>including transport</t>
        </r>
      </text>
    </comment>
    <comment ref="I40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41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1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1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45"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601"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601"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601"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1" authorId="0" shapeId="0" xr:uid="{240A4356-A4C8-4DF7-9A37-7B30E1C49848}">
      <text>
        <r>
          <rPr>
            <b/>
            <sz val="9"/>
            <color indexed="81"/>
            <rFont val="Tahoma"/>
            <family val="2"/>
          </rPr>
          <t>Michael Young:</t>
        </r>
        <r>
          <rPr>
            <sz val="9"/>
            <color indexed="81"/>
            <rFont val="Tahoma"/>
            <family val="2"/>
          </rPr>
          <t xml:space="preserve">
fert density t/m3</t>
        </r>
      </text>
    </comment>
    <comment ref="K601"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601" authorId="1" shapeId="0" xr:uid="{00FF5158-734E-4BC0-BFDA-2E62438D87EC}">
      <text>
        <r>
          <rPr>
            <b/>
            <sz val="9"/>
            <color indexed="81"/>
            <rFont val="Tahoma"/>
            <family val="2"/>
          </rPr>
          <t>Michael Young (21512438):</t>
        </r>
        <r>
          <rPr>
            <sz val="9"/>
            <color indexed="81"/>
            <rFont val="Tahoma"/>
            <family val="2"/>
          </rPr>
          <t xml:space="preserve">
day of yr</t>
        </r>
      </text>
    </comment>
    <comment ref="M601"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601"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603"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606"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58" authorId="1" shapeId="0" xr:uid="{5F13E59E-C72D-4A88-B7DC-AEC33E613BF9}">
      <text>
        <r>
          <rPr>
            <b/>
            <sz val="9"/>
            <color indexed="81"/>
            <rFont val="Tahoma"/>
            <family val="2"/>
          </rPr>
          <t>Michael Young (21512438):</t>
        </r>
        <r>
          <rPr>
            <sz val="9"/>
            <color indexed="81"/>
            <rFont val="Tahoma"/>
            <family val="2"/>
          </rPr>
          <t xml:space="preserve">
day of yr</t>
        </r>
      </text>
    </comment>
    <comment ref="L658"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58"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08"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2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35" authorId="3" shapeId="0" xr:uid="{4781BAF7-F007-40BA-9162-BFB51055DD41}">
      <text>
        <r>
          <rPr>
            <sz val="9"/>
            <color indexed="81"/>
            <rFont val="Tahoma"/>
            <family val="2"/>
          </rPr>
          <t>innoculant is covered in the chemical cost stuff because that is what agros do</t>
        </r>
      </text>
    </comment>
    <comment ref="G736" authorId="3" shapeId="0" xr:uid="{0BEB610C-1EF2-4B86-AFC4-F98AE340645B}">
      <text>
        <r>
          <rPr>
            <sz val="9"/>
            <color indexed="81"/>
            <rFont val="Tahoma"/>
            <family val="2"/>
          </rPr>
          <t>innoculant is covered in the chemical cost stuff because that is what agros do</t>
        </r>
      </text>
    </comment>
    <comment ref="G74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6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8"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8"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8" authorId="0" shapeId="0" xr:uid="{CC4DBDB9-CE51-43DA-B8EC-1420072790FF}">
      <text>
        <r>
          <rPr>
            <sz val="9"/>
            <color indexed="81"/>
            <rFont val="Tahoma"/>
            <family val="2"/>
          </rPr>
          <t>Lime required because it has co2 emissions.</t>
        </r>
      </text>
    </comment>
    <comment ref="R60"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4"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2" authorId="2" shapeId="0" xr:uid="{7BD9FAC2-A03D-4936-9A28-0274DC8F7AF3}">
      <text>
        <r>
          <rPr>
            <b/>
            <sz val="9"/>
            <color indexed="81"/>
            <rFont val="Tahoma"/>
            <family val="2"/>
          </rPr>
          <t>Michael:</t>
        </r>
        <r>
          <rPr>
            <sz val="9"/>
            <color indexed="81"/>
            <rFont val="Tahoma"/>
            <family val="2"/>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50"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3"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6"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60"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1"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1"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5"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3"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43"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3"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4"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8"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8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204" authorId="0" shapeId="0" xr:uid="{2B32CC19-182A-4ACF-A9FD-712E17F54554}">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5"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2"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64D2F34A-8DBA-49BE-AB9F-D18508741A71}">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7AEFBC09-8C94-4302-98B3-6AF1196D9F47}">
      <text>
        <r>
          <rPr>
            <b/>
            <sz val="9"/>
            <color indexed="81"/>
            <rFont val="Tahoma"/>
            <family val="2"/>
          </rPr>
          <t>Michael Young:</t>
        </r>
        <r>
          <rPr>
            <sz val="9"/>
            <color indexed="81"/>
            <rFont val="Tahoma"/>
            <family val="2"/>
          </rPr>
          <t xml:space="preserve">
Ag0 represents all annuals that are not resown</t>
        </r>
      </text>
    </comment>
    <comment ref="L183" authorId="1" shapeId="0" xr:uid="{3AE98644-95B6-4C7D-841C-B8B964690DD9}">
      <text>
        <r>
          <rPr>
            <b/>
            <sz val="9"/>
            <color indexed="81"/>
            <rFont val="Tahoma"/>
            <family val="2"/>
          </rPr>
          <t>Michael Young (21512438):</t>
        </r>
        <r>
          <rPr>
            <sz val="9"/>
            <color indexed="81"/>
            <rFont val="Tahoma"/>
            <family val="2"/>
          </rPr>
          <t xml:space="preserve">
All spraytopped annuals</t>
        </r>
      </text>
    </comment>
    <comment ref="K184" authorId="1" shapeId="0" xr:uid="{EFD7D258-9FA9-430F-812F-B25F4A258196}">
      <text>
        <r>
          <rPr>
            <b/>
            <sz val="9"/>
            <color indexed="81"/>
            <rFont val="Tahoma"/>
            <family val="2"/>
          </rPr>
          <t>Michael Young (21512438):</t>
        </r>
        <r>
          <rPr>
            <sz val="9"/>
            <color indexed="81"/>
            <rFont val="Tahoma"/>
            <family val="2"/>
          </rPr>
          <t xml:space="preserve">
All annuals</t>
        </r>
      </text>
    </comment>
    <comment ref="N186" authorId="2" shapeId="0" xr:uid="{B0EBF02B-1DC9-4D0A-9EDC-36F2F8FA9CA3}">
      <text>
        <r>
          <rPr>
            <b/>
            <sz val="9"/>
            <color indexed="81"/>
            <rFont val="Tahoma"/>
            <family val="2"/>
          </rPr>
          <t>Michael:</t>
        </r>
        <r>
          <rPr>
            <sz val="9"/>
            <color indexed="81"/>
            <rFont val="Tahoma"/>
            <family val="2"/>
          </rPr>
          <t xml:space="preserve">
More germ to account for soil N from pulse</t>
        </r>
      </text>
    </comment>
    <comment ref="N188" authorId="2" shapeId="0" xr:uid="{335F35FF-BE22-49A9-B0CC-6D0F1D5B7771}">
      <text>
        <r>
          <rPr>
            <b/>
            <sz val="9"/>
            <color indexed="81"/>
            <rFont val="Tahoma"/>
            <charset val="1"/>
          </rPr>
          <t>Michael:</t>
        </r>
        <r>
          <rPr>
            <sz val="9"/>
            <color indexed="81"/>
            <rFont val="Tahoma"/>
            <charset val="1"/>
          </rPr>
          <t xml:space="preserve">
assuming LF gets managed the same as lupins</t>
        </r>
      </text>
    </comment>
    <comment ref="N191" authorId="2" shapeId="0" xr:uid="{947E9AF8-25AE-4326-BD9F-BA85C6ED55A2}">
      <text>
        <r>
          <rPr>
            <b/>
            <sz val="9"/>
            <color indexed="81"/>
            <rFont val="Tahoma"/>
            <family val="2"/>
          </rPr>
          <t>Michael:</t>
        </r>
        <r>
          <rPr>
            <sz val="9"/>
            <color indexed="81"/>
            <rFont val="Tahoma"/>
            <family val="2"/>
          </rPr>
          <t xml:space="preserve">
More germ to account for soil N from pulse</t>
        </r>
      </text>
    </comment>
    <comment ref="N193" authorId="2" shapeId="0" xr:uid="{DFB03968-1F48-4221-BFE8-64A0485D326B}">
      <text>
        <r>
          <rPr>
            <b/>
            <sz val="9"/>
            <color indexed="81"/>
            <rFont val="Tahoma"/>
            <charset val="1"/>
          </rPr>
          <t>Michael:</t>
        </r>
        <r>
          <rPr>
            <sz val="9"/>
            <color indexed="81"/>
            <rFont val="Tahoma"/>
            <charset val="1"/>
          </rPr>
          <t xml:space="preserve">
assuming LF gets managed the same as lupins</t>
        </r>
      </text>
    </comment>
    <comment ref="V228"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9"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7"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50" authorId="0" shapeId="0" xr:uid="{7D487208-6EA0-4AC0-8BD7-0A3327230E75}">
      <text>
        <r>
          <rPr>
            <b/>
            <sz val="9"/>
            <color indexed="81"/>
            <rFont val="Tahoma"/>
            <family val="2"/>
          </rPr>
          <t>John:</t>
        </r>
        <r>
          <rPr>
            <sz val="9"/>
            <color indexed="81"/>
            <rFont val="Tahoma"/>
            <family val="2"/>
          </rPr>
          <t xml:space="preserve">
25 in first detailed version</t>
        </r>
      </text>
    </comment>
    <comment ref="T516"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7"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8"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5"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5"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51"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61DE7133-DF2F-4124-AF27-59443A12291A}">
      <text>
        <r>
          <rPr>
            <b/>
            <sz val="9"/>
            <color indexed="81"/>
            <rFont val="Tahoma"/>
            <family val="2"/>
          </rPr>
          <t>John:</t>
        </r>
        <r>
          <rPr>
            <sz val="9"/>
            <color indexed="81"/>
            <rFont val="Tahoma"/>
            <family val="2"/>
          </rPr>
          <t xml:space="preserve">
Feed pool periods in the matrix</t>
        </r>
      </text>
    </comment>
    <comment ref="T889" authorId="1" shapeId="0" xr:uid="{B6491CAE-3731-4C41-9053-55737EB0BC86}">
      <text>
        <r>
          <rPr>
            <b/>
            <sz val="9"/>
            <color indexed="81"/>
            <rFont val="Tahoma"/>
            <family val="2"/>
          </rPr>
          <t>Michael Young (21512438):</t>
        </r>
        <r>
          <rPr>
            <sz val="9"/>
            <color indexed="81"/>
            <rFont val="Tahoma"/>
            <family val="2"/>
          </rPr>
          <t xml:space="preserve">
to calc RI</t>
        </r>
      </text>
    </comment>
    <comment ref="L1035"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8"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2" authorId="1" shapeId="0" xr:uid="{2B7EBA42-E107-4894-BDC1-4CB04579DFA1}">
      <text>
        <r>
          <rPr>
            <b/>
            <sz val="9"/>
            <color indexed="81"/>
            <rFont val="Tahoma"/>
            <charset val="1"/>
          </rPr>
          <t>Michael:</t>
        </r>
        <r>
          <rPr>
            <sz val="9"/>
            <color indexed="81"/>
            <rFont val="Tahoma"/>
            <charset val="1"/>
          </rPr>
          <t xml:space="preserve">
used for ws adjustment</t>
        </r>
      </text>
    </comment>
    <comment ref="H54" authorId="1" shapeId="0" xr:uid="{60ADDFF8-F0E8-43FA-A116-549E472CCC64}">
      <text>
        <r>
          <rPr>
            <b/>
            <sz val="9"/>
            <color indexed="81"/>
            <rFont val="Tahoma"/>
            <charset val="1"/>
          </rPr>
          <t>Michael:</t>
        </r>
        <r>
          <rPr>
            <sz val="9"/>
            <color indexed="81"/>
            <rFont val="Tahoma"/>
            <charset val="1"/>
          </rPr>
          <t xml:space="preserve">
relative carrying capacity of different sections of farm. Used in ws adjustment calcs.</t>
        </r>
      </text>
    </comment>
    <comment ref="H57"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0"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1" authorId="0" shapeId="0" xr:uid="{55E3DFDA-B347-4236-A32E-3B05ADFC6E82}">
      <text>
        <r>
          <rPr>
            <b/>
            <sz val="9"/>
            <color indexed="81"/>
            <rFont val="Tahoma"/>
            <family val="2"/>
          </rPr>
          <t>John:</t>
        </r>
        <r>
          <rPr>
            <sz val="9"/>
            <color indexed="81"/>
            <rFont val="Tahoma"/>
            <family val="2"/>
          </rPr>
          <t xml:space="preserve">
Week of year</t>
        </r>
      </text>
    </comment>
    <comment ref="S63"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3"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3"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3"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6"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8"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8" authorId="2"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8"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8"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8"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8"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8"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8"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9"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9"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9"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4"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4"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4"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5" authorId="2" shapeId="0" xr:uid="{3DF8B49A-1134-4989-AB1F-BCFE281BE305}">
      <text>
        <r>
          <rPr>
            <b/>
            <sz val="9"/>
            <color indexed="81"/>
            <rFont val="Tahoma"/>
            <family val="2"/>
          </rPr>
          <t>Michael Young (21512438):</t>
        </r>
        <r>
          <rPr>
            <sz val="9"/>
            <color indexed="81"/>
            <rFont val="Tahoma"/>
            <family val="2"/>
          </rPr>
          <t xml:space="preserve">
meters per second </t>
        </r>
      </text>
    </comment>
    <comment ref="AD175" authorId="1" shapeId="0" xr:uid="{7DF8B2E7-58E4-4F32-A01F-5356282F8424}">
      <text>
        <r>
          <rPr>
            <b/>
            <sz val="9"/>
            <color indexed="81"/>
            <rFont val="Tahoma"/>
            <charset val="1"/>
          </rPr>
          <t>Michael:</t>
        </r>
        <r>
          <rPr>
            <sz val="9"/>
            <color indexed="81"/>
            <rFont val="Tahoma"/>
            <charset val="1"/>
          </rPr>
          <t xml:space="preserve">
pasture protected by tree belts</t>
        </r>
      </text>
    </comment>
    <comment ref="H206" authorId="0" shapeId="0" xr:uid="{44907D14-3E10-42AF-8316-28A46CA27F3C}">
      <text>
        <r>
          <rPr>
            <b/>
            <sz val="9"/>
            <color indexed="81"/>
            <rFont val="Tahoma"/>
            <family val="2"/>
          </rPr>
          <t>John:</t>
        </r>
        <r>
          <rPr>
            <sz val="9"/>
            <color indexed="81"/>
            <rFont val="Tahoma"/>
            <family val="2"/>
          </rPr>
          <t xml:space="preserve">
These numbers should add to 100%</t>
        </r>
      </text>
    </comment>
    <comment ref="H214"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7" authorId="2"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7" authorId="2"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7" authorId="2"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7" authorId="2"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7" authorId="3"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4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5" authorId="0" shapeId="0" xr:uid="{7B0C559B-5330-4997-9C29-EEFE161352AA}">
      <text>
        <r>
          <rPr>
            <b/>
            <sz val="9"/>
            <color indexed="81"/>
            <rFont val="Tahoma"/>
            <family val="2"/>
          </rPr>
          <t>John:</t>
        </r>
        <r>
          <rPr>
            <sz val="9"/>
            <color indexed="81"/>
            <rFont val="Tahoma"/>
            <family val="2"/>
          </rPr>
          <t xml:space="preserve">
Definition of a idx</t>
        </r>
      </text>
    </comment>
    <comment ref="J35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0" authorId="0" shapeId="0" xr:uid="{6305F029-8F5D-4E55-B84A-7888D5B37A2D}">
      <text>
        <r>
          <rPr>
            <b/>
            <sz val="9"/>
            <color indexed="81"/>
            <rFont val="Tahoma"/>
            <family val="2"/>
          </rPr>
          <t>John:</t>
        </r>
        <r>
          <rPr>
            <sz val="9"/>
            <color indexed="81"/>
            <rFont val="Tahoma"/>
            <family val="2"/>
          </rPr>
          <t xml:space="preserve">
post processing impact</t>
        </r>
      </text>
    </comment>
    <comment ref="L40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6"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6" authorId="0" shapeId="0" xr:uid="{A9E2E1E7-1457-4D13-BFB4-4F087C879A11}">
      <text>
        <r>
          <rPr>
            <b/>
            <sz val="9"/>
            <color indexed="81"/>
            <rFont val="Tahoma"/>
            <family val="2"/>
          </rPr>
          <t>John:</t>
        </r>
        <r>
          <rPr>
            <sz val="9"/>
            <color indexed="81"/>
            <rFont val="Tahoma"/>
            <family val="2"/>
          </rPr>
          <t xml:space="preserve">
Number of triggers for selling</t>
        </r>
      </text>
    </comment>
    <comment ref="I788"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0"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8"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9"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9"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9"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50"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8"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9"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8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2" authorId="0" shapeId="0" xr:uid="{3A8CD9DB-21D8-473F-AE01-96ED82E60F2C}">
      <text>
        <r>
          <rPr>
            <b/>
            <sz val="9"/>
            <color indexed="81"/>
            <rFont val="Tahoma"/>
            <family val="2"/>
          </rPr>
          <t>John:</t>
        </r>
        <r>
          <rPr>
            <sz val="9"/>
            <color indexed="81"/>
            <rFont val="Tahoma"/>
            <family val="2"/>
          </rPr>
          <t xml:space="preserve">
If an operation is not wanted</t>
        </r>
      </text>
    </comment>
    <comment ref="L896" authorId="0" shapeId="0" xr:uid="{5D456ADD-9DE2-4B65-B68C-4CF1088CC141}">
      <text>
        <r>
          <rPr>
            <b/>
            <sz val="9"/>
            <color indexed="81"/>
            <rFont val="Tahoma"/>
            <family val="2"/>
          </rPr>
          <t>John:</t>
        </r>
        <r>
          <rPr>
            <sz val="9"/>
            <color indexed="81"/>
            <rFont val="Tahoma"/>
            <family val="2"/>
          </rPr>
          <t xml:space="preserve">
If an operation is not wanted</t>
        </r>
      </text>
    </comment>
    <comment ref="L908" authorId="0" shapeId="0" xr:uid="{0FEA224F-E9B6-4E13-83C2-9B05DD33914E}">
      <text>
        <r>
          <rPr>
            <b/>
            <sz val="9"/>
            <color indexed="81"/>
            <rFont val="Tahoma"/>
            <family val="2"/>
          </rPr>
          <t>John:</t>
        </r>
        <r>
          <rPr>
            <sz val="9"/>
            <color indexed="81"/>
            <rFont val="Tahoma"/>
            <family val="2"/>
          </rPr>
          <t xml:space="preserve">
If an operation is not wanted</t>
        </r>
      </text>
    </comment>
    <comment ref="L912" authorId="0" shapeId="0" xr:uid="{BA3612FD-25ED-47E9-BC61-DFC26E3EE466}">
      <text>
        <r>
          <rPr>
            <b/>
            <sz val="9"/>
            <color indexed="81"/>
            <rFont val="Tahoma"/>
            <family val="2"/>
          </rPr>
          <t>John:</t>
        </r>
        <r>
          <rPr>
            <sz val="9"/>
            <color indexed="81"/>
            <rFont val="Tahoma"/>
            <family val="2"/>
          </rPr>
          <t xml:space="preserve">
If an operation is not wanted</t>
        </r>
      </text>
    </comment>
    <comment ref="L916" authorId="0" shapeId="0" xr:uid="{9A443D9C-CF53-4E4B-AE89-C1599FA11EF9}">
      <text>
        <r>
          <rPr>
            <b/>
            <sz val="9"/>
            <color indexed="81"/>
            <rFont val="Tahoma"/>
            <family val="2"/>
          </rPr>
          <t>John:</t>
        </r>
        <r>
          <rPr>
            <sz val="9"/>
            <color indexed="81"/>
            <rFont val="Tahoma"/>
            <family val="2"/>
          </rPr>
          <t xml:space="preserve">
If an operation is not wanted</t>
        </r>
      </text>
    </comment>
    <comment ref="Q92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0" authorId="0" shapeId="0" xr:uid="{D0CCAD03-6000-4E11-A7E0-8BA8A1C4CD3A}">
      <text>
        <r>
          <rPr>
            <b/>
            <sz val="9"/>
            <color indexed="81"/>
            <rFont val="Tahoma"/>
            <family val="2"/>
          </rPr>
          <t>John:</t>
        </r>
        <r>
          <rPr>
            <sz val="9"/>
            <color indexed="81"/>
            <rFont val="Tahoma"/>
            <family val="2"/>
          </rPr>
          <t xml:space="preserve">
If an operation is not wanted</t>
        </r>
      </text>
    </comment>
    <comment ref="W95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5" authorId="0" shapeId="0" xr:uid="{F817DAC2-4A14-415E-8DCC-736D95D58D4D}">
      <text>
        <r>
          <rPr>
            <b/>
            <sz val="9"/>
            <color indexed="81"/>
            <rFont val="Tahoma"/>
            <family val="2"/>
          </rPr>
          <t>John:</t>
        </r>
        <r>
          <rPr>
            <sz val="9"/>
            <color indexed="81"/>
            <rFont val="Tahoma"/>
            <family val="2"/>
          </rPr>
          <t xml:space="preserve">
15 Mar</t>
        </r>
      </text>
    </comment>
    <comment ref="N96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9" authorId="0" shapeId="0" xr:uid="{4B2E5F21-CB7D-421C-8BAB-BCFD6F254AE9}">
      <text>
        <r>
          <rPr>
            <b/>
            <sz val="9"/>
            <color indexed="81"/>
            <rFont val="Tahoma"/>
            <family val="2"/>
          </rPr>
          <t>John:</t>
        </r>
        <r>
          <rPr>
            <sz val="9"/>
            <color indexed="81"/>
            <rFont val="Tahoma"/>
            <family val="2"/>
          </rPr>
          <t xml:space="preserve">
1 Sep</t>
        </r>
      </text>
    </comment>
    <comment ref="L972" authorId="0" shapeId="0" xr:uid="{171D9386-63E0-4D29-9AEA-B3616B2B0BA9}">
      <text>
        <r>
          <rPr>
            <b/>
            <sz val="9"/>
            <color indexed="81"/>
            <rFont val="Tahoma"/>
            <family val="2"/>
          </rPr>
          <t>John:</t>
        </r>
        <r>
          <rPr>
            <sz val="9"/>
            <color indexed="81"/>
            <rFont val="Tahoma"/>
            <family val="2"/>
          </rPr>
          <t xml:space="preserve">
If an operation is not wanted</t>
        </r>
      </text>
    </comment>
    <comment ref="L97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2" authorId="0" shapeId="0" xr:uid="{4131519D-EEC4-4209-9BDF-6355BD99C009}">
      <text>
        <r>
          <rPr>
            <b/>
            <sz val="9"/>
            <color indexed="81"/>
            <rFont val="Tahoma"/>
            <family val="2"/>
          </rPr>
          <t>John:</t>
        </r>
        <r>
          <rPr>
            <sz val="9"/>
            <color indexed="81"/>
            <rFont val="Tahoma"/>
            <family val="2"/>
          </rPr>
          <t xml:space="preserve">
If an operation is not wanted</t>
        </r>
      </text>
    </comment>
    <comment ref="M100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D02CD12F-FBBD-468C-9AAE-FD47B5BCB778}">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6EC38193-FFE4-40D9-AAF9-3D557D113A05}">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26E2191D-9A6B-4E24-9E9A-67C83D771F6D}">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03A458B4-9642-4416-A8E4-D30906394396}">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<sst xmlns="http://schemas.openxmlformats.org/spreadsheetml/2006/main" count="7426" uniqueCount="1234">
  <si>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</si>
  <si>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</si>
  <si>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</si>
  <si>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</si>
  <si>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</si>
  <si>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</si>
  <si>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</si>
  <si>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</si>
  <si>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</si>
  <si>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</si>
  <si>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</si>
  <si>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</si>
  <si>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</si>
  <si>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</si>
  <si>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</si>
  <si>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</si>
  <si>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</si>
  <si>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</si>
  <si>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</si>
  <si>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</si>
  <si>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</si>
  <si>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</si>
  <si>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</si>
  <si>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</si>
  <si>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</si>
  <si>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</si>
  <si>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</si>
  <si>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</si>
  <si>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</si>
  <si>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</si>
  <si>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</si>
  <si>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</si>
  <si>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</si>
  <si>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</si>
  <si>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</si>
  <si>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</si>
  <si>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</si>
  <si>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</si>
  <si>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</si>
  <si>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</si>
  <si>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</si>
  <si>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</si>
  <si>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</si>
  <si>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</si>
  <si>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</si>
  <si>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</si>
  <si>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</si>
  <si>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</si>
  <si>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</si>
  <si>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</si>
  <si>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</si>
  <si>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</si>
  <si>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</si>
  <si>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</si>
  <si>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</si>
  <si>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</si>
  <si>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</si>
  <si>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</si>
  <si>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</si>
  <si>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</si>
  <si>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</si>
  <si>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</si>
  <si>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</si>
  <si>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</si>
  <si>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</si>
  <si>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</si>
  <si>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</si>
  <si>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</si>
  <si>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</si>
  <si>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</si>
  <si>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</si>
  <si>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</si>
  <si>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</si>
  <si>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</si>
  <si>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</si>
  <si>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</si>
  <si>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</si>
  <si>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</si>
  <si>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</si>
  <si>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</si>
  <si>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</si>
  <si>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</si>
  <si>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</si>
  <si>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</si>
  <si>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</si>
  <si>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</si>
  <si>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</si>
  <si>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</si>
  <si>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</si>
  <si>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</si>
  <si>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</si>
  <si>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</si>
  <si>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</si>
  <si>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</si>
  <si>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</si>
  <si>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</si>
  <si>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</si>
  <si>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</si>
  <si>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</si>
  <si>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</si>
  <si>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</si>
  <si>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</si>
  <si>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</si>
  <si>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</si>
  <si>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</si>
  <si>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</si>
  <si>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</si>
  <si>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</si>
  <si>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</si>
  <si>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</si>
  <si>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</si>
  <si>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</si>
  <si>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</si>
  <si>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</si>
  <si>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</si>
  <si>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</si>
  <si>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</si>
  <si>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</si>
  <si>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</si>
  <si>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</si>
  <si>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</si>
  <si>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</si>
  <si>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</si>
  <si>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</si>
  <si>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</si>
  <si>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</si>
  <si>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</si>
  <si>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</si>
  <si>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</si>
  <si>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</si>
  <si>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</si>
  <si>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</si>
  <si>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</si>
  <si>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</si>
  <si>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</si>
  <si>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</si>
  <si>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</si>
  <si>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</si>
  <si>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</si>
  <si>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</si>
  <si>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</si>
  <si>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</si>
  <si>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</si>
  <si>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</si>
  <si>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</si>
  <si>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</si>
  <si>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</si>
  <si>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</si>
  <si>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</si>
  <si>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</si>
  <si>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</si>
  <si>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</si>
  <si>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</si>
  <si>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</si>
  <si>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</si>
  <si>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</si>
  <si>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</si>
  <si>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</si>
  <si>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</si>
  <si>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</si>
  <si>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</si>
  <si>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</si>
  <si>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</si>
  <si>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</si>
  <si>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</si>
  <si>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</si>
  <si>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</si>
  <si>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</si>
  <si>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</si>
  <si>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</si>
  <si>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</si>
  <si>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</si>
  <si>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</si>
  <si>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</si>
  <si>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</si>
  <si>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</si>
  <si>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</si>
  <si>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</si>
  <si>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</si>
  <si>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</si>
  <si>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</si>
  <si>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</si>
  <si>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</si>
  <si>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</si>
  <si>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</si>
  <si>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</si>
  <si>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</si>
  <si>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</si>
  <si>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</si>
  <si>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</si>
  <si>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</si>
  <si>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</si>
  <si>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</si>
  <si>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</si>
  <si>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</si>
  <si>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</si>
  <si>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</si>
  <si>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</si>
  <si>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</si>
  <si>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</si>
  <si>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</si>
  <si>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</si>
  <si>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</si>
  <si>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</si>
  <si>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</si>
  <si>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</si>
  <si>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</si>
  <si>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</si>
  <si>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</si>
  <si>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</si>
  <si>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</si>
  <si>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</si>
  <si>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</si>
  <si>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</si>
  <si>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</si>
  <si>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</si>
  <si>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</si>
  <si>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</si>
  <si>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</si>
  <si>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</si>
  <si>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</si>
  <si>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</si>
  <si>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</si>
  <si>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</si>
  <si>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</si>
  <si>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</si>
  <si>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</si>
  <si>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</si>
  <si>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</si>
  <si>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</si>
  <si>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</si>
  <si>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</si>
  <si>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</si>
  <si>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</si>
  <si>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</si>
  <si>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</si>
  <si>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</si>
  <si>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</si>
  <si>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</si>
  <si>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</si>
  <si>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</si>
  <si>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</si>
  <si>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</si>
  <si>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</si>
  <si>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</si>
  <si>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</si>
  <si>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</si>
  <si>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</si>
  <si>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</si>
  <si>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</si>
  <si>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</si>
  <si>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</si>
  <si>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</si>
  <si>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</si>
  <si>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</si>
  <si>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</si>
  <si>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</si>
  <si>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</si>
  <si>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</si>
  <si>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</si>
  <si>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</si>
  <si>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</si>
  <si>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</si>
  <si>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</si>
  <si>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</si>
  <si>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</si>
  <si>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</si>
  <si>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</si>
  <si>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</si>
  <si>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</si>
  <si>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</si>
  <si>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</si>
  <si>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</si>
  <si>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</si>
  <si>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</si>
  <si>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</si>
  <si>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</si>
  <si>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</si>
  <si>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</si>
  <si>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</si>
  <si>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</si>
  <si>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</si>
  <si>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</si>
  <si>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</si>
  <si>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</si>
  <si>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</si>
  <si>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</si>
  <si>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</si>
  <si>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</si>
  <si>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</si>
  <si>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</si>
  <si>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</si>
  <si>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</si>
  <si>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</si>
  <si>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</si>
  <si>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</si>
  <si>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</si>
  <si>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</si>
  <si>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</si>
  <si>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</si>
  <si>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</si>
  <si>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</si>
  <si>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</si>
  <si>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</si>
  <si>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</si>
  <si>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</si>
  <si>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</si>
  <si>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</si>
  <si>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</si>
  <si>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</si>
  <si>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</si>
  <si>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</si>
  <si>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</si>
  <si>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</si>
  <si>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</si>
  <si>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</si>
  <si>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</si>
  <si>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</si>
  <si>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</si>
  <si>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</si>
  <si>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</si>
  <si>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</si>
  <si>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</si>
  <si>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</si>
  <si>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</si>
  <si>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</si>
  <si>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</si>
  <si>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</si>
  <si>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</si>
  <si>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</si>
  <si>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</si>
  <si>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</si>
  <si>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</si>
  <si>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</si>
  <si>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</si>
  <si>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</si>
  <si>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</si>
  <si>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</si>
  <si>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</si>
  <si>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</si>
  <si>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</si>
  <si>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</si>
  <si>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</si>
  <si>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</si>
  <si>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</si>
  <si>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</si>
  <si>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</si>
  <si>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</si>
  <si>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</si>
  <si>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</si>
  <si>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</si>
  <si>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</si>
  <si>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</si>
  <si>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</si>
  <si>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</si>
  <si>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</si>
  <si>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</si>
  <si>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</si>
  <si>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</si>
  <si>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</si>
  <si>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</si>
  <si>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</si>
  <si>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</si>
  <si>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</si>
  <si>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</si>
  <si>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</si>
  <si>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</si>
  <si>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</si>
  <si>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</si>
  <si>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</si>
  <si>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</si>
  <si>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</si>
  <si>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</si>
  <si>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</si>
  <si>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</si>
  <si>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</si>
  <si>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</si>
  <si>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</si>
  <si>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</si>
  <si>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</si>
  <si>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</si>
  <si>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</si>
  <si>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</si>
  <si>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</si>
  <si>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</si>
  <si>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</si>
  <si>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</si>
  <si>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</si>
  <si>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</si>
  <si>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</si>
  <si>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</si>
  <si>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</si>
  <si>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</si>
  <si>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</si>
  <si>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</si>
  <si>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</si>
  <si>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</si>
  <si>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</si>
  <si>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</si>
  <si>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</si>
  <si>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</si>
  <si>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</si>
  <si>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</si>
  <si>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</si>
  <si>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</si>
  <si>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</si>
  <si>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</si>
  <si>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</si>
  <si>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</si>
  <si>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</si>
  <si>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</si>
  <si>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</si>
  <si>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</si>
  <si>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</si>
  <si>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</si>
  <si>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</si>
  <si>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</si>
  <si>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</si>
  <si>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</si>
  <si>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</si>
  <si>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</si>
  <si>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</si>
  <si>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</si>
  <si>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</si>
  <si>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</si>
  <si>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</si>
  <si>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</si>
  <si>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</si>
  <si>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</si>
  <si>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</si>
  <si>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</si>
  <si>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</si>
  <si>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</si>
  <si>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</si>
  <si>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</si>
  <si>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</si>
  <si>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</si>
  <si>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</si>
  <si>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</si>
  <si>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</si>
  <si>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</si>
  <si>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</si>
  <si>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</si>
  <si>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</si>
  <si>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</si>
  <si>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</si>
  <si>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</si>
  <si>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</si>
  <si>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</si>
  <si>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</si>
  <si>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</si>
  <si>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</si>
  <si>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</si>
  <si>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</si>
  <si>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</si>
  <si>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</si>
  <si>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</si>
  <si>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</si>
  <si>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</si>
  <si>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</si>
  <si>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</si>
  <si>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</si>
  <si>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</si>
  <si>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</si>
  <si>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</si>
  <si>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</si>
  <si>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</si>
  <si>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</si>
  <si>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</si>
  <si>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</si>
  <si>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</si>
  <si>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</si>
  <si>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</si>
  <si>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</si>
  <si>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</si>
  <si>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</si>
  <si>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</si>
  <si>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</si>
  <si>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</si>
  <si>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</si>
  <si>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</si>
  <si>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</si>
  <si>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</si>
  <si>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</si>
  <si>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</si>
  <si>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</si>
  <si>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</si>
  <si>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</si>
  <si>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</si>
  <si>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</si>
  <si>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</si>
  <si>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</si>
  <si>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</si>
  <si>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</si>
  <si>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</si>
  <si>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</si>
  <si>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</si>
  <si>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</si>
  <si>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</si>
  <si>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</si>
  <si>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</si>
  <si>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</si>
  <si>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</si>
  <si>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</si>
  <si>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</si>
  <si>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</si>
  <si>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</si>
  <si>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</si>
  <si>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</si>
  <si>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</si>
  <si>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</si>
  <si>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</si>
  <si>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</si>
  <si>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</si>
  <si>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</si>
  <si>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</si>
  <si>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</si>
  <si>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</si>
  <si>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</si>
  <si>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</si>
  <si>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</si>
  <si>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</si>
  <si>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</si>
  <si>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</si>
  <si>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</si>
  <si>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</si>
  <si>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</si>
  <si>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</si>
  <si>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</si>
  <si>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</si>
  <si>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</si>
  <si>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</si>
  <si>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</si>
  <si>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</si>
  <si>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</si>
  <si>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</si>
  <si>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</si>
  <si>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</si>
  <si>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</si>
  <si>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</si>
  <si>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</si>
  <si>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</si>
  <si>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</si>
  <si>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</si>
  <si>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</si>
  <si>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</si>
  <si>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</si>
  <si>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</si>
  <si>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</si>
  <si>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</si>
  <si>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</si>
  <si>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</si>
  <si>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</si>
  <si>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</si>
  <si>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</si>
  <si>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</si>
  <si>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</si>
  <si>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</si>
  <si>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</si>
  <si>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</si>
  <si>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</si>
  <si>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</si>
  <si>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</si>
  <si>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</si>
  <si>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</si>
  <si>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</si>
  <si>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</si>
  <si>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</si>
  <si>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</si>
  <si>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</si>
  <si>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</si>
  <si>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</si>
  <si>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</si>
  <si>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</si>
  <si>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</si>
  <si>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</si>
  <si>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</si>
  <si>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</si>
  <si>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</si>
  <si>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</si>
  <si>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</si>
  <si>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</si>
  <si>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</si>
  <si>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</si>
  <si>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</si>
  <si>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</si>
  <si>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</si>
  <si>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</si>
  <si>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</si>
  <si>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</si>
  <si>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</si>
  <si>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</si>
  <si>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</si>
  <si>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</si>
  <si>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</si>
  <si>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</si>
  <si>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</si>
  <si>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</si>
  <si>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</si>
  <si>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</si>
  <si>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</si>
  <si>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</si>
  <si>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</si>
  <si>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</si>
  <si>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</si>
  <si>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</si>
  <si>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</si>
  <si>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</si>
  <si>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</si>
  <si>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</si>
  <si>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</si>
  <si>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</si>
  <si>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</si>
  <si>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</si>
  <si>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</si>
  <si>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</si>
  <si>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</si>
  <si>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</si>
  <si>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</si>
  <si>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</si>
  <si>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</si>
  <si>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</si>
  <si>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</si>
  <si>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</si>
  <si>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</si>
  <si>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</si>
  <si>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</si>
  <si>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</si>
  <si>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</si>
  <si>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</si>
  <si>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</si>
  <si>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</si>
  <si>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</si>
  <si>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</si>
  <si>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</si>
  <si>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</si>
  <si>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</si>
  <si>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</si>
  <si>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</si>
  <si>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</si>
  <si>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</si>
  <si>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</si>
  <si>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</si>
  <si>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</si>
  <si>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</si>
  <si>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</si>
  <si>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</si>
  <si>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</si>
  <si>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</si>
  <si>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</si>
  <si>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</si>
  <si>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</si>
  <si>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</si>
  <si>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</si>
  <si>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</si>
  <si>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</si>
  <si>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</si>
  <si>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</si>
  <si>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</si>
  <si>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</si>
  <si>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</si>
  <si>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</si>
  <si>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</si>
  <si>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</si>
  <si>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</si>
  <si>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</si>
  <si>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</si>
  <si>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</si>
  <si>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</si>
  <si>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</si>
  <si>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</si>
  <si>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</si>
  <si>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</si>
  <si>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</si>
  <si>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</si>
  <si>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</si>
  <si>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</si>
  <si>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</si>
  <si>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</si>
  <si>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</si>
  <si>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</si>
  <si>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</si>
  <si>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</si>
  <si>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</si>
  <si>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</si>
  <si>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</si>
  <si>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</si>
  <si>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</si>
  <si>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</si>
  <si>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</si>
  <si>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</si>
  <si>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</si>
  <si>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</si>
  <si>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</si>
  <si>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</si>
  <si>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</si>
  <si>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</si>
  <si>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</si>
  <si>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</si>
  <si>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</si>
  <si>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</si>
  <si>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</si>
  <si>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</si>
  <si>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</si>
  <si>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</si>
  <si>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</si>
  <si>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</si>
  <si>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</si>
  <si>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</si>
  <si>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</si>
  <si>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</si>
  <si>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</si>
  <si>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</si>
  <si>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</si>
  <si>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</si>
  <si>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</si>
  <si>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</si>
  <si>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</si>
  <si>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</si>
  <si>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</si>
  <si>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</si>
  <si>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</si>
  <si>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</si>
  <si>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</si>
  <si>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</si>
  <si>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</si>
  <si>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</si>
  <si>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</si>
  <si>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</si>
  <si>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</si>
  <si>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</si>
  <si>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</si>
  <si>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</si>
  <si>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</si>
  <si>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</si>
  <si>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</si>
  <si>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</si>
  <si>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</si>
  <si>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</si>
  <si>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</si>
  <si>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</si>
  <si>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</si>
  <si>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</si>
  <si>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</si>
  <si>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</si>
  <si>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</si>
  <si>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</si>
  <si>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</si>
  <si>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</si>
  <si>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</si>
  <si>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</si>
  <si>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</si>
  <si>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</si>
  <si>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</si>
  <si>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</si>
  <si>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</si>
  <si>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</si>
  <si>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</si>
  <si>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</si>
  <si>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</si>
  <si>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</si>
  <si>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</si>
  <si>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</si>
  <si>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</si>
  <si>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</si>
  <si>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</si>
  <si>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</si>
  <si>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</si>
  <si>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</si>
  <si>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</si>
  <si>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</si>
  <si>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</si>
  <si>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</si>
  <si>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</si>
  <si>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</si>
  <si>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</si>
  <si>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</si>
  <si>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</si>
  <si>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</si>
  <si>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</si>
  <si>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</si>
  <si>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</si>
  <si>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</si>
  <si>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</si>
  <si>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</si>
  <si>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</si>
  <si>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</si>
  <si>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</si>
  <si>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</si>
  <si>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</si>
  <si>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</si>
  <si>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</si>
  <si>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</si>
  <si>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</si>
  <si>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</si>
  <si>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</si>
  <si>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</si>
  <si>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</si>
  <si>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</si>
  <si>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</si>
  <si>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</si>
  <si>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</si>
  <si>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</si>
  <si>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</si>
  <si>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</si>
  <si>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</si>
  <si>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</si>
  <si>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</si>
  <si>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</si>
  <si>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</si>
  <si>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</si>
  <si>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</si>
  <si>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</si>
  <si>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</si>
  <si>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</si>
  <si>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</si>
  <si>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</si>
  <si>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</si>
  <si>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</si>
  <si>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</si>
  <si>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</si>
  <si>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</si>
  <si>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</si>
  <si>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</si>
  <si>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</si>
  <si>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</si>
  <si>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</si>
  <si>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</si>
  <si>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</si>
  <si>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</si>
  <si>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</si>
  <si>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</si>
  <si>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</si>
  <si>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</si>
  <si>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</si>
  <si>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</si>
  <si>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</si>
  <si>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</si>
  <si>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</si>
  <si>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</si>
  <si>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</si>
  <si>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</si>
  <si>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</si>
  <si>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</si>
  <si>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</si>
  <si>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</si>
  <si>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</si>
  <si>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</si>
  <si>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</si>
  <si>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</si>
  <si>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</si>
  <si>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</si>
  <si>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</si>
  <si>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</si>
  <si>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</si>
  <si>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</si>
  <si>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</si>
  <si>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</si>
  <si>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</si>
  <si>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</si>
  <si>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</si>
  <si>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</si>
  <si>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</si>
  <si>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</si>
  <si>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</si>
  <si>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</si>
  <si>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</si>
  <si>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</si>
  <si>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</si>
  <si>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</si>
  <si>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</si>
  <si>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</si>
  <si>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</si>
  <si>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</si>
  <si>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</si>
  <si>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</si>
  <si>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</si>
  <si>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</si>
  <si>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</si>
  <si>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</si>
  <si>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</si>
  <si>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</si>
  <si>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</si>
  <si>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</si>
  <si>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</si>
  <si>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</si>
  <si>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</si>
  <si>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</si>
  <si>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</si>
  <si>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</si>
  <si>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</si>
  <si>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</si>
  <si>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</si>
  <si>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</si>
  <si>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</si>
  <si>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</si>
  <si>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</si>
  <si>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</si>
  <si>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</si>
  <si>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</si>
  <si>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</si>
  <si>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</si>
  <si>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</si>
  <si>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</si>
  <si>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</si>
  <si>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</si>
  <si>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</si>
  <si>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</si>
  <si>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</si>
  <si>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</si>
  <si>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</si>
  <si>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</si>
  <si>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</si>
  <si>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</si>
  <si>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</si>
  <si>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</si>
  <si>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</si>
  <si>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</si>
  <si>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</si>
  <si>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</si>
  <si>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</si>
  <si>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</si>
  <si>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</si>
  <si>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</si>
  <si>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</si>
  <si>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</si>
  <si>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</si>
  <si>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</si>
  <si>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</si>
  <si>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</si>
  <si>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</si>
  <si>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</si>
  <si>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Node dates</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</si>
  <si>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</si>
  <si>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</si>
  <si>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</si>
  <si>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</si>
  <si>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</si>
  <si>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</si>
  <si>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</si>
  <si>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</si>
  <si>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</si>
  <si>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</si>
  <si>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</si>
  <si>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</si>
  <si>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</si>
  <si>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</si>
  <si>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</si>
  <si>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</si>
  <si>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</si>
  <si>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</si>
  <si>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</si>
  <si>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</si>
  <si>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</si>
  <si>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</si>
  <si>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</si>
  <si>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</si>
  <si>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</si>
  <si>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</si>
  <si>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</si>
  <si>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</si>
  <si>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</si>
  <si>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</si>
  <si>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</si>
  <si>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</si>
  <si>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</si>
  <si>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</si>
  <si>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</si>
  <si>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</si>
  <si>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</si>
  <si>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</si>
  <si>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</si>
  <si>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</si>
  <si>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</si>
  <si>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</si>
  <si>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</si>
  <si>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</si>
  <si>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</si>
  <si>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</si>
  <si>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</si>
  <si>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</si>
  <si>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</si>
  <si>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</si>
  <si>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</si>
  <si>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</si>
  <si>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</si>
  <si>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</si>
  <si>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</si>
  <si>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</si>
  <si>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</si>
  <si>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</si>
  <si>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</si>
  <si>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</si>
  <si>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</si>
  <si>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</si>
  <si>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</si>
  <si>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</si>
  <si>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</si>
  <si>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</si>
  <si>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</si>
  <si>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</si>
  <si>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</si>
  <si>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</si>
  <si>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</si>
  <si>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</si>
  <si>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</si>
  <si>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</si>
  <si>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</si>
  <si>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</si>
  <si>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</si>
  <si>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</si>
  <si>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</si>
  <si>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</si>
  <si>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</si>
  <si>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</si>
  <si>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</si>
  <si>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</si>
  <si>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</si>
  <si>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</si>
  <si>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</si>
  <si>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</si>
  <si>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</si>
  <si>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</si>
  <si>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</si>
  <si>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</si>
  <si>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</si>
  <si>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</si>
  <si>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</si>
  <si>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</si>
  <si>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</si>
  <si>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</si>
  <si>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</si>
  <si>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</si>
  <si>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</si>
  <si>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</si>
  <si>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</si>
  <si>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</si>
  <si>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</si>
  <si>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</si>
  <si>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</si>
  <si>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</si>
  <si>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</si>
  <si>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</si>
  <si>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</si>
  <si>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</si>
  <si>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</si>
  <si>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</si>
  <si>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</si>
  <si>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</si>
  <si>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</si>
  <si>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</si>
  <si>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</si>
  <si>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</si>
  <si>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</si>
  <si>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</si>
  <si>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</si>
  <si>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</si>
  <si>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</si>
  <si>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</si>
  <si>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</si>
  <si>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</si>
  <si>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</si>
  <si>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</si>
  <si>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</si>
  <si>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</si>
  <si>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</si>
  <si>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</si>
  <si>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</si>
  <si>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</si>
  <si>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</si>
  <si>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</si>
  <si>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</si>
  <si>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</si>
  <si>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</si>
  <si>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</si>
  <si>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</si>
  <si>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</si>
  <si>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</si>
  <si>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</si>
  <si>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</si>
  <si>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</si>
  <si>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</si>
  <si>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</si>
  <si>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</si>
  <si>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</si>
  <si>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</si>
  <si>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</si>
  <si>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</si>
  <si>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</si>
  <si>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</si>
  <si>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</si>
  <si>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</si>
  <si>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</si>
  <si>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</si>
  <si>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</si>
  <si>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</si>
  <si>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</si>
  <si>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</si>
  <si>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</si>
  <si>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</si>
  <si>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</si>
  <si>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</si>
  <si>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</si>
  <si>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</si>
  <si>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</si>
  <si>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</si>
  <si>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</si>
  <si>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</si>
  <si>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</si>
  <si>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</si>
  <si>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</si>
  <si>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</si>
  <si>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</si>
  <si>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</si>
  <si>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</si>
  <si>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</si>
  <si>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</si>
  <si>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</si>
  <si>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</si>
  <si>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</si>
  <si>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</si>
  <si>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</si>
  <si>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</si>
  <si>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</si>
  <si>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</si>
  <si>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</si>
  <si>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</si>
  <si>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</si>
  <si>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</si>
  <si>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</si>
  <si>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</si>
  <si>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</si>
  <si>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</si>
  <si>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</si>
  <si>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</si>
  <si>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</si>
  <si>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</si>
  <si>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</si>
  <si>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</si>
  <si>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</si>
  <si>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</si>
  <si>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</si>
  <si>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</si>
  <si>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</si>
  <si>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</si>
  <si>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</si>
  <si>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</si>
  <si>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</si>
  <si>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</si>
  <si>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</si>
  <si>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</si>
  <si>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</si>
  <si>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</si>
  <si>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</si>
  <si>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</si>
  <si>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</si>
  <si>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</si>
  <si>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</si>
  <si>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</si>
  <si>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</si>
  <si>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</si>
  <si>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</si>
  <si>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</si>
  <si>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</si>
  <si>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</si>
  <si>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</si>
  <si>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</si>
  <si>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</si>
  <si>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</si>
  <si>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</si>
  <si>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</si>
  <si>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</si>
  <si>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</si>
  <si>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</si>
  <si>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</si>
  <si>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</si>
  <si>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</si>
  <si>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</si>
  <si>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</si>
  <si>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</si>
  <si>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</si>
  <si>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</si>
  <si>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</si>
  <si>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</si>
  <si>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</si>
  <si>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</si>
  <si>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</si>
  <si>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</si>
  <si>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</si>
  <si>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</si>
  <si>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</si>
  <si>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</si>
  <si>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</si>
  <si>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</si>
  <si>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</si>
  <si>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</si>
  <si>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</si>
  <si>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</si>
  <si>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</si>
  <si>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</si>
  <si>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</si>
  <si>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</si>
  <si>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</si>
  <si>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</si>
  <si>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</si>
  <si>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</si>
  <si>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</si>
  <si>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</si>
  <si>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</si>
  <si>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</si>
  <si>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</si>
  <si>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</si>
  <si>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</si>
  <si>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</si>
  <si>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</si>
  <si>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</si>
  <si>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</si>
  <si>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</si>
  <si>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</si>
  <si>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</si>
  <si>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</si>
  <si>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</si>
  <si>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</si>
  <si>
    <t>Brk</t>
  </si>
  <si>
    <t>lf</t>
  </si>
  <si>
    <t>LF</t>
  </si>
  <si>
    <t>Estimate propn of pasture</t>
  </si>
  <si>
    <t>Relative stocking rate</t>
  </si>
  <si>
    <t>Normal</t>
  </si>
  <si>
    <t>Trees</t>
  </si>
  <si>
    <t>Propn of each section grazed</t>
  </si>
  <si>
    <t>spray_downtime</t>
  </si>
  <si>
    <t>harv_downtime</t>
  </si>
  <si>
    <t>seeding_downtime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</si>
</sst>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
      <sz val="9"/>
      <color indexed="81"/>
      <name val="Tahoma"/>
      <charset val="1"/>
    </font>
    <font>
      <b/>
      <sz val="9"/>
      <color indexed="81"/>
      <name val="Tahoma"/>
      <charset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5">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
      <left style="hair">
        <color theme="0" tint="-0.24994659260841701"/>
      </left>
      <right/>
      <top style="thin">
        <color auto="1"/>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173" fontId="2" fillId="0" borderId="8" xfId="0" applyNumberFormat="1" applyFont="1" applyBorder="1" applyAlignment="1">
      <alignment horizontal="center"/>
    </xf>
    <xf numFmtId="9" fontId="2" fillId="3" borderId="0" xfId="9" applyFont="1" applyFill="1"/>
    <xf numFmtId="168" fontId="16" fillId="14" borderId="8" xfId="9" applyNumberFormat="1" applyFont="1" applyFill="1" applyBorder="1" applyAlignment="1" applyProtection="1">
      <alignment horizontal="center"/>
    </xf>
    <xf numFmtId="0" fontId="16" fillId="14" borderId="8" xfId="9" applyNumberFormat="1" applyFont="1" applyFill="1" applyBorder="1" applyAlignment="1" applyProtection="1">
      <alignment horizontal="center"/>
      <protection locked="0"/>
    </xf>
    <xf numFmtId="9" fontId="34" fillId="28" borderId="124" xfId="9" applyFont="1" applyFill="1" applyBorder="1" applyAlignment="1" applyProtection="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2">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Annual!$AI$348:$AI$352</c:f>
              <c:numCache>
                <c:formatCode>d\-mmm</c:formatCode>
                <c:ptCount val="5"/>
                <c:pt idx="0">
                  <c:v>43560</c:v>
                </c:pt>
                <c:pt idx="1">
                  <c:v>43600</c:v>
                </c:pt>
                <c:pt idx="2">
                  <c:v>43631</c:v>
                </c:pt>
                <c:pt idx="3">
                  <c:v>43684</c:v>
                </c:pt>
                <c:pt idx="4">
                  <c:v>43709</c:v>
                </c:pt>
              </c:numCache>
            </c:numRef>
          </c:cat>
          <c:val>
            <c:numRef>
              <c:f>Annual!$AK$348:$AK$352</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577</xdr:row>
      <xdr:rowOff>179917</xdr:rowOff>
    </xdr:from>
    <xdr:to>
      <xdr:col>8</xdr:col>
      <xdr:colOff>74083</xdr:colOff>
      <xdr:row>585</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235</xdr:row>
      <xdr:rowOff>78184</xdr:rowOff>
    </xdr:from>
    <xdr:to>
      <xdr:col>39</xdr:col>
      <xdr:colOff>797719</xdr:colOff>
      <xdr:row>342</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207</xdr:row>
      <xdr:rowOff>179917</xdr:rowOff>
    </xdr:from>
    <xdr:to>
      <xdr:col>8</xdr:col>
      <xdr:colOff>74083</xdr:colOff>
      <xdr:row>215</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219</xdr:row>
      <xdr:rowOff>477</xdr:rowOff>
    </xdr:from>
    <xdr:to>
      <xdr:col>18</xdr:col>
      <xdr:colOff>677391</xdr:colOff>
      <xdr:row>221</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838</xdr:row>
      <xdr:rowOff>180975</xdr:rowOff>
    </xdr:from>
    <xdr:to>
      <xdr:col>17</xdr:col>
      <xdr:colOff>678656</xdr:colOff>
      <xdr:row>847</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Lucerne"/>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sheetData sheetId="15">
        <row r="28">
          <cell r="P28">
            <v>52</v>
          </cell>
        </row>
      </sheetData>
      <sheetData sheetId="16"/>
      <sheetData sheetId="17"/>
      <sheetData sheetId="18"/>
      <sheetData sheetId="1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L147"/>
  <sheetViews>
    <sheetView topLeftCell="A5" workbookViewId="0">
      <selection activeCell="O28" sqref="O28"/>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9.1796875" style="63" bestFit="1" customWidth="1"/>
    <col min="18" max="18" width="9.54296875" style="63" customWidth="1"/>
    <col min="19" max="16384" width="8.54296875" style="63"/>
  </cols>
  <sheetData>
    <row r="1" spans="1:32"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2"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2"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2" customFormat="1" ht="12" customHeight="1" x14ac:dyDescent="0.35">
      <c r="A4" s="6"/>
      <c r="B4" s="7"/>
      <c r="C4" s="12"/>
      <c r="D4" s="12"/>
      <c r="E4" s="12" t="s">
        <v>1</v>
      </c>
      <c r="F4" s="13"/>
      <c r="G4" s="14" t="s">
        <v>978</v>
      </c>
      <c r="H4" s="13"/>
      <c r="I4" s="13" t="s">
        <v>306</v>
      </c>
      <c r="J4" s="13"/>
      <c r="K4" s="13"/>
      <c r="L4" s="13"/>
      <c r="M4" s="13"/>
      <c r="N4" s="13"/>
      <c r="O4" s="13"/>
      <c r="P4" s="13"/>
      <c r="Q4" s="13"/>
      <c r="R4" s="13"/>
      <c r="S4" s="15"/>
      <c r="T4" s="13"/>
      <c r="U4" s="15"/>
      <c r="V4" s="15"/>
      <c r="W4" s="16"/>
      <c r="X4" s="8"/>
      <c r="Y4" s="8"/>
      <c r="Z4" s="8"/>
      <c r="AA4" s="8"/>
      <c r="AB4" s="8"/>
      <c r="AC4" s="8"/>
      <c r="AD4" s="8"/>
    </row>
    <row r="5" spans="1:32"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2" customFormat="1" ht="12" customHeight="1" x14ac:dyDescent="0.35">
      <c r="A6" s="6"/>
      <c r="B6" s="7"/>
      <c r="C6" s="17"/>
      <c r="D6" s="12"/>
      <c r="E6" s="17"/>
      <c r="F6" s="13"/>
      <c r="G6" s="44"/>
      <c r="H6" s="13" t="s">
        <v>979</v>
      </c>
      <c r="I6" s="241" t="s">
        <v>1179</v>
      </c>
      <c r="J6" s="13"/>
      <c r="K6" s="13"/>
      <c r="L6" s="13"/>
      <c r="M6" s="13"/>
      <c r="N6" s="13"/>
      <c r="O6" s="13"/>
      <c r="P6" s="13"/>
      <c r="Q6" s="13"/>
      <c r="R6" s="13"/>
      <c r="S6" s="15"/>
      <c r="T6" s="19"/>
      <c r="U6" s="15"/>
      <c r="V6" s="15"/>
      <c r="W6" s="16"/>
      <c r="X6" s="8"/>
      <c r="Y6" s="8"/>
      <c r="Z6" s="8"/>
      <c r="AA6" s="8"/>
      <c r="AB6" s="8"/>
      <c r="AC6" s="8"/>
      <c r="AD6" s="8"/>
    </row>
    <row r="7" spans="1:32"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2"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2"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2"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2"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8"/>
      <c r="Y11" s="8"/>
      <c r="Z11" s="7"/>
      <c r="AA11" s="7"/>
      <c r="AB11" s="7"/>
      <c r="AC11" s="7"/>
      <c r="AD11" s="7"/>
      <c r="AE11" s="7"/>
      <c r="AF11" s="7"/>
    </row>
    <row r="12" spans="1:32"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8"/>
      <c r="Y12" s="8"/>
      <c r="Z12" s="7"/>
      <c r="AA12" s="7"/>
      <c r="AB12" s="7"/>
      <c r="AC12" s="7"/>
      <c r="AD12" s="7"/>
      <c r="AE12" s="7"/>
      <c r="AF12" s="7"/>
    </row>
    <row r="13" spans="1:32"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0"/>
      <c r="X13" s="10"/>
      <c r="Y13" s="11"/>
      <c r="Z13" s="8"/>
      <c r="AA13" s="8"/>
      <c r="AB13" s="8"/>
      <c r="AC13" s="8"/>
      <c r="AD13" s="8"/>
      <c r="AE13" s="8"/>
      <c r="AF13" s="8"/>
    </row>
    <row r="14" spans="1:32" customFormat="1" ht="12" customHeight="1" x14ac:dyDescent="0.35">
      <c r="A14" s="6"/>
      <c r="B14" s="7"/>
      <c r="C14" s="17"/>
      <c r="D14" s="17"/>
      <c r="E14" s="17"/>
      <c r="F14" s="26"/>
      <c r="G14" s="646" t="s">
        <v>958</v>
      </c>
      <c r="H14" s="32"/>
      <c r="I14" s="34" t="s">
        <v>960</v>
      </c>
      <c r="J14" s="32"/>
      <c r="K14" s="32"/>
      <c r="L14" s="32"/>
      <c r="M14" s="32"/>
      <c r="N14" s="32"/>
      <c r="O14" s="32"/>
      <c r="P14" s="32"/>
      <c r="Q14" s="32"/>
      <c r="R14" s="32"/>
      <c r="S14" s="32"/>
      <c r="T14" s="32"/>
      <c r="U14" s="32"/>
      <c r="V14" s="32"/>
      <c r="W14" s="32"/>
      <c r="X14" s="30"/>
      <c r="Y14" s="16"/>
      <c r="Z14" s="8"/>
      <c r="AA14" s="8"/>
      <c r="AB14" s="8"/>
      <c r="AC14" s="8"/>
      <c r="AD14" s="8"/>
      <c r="AE14" s="8"/>
      <c r="AF14" s="8"/>
    </row>
    <row r="15" spans="1:32" customFormat="1" ht="12" customHeight="1" x14ac:dyDescent="0.35">
      <c r="A15" s="6"/>
      <c r="B15" s="7"/>
      <c r="C15" s="17"/>
      <c r="D15" s="17"/>
      <c r="E15" s="17"/>
      <c r="F15" s="26"/>
      <c r="H15" s="32"/>
      <c r="K15" s="32"/>
      <c r="L15" s="32"/>
      <c r="M15" s="32"/>
      <c r="N15" s="32"/>
      <c r="O15" s="32"/>
      <c r="P15" s="34" t="s">
        <v>1075</v>
      </c>
      <c r="Q15" s="34"/>
      <c r="R15" s="32"/>
      <c r="S15" s="32"/>
      <c r="T15" s="32"/>
      <c r="U15" s="34" t="s">
        <v>1076</v>
      </c>
      <c r="V15" s="34"/>
      <c r="W15" s="32"/>
      <c r="X15" s="32"/>
      <c r="Y15" s="16"/>
      <c r="Z15" s="8"/>
      <c r="AA15" s="8"/>
      <c r="AB15" s="8"/>
      <c r="AC15" s="8"/>
      <c r="AD15" s="8"/>
      <c r="AE15" s="8"/>
      <c r="AF15" s="8"/>
    </row>
    <row r="16" spans="1:32" customFormat="1" ht="12" customHeight="1" x14ac:dyDescent="0.35">
      <c r="A16" s="6"/>
      <c r="B16" s="7"/>
      <c r="C16" s="17"/>
      <c r="D16" s="17"/>
      <c r="E16" s="17"/>
      <c r="F16" s="26"/>
      <c r="G16" t="s">
        <v>952</v>
      </c>
      <c r="H16" s="32" t="s">
        <v>1122</v>
      </c>
      <c r="I16" t="s">
        <v>1123</v>
      </c>
      <c r="K16" t="s">
        <v>959</v>
      </c>
      <c r="L16" s="32" t="s">
        <v>1122</v>
      </c>
      <c r="M16" t="s">
        <v>1123</v>
      </c>
      <c r="N16" s="32"/>
      <c r="O16" t="s">
        <v>953</v>
      </c>
      <c r="P16" s="32" t="str">
        <f>P107</f>
        <v>Dry seeding</v>
      </c>
      <c r="Q16" s="32" t="str">
        <f>Q107</f>
        <v>Brk</v>
      </c>
      <c r="R16" s="32" t="str">
        <f>R107</f>
        <v>Quality brk</v>
      </c>
      <c r="S16" s="32" t="str">
        <f>S107</f>
        <v>Spring</v>
      </c>
      <c r="T16" s="32"/>
      <c r="U16" s="32" t="str">
        <f>P16</f>
        <v>Dry seeding</v>
      </c>
      <c r="V16" s="32" t="str">
        <f t="shared" ref="V16:X16" si="0">Q16</f>
        <v>Brk</v>
      </c>
      <c r="W16" s="32" t="str">
        <f t="shared" si="0"/>
        <v>Quality brk</v>
      </c>
      <c r="X16" s="32" t="str">
        <f t="shared" si="0"/>
        <v>Spring</v>
      </c>
      <c r="Y16" s="16"/>
      <c r="Z16" s="8"/>
      <c r="AA16" s="8"/>
      <c r="AB16" s="8"/>
      <c r="AC16" s="8"/>
      <c r="AD16" s="8"/>
      <c r="AE16" s="8"/>
      <c r="AF16" s="8"/>
    </row>
    <row r="17" spans="1:32"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1</v>
      </c>
      <c r="S17" s="199" t="b">
        <v>0</v>
      </c>
      <c r="T17" s="32"/>
      <c r="U17" s="199" t="b">
        <v>1</v>
      </c>
      <c r="V17" s="199" t="b">
        <v>1</v>
      </c>
      <c r="W17" s="199" t="b">
        <v>0</v>
      </c>
      <c r="X17" s="199" t="b">
        <v>0</v>
      </c>
      <c r="Y17" s="16"/>
      <c r="Z17" s="8"/>
      <c r="AA17" s="8"/>
      <c r="AB17" s="8"/>
      <c r="AC17" s="8"/>
      <c r="AD17" s="8"/>
      <c r="AE17" s="8"/>
      <c r="AF17" s="8"/>
    </row>
    <row r="18" spans="1:32" customFormat="1" ht="12" customHeight="1" x14ac:dyDescent="0.35">
      <c r="A18" s="6"/>
      <c r="B18" s="7"/>
      <c r="C18" s="17"/>
      <c r="D18" s="17"/>
      <c r="E18" s="17"/>
      <c r="F18" s="26"/>
      <c r="G18" s="489" t="s">
        <v>924</v>
      </c>
      <c r="H18" s="199" t="b">
        <v>1</v>
      </c>
      <c r="I18" s="199" t="b">
        <v>1</v>
      </c>
      <c r="K18" s="663" t="s">
        <v>802</v>
      </c>
      <c r="L18" s="199" t="b">
        <v>1</v>
      </c>
      <c r="M18" s="850" t="b">
        <v>1</v>
      </c>
      <c r="N18" s="32"/>
      <c r="O18" s="489" t="s">
        <v>802</v>
      </c>
      <c r="P18" s="199" t="b">
        <v>1</v>
      </c>
      <c r="Q18" s="199" t="b">
        <v>1</v>
      </c>
      <c r="R18" s="199" t="b">
        <v>1</v>
      </c>
      <c r="S18" s="199" t="b">
        <v>0</v>
      </c>
      <c r="T18" s="32"/>
      <c r="U18" s="199" t="b">
        <v>1</v>
      </c>
      <c r="V18" s="199" t="b">
        <v>1</v>
      </c>
      <c r="W18" s="199" t="b">
        <v>1</v>
      </c>
      <c r="X18" s="199" t="b">
        <v>0</v>
      </c>
      <c r="Y18" s="16"/>
      <c r="Z18" s="8"/>
      <c r="AA18" s="8"/>
      <c r="AB18" s="8"/>
      <c r="AC18" s="8"/>
      <c r="AD18" s="8"/>
      <c r="AE18" s="8"/>
      <c r="AF18" s="8"/>
    </row>
    <row r="19" spans="1:32" customFormat="1" ht="12" customHeight="1" x14ac:dyDescent="0.35">
      <c r="A19" s="6"/>
      <c r="B19" s="7"/>
      <c r="C19" s="17"/>
      <c r="D19" s="17"/>
      <c r="E19" s="17"/>
      <c r="F19" s="26"/>
      <c r="G19" s="489" t="s">
        <v>62</v>
      </c>
      <c r="H19" s="199" t="b">
        <v>0</v>
      </c>
      <c r="I19" s="199" t="b">
        <v>0</v>
      </c>
      <c r="K19" s="663" t="s">
        <v>329</v>
      </c>
      <c r="L19" s="851" t="b">
        <v>1</v>
      </c>
      <c r="M19" s="642" t="b">
        <v>1</v>
      </c>
      <c r="N19" s="32"/>
      <c r="O19" s="489" t="s">
        <v>64</v>
      </c>
      <c r="P19" s="199" t="b">
        <v>1</v>
      </c>
      <c r="Q19" s="199" t="b">
        <v>1</v>
      </c>
      <c r="R19" s="199" t="b">
        <v>1</v>
      </c>
      <c r="S19" s="199" t="b">
        <v>0</v>
      </c>
      <c r="T19" s="32"/>
      <c r="U19" s="199" t="b">
        <v>1</v>
      </c>
      <c r="V19" s="199" t="b">
        <v>1</v>
      </c>
      <c r="W19" s="199" t="b">
        <v>0</v>
      </c>
      <c r="X19" s="199" t="b">
        <v>0</v>
      </c>
      <c r="Y19" s="16"/>
      <c r="Z19" s="8"/>
      <c r="AA19" s="8"/>
      <c r="AB19" s="8"/>
      <c r="AC19" s="8"/>
      <c r="AD19" s="8"/>
      <c r="AE19" s="8"/>
      <c r="AF19" s="8"/>
    </row>
    <row r="20" spans="1:32" customFormat="1" ht="12" customHeight="1" x14ac:dyDescent="0.35">
      <c r="A20" s="6"/>
      <c r="B20" s="7"/>
      <c r="C20" s="17"/>
      <c r="D20" s="17"/>
      <c r="E20" s="17"/>
      <c r="F20" s="26"/>
      <c r="G20" s="489" t="s">
        <v>66</v>
      </c>
      <c r="H20" s="199" t="b">
        <v>0</v>
      </c>
      <c r="I20" s="199" t="b">
        <v>0</v>
      </c>
      <c r="K20" s="489" t="s">
        <v>330</v>
      </c>
      <c r="L20" s="199" t="b">
        <v>0</v>
      </c>
      <c r="M20" s="234" t="b">
        <v>0</v>
      </c>
      <c r="N20" s="32"/>
      <c r="O20" s="489" t="s">
        <v>924</v>
      </c>
      <c r="P20" s="199" t="b">
        <v>1</v>
      </c>
      <c r="Q20" s="199" t="b">
        <v>1</v>
      </c>
      <c r="R20" s="199" t="b">
        <v>1</v>
      </c>
      <c r="S20" s="199" t="b">
        <v>0</v>
      </c>
      <c r="T20" s="32"/>
      <c r="U20" s="199" t="b">
        <v>1</v>
      </c>
      <c r="V20" s="199" t="b">
        <v>1</v>
      </c>
      <c r="W20" s="199" t="b">
        <v>0</v>
      </c>
      <c r="X20" s="199" t="b">
        <v>0</v>
      </c>
      <c r="Y20" s="16"/>
      <c r="Z20" s="8"/>
      <c r="AA20" s="8"/>
      <c r="AB20" s="8"/>
      <c r="AC20" s="8"/>
      <c r="AD20" s="8"/>
      <c r="AE20" s="8"/>
      <c r="AF20" s="8"/>
    </row>
    <row r="21" spans="1:32" customFormat="1" ht="12" customHeight="1" x14ac:dyDescent="0.35">
      <c r="A21" s="6"/>
      <c r="B21" s="7"/>
      <c r="C21" s="17"/>
      <c r="D21" s="17"/>
      <c r="E21" s="17"/>
      <c r="F21" s="26"/>
      <c r="G21" s="489" t="s">
        <v>69</v>
      </c>
      <c r="H21" s="199" t="b">
        <v>0</v>
      </c>
      <c r="I21" s="199" t="b">
        <v>0</v>
      </c>
      <c r="K21" s="489" t="s">
        <v>954</v>
      </c>
      <c r="L21" s="199" t="b">
        <v>0</v>
      </c>
      <c r="M21" s="199" t="b">
        <v>0</v>
      </c>
      <c r="N21" s="32"/>
      <c r="O21" s="489" t="s">
        <v>62</v>
      </c>
      <c r="P21" s="199" t="b">
        <v>1</v>
      </c>
      <c r="Q21" s="199" t="b">
        <v>1</v>
      </c>
      <c r="R21" s="199" t="b">
        <v>1</v>
      </c>
      <c r="S21" s="199" t="b">
        <v>0</v>
      </c>
      <c r="T21" s="32"/>
      <c r="U21" s="199" t="b">
        <v>1</v>
      </c>
      <c r="V21" s="199" t="b">
        <v>1</v>
      </c>
      <c r="W21" s="199" t="b">
        <v>0</v>
      </c>
      <c r="X21" s="199" t="b">
        <v>0</v>
      </c>
      <c r="Y21" s="16"/>
      <c r="Z21" s="8"/>
      <c r="AA21" s="8"/>
      <c r="AB21" s="8"/>
      <c r="AC21" s="8"/>
      <c r="AD21" s="8"/>
      <c r="AE21" s="8"/>
      <c r="AF21" s="8"/>
    </row>
    <row r="22" spans="1:32"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1</v>
      </c>
      <c r="S22" s="199" t="b">
        <v>0</v>
      </c>
      <c r="T22" s="32"/>
      <c r="U22" s="199" t="b">
        <v>1</v>
      </c>
      <c r="V22" s="199" t="b">
        <v>1</v>
      </c>
      <c r="W22" s="199" t="b">
        <v>0</v>
      </c>
      <c r="X22" s="199" t="b">
        <v>0</v>
      </c>
      <c r="Y22" s="16"/>
      <c r="Z22" s="8"/>
      <c r="AA22" s="8"/>
      <c r="AB22" s="8"/>
      <c r="AC22" s="8"/>
      <c r="AD22" s="8"/>
      <c r="AE22" s="8"/>
      <c r="AF22" s="8"/>
    </row>
    <row r="23" spans="1:32" customFormat="1" ht="12" customHeight="1" x14ac:dyDescent="0.35">
      <c r="A23" s="6"/>
      <c r="B23" s="7"/>
      <c r="C23" s="17"/>
      <c r="D23" s="17"/>
      <c r="E23" s="17"/>
      <c r="F23" s="26"/>
      <c r="G23" s="489" t="s">
        <v>65</v>
      </c>
      <c r="H23" s="199" t="b">
        <v>1</v>
      </c>
      <c r="I23" s="199" t="b">
        <v>1</v>
      </c>
      <c r="K23" s="663" t="s">
        <v>1067</v>
      </c>
      <c r="L23" s="199" t="b">
        <v>1</v>
      </c>
      <c r="M23" s="199" t="b">
        <v>0</v>
      </c>
      <c r="N23" s="32"/>
      <c r="O23" s="489" t="s">
        <v>69</v>
      </c>
      <c r="P23" s="199" t="b">
        <v>1</v>
      </c>
      <c r="Q23" s="199" t="b">
        <v>1</v>
      </c>
      <c r="R23" s="199" t="b">
        <v>1</v>
      </c>
      <c r="S23" s="199" t="b">
        <v>0</v>
      </c>
      <c r="T23" s="32"/>
      <c r="U23" s="199" t="b">
        <v>1</v>
      </c>
      <c r="V23" s="199" t="b">
        <v>1</v>
      </c>
      <c r="W23" s="199" t="b">
        <v>0</v>
      </c>
      <c r="X23" s="199" t="b">
        <v>0</v>
      </c>
      <c r="Y23" s="16"/>
      <c r="Z23" s="8"/>
      <c r="AA23" s="8"/>
      <c r="AB23" s="8"/>
      <c r="AC23" s="8"/>
      <c r="AD23" s="8"/>
      <c r="AE23" s="8"/>
      <c r="AF23" s="8"/>
    </row>
    <row r="24" spans="1:32" customFormat="1" ht="12" customHeight="1" x14ac:dyDescent="0.35">
      <c r="A24" s="6"/>
      <c r="B24" s="7"/>
      <c r="C24" s="17"/>
      <c r="D24" s="17"/>
      <c r="E24" s="17"/>
      <c r="F24" s="26"/>
      <c r="G24" s="489" t="s">
        <v>1224</v>
      </c>
      <c r="H24" s="199" t="b">
        <v>1</v>
      </c>
      <c r="I24" s="199" t="b">
        <v>1</v>
      </c>
      <c r="K24" s="663" t="s">
        <v>332</v>
      </c>
      <c r="L24" s="199" t="b">
        <v>0</v>
      </c>
      <c r="M24" s="199" t="b">
        <v>0</v>
      </c>
      <c r="N24" s="32"/>
      <c r="O24" s="489" t="s">
        <v>330</v>
      </c>
      <c r="P24" s="199" t="b">
        <v>1</v>
      </c>
      <c r="Q24" s="199" t="b">
        <v>1</v>
      </c>
      <c r="R24" s="199" t="b">
        <v>1</v>
      </c>
      <c r="S24" s="199" t="b">
        <v>0</v>
      </c>
      <c r="T24" s="32"/>
      <c r="U24" s="199" t="b">
        <v>1</v>
      </c>
      <c r="V24" s="199" t="b">
        <v>1</v>
      </c>
      <c r="W24" s="199" t="b">
        <v>0</v>
      </c>
      <c r="X24" s="199" t="b">
        <v>0</v>
      </c>
      <c r="Y24" s="16"/>
      <c r="Z24" s="8"/>
      <c r="AA24" s="8"/>
      <c r="AB24" s="8"/>
      <c r="AC24" s="8"/>
      <c r="AD24" s="8"/>
      <c r="AE24" s="8"/>
      <c r="AF24" s="8"/>
    </row>
    <row r="25" spans="1:32" customFormat="1" ht="12" customHeight="1" x14ac:dyDescent="0.35">
      <c r="A25" s="6"/>
      <c r="B25" s="7"/>
      <c r="C25" s="17"/>
      <c r="D25" s="17"/>
      <c r="E25" s="17"/>
      <c r="F25" s="26"/>
      <c r="G25" s="489" t="s">
        <v>1219</v>
      </c>
      <c r="H25" s="199" t="b">
        <v>0</v>
      </c>
      <c r="I25" s="199" t="b">
        <v>0</v>
      </c>
      <c r="K25" s="663" t="s">
        <v>955</v>
      </c>
      <c r="L25" s="199" t="b">
        <v>0</v>
      </c>
      <c r="M25" s="199" t="b">
        <v>0</v>
      </c>
      <c r="N25" s="32"/>
      <c r="O25" s="489" t="s">
        <v>954</v>
      </c>
      <c r="P25" s="199" t="b">
        <v>1</v>
      </c>
      <c r="Q25" s="199" t="b">
        <v>1</v>
      </c>
      <c r="R25" s="199" t="b">
        <v>1</v>
      </c>
      <c r="S25" s="199" t="b">
        <v>0</v>
      </c>
      <c r="T25" s="32"/>
      <c r="U25" s="199" t="b">
        <v>1</v>
      </c>
      <c r="V25" s="199" t="b">
        <v>1</v>
      </c>
      <c r="W25" s="199" t="b">
        <v>0</v>
      </c>
      <c r="X25" s="199" t="b">
        <v>0</v>
      </c>
      <c r="Y25" s="16"/>
      <c r="Z25" s="8"/>
      <c r="AA25" s="8"/>
      <c r="AB25" s="8"/>
      <c r="AC25" s="8"/>
      <c r="AD25" s="8"/>
      <c r="AE25" s="8"/>
      <c r="AF25" s="8"/>
    </row>
    <row r="26" spans="1:32" customFormat="1" ht="12" customHeight="1" x14ac:dyDescent="0.35">
      <c r="A26" s="6"/>
      <c r="B26" s="7"/>
      <c r="C26" s="17"/>
      <c r="D26" s="17"/>
      <c r="E26" s="17"/>
      <c r="F26" s="26"/>
      <c r="G26" s="489" t="s">
        <v>63</v>
      </c>
      <c r="H26" s="199" t="b">
        <v>1</v>
      </c>
      <c r="I26" s="199" t="b">
        <v>1</v>
      </c>
      <c r="K26" s="663" t="s">
        <v>333</v>
      </c>
      <c r="L26" s="199" t="b">
        <v>0</v>
      </c>
      <c r="M26" s="199" t="b">
        <v>0</v>
      </c>
      <c r="N26" s="32"/>
      <c r="O26" s="489" t="s">
        <v>70</v>
      </c>
      <c r="P26" s="199" t="b">
        <v>1</v>
      </c>
      <c r="Q26" s="199" t="b">
        <v>1</v>
      </c>
      <c r="R26" s="199" t="b">
        <v>1</v>
      </c>
      <c r="S26" s="199" t="b">
        <v>0</v>
      </c>
      <c r="T26" s="32"/>
      <c r="U26" s="199" t="b">
        <v>1</v>
      </c>
      <c r="V26" s="199" t="b">
        <v>1</v>
      </c>
      <c r="W26" s="199" t="b">
        <v>0</v>
      </c>
      <c r="X26" s="199" t="b">
        <v>0</v>
      </c>
      <c r="Y26" s="16"/>
      <c r="Z26" s="8"/>
      <c r="AA26" s="8"/>
      <c r="AB26" s="8"/>
      <c r="AC26" s="8"/>
      <c r="AD26" s="8"/>
      <c r="AE26" s="8"/>
      <c r="AF26" s="8"/>
    </row>
    <row r="27" spans="1:32" customFormat="1" ht="12" customHeight="1" x14ac:dyDescent="0.35">
      <c r="A27" s="6"/>
      <c r="B27" s="7"/>
      <c r="C27" s="17"/>
      <c r="D27" s="17"/>
      <c r="E27" s="17"/>
      <c r="F27" s="26"/>
      <c r="G27" s="489" t="s">
        <v>925</v>
      </c>
      <c r="H27" s="199" t="b">
        <v>1</v>
      </c>
      <c r="I27" s="199" t="b">
        <v>1</v>
      </c>
      <c r="K27" s="664" t="s">
        <v>956</v>
      </c>
      <c r="L27" s="199" t="b">
        <v>0</v>
      </c>
      <c r="M27" s="199" t="b">
        <v>0</v>
      </c>
      <c r="N27" s="32"/>
      <c r="O27" s="489" t="s">
        <v>65</v>
      </c>
      <c r="P27" s="199" t="b">
        <v>1</v>
      </c>
      <c r="Q27" s="199" t="b">
        <v>1</v>
      </c>
      <c r="R27" s="199" t="b">
        <v>1</v>
      </c>
      <c r="S27" s="199" t="b">
        <v>0</v>
      </c>
      <c r="T27" s="32"/>
      <c r="U27" s="199" t="b">
        <v>1</v>
      </c>
      <c r="V27" s="199" t="b">
        <v>1</v>
      </c>
      <c r="W27" s="199" t="b">
        <v>0</v>
      </c>
      <c r="X27" s="199" t="b">
        <v>0</v>
      </c>
      <c r="Y27" s="16"/>
      <c r="Z27" s="8"/>
      <c r="AA27" s="8"/>
      <c r="AB27" s="8"/>
      <c r="AC27" s="8"/>
      <c r="AD27" s="8"/>
      <c r="AE27" s="8"/>
      <c r="AF27" s="8"/>
    </row>
    <row r="28" spans="1:32" customFormat="1" ht="12" customHeight="1" x14ac:dyDescent="0.35">
      <c r="A28" s="6"/>
      <c r="B28" s="7"/>
      <c r="C28" s="17"/>
      <c r="D28" s="17"/>
      <c r="E28" s="17"/>
      <c r="F28" s="26"/>
      <c r="G28" s="489" t="s">
        <v>217</v>
      </c>
      <c r="H28" s="199" t="b">
        <v>1</v>
      </c>
      <c r="I28" s="199" t="b">
        <v>1</v>
      </c>
      <c r="K28" s="664" t="s">
        <v>334</v>
      </c>
      <c r="L28" s="199" t="b">
        <v>0</v>
      </c>
      <c r="M28" s="199" t="b">
        <v>0</v>
      </c>
      <c r="N28" s="32"/>
      <c r="O28" s="489" t="s">
        <v>1224</v>
      </c>
      <c r="P28" s="199" t="b">
        <v>1</v>
      </c>
      <c r="Q28" s="199" t="b">
        <v>1</v>
      </c>
      <c r="R28" s="199" t="b">
        <v>1</v>
      </c>
      <c r="S28" s="199" t="b">
        <v>0</v>
      </c>
      <c r="T28" s="32"/>
      <c r="U28" s="199" t="b">
        <v>1</v>
      </c>
      <c r="V28" s="199" t="b">
        <v>1</v>
      </c>
      <c r="W28" s="199" t="b">
        <v>0</v>
      </c>
      <c r="X28" s="199" t="b">
        <v>0</v>
      </c>
      <c r="Y28" s="16"/>
      <c r="Z28" s="8"/>
      <c r="AA28" s="8"/>
      <c r="AB28" s="8"/>
      <c r="AC28" s="8"/>
      <c r="AD28" s="8"/>
      <c r="AE28" s="8"/>
      <c r="AF28" s="8"/>
    </row>
    <row r="29" spans="1:32" customFormat="1" ht="12" customHeight="1" x14ac:dyDescent="0.35">
      <c r="A29" s="6"/>
      <c r="B29" s="7"/>
      <c r="C29" s="17"/>
      <c r="D29" s="17"/>
      <c r="E29" s="17"/>
      <c r="F29" s="26"/>
      <c r="G29" s="489" t="s">
        <v>60</v>
      </c>
      <c r="H29" s="199" t="b">
        <v>1</v>
      </c>
      <c r="I29" s="199" t="b">
        <v>1</v>
      </c>
      <c r="K29" s="664" t="s">
        <v>957</v>
      </c>
      <c r="L29" s="199" t="b">
        <v>0</v>
      </c>
      <c r="M29" s="199" t="b">
        <v>0</v>
      </c>
      <c r="N29" s="32"/>
      <c r="O29" s="489" t="s">
        <v>329</v>
      </c>
      <c r="P29" s="199" t="b">
        <v>1</v>
      </c>
      <c r="Q29" s="199" t="b">
        <v>1</v>
      </c>
      <c r="R29" s="199" t="b">
        <v>1</v>
      </c>
      <c r="S29" s="199" t="b">
        <v>0</v>
      </c>
      <c r="T29" s="32"/>
      <c r="U29" s="199" t="b">
        <v>1</v>
      </c>
      <c r="V29" s="199" t="b">
        <v>1</v>
      </c>
      <c r="W29" s="199" t="b">
        <v>0</v>
      </c>
      <c r="X29" s="199" t="b">
        <v>0</v>
      </c>
      <c r="Y29" s="16"/>
      <c r="Z29" s="8"/>
      <c r="AA29" s="8"/>
      <c r="AB29" s="8"/>
      <c r="AC29" s="8"/>
      <c r="AD29" s="8"/>
      <c r="AE29" s="8"/>
      <c r="AF29" s="8"/>
    </row>
    <row r="30" spans="1:32" customFormat="1" ht="12" customHeight="1" x14ac:dyDescent="0.35">
      <c r="A30" s="6"/>
      <c r="B30" s="7"/>
      <c r="C30" s="17"/>
      <c r="D30" s="17"/>
      <c r="E30" s="17"/>
      <c r="F30" s="26"/>
      <c r="G30" s="489" t="s">
        <v>927</v>
      </c>
      <c r="H30" s="199" t="b">
        <v>1</v>
      </c>
      <c r="I30" s="199" t="b">
        <v>1</v>
      </c>
      <c r="K30" s="32"/>
      <c r="L30" s="32"/>
      <c r="M30" s="32"/>
      <c r="N30" s="32"/>
      <c r="O30" s="489" t="s">
        <v>1219</v>
      </c>
      <c r="P30" s="199" t="b">
        <v>1</v>
      </c>
      <c r="Q30" s="199" t="b">
        <v>1</v>
      </c>
      <c r="R30" s="199" t="b">
        <v>1</v>
      </c>
      <c r="S30" s="199" t="b">
        <v>0</v>
      </c>
      <c r="T30" s="32"/>
      <c r="U30" s="199" t="b">
        <v>1</v>
      </c>
      <c r="V30" s="199" t="b">
        <v>1</v>
      </c>
      <c r="W30" s="199" t="b">
        <v>0</v>
      </c>
      <c r="X30" s="199" t="b">
        <v>0</v>
      </c>
      <c r="Y30" s="16"/>
      <c r="Z30" s="8"/>
      <c r="AA30" s="8"/>
      <c r="AB30" s="8"/>
      <c r="AC30" s="8"/>
      <c r="AD30" s="8"/>
      <c r="AE30" s="8"/>
      <c r="AF30" s="8"/>
    </row>
    <row r="31" spans="1:32" customFormat="1" ht="12" customHeight="1" x14ac:dyDescent="0.35">
      <c r="A31" s="6"/>
      <c r="B31" s="7"/>
      <c r="C31" s="17"/>
      <c r="D31" s="17"/>
      <c r="E31" s="17"/>
      <c r="F31" s="26"/>
      <c r="G31" s="489" t="s">
        <v>71</v>
      </c>
      <c r="H31" s="199" t="b">
        <v>0</v>
      </c>
      <c r="I31" s="199" t="b">
        <v>0</v>
      </c>
      <c r="K31" s="32"/>
      <c r="L31" s="32"/>
      <c r="M31" s="32"/>
      <c r="N31" s="32"/>
      <c r="O31" s="489" t="s">
        <v>63</v>
      </c>
      <c r="P31" s="199" t="b">
        <v>1</v>
      </c>
      <c r="Q31" s="199" t="b">
        <v>1</v>
      </c>
      <c r="R31" s="199" t="b">
        <v>1</v>
      </c>
      <c r="S31" s="199" t="b">
        <v>0</v>
      </c>
      <c r="T31" s="32"/>
      <c r="U31" s="199" t="b">
        <v>1</v>
      </c>
      <c r="V31" s="199" t="b">
        <v>1</v>
      </c>
      <c r="W31" s="199" t="b">
        <v>0</v>
      </c>
      <c r="X31" s="199" t="b">
        <v>0</v>
      </c>
      <c r="Y31" s="16"/>
      <c r="Z31" s="8"/>
      <c r="AA31" s="8"/>
      <c r="AB31" s="8"/>
      <c r="AC31" s="8"/>
      <c r="AD31" s="8"/>
      <c r="AE31" s="8"/>
      <c r="AF31" s="8"/>
    </row>
    <row r="32" spans="1:32" customFormat="1" ht="12" customHeight="1" x14ac:dyDescent="0.35">
      <c r="A32" s="6"/>
      <c r="B32" s="7"/>
      <c r="C32" s="17"/>
      <c r="D32" s="17"/>
      <c r="E32" s="17"/>
      <c r="F32" s="26"/>
      <c r="G32" s="489" t="s">
        <v>61</v>
      </c>
      <c r="H32" s="199" t="b">
        <v>1</v>
      </c>
      <c r="I32" s="199" t="b">
        <v>1</v>
      </c>
      <c r="K32" s="32"/>
      <c r="L32" s="32"/>
      <c r="M32" s="32"/>
      <c r="N32" s="32"/>
      <c r="O32" s="489" t="s">
        <v>925</v>
      </c>
      <c r="P32" s="199" t="b">
        <v>1</v>
      </c>
      <c r="Q32" s="199" t="b">
        <v>1</v>
      </c>
      <c r="R32" s="199" t="b">
        <v>1</v>
      </c>
      <c r="S32" s="199" t="b">
        <v>0</v>
      </c>
      <c r="T32" s="32"/>
      <c r="U32" s="199" t="b">
        <v>1</v>
      </c>
      <c r="V32" s="199" t="b">
        <v>1</v>
      </c>
      <c r="W32" s="199" t="b">
        <v>0</v>
      </c>
      <c r="X32" s="199" t="b">
        <v>0</v>
      </c>
      <c r="Y32" s="16"/>
      <c r="Z32" s="8"/>
      <c r="AA32" s="8"/>
      <c r="AB32" s="8"/>
      <c r="AC32" s="8"/>
      <c r="AD32" s="8"/>
      <c r="AE32" s="8"/>
      <c r="AF32" s="8"/>
    </row>
    <row r="33" spans="1:32" customFormat="1" ht="12" customHeight="1" x14ac:dyDescent="0.35">
      <c r="A33" s="6"/>
      <c r="B33" s="7"/>
      <c r="C33" s="17"/>
      <c r="D33" s="17"/>
      <c r="E33" s="17"/>
      <c r="F33" s="26"/>
      <c r="G33" s="489" t="s">
        <v>923</v>
      </c>
      <c r="H33" s="199" t="b">
        <v>1</v>
      </c>
      <c r="I33" s="199" t="b">
        <v>1</v>
      </c>
      <c r="K33" s="32"/>
      <c r="L33" s="32"/>
      <c r="M33" s="32"/>
      <c r="N33" s="32"/>
      <c r="O33" s="489" t="s">
        <v>217</v>
      </c>
      <c r="P33" s="199" t="b">
        <v>1</v>
      </c>
      <c r="Q33" s="199" t="b">
        <v>1</v>
      </c>
      <c r="R33" s="199" t="b">
        <v>1</v>
      </c>
      <c r="S33" s="199" t="b">
        <v>0</v>
      </c>
      <c r="T33" s="32"/>
      <c r="U33" s="199" t="b">
        <v>1</v>
      </c>
      <c r="V33" s="199" t="b">
        <v>1</v>
      </c>
      <c r="W33" s="199" t="b">
        <v>0</v>
      </c>
      <c r="X33" s="199" t="b">
        <v>0</v>
      </c>
      <c r="Y33" s="16"/>
      <c r="Z33" s="8"/>
      <c r="AA33" s="8"/>
      <c r="AB33" s="8"/>
      <c r="AC33" s="8"/>
      <c r="AD33" s="8"/>
      <c r="AE33" s="8"/>
      <c r="AF33" s="8"/>
    </row>
    <row r="34" spans="1:32" customFormat="1" ht="12" customHeight="1" x14ac:dyDescent="0.35">
      <c r="A34" s="6"/>
      <c r="B34" s="7"/>
      <c r="C34" s="17"/>
      <c r="D34" s="17"/>
      <c r="E34" s="17"/>
      <c r="F34" s="26"/>
      <c r="G34" s="489" t="s">
        <v>68</v>
      </c>
      <c r="H34" s="199" t="b">
        <v>1</v>
      </c>
      <c r="I34" s="199" t="b">
        <v>1</v>
      </c>
      <c r="K34" s="32"/>
      <c r="L34" s="32"/>
      <c r="M34" s="32"/>
      <c r="N34" s="32"/>
      <c r="O34" s="489" t="s">
        <v>60</v>
      </c>
      <c r="P34" s="199" t="b">
        <v>1</v>
      </c>
      <c r="Q34" s="199" t="b">
        <v>1</v>
      </c>
      <c r="R34" s="199" t="b">
        <v>1</v>
      </c>
      <c r="S34" s="199" t="b">
        <v>0</v>
      </c>
      <c r="T34" s="32"/>
      <c r="U34" s="199" t="b">
        <v>1</v>
      </c>
      <c r="V34" s="199" t="b">
        <v>1</v>
      </c>
      <c r="W34" s="199" t="b">
        <v>0</v>
      </c>
      <c r="X34" s="199" t="b">
        <v>0</v>
      </c>
      <c r="Y34" s="16"/>
      <c r="Z34" s="8"/>
      <c r="AA34" s="8"/>
      <c r="AB34" s="8"/>
      <c r="AC34" s="8"/>
      <c r="AD34" s="8"/>
      <c r="AE34" s="8"/>
      <c r="AF34" s="8"/>
    </row>
    <row r="35" spans="1:32" customFormat="1" ht="12" customHeight="1" x14ac:dyDescent="0.35">
      <c r="A35" s="6"/>
      <c r="B35" s="7"/>
      <c r="C35" s="17"/>
      <c r="D35" s="17"/>
      <c r="E35" s="17"/>
      <c r="F35" s="26"/>
      <c r="G35" s="490" t="s">
        <v>926</v>
      </c>
      <c r="H35" s="199" t="b">
        <v>1</v>
      </c>
      <c r="I35" s="199" t="b">
        <v>1</v>
      </c>
      <c r="K35" s="32"/>
      <c r="L35" s="32"/>
      <c r="M35" s="32"/>
      <c r="N35" s="32"/>
      <c r="O35" s="489" t="s">
        <v>927</v>
      </c>
      <c r="P35" s="199" t="b">
        <v>1</v>
      </c>
      <c r="Q35" s="199" t="b">
        <v>1</v>
      </c>
      <c r="R35" s="199" t="b">
        <v>1</v>
      </c>
      <c r="S35" s="199" t="b">
        <v>0</v>
      </c>
      <c r="T35" s="32"/>
      <c r="U35" s="199" t="b">
        <v>1</v>
      </c>
      <c r="V35" s="199" t="b">
        <v>1</v>
      </c>
      <c r="W35" s="199" t="b">
        <v>0</v>
      </c>
      <c r="X35" s="199" t="b">
        <v>0</v>
      </c>
      <c r="Y35" s="16"/>
      <c r="Z35" s="8"/>
      <c r="AA35" s="8"/>
      <c r="AB35" s="8"/>
      <c r="AC35" s="8"/>
      <c r="AD35" s="8"/>
      <c r="AE35" s="8"/>
      <c r="AF35" s="8"/>
    </row>
    <row r="36" spans="1:32" customFormat="1" ht="12" customHeight="1" x14ac:dyDescent="0.35">
      <c r="A36" s="6"/>
      <c r="B36" s="7"/>
      <c r="C36" s="17"/>
      <c r="D36" s="17"/>
      <c r="E36" s="17"/>
      <c r="F36" s="26"/>
      <c r="K36" s="32"/>
      <c r="L36" s="32"/>
      <c r="M36" s="32"/>
      <c r="N36" s="32"/>
      <c r="O36" s="489" t="s">
        <v>331</v>
      </c>
      <c r="P36" s="199" t="b">
        <v>1</v>
      </c>
      <c r="Q36" s="199" t="b">
        <v>1</v>
      </c>
      <c r="R36" s="199" t="b">
        <v>1</v>
      </c>
      <c r="S36" s="199" t="b">
        <v>0</v>
      </c>
      <c r="T36" s="32"/>
      <c r="U36" s="199" t="b">
        <v>1</v>
      </c>
      <c r="V36" s="199" t="b">
        <v>1</v>
      </c>
      <c r="W36" s="199" t="b">
        <v>0</v>
      </c>
      <c r="X36" s="199" t="b">
        <v>0</v>
      </c>
      <c r="Y36" s="16"/>
      <c r="Z36" s="8"/>
      <c r="AA36" s="8"/>
      <c r="AB36" s="8"/>
      <c r="AC36" s="8"/>
      <c r="AD36" s="8"/>
      <c r="AE36" s="8"/>
      <c r="AF36" s="8"/>
    </row>
    <row r="37" spans="1:32" customFormat="1" ht="12" customHeight="1" x14ac:dyDescent="0.35">
      <c r="A37" s="6"/>
      <c r="B37" s="7"/>
      <c r="C37" s="17"/>
      <c r="D37" s="17"/>
      <c r="E37" s="17"/>
      <c r="F37" s="26"/>
      <c r="K37" s="32"/>
      <c r="L37" s="32"/>
      <c r="M37" s="32"/>
      <c r="N37" s="32"/>
      <c r="O37" s="489" t="s">
        <v>1067</v>
      </c>
      <c r="P37" s="199" t="b">
        <v>1</v>
      </c>
      <c r="Q37" s="199" t="b">
        <v>1</v>
      </c>
      <c r="R37" s="199" t="b">
        <v>1</v>
      </c>
      <c r="S37" s="199" t="b">
        <v>0</v>
      </c>
      <c r="T37" s="32"/>
      <c r="U37" s="199" t="b">
        <v>1</v>
      </c>
      <c r="V37" s="199" t="b">
        <v>1</v>
      </c>
      <c r="W37" s="199" t="b">
        <v>0</v>
      </c>
      <c r="X37" s="199" t="b">
        <v>0</v>
      </c>
      <c r="Y37" s="16"/>
      <c r="Z37" s="8"/>
      <c r="AA37" s="8"/>
      <c r="AB37" s="8"/>
      <c r="AC37" s="8"/>
      <c r="AD37" s="8"/>
      <c r="AE37" s="8"/>
      <c r="AF37" s="8"/>
    </row>
    <row r="38" spans="1:32" customFormat="1" ht="12" customHeight="1" x14ac:dyDescent="0.35">
      <c r="A38" s="6"/>
      <c r="B38" s="7"/>
      <c r="C38" s="17"/>
      <c r="D38" s="17"/>
      <c r="E38" s="17"/>
      <c r="F38" s="26"/>
      <c r="K38" s="32"/>
      <c r="L38" s="32"/>
      <c r="M38" s="32"/>
      <c r="N38" s="32"/>
      <c r="O38" s="489" t="s">
        <v>332</v>
      </c>
      <c r="P38" s="199" t="b">
        <v>1</v>
      </c>
      <c r="Q38" s="199" t="b">
        <v>1</v>
      </c>
      <c r="R38" s="199" t="b">
        <v>1</v>
      </c>
      <c r="S38" s="199" t="b">
        <v>0</v>
      </c>
      <c r="T38" s="32"/>
      <c r="U38" s="199" t="b">
        <v>1</v>
      </c>
      <c r="V38" s="199" t="b">
        <v>1</v>
      </c>
      <c r="W38" s="199" t="b">
        <v>0</v>
      </c>
      <c r="X38" s="199" t="b">
        <v>0</v>
      </c>
      <c r="Y38" s="16"/>
      <c r="Z38" s="8"/>
      <c r="AA38" s="8"/>
      <c r="AB38" s="8"/>
      <c r="AC38" s="8"/>
      <c r="AD38" s="8"/>
      <c r="AE38" s="8"/>
      <c r="AF38" s="8"/>
    </row>
    <row r="39" spans="1:32" customFormat="1" ht="12" customHeight="1" x14ac:dyDescent="0.35">
      <c r="A39" s="6"/>
      <c r="B39" s="7"/>
      <c r="C39" s="17"/>
      <c r="D39" s="17"/>
      <c r="E39" s="17"/>
      <c r="F39" s="26"/>
      <c r="K39" s="32"/>
      <c r="L39" s="32"/>
      <c r="M39" s="32"/>
      <c r="N39" s="32"/>
      <c r="O39" s="489" t="s">
        <v>955</v>
      </c>
      <c r="P39" s="199" t="b">
        <v>1</v>
      </c>
      <c r="Q39" s="199" t="b">
        <v>1</v>
      </c>
      <c r="R39" s="199" t="b">
        <v>1</v>
      </c>
      <c r="S39" s="199" t="b">
        <v>0</v>
      </c>
      <c r="T39" s="32"/>
      <c r="U39" s="199" t="b">
        <v>1</v>
      </c>
      <c r="V39" s="199" t="b">
        <v>1</v>
      </c>
      <c r="W39" s="199" t="b">
        <v>0</v>
      </c>
      <c r="X39" s="199" t="b">
        <v>0</v>
      </c>
      <c r="Y39" s="16"/>
      <c r="Z39" s="8"/>
      <c r="AA39" s="8"/>
      <c r="AB39" s="8"/>
      <c r="AC39" s="8"/>
      <c r="AD39" s="8"/>
      <c r="AE39" s="8"/>
      <c r="AF39" s="8"/>
    </row>
    <row r="40" spans="1:32" customFormat="1" ht="12" customHeight="1" x14ac:dyDescent="0.35">
      <c r="A40" s="6"/>
      <c r="B40" s="7"/>
      <c r="C40" s="17"/>
      <c r="D40" s="17"/>
      <c r="E40" s="17"/>
      <c r="F40" s="26"/>
      <c r="K40" s="32"/>
      <c r="L40" s="32"/>
      <c r="M40" s="32"/>
      <c r="N40" s="32"/>
      <c r="O40" s="489" t="s">
        <v>333</v>
      </c>
      <c r="P40" s="199" t="b">
        <v>1</v>
      </c>
      <c r="Q40" s="199" t="b">
        <v>1</v>
      </c>
      <c r="R40" s="199" t="b">
        <v>1</v>
      </c>
      <c r="S40" s="199" t="b">
        <v>0</v>
      </c>
      <c r="T40" s="32"/>
      <c r="U40" s="199" t="b">
        <v>1</v>
      </c>
      <c r="V40" s="199" t="b">
        <v>1</v>
      </c>
      <c r="W40" s="199" t="b">
        <v>0</v>
      </c>
      <c r="X40" s="199" t="b">
        <v>0</v>
      </c>
      <c r="Y40" s="16"/>
      <c r="Z40" s="8"/>
      <c r="AA40" s="8"/>
      <c r="AB40" s="8"/>
      <c r="AC40" s="8"/>
      <c r="AD40" s="8"/>
      <c r="AE40" s="8"/>
      <c r="AF40" s="8"/>
    </row>
    <row r="41" spans="1:32" customFormat="1" ht="12" customHeight="1" x14ac:dyDescent="0.35">
      <c r="A41" s="6"/>
      <c r="B41" s="7"/>
      <c r="C41" s="17"/>
      <c r="D41" s="17"/>
      <c r="E41" s="17"/>
      <c r="F41" s="26"/>
      <c r="K41" s="32"/>
      <c r="L41" s="32"/>
      <c r="M41" s="32"/>
      <c r="N41" s="32"/>
      <c r="O41" s="489" t="s">
        <v>956</v>
      </c>
      <c r="P41" s="199" t="b">
        <v>1</v>
      </c>
      <c r="Q41" s="199" t="b">
        <v>1</v>
      </c>
      <c r="R41" s="199" t="b">
        <v>1</v>
      </c>
      <c r="S41" s="199" t="b">
        <v>0</v>
      </c>
      <c r="T41" s="32"/>
      <c r="U41" s="199" t="b">
        <v>1</v>
      </c>
      <c r="V41" s="199" t="b">
        <v>1</v>
      </c>
      <c r="W41" s="199" t="b">
        <v>0</v>
      </c>
      <c r="X41" s="199" t="b">
        <v>0</v>
      </c>
      <c r="Y41" s="16"/>
      <c r="Z41" s="8"/>
      <c r="AA41" s="8"/>
      <c r="AB41" s="8"/>
      <c r="AC41" s="8"/>
      <c r="AD41" s="8"/>
      <c r="AE41" s="8"/>
      <c r="AF41" s="8"/>
    </row>
    <row r="42" spans="1:32" customFormat="1" ht="12" customHeight="1" x14ac:dyDescent="0.35">
      <c r="A42" s="6"/>
      <c r="B42" s="7"/>
      <c r="C42" s="17"/>
      <c r="D42" s="17"/>
      <c r="E42" s="17"/>
      <c r="F42" s="26"/>
      <c r="K42" s="32"/>
      <c r="L42" s="32"/>
      <c r="M42" s="32"/>
      <c r="N42" s="32"/>
      <c r="O42" s="489" t="s">
        <v>71</v>
      </c>
      <c r="P42" s="199" t="b">
        <v>1</v>
      </c>
      <c r="Q42" s="199" t="b">
        <v>1</v>
      </c>
      <c r="R42" s="199" t="b">
        <v>1</v>
      </c>
      <c r="S42" s="199" t="b">
        <v>0</v>
      </c>
      <c r="T42" s="32"/>
      <c r="U42" s="199" t="b">
        <v>1</v>
      </c>
      <c r="V42" s="199" t="b">
        <v>1</v>
      </c>
      <c r="W42" s="199" t="b">
        <v>0</v>
      </c>
      <c r="X42" s="199" t="b">
        <v>0</v>
      </c>
      <c r="Y42" s="16"/>
      <c r="Z42" s="8"/>
      <c r="AA42" s="8"/>
      <c r="AB42" s="8"/>
      <c r="AC42" s="8"/>
      <c r="AD42" s="8"/>
      <c r="AE42" s="8"/>
      <c r="AF42" s="8"/>
    </row>
    <row r="43" spans="1:32" customFormat="1" ht="12" customHeight="1" x14ac:dyDescent="0.35">
      <c r="A43" s="6"/>
      <c r="B43" s="7"/>
      <c r="C43" s="17"/>
      <c r="D43" s="17"/>
      <c r="E43" s="17"/>
      <c r="F43" s="26"/>
      <c r="K43" s="32"/>
      <c r="L43" s="32"/>
      <c r="M43" s="32"/>
      <c r="N43" s="32"/>
      <c r="O43" s="489" t="s">
        <v>61</v>
      </c>
      <c r="P43" s="199" t="b">
        <v>1</v>
      </c>
      <c r="Q43" s="199" t="b">
        <v>1</v>
      </c>
      <c r="R43" s="199" t="b">
        <v>1</v>
      </c>
      <c r="S43" s="199" t="b">
        <v>0</v>
      </c>
      <c r="T43" s="32"/>
      <c r="U43" s="199" t="b">
        <v>1</v>
      </c>
      <c r="V43" s="199" t="b">
        <v>1</v>
      </c>
      <c r="W43" s="199" t="b">
        <v>0</v>
      </c>
      <c r="X43" s="199" t="b">
        <v>0</v>
      </c>
      <c r="Y43" s="16"/>
      <c r="Z43" s="8"/>
      <c r="AA43" s="8"/>
      <c r="AB43" s="8"/>
      <c r="AC43" s="8"/>
      <c r="AD43" s="8"/>
      <c r="AE43" s="8"/>
      <c r="AF43" s="8"/>
    </row>
    <row r="44" spans="1:32" customFormat="1" ht="12" customHeight="1" x14ac:dyDescent="0.35">
      <c r="A44" s="6"/>
      <c r="B44" s="7"/>
      <c r="C44" s="17"/>
      <c r="D44" s="17"/>
      <c r="E44" s="17"/>
      <c r="F44" s="26"/>
      <c r="K44" s="32"/>
      <c r="L44" s="32"/>
      <c r="M44" s="32"/>
      <c r="N44" s="32"/>
      <c r="O44" s="489" t="s">
        <v>923</v>
      </c>
      <c r="P44" s="199" t="b">
        <v>1</v>
      </c>
      <c r="Q44" s="199" t="b">
        <v>1</v>
      </c>
      <c r="R44" s="199" t="b">
        <v>1</v>
      </c>
      <c r="S44" s="199" t="b">
        <v>0</v>
      </c>
      <c r="T44" s="32"/>
      <c r="U44" s="199" t="b">
        <v>1</v>
      </c>
      <c r="V44" s="199" t="b">
        <v>1</v>
      </c>
      <c r="W44" s="199" t="b">
        <v>0</v>
      </c>
      <c r="X44" s="199" t="b">
        <v>0</v>
      </c>
      <c r="Y44" s="16"/>
      <c r="Z44" s="8"/>
      <c r="AA44" s="8"/>
      <c r="AB44" s="8"/>
      <c r="AC44" s="8"/>
      <c r="AD44" s="8"/>
      <c r="AE44" s="8"/>
      <c r="AF44" s="8"/>
    </row>
    <row r="45" spans="1:32" customFormat="1" ht="12" customHeight="1" x14ac:dyDescent="0.35">
      <c r="A45" s="6"/>
      <c r="B45" s="7"/>
      <c r="C45" s="17"/>
      <c r="D45" s="17"/>
      <c r="E45" s="17"/>
      <c r="F45" s="26"/>
      <c r="K45" s="32"/>
      <c r="L45" s="32"/>
      <c r="M45" s="32"/>
      <c r="N45" s="32"/>
      <c r="O45" s="489" t="s">
        <v>334</v>
      </c>
      <c r="P45" s="199" t="b">
        <v>1</v>
      </c>
      <c r="Q45" s="199" t="b">
        <v>1</v>
      </c>
      <c r="R45" s="199" t="b">
        <v>1</v>
      </c>
      <c r="S45" s="199" t="b">
        <v>0</v>
      </c>
      <c r="T45" s="32"/>
      <c r="U45" s="199" t="b">
        <v>1</v>
      </c>
      <c r="V45" s="199" t="b">
        <v>1</v>
      </c>
      <c r="W45" s="199" t="b">
        <v>0</v>
      </c>
      <c r="X45" s="199" t="b">
        <v>0</v>
      </c>
      <c r="Y45" s="16"/>
      <c r="Z45" s="8"/>
      <c r="AA45" s="8"/>
      <c r="AB45" s="8"/>
      <c r="AC45" s="8"/>
      <c r="AD45" s="8"/>
      <c r="AE45" s="8"/>
      <c r="AF45" s="8"/>
    </row>
    <row r="46" spans="1:32" customFormat="1" ht="12" customHeight="1" x14ac:dyDescent="0.35">
      <c r="A46" s="6"/>
      <c r="B46" s="7"/>
      <c r="C46" s="17"/>
      <c r="D46" s="17"/>
      <c r="E46" s="17"/>
      <c r="F46" s="26"/>
      <c r="K46" s="32"/>
      <c r="L46" s="32"/>
      <c r="M46" s="32"/>
      <c r="N46" s="32"/>
      <c r="O46" s="489" t="s">
        <v>957</v>
      </c>
      <c r="P46" s="199" t="b">
        <v>1</v>
      </c>
      <c r="Q46" s="199" t="b">
        <v>1</v>
      </c>
      <c r="R46" s="199" t="b">
        <v>1</v>
      </c>
      <c r="S46" s="199" t="b">
        <v>0</v>
      </c>
      <c r="T46" s="32"/>
      <c r="U46" s="199" t="b">
        <v>1</v>
      </c>
      <c r="V46" s="199" t="b">
        <v>1</v>
      </c>
      <c r="W46" s="199" t="b">
        <v>0</v>
      </c>
      <c r="X46" s="199" t="b">
        <v>0</v>
      </c>
      <c r="Y46" s="16"/>
      <c r="Z46" s="8"/>
      <c r="AA46" s="8"/>
      <c r="AB46" s="8"/>
      <c r="AC46" s="8"/>
      <c r="AD46" s="8"/>
      <c r="AE46" s="8"/>
      <c r="AF46" s="8"/>
    </row>
    <row r="47" spans="1:32" customFormat="1" ht="12" customHeight="1" x14ac:dyDescent="0.35">
      <c r="A47" s="6"/>
      <c r="B47" s="7"/>
      <c r="C47" s="17"/>
      <c r="D47" s="17"/>
      <c r="E47" s="17"/>
      <c r="F47" s="26"/>
      <c r="K47" s="32"/>
      <c r="L47" s="32"/>
      <c r="M47" s="32"/>
      <c r="N47" s="32"/>
      <c r="O47" s="489" t="s">
        <v>68</v>
      </c>
      <c r="P47" s="199" t="b">
        <v>1</v>
      </c>
      <c r="Q47" s="199" t="b">
        <v>1</v>
      </c>
      <c r="R47" s="199" t="b">
        <v>1</v>
      </c>
      <c r="S47" s="199" t="b">
        <v>0</v>
      </c>
      <c r="T47" s="32"/>
      <c r="U47" s="199" t="b">
        <v>1</v>
      </c>
      <c r="V47" s="199" t="b">
        <v>1</v>
      </c>
      <c r="W47" s="199" t="b">
        <v>0</v>
      </c>
      <c r="X47" s="199" t="b">
        <v>0</v>
      </c>
      <c r="Y47" s="16"/>
      <c r="Z47" s="8"/>
      <c r="AA47" s="8"/>
      <c r="AB47" s="8"/>
      <c r="AC47" s="8"/>
      <c r="AD47" s="8"/>
      <c r="AE47" s="8"/>
      <c r="AF47" s="8"/>
    </row>
    <row r="48" spans="1:32" customFormat="1" ht="12" customHeight="1" x14ac:dyDescent="0.35">
      <c r="A48" s="6"/>
      <c r="B48" s="7"/>
      <c r="C48" s="17"/>
      <c r="D48" s="17"/>
      <c r="E48" s="17"/>
      <c r="F48" s="26"/>
      <c r="K48" s="32"/>
      <c r="L48" s="32"/>
      <c r="M48" s="38"/>
      <c r="N48" s="32"/>
      <c r="O48" s="490" t="s">
        <v>926</v>
      </c>
      <c r="P48" s="199" t="b">
        <v>1</v>
      </c>
      <c r="Q48" s="199" t="b">
        <v>1</v>
      </c>
      <c r="R48" s="199" t="b">
        <v>1</v>
      </c>
      <c r="S48" s="199" t="b">
        <v>0</v>
      </c>
      <c r="T48" s="32"/>
      <c r="U48" s="199" t="b">
        <v>1</v>
      </c>
      <c r="V48" s="199" t="b">
        <v>1</v>
      </c>
      <c r="W48" s="199" t="b">
        <v>0</v>
      </c>
      <c r="X48" s="199" t="b">
        <v>0</v>
      </c>
      <c r="Y48" s="16"/>
      <c r="Z48" s="8"/>
      <c r="AA48" s="8"/>
      <c r="AB48" s="8"/>
      <c r="AC48" s="8"/>
      <c r="AD48" s="8"/>
      <c r="AE48" s="8"/>
      <c r="AF48" s="8"/>
    </row>
    <row r="49" spans="1:32" customFormat="1" ht="12" customHeight="1" x14ac:dyDescent="0.35">
      <c r="A49" s="6"/>
      <c r="B49" s="7"/>
      <c r="C49" s="17"/>
      <c r="D49" s="17"/>
      <c r="E49" s="17"/>
      <c r="F49" s="26"/>
      <c r="K49" s="38"/>
      <c r="L49" s="38"/>
      <c r="M49" s="38"/>
      <c r="N49" s="32"/>
      <c r="O49" s="30"/>
      <c r="P49" s="30"/>
      <c r="Q49" s="30"/>
      <c r="R49" s="30"/>
      <c r="S49" s="30"/>
      <c r="T49" s="32"/>
      <c r="U49" s="30"/>
      <c r="V49" s="30"/>
      <c r="W49" s="30"/>
      <c r="X49" s="30"/>
      <c r="Y49" s="16"/>
      <c r="Z49" s="8"/>
      <c r="AA49" s="8"/>
      <c r="AB49" s="8"/>
      <c r="AC49" s="8"/>
      <c r="AD49" s="8"/>
      <c r="AE49" s="8"/>
      <c r="AF49" s="8"/>
    </row>
    <row r="50" spans="1:32" customFormat="1" ht="12" customHeight="1" x14ac:dyDescent="0.35">
      <c r="A50" s="6"/>
      <c r="B50" s="7"/>
      <c r="C50" s="17"/>
      <c r="D50" s="17"/>
      <c r="E50" s="17"/>
      <c r="F50" s="26"/>
      <c r="K50" s="38"/>
      <c r="L50" s="38"/>
      <c r="M50" s="38"/>
      <c r="N50" s="32"/>
      <c r="O50" s="30"/>
      <c r="P50" s="30"/>
      <c r="Q50" s="30"/>
      <c r="R50" s="30"/>
      <c r="S50" s="30"/>
      <c r="T50" s="38"/>
      <c r="U50" s="30"/>
      <c r="V50" s="30"/>
      <c r="W50" s="30"/>
      <c r="X50" s="30"/>
      <c r="Y50" s="16"/>
      <c r="Z50" s="8"/>
      <c r="AA50" s="8"/>
      <c r="AB50" s="8"/>
      <c r="AC50" s="8"/>
      <c r="AD50" s="8"/>
      <c r="AE50" s="8"/>
      <c r="AF50" s="8"/>
    </row>
    <row r="51" spans="1:32" customFormat="1" ht="12" customHeight="1" x14ac:dyDescent="0.35">
      <c r="A51" s="6"/>
      <c r="B51" s="7"/>
      <c r="C51" s="17"/>
      <c r="D51" s="17"/>
      <c r="E51" s="17"/>
      <c r="F51" s="26"/>
      <c r="K51" s="38"/>
      <c r="L51" s="38"/>
      <c r="M51" s="38"/>
      <c r="N51" s="32"/>
      <c r="O51" s="30"/>
      <c r="P51" s="30"/>
      <c r="Q51" s="30"/>
      <c r="R51" s="30"/>
      <c r="S51" s="30"/>
      <c r="T51" s="38"/>
      <c r="U51" s="30"/>
      <c r="V51" s="30"/>
      <c r="W51" s="30"/>
      <c r="X51" s="30"/>
      <c r="Y51" s="16"/>
      <c r="Z51" s="8"/>
      <c r="AA51" s="8"/>
      <c r="AB51" s="8"/>
      <c r="AC51" s="8"/>
      <c r="AD51" s="8"/>
      <c r="AE51" s="8"/>
      <c r="AF51" s="8"/>
    </row>
    <row r="52" spans="1:32" customFormat="1" x14ac:dyDescent="0.35">
      <c r="A52" s="6"/>
      <c r="B52" s="7"/>
      <c r="C52" s="17"/>
      <c r="D52" s="17"/>
      <c r="E52" s="17"/>
      <c r="F52" s="36"/>
      <c r="G52" s="37"/>
      <c r="H52" s="37"/>
      <c r="I52" s="37"/>
      <c r="K52" s="38"/>
      <c r="L52" s="38"/>
      <c r="M52" s="38"/>
      <c r="N52" s="32"/>
      <c r="O52" s="30"/>
      <c r="P52" s="30"/>
      <c r="Q52" s="30"/>
      <c r="R52" s="30"/>
      <c r="S52" s="30"/>
      <c r="T52" s="38"/>
      <c r="U52" s="30"/>
      <c r="V52" s="30"/>
      <c r="W52" s="30"/>
      <c r="X52" s="30"/>
      <c r="Y52" s="16"/>
      <c r="Z52" s="8"/>
      <c r="AA52" s="8"/>
      <c r="AB52" s="8"/>
      <c r="AC52" s="8"/>
      <c r="AD52" s="8"/>
      <c r="AE52" s="8"/>
      <c r="AF52" s="8"/>
    </row>
    <row r="53" spans="1:32" customFormat="1" ht="5.15" customHeight="1" x14ac:dyDescent="0.35">
      <c r="A53" s="6"/>
      <c r="B53" s="7"/>
      <c r="C53" s="17"/>
      <c r="D53" s="17"/>
      <c r="E53" s="17"/>
      <c r="F53" s="36"/>
      <c r="G53" s="26"/>
      <c r="H53" s="26"/>
      <c r="I53" s="26"/>
      <c r="K53" s="38"/>
      <c r="M53" s="30"/>
      <c r="N53" s="30"/>
      <c r="O53" s="30"/>
      <c r="P53" s="30"/>
      <c r="Q53" s="30"/>
      <c r="R53" s="30"/>
      <c r="S53" s="30"/>
      <c r="T53" s="30"/>
      <c r="U53" s="30"/>
      <c r="V53" s="30"/>
      <c r="W53" s="30"/>
      <c r="X53" s="30"/>
      <c r="Y53" s="16"/>
      <c r="Z53" s="8"/>
      <c r="AA53" s="8"/>
      <c r="AB53" s="8"/>
      <c r="AC53" s="8"/>
      <c r="AD53" s="8"/>
      <c r="AE53" s="8"/>
      <c r="AF53" s="8"/>
    </row>
    <row r="54" spans="1:32"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39"/>
      <c r="X54" s="39"/>
      <c r="Y54" s="41" t="s">
        <v>23</v>
      </c>
      <c r="Z54" s="8"/>
      <c r="AA54" s="8"/>
      <c r="AB54" s="8"/>
      <c r="AC54" s="8"/>
      <c r="AD54" s="8"/>
      <c r="AE54" s="8"/>
      <c r="AF54" s="8"/>
    </row>
    <row r="55" spans="1:32"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8"/>
      <c r="Y56" s="7"/>
      <c r="Z56" s="7"/>
      <c r="AA56" s="7"/>
      <c r="AB56" s="7"/>
      <c r="AC56" s="7"/>
      <c r="AD56" s="7"/>
      <c r="AE56" s="7"/>
    </row>
    <row r="57" spans="1:32"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2"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2"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2"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2"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2"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2"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2"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5" t="s">
        <v>1134</v>
      </c>
      <c r="J68" s="855" t="s">
        <v>1135</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7">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7">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7">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7">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7">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861</v>
      </c>
      <c r="H74" s="867">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862</v>
      </c>
      <c r="H75" s="867">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863</v>
      </c>
      <c r="H76" s="867">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1071</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6"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6"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6"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6"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6"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6"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6" customFormat="1" ht="12" customHeight="1" x14ac:dyDescent="0.35">
      <c r="A89" s="6"/>
      <c r="B89" s="7"/>
      <c r="C89" s="12"/>
      <c r="D89" s="12"/>
      <c r="E89" s="12" t="s">
        <v>1</v>
      </c>
      <c r="F89" s="13"/>
      <c r="G89" s="14" t="s">
        <v>769</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6" customFormat="1" ht="12" customHeight="1" x14ac:dyDescent="0.35">
      <c r="A90" s="6"/>
      <c r="B90" s="7"/>
      <c r="C90" s="12"/>
      <c r="D90" s="12"/>
      <c r="E90" s="17"/>
      <c r="F90" s="13"/>
      <c r="G90" s="13"/>
      <c r="H90" s="13"/>
      <c r="I90" s="13" t="s">
        <v>770</v>
      </c>
      <c r="J90" s="13" t="s">
        <v>780</v>
      </c>
      <c r="K90" s="13" t="s">
        <v>781</v>
      </c>
      <c r="L90" s="13" t="s">
        <v>1043</v>
      </c>
      <c r="M90" s="13"/>
      <c r="N90" s="13"/>
      <c r="O90" s="13"/>
      <c r="P90" s="13"/>
      <c r="Q90" s="13"/>
      <c r="R90" s="13"/>
      <c r="S90" s="15"/>
      <c r="T90" s="19"/>
      <c r="U90" s="15"/>
      <c r="V90" s="15"/>
      <c r="W90" s="16"/>
      <c r="X90" s="8"/>
      <c r="Y90" s="8"/>
      <c r="Z90" s="8"/>
      <c r="AA90" s="8"/>
      <c r="AB90" s="8"/>
      <c r="AC90" s="8"/>
      <c r="AD90" s="8"/>
    </row>
    <row r="91" spans="1:36" customFormat="1" ht="12" customHeight="1" x14ac:dyDescent="0.35">
      <c r="A91" s="6"/>
      <c r="B91" s="7"/>
      <c r="C91" s="17"/>
      <c r="D91" s="12"/>
      <c r="E91" s="17"/>
      <c r="F91" s="13"/>
      <c r="G91" s="44"/>
      <c r="H91" s="13" t="s">
        <v>1069</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6" customFormat="1" ht="12" customHeight="1" x14ac:dyDescent="0.35">
      <c r="A92" s="6"/>
      <c r="B92" s="7"/>
      <c r="C92" s="17"/>
      <c r="D92" s="12"/>
      <c r="E92" s="17"/>
      <c r="F92" s="13"/>
      <c r="G92" s="44"/>
      <c r="H92" s="13" t="s">
        <v>771</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6"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6"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6"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6"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8"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7"/>
      <c r="AK97" s="7"/>
      <c r="AL97" s="7"/>
    </row>
    <row r="98" spans="1:38"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7"/>
      <c r="AK98" s="7"/>
      <c r="AL98" s="7"/>
    </row>
    <row r="99" spans="1:38"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0"/>
      <c r="AH99" s="10"/>
      <c r="AI99" s="11"/>
      <c r="AJ99" s="8"/>
      <c r="AK99" s="8"/>
      <c r="AL99" s="8"/>
    </row>
    <row r="100" spans="1:38"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3"/>
      <c r="U100" s="15"/>
      <c r="V100" s="13"/>
      <c r="W100" s="13"/>
      <c r="X100" s="13"/>
      <c r="Y100" s="13"/>
      <c r="Z100" s="13"/>
      <c r="AA100" s="15"/>
      <c r="AB100" s="13"/>
      <c r="AC100" s="15"/>
      <c r="AD100" s="15"/>
      <c r="AE100" s="15"/>
      <c r="AF100" s="15"/>
      <c r="AG100" s="15"/>
      <c r="AH100" s="15"/>
      <c r="AI100" s="16"/>
      <c r="AJ100" s="8"/>
      <c r="AK100" s="8"/>
      <c r="AL100" s="8"/>
    </row>
    <row r="101" spans="1:38"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3"/>
      <c r="U101" s="15"/>
      <c r="V101" s="19"/>
      <c r="W101" s="13"/>
      <c r="X101" s="13"/>
      <c r="Y101" s="13"/>
      <c r="Z101" s="13"/>
      <c r="AA101" s="15"/>
      <c r="AB101" s="19"/>
      <c r="AC101" s="15"/>
      <c r="AD101" s="15"/>
      <c r="AE101" s="15"/>
      <c r="AF101" s="15"/>
      <c r="AG101" s="15"/>
      <c r="AH101" s="15"/>
      <c r="AI101" s="16"/>
      <c r="AJ101" s="8"/>
      <c r="AK101" s="8"/>
      <c r="AL101" s="8"/>
    </row>
    <row r="102" spans="1:38"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3"/>
      <c r="U102" s="15"/>
      <c r="V102" s="19"/>
      <c r="W102" s="13"/>
      <c r="X102" s="13"/>
      <c r="Y102" s="13"/>
      <c r="Z102" s="13"/>
      <c r="AA102" s="15"/>
      <c r="AB102" s="19"/>
      <c r="AC102" s="15"/>
      <c r="AD102" s="15"/>
      <c r="AE102" s="15"/>
      <c r="AF102" s="15"/>
      <c r="AG102" s="15"/>
      <c r="AH102" s="15"/>
      <c r="AI102" s="16"/>
      <c r="AJ102" s="8"/>
      <c r="AK102" s="8"/>
      <c r="AL102" s="8"/>
    </row>
    <row r="103" spans="1:38"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3"/>
      <c r="U103" s="15"/>
      <c r="V103" s="19"/>
      <c r="W103" s="13"/>
      <c r="X103" s="13"/>
      <c r="Y103" s="13"/>
      <c r="Z103" s="13"/>
      <c r="AA103" s="15"/>
      <c r="AB103" s="19"/>
      <c r="AC103" s="15"/>
      <c r="AD103" s="15"/>
      <c r="AE103" s="15"/>
      <c r="AF103" s="15"/>
      <c r="AG103" s="15"/>
      <c r="AH103" s="15"/>
      <c r="AI103" s="16"/>
      <c r="AJ103" s="8"/>
      <c r="AK103" s="8"/>
      <c r="AL103" s="8"/>
    </row>
    <row r="104" spans="1:38"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16"/>
      <c r="AJ104" s="8"/>
      <c r="AK104" s="8"/>
      <c r="AL104" s="8"/>
    </row>
    <row r="105" spans="1:38"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22"/>
      <c r="AH105" s="22"/>
      <c r="AI105" s="16"/>
      <c r="AJ105" s="8"/>
      <c r="AK105" s="8"/>
      <c r="AL105" s="8"/>
    </row>
    <row r="106" spans="1:38" customFormat="1" ht="12" customHeight="1" x14ac:dyDescent="0.35">
      <c r="A106" s="6"/>
      <c r="B106" s="7"/>
      <c r="C106" s="17"/>
      <c r="D106" s="17"/>
      <c r="E106" s="17"/>
      <c r="F106" s="17"/>
      <c r="G106" s="17"/>
      <c r="H106" s="17"/>
      <c r="I106" s="17"/>
      <c r="J106" s="22" t="s">
        <v>1143</v>
      </c>
      <c r="K106" s="17"/>
      <c r="L106" s="17"/>
      <c r="M106" s="23"/>
      <c r="N106" s="890" t="s">
        <v>898</v>
      </c>
      <c r="O106" s="24"/>
      <c r="P106" s="892" t="s">
        <v>897</v>
      </c>
      <c r="Q106" s="892"/>
      <c r="R106" s="892"/>
      <c r="S106" s="892"/>
      <c r="T106" s="24"/>
      <c r="U106" s="22" t="s">
        <v>949</v>
      </c>
      <c r="V106" s="22"/>
      <c r="W106" s="696" t="s">
        <v>897</v>
      </c>
      <c r="X106" s="696"/>
      <c r="Y106" s="696"/>
      <c r="Z106" s="696"/>
      <c r="AA106" s="24"/>
      <c r="AB106" s="22" t="s">
        <v>949</v>
      </c>
      <c r="AC106" s="22"/>
      <c r="AD106" s="22" t="s">
        <v>1080</v>
      </c>
      <c r="AE106" s="22"/>
      <c r="AF106" s="22"/>
      <c r="AG106" s="126" t="s">
        <v>1077</v>
      </c>
      <c r="AH106" s="22"/>
      <c r="AI106" s="16"/>
      <c r="AJ106" s="8"/>
      <c r="AK106" s="8"/>
      <c r="AL106" s="8"/>
    </row>
    <row r="107" spans="1:38" customFormat="1" ht="12" customHeight="1" x14ac:dyDescent="0.35">
      <c r="A107" s="6"/>
      <c r="B107" s="7"/>
      <c r="C107" s="17"/>
      <c r="D107" s="17"/>
      <c r="E107" s="17"/>
      <c r="F107" s="17"/>
      <c r="G107" s="17"/>
      <c r="H107" s="17"/>
      <c r="I107" s="17"/>
      <c r="J107" s="22" t="s">
        <v>1190</v>
      </c>
      <c r="K107" s="17"/>
      <c r="L107" s="23" t="s">
        <v>338</v>
      </c>
      <c r="M107" s="23" t="s">
        <v>340</v>
      </c>
      <c r="N107" s="891"/>
      <c r="O107" s="24"/>
      <c r="P107" s="24" t="s">
        <v>748</v>
      </c>
      <c r="Q107" s="24" t="s">
        <v>1223</v>
      </c>
      <c r="R107" s="24" t="s">
        <v>1189</v>
      </c>
      <c r="S107" s="24" t="s">
        <v>896</v>
      </c>
      <c r="T107" s="24"/>
      <c r="U107" s="22"/>
      <c r="V107" s="22"/>
      <c r="W107" s="24" t="str">
        <f>P107</f>
        <v>Dry seeding</v>
      </c>
      <c r="X107" s="24" t="str">
        <f t="shared" ref="X107" si="1">Q107</f>
        <v>Brk</v>
      </c>
      <c r="Y107" s="24" t="str">
        <f>R107</f>
        <v>Quality brk</v>
      </c>
      <c r="Z107" s="24" t="str">
        <f>S107</f>
        <v>Spring</v>
      </c>
      <c r="AA107" s="24"/>
      <c r="AB107" s="22"/>
      <c r="AC107" s="22"/>
      <c r="AD107" s="22" t="s">
        <v>1081</v>
      </c>
      <c r="AE107" s="22" t="s">
        <v>1082</v>
      </c>
      <c r="AF107" s="22"/>
      <c r="AG107" s="22" t="s">
        <v>1078</v>
      </c>
      <c r="AH107" s="22" t="s">
        <v>1079</v>
      </c>
      <c r="AI107" s="16"/>
      <c r="AJ107" s="8"/>
      <c r="AK107" s="8"/>
      <c r="AL107" s="8"/>
    </row>
    <row r="108" spans="1:38" customFormat="1" ht="12" customHeight="1" x14ac:dyDescent="0.35">
      <c r="A108" s="6"/>
      <c r="B108" s="7"/>
      <c r="C108" s="17"/>
      <c r="D108" s="17"/>
      <c r="E108" s="17"/>
      <c r="F108" s="26"/>
      <c r="G108" s="34"/>
      <c r="H108" s="34"/>
      <c r="I108" s="27"/>
      <c r="J108" s="156" t="s">
        <v>1144</v>
      </c>
      <c r="K108" s="491" t="s">
        <v>800</v>
      </c>
      <c r="L108" s="198">
        <v>1</v>
      </c>
      <c r="M108" s="486" t="b">
        <f>NOT(OR(M109:M117))</f>
        <v>1</v>
      </c>
      <c r="N108" s="698">
        <f>W108</f>
        <v>91</v>
      </c>
      <c r="O108" s="159"/>
      <c r="P108" s="699">
        <f>Periods!G21</f>
        <v>43560</v>
      </c>
      <c r="Q108" s="699">
        <f>Periods!F$22</f>
        <v>43600</v>
      </c>
      <c r="R108" s="581">
        <f>Periods!$J$23</f>
        <v>43631</v>
      </c>
      <c r="S108" s="581">
        <f>Periods!$G$25</f>
        <v>43709</v>
      </c>
      <c r="T108" s="32"/>
      <c r="U108" s="641">
        <f>Periods!$F$22</f>
        <v>43600</v>
      </c>
      <c r="V108" s="32"/>
      <c r="W108" s="697">
        <f>MIN(51,INT((P108 - DATE(YEAR(P108),1,1))/7))*7</f>
        <v>91</v>
      </c>
      <c r="X108" s="697">
        <f>MIN(51,INT((Q108 - DATE(YEAR(Q108),1,1))/7))*7</f>
        <v>133</v>
      </c>
      <c r="Y108" s="697">
        <f>MIN(51,INT((R108 - DATE(YEAR(R108),1,1))/7))*7</f>
        <v>161</v>
      </c>
      <c r="Z108" s="697">
        <f>MIN(51,INT((S108 - DATE(YEAR(S108),1,1))/7))*7</f>
        <v>238</v>
      </c>
      <c r="AA108" s="32"/>
      <c r="AB108" s="697">
        <f t="shared" ref="AB108:AB117" si="2">MIN(51,INT((U108 - DATE(YEAR(U108),1,1))/7))*7</f>
        <v>133</v>
      </c>
      <c r="AC108" s="32"/>
      <c r="AD108" s="643">
        <f>$Y108</f>
        <v>161</v>
      </c>
      <c r="AE108" s="643">
        <f>$Y108</f>
        <v>161</v>
      </c>
      <c r="AF108" s="30"/>
      <c r="AG108" s="643">
        <v>-1</v>
      </c>
      <c r="AH108" s="643">
        <v>-1</v>
      </c>
      <c r="AI108" s="16"/>
      <c r="AJ108" s="8"/>
      <c r="AK108" s="8"/>
      <c r="AL108" s="8"/>
    </row>
    <row r="109" spans="1:38" customFormat="1" ht="12" customHeight="1" x14ac:dyDescent="0.35">
      <c r="A109" s="6"/>
      <c r="B109" s="7"/>
      <c r="C109" s="17"/>
      <c r="D109" s="17"/>
      <c r="E109" s="17"/>
      <c r="F109" s="26"/>
      <c r="G109" s="34"/>
      <c r="H109" s="34"/>
      <c r="I109" s="34"/>
      <c r="J109" s="156" t="s">
        <v>1180</v>
      </c>
      <c r="K109" s="492" t="s">
        <v>379</v>
      </c>
      <c r="L109" s="198">
        <v>9.0909090909090912E-2</v>
      </c>
      <c r="M109" s="199" t="b">
        <v>0</v>
      </c>
      <c r="N109" s="698">
        <f>W109</f>
        <v>91</v>
      </c>
      <c r="O109" s="159"/>
      <c r="P109" s="699">
        <f>P108</f>
        <v>43560</v>
      </c>
      <c r="Q109" s="581">
        <f>Periods!G$22</f>
        <v>43589</v>
      </c>
      <c r="R109" s="581">
        <f>Periods!$J$23</f>
        <v>43631</v>
      </c>
      <c r="S109" s="581">
        <f>Periods!$G$25</f>
        <v>43709</v>
      </c>
      <c r="T109" s="32"/>
      <c r="U109" s="641">
        <f>Periods!G22</f>
        <v>43589</v>
      </c>
      <c r="V109" s="32"/>
      <c r="W109" s="697">
        <f t="shared" ref="W109:W117" si="3">MIN(51,INT((P109 - DATE(YEAR(P109),1,1))/7))*7</f>
        <v>91</v>
      </c>
      <c r="X109" s="697">
        <f t="shared" ref="X109:X117" si="4">MIN(51,INT((Q109 - DATE(YEAR(Q109),1,1))/7))*7</f>
        <v>119</v>
      </c>
      <c r="Y109" s="697">
        <f t="shared" ref="Y109:Y117" si="5">MIN(51,INT((R109 - DATE(YEAR(R109),1,1))/7))*7</f>
        <v>161</v>
      </c>
      <c r="Z109" s="697">
        <f t="shared" ref="Z109:Z117" si="6">MIN(51,INT((S109 - DATE(YEAR(S109),1,1))/7))*7</f>
        <v>238</v>
      </c>
      <c r="AA109" s="32"/>
      <c r="AB109" s="697">
        <f t="shared" si="2"/>
        <v>119</v>
      </c>
      <c r="AC109" s="32"/>
      <c r="AD109" s="643">
        <f t="shared" ref="AD109:AE117" si="7">$Y109</f>
        <v>161</v>
      </c>
      <c r="AE109" s="643">
        <f t="shared" si="7"/>
        <v>161</v>
      </c>
      <c r="AF109" s="30"/>
      <c r="AG109" s="30"/>
      <c r="AH109" s="30"/>
      <c r="AI109" s="16"/>
      <c r="AJ109" s="8"/>
      <c r="AK109" s="8"/>
      <c r="AL109" s="8"/>
    </row>
    <row r="110" spans="1:38" customFormat="1" ht="12" customHeight="1" x14ac:dyDescent="0.35">
      <c r="A110" s="6"/>
      <c r="B110" s="7"/>
      <c r="C110" s="17"/>
      <c r="D110" s="17"/>
      <c r="E110" s="17"/>
      <c r="F110" s="26"/>
      <c r="G110" s="34"/>
      <c r="H110" s="34"/>
      <c r="I110" s="34"/>
      <c r="J110" s="156" t="s">
        <v>1181</v>
      </c>
      <c r="K110" s="492" t="s">
        <v>772</v>
      </c>
      <c r="L110" s="198">
        <v>0.15909090909090909</v>
      </c>
      <c r="M110" s="199" t="b">
        <v>0</v>
      </c>
      <c r="N110" s="698">
        <f>Z110</f>
        <v>238</v>
      </c>
      <c r="O110" s="159"/>
      <c r="P110" s="699">
        <f t="shared" ref="P110:Q117" si="8">P109</f>
        <v>43560</v>
      </c>
      <c r="Q110" s="699">
        <f>Q109</f>
        <v>43589</v>
      </c>
      <c r="R110" s="699">
        <f t="shared" ref="R110:R117" si="9">R109</f>
        <v>43631</v>
      </c>
      <c r="S110" s="699">
        <f t="shared" ref="S110:S117" si="10">S109</f>
        <v>43709</v>
      </c>
      <c r="T110" s="32"/>
      <c r="U110" s="1">
        <f t="shared" ref="U110:U117" si="11">U109</f>
        <v>43589</v>
      </c>
      <c r="V110" s="32"/>
      <c r="W110" s="697">
        <f t="shared" si="3"/>
        <v>91</v>
      </c>
      <c r="X110" s="697">
        <f t="shared" si="4"/>
        <v>119</v>
      </c>
      <c r="Y110" s="697">
        <f t="shared" si="5"/>
        <v>161</v>
      </c>
      <c r="Z110" s="697">
        <f t="shared" si="6"/>
        <v>238</v>
      </c>
      <c r="AA110" s="32"/>
      <c r="AB110" s="697">
        <f t="shared" si="2"/>
        <v>119</v>
      </c>
      <c r="AC110" s="32"/>
      <c r="AD110" s="643">
        <f t="shared" si="7"/>
        <v>161</v>
      </c>
      <c r="AE110" s="643">
        <f t="shared" si="7"/>
        <v>161</v>
      </c>
      <c r="AF110" s="30"/>
      <c r="AG110" s="30"/>
      <c r="AH110" s="30"/>
      <c r="AI110" s="16"/>
      <c r="AJ110" s="8"/>
      <c r="AK110" s="8"/>
      <c r="AL110" s="8"/>
    </row>
    <row r="111" spans="1:38" customFormat="1" ht="12" customHeight="1" x14ac:dyDescent="0.35">
      <c r="A111" s="6"/>
      <c r="B111" s="7"/>
      <c r="C111" s="17"/>
      <c r="D111" s="17"/>
      <c r="E111" s="17"/>
      <c r="F111" s="26"/>
      <c r="G111" s="34"/>
      <c r="H111" s="34"/>
      <c r="I111" s="34"/>
      <c r="J111" s="156" t="s">
        <v>1182</v>
      </c>
      <c r="K111" s="492" t="s">
        <v>773</v>
      </c>
      <c r="L111" s="198">
        <v>0.13636363636363635</v>
      </c>
      <c r="M111" s="199" t="b">
        <v>0</v>
      </c>
      <c r="N111" s="698">
        <f>Y111</f>
        <v>161</v>
      </c>
      <c r="O111" s="159"/>
      <c r="P111" s="699">
        <f t="shared" si="8"/>
        <v>43560</v>
      </c>
      <c r="Q111" s="699">
        <f t="shared" si="8"/>
        <v>43589</v>
      </c>
      <c r="R111" s="699">
        <f t="shared" si="9"/>
        <v>43631</v>
      </c>
      <c r="S111" s="699">
        <f t="shared" si="10"/>
        <v>43709</v>
      </c>
      <c r="T111" s="32"/>
      <c r="U111" s="1">
        <f t="shared" si="11"/>
        <v>43589</v>
      </c>
      <c r="V111" s="32"/>
      <c r="W111" s="697">
        <f t="shared" si="3"/>
        <v>91</v>
      </c>
      <c r="X111" s="697">
        <f t="shared" si="4"/>
        <v>119</v>
      </c>
      <c r="Y111" s="697">
        <f t="shared" si="5"/>
        <v>161</v>
      </c>
      <c r="Z111" s="697">
        <f t="shared" si="6"/>
        <v>238</v>
      </c>
      <c r="AA111" s="32"/>
      <c r="AB111" s="697">
        <f t="shared" si="2"/>
        <v>119</v>
      </c>
      <c r="AC111" s="32"/>
      <c r="AD111" s="643">
        <f t="shared" si="7"/>
        <v>161</v>
      </c>
      <c r="AE111" s="643">
        <f t="shared" si="7"/>
        <v>161</v>
      </c>
      <c r="AF111" s="30"/>
      <c r="AG111" s="30"/>
      <c r="AH111" s="30"/>
      <c r="AI111" s="16"/>
      <c r="AJ111" s="8"/>
      <c r="AK111" s="8"/>
      <c r="AL111" s="8"/>
    </row>
    <row r="112" spans="1:38" customFormat="1" ht="12" customHeight="1" x14ac:dyDescent="0.35">
      <c r="A112" s="6"/>
      <c r="B112" s="7"/>
      <c r="C112" s="17"/>
      <c r="D112" s="17"/>
      <c r="E112" s="17"/>
      <c r="F112" s="26"/>
      <c r="G112" s="34"/>
      <c r="H112" s="34"/>
      <c r="I112" s="34"/>
      <c r="J112" s="156" t="s">
        <v>1183</v>
      </c>
      <c r="K112" s="492" t="s">
        <v>774</v>
      </c>
      <c r="L112" s="198">
        <v>0.11363636363636363</v>
      </c>
      <c r="M112" s="199" t="b">
        <v>0</v>
      </c>
      <c r="N112" s="698">
        <f>Z112</f>
        <v>238</v>
      </c>
      <c r="O112" s="159"/>
      <c r="P112" s="699">
        <f t="shared" si="8"/>
        <v>43560</v>
      </c>
      <c r="Q112" s="699">
        <f t="shared" si="8"/>
        <v>43589</v>
      </c>
      <c r="R112" s="699">
        <f t="shared" si="9"/>
        <v>43631</v>
      </c>
      <c r="S112" s="699">
        <f t="shared" si="10"/>
        <v>43709</v>
      </c>
      <c r="T112" s="32"/>
      <c r="U112" s="1">
        <f t="shared" si="11"/>
        <v>43589</v>
      </c>
      <c r="V112" s="32"/>
      <c r="W112" s="697">
        <f t="shared" si="3"/>
        <v>91</v>
      </c>
      <c r="X112" s="697">
        <f t="shared" si="4"/>
        <v>119</v>
      </c>
      <c r="Y112" s="697">
        <f t="shared" si="5"/>
        <v>161</v>
      </c>
      <c r="Z112" s="697">
        <f t="shared" si="6"/>
        <v>238</v>
      </c>
      <c r="AA112" s="32"/>
      <c r="AB112" s="697">
        <f t="shared" si="2"/>
        <v>119</v>
      </c>
      <c r="AC112" s="32"/>
      <c r="AD112" s="643">
        <f t="shared" si="7"/>
        <v>161</v>
      </c>
      <c r="AE112" s="643">
        <f t="shared" si="7"/>
        <v>161</v>
      </c>
      <c r="AF112" s="30"/>
      <c r="AG112" s="30"/>
      <c r="AH112" s="30"/>
      <c r="AI112" s="16"/>
      <c r="AJ112" s="8"/>
      <c r="AK112" s="8"/>
      <c r="AL112" s="8"/>
    </row>
    <row r="113" spans="1:38" customFormat="1" ht="12" customHeight="1" x14ac:dyDescent="0.35">
      <c r="A113" s="6"/>
      <c r="B113" s="7"/>
      <c r="C113" s="17"/>
      <c r="D113" s="17"/>
      <c r="E113" s="17"/>
      <c r="F113" s="26"/>
      <c r="G113" s="34"/>
      <c r="H113" s="34"/>
      <c r="I113" s="34"/>
      <c r="J113" s="156" t="s">
        <v>1184</v>
      </c>
      <c r="K113" s="492" t="s">
        <v>775</v>
      </c>
      <c r="L113" s="198">
        <v>0.11363636363636363</v>
      </c>
      <c r="M113" s="199" t="b">
        <v>0</v>
      </c>
      <c r="N113" s="698">
        <f>W113</f>
        <v>91</v>
      </c>
      <c r="O113" s="159"/>
      <c r="P113" s="699">
        <f t="shared" si="8"/>
        <v>43560</v>
      </c>
      <c r="Q113" s="581">
        <f>Periods!K$22</f>
        <v>43606</v>
      </c>
      <c r="R113" s="581">
        <f>R112</f>
        <v>43631</v>
      </c>
      <c r="S113" s="581">
        <f>Periods!$K$25</f>
        <v>43709</v>
      </c>
      <c r="T113" s="32"/>
      <c r="U113" s="641">
        <f>Periods!K22</f>
        <v>43606</v>
      </c>
      <c r="V113" s="32"/>
      <c r="W113" s="697">
        <f t="shared" si="3"/>
        <v>91</v>
      </c>
      <c r="X113" s="697">
        <f t="shared" si="4"/>
        <v>140</v>
      </c>
      <c r="Y113" s="697">
        <f t="shared" si="5"/>
        <v>161</v>
      </c>
      <c r="Z113" s="697">
        <f t="shared" si="6"/>
        <v>238</v>
      </c>
      <c r="AA113" s="32"/>
      <c r="AB113" s="697">
        <f t="shared" si="2"/>
        <v>140</v>
      </c>
      <c r="AC113" s="32"/>
      <c r="AD113" s="643">
        <f t="shared" si="7"/>
        <v>161</v>
      </c>
      <c r="AE113" s="643">
        <f t="shared" si="7"/>
        <v>161</v>
      </c>
      <c r="AF113" s="30"/>
      <c r="AG113" s="30"/>
      <c r="AH113" s="30"/>
      <c r="AI113" s="16"/>
      <c r="AJ113" s="8"/>
      <c r="AK113" s="8"/>
      <c r="AL113" s="8"/>
    </row>
    <row r="114" spans="1:38" customFormat="1" ht="12" customHeight="1" x14ac:dyDescent="0.35">
      <c r="A114" s="6"/>
      <c r="B114" s="7"/>
      <c r="C114" s="17"/>
      <c r="D114" s="17"/>
      <c r="E114" s="17"/>
      <c r="F114" s="26"/>
      <c r="G114" s="34"/>
      <c r="H114" s="34"/>
      <c r="I114" s="34"/>
      <c r="J114" s="156" t="s">
        <v>1185</v>
      </c>
      <c r="K114" s="492" t="s">
        <v>776</v>
      </c>
      <c r="L114" s="198">
        <v>0.13636363636363635</v>
      </c>
      <c r="M114" s="199" t="b">
        <v>0</v>
      </c>
      <c r="N114" s="698">
        <f>Z114</f>
        <v>238</v>
      </c>
      <c r="O114" s="159"/>
      <c r="P114" s="699">
        <f t="shared" si="8"/>
        <v>43560</v>
      </c>
      <c r="Q114" s="699">
        <f>Q113</f>
        <v>43606</v>
      </c>
      <c r="R114" s="699">
        <f t="shared" si="9"/>
        <v>43631</v>
      </c>
      <c r="S114" s="699">
        <f t="shared" si="10"/>
        <v>43709</v>
      </c>
      <c r="T114" s="32"/>
      <c r="U114" s="1">
        <f t="shared" si="11"/>
        <v>43606</v>
      </c>
      <c r="V114" s="32"/>
      <c r="W114" s="697">
        <f t="shared" si="3"/>
        <v>91</v>
      </c>
      <c r="X114" s="697">
        <f t="shared" si="4"/>
        <v>140</v>
      </c>
      <c r="Y114" s="697">
        <f t="shared" si="5"/>
        <v>161</v>
      </c>
      <c r="Z114" s="697">
        <f t="shared" si="6"/>
        <v>238</v>
      </c>
      <c r="AA114" s="32"/>
      <c r="AB114" s="697">
        <f t="shared" si="2"/>
        <v>140</v>
      </c>
      <c r="AC114" s="32"/>
      <c r="AD114" s="643">
        <f t="shared" si="7"/>
        <v>161</v>
      </c>
      <c r="AE114" s="643">
        <f t="shared" si="7"/>
        <v>161</v>
      </c>
      <c r="AF114" s="30"/>
      <c r="AG114" s="30"/>
      <c r="AH114" s="30"/>
      <c r="AI114" s="16"/>
      <c r="AJ114" s="8"/>
      <c r="AK114" s="8"/>
      <c r="AL114" s="8"/>
    </row>
    <row r="115" spans="1:38" customFormat="1" ht="12" customHeight="1" x14ac:dyDescent="0.35">
      <c r="A115" s="6"/>
      <c r="B115" s="7"/>
      <c r="C115" s="17"/>
      <c r="D115" s="17"/>
      <c r="E115" s="17"/>
      <c r="F115" s="26"/>
      <c r="H115" s="34"/>
      <c r="I115" s="34"/>
      <c r="J115" s="156" t="s">
        <v>1186</v>
      </c>
      <c r="K115" s="492" t="s">
        <v>777</v>
      </c>
      <c r="L115" s="198">
        <v>0.15909090909090909</v>
      </c>
      <c r="M115" s="199" t="b">
        <v>0</v>
      </c>
      <c r="N115" s="698">
        <f>Y115</f>
        <v>161</v>
      </c>
      <c r="O115" s="159"/>
      <c r="P115" s="699">
        <f t="shared" si="8"/>
        <v>43560</v>
      </c>
      <c r="Q115" s="699">
        <f t="shared" si="8"/>
        <v>43606</v>
      </c>
      <c r="R115" s="699">
        <f t="shared" si="9"/>
        <v>43631</v>
      </c>
      <c r="S115" s="699">
        <f t="shared" si="10"/>
        <v>43709</v>
      </c>
      <c r="T115" s="32"/>
      <c r="U115" s="1">
        <f t="shared" si="11"/>
        <v>43606</v>
      </c>
      <c r="V115" s="32"/>
      <c r="W115" s="697">
        <f t="shared" si="3"/>
        <v>91</v>
      </c>
      <c r="X115" s="697">
        <f t="shared" si="4"/>
        <v>140</v>
      </c>
      <c r="Y115" s="697">
        <f t="shared" si="5"/>
        <v>161</v>
      </c>
      <c r="Z115" s="697">
        <f t="shared" si="6"/>
        <v>238</v>
      </c>
      <c r="AA115" s="32"/>
      <c r="AB115" s="697">
        <f t="shared" si="2"/>
        <v>140</v>
      </c>
      <c r="AC115" s="32"/>
      <c r="AD115" s="643">
        <f t="shared" si="7"/>
        <v>161</v>
      </c>
      <c r="AE115" s="643">
        <f t="shared" si="7"/>
        <v>161</v>
      </c>
      <c r="AF115" s="30"/>
      <c r="AG115" s="30"/>
      <c r="AH115" s="30"/>
      <c r="AI115" s="16"/>
      <c r="AJ115" s="8"/>
      <c r="AK115" s="8"/>
      <c r="AL115" s="8"/>
    </row>
    <row r="116" spans="1:38" customFormat="1" ht="12" customHeight="1" x14ac:dyDescent="0.35">
      <c r="A116" s="6"/>
      <c r="B116" s="7"/>
      <c r="C116" s="17"/>
      <c r="D116" s="17"/>
      <c r="E116" s="17"/>
      <c r="F116" s="36"/>
      <c r="H116" s="34"/>
      <c r="I116" s="34"/>
      <c r="J116" s="156" t="s">
        <v>1187</v>
      </c>
      <c r="K116" s="492" t="s">
        <v>778</v>
      </c>
      <c r="L116" s="198">
        <v>9.0909090909090912E-2</v>
      </c>
      <c r="M116" s="199" t="b">
        <v>0</v>
      </c>
      <c r="N116" s="698">
        <f>Z116</f>
        <v>238</v>
      </c>
      <c r="O116" s="159"/>
      <c r="P116" s="699">
        <f t="shared" si="8"/>
        <v>43560</v>
      </c>
      <c r="Q116" s="699">
        <f t="shared" si="8"/>
        <v>43606</v>
      </c>
      <c r="R116" s="699">
        <f t="shared" si="9"/>
        <v>43631</v>
      </c>
      <c r="S116" s="699">
        <f t="shared" si="10"/>
        <v>43709</v>
      </c>
      <c r="T116" s="32"/>
      <c r="U116" s="1">
        <f t="shared" si="11"/>
        <v>43606</v>
      </c>
      <c r="V116" s="32"/>
      <c r="W116" s="697">
        <f t="shared" si="3"/>
        <v>91</v>
      </c>
      <c r="X116" s="697">
        <f t="shared" si="4"/>
        <v>140</v>
      </c>
      <c r="Y116" s="697">
        <f t="shared" si="5"/>
        <v>161</v>
      </c>
      <c r="Z116" s="697">
        <f t="shared" si="6"/>
        <v>238</v>
      </c>
      <c r="AA116" s="32"/>
      <c r="AB116" s="697">
        <f t="shared" si="2"/>
        <v>140</v>
      </c>
      <c r="AC116" s="32"/>
      <c r="AD116" s="643">
        <f t="shared" si="7"/>
        <v>161</v>
      </c>
      <c r="AE116" s="643">
        <f t="shared" si="7"/>
        <v>161</v>
      </c>
      <c r="AF116" s="30"/>
      <c r="AG116" s="30"/>
      <c r="AH116" s="30"/>
      <c r="AI116" s="16"/>
      <c r="AJ116" s="8"/>
      <c r="AK116" s="8"/>
      <c r="AL116" s="8"/>
    </row>
    <row r="117" spans="1:38" customFormat="1" ht="12" customHeight="1" x14ac:dyDescent="0.35">
      <c r="A117" s="6"/>
      <c r="B117" s="7"/>
      <c r="C117" s="17"/>
      <c r="D117" s="17"/>
      <c r="E117" s="17"/>
      <c r="F117" s="36"/>
      <c r="H117" s="34"/>
      <c r="I117" s="37"/>
      <c r="J117" s="856" t="s">
        <v>1145</v>
      </c>
      <c r="K117" s="493" t="s">
        <v>779</v>
      </c>
      <c r="L117" s="198">
        <v>0</v>
      </c>
      <c r="M117" s="199" t="b">
        <v>0</v>
      </c>
      <c r="N117" s="698">
        <f>Z117</f>
        <v>238</v>
      </c>
      <c r="O117" s="159"/>
      <c r="P117" s="699">
        <f t="shared" si="8"/>
        <v>43560</v>
      </c>
      <c r="Q117" s="699">
        <f t="shared" si="8"/>
        <v>43606</v>
      </c>
      <c r="R117" s="699">
        <f t="shared" si="9"/>
        <v>43631</v>
      </c>
      <c r="S117" s="699">
        <f t="shared" si="10"/>
        <v>43709</v>
      </c>
      <c r="T117" s="32"/>
      <c r="U117" s="1">
        <f t="shared" si="11"/>
        <v>43606</v>
      </c>
      <c r="V117" s="32"/>
      <c r="W117" s="697">
        <f t="shared" si="3"/>
        <v>91</v>
      </c>
      <c r="X117" s="697">
        <f t="shared" si="4"/>
        <v>140</v>
      </c>
      <c r="Y117" s="697">
        <f t="shared" si="5"/>
        <v>161</v>
      </c>
      <c r="Z117" s="697">
        <f t="shared" si="6"/>
        <v>238</v>
      </c>
      <c r="AA117" s="32"/>
      <c r="AB117" s="697">
        <f t="shared" si="2"/>
        <v>140</v>
      </c>
      <c r="AC117" s="32"/>
      <c r="AD117" s="643">
        <f t="shared" si="7"/>
        <v>161</v>
      </c>
      <c r="AE117" s="643">
        <f t="shared" si="7"/>
        <v>161</v>
      </c>
      <c r="AF117" s="30"/>
      <c r="AG117" s="30"/>
      <c r="AH117" s="30"/>
      <c r="AI117" s="16"/>
      <c r="AJ117" s="8"/>
      <c r="AK117" s="8"/>
      <c r="AL117" s="8"/>
    </row>
    <row r="118" spans="1:38" customFormat="1" ht="12" customHeight="1" x14ac:dyDescent="0.35">
      <c r="A118" s="6"/>
      <c r="B118" s="7"/>
      <c r="C118" s="17"/>
      <c r="D118" s="17"/>
      <c r="E118" s="17"/>
      <c r="F118" s="33"/>
      <c r="G118" s="34"/>
      <c r="H118" s="34"/>
      <c r="I118" s="27"/>
      <c r="J118" s="27"/>
      <c r="K118" s="27"/>
      <c r="L118" s="196"/>
      <c r="M118" s="32"/>
      <c r="N118" s="32"/>
      <c r="O118" s="159" t="s">
        <v>895</v>
      </c>
      <c r="P118" s="199" t="b">
        <v>0</v>
      </c>
      <c r="Q118" s="199" t="b">
        <v>0</v>
      </c>
      <c r="R118" s="199" t="b">
        <v>0</v>
      </c>
      <c r="S118" s="199" t="b">
        <v>0</v>
      </c>
      <c r="T118" s="32"/>
      <c r="U118" s="32"/>
      <c r="V118" s="32"/>
      <c r="W118" s="32"/>
      <c r="X118" s="32"/>
      <c r="Y118" s="32"/>
      <c r="Z118" s="32"/>
      <c r="AA118" s="32"/>
      <c r="AB118" s="32"/>
      <c r="AC118" s="32"/>
      <c r="AD118" s="30"/>
      <c r="AE118" s="30"/>
      <c r="AF118" s="30"/>
      <c r="AG118" s="30"/>
      <c r="AH118" s="30"/>
      <c r="AI118" s="16"/>
      <c r="AJ118" s="8"/>
      <c r="AK118" s="8"/>
      <c r="AL118" s="8"/>
    </row>
    <row r="119" spans="1:38"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2"/>
      <c r="AC119" s="32"/>
      <c r="AD119" s="30"/>
      <c r="AE119" s="30"/>
      <c r="AF119" s="30"/>
      <c r="AG119" s="30"/>
      <c r="AH119" s="30"/>
      <c r="AI119" s="16"/>
      <c r="AJ119" s="8"/>
      <c r="AK119" s="8"/>
      <c r="AL119" s="8"/>
    </row>
    <row r="120" spans="1:38"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8"/>
      <c r="AC120" s="38"/>
      <c r="AD120" s="30"/>
      <c r="AE120" s="30"/>
      <c r="AF120" s="30"/>
      <c r="AG120" s="30"/>
      <c r="AH120" s="30"/>
      <c r="AI120" s="16"/>
      <c r="AJ120" s="8"/>
      <c r="AK120" s="8"/>
      <c r="AL120" s="8"/>
    </row>
    <row r="121" spans="1:38"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41" t="s">
        <v>23</v>
      </c>
      <c r="AJ121" s="8"/>
      <c r="AK121" s="8"/>
      <c r="AL121" s="8"/>
    </row>
    <row r="122" spans="1:38"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row>
    <row r="123" spans="1:38"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7"/>
      <c r="AJ123" s="7"/>
      <c r="AK123" s="7"/>
    </row>
    <row r="124" spans="1:38"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8"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8"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8"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8"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1209</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1210</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1211</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S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1107</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1108</v>
      </c>
      <c r="L31" s="29"/>
      <c r="N31" s="693" t="s">
        <v>1109</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2">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1003</v>
      </c>
      <c r="I78" s="174" t="s">
        <v>310</v>
      </c>
      <c r="J78" s="174" t="s">
        <v>307</v>
      </c>
      <c r="M78" s="175"/>
      <c r="N78" s="175" t="s">
        <v>1003</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87"/>
  <sheetViews>
    <sheetView topLeftCell="A521" zoomScale="90" zoomScaleNormal="90" workbookViewId="0">
      <selection activeCell="A487" sqref="A487:XFD48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931</v>
      </c>
      <c r="H31" s="700">
        <f>MIN(364,INT((I31 - DATE(YEAR(I31),1,1))))</f>
        <v>348</v>
      </c>
      <c r="I31" s="701">
        <v>43814</v>
      </c>
      <c r="J31" s="619" t="str">
        <f>IF(i_grain_income_date&gt;MAX($U$99:$AD$117),"","**ERROR**")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929</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930</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951</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748</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1218</v>
      </c>
      <c r="H43" s="35"/>
      <c r="I43" s="883">
        <f>I44</f>
        <v>94</v>
      </c>
      <c r="J43" s="883">
        <f t="shared" ref="J43:P43" si="0">J44</f>
        <v>101</v>
      </c>
      <c r="K43" s="883">
        <f t="shared" si="0"/>
        <v>108</v>
      </c>
      <c r="L43" s="883">
        <f t="shared" si="0"/>
        <v>115</v>
      </c>
      <c r="M43" s="883">
        <f t="shared" si="0"/>
        <v>122</v>
      </c>
      <c r="N43" s="883">
        <f t="shared" si="0"/>
        <v>129</v>
      </c>
      <c r="O43" s="883">
        <f t="shared" si="0"/>
        <v>136</v>
      </c>
      <c r="P43" s="883">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0</v>
      </c>
      <c r="J45" s="221">
        <v>0</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0</v>
      </c>
      <c r="J46" s="221">
        <v>0</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0</v>
      </c>
      <c r="J47" s="221">
        <v>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0</v>
      </c>
      <c r="J48" s="221">
        <v>0</v>
      </c>
      <c r="K48" s="221">
        <v>0</v>
      </c>
      <c r="L48" s="221">
        <v>0</v>
      </c>
      <c r="M48" s="221">
        <v>-10.5</v>
      </c>
      <c r="N48" s="221">
        <v>-10.5</v>
      </c>
      <c r="O48" s="221">
        <v>-10.5</v>
      </c>
      <c r="P48" s="221">
        <v>-10.5</v>
      </c>
      <c r="Q48" s="35"/>
      <c r="R48" s="35"/>
      <c r="S48" s="35"/>
      <c r="T48" s="88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0</v>
      </c>
      <c r="J49" s="221">
        <v>0</v>
      </c>
      <c r="K49" s="221">
        <v>0</v>
      </c>
      <c r="L49" s="221">
        <v>0</v>
      </c>
      <c r="M49" s="221">
        <v>-20</v>
      </c>
      <c r="N49" s="221">
        <v>-20</v>
      </c>
      <c r="O49" s="221">
        <v>-20</v>
      </c>
      <c r="P49" s="221">
        <v>-20</v>
      </c>
      <c r="Q49" s="35"/>
      <c r="R49" s="35"/>
      <c r="S49" s="35"/>
      <c r="T49" s="88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0</v>
      </c>
      <c r="J50" s="221">
        <v>0</v>
      </c>
      <c r="K50" s="221">
        <v>0</v>
      </c>
      <c r="L50" s="221">
        <v>0</v>
      </c>
      <c r="M50" s="221">
        <v>-20</v>
      </c>
      <c r="N50" s="221">
        <v>-20</v>
      </c>
      <c r="O50" s="221">
        <v>-20</v>
      </c>
      <c r="P50" s="221">
        <v>-20</v>
      </c>
      <c r="Q50" s="35"/>
      <c r="R50" s="35"/>
      <c r="S50" s="35"/>
      <c r="T50" s="88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0</v>
      </c>
      <c r="J51" s="221">
        <v>0</v>
      </c>
      <c r="K51" s="221">
        <v>0</v>
      </c>
      <c r="L51" s="221">
        <v>0</v>
      </c>
      <c r="M51" s="221">
        <v>-25</v>
      </c>
      <c r="N51" s="221">
        <v>-25</v>
      </c>
      <c r="O51" s="221">
        <v>-25</v>
      </c>
      <c r="P51" s="221">
        <v>-25</v>
      </c>
      <c r="Q51" s="35"/>
      <c r="R51" s="35"/>
      <c r="S51" s="35"/>
      <c r="T51" s="88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lf</v>
      </c>
      <c r="I52" s="221">
        <v>0</v>
      </c>
      <c r="J52" s="221">
        <v>0</v>
      </c>
      <c r="K52" s="221">
        <v>0</v>
      </c>
      <c r="L52" s="221">
        <v>0</v>
      </c>
      <c r="M52" s="221">
        <v>-25</v>
      </c>
      <c r="N52" s="221">
        <v>-25</v>
      </c>
      <c r="O52" s="221">
        <v>-25</v>
      </c>
      <c r="P52" s="221">
        <v>-25</v>
      </c>
      <c r="Q52" s="35"/>
      <c r="R52" s="35"/>
      <c r="S52" s="35"/>
      <c r="T52" s="88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ms</v>
      </c>
      <c r="I53" s="888">
        <f t="shared" ref="I53" si="2">0.215*I45+0.215*I60+0.215*I47+0.215*I51+0.14*I62</f>
        <v>0</v>
      </c>
      <c r="J53" s="888">
        <f t="shared" ref="J53" si="3">0.215*J45+0.215*J60+0.215*J47+0.215*J51+0.14*J62</f>
        <v>0</v>
      </c>
      <c r="K53" s="888">
        <f t="shared" ref="K53" si="4">0.215*K45+0.215*K60+0.215*K47+0.215*K51+0.14*K62</f>
        <v>0</v>
      </c>
      <c r="L53" s="888">
        <f t="shared" ref="L53" si="5">0.215*L45+0.215*L60+0.215*L47+0.215*L51+0.14*L62</f>
        <v>0</v>
      </c>
      <c r="M53" s="888">
        <f t="shared" ref="M53" si="6">0.215*M45+0.215*M60+0.215*M47+0.215*M51+0.14*M62</f>
        <v>-16.989999999999998</v>
      </c>
      <c r="N53" s="888">
        <f t="shared" ref="N53" si="7">0.215*N45+0.215*N60+0.215*N47+0.215*N51+0.14*N62</f>
        <v>-16.989999999999998</v>
      </c>
      <c r="O53" s="888">
        <f t="shared" ref="O53" si="8">0.215*O45+0.215*O60+0.215*O47+0.215*O51+0.14*O62</f>
        <v>-16.989999999999998</v>
      </c>
      <c r="P53" s="888">
        <f t="shared" ref="P53" si="9">0.215*P45+0.215*P60+0.215*P47+0.215*P51+0.14*P62</f>
        <v>-16.989999999999998</v>
      </c>
      <c r="Q53" s="35"/>
      <c r="R53" s="35"/>
      <c r="S53" s="35"/>
      <c r="T53" s="88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v>
      </c>
      <c r="I54" s="221">
        <v>0</v>
      </c>
      <c r="J54" s="221">
        <v>0</v>
      </c>
      <c r="K54" s="221">
        <v>0</v>
      </c>
      <c r="L54" s="221">
        <v>0</v>
      </c>
      <c r="M54" s="221">
        <v>-10.5</v>
      </c>
      <c r="N54" s="221">
        <v>-10.5</v>
      </c>
      <c r="O54" s="221">
        <v>-10.5</v>
      </c>
      <c r="P54" s="221">
        <v>-10.5</v>
      </c>
      <c r="Q54" s="35"/>
      <c r="R54" s="35"/>
      <c r="S54" s="35"/>
      <c r="T54" s="53"/>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od</v>
      </c>
      <c r="I55" s="221">
        <v>0</v>
      </c>
      <c r="J55" s="221">
        <v>0</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of</v>
      </c>
      <c r="I56" s="221">
        <v>0</v>
      </c>
      <c r="J56" s="221">
        <v>0</v>
      </c>
      <c r="K56" s="221">
        <v>0</v>
      </c>
      <c r="L56" s="221">
        <v>0</v>
      </c>
      <c r="M56" s="221">
        <v>-10.5</v>
      </c>
      <c r="N56" s="221">
        <v>-10.5</v>
      </c>
      <c r="O56" s="221">
        <v>-10.5</v>
      </c>
      <c r="P56" s="221">
        <v>-10.5</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v>
      </c>
      <c r="I57" s="221">
        <v>0</v>
      </c>
      <c r="J57" s="221">
        <v>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rd</v>
      </c>
      <c r="I58" s="221">
        <v>0</v>
      </c>
      <c r="J58" s="221">
        <v>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v</v>
      </c>
      <c r="I59" s="221">
        <v>0</v>
      </c>
      <c r="J59" s="221">
        <v>0</v>
      </c>
      <c r="K59" s="221">
        <v>0</v>
      </c>
      <c r="L59" s="221">
        <v>0</v>
      </c>
      <c r="M59" s="221">
        <v>-20</v>
      </c>
      <c r="N59" s="221">
        <v>-20</v>
      </c>
      <c r="O59" s="221">
        <v>-20</v>
      </c>
      <c r="P59" s="221">
        <v>-20</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v>
      </c>
      <c r="I60" s="221">
        <v>0</v>
      </c>
      <c r="J60" s="221">
        <v>0</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wd</v>
      </c>
      <c r="I61" s="221">
        <v>0</v>
      </c>
      <c r="J61" s="221">
        <v>0</v>
      </c>
      <c r="K61" s="221">
        <v>0</v>
      </c>
      <c r="L61" s="221">
        <v>0</v>
      </c>
      <c r="M61" s="221">
        <v>-10.5</v>
      </c>
      <c r="N61" s="221">
        <v>-10.5</v>
      </c>
      <c r="O61" s="221">
        <v>-10.5</v>
      </c>
      <c r="P61" s="221">
        <v>-10.5</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v>
      </c>
      <c r="I62" s="221">
        <v>0</v>
      </c>
      <c r="J62" s="221">
        <v>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647" t="str">
        <f>General!G35</f>
        <v>zd</v>
      </c>
      <c r="I63" s="221">
        <v>0</v>
      </c>
      <c r="J63" s="221">
        <v>0</v>
      </c>
      <c r="K63" s="221">
        <v>0</v>
      </c>
      <c r="L63" s="221">
        <v>0</v>
      </c>
      <c r="M63" s="221">
        <v>-20</v>
      </c>
      <c r="N63" s="221">
        <v>-20</v>
      </c>
      <c r="O63" s="221">
        <v>-20</v>
      </c>
      <c r="P63" s="221">
        <v>-20</v>
      </c>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2"/>
      <c r="H65" s="153" t="s">
        <v>212</v>
      </c>
      <c r="I65" s="101">
        <f>I44</f>
        <v>94</v>
      </c>
      <c r="J65" s="101">
        <f t="shared" ref="J65:P65" si="10">J44</f>
        <v>101</v>
      </c>
      <c r="K65" s="101">
        <f t="shared" si="10"/>
        <v>108</v>
      </c>
      <c r="L65" s="101">
        <f t="shared" si="10"/>
        <v>115</v>
      </c>
      <c r="M65" s="101">
        <f t="shared" si="10"/>
        <v>122</v>
      </c>
      <c r="N65" s="101">
        <f t="shared" si="10"/>
        <v>129</v>
      </c>
      <c r="O65" s="101">
        <f t="shared" si="10"/>
        <v>136</v>
      </c>
      <c r="P65" s="101">
        <f t="shared" si="10"/>
        <v>143</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365</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53</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54</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55</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56</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861</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862</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863</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647" t="s">
        <v>1071</v>
      </c>
      <c r="I74" s="228">
        <v>1</v>
      </c>
      <c r="J74" s="228">
        <v>1</v>
      </c>
      <c r="K74" s="228">
        <v>1</v>
      </c>
      <c r="L74" s="228">
        <v>1</v>
      </c>
      <c r="M74" s="228">
        <v>1</v>
      </c>
      <c r="N74" s="228">
        <v>1</v>
      </c>
      <c r="O74" s="228">
        <v>1</v>
      </c>
      <c r="P74" s="228">
        <v>1</v>
      </c>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2"/>
      <c r="H76" s="153" t="s">
        <v>785</v>
      </c>
      <c r="I76" s="35" t="s">
        <v>800</v>
      </c>
      <c r="J76" s="35" t="s">
        <v>379</v>
      </c>
      <c r="K76" s="26" t="s">
        <v>772</v>
      </c>
      <c r="L76" s="26" t="s">
        <v>773</v>
      </c>
      <c r="M76" s="26" t="s">
        <v>774</v>
      </c>
      <c r="N76" s="35" t="s">
        <v>775</v>
      </c>
      <c r="O76" s="35" t="s">
        <v>776</v>
      </c>
      <c r="P76" s="35" t="s">
        <v>777</v>
      </c>
      <c r="Q76" s="35" t="s">
        <v>778</v>
      </c>
      <c r="R76" s="35" t="s">
        <v>779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ref="H77:H95" si="11">H45</f>
        <v>b</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11"/>
        <v>bd</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11"/>
        <v>f</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11"/>
        <v>h</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11"/>
        <v>i</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11"/>
        <v>k</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11"/>
        <v>l</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11"/>
        <v>lf</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11"/>
        <v>ms</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11"/>
        <v>o</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11"/>
        <v>od</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11"/>
        <v>of</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11"/>
        <v>r</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11"/>
        <v>rd</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11"/>
        <v>v</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11"/>
        <v>w</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11"/>
        <v>wd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5"/>
      <c r="H94" s="647" t="str">
        <f t="shared" si="11"/>
        <v>z</v>
      </c>
      <c r="I94" s="228">
        <v>1</v>
      </c>
      <c r="J94" s="228">
        <v>1.1000000000000001</v>
      </c>
      <c r="K94" s="228">
        <v>1.2</v>
      </c>
      <c r="L94" s="228">
        <v>1.1000000000000001</v>
      </c>
      <c r="M94" s="228">
        <v>1.2</v>
      </c>
      <c r="N94" s="228">
        <v>0.9</v>
      </c>
      <c r="O94" s="228">
        <v>1</v>
      </c>
      <c r="P94" s="228">
        <v>0.9</v>
      </c>
      <c r="Q94" s="228">
        <v>1</v>
      </c>
      <c r="R94" s="228">
        <v>0.9</v>
      </c>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35"/>
      <c r="H95" s="647" t="str">
        <f t="shared" si="11"/>
        <v>zd</v>
      </c>
      <c r="I95" s="228">
        <v>1</v>
      </c>
      <c r="J95" s="228">
        <v>1.1000000000000001</v>
      </c>
      <c r="K95" s="228">
        <v>1.2</v>
      </c>
      <c r="L95" s="228">
        <v>1.1000000000000001</v>
      </c>
      <c r="M95" s="228">
        <v>1.2</v>
      </c>
      <c r="N95" s="228">
        <v>0.9</v>
      </c>
      <c r="O95" s="228">
        <v>1</v>
      </c>
      <c r="P95" s="228">
        <v>0.9</v>
      </c>
      <c r="Q95" s="228">
        <v>1</v>
      </c>
      <c r="R95" s="228">
        <v>0.9</v>
      </c>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190" t="s">
        <v>258</v>
      </c>
      <c r="H97" s="35"/>
      <c r="I97" s="35"/>
      <c r="J97" s="35"/>
      <c r="K97" s="26"/>
      <c r="L97" s="26"/>
      <c r="M97" s="26"/>
      <c r="N97" s="35"/>
      <c r="O97" s="35"/>
      <c r="P97" s="35"/>
      <c r="Q97" s="35"/>
      <c r="R97" s="35"/>
      <c r="S97" s="35"/>
      <c r="T97" s="35"/>
      <c r="U97" s="35"/>
      <c r="V97" s="35"/>
      <c r="W97" s="35"/>
      <c r="X97" s="35"/>
      <c r="Y97" s="35"/>
      <c r="Z97" s="35"/>
      <c r="AA97" s="35"/>
      <c r="AB97" s="35"/>
      <c r="AC97" s="35"/>
      <c r="AD97" s="35"/>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35" t="s">
        <v>95</v>
      </c>
      <c r="I98" s="35" t="s">
        <v>800</v>
      </c>
      <c r="J98" s="35" t="s">
        <v>379</v>
      </c>
      <c r="K98" s="26" t="s">
        <v>772</v>
      </c>
      <c r="L98" s="26" t="s">
        <v>773</v>
      </c>
      <c r="M98" s="26" t="s">
        <v>774</v>
      </c>
      <c r="N98" s="35" t="s">
        <v>775</v>
      </c>
      <c r="O98" s="35" t="s">
        <v>776</v>
      </c>
      <c r="P98" s="35" t="s">
        <v>777</v>
      </c>
      <c r="Q98" s="35" t="s">
        <v>778</v>
      </c>
      <c r="R98" s="35" t="s">
        <v>779</v>
      </c>
      <c r="S98" s="35"/>
      <c r="T98" s="35" t="s">
        <v>95</v>
      </c>
      <c r="U98" s="35" t="s">
        <v>800</v>
      </c>
      <c r="V98" s="35" t="s">
        <v>379</v>
      </c>
      <c r="W98" s="26" t="s">
        <v>772</v>
      </c>
      <c r="X98" s="26" t="s">
        <v>773</v>
      </c>
      <c r="Y98" s="26" t="s">
        <v>774</v>
      </c>
      <c r="Z98" s="35" t="s">
        <v>775</v>
      </c>
      <c r="AA98" s="35" t="s">
        <v>776</v>
      </c>
      <c r="AB98" s="35" t="s">
        <v>777</v>
      </c>
      <c r="AC98" s="35" t="s">
        <v>778</v>
      </c>
      <c r="AD98" s="35" t="s">
        <v>779</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General!G17</f>
        <v>b</v>
      </c>
      <c r="I99" s="702">
        <v>43794</v>
      </c>
      <c r="J99" s="702">
        <v>43794</v>
      </c>
      <c r="K99" s="702">
        <v>43794</v>
      </c>
      <c r="L99" s="702">
        <v>43794</v>
      </c>
      <c r="M99" s="702">
        <v>43794</v>
      </c>
      <c r="N99" s="702">
        <v>43794</v>
      </c>
      <c r="O99" s="702">
        <v>43794</v>
      </c>
      <c r="P99" s="702">
        <v>43794</v>
      </c>
      <c r="Q99" s="702">
        <v>43794</v>
      </c>
      <c r="R99" s="702">
        <v>43794</v>
      </c>
      <c r="S99" s="35"/>
      <c r="T99" s="647" t="str">
        <f>H99</f>
        <v>b</v>
      </c>
      <c r="U99" s="700">
        <f t="shared" ref="U99:U117" si="12">MIN(364,INT((I99 - DATE(YEAR(I99),1,1))))</f>
        <v>328</v>
      </c>
      <c r="V99" s="700">
        <f t="shared" ref="V99:AD116" si="13">MIN(364,INT((J99 - DATE(YEAR(J99),1,1))))</f>
        <v>328</v>
      </c>
      <c r="W99" s="700">
        <f t="shared" si="13"/>
        <v>328</v>
      </c>
      <c r="X99" s="700">
        <f t="shared" si="13"/>
        <v>328</v>
      </c>
      <c r="Y99" s="700">
        <f t="shared" si="13"/>
        <v>328</v>
      </c>
      <c r="Z99" s="700">
        <f t="shared" si="13"/>
        <v>328</v>
      </c>
      <c r="AA99" s="700">
        <f t="shared" si="13"/>
        <v>328</v>
      </c>
      <c r="AB99" s="700">
        <f t="shared" si="13"/>
        <v>328</v>
      </c>
      <c r="AC99" s="700">
        <f t="shared" si="13"/>
        <v>328</v>
      </c>
      <c r="AD99" s="700">
        <f t="shared" si="13"/>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General!G18</f>
        <v>bd</v>
      </c>
      <c r="I100" s="702">
        <v>43794</v>
      </c>
      <c r="J100" s="702">
        <v>43794</v>
      </c>
      <c r="K100" s="702">
        <v>43794</v>
      </c>
      <c r="L100" s="702">
        <v>43794</v>
      </c>
      <c r="M100" s="702">
        <v>43794</v>
      </c>
      <c r="N100" s="702">
        <v>43794</v>
      </c>
      <c r="O100" s="702">
        <v>43794</v>
      </c>
      <c r="P100" s="702">
        <v>43794</v>
      </c>
      <c r="Q100" s="702">
        <v>43794</v>
      </c>
      <c r="R100" s="702">
        <v>43794</v>
      </c>
      <c r="S100" s="35"/>
      <c r="T100" s="647" t="str">
        <f t="shared" ref="T100:T117" si="14">H100</f>
        <v>bd</v>
      </c>
      <c r="U100" s="700">
        <f t="shared" si="12"/>
        <v>328</v>
      </c>
      <c r="V100" s="700">
        <f t="shared" si="13"/>
        <v>328</v>
      </c>
      <c r="W100" s="700">
        <f t="shared" si="13"/>
        <v>328</v>
      </c>
      <c r="X100" s="700">
        <f t="shared" si="13"/>
        <v>328</v>
      </c>
      <c r="Y100" s="700">
        <f t="shared" si="13"/>
        <v>328</v>
      </c>
      <c r="Z100" s="700">
        <f t="shared" si="13"/>
        <v>328</v>
      </c>
      <c r="AA100" s="700">
        <f t="shared" si="13"/>
        <v>328</v>
      </c>
      <c r="AB100" s="700">
        <f t="shared" si="13"/>
        <v>328</v>
      </c>
      <c r="AC100" s="700">
        <f t="shared" si="13"/>
        <v>328</v>
      </c>
      <c r="AD100" s="700">
        <f t="shared" si="13"/>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General!G19</f>
        <v>f</v>
      </c>
      <c r="I101" s="702">
        <v>43794</v>
      </c>
      <c r="J101" s="702">
        <v>43794</v>
      </c>
      <c r="K101" s="702">
        <v>43794</v>
      </c>
      <c r="L101" s="702">
        <v>43794</v>
      </c>
      <c r="M101" s="702">
        <v>43794</v>
      </c>
      <c r="N101" s="702">
        <v>43794</v>
      </c>
      <c r="O101" s="702">
        <v>43794</v>
      </c>
      <c r="P101" s="702">
        <v>43794</v>
      </c>
      <c r="Q101" s="702">
        <v>43794</v>
      </c>
      <c r="R101" s="702">
        <v>43794</v>
      </c>
      <c r="S101" s="35"/>
      <c r="T101" s="647" t="str">
        <f t="shared" si="14"/>
        <v>f</v>
      </c>
      <c r="U101" s="700">
        <f t="shared" si="12"/>
        <v>328</v>
      </c>
      <c r="V101" s="700">
        <f t="shared" si="13"/>
        <v>328</v>
      </c>
      <c r="W101" s="700">
        <f t="shared" si="13"/>
        <v>328</v>
      </c>
      <c r="X101" s="700">
        <f t="shared" si="13"/>
        <v>328</v>
      </c>
      <c r="Y101" s="700">
        <f t="shared" si="13"/>
        <v>328</v>
      </c>
      <c r="Z101" s="700">
        <f t="shared" si="13"/>
        <v>328</v>
      </c>
      <c r="AA101" s="700">
        <f t="shared" si="13"/>
        <v>328</v>
      </c>
      <c r="AB101" s="700">
        <f t="shared" si="13"/>
        <v>328</v>
      </c>
      <c r="AC101" s="700">
        <f t="shared" si="13"/>
        <v>328</v>
      </c>
      <c r="AD101" s="700">
        <f t="shared" si="13"/>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General!G20</f>
        <v>h</v>
      </c>
      <c r="I102" s="702">
        <v>43784</v>
      </c>
      <c r="J102" s="702">
        <v>43794</v>
      </c>
      <c r="K102" s="702">
        <v>43794</v>
      </c>
      <c r="L102" s="702">
        <v>43794</v>
      </c>
      <c r="M102" s="702">
        <v>43794</v>
      </c>
      <c r="N102" s="702">
        <v>43794</v>
      </c>
      <c r="O102" s="702">
        <v>43794</v>
      </c>
      <c r="P102" s="702">
        <v>43794</v>
      </c>
      <c r="Q102" s="702">
        <v>43794</v>
      </c>
      <c r="R102" s="702">
        <v>43794</v>
      </c>
      <c r="S102" s="35"/>
      <c r="T102" s="647" t="str">
        <f t="shared" si="14"/>
        <v>h</v>
      </c>
      <c r="U102" s="700">
        <f t="shared" si="12"/>
        <v>318</v>
      </c>
      <c r="V102" s="700">
        <f t="shared" si="13"/>
        <v>328</v>
      </c>
      <c r="W102" s="700">
        <f t="shared" si="13"/>
        <v>328</v>
      </c>
      <c r="X102" s="700">
        <f t="shared" si="13"/>
        <v>328</v>
      </c>
      <c r="Y102" s="700">
        <f t="shared" si="13"/>
        <v>328</v>
      </c>
      <c r="Z102" s="700">
        <f t="shared" si="13"/>
        <v>328</v>
      </c>
      <c r="AA102" s="700">
        <f t="shared" si="13"/>
        <v>328</v>
      </c>
      <c r="AB102" s="700">
        <f t="shared" si="13"/>
        <v>328</v>
      </c>
      <c r="AC102" s="700">
        <f t="shared" si="13"/>
        <v>328</v>
      </c>
      <c r="AD102" s="700">
        <f t="shared" si="13"/>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General!G21</f>
        <v>i</v>
      </c>
      <c r="I103" s="702">
        <v>43794</v>
      </c>
      <c r="J103" s="702">
        <v>43794</v>
      </c>
      <c r="K103" s="702">
        <v>43794</v>
      </c>
      <c r="L103" s="702">
        <v>43794</v>
      </c>
      <c r="M103" s="702">
        <v>43794</v>
      </c>
      <c r="N103" s="702">
        <v>43794</v>
      </c>
      <c r="O103" s="702">
        <v>43794</v>
      </c>
      <c r="P103" s="702">
        <v>43794</v>
      </c>
      <c r="Q103" s="702">
        <v>43794</v>
      </c>
      <c r="R103" s="702">
        <v>43794</v>
      </c>
      <c r="S103" s="35"/>
      <c r="T103" s="647" t="str">
        <f t="shared" si="14"/>
        <v>i</v>
      </c>
      <c r="U103" s="700">
        <f t="shared" si="12"/>
        <v>328</v>
      </c>
      <c r="V103" s="700">
        <f t="shared" si="13"/>
        <v>328</v>
      </c>
      <c r="W103" s="700">
        <f t="shared" si="13"/>
        <v>328</v>
      </c>
      <c r="X103" s="700">
        <f t="shared" si="13"/>
        <v>328</v>
      </c>
      <c r="Y103" s="700">
        <f t="shared" si="13"/>
        <v>328</v>
      </c>
      <c r="Z103" s="700">
        <f t="shared" si="13"/>
        <v>328</v>
      </c>
      <c r="AA103" s="700">
        <f t="shared" si="13"/>
        <v>328</v>
      </c>
      <c r="AB103" s="700">
        <f t="shared" si="13"/>
        <v>328</v>
      </c>
      <c r="AC103" s="700">
        <f t="shared" si="13"/>
        <v>328</v>
      </c>
      <c r="AD103" s="700">
        <f t="shared" si="13"/>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General!G22</f>
        <v>k</v>
      </c>
      <c r="I104" s="702">
        <v>43794</v>
      </c>
      <c r="J104" s="702">
        <v>43794</v>
      </c>
      <c r="K104" s="702">
        <v>43794</v>
      </c>
      <c r="L104" s="702">
        <v>43794</v>
      </c>
      <c r="M104" s="702">
        <v>43794</v>
      </c>
      <c r="N104" s="702">
        <v>43794</v>
      </c>
      <c r="O104" s="702">
        <v>43794</v>
      </c>
      <c r="P104" s="702">
        <v>43794</v>
      </c>
      <c r="Q104" s="702">
        <v>43794</v>
      </c>
      <c r="R104" s="702">
        <v>43794</v>
      </c>
      <c r="S104" s="35"/>
      <c r="T104" s="647" t="str">
        <f t="shared" si="14"/>
        <v>k</v>
      </c>
      <c r="U104" s="700">
        <f t="shared" si="12"/>
        <v>328</v>
      </c>
      <c r="V104" s="700">
        <f t="shared" si="13"/>
        <v>328</v>
      </c>
      <c r="W104" s="700">
        <f t="shared" si="13"/>
        <v>328</v>
      </c>
      <c r="X104" s="700">
        <f t="shared" si="13"/>
        <v>328</v>
      </c>
      <c r="Y104" s="700">
        <f t="shared" si="13"/>
        <v>328</v>
      </c>
      <c r="Z104" s="700">
        <f t="shared" si="13"/>
        <v>328</v>
      </c>
      <c r="AA104" s="700">
        <f t="shared" si="13"/>
        <v>328</v>
      </c>
      <c r="AB104" s="700">
        <f t="shared" si="13"/>
        <v>328</v>
      </c>
      <c r="AC104" s="700">
        <f t="shared" si="13"/>
        <v>328</v>
      </c>
      <c r="AD104" s="700">
        <f t="shared" si="13"/>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General!G23</f>
        <v>l</v>
      </c>
      <c r="I105" s="702">
        <v>43794</v>
      </c>
      <c r="J105" s="702">
        <v>43794</v>
      </c>
      <c r="K105" s="702">
        <v>43794</v>
      </c>
      <c r="L105" s="702">
        <v>43794</v>
      </c>
      <c r="M105" s="702">
        <v>43794</v>
      </c>
      <c r="N105" s="702">
        <v>43794</v>
      </c>
      <c r="O105" s="702">
        <v>43794</v>
      </c>
      <c r="P105" s="702">
        <v>43794</v>
      </c>
      <c r="Q105" s="702">
        <v>43794</v>
      </c>
      <c r="R105" s="702">
        <v>43794</v>
      </c>
      <c r="S105" s="35"/>
      <c r="T105" s="647" t="str">
        <f t="shared" si="14"/>
        <v>l</v>
      </c>
      <c r="U105" s="700">
        <f t="shared" si="12"/>
        <v>328</v>
      </c>
      <c r="V105" s="700">
        <f t="shared" si="13"/>
        <v>328</v>
      </c>
      <c r="W105" s="700">
        <f t="shared" si="13"/>
        <v>328</v>
      </c>
      <c r="X105" s="700">
        <f t="shared" si="13"/>
        <v>328</v>
      </c>
      <c r="Y105" s="700">
        <f t="shared" si="13"/>
        <v>328</v>
      </c>
      <c r="Z105" s="700">
        <f t="shared" si="13"/>
        <v>328</v>
      </c>
      <c r="AA105" s="700">
        <f t="shared" si="13"/>
        <v>328</v>
      </c>
      <c r="AB105" s="700">
        <f t="shared" si="13"/>
        <v>328</v>
      </c>
      <c r="AC105" s="700">
        <f t="shared" si="13"/>
        <v>328</v>
      </c>
      <c r="AD105" s="700">
        <f t="shared" si="13"/>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General!G24</f>
        <v>lf</v>
      </c>
      <c r="I106" s="702">
        <v>43784</v>
      </c>
      <c r="J106" s="702">
        <v>43784</v>
      </c>
      <c r="K106" s="702">
        <v>43784</v>
      </c>
      <c r="L106" s="702">
        <v>43784</v>
      </c>
      <c r="M106" s="702">
        <v>43784</v>
      </c>
      <c r="N106" s="702">
        <v>43784</v>
      </c>
      <c r="O106" s="702">
        <v>43784</v>
      </c>
      <c r="P106" s="702">
        <v>43784</v>
      </c>
      <c r="Q106" s="702">
        <v>43784</v>
      </c>
      <c r="R106" s="702">
        <v>43784</v>
      </c>
      <c r="S106" s="35"/>
      <c r="T106" s="647" t="str">
        <f t="shared" ref="T106" si="15">H106</f>
        <v>lf</v>
      </c>
      <c r="U106" s="700">
        <f t="shared" ref="U106" si="16">MIN(364,INT((I106 - DATE(YEAR(I106),1,1))))</f>
        <v>318</v>
      </c>
      <c r="V106" s="700">
        <f t="shared" ref="V106" si="17">MIN(364,INT((J106 - DATE(YEAR(J106),1,1))))</f>
        <v>318</v>
      </c>
      <c r="W106" s="700">
        <f t="shared" ref="W106" si="18">MIN(364,INT((K106 - DATE(YEAR(K106),1,1))))</f>
        <v>318</v>
      </c>
      <c r="X106" s="700">
        <f t="shared" ref="X106" si="19">MIN(364,INT((L106 - DATE(YEAR(L106),1,1))))</f>
        <v>318</v>
      </c>
      <c r="Y106" s="700">
        <f t="shared" ref="Y106" si="20">MIN(364,INT((M106 - DATE(YEAR(M106),1,1))))</f>
        <v>318</v>
      </c>
      <c r="Z106" s="700">
        <f t="shared" ref="Z106" si="21">MIN(364,INT((N106 - DATE(YEAR(N106),1,1))))</f>
        <v>318</v>
      </c>
      <c r="AA106" s="700">
        <f t="shared" ref="AA106" si="22">MIN(364,INT((O106 - DATE(YEAR(O106),1,1))))</f>
        <v>318</v>
      </c>
      <c r="AB106" s="700">
        <f t="shared" ref="AB106" si="23">MIN(364,INT((P106 - DATE(YEAR(P106),1,1))))</f>
        <v>318</v>
      </c>
      <c r="AC106" s="700">
        <f t="shared" ref="AC106" si="24">MIN(364,INT((Q106 - DATE(YEAR(Q106),1,1))))</f>
        <v>318</v>
      </c>
      <c r="AD106" s="700">
        <f t="shared" ref="AD106" si="25">MIN(364,INT((R106 - DATE(YEAR(R106),1,1))))</f>
        <v>318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General!G25</f>
        <v>ms</v>
      </c>
      <c r="I107" s="702">
        <v>43794</v>
      </c>
      <c r="J107" s="702">
        <v>43794</v>
      </c>
      <c r="K107" s="702">
        <v>43794</v>
      </c>
      <c r="L107" s="702">
        <v>43794</v>
      </c>
      <c r="M107" s="702">
        <v>43794</v>
      </c>
      <c r="N107" s="702">
        <v>43794</v>
      </c>
      <c r="O107" s="702">
        <v>43794</v>
      </c>
      <c r="P107" s="702">
        <v>43794</v>
      </c>
      <c r="Q107" s="702">
        <v>43794</v>
      </c>
      <c r="R107" s="702">
        <v>43794</v>
      </c>
      <c r="S107" s="35"/>
      <c r="T107" s="647" t="str">
        <f t="shared" ref="T107" si="26">H107</f>
        <v>ms</v>
      </c>
      <c r="U107" s="700">
        <f t="shared" ref="U107" si="27">MIN(364,INT((I107 - DATE(YEAR(I107),1,1))))</f>
        <v>328</v>
      </c>
      <c r="V107" s="700">
        <f t="shared" ref="V107" si="28">MIN(364,INT((J107 - DATE(YEAR(J107),1,1))))</f>
        <v>328</v>
      </c>
      <c r="W107" s="700">
        <f t="shared" ref="W107" si="29">MIN(364,INT((K107 - DATE(YEAR(K107),1,1))))</f>
        <v>328</v>
      </c>
      <c r="X107" s="700">
        <f t="shared" ref="X107" si="30">MIN(364,INT((L107 - DATE(YEAR(L107),1,1))))</f>
        <v>328</v>
      </c>
      <c r="Y107" s="700">
        <f t="shared" ref="Y107" si="31">MIN(364,INT((M107 - DATE(YEAR(M107),1,1))))</f>
        <v>328</v>
      </c>
      <c r="Z107" s="700">
        <f t="shared" ref="Z107" si="32">MIN(364,INT((N107 - DATE(YEAR(N107),1,1))))</f>
        <v>328</v>
      </c>
      <c r="AA107" s="700">
        <f t="shared" ref="AA107" si="33">MIN(364,INT((O107 - DATE(YEAR(O107),1,1))))</f>
        <v>328</v>
      </c>
      <c r="AB107" s="700">
        <f t="shared" ref="AB107" si="34">MIN(364,INT((P107 - DATE(YEAR(P107),1,1))))</f>
        <v>328</v>
      </c>
      <c r="AC107" s="700">
        <f t="shared" ref="AC107" si="35">MIN(364,INT((Q107 - DATE(YEAR(Q107),1,1))))</f>
        <v>328</v>
      </c>
      <c r="AD107" s="700">
        <f t="shared" ref="AD107" si="36">MIN(364,INT((R107 - DATE(YEAR(R107),1,1))))</f>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General!G26</f>
        <v>o</v>
      </c>
      <c r="I108" s="702">
        <v>43794</v>
      </c>
      <c r="J108" s="702">
        <v>43794</v>
      </c>
      <c r="K108" s="702">
        <v>43794</v>
      </c>
      <c r="L108" s="702">
        <v>43794</v>
      </c>
      <c r="M108" s="702">
        <v>43794</v>
      </c>
      <c r="N108" s="702">
        <v>43794</v>
      </c>
      <c r="O108" s="702">
        <v>43794</v>
      </c>
      <c r="P108" s="702">
        <v>43794</v>
      </c>
      <c r="Q108" s="702">
        <v>43794</v>
      </c>
      <c r="R108" s="702">
        <v>43794</v>
      </c>
      <c r="S108" s="35"/>
      <c r="T108" s="647" t="str">
        <f t="shared" si="14"/>
        <v>o</v>
      </c>
      <c r="U108" s="700">
        <f t="shared" si="12"/>
        <v>328</v>
      </c>
      <c r="V108" s="700">
        <f t="shared" si="13"/>
        <v>328</v>
      </c>
      <c r="W108" s="700">
        <f t="shared" si="13"/>
        <v>328</v>
      </c>
      <c r="X108" s="700">
        <f t="shared" si="13"/>
        <v>328</v>
      </c>
      <c r="Y108" s="700">
        <f t="shared" si="13"/>
        <v>328</v>
      </c>
      <c r="Z108" s="700">
        <f t="shared" si="13"/>
        <v>328</v>
      </c>
      <c r="AA108" s="700">
        <f t="shared" si="13"/>
        <v>328</v>
      </c>
      <c r="AB108" s="700">
        <f t="shared" si="13"/>
        <v>328</v>
      </c>
      <c r="AC108" s="700">
        <f t="shared" si="13"/>
        <v>328</v>
      </c>
      <c r="AD108" s="700">
        <f t="shared" si="13"/>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General!G27</f>
        <v>od</v>
      </c>
      <c r="I109" s="702">
        <v>43794</v>
      </c>
      <c r="J109" s="702">
        <v>43794</v>
      </c>
      <c r="K109" s="702">
        <v>43794</v>
      </c>
      <c r="L109" s="702">
        <v>43794</v>
      </c>
      <c r="M109" s="702">
        <v>43794</v>
      </c>
      <c r="N109" s="702">
        <v>43794</v>
      </c>
      <c r="O109" s="702">
        <v>43794</v>
      </c>
      <c r="P109" s="702">
        <v>43794</v>
      </c>
      <c r="Q109" s="702">
        <v>43794</v>
      </c>
      <c r="R109" s="702">
        <v>43794</v>
      </c>
      <c r="S109" s="35"/>
      <c r="T109" s="647" t="str">
        <f t="shared" si="14"/>
        <v>od</v>
      </c>
      <c r="U109" s="700">
        <f t="shared" si="12"/>
        <v>328</v>
      </c>
      <c r="V109" s="700">
        <f t="shared" si="13"/>
        <v>328</v>
      </c>
      <c r="W109" s="700">
        <f t="shared" si="13"/>
        <v>328</v>
      </c>
      <c r="X109" s="700">
        <f t="shared" si="13"/>
        <v>328</v>
      </c>
      <c r="Y109" s="700">
        <f t="shared" si="13"/>
        <v>328</v>
      </c>
      <c r="Z109" s="700">
        <f t="shared" si="13"/>
        <v>328</v>
      </c>
      <c r="AA109" s="700">
        <f t="shared" si="13"/>
        <v>328</v>
      </c>
      <c r="AB109" s="700">
        <f t="shared" si="13"/>
        <v>328</v>
      </c>
      <c r="AC109" s="700">
        <f t="shared" si="13"/>
        <v>328</v>
      </c>
      <c r="AD109" s="700">
        <f t="shared" si="13"/>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General!G28</f>
        <v>of</v>
      </c>
      <c r="I110" s="702">
        <v>43784</v>
      </c>
      <c r="J110" s="702">
        <v>43784</v>
      </c>
      <c r="K110" s="702">
        <v>43784</v>
      </c>
      <c r="L110" s="702">
        <v>43784</v>
      </c>
      <c r="M110" s="702">
        <v>43784</v>
      </c>
      <c r="N110" s="702">
        <v>43784</v>
      </c>
      <c r="O110" s="702">
        <v>43784</v>
      </c>
      <c r="P110" s="702">
        <v>43784</v>
      </c>
      <c r="Q110" s="702">
        <v>43784</v>
      </c>
      <c r="R110" s="702">
        <v>43784</v>
      </c>
      <c r="S110" s="35"/>
      <c r="T110" s="647" t="str">
        <f t="shared" si="14"/>
        <v>of</v>
      </c>
      <c r="U110" s="700">
        <f t="shared" si="12"/>
        <v>318</v>
      </c>
      <c r="V110" s="700">
        <f t="shared" si="13"/>
        <v>318</v>
      </c>
      <c r="W110" s="700">
        <f t="shared" si="13"/>
        <v>318</v>
      </c>
      <c r="X110" s="700">
        <f t="shared" si="13"/>
        <v>318</v>
      </c>
      <c r="Y110" s="700">
        <f t="shared" si="13"/>
        <v>318</v>
      </c>
      <c r="Z110" s="700">
        <f t="shared" si="13"/>
        <v>318</v>
      </c>
      <c r="AA110" s="700">
        <f t="shared" si="13"/>
        <v>318</v>
      </c>
      <c r="AB110" s="700">
        <f t="shared" si="13"/>
        <v>318</v>
      </c>
      <c r="AC110" s="700">
        <f t="shared" si="13"/>
        <v>318</v>
      </c>
      <c r="AD110" s="700">
        <f t="shared" si="13"/>
        <v>318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General!G29</f>
        <v>r</v>
      </c>
      <c r="I111" s="702">
        <v>43784</v>
      </c>
      <c r="J111" s="702">
        <v>43784</v>
      </c>
      <c r="K111" s="702">
        <v>43784</v>
      </c>
      <c r="L111" s="702">
        <v>43784</v>
      </c>
      <c r="M111" s="702">
        <v>43784</v>
      </c>
      <c r="N111" s="702">
        <v>43784</v>
      </c>
      <c r="O111" s="702">
        <v>43784</v>
      </c>
      <c r="P111" s="702">
        <v>43784</v>
      </c>
      <c r="Q111" s="702">
        <v>43784</v>
      </c>
      <c r="R111" s="702">
        <v>43784</v>
      </c>
      <c r="S111" s="35"/>
      <c r="T111" s="647" t="str">
        <f t="shared" si="14"/>
        <v>r</v>
      </c>
      <c r="U111" s="700">
        <f t="shared" si="12"/>
        <v>318</v>
      </c>
      <c r="V111" s="700">
        <f t="shared" si="13"/>
        <v>318</v>
      </c>
      <c r="W111" s="700">
        <f t="shared" si="13"/>
        <v>318</v>
      </c>
      <c r="X111" s="700">
        <f t="shared" si="13"/>
        <v>318</v>
      </c>
      <c r="Y111" s="700">
        <f t="shared" si="13"/>
        <v>318</v>
      </c>
      <c r="Z111" s="700">
        <f t="shared" si="13"/>
        <v>318</v>
      </c>
      <c r="AA111" s="700">
        <f t="shared" si="13"/>
        <v>318</v>
      </c>
      <c r="AB111" s="700">
        <f t="shared" si="13"/>
        <v>318</v>
      </c>
      <c r="AC111" s="700">
        <f t="shared" si="13"/>
        <v>318</v>
      </c>
      <c r="AD111" s="700">
        <f t="shared" si="13"/>
        <v>318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General!G30</f>
        <v>rd</v>
      </c>
      <c r="I112" s="702">
        <v>43784</v>
      </c>
      <c r="J112" s="702">
        <v>43784</v>
      </c>
      <c r="K112" s="702">
        <v>43784</v>
      </c>
      <c r="L112" s="702">
        <v>43784</v>
      </c>
      <c r="M112" s="702">
        <v>43784</v>
      </c>
      <c r="N112" s="702">
        <v>43784</v>
      </c>
      <c r="O112" s="702">
        <v>43784</v>
      </c>
      <c r="P112" s="702">
        <v>43784</v>
      </c>
      <c r="Q112" s="702">
        <v>43784</v>
      </c>
      <c r="R112" s="702">
        <v>43784</v>
      </c>
      <c r="S112" s="35"/>
      <c r="T112" s="647" t="str">
        <f t="shared" si="14"/>
        <v>rd</v>
      </c>
      <c r="U112" s="700">
        <f t="shared" si="12"/>
        <v>318</v>
      </c>
      <c r="V112" s="700">
        <f t="shared" si="13"/>
        <v>318</v>
      </c>
      <c r="W112" s="700">
        <f t="shared" si="13"/>
        <v>318</v>
      </c>
      <c r="X112" s="700">
        <f t="shared" si="13"/>
        <v>318</v>
      </c>
      <c r="Y112" s="700">
        <f t="shared" si="13"/>
        <v>318</v>
      </c>
      <c r="Z112" s="700">
        <f t="shared" si="13"/>
        <v>318</v>
      </c>
      <c r="AA112" s="700">
        <f t="shared" si="13"/>
        <v>318</v>
      </c>
      <c r="AB112" s="700">
        <f t="shared" si="13"/>
        <v>318</v>
      </c>
      <c r="AC112" s="700">
        <f t="shared" si="13"/>
        <v>318</v>
      </c>
      <c r="AD112" s="700">
        <f t="shared" si="13"/>
        <v>318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General!G31</f>
        <v>v</v>
      </c>
      <c r="I113" s="702">
        <v>43794</v>
      </c>
      <c r="J113" s="702">
        <v>43794</v>
      </c>
      <c r="K113" s="702">
        <v>43794</v>
      </c>
      <c r="L113" s="702">
        <v>43794</v>
      </c>
      <c r="M113" s="702">
        <v>43794</v>
      </c>
      <c r="N113" s="702">
        <v>43794</v>
      </c>
      <c r="O113" s="702">
        <v>43794</v>
      </c>
      <c r="P113" s="702">
        <v>43794</v>
      </c>
      <c r="Q113" s="702">
        <v>43794</v>
      </c>
      <c r="R113" s="702">
        <v>43794</v>
      </c>
      <c r="S113" s="35"/>
      <c r="T113" s="647" t="str">
        <f t="shared" si="14"/>
        <v>v</v>
      </c>
      <c r="U113" s="700">
        <f t="shared" si="12"/>
        <v>328</v>
      </c>
      <c r="V113" s="700">
        <f t="shared" si="13"/>
        <v>328</v>
      </c>
      <c r="W113" s="700">
        <f t="shared" si="13"/>
        <v>328</v>
      </c>
      <c r="X113" s="700">
        <f t="shared" si="13"/>
        <v>328</v>
      </c>
      <c r="Y113" s="700">
        <f t="shared" si="13"/>
        <v>328</v>
      </c>
      <c r="Z113" s="700">
        <f t="shared" si="13"/>
        <v>328</v>
      </c>
      <c r="AA113" s="700">
        <f t="shared" si="13"/>
        <v>328</v>
      </c>
      <c r="AB113" s="700">
        <f t="shared" si="13"/>
        <v>328</v>
      </c>
      <c r="AC113" s="700">
        <f t="shared" si="13"/>
        <v>328</v>
      </c>
      <c r="AD113" s="700">
        <f t="shared" si="13"/>
        <v>328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General!G32</f>
        <v>w</v>
      </c>
      <c r="I114" s="702">
        <v>43794</v>
      </c>
      <c r="J114" s="702">
        <v>43794</v>
      </c>
      <c r="K114" s="702">
        <v>43794</v>
      </c>
      <c r="L114" s="702">
        <v>43794</v>
      </c>
      <c r="M114" s="702">
        <v>43794</v>
      </c>
      <c r="N114" s="702">
        <v>43794</v>
      </c>
      <c r="O114" s="702">
        <v>43794</v>
      </c>
      <c r="P114" s="702">
        <v>43794</v>
      </c>
      <c r="Q114" s="702">
        <v>43794</v>
      </c>
      <c r="R114" s="702">
        <v>43794</v>
      </c>
      <c r="S114" s="35"/>
      <c r="T114" s="647" t="str">
        <f t="shared" si="14"/>
        <v>w</v>
      </c>
      <c r="U114" s="700">
        <f t="shared" si="12"/>
        <v>328</v>
      </c>
      <c r="V114" s="700">
        <f t="shared" si="13"/>
        <v>328</v>
      </c>
      <c r="W114" s="700">
        <f t="shared" si="13"/>
        <v>328</v>
      </c>
      <c r="X114" s="700">
        <f t="shared" si="13"/>
        <v>328</v>
      </c>
      <c r="Y114" s="700">
        <f t="shared" si="13"/>
        <v>328</v>
      </c>
      <c r="Z114" s="700">
        <f t="shared" si="13"/>
        <v>328</v>
      </c>
      <c r="AA114" s="700">
        <f t="shared" si="13"/>
        <v>328</v>
      </c>
      <c r="AB114" s="700">
        <f t="shared" si="13"/>
        <v>328</v>
      </c>
      <c r="AC114" s="700">
        <f t="shared" si="13"/>
        <v>328</v>
      </c>
      <c r="AD114" s="700">
        <f t="shared" si="13"/>
        <v>328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647" t="str">
        <f>General!G33</f>
        <v>wd</v>
      </c>
      <c r="I115" s="702">
        <v>43794</v>
      </c>
      <c r="J115" s="702">
        <v>43794</v>
      </c>
      <c r="K115" s="702">
        <v>43794</v>
      </c>
      <c r="L115" s="702">
        <v>43794</v>
      </c>
      <c r="M115" s="702">
        <v>43794</v>
      </c>
      <c r="N115" s="702">
        <v>43794</v>
      </c>
      <c r="O115" s="702">
        <v>43794</v>
      </c>
      <c r="P115" s="702">
        <v>43794</v>
      </c>
      <c r="Q115" s="702">
        <v>43794</v>
      </c>
      <c r="R115" s="702">
        <v>43794</v>
      </c>
      <c r="S115" s="35"/>
      <c r="T115" s="647" t="str">
        <f t="shared" si="14"/>
        <v>wd</v>
      </c>
      <c r="U115" s="700">
        <f t="shared" si="12"/>
        <v>328</v>
      </c>
      <c r="V115" s="700">
        <f t="shared" si="13"/>
        <v>328</v>
      </c>
      <c r="W115" s="700">
        <f t="shared" si="13"/>
        <v>328</v>
      </c>
      <c r="X115" s="700">
        <f t="shared" si="13"/>
        <v>328</v>
      </c>
      <c r="Y115" s="700">
        <f t="shared" si="13"/>
        <v>328</v>
      </c>
      <c r="Z115" s="700">
        <f t="shared" si="13"/>
        <v>328</v>
      </c>
      <c r="AA115" s="700">
        <f t="shared" si="13"/>
        <v>328</v>
      </c>
      <c r="AB115" s="700">
        <f t="shared" si="13"/>
        <v>328</v>
      </c>
      <c r="AC115" s="700">
        <f t="shared" si="13"/>
        <v>328</v>
      </c>
      <c r="AD115" s="700">
        <f t="shared" si="13"/>
        <v>328</v>
      </c>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647" t="str">
        <f>General!G34</f>
        <v>z</v>
      </c>
      <c r="I116" s="702">
        <v>43784</v>
      </c>
      <c r="J116" s="702">
        <v>43784</v>
      </c>
      <c r="K116" s="702">
        <v>43784</v>
      </c>
      <c r="L116" s="702">
        <v>43784</v>
      </c>
      <c r="M116" s="702">
        <v>43784</v>
      </c>
      <c r="N116" s="702">
        <v>43784</v>
      </c>
      <c r="O116" s="702">
        <v>43784</v>
      </c>
      <c r="P116" s="702">
        <v>43784</v>
      </c>
      <c r="Q116" s="702">
        <v>43784</v>
      </c>
      <c r="R116" s="702">
        <v>43784</v>
      </c>
      <c r="S116" s="35"/>
      <c r="T116" s="647" t="str">
        <f t="shared" si="14"/>
        <v>z</v>
      </c>
      <c r="U116" s="700">
        <f t="shared" si="12"/>
        <v>318</v>
      </c>
      <c r="V116" s="700">
        <f t="shared" si="13"/>
        <v>318</v>
      </c>
      <c r="W116" s="700">
        <f t="shared" si="13"/>
        <v>318</v>
      </c>
      <c r="X116" s="700">
        <f t="shared" si="13"/>
        <v>318</v>
      </c>
      <c r="Y116" s="700">
        <f t="shared" si="13"/>
        <v>318</v>
      </c>
      <c r="Z116" s="700">
        <f t="shared" si="13"/>
        <v>318</v>
      </c>
      <c r="AA116" s="700">
        <f t="shared" si="13"/>
        <v>318</v>
      </c>
      <c r="AB116" s="700">
        <f t="shared" si="13"/>
        <v>318</v>
      </c>
      <c r="AC116" s="700">
        <f t="shared" si="13"/>
        <v>318</v>
      </c>
      <c r="AD116" s="700">
        <f t="shared" si="13"/>
        <v>318</v>
      </c>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647" t="str">
        <f>General!G35</f>
        <v>zd</v>
      </c>
      <c r="I117" s="702">
        <v>43784</v>
      </c>
      <c r="J117" s="702">
        <v>43784</v>
      </c>
      <c r="K117" s="702">
        <v>43784</v>
      </c>
      <c r="L117" s="702">
        <v>43784</v>
      </c>
      <c r="M117" s="702">
        <v>43784</v>
      </c>
      <c r="N117" s="702">
        <v>43784</v>
      </c>
      <c r="O117" s="702">
        <v>43784</v>
      </c>
      <c r="P117" s="702">
        <v>43784</v>
      </c>
      <c r="Q117" s="702">
        <v>43784</v>
      </c>
      <c r="R117" s="702">
        <v>43784</v>
      </c>
      <c r="S117" s="35"/>
      <c r="T117" s="647" t="str">
        <f t="shared" si="14"/>
        <v>zd</v>
      </c>
      <c r="U117" s="700">
        <f t="shared" si="12"/>
        <v>318</v>
      </c>
      <c r="V117" s="700">
        <f t="shared" ref="V117:AD117" si="37">MIN(364,INT((J117 - DATE(YEAR(J117),1,1))))</f>
        <v>318</v>
      </c>
      <c r="W117" s="700">
        <f t="shared" si="37"/>
        <v>318</v>
      </c>
      <c r="X117" s="700">
        <f t="shared" si="37"/>
        <v>318</v>
      </c>
      <c r="Y117" s="700">
        <f t="shared" si="37"/>
        <v>318</v>
      </c>
      <c r="Z117" s="700">
        <f t="shared" si="37"/>
        <v>318</v>
      </c>
      <c r="AA117" s="700">
        <f t="shared" si="37"/>
        <v>318</v>
      </c>
      <c r="AB117" s="700">
        <f t="shared" si="37"/>
        <v>318</v>
      </c>
      <c r="AC117" s="700">
        <f t="shared" si="37"/>
        <v>318</v>
      </c>
      <c r="AD117" s="700">
        <f t="shared" si="37"/>
        <v>318</v>
      </c>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34"/>
      <c r="H119" s="35" t="s">
        <v>218</v>
      </c>
      <c r="I119" s="700">
        <f>MIN(364,INT((J119 - DATE(YEAR(J119),1,1))))</f>
        <v>304</v>
      </c>
      <c r="J119" s="702">
        <v>43770</v>
      </c>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34"/>
      <c r="H120" s="35"/>
      <c r="I120" s="35"/>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4.5" outlineLevel="1" x14ac:dyDescent="0.35">
      <c r="A121" s="6"/>
      <c r="B121" s="7"/>
      <c r="C121" s="17"/>
      <c r="D121" s="17"/>
      <c r="E121" s="17"/>
      <c r="F121" s="26"/>
      <c r="G121" s="34"/>
      <c r="H121" s="35"/>
      <c r="I121" s="35"/>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483" t="s">
        <v>225</v>
      </c>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14.5" outlineLevel="1" x14ac:dyDescent="0.35">
      <c r="A123" s="6"/>
      <c r="B123" s="7"/>
      <c r="C123" s="17"/>
      <c r="D123" s="17"/>
      <c r="E123" s="17"/>
      <c r="F123" s="26"/>
      <c r="G123" s="843"/>
      <c r="H123" s="35" t="s">
        <v>1111</v>
      </c>
      <c r="I123" s="221" t="b">
        <v>1</v>
      </c>
      <c r="J123" s="35"/>
      <c r="K123" s="26"/>
      <c r="L123" s="26"/>
      <c r="M123" s="26"/>
      <c r="N123" s="35"/>
      <c r="O123" s="35"/>
      <c r="P123" s="35"/>
      <c r="Q123" s="35"/>
      <c r="R123" s="35"/>
      <c r="S123" s="35"/>
      <c r="T123" s="35"/>
      <c r="U123" s="35"/>
      <c r="V123" s="35"/>
      <c r="W123" s="35"/>
      <c r="X123" s="35"/>
      <c r="Y123" s="35"/>
      <c r="Z123" s="35"/>
      <c r="AA123" s="35"/>
      <c r="AB123" s="35"/>
      <c r="AC123" s="35"/>
      <c r="AD123" s="35"/>
      <c r="AE123" s="35"/>
      <c r="AF123" s="35"/>
      <c r="AG123" s="35"/>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13.4" customHeight="1" outlineLevel="1" x14ac:dyDescent="0.35">
      <c r="A124" s="6"/>
      <c r="B124" s="7"/>
      <c r="C124" s="17"/>
      <c r="D124" s="17"/>
      <c r="E124" s="17"/>
      <c r="F124" s="26"/>
      <c r="G124" s="34"/>
      <c r="H124" s="35" t="s">
        <v>226</v>
      </c>
      <c r="I124" s="221">
        <v>10</v>
      </c>
      <c r="J124" s="35"/>
      <c r="K124" s="26"/>
      <c r="L124" s="26"/>
      <c r="M124" s="26"/>
      <c r="N124" s="35"/>
      <c r="O124" s="35"/>
      <c r="P124" s="35"/>
      <c r="Q124" s="35"/>
      <c r="R124" s="35"/>
      <c r="S124" s="35"/>
      <c r="T124" s="35"/>
      <c r="U124" s="35"/>
      <c r="V124" s="35"/>
      <c r="W124" s="35"/>
      <c r="X124" s="35"/>
      <c r="Y124" s="35"/>
      <c r="Z124" s="35"/>
      <c r="AA124" s="35"/>
      <c r="AB124" s="35"/>
      <c r="AC124" s="35"/>
      <c r="AD124" s="35"/>
      <c r="AE124" s="35"/>
      <c r="AF124" s="35"/>
      <c r="AG124" s="35"/>
      <c r="AH124" s="16"/>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4.5" outlineLevel="1" x14ac:dyDescent="0.35">
      <c r="A125" s="6"/>
      <c r="B125" s="7"/>
      <c r="C125" s="17"/>
      <c r="D125" s="17"/>
      <c r="E125" s="17"/>
      <c r="F125" s="26"/>
      <c r="G125" s="34"/>
      <c r="H125" s="35"/>
      <c r="I125" s="35"/>
      <c r="J125" s="35"/>
      <c r="K125" s="26"/>
      <c r="L125" s="26"/>
      <c r="M125" s="26"/>
      <c r="N125" s="35"/>
      <c r="O125" s="35"/>
      <c r="P125" s="35"/>
      <c r="Q125" s="35"/>
      <c r="R125" s="35"/>
      <c r="S125" s="35"/>
      <c r="T125" s="35"/>
      <c r="U125" s="35"/>
      <c r="V125" s="35"/>
      <c r="W125" s="35"/>
      <c r="X125" s="35"/>
      <c r="Y125" s="35"/>
      <c r="Z125" s="35"/>
      <c r="AA125" s="35"/>
      <c r="AB125" s="35"/>
      <c r="AC125" s="35"/>
      <c r="AD125" s="35"/>
      <c r="AE125" s="35"/>
      <c r="AF125" s="35"/>
      <c r="AG125" s="35"/>
      <c r="AH125" s="16"/>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row>
    <row r="126" spans="1:95" ht="5.15" customHeight="1" outlineLevel="1" x14ac:dyDescent="0.35">
      <c r="A126" s="6"/>
      <c r="B126" s="7"/>
      <c r="C126" s="17"/>
      <c r="D126" s="17"/>
      <c r="E126" s="17"/>
      <c r="F126" s="36"/>
      <c r="G126" s="37"/>
      <c r="H126" s="37"/>
      <c r="I126" s="37"/>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0"/>
      <c r="AH126" s="16"/>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row>
    <row r="127" spans="1:95" ht="25.4" customHeight="1" outlineLevel="1" x14ac:dyDescent="0.35">
      <c r="A127" s="6"/>
      <c r="B127" s="7"/>
      <c r="C127" s="39"/>
      <c r="D127" s="39"/>
      <c r="E127" s="39"/>
      <c r="F127" s="39"/>
      <c r="G127" s="40" t="str">
        <f>G23</f>
        <v>General info</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41" t="s">
        <v>23</v>
      </c>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row>
    <row r="128" spans="1:95" ht="12" customHeight="1" outlineLevel="1" x14ac:dyDescent="0.35">
      <c r="A128" s="6"/>
      <c r="B128" s="7"/>
      <c r="C128" s="7"/>
      <c r="D128" s="7"/>
      <c r="E128" s="7"/>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row>
    <row r="129" spans="1:68" ht="12" customHeight="1" outlineLevel="1" x14ac:dyDescent="0.35">
      <c r="A129" s="6"/>
      <c r="B129" s="7"/>
      <c r="C129" s="7"/>
      <c r="D129" s="7"/>
      <c r="E129" s="7"/>
      <c r="F129" s="7"/>
      <c r="G129" s="7"/>
      <c r="H129" s="8"/>
      <c r="I129" s="8"/>
      <c r="J129" s="8"/>
      <c r="K129" s="8"/>
      <c r="L129" s="8"/>
      <c r="M129" s="8"/>
      <c r="N129" s="8"/>
      <c r="O129" s="8"/>
      <c r="P129" s="8"/>
      <c r="Q129" s="8"/>
      <c r="R129" s="8"/>
      <c r="S129" s="8"/>
      <c r="T129" s="8"/>
      <c r="U129" s="8"/>
      <c r="V129" s="8"/>
      <c r="W129" s="8"/>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row>
    <row r="130" spans="1:68" ht="5.15" customHeight="1" outlineLevel="1" thickBot="1" x14ac:dyDescent="0.4">
      <c r="A130" s="6"/>
      <c r="B130" s="7"/>
      <c r="C130" s="7"/>
      <c r="D130" s="7"/>
      <c r="E130" s="7"/>
      <c r="F130" s="7"/>
      <c r="G130" s="7"/>
      <c r="H130" s="8"/>
      <c r="I130" s="8"/>
      <c r="J130" s="8"/>
      <c r="K130" s="8"/>
      <c r="L130" s="8"/>
      <c r="M130" s="8"/>
      <c r="N130" s="8"/>
      <c r="O130" s="8"/>
      <c r="P130" s="8"/>
      <c r="Q130" s="8"/>
      <c r="R130" s="8"/>
      <c r="S130" s="8"/>
      <c r="T130" s="8"/>
      <c r="U130" s="8"/>
      <c r="V130" s="8"/>
      <c r="W130" s="8"/>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row>
    <row r="131" spans="1:68" ht="5.15" customHeight="1" outlineLevel="1" x14ac:dyDescent="0.35">
      <c r="A131" s="6"/>
      <c r="B131" s="7"/>
      <c r="C131" s="9" t="s">
        <v>0</v>
      </c>
      <c r="D131" s="9"/>
      <c r="E131" s="9"/>
      <c r="F131" s="9"/>
      <c r="G131" s="9"/>
      <c r="H131" s="9"/>
      <c r="I131" s="9"/>
      <c r="J131" s="9"/>
      <c r="K131" s="10"/>
      <c r="L131" s="10"/>
      <c r="M131" s="10"/>
      <c r="N131" s="10"/>
      <c r="O131" s="10"/>
      <c r="P131" s="10"/>
      <c r="Q131" s="10"/>
      <c r="R131" s="10"/>
      <c r="S131" s="10"/>
      <c r="T131" s="10"/>
      <c r="U131" s="10"/>
      <c r="V131" s="10"/>
      <c r="W131" s="11"/>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12"/>
      <c r="D132" s="12"/>
      <c r="E132" s="12" t="s">
        <v>1</v>
      </c>
      <c r="F132" s="13"/>
      <c r="G132" s="14" t="s">
        <v>316</v>
      </c>
      <c r="H132" s="13"/>
      <c r="I132" s="13"/>
      <c r="J132" s="13"/>
      <c r="K132" s="13"/>
      <c r="L132" s="13"/>
      <c r="M132" s="13"/>
      <c r="N132" s="13"/>
      <c r="O132" s="13"/>
      <c r="P132" s="13"/>
      <c r="Q132" s="13"/>
      <c r="R132" s="13"/>
      <c r="S132" s="15"/>
      <c r="T132" s="13"/>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2"/>
      <c r="D133" s="12"/>
      <c r="E133" s="17"/>
      <c r="F133" s="13"/>
      <c r="G133" s="18"/>
      <c r="H133" s="13"/>
      <c r="I133" s="13"/>
      <c r="J133" s="13"/>
      <c r="K133" s="13"/>
      <c r="L133" s="13"/>
      <c r="M133" s="13"/>
      <c r="N133" s="13"/>
      <c r="O133" s="13"/>
      <c r="P133" s="13"/>
      <c r="Q133" s="13"/>
      <c r="R133" s="13"/>
      <c r="S133" s="15"/>
      <c r="T133" s="19"/>
      <c r="U133" s="15"/>
      <c r="V133" s="1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2"/>
      <c r="E134" s="17"/>
      <c r="F134" s="13"/>
      <c r="G134" s="13"/>
      <c r="H134" s="13"/>
      <c r="I134" s="13"/>
      <c r="J134" s="13"/>
      <c r="K134" s="13"/>
      <c r="L134" s="13"/>
      <c r="M134" s="13"/>
      <c r="N134" s="13"/>
      <c r="O134" s="13"/>
      <c r="P134" s="13"/>
      <c r="Q134" s="13"/>
      <c r="R134" s="13"/>
      <c r="S134" s="15"/>
      <c r="T134" s="19"/>
      <c r="U134" s="15"/>
      <c r="V134" s="1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20">
        <v>0</v>
      </c>
      <c r="D135" s="12"/>
      <c r="E135" s="17"/>
      <c r="F135" s="13"/>
      <c r="G135" s="21"/>
      <c r="H135" s="13"/>
      <c r="I135" s="13"/>
      <c r="J135" s="13"/>
      <c r="K135" s="13"/>
      <c r="L135" s="13"/>
      <c r="M135" s="13"/>
      <c r="N135" s="13"/>
      <c r="O135" s="13"/>
      <c r="P135" s="13"/>
      <c r="Q135" s="13"/>
      <c r="R135" s="13"/>
      <c r="S135" s="15"/>
      <c r="T135" s="19"/>
      <c r="U135" s="15"/>
      <c r="V135" s="1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17"/>
      <c r="H136" s="22"/>
      <c r="I136" s="22"/>
      <c r="J136" s="22"/>
      <c r="K136" s="22"/>
      <c r="L136" s="22"/>
      <c r="M136" s="22"/>
      <c r="N136" s="22"/>
      <c r="O136" s="22"/>
      <c r="P136" s="22"/>
      <c r="Q136" s="22"/>
      <c r="R136" s="22"/>
      <c r="S136" s="22"/>
      <c r="T136" s="22"/>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2" customHeight="1" outlineLevel="1" x14ac:dyDescent="0.35">
      <c r="A137" s="6"/>
      <c r="B137" s="7"/>
      <c r="C137" s="17"/>
      <c r="D137" s="17"/>
      <c r="E137" s="17"/>
      <c r="F137" s="17"/>
      <c r="G137" s="17"/>
      <c r="H137" s="865" t="s">
        <v>1138</v>
      </c>
      <c r="I137" s="865"/>
      <c r="J137" s="865" t="s">
        <v>1177</v>
      </c>
      <c r="K137" s="22"/>
      <c r="L137" s="22"/>
      <c r="M137" s="22"/>
      <c r="N137" s="52"/>
      <c r="O137" s="52"/>
      <c r="P137" s="22"/>
      <c r="Q137" s="22"/>
      <c r="R137" s="22"/>
      <c r="S137" s="22"/>
      <c r="T137" s="22"/>
      <c r="U137" s="22"/>
      <c r="V137" s="22"/>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2" customHeight="1" outlineLevel="1" x14ac:dyDescent="0.35">
      <c r="A138" s="6"/>
      <c r="B138" s="7"/>
      <c r="C138" s="17"/>
      <c r="D138" s="17"/>
      <c r="E138" s="17"/>
      <c r="F138" s="17"/>
      <c r="G138" s="17"/>
      <c r="H138" s="17"/>
      <c r="I138" s="17"/>
      <c r="J138" s="17"/>
      <c r="K138" s="17"/>
      <c r="L138" s="17"/>
      <c r="M138" s="17"/>
      <c r="N138" s="17"/>
      <c r="O138" s="17"/>
      <c r="P138" s="17"/>
      <c r="Q138" s="17"/>
      <c r="R138" s="17"/>
      <c r="S138" s="17"/>
      <c r="T138" s="17"/>
      <c r="U138" s="22"/>
      <c r="V138" s="22"/>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2" customHeight="1" outlineLevel="1" x14ac:dyDescent="0.35">
      <c r="A139" s="6"/>
      <c r="B139" s="7"/>
      <c r="C139" s="17"/>
      <c r="D139" s="17"/>
      <c r="E139" s="17"/>
      <c r="F139" s="17"/>
      <c r="G139" s="23"/>
      <c r="H139" s="23" t="s">
        <v>59</v>
      </c>
      <c r="I139" s="23"/>
      <c r="J139" s="24" t="s">
        <v>59</v>
      </c>
      <c r="K139" s="23"/>
      <c r="L139" s="23"/>
      <c r="M139" s="23"/>
      <c r="N139" s="23"/>
      <c r="O139" s="23"/>
      <c r="P139" s="23"/>
      <c r="Q139" s="24"/>
      <c r="R139" s="24"/>
      <c r="S139" s="24"/>
      <c r="T139" s="24"/>
      <c r="U139" s="22"/>
      <c r="V139" s="22"/>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H140" s="222">
        <v>50</v>
      </c>
      <c r="J140" s="223">
        <f>0.16*0.8</f>
        <v>0.128</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K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2" customHeight="1" outlineLevel="1" x14ac:dyDescent="0.35">
      <c r="A142" s="6"/>
      <c r="B142" s="7"/>
      <c r="C142" s="17"/>
      <c r="D142" s="17"/>
      <c r="E142" s="17"/>
      <c r="F142" s="33"/>
      <c r="G142" s="33"/>
      <c r="H142" s="33"/>
      <c r="I142" s="33"/>
      <c r="J142" s="33"/>
      <c r="K142" s="35"/>
      <c r="L142" s="35"/>
      <c r="M142" s="35"/>
      <c r="N142" s="35"/>
      <c r="O142" s="35"/>
      <c r="P142" s="35"/>
      <c r="Q142" s="35"/>
      <c r="R142" s="35"/>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2" customHeight="1" outlineLevel="1" x14ac:dyDescent="0.35">
      <c r="A143" s="6"/>
      <c r="B143" s="7"/>
      <c r="C143" s="17"/>
      <c r="D143" s="17"/>
      <c r="E143" s="17"/>
      <c r="F143" s="33"/>
      <c r="G143" s="34"/>
      <c r="H143" s="35"/>
      <c r="I143" s="35"/>
      <c r="J143" s="35"/>
      <c r="K143" s="35"/>
      <c r="L143" s="35"/>
      <c r="M143" s="35"/>
      <c r="N143" s="35"/>
      <c r="O143" s="35"/>
      <c r="P143" s="35"/>
      <c r="Q143" s="35"/>
      <c r="R143" s="35"/>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5.15" customHeight="1" outlineLevel="1" x14ac:dyDescent="0.35">
      <c r="A144" s="6"/>
      <c r="B144" s="7"/>
      <c r="C144" s="17"/>
      <c r="D144" s="17"/>
      <c r="E144" s="17"/>
      <c r="F144" s="36"/>
      <c r="G144" s="37"/>
      <c r="H144" s="37"/>
      <c r="I144" s="38"/>
      <c r="J144" s="38"/>
      <c r="K144" s="38"/>
      <c r="L144" s="38"/>
      <c r="M144" s="38"/>
      <c r="N144" s="38"/>
      <c r="O144" s="38"/>
      <c r="P144" s="38"/>
      <c r="Q144" s="38"/>
      <c r="R144" s="38"/>
      <c r="S144" s="38"/>
      <c r="T144" s="38"/>
      <c r="U144" s="38"/>
      <c r="V144" s="30"/>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25.4" customHeight="1" outlineLevel="1" x14ac:dyDescent="0.35">
      <c r="A145" s="6"/>
      <c r="B145" s="7"/>
      <c r="C145" s="39"/>
      <c r="D145" s="39"/>
      <c r="E145" s="39"/>
      <c r="F145" s="39"/>
      <c r="G145" s="40" t="str">
        <f>G132</f>
        <v>Fixed Inputs</v>
      </c>
      <c r="H145" s="39"/>
      <c r="I145" s="39"/>
      <c r="J145" s="39"/>
      <c r="K145" s="39"/>
      <c r="L145" s="39"/>
      <c r="M145" s="39"/>
      <c r="N145" s="39"/>
      <c r="O145" s="39"/>
      <c r="P145" s="39"/>
      <c r="Q145" s="39"/>
      <c r="R145" s="39"/>
      <c r="S145" s="39"/>
      <c r="T145" s="39"/>
      <c r="U145" s="39"/>
      <c r="V145" s="39"/>
      <c r="W145" s="41" t="s">
        <v>23</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2" customHeight="1" outlineLevel="1" x14ac:dyDescent="0.35">
      <c r="A146" s="6"/>
      <c r="B146" s="7"/>
      <c r="C146" s="7"/>
      <c r="D146" s="7"/>
      <c r="E146" s="7"/>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row>
    <row r="147" spans="1:84" ht="12" customHeight="1" outlineLevel="1" x14ac:dyDescent="0.35">
      <c r="A147" s="6"/>
      <c r="B147" s="7"/>
      <c r="C147" s="7"/>
      <c r="D147" s="7"/>
      <c r="E147" s="7"/>
      <c r="F147" s="7"/>
      <c r="G147" s="7"/>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7"/>
      <c r="BT147" s="7"/>
      <c r="BU147" s="7"/>
    </row>
    <row r="148" spans="1:84" ht="5.15" customHeight="1" outlineLevel="1" thickBot="1" x14ac:dyDescent="0.4">
      <c r="A148" s="6"/>
      <c r="B148" s="7"/>
      <c r="C148" s="7"/>
      <c r="D148" s="7"/>
      <c r="E148" s="7"/>
      <c r="F148" s="7"/>
      <c r="G148" s="7"/>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7"/>
      <c r="BT148" s="7"/>
      <c r="BU148" s="7"/>
    </row>
    <row r="149" spans="1:84" ht="5.15" customHeight="1" outlineLevel="1" x14ac:dyDescent="0.35">
      <c r="A149" s="6"/>
      <c r="B149" s="7"/>
      <c r="C149" s="9" t="s">
        <v>0</v>
      </c>
      <c r="D149" s="9"/>
      <c r="E149" s="9"/>
      <c r="F149" s="9"/>
      <c r="G149" s="9"/>
      <c r="H149" s="9"/>
      <c r="I149" s="9"/>
      <c r="J149" s="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1"/>
      <c r="BS149" s="8"/>
      <c r="BT149" s="8"/>
      <c r="BU149" s="8"/>
    </row>
    <row r="150" spans="1:84" ht="12" customHeight="1" outlineLevel="1" x14ac:dyDescent="0.35">
      <c r="A150" s="6"/>
      <c r="B150" s="7"/>
      <c r="C150" s="12"/>
      <c r="D150" s="12"/>
      <c r="E150" s="12" t="s">
        <v>1</v>
      </c>
      <c r="F150" s="13"/>
      <c r="G150" s="14" t="s">
        <v>320</v>
      </c>
      <c r="H150" s="13"/>
      <c r="I150" s="13"/>
      <c r="J150" s="13"/>
      <c r="K150" s="13"/>
      <c r="L150" s="13"/>
      <c r="M150" s="13"/>
      <c r="N150" s="13"/>
      <c r="O150" s="13"/>
      <c r="P150" s="13"/>
      <c r="Q150" s="13"/>
      <c r="R150" s="13"/>
      <c r="S150" s="15"/>
      <c r="T150" s="13"/>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84" ht="12" customHeight="1" outlineLevel="1" x14ac:dyDescent="0.35">
      <c r="A151" s="6"/>
      <c r="B151" s="7"/>
      <c r="C151" s="12"/>
      <c r="D151" s="12"/>
      <c r="E151" s="17"/>
      <c r="F151" s="13"/>
      <c r="G151" s="18"/>
      <c r="H151" s="13"/>
      <c r="I151" s="191" t="s">
        <v>321</v>
      </c>
      <c r="J151" s="225" t="b">
        <v>1</v>
      </c>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84" ht="12" customHeight="1" outlineLevel="1" x14ac:dyDescent="0.35">
      <c r="A152" s="6"/>
      <c r="B152" s="7"/>
      <c r="C152" s="17"/>
      <c r="D152" s="12"/>
      <c r="E152" s="17"/>
      <c r="F152" s="13"/>
      <c r="G152" s="13"/>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84" ht="12" customHeight="1" outlineLevel="1" x14ac:dyDescent="0.35">
      <c r="A153" s="6"/>
      <c r="B153" s="7"/>
      <c r="C153" s="20">
        <v>0</v>
      </c>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84"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84"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84"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84" ht="12" customHeight="1" outlineLevel="1" x14ac:dyDescent="0.35">
      <c r="A157" s="6"/>
      <c r="B157" s="7"/>
      <c r="C157" s="20"/>
      <c r="D157" s="12"/>
      <c r="E157" s="17"/>
      <c r="F157" s="13"/>
      <c r="G157" s="21"/>
      <c r="H157" s="13"/>
      <c r="I157" s="13"/>
      <c r="J157" s="13"/>
      <c r="K157" s="13"/>
      <c r="L157" s="33"/>
      <c r="M157" s="13"/>
      <c r="N157" s="13"/>
      <c r="O157" s="13"/>
      <c r="P157" s="13"/>
      <c r="Q157" s="13"/>
      <c r="R157" s="13"/>
      <c r="S157" s="15"/>
      <c r="T157" s="19"/>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6"/>
      <c r="AY157" s="8"/>
      <c r="AZ157" s="8"/>
      <c r="BA157" s="8"/>
    </row>
    <row r="158" spans="1:84" ht="12" customHeight="1" outlineLevel="1" x14ac:dyDescent="0.35">
      <c r="A158" s="6"/>
      <c r="B158" s="7"/>
      <c r="C158" s="20"/>
      <c r="D158" s="12"/>
      <c r="E158" s="17"/>
      <c r="F158" s="13"/>
      <c r="G158" s="21"/>
      <c r="H158" s="13"/>
      <c r="I158" s="13"/>
      <c r="J158" s="13"/>
      <c r="K158" s="13"/>
      <c r="L158" s="33"/>
      <c r="M158" s="13"/>
      <c r="N158" s="13"/>
      <c r="O158" s="13"/>
      <c r="P158" s="13"/>
      <c r="Q158" s="13"/>
      <c r="R158" s="13"/>
      <c r="S158" s="15"/>
      <c r="T158" s="19"/>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6"/>
      <c r="AY158" s="8"/>
      <c r="AZ158" s="8"/>
      <c r="BA158" s="8"/>
    </row>
    <row r="159" spans="1:84" ht="12" customHeight="1" outlineLevel="1" x14ac:dyDescent="0.35">
      <c r="A159" s="6"/>
      <c r="B159" s="7"/>
      <c r="C159" s="17"/>
      <c r="D159" s="17"/>
      <c r="E159" s="17"/>
      <c r="F159" s="17"/>
      <c r="G159" s="17"/>
      <c r="H159" s="17"/>
      <c r="I159" s="22"/>
      <c r="J159" s="22"/>
      <c r="K159" s="22"/>
      <c r="L159" s="22"/>
      <c r="M159" s="22"/>
      <c r="N159" s="192" t="s">
        <v>328</v>
      </c>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84" ht="12" customHeight="1" outlineLevel="1" x14ac:dyDescent="0.35">
      <c r="A160" s="6"/>
      <c r="B160" s="7"/>
      <c r="C160" s="17"/>
      <c r="D160" s="17"/>
      <c r="E160" s="17"/>
      <c r="F160" s="17"/>
      <c r="G160" s="17"/>
      <c r="H160" s="17"/>
      <c r="I160" s="17" t="s">
        <v>254</v>
      </c>
      <c r="J160" s="17"/>
      <c r="K160" s="17"/>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2" customHeight="1" outlineLevel="1" x14ac:dyDescent="0.35">
      <c r="A161" s="6"/>
      <c r="B161" s="7"/>
      <c r="C161" s="17"/>
      <c r="D161" s="17"/>
      <c r="E161" s="17"/>
      <c r="F161" s="17"/>
      <c r="G161" s="17"/>
      <c r="H161" s="17"/>
      <c r="I161" s="17"/>
      <c r="J161" s="17"/>
      <c r="K161" s="17"/>
      <c r="L161" s="17"/>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16"/>
      <c r="AY161" s="8"/>
      <c r="AZ161" s="8"/>
      <c r="BA161" s="8"/>
    </row>
    <row r="162" spans="1:53" ht="12" customHeight="1" outlineLevel="1" x14ac:dyDescent="0.35">
      <c r="A162" s="6"/>
      <c r="B162" s="7"/>
      <c r="C162" s="17"/>
      <c r="D162" s="17"/>
      <c r="E162" s="17"/>
      <c r="F162" s="17"/>
      <c r="G162" s="17"/>
      <c r="H162" s="23" t="s">
        <v>327</v>
      </c>
      <c r="I162" s="23" t="s">
        <v>326</v>
      </c>
      <c r="J162" s="23" t="s">
        <v>324</v>
      </c>
      <c r="K162" s="23" t="s">
        <v>325</v>
      </c>
      <c r="L162" s="23" t="s">
        <v>323</v>
      </c>
      <c r="M162" s="23" t="s">
        <v>322</v>
      </c>
      <c r="N162" s="22" t="s">
        <v>797</v>
      </c>
      <c r="O162" s="22"/>
      <c r="P162" s="22"/>
      <c r="Q162" s="22" t="s">
        <v>771</v>
      </c>
      <c r="R162" s="22"/>
      <c r="S162" s="22"/>
      <c r="T162" s="22" t="s">
        <v>1176</v>
      </c>
      <c r="U162" s="22"/>
      <c r="V162" s="22" t="s">
        <v>1116</v>
      </c>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16"/>
      <c r="AY162" s="8"/>
      <c r="AZ162" s="8"/>
      <c r="BA162" s="8"/>
    </row>
    <row r="163" spans="1:53" ht="14.5" outlineLevel="1" x14ac:dyDescent="0.35">
      <c r="A163" s="6"/>
      <c r="B163" s="7"/>
      <c r="C163" s="17"/>
      <c r="D163" s="17"/>
      <c r="E163" s="17"/>
      <c r="F163" s="26"/>
      <c r="G163" t="str">
        <f t="shared" ref="G163:G187" si="38">_xlfn.CONCAT(H163:M163)</f>
        <v>AAAA2A1a</v>
      </c>
      <c r="H163" s="665" t="s">
        <v>22</v>
      </c>
      <c r="I163" s="665" t="s">
        <v>22</v>
      </c>
      <c r="J163" s="665" t="s">
        <v>22</v>
      </c>
      <c r="K163" s="665" t="s">
        <v>1102</v>
      </c>
      <c r="L163" s="665" t="s">
        <v>219</v>
      </c>
      <c r="M163" s="666" t="s">
        <v>67</v>
      </c>
      <c r="N163" t="b">
        <f>AND(COUNTIF(G176:$G$216,G163))</f>
        <v>0</v>
      </c>
      <c r="O163" s="33" t="s">
        <v>22</v>
      </c>
      <c r="Q163" s="241" t="b">
        <v>1</v>
      </c>
      <c r="T163" s="241">
        <f>IF(OR(M163="a",M163="a2",M163="sp"),0,1)</f>
        <v>0</v>
      </c>
      <c r="V163" s="222">
        <f>1-T163</f>
        <v>1</v>
      </c>
      <c r="X163" t="s">
        <v>1197</v>
      </c>
      <c r="Z163" t="s">
        <v>172</v>
      </c>
      <c r="AC163" t="s">
        <v>1202</v>
      </c>
      <c r="AX163" s="16"/>
      <c r="AY163" s="8"/>
      <c r="AZ163" s="8"/>
      <c r="BA163" s="8"/>
    </row>
    <row r="164" spans="1:53" ht="14.5" outlineLevel="1" x14ac:dyDescent="0.35">
      <c r="A164" s="6"/>
      <c r="B164" s="7"/>
      <c r="C164" s="17"/>
      <c r="D164" s="17"/>
      <c r="E164" s="17"/>
      <c r="F164" s="26"/>
      <c r="G164" t="str">
        <f t="shared" si="38"/>
        <v>GGGGAg1a2</v>
      </c>
      <c r="H164" s="665" t="s">
        <v>146</v>
      </c>
      <c r="I164" s="665" t="s">
        <v>146</v>
      </c>
      <c r="J164" s="665" t="s">
        <v>146</v>
      </c>
      <c r="K164" s="665" t="s">
        <v>146</v>
      </c>
      <c r="L164" s="665" t="s">
        <v>1098</v>
      </c>
      <c r="M164" s="666" t="s">
        <v>802</v>
      </c>
      <c r="N164" t="b">
        <f>AND(COUNTIF(G178:$G$216,G164))</f>
        <v>0</v>
      </c>
      <c r="O164" s="33" t="s">
        <v>1074</v>
      </c>
      <c r="Q164" s="241" t="b">
        <v>1</v>
      </c>
      <c r="T164" s="241">
        <f t="shared" ref="T164:T208" si="39">IF(OR(M164="a",M164="a2",M164="sp"),0,1)</f>
        <v>0</v>
      </c>
      <c r="V164" s="222">
        <f t="shared" ref="V164:V208" si="40">1-T164</f>
        <v>1</v>
      </c>
      <c r="Y164" t="s">
        <v>64</v>
      </c>
      <c r="Z164">
        <v>2000</v>
      </c>
      <c r="AC164" t="str" cm="1">
        <f t="array" ref="AC164:AO164">TRANSPOSE(Y164:Y176)</f>
        <v>b</v>
      </c>
      <c r="AD164" t="str">
        <v>bd</v>
      </c>
      <c r="AE164" t="str">
        <v>o</v>
      </c>
      <c r="AF164" t="str">
        <v>od</v>
      </c>
      <c r="AG164" t="str">
        <v>of</v>
      </c>
      <c r="AH164" t="str">
        <v>l</v>
      </c>
      <c r="AI164" t="str">
        <v>ms</v>
      </c>
      <c r="AJ164" t="str">
        <v>w</v>
      </c>
      <c r="AK164" t="str">
        <v>wd</v>
      </c>
      <c r="AL164" t="str">
        <v>r</v>
      </c>
      <c r="AM164" t="str">
        <v>rd</v>
      </c>
      <c r="AN164" t="str">
        <v>z</v>
      </c>
      <c r="AO164" t="str">
        <v>zd</v>
      </c>
      <c r="AX164" s="16"/>
      <c r="AY164" s="8"/>
      <c r="AZ164" s="8"/>
      <c r="BA164" s="8"/>
    </row>
    <row r="165" spans="1:53" ht="14.5" outlineLevel="1" x14ac:dyDescent="0.35">
      <c r="A165" s="6"/>
      <c r="B165" s="7"/>
      <c r="C165" s="17"/>
      <c r="D165" s="17"/>
      <c r="E165" s="17"/>
      <c r="F165" s="26"/>
      <c r="G165" t="str">
        <f t="shared" si="38"/>
        <v>GGGGSg1a2</v>
      </c>
      <c r="H165" s="665" t="s">
        <v>146</v>
      </c>
      <c r="I165" s="665" t="s">
        <v>146</v>
      </c>
      <c r="J165" s="665" t="s">
        <v>146</v>
      </c>
      <c r="K165" s="665" t="s">
        <v>146</v>
      </c>
      <c r="L165" s="665" t="s">
        <v>1100</v>
      </c>
      <c r="M165" s="666" t="s">
        <v>802</v>
      </c>
      <c r="N165" t="b">
        <f>AND(COUNTIF(G180:$G$216,G165))</f>
        <v>0</v>
      </c>
      <c r="O165" s="33" t="s">
        <v>1074</v>
      </c>
      <c r="Q165" s="241" t="b">
        <v>1</v>
      </c>
      <c r="T165" s="241">
        <f t="shared" si="39"/>
        <v>0</v>
      </c>
      <c r="V165" s="222">
        <f t="shared" si="40"/>
        <v>1</v>
      </c>
      <c r="Y165" t="s">
        <v>924</v>
      </c>
      <c r="Z165">
        <v>2000</v>
      </c>
      <c r="AB165" t="s">
        <v>219</v>
      </c>
      <c r="AC165" s="860">
        <v>0.15</v>
      </c>
      <c r="AD165" s="860">
        <v>0.15</v>
      </c>
      <c r="AE165" s="860">
        <v>0.15</v>
      </c>
      <c r="AF165" s="860">
        <v>0.15</v>
      </c>
      <c r="AG165" s="860">
        <v>0.15</v>
      </c>
      <c r="AH165" s="860">
        <v>0</v>
      </c>
      <c r="AI165" s="860">
        <v>0.15</v>
      </c>
      <c r="AJ165" s="860">
        <v>0.15</v>
      </c>
      <c r="AK165" s="860">
        <v>0.15</v>
      </c>
      <c r="AL165" s="860">
        <v>0.15</v>
      </c>
      <c r="AM165" s="860">
        <v>0.15</v>
      </c>
      <c r="AN165" s="860">
        <v>0.15</v>
      </c>
      <c r="AO165" s="860">
        <v>0.15</v>
      </c>
      <c r="AX165" s="16"/>
      <c r="AY165" s="8"/>
      <c r="AZ165" s="8"/>
      <c r="BA165" s="8"/>
    </row>
    <row r="166" spans="1:53" ht="14.5" outlineLevel="1" x14ac:dyDescent="0.35">
      <c r="A166" s="6"/>
      <c r="B166" s="7"/>
      <c r="C166" s="17"/>
      <c r="D166" s="17"/>
      <c r="E166" s="17"/>
      <c r="F166" s="26"/>
      <c r="G166" t="str">
        <f t="shared" si="38"/>
        <v>GGGAg2Na2</v>
      </c>
      <c r="H166" s="665" t="s">
        <v>146</v>
      </c>
      <c r="I166" s="665" t="s">
        <v>146</v>
      </c>
      <c r="J166" s="665" t="s">
        <v>146</v>
      </c>
      <c r="K166" s="665" t="s">
        <v>1101</v>
      </c>
      <c r="L166" s="665" t="s">
        <v>72</v>
      </c>
      <c r="M166" s="666" t="s">
        <v>802</v>
      </c>
      <c r="N166" t="b">
        <f>AND(COUNTIF(G182:$G$216,G166))</f>
        <v>0</v>
      </c>
      <c r="O166" s="33" t="s">
        <v>1074</v>
      </c>
      <c r="Q166" s="241" t="b">
        <v>1</v>
      </c>
      <c r="T166" s="241">
        <f t="shared" si="39"/>
        <v>0</v>
      </c>
      <c r="V166" s="222">
        <f t="shared" si="40"/>
        <v>1</v>
      </c>
      <c r="Y166" t="s">
        <v>63</v>
      </c>
      <c r="Z166">
        <v>1800</v>
      </c>
      <c r="AB166" t="s">
        <v>1098</v>
      </c>
      <c r="AC166" s="860">
        <v>0.15</v>
      </c>
      <c r="AD166" s="860">
        <v>0.15</v>
      </c>
      <c r="AE166" s="860">
        <v>0.15</v>
      </c>
      <c r="AF166" s="860">
        <v>0.15</v>
      </c>
      <c r="AG166" s="860">
        <v>0.15</v>
      </c>
      <c r="AH166" s="860">
        <v>0</v>
      </c>
      <c r="AI166" s="860">
        <v>0.15</v>
      </c>
      <c r="AJ166" s="860">
        <v>0.15</v>
      </c>
      <c r="AK166" s="860">
        <v>0.15</v>
      </c>
      <c r="AL166" s="860">
        <v>0.15</v>
      </c>
      <c r="AM166" s="860">
        <v>0.15</v>
      </c>
      <c r="AN166" s="860">
        <v>0.15</v>
      </c>
      <c r="AO166" s="860">
        <v>0.15</v>
      </c>
      <c r="AX166" s="16"/>
      <c r="AY166" s="8"/>
      <c r="AZ166" s="8"/>
      <c r="BA166" s="8"/>
    </row>
    <row r="167" spans="1:53" ht="14.5" outlineLevel="1" x14ac:dyDescent="0.35">
      <c r="A167" s="6"/>
      <c r="B167" s="7"/>
      <c r="C167" s="17"/>
      <c r="D167" s="17"/>
      <c r="E167" s="17"/>
      <c r="F167" s="26"/>
      <c r="G167" t="str">
        <f t="shared" si="38"/>
        <v>GGGAg2Ea2</v>
      </c>
      <c r="H167" s="665" t="s">
        <v>146</v>
      </c>
      <c r="I167" s="665" t="s">
        <v>146</v>
      </c>
      <c r="J167" s="665" t="s">
        <v>146</v>
      </c>
      <c r="K167" s="665" t="s">
        <v>1101</v>
      </c>
      <c r="L167" s="665" t="s">
        <v>73</v>
      </c>
      <c r="M167" s="666" t="s">
        <v>802</v>
      </c>
      <c r="N167" t="b">
        <f>AND(COUNTIF(G184:$G$216,G167))</f>
        <v>0</v>
      </c>
      <c r="O167" s="33" t="s">
        <v>1074</v>
      </c>
      <c r="Q167" s="241" t="b">
        <v>1</v>
      </c>
      <c r="T167" s="241">
        <f t="shared" si="39"/>
        <v>0</v>
      </c>
      <c r="V167" s="222">
        <f t="shared" si="40"/>
        <v>1</v>
      </c>
      <c r="Y167" t="s">
        <v>925</v>
      </c>
      <c r="Z167">
        <v>1800</v>
      </c>
      <c r="AB167" t="s">
        <v>14</v>
      </c>
      <c r="AC167" s="860">
        <v>0</v>
      </c>
      <c r="AD167" s="860">
        <v>0</v>
      </c>
      <c r="AE167" s="860">
        <v>0</v>
      </c>
      <c r="AF167" s="860">
        <v>0</v>
      </c>
      <c r="AG167" s="860">
        <v>0</v>
      </c>
      <c r="AH167" s="860">
        <v>0</v>
      </c>
      <c r="AI167" s="860">
        <v>0</v>
      </c>
      <c r="AJ167" s="860">
        <v>0</v>
      </c>
      <c r="AK167" s="860">
        <v>0</v>
      </c>
      <c r="AL167" s="860">
        <v>0</v>
      </c>
      <c r="AM167" s="860">
        <v>0</v>
      </c>
      <c r="AN167" s="860">
        <v>0</v>
      </c>
      <c r="AO167" s="860">
        <v>0</v>
      </c>
      <c r="AX167" s="16"/>
      <c r="AY167" s="8"/>
      <c r="AZ167" s="8"/>
      <c r="BA167" s="8"/>
    </row>
    <row r="168" spans="1:53" ht="14.5" outlineLevel="1" x14ac:dyDescent="0.35">
      <c r="A168" s="6"/>
      <c r="B168" s="7"/>
      <c r="C168" s="17"/>
      <c r="D168" s="17"/>
      <c r="E168" s="17"/>
      <c r="F168" s="26"/>
      <c r="G168" t="str">
        <f t="shared" si="38"/>
        <v>GGGAg2OFa2</v>
      </c>
      <c r="H168" s="665" t="s">
        <v>146</v>
      </c>
      <c r="I168" s="665" t="s">
        <v>146</v>
      </c>
      <c r="J168" s="665" t="s">
        <v>146</v>
      </c>
      <c r="K168" s="665" t="s">
        <v>1101</v>
      </c>
      <c r="L168" s="665" t="s">
        <v>147</v>
      </c>
      <c r="M168" s="666" t="s">
        <v>802</v>
      </c>
      <c r="N168" t="b">
        <f>AND(COUNTIF(G185:$G$216,G168))</f>
        <v>0</v>
      </c>
      <c r="O168" s="33" t="s">
        <v>1074</v>
      </c>
      <c r="Q168" s="241" t="b">
        <v>1</v>
      </c>
      <c r="T168" s="241">
        <f t="shared" si="39"/>
        <v>0</v>
      </c>
      <c r="V168" s="222">
        <f t="shared" si="40"/>
        <v>1</v>
      </c>
      <c r="Y168" t="s">
        <v>217</v>
      </c>
      <c r="Z168">
        <v>1260</v>
      </c>
      <c r="AB168" t="s">
        <v>73</v>
      </c>
      <c r="AC168" s="860">
        <v>0</v>
      </c>
      <c r="AD168" s="860">
        <v>0</v>
      </c>
      <c r="AE168" s="860">
        <v>0</v>
      </c>
      <c r="AF168" s="860">
        <v>0</v>
      </c>
      <c r="AG168" s="860">
        <v>0</v>
      </c>
      <c r="AH168" s="860">
        <v>0</v>
      </c>
      <c r="AI168" s="860">
        <v>0</v>
      </c>
      <c r="AJ168" s="860">
        <v>0</v>
      </c>
      <c r="AK168" s="860">
        <v>0</v>
      </c>
      <c r="AL168" s="860">
        <v>0</v>
      </c>
      <c r="AM168" s="860">
        <v>0</v>
      </c>
      <c r="AN168" s="860">
        <v>0</v>
      </c>
      <c r="AO168" s="860">
        <v>0</v>
      </c>
      <c r="AX168" s="16"/>
      <c r="AY168" s="8"/>
      <c r="AZ168" s="8"/>
      <c r="BA168" s="8"/>
    </row>
    <row r="169" spans="1:53" ht="14.5" outlineLevel="1" x14ac:dyDescent="0.35">
      <c r="A169" s="6"/>
      <c r="B169" s="7"/>
      <c r="C169" s="17"/>
      <c r="D169" s="17"/>
      <c r="E169" s="17"/>
      <c r="F169" s="26"/>
      <c r="G169" t="str">
        <f t="shared" ref="G169" si="41">_xlfn.CONCAT(H169:M169)</f>
        <v>GGGAg2LFa2</v>
      </c>
      <c r="H169" s="665" t="s">
        <v>146</v>
      </c>
      <c r="I169" s="665" t="s">
        <v>146</v>
      </c>
      <c r="J169" s="665" t="s">
        <v>146</v>
      </c>
      <c r="K169" s="665" t="s">
        <v>1101</v>
      </c>
      <c r="L169" s="665" t="s">
        <v>1225</v>
      </c>
      <c r="M169" s="666" t="s">
        <v>802</v>
      </c>
      <c r="N169" t="b">
        <f>AND(COUNTIF(G186:$G$216,G169))</f>
        <v>0</v>
      </c>
      <c r="O169" s="33" t="s">
        <v>1074</v>
      </c>
      <c r="Q169" s="241" t="b">
        <v>1</v>
      </c>
      <c r="T169" s="241">
        <f t="shared" ref="T169" si="42">IF(OR(M169="a",M169="a2",M169="sp"),0,1)</f>
        <v>0</v>
      </c>
      <c r="V169" s="222">
        <f t="shared" ref="V169" si="43">1-T169</f>
        <v>1</v>
      </c>
      <c r="Y169" t="s">
        <v>65</v>
      </c>
      <c r="Z169">
        <v>1000</v>
      </c>
      <c r="AB169" t="s">
        <v>16</v>
      </c>
      <c r="AC169" s="860">
        <v>0.2</v>
      </c>
      <c r="AD169" s="860">
        <v>0.2</v>
      </c>
      <c r="AE169" s="860">
        <v>0.2</v>
      </c>
      <c r="AF169" s="860">
        <v>0.2</v>
      </c>
      <c r="AG169" s="860">
        <v>0.2</v>
      </c>
      <c r="AH169" s="860">
        <v>0</v>
      </c>
      <c r="AI169" s="860">
        <v>0.2</v>
      </c>
      <c r="AJ169" s="860">
        <v>0.2</v>
      </c>
      <c r="AK169" s="860">
        <v>0.2</v>
      </c>
      <c r="AL169" s="860">
        <v>0.2</v>
      </c>
      <c r="AM169" s="860">
        <v>0.2</v>
      </c>
      <c r="AN169" s="860">
        <v>0.2</v>
      </c>
      <c r="AO169" s="860">
        <v>0.2</v>
      </c>
      <c r="AX169" s="16"/>
      <c r="AY169" s="8"/>
      <c r="AZ169" s="8"/>
      <c r="BA169" s="8"/>
    </row>
    <row r="170" spans="1:53" ht="14.5" outlineLevel="1" x14ac:dyDescent="0.35">
      <c r="A170" s="6"/>
      <c r="B170" s="7"/>
      <c r="C170" s="17"/>
      <c r="D170" s="17"/>
      <c r="E170" s="17"/>
      <c r="F170" s="26"/>
      <c r="G170" t="str">
        <f t="shared" si="38"/>
        <v>GGGC1Na2</v>
      </c>
      <c r="H170" s="665" t="s">
        <v>146</v>
      </c>
      <c r="I170" s="665" t="s">
        <v>146</v>
      </c>
      <c r="J170" s="665" t="s">
        <v>146</v>
      </c>
      <c r="K170" s="665" t="s">
        <v>220</v>
      </c>
      <c r="L170" s="665" t="s">
        <v>72</v>
      </c>
      <c r="M170" s="666" t="s">
        <v>802</v>
      </c>
      <c r="N170" t="b">
        <f>AND(COUNTIF(G186:$G$216,G170))</f>
        <v>0</v>
      </c>
      <c r="O170" s="33" t="s">
        <v>1074</v>
      </c>
      <c r="Q170" s="241" t="b">
        <v>1</v>
      </c>
      <c r="T170" s="241">
        <f t="shared" si="39"/>
        <v>0</v>
      </c>
      <c r="V170" s="222">
        <f t="shared" si="40"/>
        <v>1</v>
      </c>
      <c r="Y170" t="s">
        <v>1219</v>
      </c>
      <c r="Z170">
        <v>1580</v>
      </c>
      <c r="AB170" t="s">
        <v>1222</v>
      </c>
      <c r="AC170" s="860">
        <v>0</v>
      </c>
      <c r="AD170" s="860">
        <v>0</v>
      </c>
      <c r="AE170" s="860">
        <v>0</v>
      </c>
      <c r="AF170" s="860">
        <v>0</v>
      </c>
      <c r="AG170" s="860">
        <v>0</v>
      </c>
      <c r="AH170" s="860">
        <v>0</v>
      </c>
      <c r="AI170" s="860">
        <v>0</v>
      </c>
      <c r="AJ170" s="860">
        <v>0</v>
      </c>
      <c r="AK170" s="860">
        <v>0</v>
      </c>
      <c r="AL170" s="860">
        <v>0</v>
      </c>
      <c r="AM170" s="860">
        <v>0</v>
      </c>
      <c r="AN170" s="860">
        <v>0</v>
      </c>
      <c r="AO170" s="860">
        <v>0</v>
      </c>
      <c r="AX170" s="16"/>
      <c r="AY170" s="8"/>
      <c r="AZ170" s="8"/>
      <c r="BA170" s="8"/>
    </row>
    <row r="171" spans="1:53" ht="14.5" outlineLevel="1" x14ac:dyDescent="0.35">
      <c r="A171" s="6"/>
      <c r="B171" s="7"/>
      <c r="C171" s="17"/>
      <c r="D171" s="17"/>
      <c r="E171" s="17"/>
      <c r="F171" s="26"/>
      <c r="G171" t="str">
        <f t="shared" si="38"/>
        <v>GGGC1Ea2</v>
      </c>
      <c r="H171" s="665" t="s">
        <v>146</v>
      </c>
      <c r="I171" s="665" t="s">
        <v>146</v>
      </c>
      <c r="J171" s="665" t="s">
        <v>146</v>
      </c>
      <c r="K171" s="665" t="s">
        <v>220</v>
      </c>
      <c r="L171" s="665" t="s">
        <v>73</v>
      </c>
      <c r="M171" s="666" t="s">
        <v>802</v>
      </c>
      <c r="N171" t="b">
        <f>AND(COUNTIF(G187:$G$216,G171))</f>
        <v>0</v>
      </c>
      <c r="O171" s="33" t="s">
        <v>1074</v>
      </c>
      <c r="Q171" s="241" t="b">
        <v>1</v>
      </c>
      <c r="T171" s="241">
        <f t="shared" si="39"/>
        <v>0</v>
      </c>
      <c r="V171" s="222">
        <f t="shared" si="40"/>
        <v>1</v>
      </c>
      <c r="Y171" t="s">
        <v>61</v>
      </c>
      <c r="Z171">
        <v>1800</v>
      </c>
      <c r="AB171" t="s">
        <v>72</v>
      </c>
      <c r="AC171" s="860">
        <v>0.05</v>
      </c>
      <c r="AD171" s="860">
        <v>0.05</v>
      </c>
      <c r="AE171" s="860">
        <v>0.05</v>
      </c>
      <c r="AF171" s="860">
        <v>0.05</v>
      </c>
      <c r="AG171" s="860">
        <v>0.05</v>
      </c>
      <c r="AH171" s="860">
        <v>0</v>
      </c>
      <c r="AI171" s="860">
        <v>0.05</v>
      </c>
      <c r="AJ171" s="860">
        <v>0.05</v>
      </c>
      <c r="AK171" s="860">
        <v>0</v>
      </c>
      <c r="AL171" s="860">
        <v>0</v>
      </c>
      <c r="AM171" s="860">
        <v>0</v>
      </c>
      <c r="AN171" s="860">
        <v>0</v>
      </c>
      <c r="AO171" s="860">
        <v>0</v>
      </c>
      <c r="AX171" s="16"/>
      <c r="AY171" s="8"/>
      <c r="AZ171" s="8"/>
      <c r="BA171" s="8"/>
    </row>
    <row r="172" spans="1:53" ht="14.5" outlineLevel="1" x14ac:dyDescent="0.35">
      <c r="A172" s="6"/>
      <c r="B172" s="7"/>
      <c r="C172" s="17"/>
      <c r="D172" s="17"/>
      <c r="E172" s="17"/>
      <c r="F172" s="26"/>
      <c r="G172" t="str">
        <f t="shared" si="38"/>
        <v>GGGC1Pa2</v>
      </c>
      <c r="H172" s="665" t="s">
        <v>146</v>
      </c>
      <c r="I172" s="665" t="s">
        <v>146</v>
      </c>
      <c r="J172" s="665" t="s">
        <v>146</v>
      </c>
      <c r="K172" s="665" t="s">
        <v>220</v>
      </c>
      <c r="L172" s="665" t="s">
        <v>74</v>
      </c>
      <c r="M172" s="666" t="s">
        <v>802</v>
      </c>
      <c r="N172" t="b">
        <f>AND(COUNTIF(G188:$G$216,G172))</f>
        <v>0</v>
      </c>
      <c r="O172" s="33" t="s">
        <v>1074</v>
      </c>
      <c r="Q172" s="241" t="b">
        <v>1</v>
      </c>
      <c r="T172" s="241">
        <f t="shared" si="39"/>
        <v>0</v>
      </c>
      <c r="V172" s="222">
        <f t="shared" si="40"/>
        <v>1</v>
      </c>
      <c r="Y172" t="s">
        <v>923</v>
      </c>
      <c r="Z172">
        <v>1800</v>
      </c>
      <c r="AB172" t="s">
        <v>147</v>
      </c>
      <c r="AC172" s="860">
        <v>0</v>
      </c>
      <c r="AD172" s="860">
        <v>0</v>
      </c>
      <c r="AE172" s="860">
        <v>0</v>
      </c>
      <c r="AF172" s="860">
        <v>0</v>
      </c>
      <c r="AG172" s="860">
        <v>0</v>
      </c>
      <c r="AH172" s="860">
        <v>0</v>
      </c>
      <c r="AI172" s="860">
        <v>0</v>
      </c>
      <c r="AJ172" s="860">
        <v>0</v>
      </c>
      <c r="AK172" s="860">
        <v>0</v>
      </c>
      <c r="AL172" s="860">
        <v>0</v>
      </c>
      <c r="AM172" s="860">
        <v>0</v>
      </c>
      <c r="AN172" s="860">
        <v>0</v>
      </c>
      <c r="AO172" s="860">
        <v>0</v>
      </c>
      <c r="AX172" s="16"/>
      <c r="AY172" s="8"/>
      <c r="AZ172" s="8"/>
      <c r="BA172" s="8"/>
    </row>
    <row r="173" spans="1:53" ht="14.5" outlineLevel="1" x14ac:dyDescent="0.35">
      <c r="A173" s="6"/>
      <c r="B173" s="7"/>
      <c r="C173" s="17"/>
      <c r="D173" s="17"/>
      <c r="E173" s="17"/>
      <c r="F173" s="26"/>
      <c r="G173" t="str">
        <f t="shared" si="38"/>
        <v>GGGC1OFa2</v>
      </c>
      <c r="H173" s="665" t="s">
        <v>146</v>
      </c>
      <c r="I173" s="665" t="s">
        <v>146</v>
      </c>
      <c r="J173" s="665" t="s">
        <v>146</v>
      </c>
      <c r="K173" s="665" t="s">
        <v>220</v>
      </c>
      <c r="L173" s="665" t="s">
        <v>147</v>
      </c>
      <c r="M173" s="666" t="s">
        <v>802</v>
      </c>
      <c r="N173" t="b">
        <f>AND(COUNTIF(G188:$G$216,G173))</f>
        <v>0</v>
      </c>
      <c r="O173" s="33" t="s">
        <v>1074</v>
      </c>
      <c r="Q173" s="241" t="b">
        <v>1</v>
      </c>
      <c r="T173" s="241">
        <f t="shared" si="39"/>
        <v>0</v>
      </c>
      <c r="V173" s="222">
        <f t="shared" si="40"/>
        <v>1</v>
      </c>
      <c r="Y173" t="s">
        <v>60</v>
      </c>
      <c r="Z173">
        <v>1000</v>
      </c>
      <c r="AB173" t="s">
        <v>74</v>
      </c>
      <c r="AC173" s="860">
        <v>0.2</v>
      </c>
      <c r="AD173" s="860">
        <v>0.2</v>
      </c>
      <c r="AE173" s="860">
        <v>0.2</v>
      </c>
      <c r="AF173" s="860">
        <v>0.2</v>
      </c>
      <c r="AG173" s="860">
        <v>0.2</v>
      </c>
      <c r="AH173" s="860">
        <v>0</v>
      </c>
      <c r="AI173" s="860">
        <v>0.2</v>
      </c>
      <c r="AJ173" s="860">
        <v>0.2</v>
      </c>
      <c r="AK173" s="860">
        <v>0.2</v>
      </c>
      <c r="AL173" s="860">
        <v>0.2</v>
      </c>
      <c r="AM173" s="860">
        <v>0.2</v>
      </c>
      <c r="AN173" s="860">
        <v>0.2</v>
      </c>
      <c r="AO173" s="860">
        <v>0.2</v>
      </c>
      <c r="AX173" s="16"/>
      <c r="AY173" s="8"/>
      <c r="AZ173" s="8"/>
      <c r="BA173" s="8"/>
    </row>
    <row r="174" spans="1:53" ht="14.5" outlineLevel="1" x14ac:dyDescent="0.35">
      <c r="A174" s="6"/>
      <c r="B174" s="7"/>
      <c r="C174" s="17"/>
      <c r="D174" s="17"/>
      <c r="E174" s="17"/>
      <c r="F174" s="26"/>
      <c r="G174" t="str">
        <f t="shared" ref="G174" si="44">_xlfn.CONCAT(H174:M174)</f>
        <v>GGGC1LFa2</v>
      </c>
      <c r="H174" s="665" t="s">
        <v>146</v>
      </c>
      <c r="I174" s="665" t="s">
        <v>146</v>
      </c>
      <c r="J174" s="665" t="s">
        <v>146</v>
      </c>
      <c r="K174" s="665" t="s">
        <v>220</v>
      </c>
      <c r="L174" s="665" t="s">
        <v>1225</v>
      </c>
      <c r="M174" s="666" t="s">
        <v>802</v>
      </c>
      <c r="N174" t="b">
        <f>AND(COUNTIF(G189:$G$216,G174))</f>
        <v>0</v>
      </c>
      <c r="O174" s="33" t="s">
        <v>1074</v>
      </c>
      <c r="Q174" s="241" t="b">
        <v>1</v>
      </c>
      <c r="T174" s="241">
        <f t="shared" ref="T174" si="45">IF(OR(M174="a",M174="a2",M174="sp"),0,1)</f>
        <v>0</v>
      </c>
      <c r="V174" s="222">
        <f t="shared" ref="V174" si="46">1-T174</f>
        <v>1</v>
      </c>
      <c r="Y174" t="s">
        <v>927</v>
      </c>
      <c r="Z174">
        <v>1000</v>
      </c>
      <c r="AB174" t="s">
        <v>1100</v>
      </c>
      <c r="AC174" s="860">
        <v>0</v>
      </c>
      <c r="AD174" s="860">
        <v>0</v>
      </c>
      <c r="AE174" s="860">
        <v>0</v>
      </c>
      <c r="AF174" s="860">
        <v>0</v>
      </c>
      <c r="AG174" s="860">
        <v>0</v>
      </c>
      <c r="AH174" s="860">
        <v>0</v>
      </c>
      <c r="AI174" s="860">
        <v>0</v>
      </c>
      <c r="AJ174" s="860">
        <v>0</v>
      </c>
      <c r="AK174" s="860">
        <v>0</v>
      </c>
      <c r="AL174" s="860">
        <v>0</v>
      </c>
      <c r="AM174" s="860">
        <v>0</v>
      </c>
      <c r="AN174" s="860">
        <v>0</v>
      </c>
      <c r="AO174" s="860">
        <v>0</v>
      </c>
      <c r="AX174" s="16"/>
      <c r="AY174" s="8"/>
      <c r="AZ174" s="8"/>
      <c r="BA174" s="8"/>
    </row>
    <row r="175" spans="1:53" ht="14.5" outlineLevel="1" x14ac:dyDescent="0.35">
      <c r="A175" s="6"/>
      <c r="B175" s="7"/>
      <c r="C175" s="17"/>
      <c r="D175" s="17"/>
      <c r="E175" s="17"/>
      <c r="F175" s="26"/>
      <c r="G175" t="str">
        <f t="shared" si="38"/>
        <v>SPSPSPSPSPsp</v>
      </c>
      <c r="H175" s="665" t="s">
        <v>1068</v>
      </c>
      <c r="I175" s="665" t="s">
        <v>1068</v>
      </c>
      <c r="J175" s="665" t="s">
        <v>1068</v>
      </c>
      <c r="K175" s="665" t="s">
        <v>1068</v>
      </c>
      <c r="L175" s="665" t="s">
        <v>1068</v>
      </c>
      <c r="M175" s="666" t="s">
        <v>1067</v>
      </c>
      <c r="N175" t="b">
        <f>AND(COUNTIF(G188:$G$216,G175))</f>
        <v>0</v>
      </c>
      <c r="O175" s="33" t="s">
        <v>1068</v>
      </c>
      <c r="Q175" s="241" t="b">
        <v>1</v>
      </c>
      <c r="T175" s="241">
        <f t="shared" si="39"/>
        <v>0</v>
      </c>
      <c r="V175" s="222">
        <f t="shared" si="40"/>
        <v>1</v>
      </c>
      <c r="Y175" t="s">
        <v>68</v>
      </c>
      <c r="Z175">
        <v>1000</v>
      </c>
      <c r="AB175" t="s">
        <v>1068</v>
      </c>
      <c r="AC175" s="860">
        <v>0</v>
      </c>
      <c r="AD175" s="860">
        <v>0</v>
      </c>
      <c r="AE175" s="860">
        <v>0</v>
      </c>
      <c r="AF175" s="860">
        <v>0</v>
      </c>
      <c r="AG175" s="860">
        <v>0</v>
      </c>
      <c r="AH175" s="860">
        <v>0</v>
      </c>
      <c r="AI175" s="860">
        <v>0</v>
      </c>
      <c r="AJ175" s="860">
        <v>0</v>
      </c>
      <c r="AK175" s="860">
        <v>0</v>
      </c>
      <c r="AL175" s="860">
        <v>0</v>
      </c>
      <c r="AM175" s="860">
        <v>0</v>
      </c>
      <c r="AN175" s="860">
        <v>0</v>
      </c>
      <c r="AO175" s="860">
        <v>0</v>
      </c>
      <c r="AX175" s="16"/>
      <c r="AY175" s="8"/>
      <c r="AZ175" s="8"/>
      <c r="BA175" s="8"/>
    </row>
    <row r="176" spans="1:53" ht="14.5" outlineLevel="1" x14ac:dyDescent="0.35">
      <c r="A176" s="6"/>
      <c r="B176" s="7"/>
      <c r="C176" s="17"/>
      <c r="D176" s="17"/>
      <c r="E176" s="17"/>
      <c r="F176" s="26"/>
      <c r="G176" t="str">
        <f t="shared" si="38"/>
        <v>YYWNWl</v>
      </c>
      <c r="H176" s="665" t="s">
        <v>341</v>
      </c>
      <c r="I176" s="665" t="s">
        <v>341</v>
      </c>
      <c r="J176" s="665" t="s">
        <v>8</v>
      </c>
      <c r="K176" s="665" t="s">
        <v>72</v>
      </c>
      <c r="L176" s="665" t="s">
        <v>8</v>
      </c>
      <c r="M176" s="665" t="s">
        <v>65</v>
      </c>
      <c r="N176" t="b">
        <f>AND(COUNTIF(G188:$G$216,G176))</f>
        <v>0</v>
      </c>
      <c r="O176" s="33" t="s">
        <v>866</v>
      </c>
      <c r="Q176" s="241" t="b">
        <v>1</v>
      </c>
      <c r="T176" s="241">
        <f t="shared" si="39"/>
        <v>1</v>
      </c>
      <c r="V176" s="222">
        <f t="shared" si="40"/>
        <v>0</v>
      </c>
      <c r="Y176" t="s">
        <v>926</v>
      </c>
      <c r="Z176">
        <v>1000</v>
      </c>
      <c r="AB176" t="s">
        <v>8</v>
      </c>
      <c r="AC176" s="860">
        <v>0</v>
      </c>
      <c r="AD176" s="860">
        <v>0</v>
      </c>
      <c r="AE176" s="860">
        <v>0</v>
      </c>
      <c r="AF176" s="860">
        <v>0</v>
      </c>
      <c r="AG176" s="860">
        <v>0</v>
      </c>
      <c r="AH176" s="860">
        <v>0</v>
      </c>
      <c r="AI176" s="860">
        <v>0</v>
      </c>
      <c r="AJ176" s="860">
        <v>0</v>
      </c>
      <c r="AK176" s="860">
        <v>0</v>
      </c>
      <c r="AL176" s="860">
        <v>0</v>
      </c>
      <c r="AM176" s="860">
        <v>0</v>
      </c>
      <c r="AN176" s="860">
        <v>0</v>
      </c>
      <c r="AO176" s="860">
        <v>0</v>
      </c>
      <c r="AX176" s="16"/>
      <c r="AY176" s="8"/>
      <c r="AZ176" s="8"/>
      <c r="BA176" s="8"/>
    </row>
    <row r="177" spans="1:53" ht="14.5" outlineLevel="1" x14ac:dyDescent="0.35">
      <c r="A177" s="6"/>
      <c r="B177" s="7"/>
      <c r="C177" s="17"/>
      <c r="D177" s="17"/>
      <c r="E177" s="17"/>
      <c r="F177" s="26"/>
      <c r="G177" t="str">
        <f t="shared" si="38"/>
        <v>YYLWNw</v>
      </c>
      <c r="H177" s="665" t="s">
        <v>341</v>
      </c>
      <c r="I177" s="665" t="s">
        <v>341</v>
      </c>
      <c r="J177" s="665" t="s">
        <v>16</v>
      </c>
      <c r="K177" s="665" t="s">
        <v>8</v>
      </c>
      <c r="L177" s="665" t="s">
        <v>72</v>
      </c>
      <c r="M177" s="665" t="s">
        <v>61</v>
      </c>
      <c r="N177" t="b">
        <f>AND(COUNTIF(G188:$G$216,G177))</f>
        <v>0</v>
      </c>
      <c r="O177" s="33" t="s">
        <v>866</v>
      </c>
      <c r="Q177" s="241" t="b">
        <v>1</v>
      </c>
      <c r="T177" s="241">
        <f t="shared" si="39"/>
        <v>1</v>
      </c>
      <c r="V177" s="222">
        <f t="shared" si="40"/>
        <v>0</v>
      </c>
      <c r="AX177" s="16"/>
      <c r="AY177" s="8"/>
      <c r="AZ177" s="8"/>
      <c r="BA177" s="8"/>
    </row>
    <row r="178" spans="1:53" ht="14.5" outlineLevel="1" x14ac:dyDescent="0.35">
      <c r="A178" s="6"/>
      <c r="B178" s="7"/>
      <c r="C178" s="17"/>
      <c r="D178" s="17"/>
      <c r="E178" s="17"/>
      <c r="F178" s="26"/>
      <c r="G178" t="str">
        <f t="shared" si="38"/>
        <v>YYLWNwd</v>
      </c>
      <c r="H178" s="665" t="s">
        <v>341</v>
      </c>
      <c r="I178" s="665" t="s">
        <v>341</v>
      </c>
      <c r="J178" s="665" t="s">
        <v>16</v>
      </c>
      <c r="K178" s="665" t="s">
        <v>8</v>
      </c>
      <c r="L178" s="665" t="s">
        <v>72</v>
      </c>
      <c r="M178" s="665" t="s">
        <v>923</v>
      </c>
      <c r="N178" t="b">
        <f>AND(COUNTIF(G189:$G$216,G178))</f>
        <v>0</v>
      </c>
      <c r="O178" s="33" t="s">
        <v>866</v>
      </c>
      <c r="Q178" s="241" t="b">
        <v>1</v>
      </c>
      <c r="T178" s="241">
        <f t="shared" si="39"/>
        <v>1</v>
      </c>
      <c r="V178" s="222">
        <f t="shared" si="40"/>
        <v>0</v>
      </c>
      <c r="AX178" s="16"/>
      <c r="AY178" s="8"/>
      <c r="AZ178" s="8"/>
      <c r="BA178" s="8"/>
    </row>
    <row r="179" spans="1:53" ht="14.5" outlineLevel="1" x14ac:dyDescent="0.35">
      <c r="A179" s="6"/>
      <c r="B179" s="7"/>
      <c r="C179" s="17"/>
      <c r="D179" s="17"/>
      <c r="E179" s="17"/>
      <c r="F179" s="26"/>
      <c r="G179" t="str">
        <f t="shared" si="38"/>
        <v>YYWLWz</v>
      </c>
      <c r="H179" s="665" t="s">
        <v>341</v>
      </c>
      <c r="I179" s="665" t="s">
        <v>341</v>
      </c>
      <c r="J179" s="665" t="s">
        <v>8</v>
      </c>
      <c r="K179" s="665" t="s">
        <v>16</v>
      </c>
      <c r="L179" s="665" t="s">
        <v>8</v>
      </c>
      <c r="M179" s="665" t="s">
        <v>68</v>
      </c>
      <c r="N179" t="b">
        <f>AND(COUNTIF(G190:$G$216,G179))</f>
        <v>0</v>
      </c>
      <c r="O179" s="33" t="s">
        <v>866</v>
      </c>
      <c r="Q179" s="241" t="b">
        <v>1</v>
      </c>
      <c r="T179" s="241">
        <f t="shared" si="39"/>
        <v>1</v>
      </c>
      <c r="V179" s="222">
        <f t="shared" si="40"/>
        <v>0</v>
      </c>
      <c r="AX179" s="16"/>
      <c r="AY179" s="8"/>
      <c r="AZ179" s="8"/>
      <c r="BA179" s="8"/>
    </row>
    <row r="180" spans="1:53" ht="14.5" outlineLevel="1" x14ac:dyDescent="0.35">
      <c r="A180" s="6"/>
      <c r="B180" s="7"/>
      <c r="C180" s="17"/>
      <c r="D180" s="17"/>
      <c r="E180" s="17"/>
      <c r="F180" s="26"/>
      <c r="G180" t="str">
        <f t="shared" si="38"/>
        <v>YYWLWzd</v>
      </c>
      <c r="H180" s="665" t="s">
        <v>341</v>
      </c>
      <c r="I180" s="665" t="s">
        <v>341</v>
      </c>
      <c r="J180" s="665" t="s">
        <v>8</v>
      </c>
      <c r="K180" s="665" t="s">
        <v>16</v>
      </c>
      <c r="L180" s="665" t="s">
        <v>8</v>
      </c>
      <c r="M180" s="665" t="s">
        <v>926</v>
      </c>
      <c r="N180" t="b">
        <f>AND(COUNTIF(G190:$G$216,G180))</f>
        <v>0</v>
      </c>
      <c r="O180" s="33" t="s">
        <v>866</v>
      </c>
      <c r="Q180" s="241" t="b">
        <v>1</v>
      </c>
      <c r="T180" s="241">
        <f t="shared" si="39"/>
        <v>1</v>
      </c>
      <c r="V180" s="222">
        <f t="shared" si="40"/>
        <v>0</v>
      </c>
      <c r="AX180" s="16"/>
      <c r="AY180" s="8"/>
      <c r="AZ180" s="8"/>
      <c r="BA180" s="8"/>
    </row>
    <row r="181" spans="1:53" ht="14.5" outlineLevel="1" x14ac:dyDescent="0.35">
      <c r="A181" s="6"/>
      <c r="B181" s="7"/>
      <c r="C181" s="17"/>
      <c r="D181" s="17"/>
      <c r="E181" s="17"/>
      <c r="F181" s="26"/>
      <c r="G181" t="str">
        <f t="shared" si="38"/>
        <v>YYNWLw</v>
      </c>
      <c r="H181" s="665" t="s">
        <v>341</v>
      </c>
      <c r="I181" s="665" t="s">
        <v>341</v>
      </c>
      <c r="J181" s="665" t="s">
        <v>72</v>
      </c>
      <c r="K181" s="665" t="s">
        <v>8</v>
      </c>
      <c r="L181" s="665" t="s">
        <v>16</v>
      </c>
      <c r="M181" s="665" t="s">
        <v>61</v>
      </c>
      <c r="N181" t="b">
        <f>AND(COUNTIF(G190:$G$216,G181))</f>
        <v>0</v>
      </c>
      <c r="O181" s="33" t="s">
        <v>866</v>
      </c>
      <c r="Q181" s="241" t="b">
        <v>1</v>
      </c>
      <c r="T181" s="241">
        <f t="shared" si="39"/>
        <v>1</v>
      </c>
      <c r="V181" s="222">
        <f t="shared" si="40"/>
        <v>0</v>
      </c>
      <c r="AX181" s="16"/>
      <c r="AY181" s="8"/>
      <c r="AZ181" s="8"/>
      <c r="BA181" s="8"/>
    </row>
    <row r="182" spans="1:53" ht="14.5" outlineLevel="1" x14ac:dyDescent="0.35">
      <c r="A182" s="6"/>
      <c r="B182" s="7"/>
      <c r="C182" s="17"/>
      <c r="D182" s="17"/>
      <c r="E182" s="17"/>
      <c r="F182" s="26"/>
      <c r="G182" t="str">
        <f t="shared" si="38"/>
        <v>YYNWLwd</v>
      </c>
      <c r="H182" s="665" t="s">
        <v>341</v>
      </c>
      <c r="I182" s="665" t="s">
        <v>341</v>
      </c>
      <c r="J182" s="665" t="s">
        <v>72</v>
      </c>
      <c r="K182" s="665" t="s">
        <v>8</v>
      </c>
      <c r="L182" s="665" t="s">
        <v>16</v>
      </c>
      <c r="M182" s="665" t="s">
        <v>923</v>
      </c>
      <c r="N182" t="b">
        <f>AND(COUNTIF(G196:$G$216,G182))</f>
        <v>0</v>
      </c>
      <c r="O182" s="33" t="s">
        <v>866</v>
      </c>
      <c r="Q182" s="241" t="b">
        <v>1</v>
      </c>
      <c r="T182" s="241">
        <f t="shared" si="39"/>
        <v>1</v>
      </c>
      <c r="V182" s="222">
        <f t="shared" si="40"/>
        <v>0</v>
      </c>
      <c r="AX182" s="16"/>
      <c r="AY182" s="8"/>
      <c r="AZ182" s="8"/>
      <c r="BA182" s="8"/>
    </row>
    <row r="183" spans="1:53" ht="14.5" outlineLevel="1" x14ac:dyDescent="0.35">
      <c r="A183" s="6"/>
      <c r="B183" s="7"/>
      <c r="C183" s="17"/>
      <c r="D183" s="17"/>
      <c r="E183" s="17"/>
      <c r="F183" s="26"/>
      <c r="G183" t="str">
        <f t="shared" si="38"/>
        <v>AYAA2A1w</v>
      </c>
      <c r="H183" s="665" t="s">
        <v>22</v>
      </c>
      <c r="I183" s="665" t="s">
        <v>341</v>
      </c>
      <c r="J183" s="665" t="s">
        <v>22</v>
      </c>
      <c r="K183" s="665" t="s">
        <v>1102</v>
      </c>
      <c r="L183" s="665" t="s">
        <v>219</v>
      </c>
      <c r="M183" s="665" t="s">
        <v>61</v>
      </c>
      <c r="N183" t="b">
        <f>AND(COUNTIF(G196:$G$216,G183))</f>
        <v>0</v>
      </c>
      <c r="O183" s="33" t="s">
        <v>1127</v>
      </c>
      <c r="Q183" s="241" t="b">
        <v>1</v>
      </c>
      <c r="T183" s="241">
        <f t="shared" si="39"/>
        <v>1</v>
      </c>
      <c r="V183" s="222">
        <f t="shared" si="40"/>
        <v>0</v>
      </c>
      <c r="AX183" s="16"/>
      <c r="AY183" s="8"/>
      <c r="AZ183" s="8"/>
      <c r="BA183" s="8"/>
    </row>
    <row r="184" spans="1:53" ht="14.5" outlineLevel="1" x14ac:dyDescent="0.35">
      <c r="A184" s="6"/>
      <c r="B184" s="7"/>
      <c r="C184" s="17"/>
      <c r="D184" s="17"/>
      <c r="E184" s="17"/>
      <c r="F184" s="26"/>
      <c r="G184" t="str">
        <f t="shared" si="38"/>
        <v>AYAA2A1wd</v>
      </c>
      <c r="H184" s="665" t="s">
        <v>22</v>
      </c>
      <c r="I184" s="665" t="s">
        <v>341</v>
      </c>
      <c r="J184" s="665" t="s">
        <v>22</v>
      </c>
      <c r="K184" s="665" t="s">
        <v>1102</v>
      </c>
      <c r="L184" s="665" t="s">
        <v>219</v>
      </c>
      <c r="M184" s="665" t="s">
        <v>923</v>
      </c>
      <c r="N184" t="b">
        <f>AND(COUNTIF(G196:$G$216,G184))</f>
        <v>0</v>
      </c>
      <c r="O184" s="33" t="s">
        <v>1127</v>
      </c>
      <c r="Q184" s="241" t="b">
        <v>1</v>
      </c>
      <c r="T184" s="241">
        <f t="shared" si="39"/>
        <v>1</v>
      </c>
      <c r="V184" s="222">
        <f t="shared" si="40"/>
        <v>0</v>
      </c>
      <c r="AX184" s="16"/>
      <c r="AY184" s="8"/>
      <c r="AZ184" s="8"/>
      <c r="BA184" s="8"/>
    </row>
    <row r="185" spans="1:53" ht="14.5" outlineLevel="1" x14ac:dyDescent="0.35">
      <c r="A185" s="6"/>
      <c r="B185" s="7"/>
      <c r="C185" s="17"/>
      <c r="D185" s="17"/>
      <c r="E185" s="17"/>
      <c r="F185" s="26"/>
      <c r="G185" t="str">
        <f t="shared" si="38"/>
        <v>AAWA2A1a</v>
      </c>
      <c r="H185" s="665" t="s">
        <v>22</v>
      </c>
      <c r="I185" s="665" t="s">
        <v>22</v>
      </c>
      <c r="J185" s="665" t="s">
        <v>8</v>
      </c>
      <c r="K185" s="665" t="s">
        <v>1102</v>
      </c>
      <c r="L185" s="665" t="s">
        <v>219</v>
      </c>
      <c r="M185" s="665" t="s">
        <v>67</v>
      </c>
      <c r="N185" t="b">
        <f>AND(COUNTIF(G197:$G$216,G185))</f>
        <v>0</v>
      </c>
      <c r="O185" s="33" t="s">
        <v>1127</v>
      </c>
      <c r="Q185" s="241" t="b">
        <v>1</v>
      </c>
      <c r="T185" s="241">
        <f t="shared" si="39"/>
        <v>0</v>
      </c>
      <c r="V185" s="222">
        <f t="shared" si="40"/>
        <v>1</v>
      </c>
      <c r="AX185" s="16"/>
      <c r="AY185" s="8"/>
      <c r="AZ185" s="8"/>
      <c r="BA185" s="8"/>
    </row>
    <row r="186" spans="1:53" ht="14.5" outlineLevel="1" x14ac:dyDescent="0.35">
      <c r="A186" s="6"/>
      <c r="B186" s="7"/>
      <c r="C186" s="17"/>
      <c r="D186" s="17"/>
      <c r="E186" s="17"/>
      <c r="F186" s="26"/>
      <c r="G186" t="str">
        <f t="shared" si="38"/>
        <v>AAAWA1a</v>
      </c>
      <c r="H186" s="665" t="s">
        <v>22</v>
      </c>
      <c r="I186" s="665" t="s">
        <v>22</v>
      </c>
      <c r="J186" s="665" t="s">
        <v>22</v>
      </c>
      <c r="K186" s="665" t="s">
        <v>8</v>
      </c>
      <c r="L186" s="665" t="s">
        <v>219</v>
      </c>
      <c r="M186" s="665" t="s">
        <v>67</v>
      </c>
      <c r="N186" t="b">
        <f>AND(COUNTIF(G204:$G$216,G186))</f>
        <v>0</v>
      </c>
      <c r="O186" s="33" t="s">
        <v>1127</v>
      </c>
      <c r="Q186" s="241" t="b">
        <v>1</v>
      </c>
      <c r="T186" s="241">
        <f t="shared" si="39"/>
        <v>0</v>
      </c>
      <c r="V186" s="222">
        <f t="shared" si="40"/>
        <v>1</v>
      </c>
      <c r="AX186" s="16"/>
      <c r="AY186" s="8"/>
      <c r="AZ186" s="8"/>
      <c r="BA186" s="8"/>
    </row>
    <row r="187" spans="1:53" ht="14.5" outlineLevel="1" x14ac:dyDescent="0.35">
      <c r="A187" s="6"/>
      <c r="B187" s="7"/>
      <c r="C187" s="17"/>
      <c r="D187" s="17"/>
      <c r="E187" s="17"/>
      <c r="F187" s="26"/>
      <c r="G187" t="str">
        <f t="shared" si="38"/>
        <v>YAAA2Wa</v>
      </c>
      <c r="H187" s="665" t="s">
        <v>341</v>
      </c>
      <c r="I187" s="665" t="s">
        <v>22</v>
      </c>
      <c r="J187" s="665" t="s">
        <v>22</v>
      </c>
      <c r="K187" s="665" t="s">
        <v>1102</v>
      </c>
      <c r="L187" s="665" t="s">
        <v>8</v>
      </c>
      <c r="M187" s="665" t="s">
        <v>67</v>
      </c>
      <c r="N187" t="b">
        <f>AND(COUNTIF(G207:$G$216,G187))</f>
        <v>0</v>
      </c>
      <c r="O187" s="33" t="s">
        <v>1127</v>
      </c>
      <c r="Q187" s="241" t="b">
        <v>1</v>
      </c>
      <c r="T187" s="241">
        <f t="shared" si="39"/>
        <v>0</v>
      </c>
      <c r="V187" s="222">
        <f t="shared" si="40"/>
        <v>1</v>
      </c>
      <c r="AX187" s="16"/>
      <c r="AY187" s="8"/>
      <c r="AZ187" s="8"/>
      <c r="BA187" s="8"/>
    </row>
    <row r="188" spans="1:53" ht="14.5" outlineLevel="1" x14ac:dyDescent="0.35">
      <c r="A188" s="6"/>
      <c r="B188" s="7"/>
      <c r="C188" s="17"/>
      <c r="D188" s="17"/>
      <c r="E188" s="17"/>
      <c r="F188" s="26"/>
      <c r="G188" t="str">
        <f>_xlfn.CONCAT(H188:M188)</f>
        <v>AYAWA1w</v>
      </c>
      <c r="H188" s="665" t="s">
        <v>22</v>
      </c>
      <c r="I188" s="665" t="s">
        <v>341</v>
      </c>
      <c r="J188" s="665" t="s">
        <v>22</v>
      </c>
      <c r="K188" s="665" t="s">
        <v>8</v>
      </c>
      <c r="L188" s="665" t="s">
        <v>219</v>
      </c>
      <c r="M188" s="665" t="s">
        <v>61</v>
      </c>
      <c r="N188" t="b">
        <f>AND(COUNTIF(G209:$G$216,G188))</f>
        <v>0</v>
      </c>
      <c r="O188" s="33" t="s">
        <v>1128</v>
      </c>
      <c r="Q188" s="241" t="b">
        <v>1</v>
      </c>
      <c r="T188" s="241">
        <f t="shared" si="39"/>
        <v>1</v>
      </c>
      <c r="V188" s="222">
        <f t="shared" si="40"/>
        <v>0</v>
      </c>
      <c r="AX188" s="16"/>
      <c r="AY188" s="8"/>
      <c r="AZ188" s="8"/>
      <c r="BA188" s="8"/>
    </row>
    <row r="189" spans="1:53" ht="14.5" outlineLevel="1" x14ac:dyDescent="0.35">
      <c r="A189" s="6"/>
      <c r="B189" s="7"/>
      <c r="C189" s="17"/>
      <c r="D189" s="17"/>
      <c r="E189" s="17"/>
      <c r="F189" s="26"/>
      <c r="G189" t="str">
        <f t="shared" ref="G189:G191" si="47">_xlfn.CONCAT(H189:M189)</f>
        <v>AYAWA1wd</v>
      </c>
      <c r="H189" s="665" t="s">
        <v>22</v>
      </c>
      <c r="I189" s="665" t="s">
        <v>341</v>
      </c>
      <c r="J189" s="665" t="s">
        <v>22</v>
      </c>
      <c r="K189" s="665" t="s">
        <v>8</v>
      </c>
      <c r="L189" s="665" t="s">
        <v>219</v>
      </c>
      <c r="M189" s="665" t="s">
        <v>923</v>
      </c>
      <c r="N189" t="b">
        <f>AND(COUNTIF(G209:$G$216,G189))</f>
        <v>0</v>
      </c>
      <c r="O189" s="33" t="s">
        <v>1128</v>
      </c>
      <c r="Q189" s="241" t="b">
        <v>1</v>
      </c>
      <c r="T189" s="241">
        <f t="shared" si="39"/>
        <v>1</v>
      </c>
      <c r="V189" s="222">
        <f t="shared" si="40"/>
        <v>0</v>
      </c>
      <c r="AX189" s="16"/>
      <c r="AY189" s="8"/>
      <c r="AZ189" s="8"/>
      <c r="BA189" s="8"/>
    </row>
    <row r="190" spans="1:53" ht="14.5" outlineLevel="1" x14ac:dyDescent="0.35">
      <c r="A190" s="6"/>
      <c r="B190" s="7"/>
      <c r="C190" s="17"/>
      <c r="D190" s="17"/>
      <c r="E190" s="17"/>
      <c r="F190" s="26"/>
      <c r="G190" t="str">
        <f t="shared" si="47"/>
        <v>YAWA2Wa</v>
      </c>
      <c r="H190" s="665" t="s">
        <v>341</v>
      </c>
      <c r="I190" s="665" t="s">
        <v>22</v>
      </c>
      <c r="J190" s="665" t="s">
        <v>8</v>
      </c>
      <c r="K190" s="665" t="s">
        <v>1102</v>
      </c>
      <c r="L190" s="665" t="s">
        <v>8</v>
      </c>
      <c r="M190" s="665" t="s">
        <v>67</v>
      </c>
      <c r="N190" t="b">
        <f>AND(COUNTIF(G209:$G$216,G190))</f>
        <v>0</v>
      </c>
      <c r="O190" s="33" t="s">
        <v>1128</v>
      </c>
      <c r="Q190" s="241" t="b">
        <v>1</v>
      </c>
      <c r="T190" s="241">
        <f t="shared" si="39"/>
        <v>0</v>
      </c>
      <c r="V190" s="222">
        <f t="shared" si="40"/>
        <v>1</v>
      </c>
      <c r="AX190" s="16"/>
      <c r="AY190" s="8"/>
      <c r="AZ190" s="8"/>
      <c r="BA190" s="8"/>
    </row>
    <row r="191" spans="1:53" ht="14.5" outlineLevel="1" x14ac:dyDescent="0.35">
      <c r="A191" s="6"/>
      <c r="B191" s="7"/>
      <c r="C191" s="17"/>
      <c r="D191" s="17"/>
      <c r="E191" s="17"/>
      <c r="F191" s="26"/>
      <c r="G191" t="str">
        <f t="shared" si="47"/>
        <v>YYAWWa</v>
      </c>
      <c r="H191" s="665" t="s">
        <v>341</v>
      </c>
      <c r="I191" s="665" t="s">
        <v>341</v>
      </c>
      <c r="J191" s="665" t="s">
        <v>22</v>
      </c>
      <c r="K191" s="665" t="s">
        <v>8</v>
      </c>
      <c r="L191" s="665" t="s">
        <v>8</v>
      </c>
      <c r="M191" s="665" t="s">
        <v>67</v>
      </c>
      <c r="N191" t="b">
        <f>AND(COUNTIF(G196:$G$216,G191))</f>
        <v>0</v>
      </c>
      <c r="O191" s="33" t="s">
        <v>1196</v>
      </c>
      <c r="Q191" s="241" t="b">
        <v>1</v>
      </c>
      <c r="T191" s="241">
        <f t="shared" ref="T191:T195" si="48">IF(OR(M191="a",M191="a2",M191="sp"),0,1)</f>
        <v>0</v>
      </c>
      <c r="V191" s="222">
        <f t="shared" ref="V191:V195" si="49">1-T191</f>
        <v>1</v>
      </c>
      <c r="AX191" s="16"/>
      <c r="AY191" s="8"/>
      <c r="AZ191" s="8"/>
      <c r="BA191" s="8"/>
    </row>
    <row r="192" spans="1:53" ht="14.5" outlineLevel="1" x14ac:dyDescent="0.35">
      <c r="A192" s="6"/>
      <c r="B192" s="7"/>
      <c r="C192" s="17"/>
      <c r="D192" s="17"/>
      <c r="E192" s="17"/>
      <c r="F192" s="26"/>
      <c r="G192" t="str">
        <f>_xlfn.CONCAT(H192:M192)</f>
        <v>YYWA2Ww</v>
      </c>
      <c r="H192" s="665" t="s">
        <v>341</v>
      </c>
      <c r="I192" s="665" t="s">
        <v>341</v>
      </c>
      <c r="J192" s="665" t="s">
        <v>8</v>
      </c>
      <c r="K192" s="665" t="s">
        <v>1102</v>
      </c>
      <c r="L192" s="665" t="s">
        <v>8</v>
      </c>
      <c r="M192" s="665" t="s">
        <v>61</v>
      </c>
      <c r="N192" t="b">
        <f>AND(COUNTIF(G196:$G$216,G192))</f>
        <v>0</v>
      </c>
      <c r="O192" s="33" t="s">
        <v>1196</v>
      </c>
      <c r="Q192" s="241" t="b">
        <v>1</v>
      </c>
      <c r="T192" s="241">
        <f t="shared" si="48"/>
        <v>1</v>
      </c>
      <c r="V192" s="222">
        <f t="shared" si="49"/>
        <v>0</v>
      </c>
      <c r="AX192" s="16"/>
      <c r="AY192" s="8"/>
      <c r="AZ192" s="8"/>
      <c r="BA192" s="8"/>
    </row>
    <row r="193" spans="1:53" ht="14.5" outlineLevel="1" x14ac:dyDescent="0.35">
      <c r="A193" s="6"/>
      <c r="B193" s="7"/>
      <c r="C193" s="17"/>
      <c r="D193" s="17"/>
      <c r="E193" s="17"/>
      <c r="F193" s="26"/>
      <c r="G193" t="str">
        <f t="shared" ref="G193" si="50">_xlfn.CONCAT(H193:M193)</f>
        <v>YYWA2Wwd</v>
      </c>
      <c r="H193" s="665" t="s">
        <v>341</v>
      </c>
      <c r="I193" s="665" t="s">
        <v>341</v>
      </c>
      <c r="J193" s="665" t="s">
        <v>8</v>
      </c>
      <c r="K193" s="665" t="s">
        <v>1102</v>
      </c>
      <c r="L193" s="665" t="s">
        <v>8</v>
      </c>
      <c r="M193" s="665" t="s">
        <v>923</v>
      </c>
      <c r="N193" t="b">
        <f>AND(COUNTIF(G196:$G$216,G193))</f>
        <v>0</v>
      </c>
      <c r="O193" s="33" t="s">
        <v>1196</v>
      </c>
      <c r="Q193" s="241" t="b">
        <v>1</v>
      </c>
      <c r="T193" s="241">
        <f t="shared" si="48"/>
        <v>1</v>
      </c>
      <c r="V193" s="222">
        <f t="shared" si="49"/>
        <v>0</v>
      </c>
      <c r="X193" t="s">
        <v>1198</v>
      </c>
      <c r="Z193" t="s">
        <v>1199</v>
      </c>
      <c r="AX193" s="16"/>
      <c r="AY193" s="8"/>
      <c r="AZ193" s="8"/>
      <c r="BA193" s="8"/>
    </row>
    <row r="194" spans="1:53" ht="14.5" outlineLevel="1" x14ac:dyDescent="0.35">
      <c r="A194" s="6"/>
      <c r="B194" s="7"/>
      <c r="C194" s="17"/>
      <c r="D194" s="17"/>
      <c r="E194" s="17"/>
      <c r="F194" s="26"/>
      <c r="G194" t="str">
        <f>_xlfn.CONCAT(H194:M194)</f>
        <v>YYWWA1w</v>
      </c>
      <c r="H194" s="665" t="s">
        <v>341</v>
      </c>
      <c r="I194" s="665" t="s">
        <v>341</v>
      </c>
      <c r="J194" s="665" t="s">
        <v>8</v>
      </c>
      <c r="K194" s="665" t="s">
        <v>8</v>
      </c>
      <c r="L194" s="665" t="s">
        <v>219</v>
      </c>
      <c r="M194" s="665" t="s">
        <v>61</v>
      </c>
      <c r="N194" t="b">
        <f>AND(COUNTIF(G196:$G$216,G194))</f>
        <v>0</v>
      </c>
      <c r="O194" s="33" t="s">
        <v>1196</v>
      </c>
      <c r="Q194" s="241" t="b">
        <v>1</v>
      </c>
      <c r="T194" s="241">
        <f t="shared" si="48"/>
        <v>1</v>
      </c>
      <c r="V194" s="222">
        <f t="shared" si="49"/>
        <v>0</v>
      </c>
      <c r="Y194" t="s">
        <v>67</v>
      </c>
      <c r="Z194">
        <v>0</v>
      </c>
      <c r="AX194" s="16"/>
      <c r="AY194" s="8"/>
      <c r="AZ194" s="8"/>
      <c r="BA194" s="8"/>
    </row>
    <row r="195" spans="1:53" ht="14.5" outlineLevel="1" x14ac:dyDescent="0.35">
      <c r="A195" s="6"/>
      <c r="B195" s="7"/>
      <c r="C195" s="17"/>
      <c r="D195" s="17"/>
      <c r="E195" s="17"/>
      <c r="F195" s="26"/>
      <c r="G195" t="str">
        <f t="shared" ref="G195" si="51">_xlfn.CONCAT(H195:M195)</f>
        <v>YYWWA1wd</v>
      </c>
      <c r="H195" s="665" t="s">
        <v>341</v>
      </c>
      <c r="I195" s="665" t="s">
        <v>341</v>
      </c>
      <c r="J195" s="665" t="s">
        <v>8</v>
      </c>
      <c r="K195" s="665" t="s">
        <v>8</v>
      </c>
      <c r="L195" s="665" t="s">
        <v>219</v>
      </c>
      <c r="M195" s="665" t="s">
        <v>923</v>
      </c>
      <c r="N195" t="b">
        <f>AND(COUNTIF(G196:$G$216,G195))</f>
        <v>0</v>
      </c>
      <c r="O195" s="33" t="s">
        <v>1196</v>
      </c>
      <c r="Q195" s="241" t="b">
        <v>1</v>
      </c>
      <c r="T195" s="241">
        <f t="shared" si="48"/>
        <v>1</v>
      </c>
      <c r="V195" s="222">
        <f t="shared" si="49"/>
        <v>0</v>
      </c>
      <c r="Y195" t="s">
        <v>64</v>
      </c>
      <c r="Z195">
        <v>1.95</v>
      </c>
      <c r="AX195" s="16"/>
      <c r="AY195" s="8"/>
      <c r="AZ195" s="8"/>
      <c r="BA195" s="8"/>
    </row>
    <row r="196" spans="1:53" ht="14.5" outlineLevel="1" x14ac:dyDescent="0.35">
      <c r="A196" s="6"/>
      <c r="B196" s="7"/>
      <c r="C196" s="17"/>
      <c r="D196" s="17"/>
      <c r="E196" s="17"/>
      <c r="F196" s="26"/>
      <c r="G196" t="str">
        <f>_xlfn.CONCAT(H196:M196)</f>
        <v>YYWWWw</v>
      </c>
      <c r="H196" s="665" t="s">
        <v>341</v>
      </c>
      <c r="I196" s="665" t="s">
        <v>341</v>
      </c>
      <c r="J196" s="665" t="s">
        <v>8</v>
      </c>
      <c r="K196" s="665" t="s">
        <v>8</v>
      </c>
      <c r="L196" s="665" t="s">
        <v>8</v>
      </c>
      <c r="M196" s="665" t="s">
        <v>61</v>
      </c>
      <c r="N196" t="b">
        <f>AND(COUNTIF(G209:$G$216,G196))</f>
        <v>0</v>
      </c>
      <c r="O196" s="33" t="s">
        <v>1129</v>
      </c>
      <c r="Q196" s="241" t="b">
        <v>1</v>
      </c>
      <c r="T196" s="241">
        <f t="shared" si="39"/>
        <v>1</v>
      </c>
      <c r="V196" s="222">
        <f t="shared" si="40"/>
        <v>0</v>
      </c>
      <c r="Y196" t="s">
        <v>924</v>
      </c>
      <c r="Z196">
        <f>Z195</f>
        <v>1.95</v>
      </c>
      <c r="AX196" s="16"/>
      <c r="AY196" s="8"/>
      <c r="AZ196" s="8"/>
      <c r="BA196" s="8"/>
    </row>
    <row r="197" spans="1:53" ht="14.5" outlineLevel="1" x14ac:dyDescent="0.35">
      <c r="A197" s="6"/>
      <c r="B197" s="7"/>
      <c r="C197" s="17"/>
      <c r="D197" s="17"/>
      <c r="E197" s="17"/>
      <c r="F197" s="26"/>
      <c r="G197" t="str">
        <f t="shared" ref="G197:G208" si="52">_xlfn.CONCAT(H197:M197)</f>
        <v>YYWWWwd</v>
      </c>
      <c r="H197" s="665" t="s">
        <v>341</v>
      </c>
      <c r="I197" s="665" t="s">
        <v>341</v>
      </c>
      <c r="J197" s="665" t="s">
        <v>8</v>
      </c>
      <c r="K197" s="665" t="s">
        <v>8</v>
      </c>
      <c r="L197" s="665" t="s">
        <v>8</v>
      </c>
      <c r="M197" s="665" t="s">
        <v>923</v>
      </c>
      <c r="N197" t="b">
        <f>AND(COUNTIF(G209:$G$216,G197))</f>
        <v>0</v>
      </c>
      <c r="O197" s="33" t="s">
        <v>1129</v>
      </c>
      <c r="Q197" s="241" t="b">
        <v>1</v>
      </c>
      <c r="T197" s="241">
        <f t="shared" si="39"/>
        <v>1</v>
      </c>
      <c r="V197" s="222">
        <f t="shared" si="40"/>
        <v>0</v>
      </c>
      <c r="Y197" t="s">
        <v>63</v>
      </c>
      <c r="Z197">
        <v>3.75</v>
      </c>
      <c r="AX197" s="16"/>
      <c r="AY197" s="8"/>
      <c r="AZ197" s="8"/>
      <c r="BA197" s="8"/>
    </row>
    <row r="198" spans="1:53" ht="14.5" outlineLevel="1" x14ac:dyDescent="0.35">
      <c r="A198" s="6"/>
      <c r="B198" s="7"/>
      <c r="C198" s="17"/>
      <c r="D198" s="17"/>
      <c r="E198" s="17"/>
      <c r="F198" s="26"/>
      <c r="G198" t="str">
        <f t="shared" ref="G198" si="53">_xlfn.CONCAT(H198:M198)</f>
        <v>YYNWBz</v>
      </c>
      <c r="H198" s="665" t="s">
        <v>341</v>
      </c>
      <c r="I198" s="665" t="s">
        <v>341</v>
      </c>
      <c r="J198" s="665" t="s">
        <v>72</v>
      </c>
      <c r="K198" s="665" t="s">
        <v>8</v>
      </c>
      <c r="L198" s="665" t="s">
        <v>14</v>
      </c>
      <c r="M198" s="665" t="s">
        <v>68</v>
      </c>
      <c r="N198" t="b">
        <f>AND(COUNTIF(G204:$G$216,G198))</f>
        <v>0</v>
      </c>
      <c r="O198" s="33" t="s">
        <v>1208</v>
      </c>
      <c r="Q198" s="241" t="b">
        <v>1</v>
      </c>
      <c r="T198" s="241">
        <f t="shared" ref="T198:T203" si="54">IF(OR(M198="a",M198="a2",M198="sp"),0,1)</f>
        <v>1</v>
      </c>
      <c r="V198" s="222">
        <f t="shared" ref="V198:V203" si="55">1-T198</f>
        <v>0</v>
      </c>
      <c r="Y198" t="s">
        <v>925</v>
      </c>
      <c r="Z198">
        <f>Z197</f>
        <v>3.75</v>
      </c>
      <c r="AX198" s="16"/>
      <c r="AY198" s="8"/>
      <c r="AZ198" s="8"/>
      <c r="BA198" s="8"/>
    </row>
    <row r="199" spans="1:53" ht="14.5" outlineLevel="1" x14ac:dyDescent="0.35">
      <c r="A199" s="6"/>
      <c r="B199" s="7"/>
      <c r="C199" s="17"/>
      <c r="D199" s="17"/>
      <c r="E199" s="17"/>
      <c r="F199" s="26"/>
      <c r="G199" t="str">
        <f t="shared" ref="G199" si="56">_xlfn.CONCAT(H199:M199)</f>
        <v>YYNWBzd</v>
      </c>
      <c r="H199" s="665" t="s">
        <v>341</v>
      </c>
      <c r="I199" s="665" t="s">
        <v>341</v>
      </c>
      <c r="J199" s="665" t="s">
        <v>72</v>
      </c>
      <c r="K199" s="665" t="s">
        <v>8</v>
      </c>
      <c r="L199" s="665" t="s">
        <v>14</v>
      </c>
      <c r="M199" s="665" t="s">
        <v>926</v>
      </c>
      <c r="N199" t="b">
        <f>AND(COUNTIF(G205:$G$216,G199))</f>
        <v>0</v>
      </c>
      <c r="O199" s="33" t="s">
        <v>1208</v>
      </c>
      <c r="Q199" s="241" t="b">
        <v>1</v>
      </c>
      <c r="T199" s="241">
        <f t="shared" ref="T199" si="57">IF(OR(M199="a",M199="a2",M199="sp"),0,1)</f>
        <v>1</v>
      </c>
      <c r="V199" s="222">
        <f t="shared" ref="V199" si="58">1-T199</f>
        <v>0</v>
      </c>
      <c r="Y199" t="s">
        <v>217</v>
      </c>
      <c r="Z199">
        <v>0</v>
      </c>
      <c r="AX199" s="16"/>
      <c r="AY199" s="8"/>
      <c r="AZ199" s="8"/>
      <c r="BA199" s="8"/>
    </row>
    <row r="200" spans="1:53" ht="14.5" outlineLevel="1" x14ac:dyDescent="0.35">
      <c r="A200" s="6"/>
      <c r="B200" s="7"/>
      <c r="C200" s="17"/>
      <c r="D200" s="17"/>
      <c r="E200" s="17"/>
      <c r="F200" s="26"/>
      <c r="G200" t="str">
        <f>_xlfn.CONCAT(H200:M200)</f>
        <v>YYBNWb</v>
      </c>
      <c r="H200" s="665" t="s">
        <v>341</v>
      </c>
      <c r="I200" s="665" t="s">
        <v>341</v>
      </c>
      <c r="J200" s="665" t="s">
        <v>14</v>
      </c>
      <c r="K200" s="665" t="s">
        <v>72</v>
      </c>
      <c r="L200" s="665" t="s">
        <v>8</v>
      </c>
      <c r="M200" s="665" t="s">
        <v>64</v>
      </c>
      <c r="N200" t="b">
        <f>AND(COUNTIF(G204:$G$216,G200))</f>
        <v>0</v>
      </c>
      <c r="O200" s="33" t="s">
        <v>1208</v>
      </c>
      <c r="Q200" s="241" t="b">
        <v>1</v>
      </c>
      <c r="T200" s="241">
        <f t="shared" si="54"/>
        <v>1</v>
      </c>
      <c r="V200" s="222">
        <f t="shared" si="55"/>
        <v>0</v>
      </c>
      <c r="Y200" t="s">
        <v>65</v>
      </c>
      <c r="Z200">
        <v>0</v>
      </c>
      <c r="AX200" s="16"/>
      <c r="AY200" s="8"/>
      <c r="AZ200" s="8"/>
      <c r="BA200" s="8"/>
    </row>
    <row r="201" spans="1:53" ht="14.5" outlineLevel="1" x14ac:dyDescent="0.35">
      <c r="A201" s="6"/>
      <c r="B201" s="7"/>
      <c r="C201" s="17"/>
      <c r="D201" s="17"/>
      <c r="E201" s="17"/>
      <c r="F201" s="26"/>
      <c r="G201" t="str">
        <f t="shared" ref="G201" si="59">_xlfn.CONCAT(H201:M201)</f>
        <v>YYBNWbd</v>
      </c>
      <c r="H201" s="665" t="s">
        <v>341</v>
      </c>
      <c r="I201" s="665" t="s">
        <v>341</v>
      </c>
      <c r="J201" s="665" t="s">
        <v>14</v>
      </c>
      <c r="K201" s="665" t="s">
        <v>72</v>
      </c>
      <c r="L201" s="665" t="s">
        <v>8</v>
      </c>
      <c r="M201" s="665" t="s">
        <v>924</v>
      </c>
      <c r="N201" t="b">
        <f>AND(COUNTIF(G204:$G$216,G201))</f>
        <v>0</v>
      </c>
      <c r="O201" s="33" t="s">
        <v>1208</v>
      </c>
      <c r="Q201" s="241" t="b">
        <v>1</v>
      </c>
      <c r="T201" s="241">
        <f t="shared" si="54"/>
        <v>1</v>
      </c>
      <c r="V201" s="222">
        <f t="shared" si="55"/>
        <v>0</v>
      </c>
      <c r="Y201" t="s">
        <v>1219</v>
      </c>
      <c r="Z201">
        <v>0</v>
      </c>
      <c r="AX201" s="16"/>
      <c r="AY201" s="8"/>
      <c r="AZ201" s="8"/>
      <c r="BA201" s="8"/>
    </row>
    <row r="202" spans="1:53" ht="14.5" outlineLevel="1" x14ac:dyDescent="0.35">
      <c r="A202" s="6"/>
      <c r="B202" s="7"/>
      <c r="C202" s="17"/>
      <c r="D202" s="17"/>
      <c r="E202" s="17"/>
      <c r="F202" s="26"/>
      <c r="G202" t="str">
        <f>_xlfn.CONCAT(H202:M202)</f>
        <v>YYWBNw</v>
      </c>
      <c r="H202" s="665" t="s">
        <v>341</v>
      </c>
      <c r="I202" s="665" t="s">
        <v>341</v>
      </c>
      <c r="J202" s="665" t="s">
        <v>8</v>
      </c>
      <c r="K202" s="665" t="s">
        <v>14</v>
      </c>
      <c r="L202" s="665" t="s">
        <v>72</v>
      </c>
      <c r="M202" s="665" t="s">
        <v>61</v>
      </c>
      <c r="N202" t="b">
        <f>AND(COUNTIF(G204:$G$216,G202))</f>
        <v>0</v>
      </c>
      <c r="O202" s="33" t="s">
        <v>1208</v>
      </c>
      <c r="Q202" s="241" t="b">
        <v>1</v>
      </c>
      <c r="T202" s="241">
        <f t="shared" si="54"/>
        <v>1</v>
      </c>
      <c r="V202" s="222">
        <f t="shared" si="55"/>
        <v>0</v>
      </c>
      <c r="Y202" t="s">
        <v>61</v>
      </c>
      <c r="Z202">
        <v>0</v>
      </c>
      <c r="AX202" s="16"/>
      <c r="AY202" s="8"/>
      <c r="AZ202" s="8"/>
      <c r="BA202" s="8"/>
    </row>
    <row r="203" spans="1:53" ht="14.5" outlineLevel="1" x14ac:dyDescent="0.35">
      <c r="A203" s="6"/>
      <c r="B203" s="7"/>
      <c r="C203" s="17"/>
      <c r="D203" s="17"/>
      <c r="E203" s="17"/>
      <c r="F203" s="26"/>
      <c r="G203" t="str">
        <f t="shared" ref="G203" si="60">_xlfn.CONCAT(H203:M203)</f>
        <v>YYWBNwd</v>
      </c>
      <c r="H203" s="665" t="s">
        <v>341</v>
      </c>
      <c r="I203" s="665" t="s">
        <v>341</v>
      </c>
      <c r="J203" s="665" t="s">
        <v>8</v>
      </c>
      <c r="K203" s="665" t="s">
        <v>14</v>
      </c>
      <c r="L203" s="665" t="s">
        <v>72</v>
      </c>
      <c r="M203" s="665" t="s">
        <v>923</v>
      </c>
      <c r="N203" t="b">
        <f>AND(COUNTIF(G204:$G$216,G203))</f>
        <v>0</v>
      </c>
      <c r="O203" s="33" t="s">
        <v>1208</v>
      </c>
      <c r="Q203" s="241" t="b">
        <v>1</v>
      </c>
      <c r="T203" s="241">
        <f t="shared" si="54"/>
        <v>1</v>
      </c>
      <c r="V203" s="222">
        <f t="shared" si="55"/>
        <v>0</v>
      </c>
      <c r="Y203" t="s">
        <v>923</v>
      </c>
      <c r="Z203">
        <v>0</v>
      </c>
      <c r="AX203" s="16"/>
      <c r="AY203" s="8"/>
      <c r="AZ203" s="8"/>
      <c r="BA203" s="8"/>
    </row>
    <row r="204" spans="1:53" ht="14.5" outlineLevel="1" x14ac:dyDescent="0.35">
      <c r="A204" s="6"/>
      <c r="B204" s="7"/>
      <c r="C204" s="17"/>
      <c r="D204" s="17"/>
      <c r="E204" s="17"/>
      <c r="F204" s="26"/>
      <c r="G204" t="str">
        <f t="shared" si="52"/>
        <v>YYLWBl</v>
      </c>
      <c r="H204" s="665" t="s">
        <v>341</v>
      </c>
      <c r="I204" s="665" t="s">
        <v>341</v>
      </c>
      <c r="J204" s="665" t="s">
        <v>16</v>
      </c>
      <c r="K204" s="665" t="s">
        <v>8</v>
      </c>
      <c r="L204" s="665" t="s">
        <v>14</v>
      </c>
      <c r="M204" s="665" t="s">
        <v>65</v>
      </c>
      <c r="N204" t="b">
        <f>AND(COUNTIF(G209:$G$216,G204))</f>
        <v>0</v>
      </c>
      <c r="O204" s="33" t="s">
        <v>1130</v>
      </c>
      <c r="Q204" s="241" t="b">
        <v>1</v>
      </c>
      <c r="T204" s="241">
        <f t="shared" si="39"/>
        <v>1</v>
      </c>
      <c r="V204" s="222">
        <f t="shared" si="40"/>
        <v>0</v>
      </c>
      <c r="Y204" t="s">
        <v>60</v>
      </c>
      <c r="Z204">
        <v>15</v>
      </c>
      <c r="AX204" s="16"/>
      <c r="AY204" s="8"/>
      <c r="AZ204" s="8"/>
      <c r="BA204" s="8"/>
    </row>
    <row r="205" spans="1:53" ht="14.5" outlineLevel="1" x14ac:dyDescent="0.35">
      <c r="A205" s="6"/>
      <c r="B205" s="7"/>
      <c r="C205" s="17"/>
      <c r="D205" s="17"/>
      <c r="E205" s="17"/>
      <c r="F205" s="26"/>
      <c r="G205" t="str">
        <f>_xlfn.CONCAT(H205:M205)</f>
        <v>YYBLWb</v>
      </c>
      <c r="H205" s="665" t="s">
        <v>341</v>
      </c>
      <c r="I205" s="665" t="s">
        <v>341</v>
      </c>
      <c r="J205" s="665" t="s">
        <v>14</v>
      </c>
      <c r="K205" s="665" t="s">
        <v>16</v>
      </c>
      <c r="L205" s="665" t="s">
        <v>8</v>
      </c>
      <c r="M205" s="665" t="s">
        <v>64</v>
      </c>
      <c r="N205" t="b">
        <f>AND(COUNTIF(G209:$G$216,G205))</f>
        <v>0</v>
      </c>
      <c r="O205" s="33" t="s">
        <v>1130</v>
      </c>
      <c r="Q205" s="241" t="b">
        <v>1</v>
      </c>
      <c r="T205" s="241">
        <f t="shared" si="39"/>
        <v>1</v>
      </c>
      <c r="V205" s="222">
        <f t="shared" si="40"/>
        <v>0</v>
      </c>
      <c r="Y205" t="s">
        <v>927</v>
      </c>
      <c r="Z205">
        <f>Z204</f>
        <v>15</v>
      </c>
      <c r="AX205" s="16"/>
      <c r="AY205" s="8"/>
      <c r="AZ205" s="8"/>
      <c r="BA205" s="8"/>
    </row>
    <row r="206" spans="1:53" ht="14.5" outlineLevel="1" x14ac:dyDescent="0.35">
      <c r="A206" s="6"/>
      <c r="B206" s="7"/>
      <c r="C206" s="17"/>
      <c r="D206" s="17"/>
      <c r="E206" s="17"/>
      <c r="F206" s="26"/>
      <c r="G206" t="str">
        <f t="shared" si="52"/>
        <v>YYBLWbd</v>
      </c>
      <c r="H206" s="665" t="s">
        <v>341</v>
      </c>
      <c r="I206" s="665" t="s">
        <v>341</v>
      </c>
      <c r="J206" s="665" t="s">
        <v>14</v>
      </c>
      <c r="K206" s="665" t="s">
        <v>16</v>
      </c>
      <c r="L206" s="665" t="s">
        <v>8</v>
      </c>
      <c r="M206" s="665" t="s">
        <v>924</v>
      </c>
      <c r="N206" t="b">
        <f>AND(COUNTIF(G209:$G$216,G206))</f>
        <v>0</v>
      </c>
      <c r="O206" s="33" t="s">
        <v>1130</v>
      </c>
      <c r="Q206" s="241" t="b">
        <v>1</v>
      </c>
      <c r="T206" s="241">
        <f t="shared" si="39"/>
        <v>1</v>
      </c>
      <c r="V206" s="222">
        <f t="shared" si="40"/>
        <v>0</v>
      </c>
      <c r="Y206" t="s">
        <v>68</v>
      </c>
      <c r="Z206">
        <f t="shared" ref="Z206:Z207" si="61">Z205</f>
        <v>15</v>
      </c>
      <c r="AX206" s="16"/>
      <c r="AY206" s="8"/>
      <c r="AZ206" s="8"/>
      <c r="BA206" s="8"/>
    </row>
    <row r="207" spans="1:53" ht="14.5" outlineLevel="1" x14ac:dyDescent="0.35">
      <c r="A207" s="6"/>
      <c r="B207" s="7"/>
      <c r="C207" s="17"/>
      <c r="D207" s="17"/>
      <c r="E207" s="17"/>
      <c r="F207" s="26"/>
      <c r="G207" t="str">
        <f>_xlfn.CONCAT(H207:M207)</f>
        <v>YYWBLw</v>
      </c>
      <c r="H207" s="665" t="s">
        <v>341</v>
      </c>
      <c r="I207" s="665" t="s">
        <v>341</v>
      </c>
      <c r="J207" s="665" t="s">
        <v>8</v>
      </c>
      <c r="K207" s="665" t="s">
        <v>14</v>
      </c>
      <c r="L207" s="665" t="s">
        <v>16</v>
      </c>
      <c r="M207" s="665" t="s">
        <v>61</v>
      </c>
      <c r="N207" t="b">
        <f>AND(COUNTIF(G209:$G$216,G207))</f>
        <v>0</v>
      </c>
      <c r="O207" s="33" t="s">
        <v>1130</v>
      </c>
      <c r="Q207" s="241" t="b">
        <v>1</v>
      </c>
      <c r="T207" s="241">
        <f t="shared" si="39"/>
        <v>1</v>
      </c>
      <c r="V207" s="222">
        <f t="shared" si="40"/>
        <v>0</v>
      </c>
      <c r="Y207" t="s">
        <v>926</v>
      </c>
      <c r="Z207">
        <f t="shared" si="61"/>
        <v>15</v>
      </c>
      <c r="AX207" s="16"/>
      <c r="AY207" s="8"/>
      <c r="AZ207" s="8"/>
      <c r="BA207" s="8"/>
    </row>
    <row r="208" spans="1:53" ht="14.5" outlineLevel="1" x14ac:dyDescent="0.35">
      <c r="A208" s="6"/>
      <c r="B208" s="7"/>
      <c r="C208" s="17"/>
      <c r="D208" s="17"/>
      <c r="E208" s="17"/>
      <c r="F208" s="26"/>
      <c r="G208" t="str">
        <f t="shared" si="52"/>
        <v>YYWBLwd</v>
      </c>
      <c r="H208" s="665" t="s">
        <v>341</v>
      </c>
      <c r="I208" s="665" t="s">
        <v>341</v>
      </c>
      <c r="J208" s="665" t="s">
        <v>8</v>
      </c>
      <c r="K208" s="665" t="s">
        <v>14</v>
      </c>
      <c r="L208" s="665" t="s">
        <v>16</v>
      </c>
      <c r="M208" s="665" t="s">
        <v>923</v>
      </c>
      <c r="N208" t="b">
        <f>AND(COUNTIF(G209:$G$216,G208))</f>
        <v>0</v>
      </c>
      <c r="O208" s="33" t="s">
        <v>1130</v>
      </c>
      <c r="Q208" s="241" t="b">
        <v>1</v>
      </c>
      <c r="T208" s="241">
        <f t="shared" si="39"/>
        <v>1</v>
      </c>
      <c r="V208" s="222">
        <f t="shared" si="40"/>
        <v>0</v>
      </c>
      <c r="AX208" s="16"/>
      <c r="AY208" s="8"/>
      <c r="AZ208" s="8"/>
      <c r="BA208" s="8"/>
    </row>
    <row r="209" spans="1:53" ht="14.5" outlineLevel="1" x14ac:dyDescent="0.35">
      <c r="A209" s="6"/>
      <c r="B209" s="7"/>
      <c r="C209" s="17"/>
      <c r="D209" s="17"/>
      <c r="E209" s="17"/>
      <c r="F209" s="26"/>
      <c r="G209" t="str">
        <f t="shared" ref="G209" si="62">_xlfn.CONCAT(H209:M209)</f>
        <v>YAAA2Nw</v>
      </c>
      <c r="H209" s="665" t="s">
        <v>341</v>
      </c>
      <c r="I209" s="665" t="s">
        <v>22</v>
      </c>
      <c r="J209" s="665" t="s">
        <v>22</v>
      </c>
      <c r="K209" s="665" t="s">
        <v>1102</v>
      </c>
      <c r="L209" s="665" t="s">
        <v>72</v>
      </c>
      <c r="M209" s="665" t="s">
        <v>61</v>
      </c>
      <c r="N209" t="b">
        <f>AND(COUNTIF(G$216:$G223,G209))</f>
        <v>0</v>
      </c>
      <c r="O209" s="33" t="s">
        <v>867</v>
      </c>
      <c r="Q209" s="241" t="b">
        <v>1</v>
      </c>
      <c r="T209" s="241">
        <f t="shared" ref="T209:T216" si="63">IF(OR(M209="a",M209="a2",M209="sp"),0,1)</f>
        <v>1</v>
      </c>
      <c r="V209" s="222">
        <f t="shared" ref="V209:V216" si="64">1-T209</f>
        <v>0</v>
      </c>
      <c r="Z209">
        <v>2</v>
      </c>
      <c r="AA209">
        <v>3</v>
      </c>
      <c r="AB209">
        <v>4</v>
      </c>
      <c r="AC209">
        <v>5</v>
      </c>
      <c r="AX209" s="16"/>
      <c r="AY209" s="8"/>
      <c r="AZ209" s="8"/>
      <c r="BA209" s="8"/>
    </row>
    <row r="210" spans="1:53" ht="14.5" outlineLevel="1" x14ac:dyDescent="0.35">
      <c r="A210" s="6"/>
      <c r="B210" s="7"/>
      <c r="C210" s="17"/>
      <c r="D210" s="17"/>
      <c r="E210" s="17"/>
      <c r="F210" s="26"/>
      <c r="G210" t="str">
        <f t="shared" ref="G210:G216" si="65">_xlfn.CONCAT(H210:M210)</f>
        <v>YAAA2Nwd</v>
      </c>
      <c r="H210" s="665" t="s">
        <v>341</v>
      </c>
      <c r="I210" s="665" t="s">
        <v>22</v>
      </c>
      <c r="J210" s="665" t="s">
        <v>22</v>
      </c>
      <c r="K210" s="665" t="s">
        <v>1102</v>
      </c>
      <c r="L210" s="665" t="s">
        <v>72</v>
      </c>
      <c r="M210" s="665" t="s">
        <v>923</v>
      </c>
      <c r="N210" t="b">
        <f>AND(COUNTIF(G$216:$G224,G210))</f>
        <v>0</v>
      </c>
      <c r="O210" s="33" t="s">
        <v>867</v>
      </c>
      <c r="Q210" s="241" t="b">
        <v>1</v>
      </c>
      <c r="T210" s="241">
        <f t="shared" si="63"/>
        <v>1</v>
      </c>
      <c r="V210" s="222">
        <f t="shared" si="64"/>
        <v>0</v>
      </c>
      <c r="X210" t="s">
        <v>1200</v>
      </c>
      <c r="Z210" t="s">
        <v>1000</v>
      </c>
      <c r="AA210" t="s">
        <v>1001</v>
      </c>
      <c r="AB210" t="s">
        <v>1002</v>
      </c>
      <c r="AC210" t="s">
        <v>967</v>
      </c>
      <c r="AX210" s="16"/>
      <c r="AY210" s="8"/>
      <c r="AZ210" s="8"/>
      <c r="BA210" s="8"/>
    </row>
    <row r="211" spans="1:53" ht="14.5" outlineLevel="1" x14ac:dyDescent="0.35">
      <c r="A211" s="6"/>
      <c r="B211" s="7"/>
      <c r="C211" s="17"/>
      <c r="D211" s="17"/>
      <c r="E211" s="17"/>
      <c r="F211" s="26"/>
      <c r="G211" t="str">
        <f t="shared" si="65"/>
        <v>YYAA2A1z</v>
      </c>
      <c r="H211" s="665" t="s">
        <v>341</v>
      </c>
      <c r="I211" s="665" t="s">
        <v>341</v>
      </c>
      <c r="J211" s="665" t="s">
        <v>22</v>
      </c>
      <c r="K211" s="665" t="s">
        <v>1102</v>
      </c>
      <c r="L211" s="665" t="s">
        <v>219</v>
      </c>
      <c r="M211" s="665" t="s">
        <v>68</v>
      </c>
      <c r="N211" t="b">
        <f>AND(COUNTIF(G$216:$G224,G211))</f>
        <v>0</v>
      </c>
      <c r="O211" s="33" t="s">
        <v>867</v>
      </c>
      <c r="Q211" s="241" t="b">
        <v>1</v>
      </c>
      <c r="T211" s="241">
        <f t="shared" si="63"/>
        <v>1</v>
      </c>
      <c r="V211" s="222">
        <f t="shared" si="64"/>
        <v>0</v>
      </c>
      <c r="Y211" t="s">
        <v>67</v>
      </c>
      <c r="Z211">
        <v>0</v>
      </c>
      <c r="AA211">
        <v>0</v>
      </c>
      <c r="AB211">
        <v>1</v>
      </c>
      <c r="AC211">
        <v>0</v>
      </c>
      <c r="AX211" s="16"/>
      <c r="AY211" s="8"/>
      <c r="AZ211" s="8"/>
      <c r="BA211" s="8"/>
    </row>
    <row r="212" spans="1:53" ht="14.5" outlineLevel="1" x14ac:dyDescent="0.35">
      <c r="A212" s="6"/>
      <c r="B212" s="7"/>
      <c r="C212" s="17"/>
      <c r="D212" s="17"/>
      <c r="E212" s="17"/>
      <c r="F212" s="26"/>
      <c r="G212" t="str">
        <f t="shared" si="65"/>
        <v>YYAA2A1zd</v>
      </c>
      <c r="H212" s="665" t="s">
        <v>341</v>
      </c>
      <c r="I212" s="665" t="s">
        <v>341</v>
      </c>
      <c r="J212" s="665" t="s">
        <v>22</v>
      </c>
      <c r="K212" s="665" t="s">
        <v>1102</v>
      </c>
      <c r="L212" s="665" t="s">
        <v>219</v>
      </c>
      <c r="M212" s="665" t="s">
        <v>926</v>
      </c>
      <c r="N212" t="b">
        <f>AND(COUNTIF(G$216:$G225,G212))</f>
        <v>0</v>
      </c>
      <c r="O212" s="33" t="s">
        <v>867</v>
      </c>
      <c r="Q212" s="241" t="b">
        <v>1</v>
      </c>
      <c r="T212" s="241">
        <f t="shared" si="63"/>
        <v>1</v>
      </c>
      <c r="V212" s="222">
        <f t="shared" si="64"/>
        <v>0</v>
      </c>
      <c r="Y212" t="s">
        <v>64</v>
      </c>
      <c r="Z212">
        <v>1</v>
      </c>
      <c r="AA212">
        <v>1</v>
      </c>
      <c r="AB212">
        <v>2</v>
      </c>
      <c r="AC212">
        <v>1</v>
      </c>
      <c r="AX212" s="16"/>
      <c r="AY212" s="8"/>
      <c r="AZ212" s="8"/>
      <c r="BA212" s="8"/>
    </row>
    <row r="213" spans="1:53" ht="14.5" outlineLevel="1" x14ac:dyDescent="0.35">
      <c r="A213" s="6"/>
      <c r="B213" s="7"/>
      <c r="C213" s="17"/>
      <c r="D213" s="17"/>
      <c r="E213" s="17"/>
      <c r="F213" s="26"/>
      <c r="G213" t="str">
        <f t="shared" si="65"/>
        <v>AYWA2A1a</v>
      </c>
      <c r="H213" s="665" t="s">
        <v>22</v>
      </c>
      <c r="I213" s="665" t="s">
        <v>341</v>
      </c>
      <c r="J213" s="665" t="s">
        <v>8</v>
      </c>
      <c r="K213" s="665" t="s">
        <v>1102</v>
      </c>
      <c r="L213" s="665" t="s">
        <v>219</v>
      </c>
      <c r="M213" s="665" t="s">
        <v>67</v>
      </c>
      <c r="N213" t="b">
        <f>AND(COUNTIF(G$216:$G226,G213))</f>
        <v>0</v>
      </c>
      <c r="O213" s="33" t="s">
        <v>867</v>
      </c>
      <c r="Q213" s="241" t="b">
        <v>1</v>
      </c>
      <c r="T213" s="241">
        <f t="shared" si="63"/>
        <v>0</v>
      </c>
      <c r="V213" s="222">
        <f t="shared" si="64"/>
        <v>1</v>
      </c>
      <c r="Y213" t="s">
        <v>924</v>
      </c>
      <c r="Z213">
        <v>0</v>
      </c>
      <c r="AA213">
        <v>1</v>
      </c>
      <c r="AB213">
        <v>2</v>
      </c>
      <c r="AC213">
        <v>1</v>
      </c>
      <c r="AX213" s="16"/>
      <c r="AY213" s="8"/>
      <c r="AZ213" s="8"/>
      <c r="BA213" s="8"/>
    </row>
    <row r="214" spans="1:53" ht="14.5" outlineLevel="1" x14ac:dyDescent="0.35">
      <c r="A214" s="6"/>
      <c r="B214" s="7"/>
      <c r="C214" s="17"/>
      <c r="D214" s="17"/>
      <c r="E214" s="17"/>
      <c r="F214" s="26"/>
      <c r="G214" t="str">
        <f t="shared" si="65"/>
        <v>AANWA1a</v>
      </c>
      <c r="H214" s="665" t="s">
        <v>22</v>
      </c>
      <c r="I214" s="665" t="s">
        <v>22</v>
      </c>
      <c r="J214" s="665" t="s">
        <v>72</v>
      </c>
      <c r="K214" s="665" t="s">
        <v>8</v>
      </c>
      <c r="L214" s="665" t="s">
        <v>219</v>
      </c>
      <c r="M214" s="665" t="s">
        <v>67</v>
      </c>
      <c r="N214" t="b">
        <f>AND(COUNTIF(G$216:$G227,G214))</f>
        <v>0</v>
      </c>
      <c r="O214" s="33" t="s">
        <v>867</v>
      </c>
      <c r="Q214" s="241" t="b">
        <v>1</v>
      </c>
      <c r="T214" s="241">
        <f t="shared" si="63"/>
        <v>0</v>
      </c>
      <c r="V214" s="222">
        <f t="shared" si="64"/>
        <v>1</v>
      </c>
      <c r="Y214" t="s">
        <v>63</v>
      </c>
      <c r="Z214">
        <v>1</v>
      </c>
      <c r="AA214">
        <v>1</v>
      </c>
      <c r="AB214">
        <v>2</v>
      </c>
      <c r="AC214">
        <v>1</v>
      </c>
      <c r="AX214" s="16"/>
      <c r="AY214" s="8"/>
      <c r="AZ214" s="8"/>
      <c r="BA214" s="8"/>
    </row>
    <row r="215" spans="1:53" ht="14.5" outlineLevel="1" x14ac:dyDescent="0.35">
      <c r="A215" s="6"/>
      <c r="B215" s="7"/>
      <c r="C215" s="17"/>
      <c r="D215" s="17"/>
      <c r="E215" s="17"/>
      <c r="F215" s="26"/>
      <c r="G215" t="str">
        <f t="shared" ref="G215" si="66">_xlfn.CONCAT(H215:M215)</f>
        <v>AAANWa</v>
      </c>
      <c r="H215" s="665" t="s">
        <v>22</v>
      </c>
      <c r="I215" s="665" t="s">
        <v>22</v>
      </c>
      <c r="J215" s="665" t="s">
        <v>22</v>
      </c>
      <c r="K215" s="665" t="s">
        <v>72</v>
      </c>
      <c r="L215" s="665" t="s">
        <v>8</v>
      </c>
      <c r="M215" s="665" t="s">
        <v>67</v>
      </c>
      <c r="N215" t="b">
        <f>AND(COUNTIF(G$217:$G217,G215))</f>
        <v>0</v>
      </c>
      <c r="O215" s="33" t="s">
        <v>867</v>
      </c>
      <c r="Q215" s="241" t="b">
        <v>1</v>
      </c>
      <c r="T215" s="241">
        <f t="shared" ref="T215" si="67">IF(OR(M215="a",M215="a2",M215="sp"),0,1)</f>
        <v>0</v>
      </c>
      <c r="V215" s="222">
        <f t="shared" ref="V215" si="68">1-T215</f>
        <v>1</v>
      </c>
      <c r="Y215" t="s">
        <v>925</v>
      </c>
      <c r="Z215">
        <v>0</v>
      </c>
      <c r="AA215">
        <v>1</v>
      </c>
      <c r="AB215">
        <v>2</v>
      </c>
      <c r="AC215">
        <v>1</v>
      </c>
      <c r="AX215" s="16"/>
      <c r="AY215" s="8"/>
      <c r="AZ215" s="8"/>
      <c r="BA215" s="8"/>
    </row>
    <row r="216" spans="1:53" ht="14.5" outlineLevel="1" x14ac:dyDescent="0.35">
      <c r="A216" s="6"/>
      <c r="B216" s="7"/>
      <c r="C216" s="17"/>
      <c r="D216" s="17"/>
      <c r="E216" s="17"/>
      <c r="F216" s="26"/>
      <c r="G216" t="str">
        <f t="shared" si="65"/>
        <v>MSMSMSMSMSms</v>
      </c>
      <c r="H216" s="665" t="s">
        <v>1222</v>
      </c>
      <c r="I216" s="665" t="s">
        <v>1222</v>
      </c>
      <c r="J216" s="665" t="s">
        <v>1222</v>
      </c>
      <c r="K216" s="665" t="s">
        <v>1222</v>
      </c>
      <c r="L216" s="665" t="s">
        <v>1222</v>
      </c>
      <c r="M216" s="665" t="s">
        <v>1219</v>
      </c>
      <c r="N216" t="b">
        <f>AND(COUNTIF(G$217:$G218,G216))</f>
        <v>0</v>
      </c>
      <c r="O216" s="33" t="s">
        <v>1222</v>
      </c>
      <c r="Q216" s="241" t="b">
        <v>1</v>
      </c>
      <c r="T216" s="241">
        <f t="shared" si="63"/>
        <v>1</v>
      </c>
      <c r="V216" s="222">
        <f t="shared" si="64"/>
        <v>0</v>
      </c>
      <c r="Y216" t="s">
        <v>217</v>
      </c>
      <c r="Z216">
        <v>1</v>
      </c>
      <c r="AA216">
        <v>0</v>
      </c>
      <c r="AB216">
        <v>1</v>
      </c>
      <c r="AC216">
        <v>0</v>
      </c>
      <c r="AX216" s="16"/>
      <c r="AY216" s="8"/>
      <c r="AZ216" s="8"/>
      <c r="BA216" s="8"/>
    </row>
    <row r="217" spans="1:53" ht="15" customHeight="1" outlineLevel="1" x14ac:dyDescent="0.45">
      <c r="A217" s="6"/>
      <c r="B217" s="7"/>
      <c r="C217" s="17"/>
      <c r="D217" s="17"/>
      <c r="E217" s="17"/>
      <c r="F217" s="26"/>
      <c r="N217" s="511" t="str">
        <f>IF(OR(N163:N216),"Error","")</f>
        <v/>
      </c>
      <c r="Y217" t="s">
        <v>65</v>
      </c>
      <c r="Z217">
        <v>1</v>
      </c>
      <c r="AA217">
        <v>1</v>
      </c>
      <c r="AB217">
        <v>3</v>
      </c>
      <c r="AC217">
        <v>0</v>
      </c>
      <c r="AX217" s="16"/>
      <c r="AY217" s="8"/>
      <c r="AZ217" s="8"/>
      <c r="BA217" s="8"/>
    </row>
    <row r="218" spans="1:53" ht="14.5" outlineLevel="1" x14ac:dyDescent="0.35">
      <c r="A218" s="6"/>
      <c r="B218" s="7"/>
      <c r="C218" s="17"/>
      <c r="D218" s="17"/>
      <c r="E218" s="17"/>
      <c r="F218" s="26"/>
      <c r="Y218" t="s">
        <v>1219</v>
      </c>
      <c r="Z218">
        <v>1</v>
      </c>
      <c r="AA218">
        <v>1</v>
      </c>
      <c r="AB218">
        <v>2</v>
      </c>
      <c r="AC218">
        <v>0</v>
      </c>
      <c r="AX218" s="16"/>
      <c r="AY218" s="8"/>
      <c r="AZ218" s="8"/>
      <c r="BA218" s="8"/>
    </row>
    <row r="219" spans="1:53" ht="14.5" outlineLevel="1" x14ac:dyDescent="0.35">
      <c r="A219" s="6"/>
      <c r="B219" s="7"/>
      <c r="C219" s="17"/>
      <c r="D219" s="17"/>
      <c r="E219" s="17"/>
      <c r="F219" s="26"/>
      <c r="G219" s="495" t="s">
        <v>961</v>
      </c>
      <c r="I219" s="26" t="s">
        <v>998</v>
      </c>
      <c r="J219" s="26"/>
      <c r="K219" s="26"/>
      <c r="L219" s="26"/>
      <c r="M219" s="26"/>
      <c r="N219" s="26"/>
      <c r="O219" s="186"/>
      <c r="P219" s="186"/>
      <c r="Q219" s="186"/>
      <c r="R219" s="186"/>
      <c r="Y219" t="s">
        <v>61</v>
      </c>
      <c r="Z219">
        <v>1</v>
      </c>
      <c r="AA219">
        <v>1</v>
      </c>
      <c r="AB219">
        <v>2</v>
      </c>
      <c r="AC219">
        <v>1</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495"/>
      <c r="H220" s="691">
        <v>1</v>
      </c>
      <c r="I220" s="691">
        <v>1.427911190094997</v>
      </c>
      <c r="J220" s="691">
        <v>1.1893432919599152</v>
      </c>
      <c r="K220" s="691">
        <v>1.2728496529924731</v>
      </c>
      <c r="L220" s="691">
        <v>0.99035145776420608</v>
      </c>
      <c r="M220" s="691">
        <v>1.0000503881773812</v>
      </c>
      <c r="N220" s="691">
        <v>0.70454540985711323</v>
      </c>
      <c r="O220" s="691">
        <v>0.83157042652785551</v>
      </c>
      <c r="P220" s="691">
        <v>0.5813949008500422</v>
      </c>
      <c r="Q220" s="691">
        <v>1</v>
      </c>
      <c r="R220" s="186"/>
      <c r="Y220" t="s">
        <v>923</v>
      </c>
      <c r="Z220">
        <v>0</v>
      </c>
      <c r="AA220">
        <v>1</v>
      </c>
      <c r="AB220">
        <v>2</v>
      </c>
      <c r="AC220">
        <v>1</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495" t="s">
        <v>1203</v>
      </c>
      <c r="H221" s="875">
        <v>1</v>
      </c>
      <c r="I221" s="875">
        <v>1</v>
      </c>
      <c r="J221" s="875">
        <v>0.75</v>
      </c>
      <c r="K221" s="875">
        <v>0.75</v>
      </c>
      <c r="L221" s="875">
        <v>0.5</v>
      </c>
      <c r="M221" s="875">
        <v>0.75</v>
      </c>
      <c r="N221" s="875">
        <v>0.5</v>
      </c>
      <c r="O221" s="875">
        <v>0.5</v>
      </c>
      <c r="P221" s="875">
        <v>0.25</v>
      </c>
      <c r="Q221" s="875">
        <v>1</v>
      </c>
      <c r="R221" s="186"/>
      <c r="Y221" t="s">
        <v>60</v>
      </c>
      <c r="Z221">
        <v>1</v>
      </c>
      <c r="AA221">
        <v>1</v>
      </c>
      <c r="AB221">
        <v>2</v>
      </c>
      <c r="AC221">
        <v>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
        <v>785</v>
      </c>
      <c r="H222" t="s">
        <v>800</v>
      </c>
      <c r="I222" t="s">
        <v>379</v>
      </c>
      <c r="J222" t="s">
        <v>772</v>
      </c>
      <c r="K222" t="s">
        <v>773</v>
      </c>
      <c r="L222" t="s">
        <v>774</v>
      </c>
      <c r="M222" t="s">
        <v>775</v>
      </c>
      <c r="N222" t="s">
        <v>776</v>
      </c>
      <c r="O222" t="s">
        <v>777</v>
      </c>
      <c r="P222" t="s">
        <v>778</v>
      </c>
      <c r="Q222" t="s">
        <v>779</v>
      </c>
      <c r="Y222" t="s">
        <v>927</v>
      </c>
      <c r="Z222">
        <v>0</v>
      </c>
      <c r="AA222">
        <v>1</v>
      </c>
      <c r="AB222">
        <v>2</v>
      </c>
      <c r="AC222">
        <v>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ref="G223:G254" si="69">_xlfn.CONCAT(H163:M163)</f>
        <v>AAAA2A1a</v>
      </c>
      <c r="H223" s="692">
        <f t="shared" ref="H223:Q223" si="70">IFERROR(VLOOKUP($M163,$Y$164:$Z$176,2,FALSE)*H$220*(1+H$221*INDEX($AC$165:$AO$176,MATCH($L163,$AB$165:$AB$176,0),MATCH($M163,_xlfn.ANCHORARRAY($AC$164),0))),0)</f>
        <v>0</v>
      </c>
      <c r="I223" s="692">
        <f t="shared" si="70"/>
        <v>0</v>
      </c>
      <c r="J223" s="692">
        <f t="shared" si="70"/>
        <v>0</v>
      </c>
      <c r="K223" s="692">
        <f t="shared" si="70"/>
        <v>0</v>
      </c>
      <c r="L223" s="692">
        <f t="shared" si="70"/>
        <v>0</v>
      </c>
      <c r="M223" s="692">
        <f t="shared" si="70"/>
        <v>0</v>
      </c>
      <c r="N223" s="692">
        <f t="shared" si="70"/>
        <v>0</v>
      </c>
      <c r="O223" s="692">
        <f t="shared" si="70"/>
        <v>0</v>
      </c>
      <c r="P223" s="692">
        <f t="shared" si="70"/>
        <v>0</v>
      </c>
      <c r="Q223" s="692">
        <f t="shared" si="70"/>
        <v>0</v>
      </c>
      <c r="R223" s="186"/>
      <c r="Y223" t="s">
        <v>68</v>
      </c>
      <c r="Z223">
        <v>1</v>
      </c>
      <c r="AA223">
        <v>1</v>
      </c>
      <c r="AB223">
        <v>2</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69"/>
        <v>GGGGAg1a2</v>
      </c>
      <c r="H224" s="692">
        <f t="shared" ref="H224:Q224" si="71">IFERROR(VLOOKUP($M164,$Y$164:$Z$176,2,FALSE)*H$220*(1+H$221*INDEX($AC$165:$AO$176,MATCH($L164,$AB$165:$AB$176,0),MATCH($M164,_xlfn.ANCHORARRAY($AC$164),0))),0)</f>
        <v>0</v>
      </c>
      <c r="I224" s="692">
        <f t="shared" si="71"/>
        <v>0</v>
      </c>
      <c r="J224" s="692">
        <f t="shared" si="71"/>
        <v>0</v>
      </c>
      <c r="K224" s="692">
        <f t="shared" si="71"/>
        <v>0</v>
      </c>
      <c r="L224" s="692">
        <f t="shared" si="71"/>
        <v>0</v>
      </c>
      <c r="M224" s="692">
        <f t="shared" si="71"/>
        <v>0</v>
      </c>
      <c r="N224" s="692">
        <f t="shared" si="71"/>
        <v>0</v>
      </c>
      <c r="O224" s="692">
        <f t="shared" si="71"/>
        <v>0</v>
      </c>
      <c r="P224" s="692">
        <f t="shared" si="71"/>
        <v>0</v>
      </c>
      <c r="Q224" s="692">
        <f t="shared" si="71"/>
        <v>0</v>
      </c>
      <c r="R224" s="186"/>
      <c r="Y224" t="s">
        <v>926</v>
      </c>
      <c r="Z224">
        <v>0</v>
      </c>
      <c r="AA224">
        <v>1</v>
      </c>
      <c r="AB224">
        <v>2</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69"/>
        <v>GGGGSg1a2</v>
      </c>
      <c r="H225" s="692">
        <f t="shared" ref="H225:Q225" si="72">IFERROR(VLOOKUP($M165,$Y$164:$Z$176,2,FALSE)*H$220*(1+H$221*INDEX($AC$165:$AO$176,MATCH($L165,$AB$165:$AB$176,0),MATCH($M165,_xlfn.ANCHORARRAY($AC$164),0))),0)</f>
        <v>0</v>
      </c>
      <c r="I225" s="692">
        <f t="shared" si="72"/>
        <v>0</v>
      </c>
      <c r="J225" s="692">
        <f t="shared" si="72"/>
        <v>0</v>
      </c>
      <c r="K225" s="692">
        <f t="shared" si="72"/>
        <v>0</v>
      </c>
      <c r="L225" s="692">
        <f t="shared" si="72"/>
        <v>0</v>
      </c>
      <c r="M225" s="692">
        <f t="shared" si="72"/>
        <v>0</v>
      </c>
      <c r="N225" s="692">
        <f t="shared" si="72"/>
        <v>0</v>
      </c>
      <c r="O225" s="692">
        <f t="shared" si="72"/>
        <v>0</v>
      </c>
      <c r="P225" s="692">
        <f t="shared" si="72"/>
        <v>0</v>
      </c>
      <c r="Q225" s="692">
        <f t="shared" si="72"/>
        <v>0</v>
      </c>
      <c r="R225" s="186"/>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69"/>
        <v>GGGAg2Na2</v>
      </c>
      <c r="H226" s="692">
        <f t="shared" ref="H226:Q226" si="73">IFERROR(VLOOKUP($M166,$Y$164:$Z$176,2,FALSE)*H$220*(1+H$221*INDEX($AC$165:$AO$176,MATCH($L166,$AB$165:$AB$176,0),MATCH($M166,_xlfn.ANCHORARRAY($AC$164),0))),0)</f>
        <v>0</v>
      </c>
      <c r="I226" s="692">
        <f t="shared" si="73"/>
        <v>0</v>
      </c>
      <c r="J226" s="692">
        <f t="shared" si="73"/>
        <v>0</v>
      </c>
      <c r="K226" s="692">
        <f t="shared" si="73"/>
        <v>0</v>
      </c>
      <c r="L226" s="692">
        <f t="shared" si="73"/>
        <v>0</v>
      </c>
      <c r="M226" s="692">
        <f t="shared" si="73"/>
        <v>0</v>
      </c>
      <c r="N226" s="692">
        <f t="shared" si="73"/>
        <v>0</v>
      </c>
      <c r="O226" s="692">
        <f t="shared" si="73"/>
        <v>0</v>
      </c>
      <c r="P226" s="692">
        <f t="shared" si="73"/>
        <v>0</v>
      </c>
      <c r="Q226" s="692">
        <f t="shared" si="73"/>
        <v>0</v>
      </c>
      <c r="R226" s="186"/>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69"/>
        <v>GGGAg2Ea2</v>
      </c>
      <c r="H227" s="692">
        <f t="shared" ref="H227:Q227" si="74">IFERROR(VLOOKUP($M167,$Y$164:$Z$176,2,FALSE)*H$220*(1+H$221*INDEX($AC$165:$AO$176,MATCH($L167,$AB$165:$AB$176,0),MATCH($M167,_xlfn.ANCHORARRAY($AC$164),0))),0)</f>
        <v>0</v>
      </c>
      <c r="I227" s="692">
        <f t="shared" si="74"/>
        <v>0</v>
      </c>
      <c r="J227" s="692">
        <f t="shared" si="74"/>
        <v>0</v>
      </c>
      <c r="K227" s="692">
        <f t="shared" si="74"/>
        <v>0</v>
      </c>
      <c r="L227" s="692">
        <f t="shared" si="74"/>
        <v>0</v>
      </c>
      <c r="M227" s="692">
        <f t="shared" si="74"/>
        <v>0</v>
      </c>
      <c r="N227" s="692">
        <f t="shared" si="74"/>
        <v>0</v>
      </c>
      <c r="O227" s="692">
        <f t="shared" si="74"/>
        <v>0</v>
      </c>
      <c r="P227" s="692">
        <f t="shared" si="74"/>
        <v>0</v>
      </c>
      <c r="Q227" s="692">
        <f t="shared" si="74"/>
        <v>0</v>
      </c>
      <c r="R227" s="186"/>
      <c r="X227" t="s">
        <v>1201</v>
      </c>
      <c r="Z227" t="s">
        <v>749</v>
      </c>
      <c r="AA227" t="s">
        <v>1118</v>
      </c>
      <c r="AB227" t="s">
        <v>1119</v>
      </c>
      <c r="AC227" t="s">
        <v>751</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69"/>
        <v>GGGAg2OFa2</v>
      </c>
      <c r="H228" s="692">
        <f t="shared" ref="H228:Q228" si="75">IFERROR(VLOOKUP($M168,$Y$164:$Z$176,2,FALSE)*H$220*(1+H$221*INDEX($AC$165:$AO$176,MATCH($L168,$AB$165:$AB$176,0),MATCH($M168,_xlfn.ANCHORARRAY($AC$164),0))),0)</f>
        <v>0</v>
      </c>
      <c r="I228" s="692">
        <f t="shared" si="75"/>
        <v>0</v>
      </c>
      <c r="J228" s="692">
        <f t="shared" si="75"/>
        <v>0</v>
      </c>
      <c r="K228" s="692">
        <f t="shared" si="75"/>
        <v>0</v>
      </c>
      <c r="L228" s="692">
        <f t="shared" si="75"/>
        <v>0</v>
      </c>
      <c r="M228" s="692">
        <f t="shared" si="75"/>
        <v>0</v>
      </c>
      <c r="N228" s="692">
        <f t="shared" si="75"/>
        <v>0</v>
      </c>
      <c r="O228" s="692">
        <f t="shared" si="75"/>
        <v>0</v>
      </c>
      <c r="P228" s="692">
        <f t="shared" si="75"/>
        <v>0</v>
      </c>
      <c r="Q228" s="692">
        <f t="shared" si="75"/>
        <v>0</v>
      </c>
      <c r="R228" s="186"/>
      <c r="Y228" t="s">
        <v>67</v>
      </c>
      <c r="Z228">
        <v>0</v>
      </c>
      <c r="AA228">
        <v>20</v>
      </c>
      <c r="AB228">
        <v>0</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69"/>
        <v>GGGAg2LFa2</v>
      </c>
      <c r="H229" s="692">
        <f t="shared" ref="H229:Q229" si="76">IFERROR(VLOOKUP($M169,$Y$164:$Z$176,2,FALSE)*H$220*(1+H$221*INDEX($AC$165:$AO$176,MATCH($L169,$AB$165:$AB$176,0),MATCH($M169,_xlfn.ANCHORARRAY($AC$164),0))),0)</f>
        <v>0</v>
      </c>
      <c r="I229" s="692">
        <f t="shared" si="76"/>
        <v>0</v>
      </c>
      <c r="J229" s="692">
        <f t="shared" si="76"/>
        <v>0</v>
      </c>
      <c r="K229" s="692">
        <f t="shared" si="76"/>
        <v>0</v>
      </c>
      <c r="L229" s="692">
        <f t="shared" si="76"/>
        <v>0</v>
      </c>
      <c r="M229" s="692">
        <f t="shared" si="76"/>
        <v>0</v>
      </c>
      <c r="N229" s="692">
        <f t="shared" si="76"/>
        <v>0</v>
      </c>
      <c r="O229" s="692">
        <f t="shared" si="76"/>
        <v>0</v>
      </c>
      <c r="P229" s="692">
        <f t="shared" si="76"/>
        <v>0</v>
      </c>
      <c r="Q229" s="692">
        <f t="shared" si="76"/>
        <v>0</v>
      </c>
      <c r="R229" s="186"/>
      <c r="Y229" t="s">
        <v>64</v>
      </c>
      <c r="Z229">
        <v>0</v>
      </c>
      <c r="AA229">
        <v>78</v>
      </c>
      <c r="AB229">
        <v>19</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69"/>
        <v>GGGC1Na2</v>
      </c>
      <c r="H230" s="692">
        <f t="shared" ref="H230:Q230" si="77">IFERROR(VLOOKUP($M170,$Y$164:$Z$176,2,FALSE)*H$220*(1+H$221*INDEX($AC$165:$AO$176,MATCH($L170,$AB$165:$AB$176,0),MATCH($M170,_xlfn.ANCHORARRAY($AC$164),0))),0)</f>
        <v>0</v>
      </c>
      <c r="I230" s="692">
        <f t="shared" si="77"/>
        <v>0</v>
      </c>
      <c r="J230" s="692">
        <f t="shared" si="77"/>
        <v>0</v>
      </c>
      <c r="K230" s="692">
        <f t="shared" si="77"/>
        <v>0</v>
      </c>
      <c r="L230" s="692">
        <f t="shared" si="77"/>
        <v>0</v>
      </c>
      <c r="M230" s="692">
        <f t="shared" si="77"/>
        <v>0</v>
      </c>
      <c r="N230" s="692">
        <f t="shared" si="77"/>
        <v>0</v>
      </c>
      <c r="O230" s="692">
        <f t="shared" si="77"/>
        <v>0</v>
      </c>
      <c r="P230" s="692">
        <f t="shared" si="77"/>
        <v>0</v>
      </c>
      <c r="Q230" s="692">
        <f t="shared" si="77"/>
        <v>0</v>
      </c>
      <c r="R230" s="186"/>
      <c r="Y230" t="s">
        <v>924</v>
      </c>
      <c r="Z230">
        <v>0</v>
      </c>
      <c r="AA230">
        <v>78</v>
      </c>
      <c r="AB230">
        <v>19</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69"/>
        <v>GGGC1Ea2</v>
      </c>
      <c r="H231" s="692">
        <f t="shared" ref="H231:Q231" si="78">IFERROR(VLOOKUP($M171,$Y$164:$Z$176,2,FALSE)*H$220*(1+H$221*INDEX($AC$165:$AO$176,MATCH($L171,$AB$165:$AB$176,0),MATCH($M171,_xlfn.ANCHORARRAY($AC$164),0))),0)</f>
        <v>0</v>
      </c>
      <c r="I231" s="692">
        <f t="shared" si="78"/>
        <v>0</v>
      </c>
      <c r="J231" s="692">
        <f t="shared" si="78"/>
        <v>0</v>
      </c>
      <c r="K231" s="692">
        <f t="shared" si="78"/>
        <v>0</v>
      </c>
      <c r="L231" s="692">
        <f t="shared" si="78"/>
        <v>0</v>
      </c>
      <c r="M231" s="692">
        <f t="shared" si="78"/>
        <v>0</v>
      </c>
      <c r="N231" s="692">
        <f t="shared" si="78"/>
        <v>0</v>
      </c>
      <c r="O231" s="692">
        <f t="shared" si="78"/>
        <v>0</v>
      </c>
      <c r="P231" s="692">
        <f t="shared" si="78"/>
        <v>0</v>
      </c>
      <c r="Q231" s="692">
        <f t="shared" si="78"/>
        <v>0</v>
      </c>
      <c r="R231" s="186"/>
      <c r="Y231" t="s">
        <v>63</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69"/>
        <v>GGGC1Pa2</v>
      </c>
      <c r="H232" s="692">
        <f t="shared" ref="H232:Q232" si="79">IFERROR(VLOOKUP($M172,$Y$164:$Z$176,2,FALSE)*H$220*(1+H$221*INDEX($AC$165:$AO$176,MATCH($L172,$AB$165:$AB$176,0),MATCH($M172,_xlfn.ANCHORARRAY($AC$164),0))),0)</f>
        <v>0</v>
      </c>
      <c r="I232" s="692">
        <f t="shared" si="79"/>
        <v>0</v>
      </c>
      <c r="J232" s="692">
        <f t="shared" si="79"/>
        <v>0</v>
      </c>
      <c r="K232" s="692">
        <f t="shared" si="79"/>
        <v>0</v>
      </c>
      <c r="L232" s="692">
        <f t="shared" si="79"/>
        <v>0</v>
      </c>
      <c r="M232" s="692">
        <f t="shared" si="79"/>
        <v>0</v>
      </c>
      <c r="N232" s="692">
        <f t="shared" si="79"/>
        <v>0</v>
      </c>
      <c r="O232" s="692">
        <f t="shared" si="79"/>
        <v>0</v>
      </c>
      <c r="P232" s="692">
        <f t="shared" si="79"/>
        <v>0</v>
      </c>
      <c r="Q232" s="692">
        <f t="shared" si="79"/>
        <v>0</v>
      </c>
      <c r="R232" s="186"/>
      <c r="Y232" t="s">
        <v>925</v>
      </c>
      <c r="Z232">
        <v>0</v>
      </c>
      <c r="AA232">
        <v>78</v>
      </c>
      <c r="AB232">
        <v>19</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69"/>
        <v>GGGC1OFa2</v>
      </c>
      <c r="H233" s="692">
        <f t="shared" ref="H233:Q233" si="80">IFERROR(VLOOKUP($M173,$Y$164:$Z$176,2,FALSE)*H$220*(1+H$221*INDEX($AC$165:$AO$176,MATCH($L173,$AB$165:$AB$176,0),MATCH($M173,_xlfn.ANCHORARRAY($AC$164),0))),0)</f>
        <v>0</v>
      </c>
      <c r="I233" s="692">
        <f t="shared" si="80"/>
        <v>0</v>
      </c>
      <c r="J233" s="692">
        <f t="shared" si="80"/>
        <v>0</v>
      </c>
      <c r="K233" s="692">
        <f t="shared" si="80"/>
        <v>0</v>
      </c>
      <c r="L233" s="692">
        <f t="shared" si="80"/>
        <v>0</v>
      </c>
      <c r="M233" s="692">
        <f t="shared" si="80"/>
        <v>0</v>
      </c>
      <c r="N233" s="692">
        <f t="shared" si="80"/>
        <v>0</v>
      </c>
      <c r="O233" s="692">
        <f t="shared" si="80"/>
        <v>0</v>
      </c>
      <c r="P233" s="692">
        <f t="shared" si="80"/>
        <v>0</v>
      </c>
      <c r="Q233" s="692">
        <f t="shared" si="80"/>
        <v>0</v>
      </c>
      <c r="R233" s="186"/>
      <c r="Y233" t="s">
        <v>217</v>
      </c>
      <c r="Z233">
        <v>0</v>
      </c>
      <c r="AA233">
        <v>78</v>
      </c>
      <c r="AB233">
        <v>19</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69"/>
        <v>GGGC1LFa2</v>
      </c>
      <c r="H234" s="692">
        <f t="shared" ref="H234:Q234" si="81">IFERROR(VLOOKUP($M174,$Y$164:$Z$176,2,FALSE)*H$220*(1+H$221*INDEX($AC$165:$AO$176,MATCH($L174,$AB$165:$AB$176,0),MATCH($M174,_xlfn.ANCHORARRAY($AC$164),0))),0)</f>
        <v>0</v>
      </c>
      <c r="I234" s="692">
        <f t="shared" si="81"/>
        <v>0</v>
      </c>
      <c r="J234" s="692">
        <f t="shared" si="81"/>
        <v>0</v>
      </c>
      <c r="K234" s="692">
        <f t="shared" si="81"/>
        <v>0</v>
      </c>
      <c r="L234" s="692">
        <f t="shared" si="81"/>
        <v>0</v>
      </c>
      <c r="M234" s="692">
        <f t="shared" si="81"/>
        <v>0</v>
      </c>
      <c r="N234" s="692">
        <f t="shared" si="81"/>
        <v>0</v>
      </c>
      <c r="O234" s="692">
        <f t="shared" si="81"/>
        <v>0</v>
      </c>
      <c r="P234" s="692">
        <f t="shared" si="81"/>
        <v>0</v>
      </c>
      <c r="Q234" s="692">
        <f t="shared" si="81"/>
        <v>0</v>
      </c>
      <c r="R234" s="186"/>
      <c r="Y234" t="s">
        <v>65</v>
      </c>
      <c r="Z234">
        <v>0</v>
      </c>
      <c r="AA234">
        <v>58</v>
      </c>
      <c r="AB234">
        <v>0</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69"/>
        <v>SPSPSPSPSPsp</v>
      </c>
      <c r="H235" s="692">
        <f t="shared" ref="H235:Q235" si="82">IFERROR(VLOOKUP($M175,$Y$164:$Z$176,2,FALSE)*H$220*(1+H$221*INDEX($AC$165:$AO$176,MATCH($L175,$AB$165:$AB$176,0),MATCH($M175,_xlfn.ANCHORARRAY($AC$164),0))),0)</f>
        <v>0</v>
      </c>
      <c r="I235" s="692">
        <f t="shared" si="82"/>
        <v>0</v>
      </c>
      <c r="J235" s="692">
        <f t="shared" si="82"/>
        <v>0</v>
      </c>
      <c r="K235" s="692">
        <f t="shared" si="82"/>
        <v>0</v>
      </c>
      <c r="L235" s="692">
        <f t="shared" si="82"/>
        <v>0</v>
      </c>
      <c r="M235" s="692">
        <f t="shared" si="82"/>
        <v>0</v>
      </c>
      <c r="N235" s="692">
        <f t="shared" si="82"/>
        <v>0</v>
      </c>
      <c r="O235" s="692">
        <f t="shared" si="82"/>
        <v>0</v>
      </c>
      <c r="P235" s="692">
        <f t="shared" si="82"/>
        <v>0</v>
      </c>
      <c r="Q235" s="692">
        <f t="shared" si="82"/>
        <v>0</v>
      </c>
      <c r="R235" s="186"/>
      <c r="Y235" t="s">
        <v>1219</v>
      </c>
      <c r="Z235">
        <v>0</v>
      </c>
      <c r="AA235">
        <v>58</v>
      </c>
      <c r="AB235">
        <v>0</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69"/>
        <v>YYWNWl</v>
      </c>
      <c r="H236" s="692">
        <f t="shared" ref="H236:Q236" si="83">IFERROR(VLOOKUP($M176,$Y$164:$Z$176,2,FALSE)*H$220*(1+H$221*INDEX($AC$165:$AO$176,MATCH($L176,$AB$165:$AB$176,0),MATCH($M176,_xlfn.ANCHORARRAY($AC$164),0))),0)</f>
        <v>1000</v>
      </c>
      <c r="I236" s="692">
        <f t="shared" si="83"/>
        <v>1427.911190094997</v>
      </c>
      <c r="J236" s="692">
        <f t="shared" si="83"/>
        <v>1189.3432919599152</v>
      </c>
      <c r="K236" s="692">
        <f t="shared" si="83"/>
        <v>1272.849652992473</v>
      </c>
      <c r="L236" s="692">
        <f t="shared" si="83"/>
        <v>990.35145776420609</v>
      </c>
      <c r="M236" s="692">
        <f t="shared" si="83"/>
        <v>1000.0503881773813</v>
      </c>
      <c r="N236" s="692">
        <f t="shared" si="83"/>
        <v>704.54540985711321</v>
      </c>
      <c r="O236" s="692">
        <f t="shared" si="83"/>
        <v>831.57042652785549</v>
      </c>
      <c r="P236" s="692">
        <f t="shared" si="83"/>
        <v>581.39490085004218</v>
      </c>
      <c r="Q236" s="692">
        <f t="shared" si="83"/>
        <v>1000</v>
      </c>
      <c r="Y236" t="s">
        <v>61</v>
      </c>
      <c r="Z236">
        <v>0</v>
      </c>
      <c r="AA236">
        <v>78</v>
      </c>
      <c r="AB236">
        <v>19</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69"/>
        <v>YYLWNw</v>
      </c>
      <c r="H237" s="692">
        <f t="shared" ref="H237:Q237" si="84">IFERROR(VLOOKUP($M177,$Y$164:$Z$176,2,FALSE)*H$220*(1+H$221*INDEX($AC$165:$AO$176,MATCH($L177,$AB$165:$AB$176,0),MATCH($M177,_xlfn.ANCHORARRAY($AC$164),0))),0)</f>
        <v>1890</v>
      </c>
      <c r="I237" s="692">
        <f t="shared" si="84"/>
        <v>2698.7521492795445</v>
      </c>
      <c r="J237" s="692">
        <f t="shared" si="84"/>
        <v>2221.098597735142</v>
      </c>
      <c r="K237" s="692">
        <f t="shared" si="84"/>
        <v>2377.0467269634437</v>
      </c>
      <c r="L237" s="692">
        <f t="shared" si="84"/>
        <v>1827.1984395749603</v>
      </c>
      <c r="M237" s="692">
        <f t="shared" si="84"/>
        <v>1867.5940999212596</v>
      </c>
      <c r="N237" s="692">
        <f t="shared" si="84"/>
        <v>1299.8862811863737</v>
      </c>
      <c r="O237" s="692">
        <f t="shared" si="84"/>
        <v>1534.2474369438933</v>
      </c>
      <c r="P237" s="692">
        <f t="shared" si="84"/>
        <v>1059.5922067992017</v>
      </c>
      <c r="Q237" s="692">
        <f t="shared" si="84"/>
        <v>1890</v>
      </c>
      <c r="Y237" t="s">
        <v>923</v>
      </c>
      <c r="Z237">
        <v>0</v>
      </c>
      <c r="AA237">
        <v>78</v>
      </c>
      <c r="AB237">
        <v>19</v>
      </c>
      <c r="AC237">
        <v>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69"/>
        <v>YYLWNwd</v>
      </c>
      <c r="H238" s="692">
        <f t="shared" ref="H238:Q238" si="85">IFERROR(VLOOKUP($M178,$Y$164:$Z$176,2,FALSE)*H$220*(1+H$221*INDEX($AC$165:$AO$176,MATCH($L178,$AB$165:$AB$176,0),MATCH($M178,_xlfn.ANCHORARRAY($AC$164),0))),0)</f>
        <v>1800</v>
      </c>
      <c r="I238" s="692">
        <f t="shared" si="85"/>
        <v>2570.2401421709947</v>
      </c>
      <c r="J238" s="692">
        <f t="shared" si="85"/>
        <v>2140.8179255278474</v>
      </c>
      <c r="K238" s="692">
        <f t="shared" si="85"/>
        <v>2291.1293753864516</v>
      </c>
      <c r="L238" s="692">
        <f t="shared" si="85"/>
        <v>1782.6326239755711</v>
      </c>
      <c r="M238" s="692">
        <f t="shared" si="85"/>
        <v>1800.0906987192861</v>
      </c>
      <c r="N238" s="692">
        <f t="shared" si="85"/>
        <v>1268.1817377428038</v>
      </c>
      <c r="O238" s="692">
        <f t="shared" si="85"/>
        <v>1496.8267677501399</v>
      </c>
      <c r="P238" s="692">
        <f t="shared" si="85"/>
        <v>1046.5108215300759</v>
      </c>
      <c r="Q238" s="692">
        <f t="shared" si="85"/>
        <v>1800</v>
      </c>
      <c r="Y238" t="s">
        <v>60</v>
      </c>
      <c r="Z238">
        <v>18</v>
      </c>
      <c r="AA238">
        <v>78</v>
      </c>
      <c r="AB238">
        <v>25</v>
      </c>
      <c r="AC238">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69"/>
        <v>YYWLWz</v>
      </c>
      <c r="H239" s="692">
        <f t="shared" ref="H239:Q239" si="86">IFERROR(VLOOKUP($M179,$Y$164:$Z$176,2,FALSE)*H$220*(1+H$221*INDEX($AC$165:$AO$176,MATCH($L179,$AB$165:$AB$176,0),MATCH($M179,_xlfn.ANCHORARRAY($AC$164),0))),0)</f>
        <v>1000</v>
      </c>
      <c r="I239" s="692">
        <f t="shared" si="86"/>
        <v>1427.911190094997</v>
      </c>
      <c r="J239" s="692">
        <f t="shared" si="86"/>
        <v>1189.3432919599152</v>
      </c>
      <c r="K239" s="692">
        <f t="shared" si="86"/>
        <v>1272.849652992473</v>
      </c>
      <c r="L239" s="692">
        <f t="shared" si="86"/>
        <v>990.35145776420609</v>
      </c>
      <c r="M239" s="692">
        <f t="shared" si="86"/>
        <v>1000.0503881773813</v>
      </c>
      <c r="N239" s="692">
        <f t="shared" si="86"/>
        <v>704.54540985711321</v>
      </c>
      <c r="O239" s="692">
        <f t="shared" si="86"/>
        <v>831.57042652785549</v>
      </c>
      <c r="P239" s="692">
        <f t="shared" si="86"/>
        <v>581.39490085004218</v>
      </c>
      <c r="Q239" s="692">
        <f t="shared" si="86"/>
        <v>1000</v>
      </c>
      <c r="Y239" t="s">
        <v>927</v>
      </c>
      <c r="Z239">
        <v>18</v>
      </c>
      <c r="AA239">
        <v>78</v>
      </c>
      <c r="AB239">
        <v>25</v>
      </c>
      <c r="AC239">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69"/>
        <v>YYWLWzd</v>
      </c>
      <c r="H240" s="692">
        <f t="shared" ref="H240:Q240" si="87">IFERROR(VLOOKUP($M180,$Y$164:$Z$176,2,FALSE)*H$220*(1+H$221*INDEX($AC$165:$AO$176,MATCH($L180,$AB$165:$AB$176,0),MATCH($M180,_xlfn.ANCHORARRAY($AC$164),0))),0)</f>
        <v>1000</v>
      </c>
      <c r="I240" s="692">
        <f t="shared" si="87"/>
        <v>1427.911190094997</v>
      </c>
      <c r="J240" s="692">
        <f t="shared" si="87"/>
        <v>1189.3432919599152</v>
      </c>
      <c r="K240" s="692">
        <f t="shared" si="87"/>
        <v>1272.849652992473</v>
      </c>
      <c r="L240" s="692">
        <f t="shared" si="87"/>
        <v>990.35145776420609</v>
      </c>
      <c r="M240" s="692">
        <f t="shared" si="87"/>
        <v>1000.0503881773813</v>
      </c>
      <c r="N240" s="692">
        <f t="shared" si="87"/>
        <v>704.54540985711321</v>
      </c>
      <c r="O240" s="692">
        <f t="shared" si="87"/>
        <v>831.57042652785549</v>
      </c>
      <c r="P240" s="692">
        <f t="shared" si="87"/>
        <v>581.39490085004218</v>
      </c>
      <c r="Q240" s="692">
        <f t="shared" si="87"/>
        <v>1000</v>
      </c>
      <c r="Y240" t="s">
        <v>68</v>
      </c>
      <c r="Z240">
        <v>18</v>
      </c>
      <c r="AA240">
        <v>78</v>
      </c>
      <c r="AB240">
        <v>25</v>
      </c>
      <c r="AC240">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69"/>
        <v>YYNWLw</v>
      </c>
      <c r="H241" s="692">
        <f t="shared" ref="H241:Q241" si="88">IFERROR(VLOOKUP($M181,$Y$164:$Z$176,2,FALSE)*H$220*(1+H$221*INDEX($AC$165:$AO$176,MATCH($L181,$AB$165:$AB$176,0),MATCH($M181,_xlfn.ANCHORARRAY($AC$164),0))),0)</f>
        <v>2160</v>
      </c>
      <c r="I241" s="692">
        <f t="shared" si="88"/>
        <v>3084.2881706051935</v>
      </c>
      <c r="J241" s="692">
        <f t="shared" si="88"/>
        <v>2461.9406143570241</v>
      </c>
      <c r="K241" s="692">
        <f t="shared" si="88"/>
        <v>2634.7987816944192</v>
      </c>
      <c r="L241" s="692">
        <f t="shared" si="88"/>
        <v>1960.8958863731284</v>
      </c>
      <c r="M241" s="692">
        <f t="shared" si="88"/>
        <v>2070.1043035271787</v>
      </c>
      <c r="N241" s="692">
        <f t="shared" si="88"/>
        <v>1394.9999115170842</v>
      </c>
      <c r="O241" s="692">
        <f t="shared" si="88"/>
        <v>1646.5094445251541</v>
      </c>
      <c r="P241" s="692">
        <f t="shared" si="88"/>
        <v>1098.8363626065798</v>
      </c>
      <c r="Q241" s="692">
        <f t="shared" si="88"/>
        <v>2160</v>
      </c>
      <c r="Y241" t="s">
        <v>926</v>
      </c>
      <c r="Z241">
        <v>18</v>
      </c>
      <c r="AA241">
        <v>78</v>
      </c>
      <c r="AB241">
        <v>25</v>
      </c>
      <c r="AC241">
        <v>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69"/>
        <v>YYNWLwd</v>
      </c>
      <c r="H242" s="692">
        <f t="shared" ref="H242:Q242" si="89">IFERROR(VLOOKUP($M182,$Y$164:$Z$176,2,FALSE)*H$220*(1+H$221*INDEX($AC$165:$AO$176,MATCH($L182,$AB$165:$AB$176,0),MATCH($M182,_xlfn.ANCHORARRAY($AC$164),0))),0)</f>
        <v>2160</v>
      </c>
      <c r="I242" s="692">
        <f t="shared" si="89"/>
        <v>3084.2881706051935</v>
      </c>
      <c r="J242" s="692">
        <f t="shared" si="89"/>
        <v>2461.9406143570241</v>
      </c>
      <c r="K242" s="692">
        <f t="shared" si="89"/>
        <v>2634.7987816944192</v>
      </c>
      <c r="L242" s="692">
        <f t="shared" si="89"/>
        <v>1960.8958863731284</v>
      </c>
      <c r="M242" s="692">
        <f t="shared" si="89"/>
        <v>2070.1043035271787</v>
      </c>
      <c r="N242" s="692">
        <f t="shared" si="89"/>
        <v>1394.9999115170842</v>
      </c>
      <c r="O242" s="692">
        <f t="shared" si="89"/>
        <v>1646.5094445251541</v>
      </c>
      <c r="P242" s="692">
        <f t="shared" si="89"/>
        <v>1098.8363626065798</v>
      </c>
      <c r="Q242" s="692">
        <f t="shared" si="89"/>
        <v>2160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69"/>
        <v>AYAA2A1w</v>
      </c>
      <c r="H243" s="692">
        <f t="shared" ref="H243:Q243" si="90">IFERROR(VLOOKUP($M183,$Y$164:$Z$176,2,FALSE)*H$220*(1+H$221*INDEX($AC$165:$AO$176,MATCH($L183,$AB$165:$AB$176,0),MATCH($M183,_xlfn.ANCHORARRAY($AC$164),0))),0)</f>
        <v>2070</v>
      </c>
      <c r="I243" s="692">
        <f t="shared" si="90"/>
        <v>2955.7761634966437</v>
      </c>
      <c r="J243" s="692">
        <f t="shared" si="90"/>
        <v>2381.6599421497303</v>
      </c>
      <c r="K243" s="692">
        <f t="shared" si="90"/>
        <v>2548.8814301174275</v>
      </c>
      <c r="L243" s="692">
        <f t="shared" si="90"/>
        <v>1916.3300707737387</v>
      </c>
      <c r="M243" s="692">
        <f t="shared" si="90"/>
        <v>2002.6009023252059</v>
      </c>
      <c r="N243" s="692">
        <f t="shared" si="90"/>
        <v>1363.2953680735141</v>
      </c>
      <c r="O243" s="692">
        <f t="shared" si="90"/>
        <v>1609.0887753314003</v>
      </c>
      <c r="P243" s="692">
        <f t="shared" si="90"/>
        <v>1085.7549773374537</v>
      </c>
      <c r="Q243" s="692">
        <f t="shared" si="90"/>
        <v>2070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69"/>
        <v>AYAA2A1wd</v>
      </c>
      <c r="H244" s="692">
        <f t="shared" ref="H244:Q244" si="91">IFERROR(VLOOKUP($M184,$Y$164:$Z$176,2,FALSE)*H$220*(1+H$221*INDEX($AC$165:$AO$176,MATCH($L184,$AB$165:$AB$176,0),MATCH($M184,_xlfn.ANCHORARRAY($AC$164),0))),0)</f>
        <v>2070</v>
      </c>
      <c r="I244" s="692">
        <f t="shared" si="91"/>
        <v>2955.7761634966437</v>
      </c>
      <c r="J244" s="692">
        <f t="shared" si="91"/>
        <v>2381.6599421497303</v>
      </c>
      <c r="K244" s="692">
        <f t="shared" si="91"/>
        <v>2548.8814301174275</v>
      </c>
      <c r="L244" s="692">
        <f t="shared" si="91"/>
        <v>1916.3300707737387</v>
      </c>
      <c r="M244" s="692">
        <f t="shared" si="91"/>
        <v>2002.6009023252059</v>
      </c>
      <c r="N244" s="692">
        <f t="shared" si="91"/>
        <v>1363.2953680735141</v>
      </c>
      <c r="O244" s="692">
        <f t="shared" si="91"/>
        <v>1609.0887753314003</v>
      </c>
      <c r="P244" s="692">
        <f t="shared" si="91"/>
        <v>1085.7549773374537</v>
      </c>
      <c r="Q244" s="692">
        <f t="shared" si="91"/>
        <v>2070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69"/>
        <v>AAWA2A1a</v>
      </c>
      <c r="H245" s="692">
        <f t="shared" ref="H245:Q245" si="92">IFERROR(VLOOKUP($M185,$Y$164:$Z$176,2,FALSE)*H$220*(1+H$221*INDEX($AC$165:$AO$176,MATCH($L185,$AB$165:$AB$176,0),MATCH($M185,_xlfn.ANCHORARRAY($AC$164),0))),0)</f>
        <v>0</v>
      </c>
      <c r="I245" s="692">
        <f t="shared" si="92"/>
        <v>0</v>
      </c>
      <c r="J245" s="692">
        <f t="shared" si="92"/>
        <v>0</v>
      </c>
      <c r="K245" s="692">
        <f t="shared" si="92"/>
        <v>0</v>
      </c>
      <c r="L245" s="692">
        <f t="shared" si="92"/>
        <v>0</v>
      </c>
      <c r="M245" s="692">
        <f t="shared" si="92"/>
        <v>0</v>
      </c>
      <c r="N245" s="692">
        <f t="shared" si="92"/>
        <v>0</v>
      </c>
      <c r="O245" s="692">
        <f t="shared" si="92"/>
        <v>0</v>
      </c>
      <c r="P245" s="692">
        <f t="shared" si="92"/>
        <v>0</v>
      </c>
      <c r="Q245" s="692">
        <f t="shared" si="92"/>
        <v>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69"/>
        <v>AAAWA1a</v>
      </c>
      <c r="H246" s="692">
        <f t="shared" ref="H246:Q246" si="93">IFERROR(VLOOKUP($M186,$Y$164:$Z$176,2,FALSE)*H$220*(1+H$221*INDEX($AC$165:$AO$176,MATCH($L186,$AB$165:$AB$176,0),MATCH($M186,_xlfn.ANCHORARRAY($AC$164),0))),0)</f>
        <v>0</v>
      </c>
      <c r="I246" s="692">
        <f t="shared" si="93"/>
        <v>0</v>
      </c>
      <c r="J246" s="692">
        <f t="shared" si="93"/>
        <v>0</v>
      </c>
      <c r="K246" s="692">
        <f t="shared" si="93"/>
        <v>0</v>
      </c>
      <c r="L246" s="692">
        <f t="shared" si="93"/>
        <v>0</v>
      </c>
      <c r="M246" s="692">
        <f t="shared" si="93"/>
        <v>0</v>
      </c>
      <c r="N246" s="692">
        <f t="shared" si="93"/>
        <v>0</v>
      </c>
      <c r="O246" s="692">
        <f t="shared" si="93"/>
        <v>0</v>
      </c>
      <c r="P246" s="692">
        <f t="shared" si="93"/>
        <v>0</v>
      </c>
      <c r="Q246" s="692">
        <f t="shared" si="93"/>
        <v>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69"/>
        <v>YAAA2Wa</v>
      </c>
      <c r="H247" s="692">
        <f t="shared" ref="H247:Q247" si="94">IFERROR(VLOOKUP($M187,$Y$164:$Z$176,2,FALSE)*H$220*(1+H$221*INDEX($AC$165:$AO$176,MATCH($L187,$AB$165:$AB$176,0),MATCH($M187,_xlfn.ANCHORARRAY($AC$164),0))),0)</f>
        <v>0</v>
      </c>
      <c r="I247" s="692">
        <f t="shared" si="94"/>
        <v>0</v>
      </c>
      <c r="J247" s="692">
        <f t="shared" si="94"/>
        <v>0</v>
      </c>
      <c r="K247" s="692">
        <f t="shared" si="94"/>
        <v>0</v>
      </c>
      <c r="L247" s="692">
        <f t="shared" si="94"/>
        <v>0</v>
      </c>
      <c r="M247" s="692">
        <f t="shared" si="94"/>
        <v>0</v>
      </c>
      <c r="N247" s="692">
        <f t="shared" si="94"/>
        <v>0</v>
      </c>
      <c r="O247" s="692">
        <f t="shared" si="94"/>
        <v>0</v>
      </c>
      <c r="P247" s="692">
        <f t="shared" si="94"/>
        <v>0</v>
      </c>
      <c r="Q247" s="692">
        <f t="shared" si="94"/>
        <v>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69"/>
        <v>AYAWA1w</v>
      </c>
      <c r="H248" s="692">
        <f t="shared" ref="H248:Q248" si="95">IFERROR(VLOOKUP($M188,$Y$164:$Z$176,2,FALSE)*H$220*(1+H$221*INDEX($AC$165:$AO$176,MATCH($L188,$AB$165:$AB$176,0),MATCH($M188,_xlfn.ANCHORARRAY($AC$164),0))),0)</f>
        <v>2070</v>
      </c>
      <c r="I248" s="692">
        <f t="shared" si="95"/>
        <v>2955.7761634966437</v>
      </c>
      <c r="J248" s="692">
        <f t="shared" si="95"/>
        <v>2381.6599421497303</v>
      </c>
      <c r="K248" s="692">
        <f t="shared" si="95"/>
        <v>2548.8814301174275</v>
      </c>
      <c r="L248" s="692">
        <f t="shared" si="95"/>
        <v>1916.3300707737387</v>
      </c>
      <c r="M248" s="692">
        <f t="shared" si="95"/>
        <v>2002.6009023252059</v>
      </c>
      <c r="N248" s="692">
        <f t="shared" si="95"/>
        <v>1363.2953680735141</v>
      </c>
      <c r="O248" s="692">
        <f t="shared" si="95"/>
        <v>1609.0887753314003</v>
      </c>
      <c r="P248" s="692">
        <f t="shared" si="95"/>
        <v>1085.7549773374537</v>
      </c>
      <c r="Q248" s="692">
        <f t="shared" si="95"/>
        <v>2070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69"/>
        <v>AYAWA1wd</v>
      </c>
      <c r="H249" s="692">
        <f t="shared" ref="H249:Q249" si="96">IFERROR(VLOOKUP($M189,$Y$164:$Z$176,2,FALSE)*H$220*(1+H$221*INDEX($AC$165:$AO$176,MATCH($L189,$AB$165:$AB$176,0),MATCH($M189,_xlfn.ANCHORARRAY($AC$164),0))),0)</f>
        <v>2070</v>
      </c>
      <c r="I249" s="692">
        <f t="shared" si="96"/>
        <v>2955.7761634966437</v>
      </c>
      <c r="J249" s="692">
        <f t="shared" si="96"/>
        <v>2381.6599421497303</v>
      </c>
      <c r="K249" s="692">
        <f t="shared" si="96"/>
        <v>2548.8814301174275</v>
      </c>
      <c r="L249" s="692">
        <f t="shared" si="96"/>
        <v>1916.3300707737387</v>
      </c>
      <c r="M249" s="692">
        <f t="shared" si="96"/>
        <v>2002.6009023252059</v>
      </c>
      <c r="N249" s="692">
        <f t="shared" si="96"/>
        <v>1363.2953680735141</v>
      </c>
      <c r="O249" s="692">
        <f t="shared" si="96"/>
        <v>1609.0887753314003</v>
      </c>
      <c r="P249" s="692">
        <f t="shared" si="96"/>
        <v>1085.7549773374537</v>
      </c>
      <c r="Q249" s="692">
        <f t="shared" si="96"/>
        <v>2070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si="69"/>
        <v>YAWA2Wa</v>
      </c>
      <c r="H250" s="692">
        <f t="shared" ref="H250:Q250" si="97">IFERROR(VLOOKUP($M190,$Y$164:$Z$176,2,FALSE)*H$220*(1+H$221*INDEX($AC$165:$AO$176,MATCH($L190,$AB$165:$AB$176,0),MATCH($M190,_xlfn.ANCHORARRAY($AC$164),0))),0)</f>
        <v>0</v>
      </c>
      <c r="I250" s="692">
        <f t="shared" si="97"/>
        <v>0</v>
      </c>
      <c r="J250" s="692">
        <f t="shared" si="97"/>
        <v>0</v>
      </c>
      <c r="K250" s="692">
        <f t="shared" si="97"/>
        <v>0</v>
      </c>
      <c r="L250" s="692">
        <f t="shared" si="97"/>
        <v>0</v>
      </c>
      <c r="M250" s="692">
        <f t="shared" si="97"/>
        <v>0</v>
      </c>
      <c r="N250" s="692">
        <f t="shared" si="97"/>
        <v>0</v>
      </c>
      <c r="O250" s="692">
        <f t="shared" si="97"/>
        <v>0</v>
      </c>
      <c r="P250" s="692">
        <f t="shared" si="97"/>
        <v>0</v>
      </c>
      <c r="Q250" s="692">
        <f t="shared" si="97"/>
        <v>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69"/>
        <v>YYAWWa</v>
      </c>
      <c r="H251" s="692">
        <f t="shared" ref="H251:Q251" si="98">IFERROR(VLOOKUP($M191,$Y$164:$Z$176,2,FALSE)*H$220*(1+H$221*INDEX($AC$165:$AO$176,MATCH($L191,$AB$165:$AB$176,0),MATCH($M191,_xlfn.ANCHORARRAY($AC$164),0))),0)</f>
        <v>0</v>
      </c>
      <c r="I251" s="692">
        <f t="shared" si="98"/>
        <v>0</v>
      </c>
      <c r="J251" s="692">
        <f t="shared" si="98"/>
        <v>0</v>
      </c>
      <c r="K251" s="692">
        <f t="shared" si="98"/>
        <v>0</v>
      </c>
      <c r="L251" s="692">
        <f t="shared" si="98"/>
        <v>0</v>
      </c>
      <c r="M251" s="692">
        <f t="shared" si="98"/>
        <v>0</v>
      </c>
      <c r="N251" s="692">
        <f t="shared" si="98"/>
        <v>0</v>
      </c>
      <c r="O251" s="692">
        <f t="shared" si="98"/>
        <v>0</v>
      </c>
      <c r="P251" s="692">
        <f t="shared" si="98"/>
        <v>0</v>
      </c>
      <c r="Q251" s="692">
        <f t="shared" si="98"/>
        <v>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69"/>
        <v>YYWA2Ww</v>
      </c>
      <c r="H252" s="692">
        <f t="shared" ref="H252:Q252" si="99">IFERROR(VLOOKUP($M192,$Y$164:$Z$176,2,FALSE)*H$220*(1+H$221*INDEX($AC$165:$AO$176,MATCH($L192,$AB$165:$AB$176,0),MATCH($M192,_xlfn.ANCHORARRAY($AC$164),0))),0)</f>
        <v>1800</v>
      </c>
      <c r="I252" s="692">
        <f t="shared" si="99"/>
        <v>2570.2401421709947</v>
      </c>
      <c r="J252" s="692">
        <f t="shared" si="99"/>
        <v>2140.8179255278474</v>
      </c>
      <c r="K252" s="692">
        <f t="shared" si="99"/>
        <v>2291.1293753864516</v>
      </c>
      <c r="L252" s="692">
        <f t="shared" si="99"/>
        <v>1782.6326239755711</v>
      </c>
      <c r="M252" s="692">
        <f t="shared" si="99"/>
        <v>1800.0906987192861</v>
      </c>
      <c r="N252" s="692">
        <f t="shared" si="99"/>
        <v>1268.1817377428038</v>
      </c>
      <c r="O252" s="692">
        <f t="shared" si="99"/>
        <v>1496.8267677501399</v>
      </c>
      <c r="P252" s="692">
        <f t="shared" si="99"/>
        <v>1046.5108215300759</v>
      </c>
      <c r="Q252" s="692">
        <f t="shared" si="99"/>
        <v>1800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69"/>
        <v>YYWA2Wwd</v>
      </c>
      <c r="H253" s="692">
        <f t="shared" ref="H253:Q253" si="100">IFERROR(VLOOKUP($M193,$Y$164:$Z$176,2,FALSE)*H$220*(1+H$221*INDEX($AC$165:$AO$176,MATCH($L193,$AB$165:$AB$176,0),MATCH($M193,_xlfn.ANCHORARRAY($AC$164),0))),0)</f>
        <v>1800</v>
      </c>
      <c r="I253" s="692">
        <f t="shared" si="100"/>
        <v>2570.2401421709947</v>
      </c>
      <c r="J253" s="692">
        <f t="shared" si="100"/>
        <v>2140.8179255278474</v>
      </c>
      <c r="K253" s="692">
        <f t="shared" si="100"/>
        <v>2291.1293753864516</v>
      </c>
      <c r="L253" s="692">
        <f t="shared" si="100"/>
        <v>1782.6326239755711</v>
      </c>
      <c r="M253" s="692">
        <f t="shared" si="100"/>
        <v>1800.0906987192861</v>
      </c>
      <c r="N253" s="692">
        <f t="shared" si="100"/>
        <v>1268.1817377428038</v>
      </c>
      <c r="O253" s="692">
        <f t="shared" si="100"/>
        <v>1496.8267677501399</v>
      </c>
      <c r="P253" s="692">
        <f t="shared" si="100"/>
        <v>1046.5108215300759</v>
      </c>
      <c r="Q253" s="692">
        <f t="shared" si="100"/>
        <v>1800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69"/>
        <v>YYWWA1w</v>
      </c>
      <c r="H254" s="692">
        <f t="shared" ref="H254:Q254" si="101">IFERROR(VLOOKUP($M194,$Y$164:$Z$176,2,FALSE)*H$220*(1+H$221*INDEX($AC$165:$AO$176,MATCH($L194,$AB$165:$AB$176,0),MATCH($M194,_xlfn.ANCHORARRAY($AC$164),0))),0)</f>
        <v>2070</v>
      </c>
      <c r="I254" s="692">
        <f t="shared" si="101"/>
        <v>2955.7761634966437</v>
      </c>
      <c r="J254" s="692">
        <f t="shared" si="101"/>
        <v>2381.6599421497303</v>
      </c>
      <c r="K254" s="692">
        <f t="shared" si="101"/>
        <v>2548.8814301174275</v>
      </c>
      <c r="L254" s="692">
        <f t="shared" si="101"/>
        <v>1916.3300707737387</v>
      </c>
      <c r="M254" s="692">
        <f t="shared" si="101"/>
        <v>2002.6009023252059</v>
      </c>
      <c r="N254" s="692">
        <f t="shared" si="101"/>
        <v>1363.2953680735141</v>
      </c>
      <c r="O254" s="692">
        <f t="shared" si="101"/>
        <v>1609.0887753314003</v>
      </c>
      <c r="P254" s="692">
        <f t="shared" si="101"/>
        <v>1085.7549773374537</v>
      </c>
      <c r="Q254" s="692">
        <f t="shared" si="101"/>
        <v>2070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ref="G255:G276" si="102">_xlfn.CONCAT(H195:M195)</f>
        <v>YYWWA1wd</v>
      </c>
      <c r="H255" s="692">
        <f t="shared" ref="H255:Q255" si="103">IFERROR(VLOOKUP($M195,$Y$164:$Z$176,2,FALSE)*H$220*(1+H$221*INDEX($AC$165:$AO$176,MATCH($L195,$AB$165:$AB$176,0),MATCH($M195,_xlfn.ANCHORARRAY($AC$164),0))),0)</f>
        <v>2070</v>
      </c>
      <c r="I255" s="692">
        <f t="shared" si="103"/>
        <v>2955.7761634966437</v>
      </c>
      <c r="J255" s="692">
        <f t="shared" si="103"/>
        <v>2381.6599421497303</v>
      </c>
      <c r="K255" s="692">
        <f t="shared" si="103"/>
        <v>2548.8814301174275</v>
      </c>
      <c r="L255" s="692">
        <f t="shared" si="103"/>
        <v>1916.3300707737387</v>
      </c>
      <c r="M255" s="692">
        <f t="shared" si="103"/>
        <v>2002.6009023252059</v>
      </c>
      <c r="N255" s="692">
        <f t="shared" si="103"/>
        <v>1363.2953680735141</v>
      </c>
      <c r="O255" s="692">
        <f t="shared" si="103"/>
        <v>1609.0887753314003</v>
      </c>
      <c r="P255" s="692">
        <f t="shared" si="103"/>
        <v>1085.7549773374537</v>
      </c>
      <c r="Q255" s="692">
        <f t="shared" si="103"/>
        <v>2070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102"/>
        <v>YYWWWw</v>
      </c>
      <c r="H256" s="692">
        <f t="shared" ref="H256:Q256" si="104">IFERROR(VLOOKUP($M196,$Y$164:$Z$176,2,FALSE)*H$220*(1+H$221*INDEX($AC$165:$AO$176,MATCH($L196,$AB$165:$AB$176,0),MATCH($M196,_xlfn.ANCHORARRAY($AC$164),0))),0)</f>
        <v>1800</v>
      </c>
      <c r="I256" s="692">
        <f t="shared" si="104"/>
        <v>2570.2401421709947</v>
      </c>
      <c r="J256" s="692">
        <f t="shared" si="104"/>
        <v>2140.8179255278474</v>
      </c>
      <c r="K256" s="692">
        <f t="shared" si="104"/>
        <v>2291.1293753864516</v>
      </c>
      <c r="L256" s="692">
        <f t="shared" si="104"/>
        <v>1782.6326239755711</v>
      </c>
      <c r="M256" s="692">
        <f t="shared" si="104"/>
        <v>1800.0906987192861</v>
      </c>
      <c r="N256" s="692">
        <f t="shared" si="104"/>
        <v>1268.1817377428038</v>
      </c>
      <c r="O256" s="692">
        <f t="shared" si="104"/>
        <v>1496.8267677501399</v>
      </c>
      <c r="P256" s="692">
        <f t="shared" si="104"/>
        <v>1046.5108215300759</v>
      </c>
      <c r="Q256" s="692">
        <f t="shared" si="104"/>
        <v>1800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102"/>
        <v>YYWWWwd</v>
      </c>
      <c r="H257" s="692">
        <f t="shared" ref="H257:Q257" si="105">IFERROR(VLOOKUP($M197,$Y$164:$Z$176,2,FALSE)*H$220*(1+H$221*INDEX($AC$165:$AO$176,MATCH($L197,$AB$165:$AB$176,0),MATCH($M197,_xlfn.ANCHORARRAY($AC$164),0))),0)</f>
        <v>1800</v>
      </c>
      <c r="I257" s="692">
        <f t="shared" si="105"/>
        <v>2570.2401421709947</v>
      </c>
      <c r="J257" s="692">
        <f t="shared" si="105"/>
        <v>2140.8179255278474</v>
      </c>
      <c r="K257" s="692">
        <f t="shared" si="105"/>
        <v>2291.1293753864516</v>
      </c>
      <c r="L257" s="692">
        <f t="shared" si="105"/>
        <v>1782.6326239755711</v>
      </c>
      <c r="M257" s="692">
        <f t="shared" si="105"/>
        <v>1800.0906987192861</v>
      </c>
      <c r="N257" s="692">
        <f t="shared" si="105"/>
        <v>1268.1817377428038</v>
      </c>
      <c r="O257" s="692">
        <f t="shared" si="105"/>
        <v>1496.8267677501399</v>
      </c>
      <c r="P257" s="692">
        <f t="shared" si="105"/>
        <v>1046.5108215300759</v>
      </c>
      <c r="Q257" s="692">
        <f t="shared" si="105"/>
        <v>1800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102"/>
        <v>YYNWBz</v>
      </c>
      <c r="H258" s="692">
        <f t="shared" ref="H258:Q258" si="106">IFERROR(VLOOKUP($M198,$Y$164:$Z$176,2,FALSE)*H$220*(1+H$221*INDEX($AC$165:$AO$176,MATCH($L198,$AB$165:$AB$176,0),MATCH($M198,_xlfn.ANCHORARRAY($AC$164),0))),0)</f>
        <v>1000</v>
      </c>
      <c r="I258" s="692">
        <f t="shared" si="106"/>
        <v>1427.911190094997</v>
      </c>
      <c r="J258" s="692">
        <f t="shared" si="106"/>
        <v>1189.3432919599152</v>
      </c>
      <c r="K258" s="692">
        <f t="shared" si="106"/>
        <v>1272.849652992473</v>
      </c>
      <c r="L258" s="692">
        <f t="shared" si="106"/>
        <v>990.35145776420609</v>
      </c>
      <c r="M258" s="692">
        <f t="shared" si="106"/>
        <v>1000.0503881773813</v>
      </c>
      <c r="N258" s="692">
        <f t="shared" si="106"/>
        <v>704.54540985711321</v>
      </c>
      <c r="O258" s="692">
        <f t="shared" si="106"/>
        <v>831.57042652785549</v>
      </c>
      <c r="P258" s="692">
        <f t="shared" si="106"/>
        <v>581.39490085004218</v>
      </c>
      <c r="Q258" s="692">
        <f t="shared" si="106"/>
        <v>1000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102"/>
        <v>YYNWBzd</v>
      </c>
      <c r="H259" s="692">
        <f t="shared" ref="H259:Q259" si="107">IFERROR(VLOOKUP($M199,$Y$164:$Z$176,2,FALSE)*H$220*(1+H$221*INDEX($AC$165:$AO$176,MATCH($L199,$AB$165:$AB$176,0),MATCH($M199,_xlfn.ANCHORARRAY($AC$164),0))),0)</f>
        <v>1000</v>
      </c>
      <c r="I259" s="692">
        <f t="shared" si="107"/>
        <v>1427.911190094997</v>
      </c>
      <c r="J259" s="692">
        <f t="shared" si="107"/>
        <v>1189.3432919599152</v>
      </c>
      <c r="K259" s="692">
        <f t="shared" si="107"/>
        <v>1272.849652992473</v>
      </c>
      <c r="L259" s="692">
        <f t="shared" si="107"/>
        <v>990.35145776420609</v>
      </c>
      <c r="M259" s="692">
        <f t="shared" si="107"/>
        <v>1000.0503881773813</v>
      </c>
      <c r="N259" s="692">
        <f t="shared" si="107"/>
        <v>704.54540985711321</v>
      </c>
      <c r="O259" s="692">
        <f t="shared" si="107"/>
        <v>831.57042652785549</v>
      </c>
      <c r="P259" s="692">
        <f t="shared" si="107"/>
        <v>581.39490085004218</v>
      </c>
      <c r="Q259" s="692">
        <f t="shared" si="107"/>
        <v>1000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102"/>
        <v>YYBNWb</v>
      </c>
      <c r="H260" s="692">
        <f t="shared" ref="H260:Q260" si="108">IFERROR(VLOOKUP($M200,$Y$164:$Z$176,2,FALSE)*H$220*(1+H$221*INDEX($AC$165:$AO$176,MATCH($L200,$AB$165:$AB$176,0),MATCH($M200,_xlfn.ANCHORARRAY($AC$164),0))),0)</f>
        <v>2000</v>
      </c>
      <c r="I260" s="692">
        <f t="shared" si="108"/>
        <v>2855.822380189994</v>
      </c>
      <c r="J260" s="692">
        <f t="shared" si="108"/>
        <v>2378.6865839198304</v>
      </c>
      <c r="K260" s="692">
        <f t="shared" si="108"/>
        <v>2545.699305984946</v>
      </c>
      <c r="L260" s="692">
        <f t="shared" si="108"/>
        <v>1980.7029155284122</v>
      </c>
      <c r="M260" s="692">
        <f t="shared" si="108"/>
        <v>2000.1007763547625</v>
      </c>
      <c r="N260" s="692">
        <f t="shared" si="108"/>
        <v>1409.0908197142264</v>
      </c>
      <c r="O260" s="692">
        <f t="shared" si="108"/>
        <v>1663.140853055711</v>
      </c>
      <c r="P260" s="692">
        <f t="shared" si="108"/>
        <v>1162.7898017000844</v>
      </c>
      <c r="Q260" s="692">
        <f t="shared" si="108"/>
        <v>2000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102"/>
        <v>YYBNWbd</v>
      </c>
      <c r="H261" s="692">
        <f t="shared" ref="H261:Q261" si="109">IFERROR(VLOOKUP($M201,$Y$164:$Z$176,2,FALSE)*H$220*(1+H$221*INDEX($AC$165:$AO$176,MATCH($L201,$AB$165:$AB$176,0),MATCH($M201,_xlfn.ANCHORARRAY($AC$164),0))),0)</f>
        <v>2000</v>
      </c>
      <c r="I261" s="692">
        <f t="shared" si="109"/>
        <v>2855.822380189994</v>
      </c>
      <c r="J261" s="692">
        <f t="shared" si="109"/>
        <v>2378.6865839198304</v>
      </c>
      <c r="K261" s="692">
        <f t="shared" si="109"/>
        <v>2545.699305984946</v>
      </c>
      <c r="L261" s="692">
        <f t="shared" si="109"/>
        <v>1980.7029155284122</v>
      </c>
      <c r="M261" s="692">
        <f t="shared" si="109"/>
        <v>2000.1007763547625</v>
      </c>
      <c r="N261" s="692">
        <f t="shared" si="109"/>
        <v>1409.0908197142264</v>
      </c>
      <c r="O261" s="692">
        <f t="shared" si="109"/>
        <v>1663.140853055711</v>
      </c>
      <c r="P261" s="692">
        <f t="shared" si="109"/>
        <v>1162.7898017000844</v>
      </c>
      <c r="Q261" s="692">
        <f t="shared" si="109"/>
        <v>2000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102"/>
        <v>YYWBNw</v>
      </c>
      <c r="H262" s="692">
        <f t="shared" ref="H262:Q262" si="110">IFERROR(VLOOKUP($M202,$Y$164:$Z$176,2,FALSE)*H$220*(1+H$221*INDEX($AC$165:$AO$176,MATCH($L202,$AB$165:$AB$176,0),MATCH($M202,_xlfn.ANCHORARRAY($AC$164),0))),0)</f>
        <v>1890</v>
      </c>
      <c r="I262" s="692">
        <f t="shared" si="110"/>
        <v>2698.7521492795445</v>
      </c>
      <c r="J262" s="692">
        <f t="shared" si="110"/>
        <v>2221.098597735142</v>
      </c>
      <c r="K262" s="692">
        <f t="shared" si="110"/>
        <v>2377.0467269634437</v>
      </c>
      <c r="L262" s="692">
        <f t="shared" si="110"/>
        <v>1827.1984395749603</v>
      </c>
      <c r="M262" s="692">
        <f t="shared" si="110"/>
        <v>1867.5940999212596</v>
      </c>
      <c r="N262" s="692">
        <f t="shared" si="110"/>
        <v>1299.8862811863737</v>
      </c>
      <c r="O262" s="692">
        <f t="shared" si="110"/>
        <v>1534.2474369438933</v>
      </c>
      <c r="P262" s="692">
        <f t="shared" si="110"/>
        <v>1059.5922067992017</v>
      </c>
      <c r="Q262" s="692">
        <f t="shared" si="110"/>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102"/>
        <v>YYWBNwd</v>
      </c>
      <c r="H263" s="692">
        <f t="shared" ref="H263:Q263" si="111">IFERROR(VLOOKUP($M203,$Y$164:$Z$176,2,FALSE)*H$220*(1+H$221*INDEX($AC$165:$AO$176,MATCH($L203,$AB$165:$AB$176,0),MATCH($M203,_xlfn.ANCHORARRAY($AC$164),0))),0)</f>
        <v>1800</v>
      </c>
      <c r="I263" s="692">
        <f t="shared" si="111"/>
        <v>2570.2401421709947</v>
      </c>
      <c r="J263" s="692">
        <f t="shared" si="111"/>
        <v>2140.8179255278474</v>
      </c>
      <c r="K263" s="692">
        <f t="shared" si="111"/>
        <v>2291.1293753864516</v>
      </c>
      <c r="L263" s="692">
        <f t="shared" si="111"/>
        <v>1782.6326239755711</v>
      </c>
      <c r="M263" s="692">
        <f t="shared" si="111"/>
        <v>1800.0906987192861</v>
      </c>
      <c r="N263" s="692">
        <f t="shared" si="111"/>
        <v>1268.1817377428038</v>
      </c>
      <c r="O263" s="692">
        <f t="shared" si="111"/>
        <v>1496.8267677501399</v>
      </c>
      <c r="P263" s="692">
        <f t="shared" si="111"/>
        <v>1046.5108215300759</v>
      </c>
      <c r="Q263" s="692">
        <f t="shared" si="111"/>
        <v>1800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102"/>
        <v>YYLWBl</v>
      </c>
      <c r="H264" s="692">
        <f t="shared" ref="H264:Q264" si="112">IFERROR(VLOOKUP($M204,$Y$164:$Z$176,2,FALSE)*H$220*(1+H$221*INDEX($AC$165:$AO$176,MATCH($L204,$AB$165:$AB$176,0),MATCH($M204,_xlfn.ANCHORARRAY($AC$164),0))),0)</f>
        <v>1000</v>
      </c>
      <c r="I264" s="692">
        <f t="shared" si="112"/>
        <v>1427.911190094997</v>
      </c>
      <c r="J264" s="692">
        <f t="shared" si="112"/>
        <v>1189.3432919599152</v>
      </c>
      <c r="K264" s="692">
        <f t="shared" si="112"/>
        <v>1272.849652992473</v>
      </c>
      <c r="L264" s="692">
        <f t="shared" si="112"/>
        <v>990.35145776420609</v>
      </c>
      <c r="M264" s="692">
        <f t="shared" si="112"/>
        <v>1000.0503881773813</v>
      </c>
      <c r="N264" s="692">
        <f t="shared" si="112"/>
        <v>704.54540985711321</v>
      </c>
      <c r="O264" s="692">
        <f t="shared" si="112"/>
        <v>831.57042652785549</v>
      </c>
      <c r="P264" s="692">
        <f t="shared" si="112"/>
        <v>581.39490085004218</v>
      </c>
      <c r="Q264" s="692">
        <f t="shared" si="112"/>
        <v>1000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102"/>
        <v>YYBLWb</v>
      </c>
      <c r="H265" s="692">
        <f t="shared" ref="H265:Q265" si="113">IFERROR(VLOOKUP($M205,$Y$164:$Z$176,2,FALSE)*H$220*(1+H$221*INDEX($AC$165:$AO$176,MATCH($L205,$AB$165:$AB$176,0),MATCH($M205,_xlfn.ANCHORARRAY($AC$164),0))),0)</f>
        <v>2000</v>
      </c>
      <c r="I265" s="692">
        <f t="shared" si="113"/>
        <v>2855.822380189994</v>
      </c>
      <c r="J265" s="692">
        <f t="shared" si="113"/>
        <v>2378.6865839198304</v>
      </c>
      <c r="K265" s="692">
        <f t="shared" si="113"/>
        <v>2545.699305984946</v>
      </c>
      <c r="L265" s="692">
        <f t="shared" si="113"/>
        <v>1980.7029155284122</v>
      </c>
      <c r="M265" s="692">
        <f t="shared" si="113"/>
        <v>2000.1007763547625</v>
      </c>
      <c r="N265" s="692">
        <f t="shared" si="113"/>
        <v>1409.0908197142264</v>
      </c>
      <c r="O265" s="692">
        <f t="shared" si="113"/>
        <v>1663.140853055711</v>
      </c>
      <c r="P265" s="692">
        <f t="shared" si="113"/>
        <v>1162.7898017000844</v>
      </c>
      <c r="Q265" s="692">
        <f t="shared" si="113"/>
        <v>2000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102"/>
        <v>YYBLWbd</v>
      </c>
      <c r="H266" s="692">
        <f t="shared" ref="H266:Q266" si="114">IFERROR(VLOOKUP($M206,$Y$164:$Z$176,2,FALSE)*H$220*(1+H$221*INDEX($AC$165:$AO$176,MATCH($L206,$AB$165:$AB$176,0),MATCH($M206,_xlfn.ANCHORARRAY($AC$164),0))),0)</f>
        <v>2000</v>
      </c>
      <c r="I266" s="692">
        <f t="shared" si="114"/>
        <v>2855.822380189994</v>
      </c>
      <c r="J266" s="692">
        <f t="shared" si="114"/>
        <v>2378.6865839198304</v>
      </c>
      <c r="K266" s="692">
        <f t="shared" si="114"/>
        <v>2545.699305984946</v>
      </c>
      <c r="L266" s="692">
        <f t="shared" si="114"/>
        <v>1980.7029155284122</v>
      </c>
      <c r="M266" s="692">
        <f t="shared" si="114"/>
        <v>2000.1007763547625</v>
      </c>
      <c r="N266" s="692">
        <f t="shared" si="114"/>
        <v>1409.0908197142264</v>
      </c>
      <c r="O266" s="692">
        <f t="shared" si="114"/>
        <v>1663.140853055711</v>
      </c>
      <c r="P266" s="692">
        <f t="shared" si="114"/>
        <v>1162.7898017000844</v>
      </c>
      <c r="Q266" s="692">
        <f t="shared" si="114"/>
        <v>2000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102"/>
        <v>YYWBLw</v>
      </c>
      <c r="H267" s="692">
        <f t="shared" ref="H267:Q267" si="115">IFERROR(VLOOKUP($M207,$Y$164:$Z$176,2,FALSE)*H$220*(1+H$221*INDEX($AC$165:$AO$176,MATCH($L207,$AB$165:$AB$176,0),MATCH($M207,_xlfn.ANCHORARRAY($AC$164),0))),0)</f>
        <v>2160</v>
      </c>
      <c r="I267" s="692">
        <f t="shared" si="115"/>
        <v>3084.2881706051935</v>
      </c>
      <c r="J267" s="692">
        <f t="shared" si="115"/>
        <v>2461.9406143570241</v>
      </c>
      <c r="K267" s="692">
        <f t="shared" si="115"/>
        <v>2634.7987816944192</v>
      </c>
      <c r="L267" s="692">
        <f t="shared" si="115"/>
        <v>1960.8958863731284</v>
      </c>
      <c r="M267" s="692">
        <f t="shared" si="115"/>
        <v>2070.1043035271787</v>
      </c>
      <c r="N267" s="692">
        <f t="shared" si="115"/>
        <v>1394.9999115170842</v>
      </c>
      <c r="O267" s="692">
        <f t="shared" si="115"/>
        <v>1646.5094445251541</v>
      </c>
      <c r="P267" s="692">
        <f t="shared" si="115"/>
        <v>1098.8363626065798</v>
      </c>
      <c r="Q267" s="692">
        <f t="shared" si="115"/>
        <v>2160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si="102"/>
        <v>YYWBLwd</v>
      </c>
      <c r="H268" s="692">
        <f t="shared" ref="H268:Q268" si="116">IFERROR(VLOOKUP($M208,$Y$164:$Z$176,2,FALSE)*H$220*(1+H$221*INDEX($AC$165:$AO$176,MATCH($L208,$AB$165:$AB$176,0),MATCH($M208,_xlfn.ANCHORARRAY($AC$164),0))),0)</f>
        <v>2160</v>
      </c>
      <c r="I268" s="692">
        <f t="shared" si="116"/>
        <v>3084.2881706051935</v>
      </c>
      <c r="J268" s="692">
        <f t="shared" si="116"/>
        <v>2461.9406143570241</v>
      </c>
      <c r="K268" s="692">
        <f t="shared" si="116"/>
        <v>2634.7987816944192</v>
      </c>
      <c r="L268" s="692">
        <f t="shared" si="116"/>
        <v>1960.8958863731284</v>
      </c>
      <c r="M268" s="692">
        <f t="shared" si="116"/>
        <v>2070.1043035271787</v>
      </c>
      <c r="N268" s="692">
        <f t="shared" si="116"/>
        <v>1394.9999115170842</v>
      </c>
      <c r="O268" s="692">
        <f t="shared" si="116"/>
        <v>1646.5094445251541</v>
      </c>
      <c r="P268" s="692">
        <f t="shared" si="116"/>
        <v>1098.8363626065798</v>
      </c>
      <c r="Q268" s="692">
        <f t="shared" si="116"/>
        <v>2160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102"/>
        <v>YAAA2Nw</v>
      </c>
      <c r="H269" s="692">
        <f t="shared" ref="H269:Q269" si="117">IFERROR(VLOOKUP($M209,$Y$164:$Z$176,2,FALSE)*H$220*(1+H$221*INDEX($AC$165:$AO$176,MATCH($L209,$AB$165:$AB$176,0),MATCH($M209,_xlfn.ANCHORARRAY($AC$164),0))),0)</f>
        <v>1890</v>
      </c>
      <c r="I269" s="692">
        <f t="shared" si="117"/>
        <v>2698.7521492795445</v>
      </c>
      <c r="J269" s="692">
        <f t="shared" si="117"/>
        <v>2221.098597735142</v>
      </c>
      <c r="K269" s="692">
        <f t="shared" si="117"/>
        <v>2377.0467269634437</v>
      </c>
      <c r="L269" s="692">
        <f t="shared" si="117"/>
        <v>1827.1984395749603</v>
      </c>
      <c r="M269" s="692">
        <f t="shared" si="117"/>
        <v>1867.5940999212596</v>
      </c>
      <c r="N269" s="692">
        <f t="shared" si="117"/>
        <v>1299.8862811863737</v>
      </c>
      <c r="O269" s="692">
        <f t="shared" si="117"/>
        <v>1534.2474369438933</v>
      </c>
      <c r="P269" s="692">
        <f t="shared" si="117"/>
        <v>1059.5922067992017</v>
      </c>
      <c r="Q269" s="692">
        <f t="shared" si="117"/>
        <v>1890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t="str">
        <f t="shared" si="102"/>
        <v>YAAA2Nwd</v>
      </c>
      <c r="H270" s="692">
        <f t="shared" ref="H270:Q270" si="118">IFERROR(VLOOKUP($M210,$Y$164:$Z$176,2,FALSE)*H$220*(1+H$221*INDEX($AC$165:$AO$176,MATCH($L210,$AB$165:$AB$176,0),MATCH($M210,_xlfn.ANCHORARRAY($AC$164),0))),0)</f>
        <v>1800</v>
      </c>
      <c r="I270" s="692">
        <f t="shared" si="118"/>
        <v>2570.2401421709947</v>
      </c>
      <c r="J270" s="692">
        <f t="shared" si="118"/>
        <v>2140.8179255278474</v>
      </c>
      <c r="K270" s="692">
        <f t="shared" si="118"/>
        <v>2291.1293753864516</v>
      </c>
      <c r="L270" s="692">
        <f t="shared" si="118"/>
        <v>1782.6326239755711</v>
      </c>
      <c r="M270" s="692">
        <f t="shared" si="118"/>
        <v>1800.0906987192861</v>
      </c>
      <c r="N270" s="692">
        <f t="shared" si="118"/>
        <v>1268.1817377428038</v>
      </c>
      <c r="O270" s="692">
        <f t="shared" si="118"/>
        <v>1496.8267677501399</v>
      </c>
      <c r="P270" s="692">
        <f t="shared" si="118"/>
        <v>1046.5108215300759</v>
      </c>
      <c r="Q270" s="692">
        <f t="shared" si="118"/>
        <v>1800</v>
      </c>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t="str">
        <f t="shared" si="102"/>
        <v>YYAA2A1z</v>
      </c>
      <c r="H271" s="692">
        <f t="shared" ref="H271:Q271" si="119">IFERROR(VLOOKUP($M211,$Y$164:$Z$176,2,FALSE)*H$220*(1+H$221*INDEX($AC$165:$AO$176,MATCH($L211,$AB$165:$AB$176,0),MATCH($M211,_xlfn.ANCHORARRAY($AC$164),0))),0)</f>
        <v>1150</v>
      </c>
      <c r="I271" s="692">
        <f t="shared" si="119"/>
        <v>1642.0978686092465</v>
      </c>
      <c r="J271" s="692">
        <f t="shared" si="119"/>
        <v>1323.1444123054057</v>
      </c>
      <c r="K271" s="692">
        <f t="shared" si="119"/>
        <v>1416.0452389541263</v>
      </c>
      <c r="L271" s="692">
        <f t="shared" si="119"/>
        <v>1064.6278170965215</v>
      </c>
      <c r="M271" s="692">
        <f t="shared" si="119"/>
        <v>1112.5560568473368</v>
      </c>
      <c r="N271" s="692">
        <f t="shared" si="119"/>
        <v>757.38631559639668</v>
      </c>
      <c r="O271" s="692">
        <f t="shared" si="119"/>
        <v>893.93820851744465</v>
      </c>
      <c r="P271" s="692">
        <f t="shared" si="119"/>
        <v>603.19720963191878</v>
      </c>
      <c r="Q271" s="692">
        <f t="shared" si="119"/>
        <v>1150</v>
      </c>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t="str">
        <f t="shared" si="102"/>
        <v>YYAA2A1zd</v>
      </c>
      <c r="H272" s="692">
        <f t="shared" ref="H272:Q272" si="120">IFERROR(VLOOKUP($M212,$Y$164:$Z$176,2,FALSE)*H$220*(1+H$221*INDEX($AC$165:$AO$176,MATCH($L212,$AB$165:$AB$176,0),MATCH($M212,_xlfn.ANCHORARRAY($AC$164),0))),0)</f>
        <v>1150</v>
      </c>
      <c r="I272" s="692">
        <f t="shared" si="120"/>
        <v>1642.0978686092465</v>
      </c>
      <c r="J272" s="692">
        <f t="shared" si="120"/>
        <v>1323.1444123054057</v>
      </c>
      <c r="K272" s="692">
        <f t="shared" si="120"/>
        <v>1416.0452389541263</v>
      </c>
      <c r="L272" s="692">
        <f t="shared" si="120"/>
        <v>1064.6278170965215</v>
      </c>
      <c r="M272" s="692">
        <f t="shared" si="120"/>
        <v>1112.5560568473368</v>
      </c>
      <c r="N272" s="692">
        <f t="shared" si="120"/>
        <v>757.38631559639668</v>
      </c>
      <c r="O272" s="692">
        <f t="shared" si="120"/>
        <v>893.93820851744465</v>
      </c>
      <c r="P272" s="692">
        <f t="shared" si="120"/>
        <v>603.19720963191878</v>
      </c>
      <c r="Q272" s="692">
        <f t="shared" si="120"/>
        <v>1150</v>
      </c>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t="str">
        <f t="shared" si="102"/>
        <v>AYWA2A1a</v>
      </c>
      <c r="H273" s="692">
        <f t="shared" ref="H273:Q273" si="121">IFERROR(VLOOKUP($M213,$Y$164:$Z$176,2,FALSE)*H$220*(1+H$221*INDEX($AC$165:$AO$176,MATCH($L213,$AB$165:$AB$176,0),MATCH($M213,_xlfn.ANCHORARRAY($AC$164),0))),0)</f>
        <v>0</v>
      </c>
      <c r="I273" s="692">
        <f t="shared" si="121"/>
        <v>0</v>
      </c>
      <c r="J273" s="692">
        <f t="shared" si="121"/>
        <v>0</v>
      </c>
      <c r="K273" s="692">
        <f t="shared" si="121"/>
        <v>0</v>
      </c>
      <c r="L273" s="692">
        <f t="shared" si="121"/>
        <v>0</v>
      </c>
      <c r="M273" s="692">
        <f t="shared" si="121"/>
        <v>0</v>
      </c>
      <c r="N273" s="692">
        <f t="shared" si="121"/>
        <v>0</v>
      </c>
      <c r="O273" s="692">
        <f t="shared" si="121"/>
        <v>0</v>
      </c>
      <c r="P273" s="692">
        <f t="shared" si="121"/>
        <v>0</v>
      </c>
      <c r="Q273" s="692">
        <f t="shared" si="121"/>
        <v>0</v>
      </c>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t="str">
        <f t="shared" si="102"/>
        <v>AANWA1a</v>
      </c>
      <c r="H274" s="692">
        <f t="shared" ref="H274:Q274" si="122">IFERROR(VLOOKUP($M214,$Y$164:$Z$176,2,FALSE)*H$220*(1+H$221*INDEX($AC$165:$AO$176,MATCH($L214,$AB$165:$AB$176,0),MATCH($M214,_xlfn.ANCHORARRAY($AC$164),0))),0)</f>
        <v>0</v>
      </c>
      <c r="I274" s="692">
        <f t="shared" si="122"/>
        <v>0</v>
      </c>
      <c r="J274" s="692">
        <f t="shared" si="122"/>
        <v>0</v>
      </c>
      <c r="K274" s="692">
        <f t="shared" si="122"/>
        <v>0</v>
      </c>
      <c r="L274" s="692">
        <f t="shared" si="122"/>
        <v>0</v>
      </c>
      <c r="M274" s="692">
        <f t="shared" si="122"/>
        <v>0</v>
      </c>
      <c r="N274" s="692">
        <f t="shared" si="122"/>
        <v>0</v>
      </c>
      <c r="O274" s="692">
        <f t="shared" si="122"/>
        <v>0</v>
      </c>
      <c r="P274" s="692">
        <f t="shared" si="122"/>
        <v>0</v>
      </c>
      <c r="Q274" s="692">
        <f t="shared" si="122"/>
        <v>0</v>
      </c>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t="str">
        <f t="shared" si="102"/>
        <v>AAANWa</v>
      </c>
      <c r="H275" s="692">
        <f t="shared" ref="H275:Q275" si="123">IFERROR(VLOOKUP($M215,$Y$164:$Z$176,2,FALSE)*H$220*(1+H$221*INDEX($AC$165:$AO$176,MATCH($L215,$AB$165:$AB$176,0),MATCH($M215,_xlfn.ANCHORARRAY($AC$164),0))),0)</f>
        <v>0</v>
      </c>
      <c r="I275" s="692">
        <f t="shared" si="123"/>
        <v>0</v>
      </c>
      <c r="J275" s="692">
        <f t="shared" si="123"/>
        <v>0</v>
      </c>
      <c r="K275" s="692">
        <f t="shared" si="123"/>
        <v>0</v>
      </c>
      <c r="L275" s="692">
        <f t="shared" si="123"/>
        <v>0</v>
      </c>
      <c r="M275" s="692">
        <f t="shared" si="123"/>
        <v>0</v>
      </c>
      <c r="N275" s="692">
        <f t="shared" si="123"/>
        <v>0</v>
      </c>
      <c r="O275" s="692">
        <f t="shared" si="123"/>
        <v>0</v>
      </c>
      <c r="P275" s="692">
        <f t="shared" si="123"/>
        <v>0</v>
      </c>
      <c r="Q275" s="692">
        <f t="shared" si="123"/>
        <v>0</v>
      </c>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26" t="str">
        <f t="shared" si="102"/>
        <v>MSMSMSMSMSms</v>
      </c>
      <c r="H276" s="692">
        <f t="shared" ref="H276:Q276" si="124">IFERROR(VLOOKUP($M216,$Y$164:$Z$176,2,FALSE)*H$220*(1+H$221*INDEX($AC$165:$AO$176,MATCH($L216,$AB$165:$AB$176,0),MATCH($M216,_xlfn.ANCHORARRAY($AC$164),0))),0)</f>
        <v>1580</v>
      </c>
      <c r="I276" s="692">
        <f t="shared" si="124"/>
        <v>2256.0996803500952</v>
      </c>
      <c r="J276" s="692">
        <f t="shared" si="124"/>
        <v>1879.1624012966661</v>
      </c>
      <c r="K276" s="692">
        <f t="shared" si="124"/>
        <v>2011.1024517281076</v>
      </c>
      <c r="L276" s="692">
        <f t="shared" si="124"/>
        <v>1564.7553032674457</v>
      </c>
      <c r="M276" s="692">
        <f t="shared" si="124"/>
        <v>1580.0796133202623</v>
      </c>
      <c r="N276" s="692">
        <f t="shared" si="124"/>
        <v>1113.1817475742389</v>
      </c>
      <c r="O276" s="692">
        <f t="shared" si="124"/>
        <v>1313.8812739140117</v>
      </c>
      <c r="P276" s="692">
        <f t="shared" si="124"/>
        <v>918.6039433430667</v>
      </c>
      <c r="Q276" s="692">
        <f t="shared" si="124"/>
        <v>1580</v>
      </c>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26"/>
      <c r="I277" s="26"/>
      <c r="J277" s="26"/>
      <c r="K277" s="26"/>
      <c r="N277" s="494"/>
      <c r="O277" s="186"/>
      <c r="P277" s="186"/>
      <c r="Q277" s="186"/>
      <c r="R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26"/>
      <c r="I278" s="26"/>
      <c r="J278" s="26"/>
      <c r="K278" s="26"/>
      <c r="N278" s="494"/>
      <c r="O278" s="186"/>
      <c r="P278" s="186"/>
      <c r="Q278" s="186"/>
      <c r="R278" s="186"/>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c r="I279" s="26"/>
      <c r="J279" s="26"/>
      <c r="K279" s="26"/>
      <c r="N279" s="494"/>
      <c r="O279" s="186"/>
      <c r="P279" s="186"/>
      <c r="Q279" s="186"/>
      <c r="R279" s="186"/>
      <c r="S279" s="186"/>
      <c r="T279" s="186"/>
      <c r="U279" s="186"/>
      <c r="V279" s="186"/>
      <c r="W279" s="186"/>
      <c r="X279" s="186"/>
      <c r="Y279" s="186"/>
      <c r="Z279" s="186"/>
      <c r="AA279" s="186"/>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c r="I280" s="26"/>
      <c r="J280" s="26"/>
      <c r="K280" s="26"/>
      <c r="N280" s="494"/>
      <c r="O280" s="186"/>
      <c r="P280" s="186"/>
      <c r="Q280" s="186"/>
      <c r="R280" s="186"/>
      <c r="S280" s="186"/>
      <c r="T280" s="186"/>
      <c r="U280" s="186"/>
      <c r="V280" s="186"/>
      <c r="W280" s="186"/>
      <c r="X280" s="186"/>
      <c r="Y280" s="186"/>
      <c r="Z280" s="186"/>
      <c r="AA280" s="186"/>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c r="I281" s="26"/>
      <c r="J281" s="26"/>
      <c r="K281" s="26"/>
      <c r="N281" s="494"/>
      <c r="O281" s="186"/>
      <c r="P281" s="186"/>
      <c r="Q281" s="186"/>
      <c r="R281" s="186"/>
      <c r="S281" s="186"/>
      <c r="T281" s="186"/>
      <c r="U281" s="186"/>
      <c r="V281" s="186"/>
      <c r="W281" s="186"/>
      <c r="X281" s="186"/>
      <c r="Y281" s="186"/>
      <c r="Z281" s="186"/>
      <c r="AA281" s="186"/>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c r="I282" s="26"/>
      <c r="J282" s="26"/>
      <c r="K282" s="26"/>
      <c r="N282" s="494"/>
      <c r="O282" s="186"/>
      <c r="P282" s="186"/>
      <c r="Q282" s="186"/>
      <c r="X282" s="186"/>
      <c r="Y282" s="186"/>
      <c r="Z282" s="186"/>
      <c r="AA282" s="186"/>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495" t="s">
        <v>980</v>
      </c>
      <c r="J283" s="693" t="s">
        <v>379</v>
      </c>
      <c r="K283" s="693" t="s">
        <v>772</v>
      </c>
      <c r="L283" s="693" t="s">
        <v>773</v>
      </c>
      <c r="M283" s="693" t="s">
        <v>774</v>
      </c>
      <c r="N283" s="693" t="s">
        <v>775</v>
      </c>
      <c r="O283" s="693" t="s">
        <v>776</v>
      </c>
      <c r="P283" s="693" t="s">
        <v>777</v>
      </c>
      <c r="Q283" s="693" t="s">
        <v>778</v>
      </c>
      <c r="R283" s="693" t="s">
        <v>779</v>
      </c>
      <c r="S283" s="186"/>
      <c r="T283" s="186"/>
      <c r="U283" s="186"/>
      <c r="V283" s="186"/>
      <c r="W283" s="186"/>
      <c r="X283" s="186"/>
      <c r="Y283" s="186"/>
      <c r="Z283" s="186"/>
      <c r="AA283" s="186"/>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495"/>
      <c r="I284" t="s">
        <v>1204</v>
      </c>
      <c r="J284" s="694">
        <v>0.85</v>
      </c>
      <c r="K284" s="694">
        <v>0.85</v>
      </c>
      <c r="L284" s="694">
        <v>0.85</v>
      </c>
      <c r="M284" s="694">
        <v>0.85</v>
      </c>
      <c r="N284" s="694">
        <v>1</v>
      </c>
      <c r="O284" s="694">
        <v>1</v>
      </c>
      <c r="P284" s="694">
        <v>1</v>
      </c>
      <c r="Q284" s="694">
        <v>1</v>
      </c>
      <c r="R284" s="694">
        <v>1</v>
      </c>
      <c r="S284" s="186"/>
      <c r="T284" s="186"/>
      <c r="U284" s="186"/>
      <c r="V284" s="186"/>
      <c r="W284" s="186"/>
      <c r="X284" s="186"/>
      <c r="Y284" s="186"/>
      <c r="Z284" s="186"/>
      <c r="AA284" s="186"/>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495"/>
      <c r="I285" t="s">
        <v>1205</v>
      </c>
      <c r="J285" s="694">
        <v>1.5</v>
      </c>
      <c r="K285" s="694">
        <v>1</v>
      </c>
      <c r="L285" s="694">
        <v>1</v>
      </c>
      <c r="M285" s="694">
        <v>0.5</v>
      </c>
      <c r="N285" s="694">
        <v>1</v>
      </c>
      <c r="O285" s="694">
        <v>0.5</v>
      </c>
      <c r="P285" s="694">
        <v>0.5</v>
      </c>
      <c r="Q285" s="694">
        <v>0</v>
      </c>
      <c r="R285" s="694">
        <v>1</v>
      </c>
      <c r="S285" s="186"/>
      <c r="T285" s="186"/>
      <c r="U285" s="186"/>
      <c r="V285" s="186"/>
      <c r="W285" s="186"/>
      <c r="X285" s="186"/>
      <c r="Y285" s="186"/>
      <c r="Z285" s="186"/>
      <c r="AA285" s="186"/>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
        <v>785</v>
      </c>
      <c r="H286" t="s">
        <v>800</v>
      </c>
      <c r="I286" t="s">
        <v>800</v>
      </c>
      <c r="J286" t="s">
        <v>379</v>
      </c>
      <c r="K286" t="s">
        <v>379</v>
      </c>
      <c r="L286" t="s">
        <v>772</v>
      </c>
      <c r="M286" t="s">
        <v>772</v>
      </c>
      <c r="N286" t="s">
        <v>773</v>
      </c>
      <c r="O286" t="s">
        <v>773</v>
      </c>
      <c r="P286" t="s">
        <v>774</v>
      </c>
      <c r="Q286" t="s">
        <v>774</v>
      </c>
      <c r="R286" t="s">
        <v>775</v>
      </c>
      <c r="S286" t="s">
        <v>775</v>
      </c>
      <c r="T286" t="s">
        <v>776</v>
      </c>
      <c r="U286" t="s">
        <v>776</v>
      </c>
      <c r="V286" t="s">
        <v>777</v>
      </c>
      <c r="W286" t="s">
        <v>777</v>
      </c>
      <c r="X286" t="s">
        <v>778</v>
      </c>
      <c r="Y286" t="s">
        <v>778</v>
      </c>
      <c r="Z286" t="s">
        <v>779</v>
      </c>
      <c r="AA286" t="s">
        <v>779</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
        <v>784</v>
      </c>
      <c r="H287" t="s">
        <v>981</v>
      </c>
      <c r="I287" t="s">
        <v>967</v>
      </c>
      <c r="J287" t="s">
        <v>981</v>
      </c>
      <c r="K287" t="s">
        <v>967</v>
      </c>
      <c r="L287" t="s">
        <v>981</v>
      </c>
      <c r="M287" t="s">
        <v>967</v>
      </c>
      <c r="N287" t="s">
        <v>981</v>
      </c>
      <c r="O287" t="s">
        <v>967</v>
      </c>
      <c r="P287" t="s">
        <v>981</v>
      </c>
      <c r="Q287" t="s">
        <v>967</v>
      </c>
      <c r="R287" t="s">
        <v>981</v>
      </c>
      <c r="S287" t="s">
        <v>967</v>
      </c>
      <c r="T287" t="s">
        <v>981</v>
      </c>
      <c r="U287" t="s">
        <v>967</v>
      </c>
      <c r="V287" t="s">
        <v>981</v>
      </c>
      <c r="W287" t="s">
        <v>967</v>
      </c>
      <c r="X287" t="s">
        <v>981</v>
      </c>
      <c r="Y287" t="s">
        <v>967</v>
      </c>
      <c r="Z287" t="s">
        <v>981</v>
      </c>
      <c r="AA287" t="s">
        <v>967</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ref="G288:G319" si="125">_xlfn.CONCAT(H163:M163)</f>
        <v>AAAA2A1a</v>
      </c>
      <c r="H288" s="222">
        <v>0</v>
      </c>
      <c r="I288" s="222">
        <v>0</v>
      </c>
      <c r="J288" s="667">
        <f>$H288*HLOOKUP(J$286,$J$283:$R$284,2)</f>
        <v>0</v>
      </c>
      <c r="K288" s="876">
        <f>$I288*HLOOKUP(K$286,$J$283:$R$285,3)</f>
        <v>0</v>
      </c>
      <c r="L288" s="667">
        <f>$H288*HLOOKUP(L$286,$J$283:$R$284,2)</f>
        <v>0</v>
      </c>
      <c r="M288" s="876">
        <f>$I288*HLOOKUP(M$286,$J$283:$R$285,3)</f>
        <v>0</v>
      </c>
      <c r="N288" s="667">
        <f>$H288*HLOOKUP(N$286,$J$283:$R$284,2)</f>
        <v>0</v>
      </c>
      <c r="O288" s="876">
        <f>$I288*HLOOKUP(O$286,$J$283:$R$285,3)</f>
        <v>0</v>
      </c>
      <c r="P288" s="667">
        <f>$H288*HLOOKUP(P$286,$J$283:$R$284,2)</f>
        <v>0</v>
      </c>
      <c r="Q288" s="876">
        <f>$I288*HLOOKUP(Q$286,$J$283:$R$285,3)</f>
        <v>0</v>
      </c>
      <c r="R288" s="667">
        <f>$H288*HLOOKUP(R$286,$J$283:$R$284,2)</f>
        <v>0</v>
      </c>
      <c r="S288" s="876">
        <f>$I288*HLOOKUP(S$286,$J$283:$R$285,3)</f>
        <v>0</v>
      </c>
      <c r="T288" s="667">
        <f>$H288*HLOOKUP(T$286,$J$283:$R$284,2)</f>
        <v>0</v>
      </c>
      <c r="U288" s="876">
        <f>$I288*HLOOKUP(U$286,$J$283:$R$285,3)</f>
        <v>0</v>
      </c>
      <c r="V288" s="667">
        <f>$H288*HLOOKUP(V$286,$J$283:$R$284,2)</f>
        <v>0</v>
      </c>
      <c r="W288" s="876">
        <f>$I288*HLOOKUP(W$286,$J$283:$R$285,3)</f>
        <v>0</v>
      </c>
      <c r="X288" s="667">
        <f t="shared" ref="X288:X321" si="126">$H288*HLOOKUP(X$286,$J$283:$R$284,2)</f>
        <v>0</v>
      </c>
      <c r="Y288" s="876">
        <f t="shared" ref="Y288:Y319" si="127">$I288*HLOOKUP(Y$286,$J$283:$R$285,3)</f>
        <v>0</v>
      </c>
      <c r="Z288" s="667">
        <f t="shared" ref="Z288:Z319" si="128">$H288*HLOOKUP(Z$286,$J$283:$R$284,2)</f>
        <v>0</v>
      </c>
      <c r="AA288" s="876">
        <f t="shared" ref="AA288:AA319" si="129">$I288*HLOOKUP(AA$286,$J$283:$R$285,3)</f>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25"/>
        <v>GGGGAg1a2</v>
      </c>
      <c r="H289" s="222">
        <v>0</v>
      </c>
      <c r="I289" s="222">
        <v>0</v>
      </c>
      <c r="J289" s="667">
        <f t="shared" ref="J289:J299" si="130">$H289*HLOOKUP(J$286,$J$283:$R$284,2)</f>
        <v>0</v>
      </c>
      <c r="K289" s="876">
        <f t="shared" ref="K289:U341" si="131">$I289*HLOOKUP(K$286,$J$283:$R$285,3)</f>
        <v>0</v>
      </c>
      <c r="L289" s="667">
        <f t="shared" ref="L289:L299" si="132">$H289*HLOOKUP(L$286,$J$283:$R$284,2)</f>
        <v>0</v>
      </c>
      <c r="M289" s="876">
        <f t="shared" si="131"/>
        <v>0</v>
      </c>
      <c r="N289" s="667">
        <f t="shared" ref="N289:N299" si="133">$H289*HLOOKUP(N$286,$J$283:$R$284,2)</f>
        <v>0</v>
      </c>
      <c r="O289" s="876">
        <f t="shared" si="131"/>
        <v>0</v>
      </c>
      <c r="P289" s="667">
        <f t="shared" ref="P289:P299" si="134">$H289*HLOOKUP(P$286,$J$283:$R$284,2)</f>
        <v>0</v>
      </c>
      <c r="Q289" s="876">
        <f t="shared" si="131"/>
        <v>0</v>
      </c>
      <c r="R289" s="667">
        <f t="shared" ref="R289:R299" si="135">$H289*HLOOKUP(R$286,$J$283:$R$284,2)</f>
        <v>0</v>
      </c>
      <c r="S289" s="876">
        <f t="shared" si="131"/>
        <v>0</v>
      </c>
      <c r="T289" s="667">
        <f t="shared" ref="T289:T299" si="136">$H289*HLOOKUP(T$286,$J$283:$R$284,2)</f>
        <v>0</v>
      </c>
      <c r="U289" s="876">
        <f t="shared" si="131"/>
        <v>0</v>
      </c>
      <c r="V289" s="667">
        <f t="shared" ref="V289:V299" si="137">$H289*HLOOKUP(V$286,$J$283:$R$284,2)</f>
        <v>0</v>
      </c>
      <c r="W289" s="876">
        <f t="shared" ref="W289:W341" si="138">$I289*HLOOKUP(W$286,$J$283:$R$285,3)</f>
        <v>0</v>
      </c>
      <c r="X289" s="667">
        <f t="shared" si="126"/>
        <v>0</v>
      </c>
      <c r="Y289" s="876">
        <f t="shared" si="127"/>
        <v>0</v>
      </c>
      <c r="Z289" s="667">
        <f t="shared" si="128"/>
        <v>0</v>
      </c>
      <c r="AA289" s="876">
        <f t="shared" si="129"/>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25"/>
        <v>GGGGSg1a2</v>
      </c>
      <c r="H290" s="222">
        <v>0</v>
      </c>
      <c r="I290" s="222">
        <v>0</v>
      </c>
      <c r="J290" s="667">
        <f t="shared" si="130"/>
        <v>0</v>
      </c>
      <c r="K290" s="876">
        <f t="shared" si="131"/>
        <v>0</v>
      </c>
      <c r="L290" s="667">
        <f t="shared" si="132"/>
        <v>0</v>
      </c>
      <c r="M290" s="876">
        <f t="shared" si="131"/>
        <v>0</v>
      </c>
      <c r="N290" s="667">
        <f t="shared" si="133"/>
        <v>0</v>
      </c>
      <c r="O290" s="876">
        <f t="shared" si="131"/>
        <v>0</v>
      </c>
      <c r="P290" s="667">
        <f t="shared" si="134"/>
        <v>0</v>
      </c>
      <c r="Q290" s="876">
        <f t="shared" si="131"/>
        <v>0</v>
      </c>
      <c r="R290" s="667">
        <f t="shared" si="135"/>
        <v>0</v>
      </c>
      <c r="S290" s="876">
        <f t="shared" si="131"/>
        <v>0</v>
      </c>
      <c r="T290" s="667">
        <f t="shared" si="136"/>
        <v>0</v>
      </c>
      <c r="U290" s="876">
        <f t="shared" si="131"/>
        <v>0</v>
      </c>
      <c r="V290" s="667">
        <f t="shared" si="137"/>
        <v>0</v>
      </c>
      <c r="W290" s="876">
        <f t="shared" si="138"/>
        <v>0</v>
      </c>
      <c r="X290" s="667">
        <f t="shared" si="126"/>
        <v>0</v>
      </c>
      <c r="Y290" s="876">
        <f t="shared" si="127"/>
        <v>0</v>
      </c>
      <c r="Z290" s="667">
        <f t="shared" si="128"/>
        <v>0</v>
      </c>
      <c r="AA290" s="876">
        <f t="shared" si="129"/>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25"/>
        <v>GGGAg2Na2</v>
      </c>
      <c r="H291" s="222">
        <v>0</v>
      </c>
      <c r="I291" s="222">
        <v>0</v>
      </c>
      <c r="J291" s="667">
        <f t="shared" si="130"/>
        <v>0</v>
      </c>
      <c r="K291" s="876">
        <f t="shared" si="131"/>
        <v>0</v>
      </c>
      <c r="L291" s="667">
        <f t="shared" si="132"/>
        <v>0</v>
      </c>
      <c r="M291" s="876">
        <f t="shared" si="131"/>
        <v>0</v>
      </c>
      <c r="N291" s="667">
        <f t="shared" si="133"/>
        <v>0</v>
      </c>
      <c r="O291" s="876">
        <f t="shared" si="131"/>
        <v>0</v>
      </c>
      <c r="P291" s="667">
        <f t="shared" si="134"/>
        <v>0</v>
      </c>
      <c r="Q291" s="876">
        <f t="shared" si="131"/>
        <v>0</v>
      </c>
      <c r="R291" s="667">
        <f t="shared" si="135"/>
        <v>0</v>
      </c>
      <c r="S291" s="876">
        <f t="shared" si="131"/>
        <v>0</v>
      </c>
      <c r="T291" s="667">
        <f t="shared" si="136"/>
        <v>0</v>
      </c>
      <c r="U291" s="876">
        <f t="shared" si="131"/>
        <v>0</v>
      </c>
      <c r="V291" s="667">
        <f t="shared" si="137"/>
        <v>0</v>
      </c>
      <c r="W291" s="876">
        <f t="shared" si="138"/>
        <v>0</v>
      </c>
      <c r="X291" s="667">
        <f t="shared" si="126"/>
        <v>0</v>
      </c>
      <c r="Y291" s="876">
        <f t="shared" si="127"/>
        <v>0</v>
      </c>
      <c r="Z291" s="667">
        <f t="shared" si="128"/>
        <v>0</v>
      </c>
      <c r="AA291" s="876">
        <f t="shared" si="129"/>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25"/>
        <v>GGGAg2Ea2</v>
      </c>
      <c r="H292" s="222">
        <v>0</v>
      </c>
      <c r="I292" s="222">
        <v>0</v>
      </c>
      <c r="J292" s="667">
        <f t="shared" si="130"/>
        <v>0</v>
      </c>
      <c r="K292" s="876">
        <f t="shared" si="131"/>
        <v>0</v>
      </c>
      <c r="L292" s="667">
        <f t="shared" si="132"/>
        <v>0</v>
      </c>
      <c r="M292" s="876">
        <f t="shared" si="131"/>
        <v>0</v>
      </c>
      <c r="N292" s="667">
        <f t="shared" si="133"/>
        <v>0</v>
      </c>
      <c r="O292" s="876">
        <f t="shared" si="131"/>
        <v>0</v>
      </c>
      <c r="P292" s="667">
        <f t="shared" si="134"/>
        <v>0</v>
      </c>
      <c r="Q292" s="876">
        <f t="shared" si="131"/>
        <v>0</v>
      </c>
      <c r="R292" s="667">
        <f t="shared" si="135"/>
        <v>0</v>
      </c>
      <c r="S292" s="876">
        <f t="shared" si="131"/>
        <v>0</v>
      </c>
      <c r="T292" s="667">
        <f t="shared" si="136"/>
        <v>0</v>
      </c>
      <c r="U292" s="876">
        <f t="shared" si="131"/>
        <v>0</v>
      </c>
      <c r="V292" s="667">
        <f t="shared" si="137"/>
        <v>0</v>
      </c>
      <c r="W292" s="876">
        <f t="shared" si="138"/>
        <v>0</v>
      </c>
      <c r="X292" s="667">
        <f t="shared" si="126"/>
        <v>0</v>
      </c>
      <c r="Y292" s="876">
        <f t="shared" si="127"/>
        <v>0</v>
      </c>
      <c r="Z292" s="667">
        <f t="shared" si="128"/>
        <v>0</v>
      </c>
      <c r="AA292" s="876">
        <f t="shared" si="129"/>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25"/>
        <v>GGGAg2OFa2</v>
      </c>
      <c r="H293" s="222">
        <v>0</v>
      </c>
      <c r="I293" s="222">
        <v>0</v>
      </c>
      <c r="J293" s="667">
        <f t="shared" si="130"/>
        <v>0</v>
      </c>
      <c r="K293" s="876">
        <f t="shared" si="131"/>
        <v>0</v>
      </c>
      <c r="L293" s="667">
        <f t="shared" si="132"/>
        <v>0</v>
      </c>
      <c r="M293" s="876">
        <f t="shared" si="131"/>
        <v>0</v>
      </c>
      <c r="N293" s="667">
        <f t="shared" si="133"/>
        <v>0</v>
      </c>
      <c r="O293" s="876">
        <f t="shared" si="131"/>
        <v>0</v>
      </c>
      <c r="P293" s="667">
        <f t="shared" si="134"/>
        <v>0</v>
      </c>
      <c r="Q293" s="876">
        <f t="shared" si="131"/>
        <v>0</v>
      </c>
      <c r="R293" s="667">
        <f t="shared" si="135"/>
        <v>0</v>
      </c>
      <c r="S293" s="876">
        <f t="shared" si="131"/>
        <v>0</v>
      </c>
      <c r="T293" s="667">
        <f t="shared" si="136"/>
        <v>0</v>
      </c>
      <c r="U293" s="876">
        <f t="shared" si="131"/>
        <v>0</v>
      </c>
      <c r="V293" s="667">
        <f t="shared" si="137"/>
        <v>0</v>
      </c>
      <c r="W293" s="876">
        <f t="shared" si="138"/>
        <v>0</v>
      </c>
      <c r="X293" s="667">
        <f t="shared" si="126"/>
        <v>0</v>
      </c>
      <c r="Y293" s="876">
        <f t="shared" si="127"/>
        <v>0</v>
      </c>
      <c r="Z293" s="667">
        <f t="shared" si="128"/>
        <v>0</v>
      </c>
      <c r="AA293" s="876">
        <f t="shared" si="129"/>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25"/>
        <v>GGGAg2LFa2</v>
      </c>
      <c r="H294" s="222">
        <v>0</v>
      </c>
      <c r="I294" s="222">
        <v>0</v>
      </c>
      <c r="J294" s="667">
        <f t="shared" si="130"/>
        <v>0</v>
      </c>
      <c r="K294" s="876">
        <f t="shared" ref="K294:U294" si="139">$I294*HLOOKUP(K$286,$J$283:$R$285,3)</f>
        <v>0</v>
      </c>
      <c r="L294" s="667">
        <f t="shared" si="132"/>
        <v>0</v>
      </c>
      <c r="M294" s="876">
        <f t="shared" si="139"/>
        <v>0</v>
      </c>
      <c r="N294" s="667">
        <f t="shared" si="133"/>
        <v>0</v>
      </c>
      <c r="O294" s="876">
        <f t="shared" si="139"/>
        <v>0</v>
      </c>
      <c r="P294" s="667">
        <f t="shared" si="134"/>
        <v>0</v>
      </c>
      <c r="Q294" s="876">
        <f t="shared" si="139"/>
        <v>0</v>
      </c>
      <c r="R294" s="667">
        <f t="shared" si="135"/>
        <v>0</v>
      </c>
      <c r="S294" s="876">
        <f t="shared" si="139"/>
        <v>0</v>
      </c>
      <c r="T294" s="667">
        <f t="shared" si="136"/>
        <v>0</v>
      </c>
      <c r="U294" s="876">
        <f t="shared" si="139"/>
        <v>0</v>
      </c>
      <c r="V294" s="667">
        <f t="shared" si="137"/>
        <v>0</v>
      </c>
      <c r="W294" s="876">
        <f t="shared" si="138"/>
        <v>0</v>
      </c>
      <c r="X294" s="667">
        <f t="shared" si="126"/>
        <v>0</v>
      </c>
      <c r="Y294" s="876">
        <f t="shared" si="127"/>
        <v>0</v>
      </c>
      <c r="Z294" s="667">
        <f t="shared" si="128"/>
        <v>0</v>
      </c>
      <c r="AA294" s="876">
        <f t="shared" si="129"/>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125"/>
        <v>GGGC1Na2</v>
      </c>
      <c r="H295" s="222">
        <v>0</v>
      </c>
      <c r="I295" s="222">
        <v>0</v>
      </c>
      <c r="J295" s="667">
        <f t="shared" si="130"/>
        <v>0</v>
      </c>
      <c r="K295" s="876">
        <f t="shared" si="131"/>
        <v>0</v>
      </c>
      <c r="L295" s="667">
        <f t="shared" si="132"/>
        <v>0</v>
      </c>
      <c r="M295" s="876">
        <f t="shared" si="131"/>
        <v>0</v>
      </c>
      <c r="N295" s="667">
        <f t="shared" si="133"/>
        <v>0</v>
      </c>
      <c r="O295" s="876">
        <f t="shared" si="131"/>
        <v>0</v>
      </c>
      <c r="P295" s="667">
        <f t="shared" si="134"/>
        <v>0</v>
      </c>
      <c r="Q295" s="876">
        <f t="shared" si="131"/>
        <v>0</v>
      </c>
      <c r="R295" s="667">
        <f t="shared" si="135"/>
        <v>0</v>
      </c>
      <c r="S295" s="876">
        <f t="shared" si="131"/>
        <v>0</v>
      </c>
      <c r="T295" s="667">
        <f t="shared" si="136"/>
        <v>0</v>
      </c>
      <c r="U295" s="876">
        <f t="shared" ref="U295:U341" si="140">$I295*HLOOKUP(U$286,$J$283:$R$285,3)</f>
        <v>0</v>
      </c>
      <c r="V295" s="667">
        <f t="shared" si="137"/>
        <v>0</v>
      </c>
      <c r="W295" s="876">
        <f t="shared" si="138"/>
        <v>0</v>
      </c>
      <c r="X295" s="667">
        <f t="shared" si="126"/>
        <v>0</v>
      </c>
      <c r="Y295" s="876">
        <f t="shared" si="127"/>
        <v>0</v>
      </c>
      <c r="Z295" s="667">
        <f t="shared" si="128"/>
        <v>0</v>
      </c>
      <c r="AA295" s="876">
        <f t="shared" si="129"/>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125"/>
        <v>GGGC1Ea2</v>
      </c>
      <c r="H296" s="222">
        <v>0</v>
      </c>
      <c r="I296" s="222">
        <v>0</v>
      </c>
      <c r="J296" s="667">
        <f t="shared" si="130"/>
        <v>0</v>
      </c>
      <c r="K296" s="876">
        <f t="shared" si="131"/>
        <v>0</v>
      </c>
      <c r="L296" s="667">
        <f t="shared" si="132"/>
        <v>0</v>
      </c>
      <c r="M296" s="876">
        <f t="shared" si="131"/>
        <v>0</v>
      </c>
      <c r="N296" s="667">
        <f t="shared" si="133"/>
        <v>0</v>
      </c>
      <c r="O296" s="876">
        <f t="shared" si="131"/>
        <v>0</v>
      </c>
      <c r="P296" s="667">
        <f t="shared" si="134"/>
        <v>0</v>
      </c>
      <c r="Q296" s="876">
        <f t="shared" si="131"/>
        <v>0</v>
      </c>
      <c r="R296" s="667">
        <f t="shared" si="135"/>
        <v>0</v>
      </c>
      <c r="S296" s="876">
        <f t="shared" si="131"/>
        <v>0</v>
      </c>
      <c r="T296" s="667">
        <f t="shared" si="136"/>
        <v>0</v>
      </c>
      <c r="U296" s="876">
        <f t="shared" si="140"/>
        <v>0</v>
      </c>
      <c r="V296" s="667">
        <f t="shared" si="137"/>
        <v>0</v>
      </c>
      <c r="W296" s="876">
        <f t="shared" si="138"/>
        <v>0</v>
      </c>
      <c r="X296" s="667">
        <f t="shared" si="126"/>
        <v>0</v>
      </c>
      <c r="Y296" s="876">
        <f t="shared" si="127"/>
        <v>0</v>
      </c>
      <c r="Z296" s="667">
        <f t="shared" si="128"/>
        <v>0</v>
      </c>
      <c r="AA296" s="876">
        <f t="shared" si="129"/>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125"/>
        <v>GGGC1Pa2</v>
      </c>
      <c r="H297" s="222">
        <v>0</v>
      </c>
      <c r="I297" s="222">
        <v>0</v>
      </c>
      <c r="J297" s="667">
        <f t="shared" si="130"/>
        <v>0</v>
      </c>
      <c r="K297" s="876">
        <f t="shared" si="131"/>
        <v>0</v>
      </c>
      <c r="L297" s="667">
        <f t="shared" si="132"/>
        <v>0</v>
      </c>
      <c r="M297" s="876">
        <f t="shared" si="131"/>
        <v>0</v>
      </c>
      <c r="N297" s="667">
        <f t="shared" si="133"/>
        <v>0</v>
      </c>
      <c r="O297" s="876">
        <f t="shared" si="131"/>
        <v>0</v>
      </c>
      <c r="P297" s="667">
        <f t="shared" si="134"/>
        <v>0</v>
      </c>
      <c r="Q297" s="876">
        <f t="shared" si="131"/>
        <v>0</v>
      </c>
      <c r="R297" s="667">
        <f t="shared" si="135"/>
        <v>0</v>
      </c>
      <c r="S297" s="876">
        <f t="shared" si="131"/>
        <v>0</v>
      </c>
      <c r="T297" s="667">
        <f t="shared" si="136"/>
        <v>0</v>
      </c>
      <c r="U297" s="876">
        <f t="shared" si="140"/>
        <v>0</v>
      </c>
      <c r="V297" s="667">
        <f t="shared" si="137"/>
        <v>0</v>
      </c>
      <c r="W297" s="876">
        <f t="shared" si="138"/>
        <v>0</v>
      </c>
      <c r="X297" s="667">
        <f t="shared" si="126"/>
        <v>0</v>
      </c>
      <c r="Y297" s="876">
        <f t="shared" si="127"/>
        <v>0</v>
      </c>
      <c r="Z297" s="667">
        <f t="shared" si="128"/>
        <v>0</v>
      </c>
      <c r="AA297" s="876">
        <f t="shared" si="129"/>
        <v>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125"/>
        <v>GGGC1OFa2</v>
      </c>
      <c r="H298" s="222">
        <v>0</v>
      </c>
      <c r="I298" s="222">
        <v>0</v>
      </c>
      <c r="J298" s="667">
        <f t="shared" si="130"/>
        <v>0</v>
      </c>
      <c r="K298" s="876">
        <f t="shared" si="131"/>
        <v>0</v>
      </c>
      <c r="L298" s="667">
        <f t="shared" si="132"/>
        <v>0</v>
      </c>
      <c r="M298" s="876">
        <f t="shared" si="131"/>
        <v>0</v>
      </c>
      <c r="N298" s="667">
        <f t="shared" si="133"/>
        <v>0</v>
      </c>
      <c r="O298" s="876">
        <f t="shared" si="131"/>
        <v>0</v>
      </c>
      <c r="P298" s="667">
        <f t="shared" si="134"/>
        <v>0</v>
      </c>
      <c r="Q298" s="876">
        <f t="shared" si="131"/>
        <v>0</v>
      </c>
      <c r="R298" s="667">
        <f t="shared" si="135"/>
        <v>0</v>
      </c>
      <c r="S298" s="876">
        <f t="shared" si="131"/>
        <v>0</v>
      </c>
      <c r="T298" s="667">
        <f t="shared" si="136"/>
        <v>0</v>
      </c>
      <c r="U298" s="876">
        <f t="shared" si="140"/>
        <v>0</v>
      </c>
      <c r="V298" s="667">
        <f t="shared" si="137"/>
        <v>0</v>
      </c>
      <c r="W298" s="876">
        <f t="shared" si="138"/>
        <v>0</v>
      </c>
      <c r="X298" s="667">
        <f t="shared" si="126"/>
        <v>0</v>
      </c>
      <c r="Y298" s="876">
        <f t="shared" si="127"/>
        <v>0</v>
      </c>
      <c r="Z298" s="667">
        <f t="shared" si="128"/>
        <v>0</v>
      </c>
      <c r="AA298" s="876">
        <f t="shared" si="129"/>
        <v>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125"/>
        <v>GGGC1LFa2</v>
      </c>
      <c r="H299" s="222">
        <v>0</v>
      </c>
      <c r="I299" s="222">
        <v>0</v>
      </c>
      <c r="J299" s="667">
        <f t="shared" si="130"/>
        <v>0</v>
      </c>
      <c r="K299" s="876">
        <f t="shared" ref="K299:S299" si="141">$I299*HLOOKUP(K$286,$J$283:$R$285,3)</f>
        <v>0</v>
      </c>
      <c r="L299" s="667">
        <f t="shared" si="132"/>
        <v>0</v>
      </c>
      <c r="M299" s="876">
        <f t="shared" si="141"/>
        <v>0</v>
      </c>
      <c r="N299" s="667">
        <f t="shared" si="133"/>
        <v>0</v>
      </c>
      <c r="O299" s="876">
        <f t="shared" si="141"/>
        <v>0</v>
      </c>
      <c r="P299" s="667">
        <f t="shared" si="134"/>
        <v>0</v>
      </c>
      <c r="Q299" s="876">
        <f t="shared" si="141"/>
        <v>0</v>
      </c>
      <c r="R299" s="667">
        <f t="shared" si="135"/>
        <v>0</v>
      </c>
      <c r="S299" s="876">
        <f t="shared" si="141"/>
        <v>0</v>
      </c>
      <c r="T299" s="667">
        <f t="shared" si="136"/>
        <v>0</v>
      </c>
      <c r="U299" s="876">
        <f t="shared" si="140"/>
        <v>0</v>
      </c>
      <c r="V299" s="667">
        <f t="shared" si="137"/>
        <v>0</v>
      </c>
      <c r="W299" s="876">
        <f t="shared" si="138"/>
        <v>0</v>
      </c>
      <c r="X299" s="667">
        <f t="shared" si="126"/>
        <v>0</v>
      </c>
      <c r="Y299" s="876">
        <f t="shared" si="127"/>
        <v>0</v>
      </c>
      <c r="Z299" s="667">
        <f t="shared" si="128"/>
        <v>0</v>
      </c>
      <c r="AA299" s="876">
        <f t="shared" si="129"/>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125"/>
        <v>SPSPSPSPSPsp</v>
      </c>
      <c r="H300" s="222">
        <v>0</v>
      </c>
      <c r="I300" s="222">
        <v>0</v>
      </c>
      <c r="J300" s="667">
        <f t="shared" ref="J300:J327" si="142">$H300*HLOOKUP(J$286,$J$283:$R$284,2)</f>
        <v>0</v>
      </c>
      <c r="K300" s="876">
        <f t="shared" si="131"/>
        <v>0</v>
      </c>
      <c r="L300" s="667">
        <f t="shared" ref="L300:L327" si="143">$H300*HLOOKUP(L$286,$J$283:$R$284,2)</f>
        <v>0</v>
      </c>
      <c r="M300" s="876">
        <f t="shared" si="131"/>
        <v>0</v>
      </c>
      <c r="N300" s="667">
        <f t="shared" ref="N300:N327" si="144">$H300*HLOOKUP(N$286,$J$283:$R$284,2)</f>
        <v>0</v>
      </c>
      <c r="O300" s="876">
        <f t="shared" si="131"/>
        <v>0</v>
      </c>
      <c r="P300" s="667">
        <f t="shared" ref="P300:P327" si="145">$H300*HLOOKUP(P$286,$J$283:$R$284,2)</f>
        <v>0</v>
      </c>
      <c r="Q300" s="876">
        <f t="shared" si="131"/>
        <v>0</v>
      </c>
      <c r="R300" s="667">
        <f t="shared" ref="R300:R327" si="146">$H300*HLOOKUP(R$286,$J$283:$R$284,2)</f>
        <v>0</v>
      </c>
      <c r="S300" s="876">
        <f t="shared" si="131"/>
        <v>0</v>
      </c>
      <c r="T300" s="667">
        <f t="shared" ref="T300:T327" si="147">$H300*HLOOKUP(T$286,$J$283:$R$284,2)</f>
        <v>0</v>
      </c>
      <c r="U300" s="876">
        <f t="shared" si="140"/>
        <v>0</v>
      </c>
      <c r="V300" s="667">
        <f t="shared" ref="V300:V327" si="148">$H300*HLOOKUP(V$286,$J$283:$R$284,2)</f>
        <v>0</v>
      </c>
      <c r="W300" s="876">
        <f t="shared" si="138"/>
        <v>0</v>
      </c>
      <c r="X300" s="667">
        <f t="shared" si="126"/>
        <v>0</v>
      </c>
      <c r="Y300" s="876">
        <f t="shared" si="127"/>
        <v>0</v>
      </c>
      <c r="Z300" s="667">
        <f t="shared" si="128"/>
        <v>0</v>
      </c>
      <c r="AA300" s="876">
        <f t="shared" si="129"/>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125"/>
        <v>YYWNWl</v>
      </c>
      <c r="H301" s="222">
        <v>130</v>
      </c>
      <c r="I301" s="222">
        <v>0</v>
      </c>
      <c r="J301" s="667">
        <f t="shared" si="142"/>
        <v>110.5</v>
      </c>
      <c r="K301" s="876">
        <f t="shared" si="131"/>
        <v>0</v>
      </c>
      <c r="L301" s="667">
        <f t="shared" si="143"/>
        <v>110.5</v>
      </c>
      <c r="M301" s="876">
        <f t="shared" si="131"/>
        <v>0</v>
      </c>
      <c r="N301" s="667">
        <f t="shared" si="144"/>
        <v>110.5</v>
      </c>
      <c r="O301" s="876">
        <f t="shared" si="131"/>
        <v>0</v>
      </c>
      <c r="P301" s="667">
        <f t="shared" si="145"/>
        <v>110.5</v>
      </c>
      <c r="Q301" s="876">
        <f t="shared" si="131"/>
        <v>0</v>
      </c>
      <c r="R301" s="667">
        <f t="shared" si="146"/>
        <v>130</v>
      </c>
      <c r="S301" s="876">
        <f t="shared" si="131"/>
        <v>0</v>
      </c>
      <c r="T301" s="667">
        <f t="shared" si="147"/>
        <v>130</v>
      </c>
      <c r="U301" s="876">
        <f t="shared" si="140"/>
        <v>0</v>
      </c>
      <c r="V301" s="667">
        <f t="shared" si="148"/>
        <v>130</v>
      </c>
      <c r="W301" s="876">
        <f t="shared" si="138"/>
        <v>0</v>
      </c>
      <c r="X301" s="667">
        <f t="shared" si="126"/>
        <v>130</v>
      </c>
      <c r="Y301" s="876">
        <f t="shared" si="127"/>
        <v>0</v>
      </c>
      <c r="Z301" s="667">
        <f t="shared" si="128"/>
        <v>130</v>
      </c>
      <c r="AA301" s="876">
        <f t="shared" si="129"/>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125"/>
        <v>YYLWNw</v>
      </c>
      <c r="H302" s="222">
        <v>90</v>
      </c>
      <c r="I302" s="222">
        <v>10</v>
      </c>
      <c r="J302" s="667">
        <f t="shared" si="142"/>
        <v>76.5</v>
      </c>
      <c r="K302" s="876">
        <f t="shared" si="131"/>
        <v>15</v>
      </c>
      <c r="L302" s="667">
        <f t="shared" si="143"/>
        <v>76.5</v>
      </c>
      <c r="M302" s="876">
        <f t="shared" si="131"/>
        <v>10</v>
      </c>
      <c r="N302" s="667">
        <f t="shared" si="144"/>
        <v>76.5</v>
      </c>
      <c r="O302" s="876">
        <f t="shared" si="131"/>
        <v>10</v>
      </c>
      <c r="P302" s="667">
        <f t="shared" si="145"/>
        <v>76.5</v>
      </c>
      <c r="Q302" s="876">
        <f t="shared" si="131"/>
        <v>5</v>
      </c>
      <c r="R302" s="667">
        <f t="shared" si="146"/>
        <v>90</v>
      </c>
      <c r="S302" s="876">
        <f t="shared" si="131"/>
        <v>10</v>
      </c>
      <c r="T302" s="667">
        <f t="shared" si="147"/>
        <v>90</v>
      </c>
      <c r="U302" s="876">
        <f t="shared" si="140"/>
        <v>5</v>
      </c>
      <c r="V302" s="667">
        <f t="shared" si="148"/>
        <v>90</v>
      </c>
      <c r="W302" s="876">
        <f t="shared" si="138"/>
        <v>5</v>
      </c>
      <c r="X302" s="667">
        <f t="shared" si="126"/>
        <v>90</v>
      </c>
      <c r="Y302" s="876">
        <f t="shared" si="127"/>
        <v>0</v>
      </c>
      <c r="Z302" s="667">
        <f t="shared" si="128"/>
        <v>90</v>
      </c>
      <c r="AA302" s="876">
        <f t="shared" si="129"/>
        <v>10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125"/>
        <v>YYLWNwd</v>
      </c>
      <c r="H303" s="695">
        <f>H302*1.2</f>
        <v>108</v>
      </c>
      <c r="I303" s="222">
        <v>10</v>
      </c>
      <c r="J303" s="667">
        <f t="shared" si="142"/>
        <v>91.8</v>
      </c>
      <c r="K303" s="876">
        <f t="shared" si="131"/>
        <v>15</v>
      </c>
      <c r="L303" s="667">
        <f t="shared" si="143"/>
        <v>91.8</v>
      </c>
      <c r="M303" s="876">
        <f t="shared" si="131"/>
        <v>10</v>
      </c>
      <c r="N303" s="667">
        <f t="shared" si="144"/>
        <v>91.8</v>
      </c>
      <c r="O303" s="876">
        <f t="shared" si="131"/>
        <v>10</v>
      </c>
      <c r="P303" s="667">
        <f t="shared" si="145"/>
        <v>91.8</v>
      </c>
      <c r="Q303" s="876">
        <f t="shared" si="131"/>
        <v>5</v>
      </c>
      <c r="R303" s="667">
        <f t="shared" si="146"/>
        <v>108</v>
      </c>
      <c r="S303" s="876">
        <f t="shared" si="131"/>
        <v>10</v>
      </c>
      <c r="T303" s="667">
        <f t="shared" si="147"/>
        <v>108</v>
      </c>
      <c r="U303" s="876">
        <f t="shared" si="140"/>
        <v>5</v>
      </c>
      <c r="V303" s="667">
        <f t="shared" si="148"/>
        <v>108</v>
      </c>
      <c r="W303" s="876">
        <f t="shared" si="138"/>
        <v>5</v>
      </c>
      <c r="X303" s="667">
        <f t="shared" si="126"/>
        <v>108</v>
      </c>
      <c r="Y303" s="876">
        <f t="shared" si="127"/>
        <v>0</v>
      </c>
      <c r="Z303" s="667">
        <f t="shared" si="128"/>
        <v>108</v>
      </c>
      <c r="AA303" s="876">
        <f t="shared" si="129"/>
        <v>10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125"/>
        <v>YYWLWz</v>
      </c>
      <c r="H304" s="222">
        <v>110</v>
      </c>
      <c r="I304" s="222">
        <v>0</v>
      </c>
      <c r="J304" s="667">
        <f t="shared" si="142"/>
        <v>93.5</v>
      </c>
      <c r="K304" s="876">
        <f t="shared" si="131"/>
        <v>0</v>
      </c>
      <c r="L304" s="667">
        <f t="shared" si="143"/>
        <v>93.5</v>
      </c>
      <c r="M304" s="876">
        <f t="shared" si="131"/>
        <v>0</v>
      </c>
      <c r="N304" s="667">
        <f t="shared" si="144"/>
        <v>93.5</v>
      </c>
      <c r="O304" s="876">
        <f t="shared" si="131"/>
        <v>0</v>
      </c>
      <c r="P304" s="667">
        <f t="shared" si="145"/>
        <v>93.5</v>
      </c>
      <c r="Q304" s="876">
        <f t="shared" si="131"/>
        <v>0</v>
      </c>
      <c r="R304" s="667">
        <f t="shared" si="146"/>
        <v>110</v>
      </c>
      <c r="S304" s="876">
        <f t="shared" si="131"/>
        <v>0</v>
      </c>
      <c r="T304" s="667">
        <f t="shared" si="147"/>
        <v>110</v>
      </c>
      <c r="U304" s="876">
        <f t="shared" si="140"/>
        <v>0</v>
      </c>
      <c r="V304" s="667">
        <f t="shared" si="148"/>
        <v>110</v>
      </c>
      <c r="W304" s="876">
        <f t="shared" si="138"/>
        <v>0</v>
      </c>
      <c r="X304" s="667">
        <f t="shared" si="126"/>
        <v>110</v>
      </c>
      <c r="Y304" s="876">
        <f t="shared" si="127"/>
        <v>0</v>
      </c>
      <c r="Z304" s="667">
        <f t="shared" si="128"/>
        <v>110</v>
      </c>
      <c r="AA304" s="876">
        <f t="shared" si="129"/>
        <v>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125"/>
        <v>YYWLWzd</v>
      </c>
      <c r="H305" s="695">
        <f>H304*1.2</f>
        <v>132</v>
      </c>
      <c r="I305" s="222">
        <v>0</v>
      </c>
      <c r="J305" s="667">
        <f t="shared" si="142"/>
        <v>112.2</v>
      </c>
      <c r="K305" s="876">
        <f t="shared" si="131"/>
        <v>0</v>
      </c>
      <c r="L305" s="667">
        <f t="shared" si="143"/>
        <v>112.2</v>
      </c>
      <c r="M305" s="876">
        <f t="shared" si="131"/>
        <v>0</v>
      </c>
      <c r="N305" s="667">
        <f t="shared" si="144"/>
        <v>112.2</v>
      </c>
      <c r="O305" s="876">
        <f t="shared" si="131"/>
        <v>0</v>
      </c>
      <c r="P305" s="667">
        <f t="shared" si="145"/>
        <v>112.2</v>
      </c>
      <c r="Q305" s="876">
        <f t="shared" si="131"/>
        <v>0</v>
      </c>
      <c r="R305" s="667">
        <f t="shared" si="146"/>
        <v>132</v>
      </c>
      <c r="S305" s="876">
        <f t="shared" si="131"/>
        <v>0</v>
      </c>
      <c r="T305" s="667">
        <f t="shared" si="147"/>
        <v>132</v>
      </c>
      <c r="U305" s="876">
        <f t="shared" si="140"/>
        <v>0</v>
      </c>
      <c r="V305" s="667">
        <f t="shared" si="148"/>
        <v>132</v>
      </c>
      <c r="W305" s="876">
        <f t="shared" si="138"/>
        <v>0</v>
      </c>
      <c r="X305" s="667">
        <f t="shared" si="126"/>
        <v>132</v>
      </c>
      <c r="Y305" s="876">
        <f t="shared" si="127"/>
        <v>0</v>
      </c>
      <c r="Z305" s="667">
        <f t="shared" si="128"/>
        <v>132</v>
      </c>
      <c r="AA305" s="876">
        <f t="shared" si="129"/>
        <v>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125"/>
        <v>YYNWLw</v>
      </c>
      <c r="H306" s="222">
        <v>90</v>
      </c>
      <c r="I306" s="222">
        <v>10</v>
      </c>
      <c r="J306" s="667">
        <f t="shared" si="142"/>
        <v>76.5</v>
      </c>
      <c r="K306" s="876">
        <f t="shared" si="131"/>
        <v>15</v>
      </c>
      <c r="L306" s="667">
        <f t="shared" si="143"/>
        <v>76.5</v>
      </c>
      <c r="M306" s="876">
        <f t="shared" si="131"/>
        <v>10</v>
      </c>
      <c r="N306" s="667">
        <f t="shared" si="144"/>
        <v>76.5</v>
      </c>
      <c r="O306" s="876">
        <f t="shared" si="131"/>
        <v>10</v>
      </c>
      <c r="P306" s="667">
        <f t="shared" si="145"/>
        <v>76.5</v>
      </c>
      <c r="Q306" s="876">
        <f t="shared" si="131"/>
        <v>5</v>
      </c>
      <c r="R306" s="667">
        <f t="shared" si="146"/>
        <v>90</v>
      </c>
      <c r="S306" s="876">
        <f t="shared" si="131"/>
        <v>10</v>
      </c>
      <c r="T306" s="667">
        <f t="shared" si="147"/>
        <v>90</v>
      </c>
      <c r="U306" s="876">
        <f t="shared" si="140"/>
        <v>5</v>
      </c>
      <c r="V306" s="667">
        <f t="shared" si="148"/>
        <v>90</v>
      </c>
      <c r="W306" s="876">
        <f t="shared" si="138"/>
        <v>5</v>
      </c>
      <c r="X306" s="667">
        <f t="shared" si="126"/>
        <v>90</v>
      </c>
      <c r="Y306" s="876">
        <f t="shared" si="127"/>
        <v>0</v>
      </c>
      <c r="Z306" s="667">
        <f t="shared" si="128"/>
        <v>90</v>
      </c>
      <c r="AA306" s="876">
        <f t="shared" si="129"/>
        <v>10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125"/>
        <v>YYNWLwd</v>
      </c>
      <c r="H307" s="695">
        <f>H306*1.2</f>
        <v>108</v>
      </c>
      <c r="I307" s="222">
        <v>10</v>
      </c>
      <c r="J307" s="667">
        <f t="shared" si="142"/>
        <v>91.8</v>
      </c>
      <c r="K307" s="876">
        <f t="shared" si="131"/>
        <v>15</v>
      </c>
      <c r="L307" s="667">
        <f t="shared" si="143"/>
        <v>91.8</v>
      </c>
      <c r="M307" s="876">
        <f t="shared" si="131"/>
        <v>10</v>
      </c>
      <c r="N307" s="667">
        <f t="shared" si="144"/>
        <v>91.8</v>
      </c>
      <c r="O307" s="876">
        <f t="shared" si="131"/>
        <v>10</v>
      </c>
      <c r="P307" s="667">
        <f t="shared" si="145"/>
        <v>91.8</v>
      </c>
      <c r="Q307" s="876">
        <f t="shared" si="131"/>
        <v>5</v>
      </c>
      <c r="R307" s="667">
        <f t="shared" si="146"/>
        <v>108</v>
      </c>
      <c r="S307" s="876">
        <f t="shared" si="131"/>
        <v>10</v>
      </c>
      <c r="T307" s="667">
        <f t="shared" si="147"/>
        <v>108</v>
      </c>
      <c r="U307" s="876">
        <f t="shared" si="140"/>
        <v>5</v>
      </c>
      <c r="V307" s="667">
        <f t="shared" si="148"/>
        <v>108</v>
      </c>
      <c r="W307" s="876">
        <f t="shared" si="138"/>
        <v>5</v>
      </c>
      <c r="X307" s="667">
        <f t="shared" si="126"/>
        <v>108</v>
      </c>
      <c r="Y307" s="876">
        <f t="shared" si="127"/>
        <v>0</v>
      </c>
      <c r="Z307" s="667">
        <f t="shared" si="128"/>
        <v>108</v>
      </c>
      <c r="AA307" s="876">
        <f t="shared" si="129"/>
        <v>10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125"/>
        <v>AYAA2A1w</v>
      </c>
      <c r="H308" s="222">
        <v>90</v>
      </c>
      <c r="I308" s="222">
        <v>0</v>
      </c>
      <c r="J308" s="667">
        <f t="shared" si="142"/>
        <v>76.5</v>
      </c>
      <c r="K308" s="876">
        <f t="shared" si="131"/>
        <v>0</v>
      </c>
      <c r="L308" s="667">
        <f t="shared" si="143"/>
        <v>76.5</v>
      </c>
      <c r="M308" s="876">
        <f t="shared" si="131"/>
        <v>0</v>
      </c>
      <c r="N308" s="667">
        <f t="shared" si="144"/>
        <v>76.5</v>
      </c>
      <c r="O308" s="876">
        <f t="shared" si="131"/>
        <v>0</v>
      </c>
      <c r="P308" s="667">
        <f t="shared" si="145"/>
        <v>76.5</v>
      </c>
      <c r="Q308" s="876">
        <f t="shared" si="131"/>
        <v>0</v>
      </c>
      <c r="R308" s="667">
        <f t="shared" si="146"/>
        <v>90</v>
      </c>
      <c r="S308" s="876">
        <f t="shared" si="131"/>
        <v>0</v>
      </c>
      <c r="T308" s="667">
        <f t="shared" si="147"/>
        <v>90</v>
      </c>
      <c r="U308" s="876">
        <f t="shared" si="140"/>
        <v>0</v>
      </c>
      <c r="V308" s="667">
        <f t="shared" si="148"/>
        <v>90</v>
      </c>
      <c r="W308" s="876">
        <f t="shared" si="138"/>
        <v>0</v>
      </c>
      <c r="X308" s="667">
        <f t="shared" si="126"/>
        <v>90</v>
      </c>
      <c r="Y308" s="876">
        <f t="shared" si="127"/>
        <v>0</v>
      </c>
      <c r="Z308" s="667">
        <f t="shared" si="128"/>
        <v>90</v>
      </c>
      <c r="AA308" s="876">
        <f t="shared" si="129"/>
        <v>0</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125"/>
        <v>AYAA2A1wd</v>
      </c>
      <c r="H309" s="695">
        <f>H308*1.2</f>
        <v>108</v>
      </c>
      <c r="I309" s="222">
        <v>0</v>
      </c>
      <c r="J309" s="667">
        <f t="shared" si="142"/>
        <v>91.8</v>
      </c>
      <c r="K309" s="876">
        <f t="shared" si="131"/>
        <v>0</v>
      </c>
      <c r="L309" s="667">
        <f t="shared" si="143"/>
        <v>91.8</v>
      </c>
      <c r="M309" s="876">
        <f t="shared" si="131"/>
        <v>0</v>
      </c>
      <c r="N309" s="667">
        <f t="shared" si="144"/>
        <v>91.8</v>
      </c>
      <c r="O309" s="876">
        <f t="shared" si="131"/>
        <v>0</v>
      </c>
      <c r="P309" s="667">
        <f t="shared" si="145"/>
        <v>91.8</v>
      </c>
      <c r="Q309" s="876">
        <f t="shared" si="131"/>
        <v>0</v>
      </c>
      <c r="R309" s="667">
        <f t="shared" si="146"/>
        <v>108</v>
      </c>
      <c r="S309" s="876">
        <f t="shared" si="131"/>
        <v>0</v>
      </c>
      <c r="T309" s="667">
        <f t="shared" si="147"/>
        <v>108</v>
      </c>
      <c r="U309" s="876">
        <f t="shared" si="140"/>
        <v>0</v>
      </c>
      <c r="V309" s="667">
        <f t="shared" si="148"/>
        <v>108</v>
      </c>
      <c r="W309" s="876">
        <f t="shared" si="138"/>
        <v>0</v>
      </c>
      <c r="X309" s="667">
        <f t="shared" si="126"/>
        <v>108</v>
      </c>
      <c r="Y309" s="876">
        <f t="shared" si="127"/>
        <v>0</v>
      </c>
      <c r="Z309" s="667">
        <f t="shared" si="128"/>
        <v>108</v>
      </c>
      <c r="AA309" s="876">
        <f t="shared" si="129"/>
        <v>0</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125"/>
        <v>AAWA2A1a</v>
      </c>
      <c r="H310" s="222">
        <v>15</v>
      </c>
      <c r="I310" s="222">
        <v>0</v>
      </c>
      <c r="J310" s="667">
        <f t="shared" si="142"/>
        <v>12.75</v>
      </c>
      <c r="K310" s="876">
        <f t="shared" si="131"/>
        <v>0</v>
      </c>
      <c r="L310" s="667">
        <f t="shared" si="143"/>
        <v>12.75</v>
      </c>
      <c r="M310" s="876">
        <f t="shared" si="131"/>
        <v>0</v>
      </c>
      <c r="N310" s="667">
        <f t="shared" si="144"/>
        <v>12.75</v>
      </c>
      <c r="O310" s="876">
        <f t="shared" si="131"/>
        <v>0</v>
      </c>
      <c r="P310" s="667">
        <f t="shared" si="145"/>
        <v>12.75</v>
      </c>
      <c r="Q310" s="876">
        <f t="shared" si="131"/>
        <v>0</v>
      </c>
      <c r="R310" s="667">
        <f t="shared" si="146"/>
        <v>15</v>
      </c>
      <c r="S310" s="876">
        <f t="shared" si="131"/>
        <v>0</v>
      </c>
      <c r="T310" s="667">
        <f t="shared" si="147"/>
        <v>15</v>
      </c>
      <c r="U310" s="876">
        <f t="shared" si="140"/>
        <v>0</v>
      </c>
      <c r="V310" s="667">
        <f t="shared" si="148"/>
        <v>15</v>
      </c>
      <c r="W310" s="876">
        <f t="shared" si="138"/>
        <v>0</v>
      </c>
      <c r="X310" s="667">
        <f t="shared" si="126"/>
        <v>15</v>
      </c>
      <c r="Y310" s="876">
        <f t="shared" si="127"/>
        <v>0</v>
      </c>
      <c r="Z310" s="667">
        <f t="shared" si="128"/>
        <v>15</v>
      </c>
      <c r="AA310" s="876">
        <f t="shared" si="129"/>
        <v>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si="125"/>
        <v>AAAWA1a</v>
      </c>
      <c r="H311" s="222">
        <v>0</v>
      </c>
      <c r="I311" s="222">
        <v>0</v>
      </c>
      <c r="J311" s="667">
        <f t="shared" si="142"/>
        <v>0</v>
      </c>
      <c r="K311" s="876">
        <f t="shared" si="131"/>
        <v>0</v>
      </c>
      <c r="L311" s="667">
        <f t="shared" si="143"/>
        <v>0</v>
      </c>
      <c r="M311" s="876">
        <f t="shared" si="131"/>
        <v>0</v>
      </c>
      <c r="N311" s="667">
        <f t="shared" si="144"/>
        <v>0</v>
      </c>
      <c r="O311" s="876">
        <f t="shared" si="131"/>
        <v>0</v>
      </c>
      <c r="P311" s="667">
        <f t="shared" si="145"/>
        <v>0</v>
      </c>
      <c r="Q311" s="876">
        <f t="shared" si="131"/>
        <v>0</v>
      </c>
      <c r="R311" s="667">
        <f t="shared" si="146"/>
        <v>0</v>
      </c>
      <c r="S311" s="876">
        <f t="shared" si="131"/>
        <v>0</v>
      </c>
      <c r="T311" s="667">
        <f t="shared" si="147"/>
        <v>0</v>
      </c>
      <c r="U311" s="876">
        <f t="shared" si="140"/>
        <v>0</v>
      </c>
      <c r="V311" s="667">
        <f t="shared" si="148"/>
        <v>0</v>
      </c>
      <c r="W311" s="876">
        <f t="shared" si="138"/>
        <v>0</v>
      </c>
      <c r="X311" s="667">
        <f t="shared" si="126"/>
        <v>0</v>
      </c>
      <c r="Y311" s="876">
        <f t="shared" si="127"/>
        <v>0</v>
      </c>
      <c r="Z311" s="667">
        <f t="shared" si="128"/>
        <v>0</v>
      </c>
      <c r="AA311" s="876">
        <f t="shared" si="129"/>
        <v>0</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25"/>
        <v>YAAA2Wa</v>
      </c>
      <c r="H312" s="222">
        <v>0</v>
      </c>
      <c r="I312" s="222">
        <v>0</v>
      </c>
      <c r="J312" s="667">
        <f t="shared" si="142"/>
        <v>0</v>
      </c>
      <c r="K312" s="876">
        <f t="shared" si="131"/>
        <v>0</v>
      </c>
      <c r="L312" s="667">
        <f t="shared" si="143"/>
        <v>0</v>
      </c>
      <c r="M312" s="876">
        <f t="shared" si="131"/>
        <v>0</v>
      </c>
      <c r="N312" s="667">
        <f t="shared" si="144"/>
        <v>0</v>
      </c>
      <c r="O312" s="876">
        <f t="shared" si="131"/>
        <v>0</v>
      </c>
      <c r="P312" s="667">
        <f t="shared" si="145"/>
        <v>0</v>
      </c>
      <c r="Q312" s="876">
        <f t="shared" si="131"/>
        <v>0</v>
      </c>
      <c r="R312" s="667">
        <f t="shared" si="146"/>
        <v>0</v>
      </c>
      <c r="S312" s="876">
        <f t="shared" si="131"/>
        <v>0</v>
      </c>
      <c r="T312" s="667">
        <f t="shared" si="147"/>
        <v>0</v>
      </c>
      <c r="U312" s="876">
        <f t="shared" si="140"/>
        <v>0</v>
      </c>
      <c r="V312" s="667">
        <f t="shared" si="148"/>
        <v>0</v>
      </c>
      <c r="W312" s="876">
        <f t="shared" si="138"/>
        <v>0</v>
      </c>
      <c r="X312" s="667">
        <f t="shared" si="126"/>
        <v>0</v>
      </c>
      <c r="Y312" s="876">
        <f t="shared" si="127"/>
        <v>0</v>
      </c>
      <c r="Z312" s="667">
        <f t="shared" si="128"/>
        <v>0</v>
      </c>
      <c r="AA312" s="876">
        <f t="shared" si="129"/>
        <v>0</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si="125"/>
        <v>AYAWA1w</v>
      </c>
      <c r="H313" s="222">
        <v>90</v>
      </c>
      <c r="I313" s="222">
        <v>10</v>
      </c>
      <c r="J313" s="667">
        <f t="shared" si="142"/>
        <v>76.5</v>
      </c>
      <c r="K313" s="876">
        <f t="shared" si="131"/>
        <v>15</v>
      </c>
      <c r="L313" s="667">
        <f t="shared" si="143"/>
        <v>76.5</v>
      </c>
      <c r="M313" s="876">
        <f t="shared" si="131"/>
        <v>10</v>
      </c>
      <c r="N313" s="667">
        <f t="shared" si="144"/>
        <v>76.5</v>
      </c>
      <c r="O313" s="876">
        <f t="shared" si="131"/>
        <v>10</v>
      </c>
      <c r="P313" s="667">
        <f t="shared" si="145"/>
        <v>76.5</v>
      </c>
      <c r="Q313" s="876">
        <f t="shared" si="131"/>
        <v>5</v>
      </c>
      <c r="R313" s="667">
        <f t="shared" si="146"/>
        <v>90</v>
      </c>
      <c r="S313" s="876">
        <f t="shared" si="131"/>
        <v>10</v>
      </c>
      <c r="T313" s="667">
        <f t="shared" si="147"/>
        <v>90</v>
      </c>
      <c r="U313" s="876">
        <f t="shared" si="140"/>
        <v>5</v>
      </c>
      <c r="V313" s="667">
        <f t="shared" si="148"/>
        <v>90</v>
      </c>
      <c r="W313" s="876">
        <f t="shared" si="138"/>
        <v>5</v>
      </c>
      <c r="X313" s="667">
        <f t="shared" si="126"/>
        <v>90</v>
      </c>
      <c r="Y313" s="876">
        <f t="shared" si="127"/>
        <v>0</v>
      </c>
      <c r="Z313" s="667">
        <f t="shared" si="128"/>
        <v>90</v>
      </c>
      <c r="AA313" s="876">
        <f t="shared" si="129"/>
        <v>10</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25"/>
        <v>AYAWA1wd</v>
      </c>
      <c r="H314" s="695">
        <f>H313*1.2</f>
        <v>108</v>
      </c>
      <c r="I314" s="222">
        <v>10</v>
      </c>
      <c r="J314" s="667">
        <f t="shared" si="142"/>
        <v>91.8</v>
      </c>
      <c r="K314" s="876">
        <f t="shared" si="131"/>
        <v>15</v>
      </c>
      <c r="L314" s="667">
        <f t="shared" si="143"/>
        <v>91.8</v>
      </c>
      <c r="M314" s="876">
        <f t="shared" si="131"/>
        <v>10</v>
      </c>
      <c r="N314" s="667">
        <f t="shared" si="144"/>
        <v>91.8</v>
      </c>
      <c r="O314" s="876">
        <f t="shared" si="131"/>
        <v>10</v>
      </c>
      <c r="P314" s="667">
        <f t="shared" si="145"/>
        <v>91.8</v>
      </c>
      <c r="Q314" s="876">
        <f t="shared" si="131"/>
        <v>5</v>
      </c>
      <c r="R314" s="667">
        <f t="shared" si="146"/>
        <v>108</v>
      </c>
      <c r="S314" s="876">
        <f t="shared" si="131"/>
        <v>10</v>
      </c>
      <c r="T314" s="667">
        <f t="shared" si="147"/>
        <v>108</v>
      </c>
      <c r="U314" s="876">
        <f t="shared" si="140"/>
        <v>5</v>
      </c>
      <c r="V314" s="667">
        <f t="shared" si="148"/>
        <v>108</v>
      </c>
      <c r="W314" s="876">
        <f t="shared" si="138"/>
        <v>5</v>
      </c>
      <c r="X314" s="667">
        <f t="shared" si="126"/>
        <v>108</v>
      </c>
      <c r="Y314" s="876">
        <f t="shared" si="127"/>
        <v>0</v>
      </c>
      <c r="Z314" s="667">
        <f t="shared" si="128"/>
        <v>108</v>
      </c>
      <c r="AA314" s="876">
        <f t="shared" si="129"/>
        <v>10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25"/>
        <v>YAWA2Wa</v>
      </c>
      <c r="H315" s="222">
        <v>15</v>
      </c>
      <c r="I315" s="222">
        <v>0</v>
      </c>
      <c r="J315" s="667">
        <f t="shared" si="142"/>
        <v>12.75</v>
      </c>
      <c r="K315" s="876">
        <f t="shared" si="131"/>
        <v>0</v>
      </c>
      <c r="L315" s="667">
        <f t="shared" si="143"/>
        <v>12.75</v>
      </c>
      <c r="M315" s="876">
        <f t="shared" si="131"/>
        <v>0</v>
      </c>
      <c r="N315" s="667">
        <f t="shared" si="144"/>
        <v>12.75</v>
      </c>
      <c r="O315" s="876">
        <f t="shared" si="131"/>
        <v>0</v>
      </c>
      <c r="P315" s="667">
        <f t="shared" si="145"/>
        <v>12.75</v>
      </c>
      <c r="Q315" s="876">
        <f t="shared" si="131"/>
        <v>0</v>
      </c>
      <c r="R315" s="667">
        <f t="shared" si="146"/>
        <v>15</v>
      </c>
      <c r="S315" s="876">
        <f t="shared" si="131"/>
        <v>0</v>
      </c>
      <c r="T315" s="667">
        <f t="shared" si="147"/>
        <v>15</v>
      </c>
      <c r="U315" s="876">
        <f t="shared" si="140"/>
        <v>0</v>
      </c>
      <c r="V315" s="667">
        <f t="shared" si="148"/>
        <v>15</v>
      </c>
      <c r="W315" s="876">
        <f t="shared" si="138"/>
        <v>0</v>
      </c>
      <c r="X315" s="667">
        <f t="shared" si="126"/>
        <v>15</v>
      </c>
      <c r="Y315" s="876">
        <f t="shared" si="127"/>
        <v>0</v>
      </c>
      <c r="Z315" s="667">
        <f t="shared" si="128"/>
        <v>15</v>
      </c>
      <c r="AA315" s="876">
        <f t="shared" si="129"/>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25"/>
        <v>YYAWWa</v>
      </c>
      <c r="H316" s="222">
        <v>15</v>
      </c>
      <c r="I316" s="222">
        <v>0</v>
      </c>
      <c r="J316" s="667">
        <f t="shared" si="142"/>
        <v>12.75</v>
      </c>
      <c r="K316" s="876">
        <f t="shared" si="131"/>
        <v>0</v>
      </c>
      <c r="L316" s="667">
        <f t="shared" si="143"/>
        <v>12.75</v>
      </c>
      <c r="M316" s="876">
        <f t="shared" si="131"/>
        <v>0</v>
      </c>
      <c r="N316" s="667">
        <f t="shared" si="144"/>
        <v>12.75</v>
      </c>
      <c r="O316" s="876">
        <f t="shared" si="131"/>
        <v>0</v>
      </c>
      <c r="P316" s="667">
        <f t="shared" si="145"/>
        <v>12.75</v>
      </c>
      <c r="Q316" s="876">
        <f t="shared" si="131"/>
        <v>0</v>
      </c>
      <c r="R316" s="667">
        <f t="shared" si="146"/>
        <v>15</v>
      </c>
      <c r="S316" s="876">
        <f t="shared" si="131"/>
        <v>0</v>
      </c>
      <c r="T316" s="667">
        <f t="shared" si="147"/>
        <v>15</v>
      </c>
      <c r="U316" s="876">
        <f t="shared" si="140"/>
        <v>0</v>
      </c>
      <c r="V316" s="667">
        <f t="shared" si="148"/>
        <v>15</v>
      </c>
      <c r="W316" s="876">
        <f t="shared" si="138"/>
        <v>0</v>
      </c>
      <c r="X316" s="667">
        <f t="shared" si="126"/>
        <v>15</v>
      </c>
      <c r="Y316" s="876">
        <f t="shared" si="127"/>
        <v>0</v>
      </c>
      <c r="Z316" s="667">
        <f t="shared" si="128"/>
        <v>15</v>
      </c>
      <c r="AA316" s="876">
        <f t="shared" si="129"/>
        <v>0</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25"/>
        <v>YYWA2Ww</v>
      </c>
      <c r="H317" s="222">
        <v>90</v>
      </c>
      <c r="I317" s="222">
        <v>15</v>
      </c>
      <c r="J317" s="667">
        <f t="shared" si="142"/>
        <v>76.5</v>
      </c>
      <c r="K317" s="876">
        <f t="shared" si="131"/>
        <v>22.5</v>
      </c>
      <c r="L317" s="667">
        <f t="shared" si="143"/>
        <v>76.5</v>
      </c>
      <c r="M317" s="876">
        <f t="shared" si="131"/>
        <v>15</v>
      </c>
      <c r="N317" s="667">
        <f t="shared" si="144"/>
        <v>76.5</v>
      </c>
      <c r="O317" s="876">
        <f t="shared" si="131"/>
        <v>15</v>
      </c>
      <c r="P317" s="667">
        <f t="shared" si="145"/>
        <v>76.5</v>
      </c>
      <c r="Q317" s="876">
        <f t="shared" si="131"/>
        <v>7.5</v>
      </c>
      <c r="R317" s="667">
        <f t="shared" si="146"/>
        <v>90</v>
      </c>
      <c r="S317" s="876">
        <f t="shared" si="131"/>
        <v>15</v>
      </c>
      <c r="T317" s="667">
        <f t="shared" si="147"/>
        <v>90</v>
      </c>
      <c r="U317" s="876">
        <f t="shared" si="140"/>
        <v>7.5</v>
      </c>
      <c r="V317" s="667">
        <f t="shared" si="148"/>
        <v>90</v>
      </c>
      <c r="W317" s="876">
        <f t="shared" si="138"/>
        <v>7.5</v>
      </c>
      <c r="X317" s="667">
        <f t="shared" si="126"/>
        <v>90</v>
      </c>
      <c r="Y317" s="876">
        <f t="shared" si="127"/>
        <v>0</v>
      </c>
      <c r="Z317" s="667">
        <f t="shared" si="128"/>
        <v>90</v>
      </c>
      <c r="AA317" s="876">
        <f t="shared" si="129"/>
        <v>15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25"/>
        <v>YYWA2Wwd</v>
      </c>
      <c r="H318" s="695">
        <f>H317*1.2</f>
        <v>108</v>
      </c>
      <c r="I318" s="222">
        <v>15</v>
      </c>
      <c r="J318" s="667">
        <f t="shared" si="142"/>
        <v>91.8</v>
      </c>
      <c r="K318" s="876">
        <f t="shared" si="131"/>
        <v>22.5</v>
      </c>
      <c r="L318" s="667">
        <f t="shared" si="143"/>
        <v>91.8</v>
      </c>
      <c r="M318" s="876">
        <f t="shared" si="131"/>
        <v>15</v>
      </c>
      <c r="N318" s="667">
        <f t="shared" si="144"/>
        <v>91.8</v>
      </c>
      <c r="O318" s="876">
        <f t="shared" si="131"/>
        <v>15</v>
      </c>
      <c r="P318" s="667">
        <f t="shared" si="145"/>
        <v>91.8</v>
      </c>
      <c r="Q318" s="876">
        <f t="shared" si="131"/>
        <v>7.5</v>
      </c>
      <c r="R318" s="667">
        <f t="shared" si="146"/>
        <v>108</v>
      </c>
      <c r="S318" s="876">
        <f t="shared" si="131"/>
        <v>15</v>
      </c>
      <c r="T318" s="667">
        <f t="shared" si="147"/>
        <v>108</v>
      </c>
      <c r="U318" s="876">
        <f t="shared" si="140"/>
        <v>7.5</v>
      </c>
      <c r="V318" s="667">
        <f t="shared" si="148"/>
        <v>108</v>
      </c>
      <c r="W318" s="876">
        <f t="shared" si="138"/>
        <v>7.5</v>
      </c>
      <c r="X318" s="667">
        <f t="shared" si="126"/>
        <v>108</v>
      </c>
      <c r="Y318" s="876">
        <f t="shared" si="127"/>
        <v>0</v>
      </c>
      <c r="Z318" s="667">
        <f t="shared" si="128"/>
        <v>108</v>
      </c>
      <c r="AA318" s="876">
        <f t="shared" si="129"/>
        <v>15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25"/>
        <v>YYWWA1w</v>
      </c>
      <c r="H319" s="222">
        <v>90</v>
      </c>
      <c r="I319" s="222">
        <v>10</v>
      </c>
      <c r="J319" s="667">
        <f t="shared" si="142"/>
        <v>76.5</v>
      </c>
      <c r="K319" s="876">
        <f t="shared" si="131"/>
        <v>15</v>
      </c>
      <c r="L319" s="667">
        <f t="shared" si="143"/>
        <v>76.5</v>
      </c>
      <c r="M319" s="876">
        <f t="shared" si="131"/>
        <v>10</v>
      </c>
      <c r="N319" s="667">
        <f t="shared" si="144"/>
        <v>76.5</v>
      </c>
      <c r="O319" s="876">
        <f t="shared" si="131"/>
        <v>10</v>
      </c>
      <c r="P319" s="667">
        <f t="shared" si="145"/>
        <v>76.5</v>
      </c>
      <c r="Q319" s="876">
        <f t="shared" si="131"/>
        <v>5</v>
      </c>
      <c r="R319" s="667">
        <f t="shared" si="146"/>
        <v>90</v>
      </c>
      <c r="S319" s="876">
        <f t="shared" si="131"/>
        <v>10</v>
      </c>
      <c r="T319" s="667">
        <f t="shared" si="147"/>
        <v>90</v>
      </c>
      <c r="U319" s="876">
        <f t="shared" si="140"/>
        <v>5</v>
      </c>
      <c r="V319" s="667">
        <f t="shared" si="148"/>
        <v>90</v>
      </c>
      <c r="W319" s="876">
        <f t="shared" si="138"/>
        <v>5</v>
      </c>
      <c r="X319" s="667">
        <f t="shared" si="126"/>
        <v>90</v>
      </c>
      <c r="Y319" s="876">
        <f t="shared" si="127"/>
        <v>0</v>
      </c>
      <c r="Z319" s="667">
        <f t="shared" si="128"/>
        <v>90</v>
      </c>
      <c r="AA319" s="876">
        <f t="shared" si="129"/>
        <v>10</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ref="G320:G339" si="149">_xlfn.CONCAT(H195:M195)</f>
        <v>YYWWA1wd</v>
      </c>
      <c r="H320" s="695">
        <f>H319*1.2</f>
        <v>108</v>
      </c>
      <c r="I320" s="222">
        <v>10</v>
      </c>
      <c r="J320" s="667">
        <f t="shared" si="142"/>
        <v>91.8</v>
      </c>
      <c r="K320" s="876">
        <f t="shared" si="131"/>
        <v>15</v>
      </c>
      <c r="L320" s="667">
        <f t="shared" si="143"/>
        <v>91.8</v>
      </c>
      <c r="M320" s="876">
        <f t="shared" si="131"/>
        <v>10</v>
      </c>
      <c r="N320" s="667">
        <f t="shared" si="144"/>
        <v>91.8</v>
      </c>
      <c r="O320" s="876">
        <f t="shared" si="131"/>
        <v>10</v>
      </c>
      <c r="P320" s="667">
        <f t="shared" si="145"/>
        <v>91.8</v>
      </c>
      <c r="Q320" s="876">
        <f t="shared" si="131"/>
        <v>5</v>
      </c>
      <c r="R320" s="667">
        <f t="shared" si="146"/>
        <v>108</v>
      </c>
      <c r="S320" s="876">
        <f t="shared" si="131"/>
        <v>10</v>
      </c>
      <c r="T320" s="667">
        <f t="shared" si="147"/>
        <v>108</v>
      </c>
      <c r="U320" s="876">
        <f t="shared" si="140"/>
        <v>5</v>
      </c>
      <c r="V320" s="667">
        <f t="shared" si="148"/>
        <v>108</v>
      </c>
      <c r="W320" s="876">
        <f t="shared" si="138"/>
        <v>5</v>
      </c>
      <c r="X320" s="667">
        <f t="shared" si="126"/>
        <v>108</v>
      </c>
      <c r="Y320" s="876">
        <f t="shared" ref="Y320:Y341" si="150">$I320*HLOOKUP(Y$286,$J$283:$R$285,3)</f>
        <v>0</v>
      </c>
      <c r="Z320" s="667">
        <f t="shared" ref="Z320:Z341" si="151">$H320*HLOOKUP(Z$286,$J$283:$R$284,2)</f>
        <v>108</v>
      </c>
      <c r="AA320" s="876">
        <f t="shared" ref="AA320:AA341" si="152">$I320*HLOOKUP(AA$286,$J$283:$R$285,3)</f>
        <v>10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49"/>
        <v>YYWWWw</v>
      </c>
      <c r="H321" s="222">
        <v>90</v>
      </c>
      <c r="I321" s="222">
        <v>15</v>
      </c>
      <c r="J321" s="667">
        <f t="shared" si="142"/>
        <v>76.5</v>
      </c>
      <c r="K321" s="876">
        <f t="shared" si="131"/>
        <v>22.5</v>
      </c>
      <c r="L321" s="667">
        <f t="shared" si="143"/>
        <v>76.5</v>
      </c>
      <c r="M321" s="876">
        <f t="shared" si="131"/>
        <v>15</v>
      </c>
      <c r="N321" s="667">
        <f t="shared" si="144"/>
        <v>76.5</v>
      </c>
      <c r="O321" s="876">
        <f t="shared" si="131"/>
        <v>15</v>
      </c>
      <c r="P321" s="667">
        <f t="shared" si="145"/>
        <v>76.5</v>
      </c>
      <c r="Q321" s="876">
        <f t="shared" si="131"/>
        <v>7.5</v>
      </c>
      <c r="R321" s="667">
        <f t="shared" si="146"/>
        <v>90</v>
      </c>
      <c r="S321" s="876">
        <f t="shared" si="131"/>
        <v>15</v>
      </c>
      <c r="T321" s="667">
        <f t="shared" si="147"/>
        <v>90</v>
      </c>
      <c r="U321" s="876">
        <f t="shared" si="140"/>
        <v>7.5</v>
      </c>
      <c r="V321" s="667">
        <f t="shared" si="148"/>
        <v>90</v>
      </c>
      <c r="W321" s="876">
        <f t="shared" si="138"/>
        <v>7.5</v>
      </c>
      <c r="X321" s="667">
        <f t="shared" si="126"/>
        <v>90</v>
      </c>
      <c r="Y321" s="876">
        <f t="shared" si="150"/>
        <v>0</v>
      </c>
      <c r="Z321" s="667">
        <f t="shared" si="151"/>
        <v>90</v>
      </c>
      <c r="AA321" s="876">
        <f t="shared" si="152"/>
        <v>15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49"/>
        <v>YYWWWwd</v>
      </c>
      <c r="H322" s="695">
        <f>H321*1.2</f>
        <v>108</v>
      </c>
      <c r="I322" s="222">
        <v>15</v>
      </c>
      <c r="J322" s="667">
        <f t="shared" si="142"/>
        <v>91.8</v>
      </c>
      <c r="K322" s="876">
        <f t="shared" si="131"/>
        <v>22.5</v>
      </c>
      <c r="L322" s="667">
        <f t="shared" si="143"/>
        <v>91.8</v>
      </c>
      <c r="M322" s="876">
        <f t="shared" si="131"/>
        <v>15</v>
      </c>
      <c r="N322" s="667">
        <f t="shared" si="144"/>
        <v>91.8</v>
      </c>
      <c r="O322" s="876">
        <f t="shared" si="131"/>
        <v>15</v>
      </c>
      <c r="P322" s="667">
        <f t="shared" si="145"/>
        <v>91.8</v>
      </c>
      <c r="Q322" s="876">
        <f t="shared" si="131"/>
        <v>7.5</v>
      </c>
      <c r="R322" s="667">
        <f t="shared" si="146"/>
        <v>108</v>
      </c>
      <c r="S322" s="876">
        <f t="shared" si="131"/>
        <v>15</v>
      </c>
      <c r="T322" s="667">
        <f t="shared" si="147"/>
        <v>108</v>
      </c>
      <c r="U322" s="876">
        <f t="shared" si="140"/>
        <v>7.5</v>
      </c>
      <c r="V322" s="667">
        <f t="shared" si="148"/>
        <v>108</v>
      </c>
      <c r="W322" s="876">
        <f t="shared" si="138"/>
        <v>7.5</v>
      </c>
      <c r="X322" s="667">
        <f t="shared" ref="X322:X341" si="153">$H322*HLOOKUP(X$286,$J$283:$R$284,2)</f>
        <v>108</v>
      </c>
      <c r="Y322" s="876">
        <f t="shared" si="150"/>
        <v>0</v>
      </c>
      <c r="Z322" s="667">
        <f t="shared" si="151"/>
        <v>108</v>
      </c>
      <c r="AA322" s="876">
        <f t="shared" si="152"/>
        <v>15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49"/>
        <v>YYNWBz</v>
      </c>
      <c r="H323" s="222">
        <v>110</v>
      </c>
      <c r="I323" s="222">
        <v>0</v>
      </c>
      <c r="J323" s="667">
        <f t="shared" si="142"/>
        <v>93.5</v>
      </c>
      <c r="K323" s="876">
        <f t="shared" si="131"/>
        <v>0</v>
      </c>
      <c r="L323" s="667">
        <f t="shared" si="143"/>
        <v>93.5</v>
      </c>
      <c r="M323" s="876">
        <f t="shared" si="131"/>
        <v>0</v>
      </c>
      <c r="N323" s="667">
        <f t="shared" si="144"/>
        <v>93.5</v>
      </c>
      <c r="O323" s="876">
        <f t="shared" si="131"/>
        <v>0</v>
      </c>
      <c r="P323" s="667">
        <f t="shared" si="145"/>
        <v>93.5</v>
      </c>
      <c r="Q323" s="876">
        <f t="shared" si="131"/>
        <v>0</v>
      </c>
      <c r="R323" s="667">
        <f t="shared" si="146"/>
        <v>110</v>
      </c>
      <c r="S323" s="876">
        <f t="shared" si="131"/>
        <v>0</v>
      </c>
      <c r="T323" s="667">
        <f t="shared" si="147"/>
        <v>110</v>
      </c>
      <c r="U323" s="876">
        <f t="shared" si="140"/>
        <v>0</v>
      </c>
      <c r="V323" s="667">
        <f t="shared" si="148"/>
        <v>110</v>
      </c>
      <c r="W323" s="876">
        <f t="shared" si="138"/>
        <v>0</v>
      </c>
      <c r="X323" s="667">
        <f t="shared" si="153"/>
        <v>110</v>
      </c>
      <c r="Y323" s="876">
        <f t="shared" si="150"/>
        <v>0</v>
      </c>
      <c r="Z323" s="667">
        <f t="shared" si="151"/>
        <v>110</v>
      </c>
      <c r="AA323" s="876">
        <f t="shared" si="152"/>
        <v>0</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49"/>
        <v>YYNWBzd</v>
      </c>
      <c r="H324" s="695">
        <f>H323*1.2</f>
        <v>132</v>
      </c>
      <c r="I324" s="222">
        <v>0</v>
      </c>
      <c r="J324" s="667">
        <f t="shared" si="142"/>
        <v>112.2</v>
      </c>
      <c r="K324" s="876">
        <f t="shared" si="131"/>
        <v>0</v>
      </c>
      <c r="L324" s="667">
        <f t="shared" si="143"/>
        <v>112.2</v>
      </c>
      <c r="M324" s="876">
        <f t="shared" si="131"/>
        <v>0</v>
      </c>
      <c r="N324" s="667">
        <f t="shared" si="144"/>
        <v>112.2</v>
      </c>
      <c r="O324" s="876">
        <f t="shared" si="131"/>
        <v>0</v>
      </c>
      <c r="P324" s="667">
        <f t="shared" si="145"/>
        <v>112.2</v>
      </c>
      <c r="Q324" s="876">
        <f t="shared" si="131"/>
        <v>0</v>
      </c>
      <c r="R324" s="667">
        <f t="shared" si="146"/>
        <v>132</v>
      </c>
      <c r="S324" s="876">
        <f t="shared" si="131"/>
        <v>0</v>
      </c>
      <c r="T324" s="667">
        <f t="shared" si="147"/>
        <v>132</v>
      </c>
      <c r="U324" s="876">
        <f t="shared" si="140"/>
        <v>0</v>
      </c>
      <c r="V324" s="667">
        <f t="shared" si="148"/>
        <v>132</v>
      </c>
      <c r="W324" s="876">
        <f t="shared" si="138"/>
        <v>0</v>
      </c>
      <c r="X324" s="667">
        <f t="shared" si="153"/>
        <v>132</v>
      </c>
      <c r="Y324" s="876">
        <f t="shared" si="150"/>
        <v>0</v>
      </c>
      <c r="Z324" s="667">
        <f t="shared" si="151"/>
        <v>132</v>
      </c>
      <c r="AA324" s="876">
        <f t="shared" si="152"/>
        <v>0</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49"/>
        <v>YYBNWb</v>
      </c>
      <c r="H325" s="222">
        <v>90</v>
      </c>
      <c r="I325" s="222">
        <v>5</v>
      </c>
      <c r="J325" s="667">
        <f t="shared" si="142"/>
        <v>76.5</v>
      </c>
      <c r="K325" s="876">
        <f t="shared" si="131"/>
        <v>7.5</v>
      </c>
      <c r="L325" s="667">
        <f t="shared" si="143"/>
        <v>76.5</v>
      </c>
      <c r="M325" s="876">
        <f t="shared" si="131"/>
        <v>5</v>
      </c>
      <c r="N325" s="667">
        <f t="shared" si="144"/>
        <v>76.5</v>
      </c>
      <c r="O325" s="876">
        <f t="shared" si="131"/>
        <v>5</v>
      </c>
      <c r="P325" s="667">
        <f t="shared" si="145"/>
        <v>76.5</v>
      </c>
      <c r="Q325" s="876">
        <f t="shared" si="131"/>
        <v>2.5</v>
      </c>
      <c r="R325" s="667">
        <f t="shared" si="146"/>
        <v>90</v>
      </c>
      <c r="S325" s="876">
        <f t="shared" si="131"/>
        <v>5</v>
      </c>
      <c r="T325" s="667">
        <f t="shared" si="147"/>
        <v>90</v>
      </c>
      <c r="U325" s="876">
        <f t="shared" si="140"/>
        <v>2.5</v>
      </c>
      <c r="V325" s="667">
        <f t="shared" si="148"/>
        <v>90</v>
      </c>
      <c r="W325" s="876">
        <f t="shared" si="138"/>
        <v>2.5</v>
      </c>
      <c r="X325" s="667">
        <f t="shared" si="153"/>
        <v>90</v>
      </c>
      <c r="Y325" s="876">
        <f t="shared" si="150"/>
        <v>0</v>
      </c>
      <c r="Z325" s="667">
        <f t="shared" si="151"/>
        <v>90</v>
      </c>
      <c r="AA325" s="876">
        <f t="shared" si="152"/>
        <v>5</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49"/>
        <v>YYBNWbd</v>
      </c>
      <c r="H326" s="695">
        <f>H325*1.2</f>
        <v>108</v>
      </c>
      <c r="I326" s="222">
        <v>5</v>
      </c>
      <c r="J326" s="667">
        <f t="shared" si="142"/>
        <v>91.8</v>
      </c>
      <c r="K326" s="876">
        <f t="shared" si="131"/>
        <v>7.5</v>
      </c>
      <c r="L326" s="667">
        <f t="shared" si="143"/>
        <v>91.8</v>
      </c>
      <c r="M326" s="876">
        <f t="shared" si="131"/>
        <v>5</v>
      </c>
      <c r="N326" s="667">
        <f t="shared" si="144"/>
        <v>91.8</v>
      </c>
      <c r="O326" s="876">
        <f t="shared" si="131"/>
        <v>5</v>
      </c>
      <c r="P326" s="667">
        <f t="shared" si="145"/>
        <v>91.8</v>
      </c>
      <c r="Q326" s="876">
        <f t="shared" si="131"/>
        <v>2.5</v>
      </c>
      <c r="R326" s="667">
        <f t="shared" si="146"/>
        <v>108</v>
      </c>
      <c r="S326" s="876">
        <f t="shared" si="131"/>
        <v>5</v>
      </c>
      <c r="T326" s="667">
        <f t="shared" si="147"/>
        <v>108</v>
      </c>
      <c r="U326" s="876">
        <f t="shared" si="140"/>
        <v>2.5</v>
      </c>
      <c r="V326" s="667">
        <f t="shared" si="148"/>
        <v>108</v>
      </c>
      <c r="W326" s="876">
        <f t="shared" si="138"/>
        <v>2.5</v>
      </c>
      <c r="X326" s="667">
        <f t="shared" si="153"/>
        <v>108</v>
      </c>
      <c r="Y326" s="876">
        <f t="shared" si="150"/>
        <v>0</v>
      </c>
      <c r="Z326" s="667">
        <f t="shared" si="151"/>
        <v>108</v>
      </c>
      <c r="AA326" s="876">
        <f t="shared" si="152"/>
        <v>5</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49"/>
        <v>YYWBNw</v>
      </c>
      <c r="H327" s="222">
        <v>90</v>
      </c>
      <c r="I327" s="222">
        <v>5</v>
      </c>
      <c r="J327" s="667">
        <f t="shared" si="142"/>
        <v>76.5</v>
      </c>
      <c r="K327" s="876">
        <f t="shared" si="131"/>
        <v>7.5</v>
      </c>
      <c r="L327" s="667">
        <f t="shared" si="143"/>
        <v>76.5</v>
      </c>
      <c r="M327" s="876">
        <f t="shared" si="131"/>
        <v>5</v>
      </c>
      <c r="N327" s="667">
        <f t="shared" si="144"/>
        <v>76.5</v>
      </c>
      <c r="O327" s="876">
        <f t="shared" si="131"/>
        <v>5</v>
      </c>
      <c r="P327" s="667">
        <f t="shared" si="145"/>
        <v>76.5</v>
      </c>
      <c r="Q327" s="876">
        <f t="shared" si="131"/>
        <v>2.5</v>
      </c>
      <c r="R327" s="667">
        <f t="shared" si="146"/>
        <v>90</v>
      </c>
      <c r="S327" s="876">
        <f t="shared" si="131"/>
        <v>5</v>
      </c>
      <c r="T327" s="667">
        <f t="shared" si="147"/>
        <v>90</v>
      </c>
      <c r="U327" s="876">
        <f t="shared" si="140"/>
        <v>2.5</v>
      </c>
      <c r="V327" s="667">
        <f t="shared" si="148"/>
        <v>90</v>
      </c>
      <c r="W327" s="876">
        <f t="shared" si="138"/>
        <v>2.5</v>
      </c>
      <c r="X327" s="667">
        <f t="shared" si="153"/>
        <v>90</v>
      </c>
      <c r="Y327" s="876">
        <f t="shared" si="150"/>
        <v>0</v>
      </c>
      <c r="Z327" s="667">
        <f t="shared" si="151"/>
        <v>90</v>
      </c>
      <c r="AA327" s="876">
        <f t="shared" si="152"/>
        <v>5</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49"/>
        <v>YYWBNwd</v>
      </c>
      <c r="H328" s="695">
        <f>H327*1.2</f>
        <v>108</v>
      </c>
      <c r="I328" s="222">
        <v>5</v>
      </c>
      <c r="J328" s="667">
        <f t="shared" ref="J328" si="154">$H328*HLOOKUP(J$286,$J$283:$R$284,2)</f>
        <v>91.8</v>
      </c>
      <c r="K328" s="876">
        <f t="shared" si="131"/>
        <v>7.5</v>
      </c>
      <c r="L328" s="667">
        <f t="shared" ref="L328" si="155">$H328*HLOOKUP(L$286,$J$283:$R$284,2)</f>
        <v>91.8</v>
      </c>
      <c r="M328" s="876">
        <f t="shared" si="131"/>
        <v>5</v>
      </c>
      <c r="N328" s="667">
        <f t="shared" ref="N328" si="156">$H328*HLOOKUP(N$286,$J$283:$R$284,2)</f>
        <v>91.8</v>
      </c>
      <c r="O328" s="876">
        <f t="shared" si="131"/>
        <v>5</v>
      </c>
      <c r="P328" s="667">
        <f t="shared" ref="P328" si="157">$H328*HLOOKUP(P$286,$J$283:$R$284,2)</f>
        <v>91.8</v>
      </c>
      <c r="Q328" s="876">
        <f t="shared" si="131"/>
        <v>2.5</v>
      </c>
      <c r="R328" s="667">
        <f t="shared" ref="R328" si="158">$H328*HLOOKUP(R$286,$J$283:$R$284,2)</f>
        <v>108</v>
      </c>
      <c r="S328" s="876">
        <f t="shared" si="131"/>
        <v>5</v>
      </c>
      <c r="T328" s="667">
        <f t="shared" ref="T328" si="159">$H328*HLOOKUP(T$286,$J$283:$R$284,2)</f>
        <v>108</v>
      </c>
      <c r="U328" s="876">
        <f t="shared" si="140"/>
        <v>2.5</v>
      </c>
      <c r="V328" s="667">
        <f t="shared" ref="V328" si="160">$H328*HLOOKUP(V$286,$J$283:$R$284,2)</f>
        <v>108</v>
      </c>
      <c r="W328" s="876">
        <f t="shared" si="138"/>
        <v>2.5</v>
      </c>
      <c r="X328" s="667">
        <f t="shared" si="153"/>
        <v>108</v>
      </c>
      <c r="Y328" s="876">
        <f t="shared" si="150"/>
        <v>0</v>
      </c>
      <c r="Z328" s="667">
        <f t="shared" si="151"/>
        <v>108</v>
      </c>
      <c r="AA328" s="876">
        <f t="shared" si="152"/>
        <v>5</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49"/>
        <v>YYLWBl</v>
      </c>
      <c r="H329" s="222">
        <v>130</v>
      </c>
      <c r="I329" s="222">
        <v>0</v>
      </c>
      <c r="J329" s="667">
        <f>$H329*HLOOKUP(J$286,$J$283:$R$284,2)</f>
        <v>110.5</v>
      </c>
      <c r="K329" s="876">
        <f t="shared" si="131"/>
        <v>0</v>
      </c>
      <c r="L329" s="667">
        <f>$H329*HLOOKUP(L$286,$J$283:$R$284,2)</f>
        <v>110.5</v>
      </c>
      <c r="M329" s="876">
        <f t="shared" si="131"/>
        <v>0</v>
      </c>
      <c r="N329" s="667">
        <f>$H329*HLOOKUP(N$286,$J$283:$R$284,2)</f>
        <v>110.5</v>
      </c>
      <c r="O329" s="876">
        <f t="shared" si="131"/>
        <v>0</v>
      </c>
      <c r="P329" s="667">
        <f>$H329*HLOOKUP(P$286,$J$283:$R$284,2)</f>
        <v>110.5</v>
      </c>
      <c r="Q329" s="876">
        <f t="shared" si="131"/>
        <v>0</v>
      </c>
      <c r="R329" s="667">
        <f>$H329*HLOOKUP(R$286,$J$283:$R$284,2)</f>
        <v>130</v>
      </c>
      <c r="S329" s="876">
        <f t="shared" si="131"/>
        <v>0</v>
      </c>
      <c r="T329" s="667">
        <f>$H329*HLOOKUP(T$286,$J$283:$R$284,2)</f>
        <v>130</v>
      </c>
      <c r="U329" s="876">
        <f t="shared" si="140"/>
        <v>0</v>
      </c>
      <c r="V329" s="667">
        <f>$H329*HLOOKUP(V$286,$J$283:$R$284,2)</f>
        <v>130</v>
      </c>
      <c r="W329" s="876">
        <f t="shared" si="138"/>
        <v>0</v>
      </c>
      <c r="X329" s="667">
        <f t="shared" si="153"/>
        <v>130</v>
      </c>
      <c r="Y329" s="876">
        <f t="shared" si="150"/>
        <v>0</v>
      </c>
      <c r="Z329" s="667">
        <f t="shared" si="151"/>
        <v>130</v>
      </c>
      <c r="AA329" s="876">
        <f t="shared" si="152"/>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 t="shared" si="149"/>
        <v>YYBLWb</v>
      </c>
      <c r="H330" s="222">
        <v>90</v>
      </c>
      <c r="I330" s="222">
        <v>5</v>
      </c>
      <c r="J330" s="667">
        <f>$H330*HLOOKUP(J$286,$J$283:$R$284,2)</f>
        <v>76.5</v>
      </c>
      <c r="K330" s="876">
        <f t="shared" si="131"/>
        <v>7.5</v>
      </c>
      <c r="L330" s="667">
        <f>$H330*HLOOKUP(L$286,$J$283:$R$284,2)</f>
        <v>76.5</v>
      </c>
      <c r="M330" s="876">
        <f t="shared" si="131"/>
        <v>5</v>
      </c>
      <c r="N330" s="667">
        <f>$H330*HLOOKUP(N$286,$J$283:$R$284,2)</f>
        <v>76.5</v>
      </c>
      <c r="O330" s="876">
        <f t="shared" si="131"/>
        <v>5</v>
      </c>
      <c r="P330" s="667">
        <f>$H330*HLOOKUP(P$286,$J$283:$R$284,2)</f>
        <v>76.5</v>
      </c>
      <c r="Q330" s="876">
        <f t="shared" si="131"/>
        <v>2.5</v>
      </c>
      <c r="R330" s="667">
        <f>$H330*HLOOKUP(R$286,$J$283:$R$284,2)</f>
        <v>90</v>
      </c>
      <c r="S330" s="876">
        <f t="shared" si="131"/>
        <v>5</v>
      </c>
      <c r="T330" s="667">
        <f>$H330*HLOOKUP(T$286,$J$283:$R$284,2)</f>
        <v>90</v>
      </c>
      <c r="U330" s="876">
        <f t="shared" si="140"/>
        <v>2.5</v>
      </c>
      <c r="V330" s="667">
        <f>$H330*HLOOKUP(V$286,$J$283:$R$284,2)</f>
        <v>90</v>
      </c>
      <c r="W330" s="876">
        <f t="shared" si="138"/>
        <v>2.5</v>
      </c>
      <c r="X330" s="667">
        <f t="shared" si="153"/>
        <v>90</v>
      </c>
      <c r="Y330" s="876">
        <f t="shared" si="150"/>
        <v>0</v>
      </c>
      <c r="Z330" s="667">
        <f t="shared" si="151"/>
        <v>90</v>
      </c>
      <c r="AA330" s="876">
        <f t="shared" si="152"/>
        <v>5</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 t="shared" si="149"/>
        <v>YYBLWbd</v>
      </c>
      <c r="H331" s="695">
        <f>H330*1.2</f>
        <v>108</v>
      </c>
      <c r="I331" s="222">
        <v>5</v>
      </c>
      <c r="J331" s="667">
        <f>$H331*HLOOKUP(J$286,$J$283:$R$284,2)</f>
        <v>91.8</v>
      </c>
      <c r="K331" s="876">
        <f t="shared" si="131"/>
        <v>7.5</v>
      </c>
      <c r="L331" s="667">
        <f>$H331*HLOOKUP(L$286,$J$283:$R$284,2)</f>
        <v>91.8</v>
      </c>
      <c r="M331" s="876">
        <f t="shared" si="131"/>
        <v>5</v>
      </c>
      <c r="N331" s="667">
        <f>$H331*HLOOKUP(N$286,$J$283:$R$284,2)</f>
        <v>91.8</v>
      </c>
      <c r="O331" s="876">
        <f t="shared" si="131"/>
        <v>5</v>
      </c>
      <c r="P331" s="667">
        <f>$H331*HLOOKUP(P$286,$J$283:$R$284,2)</f>
        <v>91.8</v>
      </c>
      <c r="Q331" s="876">
        <f t="shared" si="131"/>
        <v>2.5</v>
      </c>
      <c r="R331" s="667">
        <f>$H331*HLOOKUP(R$286,$J$283:$R$284,2)</f>
        <v>108</v>
      </c>
      <c r="S331" s="876">
        <f t="shared" si="131"/>
        <v>5</v>
      </c>
      <c r="T331" s="667">
        <f>$H331*HLOOKUP(T$286,$J$283:$R$284,2)</f>
        <v>108</v>
      </c>
      <c r="U331" s="876">
        <f t="shared" si="140"/>
        <v>2.5</v>
      </c>
      <c r="V331" s="667">
        <f>$H331*HLOOKUP(V$286,$J$283:$R$284,2)</f>
        <v>108</v>
      </c>
      <c r="W331" s="876">
        <f t="shared" si="138"/>
        <v>2.5</v>
      </c>
      <c r="X331" s="667">
        <f t="shared" si="153"/>
        <v>108</v>
      </c>
      <c r="Y331" s="876">
        <f t="shared" si="150"/>
        <v>0</v>
      </c>
      <c r="Z331" s="667">
        <f t="shared" si="151"/>
        <v>108</v>
      </c>
      <c r="AA331" s="876">
        <f t="shared" si="152"/>
        <v>5</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 t="shared" si="149"/>
        <v>YYWBLw</v>
      </c>
      <c r="H332" s="222">
        <v>90</v>
      </c>
      <c r="I332" s="222">
        <v>5</v>
      </c>
      <c r="J332" s="667">
        <f>$H332*HLOOKUP(J$286,$J$283:$R$284,2)</f>
        <v>76.5</v>
      </c>
      <c r="K332" s="876">
        <f t="shared" si="131"/>
        <v>7.5</v>
      </c>
      <c r="L332" s="667">
        <f>$H332*HLOOKUP(L$286,$J$283:$R$284,2)</f>
        <v>76.5</v>
      </c>
      <c r="M332" s="876">
        <f t="shared" si="131"/>
        <v>5</v>
      </c>
      <c r="N332" s="667">
        <f>$H332*HLOOKUP(N$286,$J$283:$R$284,2)</f>
        <v>76.5</v>
      </c>
      <c r="O332" s="876">
        <f t="shared" si="131"/>
        <v>5</v>
      </c>
      <c r="P332" s="667">
        <f>$H332*HLOOKUP(P$286,$J$283:$R$284,2)</f>
        <v>76.5</v>
      </c>
      <c r="Q332" s="876">
        <f t="shared" si="131"/>
        <v>2.5</v>
      </c>
      <c r="R332" s="667">
        <f>$H332*HLOOKUP(R$286,$J$283:$R$284,2)</f>
        <v>90</v>
      </c>
      <c r="S332" s="876">
        <f t="shared" si="131"/>
        <v>5</v>
      </c>
      <c r="T332" s="667">
        <f>$H332*HLOOKUP(T$286,$J$283:$R$284,2)</f>
        <v>90</v>
      </c>
      <c r="U332" s="876">
        <f t="shared" si="140"/>
        <v>2.5</v>
      </c>
      <c r="V332" s="667">
        <f>$H332*HLOOKUP(V$286,$J$283:$R$284,2)</f>
        <v>90</v>
      </c>
      <c r="W332" s="876">
        <f t="shared" si="138"/>
        <v>2.5</v>
      </c>
      <c r="X332" s="667">
        <f t="shared" si="153"/>
        <v>90</v>
      </c>
      <c r="Y332" s="876">
        <f t="shared" si="150"/>
        <v>0</v>
      </c>
      <c r="Z332" s="667">
        <f t="shared" si="151"/>
        <v>90</v>
      </c>
      <c r="AA332" s="876">
        <f t="shared" si="152"/>
        <v>5</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t="str">
        <f t="shared" si="149"/>
        <v>YYWBLwd</v>
      </c>
      <c r="H333" s="695">
        <f>H332*1.2</f>
        <v>108</v>
      </c>
      <c r="I333" s="222">
        <v>5</v>
      </c>
      <c r="J333" s="667">
        <f>$H333*HLOOKUP(J$286,$J$283:$R$284,2)</f>
        <v>91.8</v>
      </c>
      <c r="K333" s="876">
        <f t="shared" si="131"/>
        <v>7.5</v>
      </c>
      <c r="L333" s="667">
        <f>$H333*HLOOKUP(L$286,$J$283:$R$284,2)</f>
        <v>91.8</v>
      </c>
      <c r="M333" s="876">
        <f t="shared" si="131"/>
        <v>5</v>
      </c>
      <c r="N333" s="667">
        <f>$H333*HLOOKUP(N$286,$J$283:$R$284,2)</f>
        <v>91.8</v>
      </c>
      <c r="O333" s="876">
        <f t="shared" si="131"/>
        <v>5</v>
      </c>
      <c r="P333" s="667">
        <f>$H333*HLOOKUP(P$286,$J$283:$R$284,2)</f>
        <v>91.8</v>
      </c>
      <c r="Q333" s="876">
        <f t="shared" si="131"/>
        <v>2.5</v>
      </c>
      <c r="R333" s="667">
        <f>$H333*HLOOKUP(R$286,$J$283:$R$284,2)</f>
        <v>108</v>
      </c>
      <c r="S333" s="876">
        <f t="shared" si="131"/>
        <v>5</v>
      </c>
      <c r="T333" s="667">
        <f>$H333*HLOOKUP(T$286,$J$283:$R$284,2)</f>
        <v>108</v>
      </c>
      <c r="U333" s="876">
        <f t="shared" si="140"/>
        <v>2.5</v>
      </c>
      <c r="V333" s="667">
        <f>$H333*HLOOKUP(V$286,$J$283:$R$284,2)</f>
        <v>108</v>
      </c>
      <c r="W333" s="876">
        <f t="shared" si="138"/>
        <v>2.5</v>
      </c>
      <c r="X333" s="667">
        <f t="shared" si="153"/>
        <v>108</v>
      </c>
      <c r="Y333" s="876">
        <f t="shared" si="150"/>
        <v>0</v>
      </c>
      <c r="Z333" s="667">
        <f t="shared" si="151"/>
        <v>108</v>
      </c>
      <c r="AA333" s="876">
        <f t="shared" si="152"/>
        <v>5</v>
      </c>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26" t="str">
        <f t="shared" si="149"/>
        <v>YAAA2Nw</v>
      </c>
      <c r="H334" s="222">
        <v>90</v>
      </c>
      <c r="I334" s="222">
        <v>0</v>
      </c>
      <c r="J334" s="667">
        <f t="shared" ref="J334:J341" si="161">$H334*HLOOKUP(J$286,$J$283:$R$284,2)</f>
        <v>76.5</v>
      </c>
      <c r="K334" s="876">
        <f t="shared" si="131"/>
        <v>0</v>
      </c>
      <c r="L334" s="667">
        <f t="shared" ref="L334:L341" si="162">$H334*HLOOKUP(L$286,$J$283:$R$284,2)</f>
        <v>76.5</v>
      </c>
      <c r="M334" s="876">
        <f t="shared" si="131"/>
        <v>0</v>
      </c>
      <c r="N334" s="667">
        <f t="shared" ref="N334:N341" si="163">$H334*HLOOKUP(N$286,$J$283:$R$284,2)</f>
        <v>76.5</v>
      </c>
      <c r="O334" s="876">
        <f t="shared" si="131"/>
        <v>0</v>
      </c>
      <c r="P334" s="667">
        <f t="shared" ref="P334:P341" si="164">$H334*HLOOKUP(P$286,$J$283:$R$284,2)</f>
        <v>76.5</v>
      </c>
      <c r="Q334" s="876">
        <f t="shared" si="131"/>
        <v>0</v>
      </c>
      <c r="R334" s="667">
        <f t="shared" ref="R334:R341" si="165">$H334*HLOOKUP(R$286,$J$283:$R$284,2)</f>
        <v>90</v>
      </c>
      <c r="S334" s="876">
        <f t="shared" si="131"/>
        <v>0</v>
      </c>
      <c r="T334" s="667">
        <f t="shared" ref="T334:T341" si="166">$H334*HLOOKUP(T$286,$J$283:$R$284,2)</f>
        <v>90</v>
      </c>
      <c r="U334" s="876">
        <f t="shared" si="140"/>
        <v>0</v>
      </c>
      <c r="V334" s="667">
        <f t="shared" ref="V334:V341" si="167">$H334*HLOOKUP(V$286,$J$283:$R$284,2)</f>
        <v>90</v>
      </c>
      <c r="W334" s="876">
        <f t="shared" si="138"/>
        <v>0</v>
      </c>
      <c r="X334" s="667">
        <f t="shared" si="153"/>
        <v>90</v>
      </c>
      <c r="Y334" s="876">
        <f t="shared" si="150"/>
        <v>0</v>
      </c>
      <c r="Z334" s="667">
        <f t="shared" si="151"/>
        <v>90</v>
      </c>
      <c r="AA334" s="876">
        <f t="shared" si="152"/>
        <v>0</v>
      </c>
      <c r="AB334" s="186"/>
      <c r="AC334" s="186"/>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26" t="str">
        <f t="shared" si="149"/>
        <v>YAAA2Nwd</v>
      </c>
      <c r="H335" s="695">
        <f>H334*1.2</f>
        <v>108</v>
      </c>
      <c r="I335" s="222">
        <v>0</v>
      </c>
      <c r="J335" s="667">
        <f t="shared" si="161"/>
        <v>91.8</v>
      </c>
      <c r="K335" s="876">
        <f t="shared" si="131"/>
        <v>0</v>
      </c>
      <c r="L335" s="667">
        <f t="shared" si="162"/>
        <v>91.8</v>
      </c>
      <c r="M335" s="876">
        <f t="shared" si="131"/>
        <v>0</v>
      </c>
      <c r="N335" s="667">
        <f t="shared" si="163"/>
        <v>91.8</v>
      </c>
      <c r="O335" s="876">
        <f t="shared" si="131"/>
        <v>0</v>
      </c>
      <c r="P335" s="667">
        <f t="shared" si="164"/>
        <v>91.8</v>
      </c>
      <c r="Q335" s="876">
        <f t="shared" si="131"/>
        <v>0</v>
      </c>
      <c r="R335" s="667">
        <f t="shared" si="165"/>
        <v>108</v>
      </c>
      <c r="S335" s="876">
        <f t="shared" si="131"/>
        <v>0</v>
      </c>
      <c r="T335" s="667">
        <f t="shared" si="166"/>
        <v>108</v>
      </c>
      <c r="U335" s="876">
        <f t="shared" si="140"/>
        <v>0</v>
      </c>
      <c r="V335" s="667">
        <f t="shared" si="167"/>
        <v>108</v>
      </c>
      <c r="W335" s="876">
        <f t="shared" si="138"/>
        <v>0</v>
      </c>
      <c r="X335" s="667">
        <f t="shared" si="153"/>
        <v>108</v>
      </c>
      <c r="Y335" s="876">
        <f t="shared" si="150"/>
        <v>0</v>
      </c>
      <c r="Z335" s="667">
        <f t="shared" si="151"/>
        <v>108</v>
      </c>
      <c r="AA335" s="876">
        <f t="shared" si="152"/>
        <v>0</v>
      </c>
      <c r="AB335" s="186"/>
      <c r="AC335" s="186"/>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26" t="str">
        <f t="shared" si="149"/>
        <v>YYAA2A1z</v>
      </c>
      <c r="H336" s="222">
        <v>110</v>
      </c>
      <c r="I336" s="222">
        <v>0</v>
      </c>
      <c r="J336" s="667">
        <f t="shared" si="161"/>
        <v>93.5</v>
      </c>
      <c r="K336" s="876">
        <f t="shared" si="131"/>
        <v>0</v>
      </c>
      <c r="L336" s="667">
        <f t="shared" si="162"/>
        <v>93.5</v>
      </c>
      <c r="M336" s="876">
        <f t="shared" si="131"/>
        <v>0</v>
      </c>
      <c r="N336" s="667">
        <f t="shared" si="163"/>
        <v>93.5</v>
      </c>
      <c r="O336" s="876">
        <f t="shared" si="131"/>
        <v>0</v>
      </c>
      <c r="P336" s="667">
        <f t="shared" si="164"/>
        <v>93.5</v>
      </c>
      <c r="Q336" s="876">
        <f t="shared" si="131"/>
        <v>0</v>
      </c>
      <c r="R336" s="667">
        <f t="shared" si="165"/>
        <v>110</v>
      </c>
      <c r="S336" s="876">
        <f t="shared" si="131"/>
        <v>0</v>
      </c>
      <c r="T336" s="667">
        <f t="shared" si="166"/>
        <v>110</v>
      </c>
      <c r="U336" s="876">
        <f t="shared" si="140"/>
        <v>0</v>
      </c>
      <c r="V336" s="667">
        <f t="shared" si="167"/>
        <v>110</v>
      </c>
      <c r="W336" s="876">
        <f t="shared" si="138"/>
        <v>0</v>
      </c>
      <c r="X336" s="667">
        <f t="shared" si="153"/>
        <v>110</v>
      </c>
      <c r="Y336" s="876">
        <f t="shared" si="150"/>
        <v>0</v>
      </c>
      <c r="Z336" s="667">
        <f t="shared" si="151"/>
        <v>110</v>
      </c>
      <c r="AA336" s="876">
        <f t="shared" si="152"/>
        <v>0</v>
      </c>
      <c r="AB336" s="186"/>
      <c r="AC336" s="186"/>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26" t="str">
        <f t="shared" si="149"/>
        <v>YYAA2A1zd</v>
      </c>
      <c r="H337" s="695">
        <f>H336*1.2</f>
        <v>132</v>
      </c>
      <c r="I337" s="222">
        <v>0</v>
      </c>
      <c r="J337" s="667">
        <f t="shared" si="161"/>
        <v>112.2</v>
      </c>
      <c r="K337" s="876">
        <f t="shared" si="131"/>
        <v>0</v>
      </c>
      <c r="L337" s="667">
        <f t="shared" si="162"/>
        <v>112.2</v>
      </c>
      <c r="M337" s="876">
        <f t="shared" si="131"/>
        <v>0</v>
      </c>
      <c r="N337" s="667">
        <f t="shared" si="163"/>
        <v>112.2</v>
      </c>
      <c r="O337" s="876">
        <f t="shared" si="131"/>
        <v>0</v>
      </c>
      <c r="P337" s="667">
        <f t="shared" si="164"/>
        <v>112.2</v>
      </c>
      <c r="Q337" s="876">
        <f t="shared" si="131"/>
        <v>0</v>
      </c>
      <c r="R337" s="667">
        <f t="shared" si="165"/>
        <v>132</v>
      </c>
      <c r="S337" s="876">
        <f t="shared" si="131"/>
        <v>0</v>
      </c>
      <c r="T337" s="667">
        <f t="shared" si="166"/>
        <v>132</v>
      </c>
      <c r="U337" s="876">
        <f t="shared" si="140"/>
        <v>0</v>
      </c>
      <c r="V337" s="667">
        <f t="shared" si="167"/>
        <v>132</v>
      </c>
      <c r="W337" s="876">
        <f t="shared" si="138"/>
        <v>0</v>
      </c>
      <c r="X337" s="667">
        <f t="shared" si="153"/>
        <v>132</v>
      </c>
      <c r="Y337" s="876">
        <f t="shared" si="150"/>
        <v>0</v>
      </c>
      <c r="Z337" s="667">
        <f t="shared" si="151"/>
        <v>132</v>
      </c>
      <c r="AA337" s="876">
        <f t="shared" si="152"/>
        <v>0</v>
      </c>
      <c r="AB337" s="186"/>
      <c r="AC337" s="186"/>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26" t="str">
        <f t="shared" si="149"/>
        <v>AYWA2A1a</v>
      </c>
      <c r="H338" s="222">
        <v>15</v>
      </c>
      <c r="I338" s="222">
        <v>0</v>
      </c>
      <c r="J338" s="667">
        <f t="shared" si="161"/>
        <v>12.75</v>
      </c>
      <c r="K338" s="876">
        <f t="shared" si="131"/>
        <v>0</v>
      </c>
      <c r="L338" s="667">
        <f t="shared" si="162"/>
        <v>12.75</v>
      </c>
      <c r="M338" s="876">
        <f t="shared" si="131"/>
        <v>0</v>
      </c>
      <c r="N338" s="667">
        <f t="shared" si="163"/>
        <v>12.75</v>
      </c>
      <c r="O338" s="876">
        <f t="shared" si="131"/>
        <v>0</v>
      </c>
      <c r="P338" s="667">
        <f t="shared" si="164"/>
        <v>12.75</v>
      </c>
      <c r="Q338" s="876">
        <f t="shared" si="131"/>
        <v>0</v>
      </c>
      <c r="R338" s="667">
        <f t="shared" si="165"/>
        <v>15</v>
      </c>
      <c r="S338" s="876">
        <f t="shared" si="131"/>
        <v>0</v>
      </c>
      <c r="T338" s="667">
        <f t="shared" si="166"/>
        <v>15</v>
      </c>
      <c r="U338" s="876">
        <f t="shared" si="140"/>
        <v>0</v>
      </c>
      <c r="V338" s="667">
        <f t="shared" si="167"/>
        <v>15</v>
      </c>
      <c r="W338" s="876">
        <f t="shared" si="138"/>
        <v>0</v>
      </c>
      <c r="X338" s="667">
        <f t="shared" si="153"/>
        <v>15</v>
      </c>
      <c r="Y338" s="876">
        <f t="shared" si="150"/>
        <v>0</v>
      </c>
      <c r="Z338" s="667">
        <f t="shared" si="151"/>
        <v>15</v>
      </c>
      <c r="AA338" s="876">
        <f t="shared" si="152"/>
        <v>0</v>
      </c>
      <c r="AB338" s="186"/>
      <c r="AC338" s="186"/>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26" t="str">
        <f t="shared" si="149"/>
        <v>AANWA1a</v>
      </c>
      <c r="H339" s="222">
        <v>0</v>
      </c>
      <c r="I339" s="222">
        <v>0</v>
      </c>
      <c r="J339" s="667">
        <f t="shared" si="161"/>
        <v>0</v>
      </c>
      <c r="K339" s="876">
        <f t="shared" si="131"/>
        <v>0</v>
      </c>
      <c r="L339" s="667">
        <f t="shared" si="162"/>
        <v>0</v>
      </c>
      <c r="M339" s="876">
        <f t="shared" si="131"/>
        <v>0</v>
      </c>
      <c r="N339" s="667">
        <f t="shared" si="163"/>
        <v>0</v>
      </c>
      <c r="O339" s="876">
        <f t="shared" si="131"/>
        <v>0</v>
      </c>
      <c r="P339" s="667">
        <f t="shared" si="164"/>
        <v>0</v>
      </c>
      <c r="Q339" s="876">
        <f t="shared" si="131"/>
        <v>0</v>
      </c>
      <c r="R339" s="667">
        <f t="shared" si="165"/>
        <v>0</v>
      </c>
      <c r="S339" s="876">
        <f t="shared" si="131"/>
        <v>0</v>
      </c>
      <c r="T339" s="667">
        <f t="shared" si="166"/>
        <v>0</v>
      </c>
      <c r="U339" s="876">
        <f t="shared" si="140"/>
        <v>0</v>
      </c>
      <c r="V339" s="667">
        <f t="shared" si="167"/>
        <v>0</v>
      </c>
      <c r="W339" s="876">
        <f t="shared" si="138"/>
        <v>0</v>
      </c>
      <c r="X339" s="667">
        <f t="shared" si="153"/>
        <v>0</v>
      </c>
      <c r="Y339" s="876">
        <f t="shared" si="150"/>
        <v>0</v>
      </c>
      <c r="Z339" s="667">
        <f t="shared" si="151"/>
        <v>0</v>
      </c>
      <c r="AA339" s="876">
        <f t="shared" si="152"/>
        <v>0</v>
      </c>
      <c r="AB339" s="186"/>
      <c r="AC339" s="186"/>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26" t="str">
        <f t="shared" ref="G340" si="168">_xlfn.CONCAT(H215:M215)</f>
        <v>AAANWa</v>
      </c>
      <c r="H340" s="222">
        <v>0</v>
      </c>
      <c r="I340" s="222">
        <v>0</v>
      </c>
      <c r="J340" s="667">
        <f t="shared" si="161"/>
        <v>0</v>
      </c>
      <c r="K340" s="876">
        <f t="shared" ref="K340:S340" si="169">$I340*HLOOKUP(K$286,$J$283:$R$285,3)</f>
        <v>0</v>
      </c>
      <c r="L340" s="667">
        <f t="shared" si="162"/>
        <v>0</v>
      </c>
      <c r="M340" s="876">
        <f t="shared" si="169"/>
        <v>0</v>
      </c>
      <c r="N340" s="667">
        <f t="shared" si="163"/>
        <v>0</v>
      </c>
      <c r="O340" s="876">
        <f t="shared" si="169"/>
        <v>0</v>
      </c>
      <c r="P340" s="667">
        <f t="shared" si="164"/>
        <v>0</v>
      </c>
      <c r="Q340" s="876">
        <f t="shared" si="169"/>
        <v>0</v>
      </c>
      <c r="R340" s="667">
        <f t="shared" si="165"/>
        <v>0</v>
      </c>
      <c r="S340" s="876">
        <f t="shared" si="169"/>
        <v>0</v>
      </c>
      <c r="T340" s="667">
        <f t="shared" si="166"/>
        <v>0</v>
      </c>
      <c r="U340" s="876">
        <f t="shared" si="140"/>
        <v>0</v>
      </c>
      <c r="V340" s="667">
        <f t="shared" si="167"/>
        <v>0</v>
      </c>
      <c r="W340" s="876">
        <f t="shared" si="138"/>
        <v>0</v>
      </c>
      <c r="X340" s="667">
        <f t="shared" si="153"/>
        <v>0</v>
      </c>
      <c r="Y340" s="876">
        <f t="shared" si="150"/>
        <v>0</v>
      </c>
      <c r="Z340" s="667">
        <f t="shared" si="151"/>
        <v>0</v>
      </c>
      <c r="AA340" s="876">
        <f t="shared" si="152"/>
        <v>0</v>
      </c>
      <c r="AB340" s="186"/>
      <c r="AC340" s="186"/>
      <c r="AD340" s="186"/>
      <c r="AE340" s="186"/>
      <c r="AF340" s="186"/>
      <c r="AG340" s="186"/>
      <c r="AH340" s="186"/>
      <c r="AI340" s="186"/>
      <c r="AJ340" s="186"/>
      <c r="AK340" s="186"/>
      <c r="AL340" s="186"/>
      <c r="AM340" s="186"/>
      <c r="AN340" s="186"/>
      <c r="AO340" s="186"/>
      <c r="AP340" s="186"/>
      <c r="AQ340" s="186"/>
      <c r="AR340" s="186"/>
      <c r="AS340" s="186"/>
      <c r="AT340" s="186"/>
      <c r="AU340" s="186"/>
      <c r="AV340" s="186"/>
      <c r="AW340" s="186"/>
      <c r="AX340" s="16"/>
      <c r="AY340" s="8"/>
      <c r="AZ340" s="8"/>
      <c r="BA340" s="8"/>
    </row>
    <row r="341" spans="1:53" ht="14.5" outlineLevel="1" x14ac:dyDescent="0.35">
      <c r="A341" s="6"/>
      <c r="B341" s="7"/>
      <c r="C341" s="17"/>
      <c r="D341" s="17"/>
      <c r="E341" s="17"/>
      <c r="F341" s="26"/>
      <c r="G341" s="26" t="str">
        <f t="shared" ref="G341" si="170">_xlfn.CONCAT(H216:M216)</f>
        <v>MSMSMSMSMSms</v>
      </c>
      <c r="H341" s="222">
        <f>90*1.2</f>
        <v>108</v>
      </c>
      <c r="I341" s="222">
        <v>0</v>
      </c>
      <c r="J341" s="667">
        <f t="shared" si="161"/>
        <v>91.8</v>
      </c>
      <c r="K341" s="876">
        <f t="shared" si="131"/>
        <v>0</v>
      </c>
      <c r="L341" s="667">
        <f t="shared" si="162"/>
        <v>91.8</v>
      </c>
      <c r="M341" s="876">
        <f t="shared" si="131"/>
        <v>0</v>
      </c>
      <c r="N341" s="667">
        <f t="shared" si="163"/>
        <v>91.8</v>
      </c>
      <c r="O341" s="876">
        <f t="shared" si="131"/>
        <v>0</v>
      </c>
      <c r="P341" s="667">
        <f t="shared" si="164"/>
        <v>91.8</v>
      </c>
      <c r="Q341" s="876">
        <f t="shared" si="131"/>
        <v>0</v>
      </c>
      <c r="R341" s="667">
        <f t="shared" si="165"/>
        <v>108</v>
      </c>
      <c r="S341" s="876">
        <f t="shared" si="131"/>
        <v>0</v>
      </c>
      <c r="T341" s="667">
        <f t="shared" si="166"/>
        <v>108</v>
      </c>
      <c r="U341" s="876">
        <f t="shared" si="140"/>
        <v>0</v>
      </c>
      <c r="V341" s="667">
        <f t="shared" si="167"/>
        <v>108</v>
      </c>
      <c r="W341" s="876">
        <f t="shared" si="138"/>
        <v>0</v>
      </c>
      <c r="X341" s="667">
        <f t="shared" si="153"/>
        <v>108</v>
      </c>
      <c r="Y341" s="876">
        <f t="shared" si="150"/>
        <v>0</v>
      </c>
      <c r="Z341" s="667">
        <f t="shared" si="151"/>
        <v>108</v>
      </c>
      <c r="AA341" s="876">
        <f t="shared" si="152"/>
        <v>0</v>
      </c>
      <c r="AB341" s="186"/>
      <c r="AC341" s="186"/>
      <c r="AD341" s="186"/>
      <c r="AE341" s="186"/>
      <c r="AF341" s="186"/>
      <c r="AG341" s="186"/>
      <c r="AH341" s="186"/>
      <c r="AI341" s="186"/>
      <c r="AJ341" s="186"/>
      <c r="AK341" s="186"/>
      <c r="AL341" s="186"/>
      <c r="AM341" s="186"/>
      <c r="AN341" s="186"/>
      <c r="AO341" s="186"/>
      <c r="AP341" s="186"/>
      <c r="AQ341" s="186"/>
      <c r="AR341" s="186"/>
      <c r="AS341" s="186"/>
      <c r="AT341" s="186"/>
      <c r="AU341" s="186"/>
      <c r="AV341" s="186"/>
      <c r="AW341" s="186"/>
      <c r="AX341" s="16"/>
      <c r="AY341" s="8"/>
      <c r="AZ341" s="8"/>
      <c r="BA341" s="8"/>
    </row>
    <row r="342" spans="1:53" ht="14.5" outlineLevel="1" x14ac:dyDescent="0.35">
      <c r="A342" s="6"/>
      <c r="B342" s="7"/>
      <c r="C342" s="17"/>
      <c r="D342" s="17"/>
      <c r="E342" s="17"/>
      <c r="F342" s="26"/>
      <c r="G342" s="26"/>
      <c r="I342" s="26"/>
      <c r="J342" s="26"/>
      <c r="K342" s="26"/>
      <c r="N342" s="494"/>
      <c r="O342" s="186"/>
      <c r="P342" s="186"/>
      <c r="Q342" s="186"/>
      <c r="R342" s="186"/>
      <c r="S342" s="186"/>
      <c r="T342" s="186"/>
      <c r="U342" s="186"/>
      <c r="V342" s="186"/>
      <c r="W342" s="186"/>
      <c r="X342" s="186"/>
      <c r="Y342" s="186"/>
      <c r="Z342" s="186"/>
      <c r="AA342" s="186"/>
      <c r="AB342" s="186"/>
      <c r="AC342" s="186"/>
      <c r="AD342" s="186"/>
      <c r="AE342" s="186"/>
      <c r="AF342" s="186"/>
      <c r="AG342" s="186"/>
      <c r="AH342" s="186"/>
      <c r="AI342" s="186"/>
      <c r="AJ342" s="186"/>
      <c r="AK342" s="186"/>
      <c r="AL342" s="186"/>
      <c r="AM342" s="186"/>
      <c r="AN342" s="186"/>
      <c r="AO342" s="186"/>
      <c r="AP342" s="186"/>
      <c r="AQ342" s="186"/>
      <c r="AR342" s="186"/>
      <c r="AS342" s="186"/>
      <c r="AT342" s="186"/>
      <c r="AU342" s="186"/>
      <c r="AV342" s="186"/>
      <c r="AW342" s="186"/>
      <c r="AX342" s="16"/>
      <c r="AY342" s="8"/>
      <c r="AZ342" s="8"/>
      <c r="BA342" s="8"/>
    </row>
    <row r="343" spans="1:53" ht="14.5" outlineLevel="1" x14ac:dyDescent="0.35">
      <c r="A343" s="6"/>
      <c r="B343" s="7"/>
      <c r="C343" s="17"/>
      <c r="D343" s="17"/>
      <c r="E343" s="17"/>
      <c r="F343" s="26"/>
      <c r="G343" s="495" t="s">
        <v>782</v>
      </c>
      <c r="I343" t="s">
        <v>999</v>
      </c>
      <c r="J343" s="693" t="s">
        <v>379</v>
      </c>
      <c r="K343" s="693" t="s">
        <v>772</v>
      </c>
      <c r="L343" s="693" t="s">
        <v>773</v>
      </c>
      <c r="M343" s="693" t="s">
        <v>774</v>
      </c>
      <c r="N343" s="693" t="s">
        <v>775</v>
      </c>
      <c r="O343" s="693" t="s">
        <v>776</v>
      </c>
      <c r="P343" s="693" t="s">
        <v>777</v>
      </c>
      <c r="Q343" s="693" t="s">
        <v>778</v>
      </c>
      <c r="R343" s="693" t="s">
        <v>779</v>
      </c>
      <c r="S343" s="186"/>
      <c r="T343" t="s">
        <v>1207</v>
      </c>
      <c r="U343" s="693" t="s">
        <v>379</v>
      </c>
      <c r="V343" s="693" t="s">
        <v>772</v>
      </c>
      <c r="W343" s="693" t="s">
        <v>773</v>
      </c>
      <c r="X343" s="693" t="s">
        <v>774</v>
      </c>
      <c r="Y343" s="693" t="s">
        <v>775</v>
      </c>
      <c r="Z343" s="693" t="s">
        <v>776</v>
      </c>
      <c r="AA343" s="693" t="s">
        <v>777</v>
      </c>
      <c r="AB343" s="693" t="s">
        <v>778</v>
      </c>
      <c r="AC343" s="693" t="s">
        <v>779</v>
      </c>
      <c r="AD343" s="186"/>
      <c r="AE343" s="186"/>
      <c r="AF343" s="186"/>
      <c r="AG343" s="186"/>
      <c r="AH343" s="186"/>
      <c r="AI343" s="186"/>
      <c r="AJ343" s="186"/>
      <c r="AK343" s="186"/>
      <c r="AL343" s="186"/>
      <c r="AM343" s="186"/>
      <c r="AN343" s="186"/>
      <c r="AO343" s="186"/>
      <c r="AP343" s="186"/>
      <c r="AQ343" s="186"/>
      <c r="AR343" s="186"/>
      <c r="AS343" s="186"/>
      <c r="AT343" s="186"/>
      <c r="AU343" s="186"/>
      <c r="AV343" s="186"/>
      <c r="AW343" s="186"/>
      <c r="AX343" s="16"/>
      <c r="AY343" s="8"/>
      <c r="AZ343" s="8"/>
      <c r="BA343" s="8"/>
    </row>
    <row r="344" spans="1:53" ht="14.5" outlineLevel="1" x14ac:dyDescent="0.35">
      <c r="A344" s="6"/>
      <c r="B344" s="7"/>
      <c r="C344" s="17"/>
      <c r="D344" s="17"/>
      <c r="E344" s="17"/>
      <c r="F344" s="26"/>
      <c r="G344" s="495"/>
      <c r="H344" t="s">
        <v>1207</v>
      </c>
      <c r="I344" t="s">
        <v>1000</v>
      </c>
      <c r="J344" s="694">
        <v>1</v>
      </c>
      <c r="K344" s="694">
        <v>1</v>
      </c>
      <c r="L344" s="694">
        <v>1</v>
      </c>
      <c r="M344" s="694">
        <v>1</v>
      </c>
      <c r="N344" s="694">
        <v>1</v>
      </c>
      <c r="O344" s="694">
        <v>1</v>
      </c>
      <c r="P344" s="694">
        <v>1</v>
      </c>
      <c r="Q344" s="694">
        <v>1</v>
      </c>
      <c r="R344" s="694">
        <v>1</v>
      </c>
      <c r="S344" s="186"/>
      <c r="T344" t="s">
        <v>1000</v>
      </c>
      <c r="U344" s="694">
        <v>1</v>
      </c>
      <c r="V344" s="694">
        <v>1</v>
      </c>
      <c r="W344" s="694">
        <v>1</v>
      </c>
      <c r="X344" s="694">
        <v>1</v>
      </c>
      <c r="Y344" s="694">
        <v>0</v>
      </c>
      <c r="Z344" s="694">
        <v>0</v>
      </c>
      <c r="AA344" s="694">
        <v>0</v>
      </c>
      <c r="AB344" s="694">
        <v>0</v>
      </c>
      <c r="AC344" s="694">
        <v>0</v>
      </c>
      <c r="AD344" s="186"/>
      <c r="AE344" s="186"/>
      <c r="AF344" s="186"/>
      <c r="AG344" s="186"/>
      <c r="AH344" s="186"/>
      <c r="AI344" s="186"/>
      <c r="AJ344" s="186"/>
      <c r="AK344" s="186"/>
      <c r="AL344" s="186"/>
      <c r="AM344" s="186"/>
      <c r="AN344" s="186"/>
      <c r="AO344" s="186"/>
      <c r="AP344" s="186"/>
      <c r="AQ344" s="186"/>
      <c r="AR344" s="186"/>
      <c r="AS344" s="186"/>
      <c r="AT344" s="186"/>
      <c r="AU344" s="186"/>
      <c r="AV344" s="186"/>
      <c r="AW344" s="186"/>
      <c r="AX344" s="16"/>
      <c r="AY344" s="8"/>
      <c r="AZ344" s="8"/>
      <c r="BA344" s="8"/>
    </row>
    <row r="345" spans="1:53" ht="14.5" outlineLevel="1" x14ac:dyDescent="0.35">
      <c r="A345" s="6"/>
      <c r="B345" s="7"/>
      <c r="C345" s="17"/>
      <c r="D345" s="17"/>
      <c r="E345" s="17"/>
      <c r="F345" s="26"/>
      <c r="G345" s="495"/>
      <c r="H345" t="s">
        <v>1207</v>
      </c>
      <c r="I345" t="s">
        <v>1001</v>
      </c>
      <c r="J345" s="694">
        <v>1</v>
      </c>
      <c r="K345" s="694">
        <v>1</v>
      </c>
      <c r="L345" s="694">
        <v>1</v>
      </c>
      <c r="M345" s="694">
        <v>1</v>
      </c>
      <c r="N345" s="694">
        <v>1</v>
      </c>
      <c r="O345" s="694">
        <v>1</v>
      </c>
      <c r="P345" s="694">
        <v>1</v>
      </c>
      <c r="Q345" s="694">
        <v>1</v>
      </c>
      <c r="R345" s="694">
        <v>1</v>
      </c>
      <c r="S345" s="186"/>
      <c r="T345" t="s">
        <v>1001</v>
      </c>
      <c r="U345" s="694">
        <v>0</v>
      </c>
      <c r="V345" s="694">
        <v>0</v>
      </c>
      <c r="W345" s="694">
        <v>0</v>
      </c>
      <c r="X345" s="694">
        <v>0</v>
      </c>
      <c r="Y345" s="694">
        <v>0</v>
      </c>
      <c r="Z345" s="694">
        <v>0</v>
      </c>
      <c r="AA345" s="694">
        <v>0</v>
      </c>
      <c r="AB345" s="694">
        <v>0</v>
      </c>
      <c r="AC345" s="694">
        <v>0</v>
      </c>
      <c r="AD345" s="186"/>
      <c r="AE345" s="186"/>
      <c r="AF345" s="186"/>
      <c r="AG345" s="186"/>
      <c r="AH345" s="186"/>
      <c r="AI345" s="186"/>
      <c r="AJ345" s="186"/>
      <c r="AK345" s="186"/>
      <c r="AL345" s="186"/>
      <c r="AM345" s="186"/>
      <c r="AN345" s="186"/>
      <c r="AO345" s="186"/>
      <c r="AP345" s="186"/>
      <c r="AQ345" s="186"/>
      <c r="AR345" s="186"/>
      <c r="AS345" s="186"/>
      <c r="AT345" s="186"/>
      <c r="AU345" s="186"/>
      <c r="AV345" s="186"/>
      <c r="AW345" s="186"/>
      <c r="AX345" s="16"/>
      <c r="AY345" s="8"/>
      <c r="AZ345" s="8"/>
      <c r="BA345" s="8"/>
    </row>
    <row r="346" spans="1:53" ht="14.5" outlineLevel="1" x14ac:dyDescent="0.35">
      <c r="A346" s="6"/>
      <c r="B346" s="7"/>
      <c r="C346" s="17"/>
      <c r="D346" s="17"/>
      <c r="E346" s="17"/>
      <c r="F346" s="26"/>
      <c r="G346" s="495"/>
      <c r="H346" t="s">
        <v>1207</v>
      </c>
      <c r="I346" t="s">
        <v>1002</v>
      </c>
      <c r="J346" s="694">
        <v>1</v>
      </c>
      <c r="K346" s="694">
        <v>1</v>
      </c>
      <c r="L346" s="694">
        <v>1</v>
      </c>
      <c r="M346" s="694">
        <v>1</v>
      </c>
      <c r="N346" s="694">
        <v>1</v>
      </c>
      <c r="O346" s="694">
        <v>1</v>
      </c>
      <c r="P346" s="694">
        <v>1</v>
      </c>
      <c r="Q346" s="694">
        <v>1</v>
      </c>
      <c r="R346" s="694">
        <v>1</v>
      </c>
      <c r="S346" s="186"/>
      <c r="T346" t="s">
        <v>1002</v>
      </c>
      <c r="U346" s="694">
        <v>0</v>
      </c>
      <c r="V346" s="694">
        <v>0</v>
      </c>
      <c r="W346" s="694">
        <v>0</v>
      </c>
      <c r="X346" s="694">
        <v>0</v>
      </c>
      <c r="Y346" s="694">
        <v>0</v>
      </c>
      <c r="Z346" s="694">
        <v>0</v>
      </c>
      <c r="AA346" s="694">
        <v>0</v>
      </c>
      <c r="AB346" s="694">
        <v>0</v>
      </c>
      <c r="AC346" s="694">
        <v>0</v>
      </c>
      <c r="AD346" s="186"/>
      <c r="AE346" s="186"/>
      <c r="AF346" s="186"/>
      <c r="AG346" s="186"/>
      <c r="AH346" s="186"/>
      <c r="AI346" s="186"/>
      <c r="AJ346" s="186"/>
      <c r="AK346" s="186"/>
      <c r="AL346" s="186"/>
      <c r="AM346" s="186"/>
      <c r="AN346" s="186"/>
      <c r="AO346" s="186"/>
      <c r="AP346" s="186"/>
      <c r="AQ346" s="186"/>
      <c r="AR346" s="186"/>
      <c r="AS346" s="186"/>
      <c r="AT346" s="186"/>
      <c r="AU346" s="186"/>
      <c r="AV346" s="186"/>
      <c r="AW346" s="186"/>
      <c r="AX346" s="16"/>
      <c r="AY346" s="8"/>
      <c r="AZ346" s="8"/>
      <c r="BA346" s="8"/>
    </row>
    <row r="347" spans="1:53" ht="14.5" outlineLevel="1" x14ac:dyDescent="0.35">
      <c r="A347" s="6"/>
      <c r="B347" s="7"/>
      <c r="C347" s="17"/>
      <c r="D347" s="17"/>
      <c r="E347" s="17"/>
      <c r="F347" s="26"/>
      <c r="G347" s="495"/>
      <c r="H347" t="s">
        <v>1206</v>
      </c>
      <c r="I347" t="s">
        <v>967</v>
      </c>
      <c r="J347" s="694">
        <v>1.5</v>
      </c>
      <c r="K347" s="694">
        <v>1</v>
      </c>
      <c r="L347" s="694">
        <v>1</v>
      </c>
      <c r="M347" s="694">
        <v>0.5</v>
      </c>
      <c r="N347" s="694">
        <v>1</v>
      </c>
      <c r="O347" s="694">
        <v>0.5</v>
      </c>
      <c r="P347" s="694">
        <v>0.5</v>
      </c>
      <c r="Q347" s="694">
        <v>0</v>
      </c>
      <c r="R347" s="694">
        <v>1</v>
      </c>
      <c r="S347" s="186"/>
      <c r="T347" t="s">
        <v>967</v>
      </c>
      <c r="U347" s="694">
        <v>0</v>
      </c>
      <c r="V347" s="694">
        <v>0</v>
      </c>
      <c r="W347" s="694">
        <v>0</v>
      </c>
      <c r="X347" s="694">
        <v>0</v>
      </c>
      <c r="Y347" s="694">
        <v>0</v>
      </c>
      <c r="Z347" s="694">
        <v>0</v>
      </c>
      <c r="AA347" s="694">
        <v>0</v>
      </c>
      <c r="AB347" s="694">
        <v>0</v>
      </c>
      <c r="AC347" s="694">
        <v>0</v>
      </c>
      <c r="AD347" s="186"/>
      <c r="AE347" s="186"/>
      <c r="AF347" s="186"/>
      <c r="AG347" s="186"/>
      <c r="AH347" s="186"/>
      <c r="AI347" s="186"/>
      <c r="AJ347" s="186"/>
      <c r="AK347" s="186"/>
      <c r="AL347" s="186"/>
      <c r="AM347" s="186"/>
      <c r="AN347" s="186"/>
      <c r="AO347" s="186"/>
      <c r="AP347" s="186"/>
      <c r="AQ347" s="186"/>
      <c r="AR347" s="186"/>
      <c r="AS347" s="186"/>
      <c r="AT347" s="186"/>
      <c r="AU347" s="186"/>
      <c r="AV347" s="186"/>
      <c r="AW347" s="186"/>
      <c r="AX347" s="16"/>
      <c r="AY347" s="8"/>
      <c r="AZ347" s="8"/>
      <c r="BA347" s="8"/>
    </row>
    <row r="348" spans="1:53" ht="14.5" outlineLevel="1" x14ac:dyDescent="0.35">
      <c r="A348" s="6"/>
      <c r="B348" s="7"/>
      <c r="C348" s="17"/>
      <c r="D348" s="17"/>
      <c r="E348" s="17"/>
      <c r="F348" s="26"/>
      <c r="G348" s="495"/>
      <c r="S348" s="186"/>
      <c r="T348" s="186"/>
      <c r="U348" s="186"/>
      <c r="V348" s="186"/>
      <c r="W348" s="186"/>
      <c r="X348" s="186"/>
      <c r="Y348" s="186"/>
      <c r="Z348" s="186"/>
      <c r="AA348" s="186"/>
      <c r="AB348" s="186"/>
      <c r="AC348" s="186"/>
      <c r="AD348" s="186"/>
      <c r="AE348" s="186"/>
      <c r="AF348" s="186"/>
      <c r="AG348" s="186"/>
      <c r="AH348" s="186"/>
      <c r="AI348" s="186"/>
      <c r="AJ348" s="186"/>
      <c r="AK348" s="186"/>
      <c r="AL348" s="186"/>
      <c r="AM348" s="186"/>
      <c r="AN348" s="186"/>
      <c r="AO348" s="186"/>
      <c r="AP348" s="186"/>
      <c r="AQ348" s="186"/>
      <c r="AR348" s="186"/>
      <c r="AS348" s="186"/>
      <c r="AT348" s="186"/>
      <c r="AU348" s="186"/>
      <c r="AV348" s="186"/>
      <c r="AW348" s="186"/>
      <c r="AX348" s="16"/>
      <c r="AY348" s="8"/>
      <c r="AZ348" s="8"/>
      <c r="BA348" s="8"/>
    </row>
    <row r="349" spans="1:53" ht="14.5" outlineLevel="1" x14ac:dyDescent="0.35">
      <c r="A349" s="6"/>
      <c r="B349" s="7"/>
      <c r="C349" s="17"/>
      <c r="D349" s="17"/>
      <c r="E349" s="17"/>
      <c r="F349" s="26"/>
      <c r="G349" s="26" t="s">
        <v>785</v>
      </c>
      <c r="H349" t="s">
        <v>800</v>
      </c>
      <c r="I349" t="s">
        <v>800</v>
      </c>
      <c r="J349" t="s">
        <v>800</v>
      </c>
      <c r="K349" t="s">
        <v>800</v>
      </c>
      <c r="L349" t="s">
        <v>379</v>
      </c>
      <c r="M349" t="s">
        <v>379</v>
      </c>
      <c r="N349" t="s">
        <v>379</v>
      </c>
      <c r="O349" t="s">
        <v>379</v>
      </c>
      <c r="P349" t="s">
        <v>772</v>
      </c>
      <c r="Q349" t="s">
        <v>772</v>
      </c>
      <c r="R349" t="s">
        <v>772</v>
      </c>
      <c r="S349" t="s">
        <v>772</v>
      </c>
      <c r="T349" t="s">
        <v>773</v>
      </c>
      <c r="U349" t="s">
        <v>773</v>
      </c>
      <c r="V349" t="s">
        <v>773</v>
      </c>
      <c r="W349" t="s">
        <v>773</v>
      </c>
      <c r="X349" t="s">
        <v>774</v>
      </c>
      <c r="Y349" t="s">
        <v>774</v>
      </c>
      <c r="Z349" t="s">
        <v>774</v>
      </c>
      <c r="AA349" t="s">
        <v>774</v>
      </c>
      <c r="AB349" t="s">
        <v>775</v>
      </c>
      <c r="AC349" t="s">
        <v>775</v>
      </c>
      <c r="AD349" t="s">
        <v>775</v>
      </c>
      <c r="AE349" t="s">
        <v>775</v>
      </c>
      <c r="AF349" t="s">
        <v>776</v>
      </c>
      <c r="AG349" t="s">
        <v>776</v>
      </c>
      <c r="AH349" t="s">
        <v>776</v>
      </c>
      <c r="AI349" t="s">
        <v>776</v>
      </c>
      <c r="AJ349" t="s">
        <v>777</v>
      </c>
      <c r="AK349" t="s">
        <v>777</v>
      </c>
      <c r="AL349" t="s">
        <v>777</v>
      </c>
      <c r="AM349" t="s">
        <v>777</v>
      </c>
      <c r="AN349" t="s">
        <v>778</v>
      </c>
      <c r="AO349" t="s">
        <v>778</v>
      </c>
      <c r="AP349" t="s">
        <v>778</v>
      </c>
      <c r="AQ349" t="s">
        <v>778</v>
      </c>
      <c r="AR349" t="s">
        <v>779</v>
      </c>
      <c r="AS349" t="s">
        <v>779</v>
      </c>
      <c r="AT349" t="s">
        <v>779</v>
      </c>
      <c r="AU349" t="s">
        <v>779</v>
      </c>
      <c r="AV349" s="186"/>
      <c r="AW349" s="186"/>
      <c r="AX349" s="16"/>
      <c r="AY349" s="8"/>
      <c r="AZ349" s="8"/>
      <c r="BA349" s="8"/>
    </row>
    <row r="350" spans="1:53" ht="14.5" outlineLevel="1" x14ac:dyDescent="0.35">
      <c r="A350" s="6"/>
      <c r="B350" s="7"/>
      <c r="C350" s="17"/>
      <c r="D350" s="17"/>
      <c r="E350" s="17"/>
      <c r="F350" s="26"/>
      <c r="G350" s="26" t="s">
        <v>784</v>
      </c>
      <c r="H350" t="s">
        <v>1000</v>
      </c>
      <c r="I350" t="s">
        <v>1001</v>
      </c>
      <c r="J350" t="s">
        <v>1002</v>
      </c>
      <c r="K350" t="s">
        <v>967</v>
      </c>
      <c r="L350" t="str">
        <f>H350</f>
        <v>knock</v>
      </c>
      <c r="M350" t="str">
        <f t="shared" ref="M350:AO350" si="171">I350</f>
        <v>pre-em</v>
      </c>
      <c r="N350" t="str">
        <f t="shared" si="171"/>
        <v>selective_and_spraytop</v>
      </c>
      <c r="O350" t="str">
        <f t="shared" si="171"/>
        <v>fungicide</v>
      </c>
      <c r="P350" t="str">
        <f t="shared" si="171"/>
        <v>knock</v>
      </c>
      <c r="Q350" t="str">
        <f t="shared" si="171"/>
        <v>pre-em</v>
      </c>
      <c r="R350" t="str">
        <f t="shared" si="171"/>
        <v>selective_and_spraytop</v>
      </c>
      <c r="S350" t="str">
        <f t="shared" si="171"/>
        <v>fungicide</v>
      </c>
      <c r="T350" t="str">
        <f t="shared" si="171"/>
        <v>knock</v>
      </c>
      <c r="U350" t="str">
        <f t="shared" si="171"/>
        <v>pre-em</v>
      </c>
      <c r="V350" t="str">
        <f t="shared" si="171"/>
        <v>selective_and_spraytop</v>
      </c>
      <c r="W350" t="str">
        <f t="shared" si="171"/>
        <v>fungicide</v>
      </c>
      <c r="X350" t="str">
        <f>T350</f>
        <v>knock</v>
      </c>
      <c r="Y350" t="str">
        <f>U350</f>
        <v>pre-em</v>
      </c>
      <c r="Z350" t="str">
        <f>V350</f>
        <v>selective_and_spraytop</v>
      </c>
      <c r="AA350" t="str">
        <f>W350</f>
        <v>fungicide</v>
      </c>
      <c r="AB350" t="str">
        <f>X350</f>
        <v>knock</v>
      </c>
      <c r="AC350" t="str">
        <f t="shared" si="171"/>
        <v>pre-em</v>
      </c>
      <c r="AD350" t="str">
        <f>Z350</f>
        <v>selective_and_spraytop</v>
      </c>
      <c r="AE350" t="str">
        <f>AA350</f>
        <v>fungicide</v>
      </c>
      <c r="AF350" t="str">
        <f>AB350</f>
        <v>knock</v>
      </c>
      <c r="AG350" t="str">
        <f>AC350</f>
        <v>pre-em</v>
      </c>
      <c r="AH350" t="str">
        <f t="shared" si="171"/>
        <v>selective_and_spraytop</v>
      </c>
      <c r="AI350" t="str">
        <f t="shared" si="171"/>
        <v>fungicide</v>
      </c>
      <c r="AJ350" t="str">
        <f t="shared" si="171"/>
        <v>knock</v>
      </c>
      <c r="AK350" t="str">
        <f t="shared" si="171"/>
        <v>pre-em</v>
      </c>
      <c r="AL350" t="str">
        <f t="shared" si="171"/>
        <v>selective_and_spraytop</v>
      </c>
      <c r="AM350" t="str">
        <f t="shared" si="171"/>
        <v>fungicide</v>
      </c>
      <c r="AN350" t="str">
        <f t="shared" si="171"/>
        <v>knock</v>
      </c>
      <c r="AO350" t="str">
        <f t="shared" si="171"/>
        <v>pre-em</v>
      </c>
      <c r="AP350" t="str">
        <f t="shared" ref="AP350:AU350" si="172">AL350</f>
        <v>selective_and_spraytop</v>
      </c>
      <c r="AQ350" t="str">
        <f t="shared" si="172"/>
        <v>fungicide</v>
      </c>
      <c r="AR350" t="str">
        <f t="shared" si="172"/>
        <v>knock</v>
      </c>
      <c r="AS350" t="str">
        <f t="shared" si="172"/>
        <v>pre-em</v>
      </c>
      <c r="AT350" t="str">
        <f t="shared" si="172"/>
        <v>selective_and_spraytop</v>
      </c>
      <c r="AU350" t="str">
        <f t="shared" si="172"/>
        <v>fungicide</v>
      </c>
      <c r="AV350" s="186"/>
      <c r="AW350" s="186"/>
      <c r="AX350" s="16"/>
      <c r="AY350" s="8"/>
      <c r="AZ350" s="8"/>
      <c r="BA350" s="8"/>
    </row>
    <row r="351" spans="1:53" ht="14.5" outlineLevel="1" x14ac:dyDescent="0.35">
      <c r="A351" s="6"/>
      <c r="B351" s="7"/>
      <c r="C351" s="17"/>
      <c r="D351" s="17"/>
      <c r="E351" s="17"/>
      <c r="F351" s="26"/>
      <c r="G351" s="26" t="str">
        <f t="shared" ref="G351:G382" si="173">_xlfn.CONCAT(H163:M163)</f>
        <v>AAAA2A1a</v>
      </c>
      <c r="H351" s="222">
        <f t="shared" ref="H351:J370" si="174">IF($H288&gt;0,INDEX($Z$211:$AC$224,MATCH($M163,$Y$211:$Y$224,0),MATCH(H$350,$Z$210:$AC$210,0)),0)</f>
        <v>0</v>
      </c>
      <c r="I351" s="222">
        <f t="shared" si="174"/>
        <v>0</v>
      </c>
      <c r="J351" s="222">
        <f t="shared" si="174"/>
        <v>0</v>
      </c>
      <c r="K351" s="222">
        <f t="shared" ref="K351:K382" si="175">IF($I288&gt;0,INDEX($Z$211:$AC$224,MATCH($M163,$Y$211:$Y$224,0),MATCH(K$350,$Z$210:$AC$210,0)),0)</f>
        <v>0</v>
      </c>
      <c r="L351" s="695" cm="1">
        <f t="array" ref="L351">INDEX($H351:$K351,0,MATCH(L$350,$H$350:$K$350,0))*INDEX($J$344:$R$347,MATCH(L$350,$I$344:$I$347,0),MATCH(L$349,$J$343:$R$343,0))+IF(SUM($H351:$I351)&gt;0,INDEX($U$344:$AC$347,MATCH(L$350,$I$344:$I$347,0),MATCH(L$349,$J$343:$R$343,0)))</f>
        <v>0</v>
      </c>
      <c r="M351" s="695" cm="1">
        <f t="array" ref="M351">INDEX($H351:$K351,0,MATCH(M$350,$H$350:$K$350,0))*INDEX($J$344:$R$347,MATCH(M$350,$I$344:$I$347,0),MATCH(M$349,$J$343:$R$343,0))+IF(SUM($H351:$I351)&gt;0,INDEX($U$344:$AC$347,MATCH(M$350,$I$344:$I$347,0),MATCH(M$349,$J$343:$R$343,0)))</f>
        <v>0</v>
      </c>
      <c r="N351" s="695" cm="1">
        <f t="array" ref="N351">INDEX($H351:$K351,0,MATCH(N$350,$H$350:$K$350,0))*INDEX($J$344:$R$347,MATCH(N$350,$I$344:$I$347,0),MATCH(N$349,$J$343:$R$343,0))+IF(SUM($H351:$I351)&gt;0,INDEX($U$344:$AC$347,MATCH(N$350,$I$344:$I$347,0),MATCH(N$349,$J$343:$R$343,0)))</f>
        <v>0</v>
      </c>
      <c r="O351" s="695" cm="1">
        <f t="array" ref="O351">INDEX($H351:$K351,0,MATCH(O$350,$H$350:$K$350,0))*INDEX($J$344:$R$347,MATCH(O$350,$I$344:$I$347,0),MATCH(O$349,$J$343:$R$343,0))+IF(SUM($H351:$I351)&gt;0,INDEX($U$344:$AC$347,MATCH(O$350,$I$344:$I$347,0),MATCH(O$349,$J$343:$R$343,0)))</f>
        <v>0</v>
      </c>
      <c r="P351" s="695" cm="1">
        <f t="array" ref="P351">INDEX($H351:$K351,0,MATCH(P$350,$H$350:$K$350,0))*INDEX($J$344:$R$347,MATCH(P$350,$I$344:$I$347,0),MATCH(P$349,$J$343:$R$343,0))+IF(SUM($H351:$I351)&gt;0,INDEX($U$344:$AC$347,MATCH(P$350,$I$344:$I$347,0),MATCH(P$349,$J$343:$R$343,0)))</f>
        <v>0</v>
      </c>
      <c r="Q351" s="695" cm="1">
        <f t="array" ref="Q351">INDEX($H351:$K351,0,MATCH(Q$350,$H$350:$K$350,0))*INDEX($J$344:$R$347,MATCH(Q$350,$I$344:$I$347,0),MATCH(Q$349,$J$343:$R$343,0))+IF(SUM($H351:$I351)&gt;0,INDEX($U$344:$AC$347,MATCH(Q$350,$I$344:$I$347,0),MATCH(Q$349,$J$343:$R$343,0)))</f>
        <v>0</v>
      </c>
      <c r="R351" s="695" cm="1">
        <f t="array" ref="R351">INDEX($H351:$K351,0,MATCH(R$350,$H$350:$K$350,0))*INDEX($J$344:$R$347,MATCH(R$350,$I$344:$I$347,0),MATCH(R$349,$J$343:$R$343,0))+IF(SUM($H351:$I351)&gt;0,INDEX($U$344:$AC$347,MATCH(R$350,$I$344:$I$347,0),MATCH(R$349,$J$343:$R$343,0)))</f>
        <v>0</v>
      </c>
      <c r="S351" s="695" cm="1">
        <f t="array" ref="S351">INDEX($H351:$K351,0,MATCH(S$350,$H$350:$K$350,0))*INDEX($J$344:$R$347,MATCH(S$350,$I$344:$I$347,0),MATCH(S$349,$J$343:$R$343,0))+IF(SUM($H351:$I351)&gt;0,INDEX($U$344:$AC$347,MATCH(S$350,$I$344:$I$347,0),MATCH(S$349,$J$343:$R$343,0)))</f>
        <v>0</v>
      </c>
      <c r="T351" s="695" cm="1">
        <f t="array" ref="T351">INDEX($H351:$K351,0,MATCH(T$350,$H$350:$K$350,0))*INDEX($J$344:$R$347,MATCH(T$350,$I$344:$I$347,0),MATCH(T$349,$J$343:$R$343,0))+IF(SUM($H351:$I351)&gt;0,INDEX($U$344:$AC$347,MATCH(T$350,$I$344:$I$347,0),MATCH(T$349,$J$343:$R$343,0)))</f>
        <v>0</v>
      </c>
      <c r="U351" s="695" cm="1">
        <f t="array" ref="U351">INDEX($H351:$K351,0,MATCH(U$350,$H$350:$K$350,0))*INDEX($J$344:$R$347,MATCH(U$350,$I$344:$I$347,0),MATCH(U$349,$J$343:$R$343,0))+IF(SUM($H351:$I351)&gt;0,INDEX($U$344:$AC$347,MATCH(U$350,$I$344:$I$347,0),MATCH(U$349,$J$343:$R$343,0)))</f>
        <v>0</v>
      </c>
      <c r="V351" s="695" cm="1">
        <f t="array" ref="V351">INDEX($H351:$K351,0,MATCH(V$350,$H$350:$K$350,0))*INDEX($J$344:$R$347,MATCH(V$350,$I$344:$I$347,0),MATCH(V$349,$J$343:$R$343,0))+IF(SUM($H351:$I351)&gt;0,INDEX($U$344:$AC$347,MATCH(V$350,$I$344:$I$347,0),MATCH(V$349,$J$343:$R$343,0)))</f>
        <v>0</v>
      </c>
      <c r="W351" s="695" cm="1">
        <f t="array" ref="W351">INDEX($H351:$K351,0,MATCH(W$350,$H$350:$K$350,0))*INDEX($J$344:$R$347,MATCH(W$350,$I$344:$I$347,0),MATCH(W$349,$J$343:$R$343,0))+IF(SUM($H351:$I351)&gt;0,INDEX($U$344:$AC$347,MATCH(W$350,$I$344:$I$347,0),MATCH(W$349,$J$343:$R$343,0)))</f>
        <v>0</v>
      </c>
      <c r="X351" s="695" cm="1">
        <f t="array" ref="X351">INDEX($H351:$K351,0,MATCH(X$350,$H$350:$K$350,0))*INDEX($J$344:$R$347,MATCH(X$350,$I$344:$I$347,0),MATCH(X$349,$J$343:$R$343,0))+IF(SUM($H351:$I351)&gt;0,INDEX($U$344:$AC$347,MATCH(X$350,$I$344:$I$347,0),MATCH(X$349,$J$343:$R$343,0)))</f>
        <v>0</v>
      </c>
      <c r="Y351" s="695" cm="1">
        <f t="array" ref="Y351">INDEX($H351:$K351,0,MATCH(Y$350,$H$350:$K$350,0))*INDEX($J$344:$R$347,MATCH(Y$350,$I$344:$I$347,0),MATCH(Y$349,$J$343:$R$343,0))+IF(SUM($H351:$I351)&gt;0,INDEX($U$344:$AC$347,MATCH(Y$350,$I$344:$I$347,0),MATCH(Y$349,$J$343:$R$343,0)))</f>
        <v>0</v>
      </c>
      <c r="Z351" s="695" cm="1">
        <f t="array" ref="Z351">INDEX($H351:$K351,0,MATCH(Z$350,$H$350:$K$350,0))*INDEX($J$344:$R$347,MATCH(Z$350,$I$344:$I$347,0),MATCH(Z$349,$J$343:$R$343,0))+IF(SUM($H351:$I351)&gt;0,INDEX($U$344:$AC$347,MATCH(Z$350,$I$344:$I$347,0),MATCH(Z$349,$J$343:$R$343,0)))</f>
        <v>0</v>
      </c>
      <c r="AA351" s="695" cm="1">
        <f t="array" ref="AA351">INDEX($H351:$K351,0,MATCH(AA$350,$H$350:$K$350,0))*INDEX($J$344:$R$347,MATCH(AA$350,$I$344:$I$347,0),MATCH(AA$349,$J$343:$R$343,0))+IF(SUM($H351:$I351)&gt;0,INDEX($U$344:$AC$347,MATCH(AA$350,$I$344:$I$347,0),MATCH(AA$349,$J$343:$R$343,0)))</f>
        <v>0</v>
      </c>
      <c r="AB351" s="695" cm="1">
        <f t="array" ref="AB351">INDEX($H351:$K351,0,MATCH(AB$350,$H$350:$K$350,0))*INDEX($J$344:$R$347,MATCH(AB$350,$I$344:$I$347,0),MATCH(AB$349,$J$343:$R$343,0))+IF(SUM($H351:$I351)&gt;0,INDEX($U$344:$AC$347,MATCH(AB$350,$I$344:$I$347,0),MATCH(AB$349,$J$343:$R$343,0)))</f>
        <v>0</v>
      </c>
      <c r="AC351" s="695" cm="1">
        <f t="array" ref="AC351">INDEX($H351:$K351,0,MATCH(AC$350,$H$350:$K$350,0))*INDEX($J$344:$R$347,MATCH(AC$350,$I$344:$I$347,0),MATCH(AC$349,$J$343:$R$343,0))+IF(SUM($H351:$I351)&gt;0,INDEX($U$344:$AC$347,MATCH(AC$350,$I$344:$I$347,0),MATCH(AC$349,$J$343:$R$343,0)))</f>
        <v>0</v>
      </c>
      <c r="AD351" s="695" cm="1">
        <f t="array" ref="AD351">INDEX($H351:$K351,0,MATCH(AD$350,$H$350:$K$350,0))*INDEX($J$344:$R$347,MATCH(AD$350,$I$344:$I$347,0),MATCH(AD$349,$J$343:$R$343,0))+IF(SUM($H351:$I351)&gt;0,INDEX($U$344:$AC$347,MATCH(AD$350,$I$344:$I$347,0),MATCH(AD$349,$J$343:$R$343,0)))</f>
        <v>0</v>
      </c>
      <c r="AE351" s="695" cm="1">
        <f t="array" ref="AE351">INDEX($H351:$K351,0,MATCH(AE$350,$H$350:$K$350,0))*INDEX($J$344:$R$347,MATCH(AE$350,$I$344:$I$347,0),MATCH(AE$349,$J$343:$R$343,0))+IF(SUM($H351:$I351)&gt;0,INDEX($U$344:$AC$347,MATCH(AE$350,$I$344:$I$347,0),MATCH(AE$349,$J$343:$R$343,0)))</f>
        <v>0</v>
      </c>
      <c r="AF351" s="695" cm="1">
        <f t="array" ref="AF351">INDEX($H351:$K351,0,MATCH(AF$350,$H$350:$K$350,0))*INDEX($J$344:$R$347,MATCH(AF$350,$I$344:$I$347,0),MATCH(AF$349,$J$343:$R$343,0))+IF(SUM($H351:$I351)&gt;0,INDEX($U$344:$AC$347,MATCH(AF$350,$I$344:$I$347,0),MATCH(AF$349,$J$343:$R$343,0)))</f>
        <v>0</v>
      </c>
      <c r="AG351" s="695" cm="1">
        <f t="array" ref="AG351">INDEX($H351:$K351,0,MATCH(AG$350,$H$350:$K$350,0))*INDEX($J$344:$R$347,MATCH(AG$350,$I$344:$I$347,0),MATCH(AG$349,$J$343:$R$343,0))+IF(SUM($H351:$I351)&gt;0,INDEX($U$344:$AC$347,MATCH(AG$350,$I$344:$I$347,0),MATCH(AG$349,$J$343:$R$343,0)))</f>
        <v>0</v>
      </c>
      <c r="AH351" s="695" cm="1">
        <f t="array" ref="AH351">INDEX($H351:$K351,0,MATCH(AH$350,$H$350:$K$350,0))*INDEX($J$344:$R$347,MATCH(AH$350,$I$344:$I$347,0),MATCH(AH$349,$J$343:$R$343,0))+IF(SUM($H351:$I351)&gt;0,INDEX($U$344:$AC$347,MATCH(AH$350,$I$344:$I$347,0),MATCH(AH$349,$J$343:$R$343,0)))</f>
        <v>0</v>
      </c>
      <c r="AI351" s="695" cm="1">
        <f t="array" ref="AI351">INDEX($H351:$K351,0,MATCH(AI$350,$H$350:$K$350,0))*INDEX($J$344:$R$347,MATCH(AI$350,$I$344:$I$347,0),MATCH(AI$349,$J$343:$R$343,0))+IF(SUM($H351:$I351)&gt;0,INDEX($U$344:$AC$347,MATCH(AI$350,$I$344:$I$347,0),MATCH(AI$349,$J$343:$R$343,0)))</f>
        <v>0</v>
      </c>
      <c r="AJ351" s="695" cm="1">
        <f t="array" ref="AJ351">INDEX($H351:$K351,0,MATCH(AJ$350,$H$350:$K$350,0))*INDEX($J$344:$R$347,MATCH(AJ$350,$I$344:$I$347,0),MATCH(AJ$349,$J$343:$R$343,0))+IF(SUM($H351:$I351)&gt;0,INDEX($U$344:$AC$347,MATCH(AJ$350,$I$344:$I$347,0),MATCH(AJ$349,$J$343:$R$343,0)))</f>
        <v>0</v>
      </c>
      <c r="AK351" s="695" cm="1">
        <f t="array" ref="AK351">INDEX($H351:$K351,0,MATCH(AK$350,$H$350:$K$350,0))*INDEX($J$344:$R$347,MATCH(AK$350,$I$344:$I$347,0),MATCH(AK$349,$J$343:$R$343,0))+IF(SUM($H351:$I351)&gt;0,INDEX($U$344:$AC$347,MATCH(AK$350,$I$344:$I$347,0),MATCH(AK$349,$J$343:$R$343,0)))</f>
        <v>0</v>
      </c>
      <c r="AL351" s="695" cm="1">
        <f t="array" ref="AL351">INDEX($H351:$K351,0,MATCH(AL$350,$H$350:$K$350,0))*INDEX($J$344:$R$347,MATCH(AL$350,$I$344:$I$347,0),MATCH(AL$349,$J$343:$R$343,0))+IF(SUM($H351:$I351)&gt;0,INDEX($U$344:$AC$347,MATCH(AL$350,$I$344:$I$347,0),MATCH(AL$349,$J$343:$R$343,0)))</f>
        <v>0</v>
      </c>
      <c r="AM351" s="695" cm="1">
        <f t="array" ref="AM351">INDEX($H351:$K351,0,MATCH(AM$350,$H$350:$K$350,0))*INDEX($J$344:$R$347,MATCH(AM$350,$I$344:$I$347,0),MATCH(AM$349,$J$343:$R$343,0))+IF(SUM($H351:$I351)&gt;0,INDEX($U$344:$AC$347,MATCH(AM$350,$I$344:$I$347,0),MATCH(AM$349,$J$343:$R$343,0)))</f>
        <v>0</v>
      </c>
      <c r="AN351" s="695" cm="1">
        <f t="array" ref="AN351">INDEX($H351:$K351,0,MATCH(AN$350,$H$350:$K$350,0))*INDEX($J$344:$R$347,MATCH(AN$350,$I$344:$I$347,0),MATCH(AN$349,$J$343:$R$343,0))+IF(SUM($H351:$I351)&gt;0,INDEX($U$344:$AC$347,MATCH(AN$350,$I$344:$I$347,0),MATCH(AN$349,$J$343:$R$343,0)))</f>
        <v>0</v>
      </c>
      <c r="AO351" s="695" cm="1">
        <f t="array" ref="AO351">INDEX($H351:$K351,0,MATCH(AO$350,$H$350:$K$350,0))*INDEX($J$344:$R$347,MATCH(AO$350,$I$344:$I$347,0),MATCH(AO$349,$J$343:$R$343,0))+IF(SUM($H351:$I351)&gt;0,INDEX($U$344:$AC$347,MATCH(AO$350,$I$344:$I$347,0),MATCH(AO$349,$J$343:$R$343,0)))</f>
        <v>0</v>
      </c>
      <c r="AP351" s="695" cm="1">
        <f t="array" ref="AP351">INDEX($H351:$K351,0,MATCH(AP$350,$H$350:$K$350,0))*INDEX($J$344:$R$347,MATCH(AP$350,$I$344:$I$347,0),MATCH(AP$349,$J$343:$R$343,0))+IF(SUM($H351:$I351)&gt;0,INDEX($U$344:$AC$347,MATCH(AP$350,$I$344:$I$347,0),MATCH(AP$349,$J$343:$R$343,0)))</f>
        <v>0</v>
      </c>
      <c r="AQ351" s="695" cm="1">
        <f t="array" ref="AQ351">INDEX($H351:$K351,0,MATCH(AQ$350,$H$350:$K$350,0))*INDEX($J$344:$R$347,MATCH(AQ$350,$I$344:$I$347,0),MATCH(AQ$349,$J$343:$R$343,0))+IF(SUM($H351:$I351)&gt;0,INDEX($U$344:$AC$347,MATCH(AQ$350,$I$344:$I$347,0),MATCH(AQ$349,$J$343:$R$343,0)))</f>
        <v>0</v>
      </c>
      <c r="AR351" s="695" cm="1">
        <f t="array" ref="AR351">INDEX($H351:$K351,0,MATCH(AR$350,$H$350:$K$350,0))*INDEX($J$344:$R$347,MATCH(AR$350,$I$344:$I$347,0),MATCH(AR$349,$J$343:$R$343,0))+IF(SUM($H351:$I351)&gt;0,INDEX($U$344:$AC$347,MATCH(AR$350,$I$344:$I$347,0),MATCH(AR$349,$J$343:$R$343,0)))</f>
        <v>0</v>
      </c>
      <c r="AS351" s="695" cm="1">
        <f t="array" ref="AS351">INDEX($H351:$K351,0,MATCH(AS$350,$H$350:$K$350,0))*INDEX($J$344:$R$347,MATCH(AS$350,$I$344:$I$347,0),MATCH(AS$349,$J$343:$R$343,0))+IF(SUM($H351:$I351)&gt;0,INDEX($U$344:$AC$347,MATCH(AS$350,$I$344:$I$347,0),MATCH(AS$349,$J$343:$R$343,0)))</f>
        <v>0</v>
      </c>
      <c r="AT351" s="695" cm="1">
        <f t="array" ref="AT351">INDEX($H351:$K351,0,MATCH(AT$350,$H$350:$K$350,0))*INDEX($J$344:$R$347,MATCH(AT$350,$I$344:$I$347,0),MATCH(AT$349,$J$343:$R$343,0))+IF(SUM($H351:$I351)&gt;0,INDEX($U$344:$AC$347,MATCH(AT$350,$I$344:$I$347,0),MATCH(AT$349,$J$343:$R$343,0)))</f>
        <v>0</v>
      </c>
      <c r="AU351" s="695" cm="1">
        <f t="array" ref="AU351">INDEX($H351:$K351,0,MATCH(AU$350,$H$350:$K$350,0))*INDEX($J$344:$R$347,MATCH(AU$350,$I$344:$I$347,0),MATCH(AU$349,$J$343:$R$343,0))+IF(SUM($H351:$I351)&gt;0,INDEX($U$344:$AC$347,MATCH(AU$350,$I$344:$I$347,0),MATCH(AU$349,$J$343:$R$343,0)))</f>
        <v>0</v>
      </c>
      <c r="AV351" s="186"/>
      <c r="AW351" s="186"/>
      <c r="AX351" s="16"/>
      <c r="AY351" s="8"/>
      <c r="AZ351" s="8"/>
      <c r="BA351" s="8"/>
    </row>
    <row r="352" spans="1:53" ht="14.5" outlineLevel="1" x14ac:dyDescent="0.35">
      <c r="A352" s="6"/>
      <c r="B352" s="7"/>
      <c r="C352" s="17"/>
      <c r="D352" s="17"/>
      <c r="E352" s="17"/>
      <c r="F352" s="26"/>
      <c r="G352" s="26" t="str">
        <f t="shared" si="173"/>
        <v>GGGGAg1a2</v>
      </c>
      <c r="H352" s="222">
        <f t="shared" si="174"/>
        <v>0</v>
      </c>
      <c r="I352" s="222">
        <f t="shared" si="174"/>
        <v>0</v>
      </c>
      <c r="J352" s="222">
        <f t="shared" si="174"/>
        <v>0</v>
      </c>
      <c r="K352" s="222">
        <f t="shared" si="175"/>
        <v>0</v>
      </c>
      <c r="L352" s="695" cm="1">
        <f t="array" ref="L352">INDEX($H352:$K352,0,MATCH(L$350,$H$350:$K$350,0))*INDEX($J$344:$R$347,MATCH(L$350,$I$344:$I$347,0),MATCH(L$349,$J$343:$R$343,0))+IF(SUM($H352:$I352)&gt;0,INDEX($U$344:$AC$347,MATCH(L$350,$I$344:$I$347,0),MATCH(L$349,$J$343:$R$343,0)))</f>
        <v>0</v>
      </c>
      <c r="M352" s="695" cm="1">
        <f t="array" ref="M352">INDEX($H352:$K352,0,MATCH(M$350,$H$350:$K$350,0))*INDEX($J$344:$R$347,MATCH(M$350,$I$344:$I$347,0),MATCH(M$349,$J$343:$R$343,0))+IF(SUM($H352:$I352)&gt;0,INDEX($U$344:$AC$347,MATCH(M$350,$I$344:$I$347,0),MATCH(M$349,$J$343:$R$343,0)))</f>
        <v>0</v>
      </c>
      <c r="N352" s="695" cm="1">
        <f t="array" ref="N352">INDEX($H352:$K352,0,MATCH(N$350,$H$350:$K$350,0))*INDEX($J$344:$R$347,MATCH(N$350,$I$344:$I$347,0),MATCH(N$349,$J$343:$R$343,0))+IF(SUM($H352:$I352)&gt;0,INDEX($U$344:$AC$347,MATCH(N$350,$I$344:$I$347,0),MATCH(N$349,$J$343:$R$343,0)))</f>
        <v>0</v>
      </c>
      <c r="O352" s="695" cm="1">
        <f t="array" ref="O352">INDEX($H352:$K352,0,MATCH(O$350,$H$350:$K$350,0))*INDEX($J$344:$R$347,MATCH(O$350,$I$344:$I$347,0),MATCH(O$349,$J$343:$R$343,0))+IF(SUM($H352:$I352)&gt;0,INDEX($U$344:$AC$347,MATCH(O$350,$I$344:$I$347,0),MATCH(O$349,$J$343:$R$343,0)))</f>
        <v>0</v>
      </c>
      <c r="P352" s="695" cm="1">
        <f t="array" ref="P352">INDEX($H352:$K352,0,MATCH(P$350,$H$350:$K$350,0))*INDEX($J$344:$R$347,MATCH(P$350,$I$344:$I$347,0),MATCH(P$349,$J$343:$R$343,0))+IF(SUM($H352:$I352)&gt;0,INDEX($U$344:$AC$347,MATCH(P$350,$I$344:$I$347,0),MATCH(P$349,$J$343:$R$343,0)))</f>
        <v>0</v>
      </c>
      <c r="Q352" s="695" cm="1">
        <f t="array" ref="Q352">INDEX($H352:$K352,0,MATCH(Q$350,$H$350:$K$350,0))*INDEX($J$344:$R$347,MATCH(Q$350,$I$344:$I$347,0),MATCH(Q$349,$J$343:$R$343,0))+IF(SUM($H352:$I352)&gt;0,INDEX($U$344:$AC$347,MATCH(Q$350,$I$344:$I$347,0),MATCH(Q$349,$J$343:$R$343,0)))</f>
        <v>0</v>
      </c>
      <c r="R352" s="695" cm="1">
        <f t="array" ref="R352">INDEX($H352:$K352,0,MATCH(R$350,$H$350:$K$350,0))*INDEX($J$344:$R$347,MATCH(R$350,$I$344:$I$347,0),MATCH(R$349,$J$343:$R$343,0))+IF(SUM($H352:$I352)&gt;0,INDEX($U$344:$AC$347,MATCH(R$350,$I$344:$I$347,0),MATCH(R$349,$J$343:$R$343,0)))</f>
        <v>0</v>
      </c>
      <c r="S352" s="695" cm="1">
        <f t="array" ref="S352">INDEX($H352:$K352,0,MATCH(S$350,$H$350:$K$350,0))*INDEX($J$344:$R$347,MATCH(S$350,$I$344:$I$347,0),MATCH(S$349,$J$343:$R$343,0))+IF(SUM($H352:$I352)&gt;0,INDEX($U$344:$AC$347,MATCH(S$350,$I$344:$I$347,0),MATCH(S$349,$J$343:$R$343,0)))</f>
        <v>0</v>
      </c>
      <c r="T352" s="695" cm="1">
        <f t="array" ref="T352">INDEX($H352:$K352,0,MATCH(T$350,$H$350:$K$350,0))*INDEX($J$344:$R$347,MATCH(T$350,$I$344:$I$347,0),MATCH(T$349,$J$343:$R$343,0))+IF(SUM($H352:$I352)&gt;0,INDEX($U$344:$AC$347,MATCH(T$350,$I$344:$I$347,0),MATCH(T$349,$J$343:$R$343,0)))</f>
        <v>0</v>
      </c>
      <c r="U352" s="695" cm="1">
        <f t="array" ref="U352">INDEX($H352:$K352,0,MATCH(U$350,$H$350:$K$350,0))*INDEX($J$344:$R$347,MATCH(U$350,$I$344:$I$347,0),MATCH(U$349,$J$343:$R$343,0))+IF(SUM($H352:$I352)&gt;0,INDEX($U$344:$AC$347,MATCH(U$350,$I$344:$I$347,0),MATCH(U$349,$J$343:$R$343,0)))</f>
        <v>0</v>
      </c>
      <c r="V352" s="695" cm="1">
        <f t="array" ref="V352">INDEX($H352:$K352,0,MATCH(V$350,$H$350:$K$350,0))*INDEX($J$344:$R$347,MATCH(V$350,$I$344:$I$347,0),MATCH(V$349,$J$343:$R$343,0))+IF(SUM($H352:$I352)&gt;0,INDEX($U$344:$AC$347,MATCH(V$350,$I$344:$I$347,0),MATCH(V$349,$J$343:$R$343,0)))</f>
        <v>0</v>
      </c>
      <c r="W352" s="695" cm="1">
        <f t="array" ref="W352">INDEX($H352:$K352,0,MATCH(W$350,$H$350:$K$350,0))*INDEX($J$344:$R$347,MATCH(W$350,$I$344:$I$347,0),MATCH(W$349,$J$343:$R$343,0))+IF(SUM($H352:$I352)&gt;0,INDEX($U$344:$AC$347,MATCH(W$350,$I$344:$I$347,0),MATCH(W$349,$J$343:$R$343,0)))</f>
        <v>0</v>
      </c>
      <c r="X352" s="695" cm="1">
        <f t="array" ref="X352">INDEX($H352:$K352,0,MATCH(X$350,$H$350:$K$350,0))*INDEX($J$344:$R$347,MATCH(X$350,$I$344:$I$347,0),MATCH(X$349,$J$343:$R$343,0))+IF(SUM($H352:$I352)&gt;0,INDEX($U$344:$AC$347,MATCH(X$350,$I$344:$I$347,0),MATCH(X$349,$J$343:$R$343,0)))</f>
        <v>0</v>
      </c>
      <c r="Y352" s="695" cm="1">
        <f t="array" ref="Y352">INDEX($H352:$K352,0,MATCH(Y$350,$H$350:$K$350,0))*INDEX($J$344:$R$347,MATCH(Y$350,$I$344:$I$347,0),MATCH(Y$349,$J$343:$R$343,0))+IF(SUM($H352:$I352)&gt;0,INDEX($U$344:$AC$347,MATCH(Y$350,$I$344:$I$347,0),MATCH(Y$349,$J$343:$R$343,0)))</f>
        <v>0</v>
      </c>
      <c r="Z352" s="695" cm="1">
        <f t="array" ref="Z352">INDEX($H352:$K352,0,MATCH(Z$350,$H$350:$K$350,0))*INDEX($J$344:$R$347,MATCH(Z$350,$I$344:$I$347,0),MATCH(Z$349,$J$343:$R$343,0))+IF(SUM($H352:$I352)&gt;0,INDEX($U$344:$AC$347,MATCH(Z$350,$I$344:$I$347,0),MATCH(Z$349,$J$343:$R$343,0)))</f>
        <v>0</v>
      </c>
      <c r="AA352" s="695" cm="1">
        <f t="array" ref="AA352">INDEX($H352:$K352,0,MATCH(AA$350,$H$350:$K$350,0))*INDEX($J$344:$R$347,MATCH(AA$350,$I$344:$I$347,0),MATCH(AA$349,$J$343:$R$343,0))+IF(SUM($H352:$I352)&gt;0,INDEX($U$344:$AC$347,MATCH(AA$350,$I$344:$I$347,0),MATCH(AA$349,$J$343:$R$343,0)))</f>
        <v>0</v>
      </c>
      <c r="AB352" s="695" cm="1">
        <f t="array" ref="AB352">INDEX($H352:$K352,0,MATCH(AB$350,$H$350:$K$350,0))*INDEX($J$344:$R$347,MATCH(AB$350,$I$344:$I$347,0),MATCH(AB$349,$J$343:$R$343,0))+IF(SUM($H352:$I352)&gt;0,INDEX($U$344:$AC$347,MATCH(AB$350,$I$344:$I$347,0),MATCH(AB$349,$J$343:$R$343,0)))</f>
        <v>0</v>
      </c>
      <c r="AC352" s="695" cm="1">
        <f t="array" ref="AC352">INDEX($H352:$K352,0,MATCH(AC$350,$H$350:$K$350,0))*INDEX($J$344:$R$347,MATCH(AC$350,$I$344:$I$347,0),MATCH(AC$349,$J$343:$R$343,0))+IF(SUM($H352:$I352)&gt;0,INDEX($U$344:$AC$347,MATCH(AC$350,$I$344:$I$347,0),MATCH(AC$349,$J$343:$R$343,0)))</f>
        <v>0</v>
      </c>
      <c r="AD352" s="695" cm="1">
        <f t="array" ref="AD352">INDEX($H352:$K352,0,MATCH(AD$350,$H$350:$K$350,0))*INDEX($J$344:$R$347,MATCH(AD$350,$I$344:$I$347,0),MATCH(AD$349,$J$343:$R$343,0))+IF(SUM($H352:$I352)&gt;0,INDEX($U$344:$AC$347,MATCH(AD$350,$I$344:$I$347,0),MATCH(AD$349,$J$343:$R$343,0)))</f>
        <v>0</v>
      </c>
      <c r="AE352" s="695" cm="1">
        <f t="array" ref="AE352">INDEX($H352:$K352,0,MATCH(AE$350,$H$350:$K$350,0))*INDEX($J$344:$R$347,MATCH(AE$350,$I$344:$I$347,0),MATCH(AE$349,$J$343:$R$343,0))+IF(SUM($H352:$I352)&gt;0,INDEX($U$344:$AC$347,MATCH(AE$350,$I$344:$I$347,0),MATCH(AE$349,$J$343:$R$343,0)))</f>
        <v>0</v>
      </c>
      <c r="AF352" s="695" cm="1">
        <f t="array" ref="AF352">INDEX($H352:$K352,0,MATCH(AF$350,$H$350:$K$350,0))*INDEX($J$344:$R$347,MATCH(AF$350,$I$344:$I$347,0),MATCH(AF$349,$J$343:$R$343,0))+IF(SUM($H352:$I352)&gt;0,INDEX($U$344:$AC$347,MATCH(AF$350,$I$344:$I$347,0),MATCH(AF$349,$J$343:$R$343,0)))</f>
        <v>0</v>
      </c>
      <c r="AG352" s="695" cm="1">
        <f t="array" ref="AG352">INDEX($H352:$K352,0,MATCH(AG$350,$H$350:$K$350,0))*INDEX($J$344:$R$347,MATCH(AG$350,$I$344:$I$347,0),MATCH(AG$349,$J$343:$R$343,0))+IF(SUM($H352:$I352)&gt;0,INDEX($U$344:$AC$347,MATCH(AG$350,$I$344:$I$347,0),MATCH(AG$349,$J$343:$R$343,0)))</f>
        <v>0</v>
      </c>
      <c r="AH352" s="695" cm="1">
        <f t="array" ref="AH352">INDEX($H352:$K352,0,MATCH(AH$350,$H$350:$K$350,0))*INDEX($J$344:$R$347,MATCH(AH$350,$I$344:$I$347,0),MATCH(AH$349,$J$343:$R$343,0))+IF(SUM($H352:$I352)&gt;0,INDEX($U$344:$AC$347,MATCH(AH$350,$I$344:$I$347,0),MATCH(AH$349,$J$343:$R$343,0)))</f>
        <v>0</v>
      </c>
      <c r="AI352" s="695" cm="1">
        <f t="array" ref="AI352">INDEX($H352:$K352,0,MATCH(AI$350,$H$350:$K$350,0))*INDEX($J$344:$R$347,MATCH(AI$350,$I$344:$I$347,0),MATCH(AI$349,$J$343:$R$343,0))+IF(SUM($H352:$I352)&gt;0,INDEX($U$344:$AC$347,MATCH(AI$350,$I$344:$I$347,0),MATCH(AI$349,$J$343:$R$343,0)))</f>
        <v>0</v>
      </c>
      <c r="AJ352" s="695" cm="1">
        <f t="array" ref="AJ352">INDEX($H352:$K352,0,MATCH(AJ$350,$H$350:$K$350,0))*INDEX($J$344:$R$347,MATCH(AJ$350,$I$344:$I$347,0),MATCH(AJ$349,$J$343:$R$343,0))+IF(SUM($H352:$I352)&gt;0,INDEX($U$344:$AC$347,MATCH(AJ$350,$I$344:$I$347,0),MATCH(AJ$349,$J$343:$R$343,0)))</f>
        <v>0</v>
      </c>
      <c r="AK352" s="695" cm="1">
        <f t="array" ref="AK352">INDEX($H352:$K352,0,MATCH(AK$350,$H$350:$K$350,0))*INDEX($J$344:$R$347,MATCH(AK$350,$I$344:$I$347,0),MATCH(AK$349,$J$343:$R$343,0))+IF(SUM($H352:$I352)&gt;0,INDEX($U$344:$AC$347,MATCH(AK$350,$I$344:$I$347,0),MATCH(AK$349,$J$343:$R$343,0)))</f>
        <v>0</v>
      </c>
      <c r="AL352" s="695" cm="1">
        <f t="array" ref="AL352">INDEX($H352:$K352,0,MATCH(AL$350,$H$350:$K$350,0))*INDEX($J$344:$R$347,MATCH(AL$350,$I$344:$I$347,0),MATCH(AL$349,$J$343:$R$343,0))+IF(SUM($H352:$I352)&gt;0,INDEX($U$344:$AC$347,MATCH(AL$350,$I$344:$I$347,0),MATCH(AL$349,$J$343:$R$343,0)))</f>
        <v>0</v>
      </c>
      <c r="AM352" s="695" cm="1">
        <f t="array" ref="AM352">INDEX($H352:$K352,0,MATCH(AM$350,$H$350:$K$350,0))*INDEX($J$344:$R$347,MATCH(AM$350,$I$344:$I$347,0),MATCH(AM$349,$J$343:$R$343,0))+IF(SUM($H352:$I352)&gt;0,INDEX($U$344:$AC$347,MATCH(AM$350,$I$344:$I$347,0),MATCH(AM$349,$J$343:$R$343,0)))</f>
        <v>0</v>
      </c>
      <c r="AN352" s="695" cm="1">
        <f t="array" ref="AN352">INDEX($H352:$K352,0,MATCH(AN$350,$H$350:$K$350,0))*INDEX($J$344:$R$347,MATCH(AN$350,$I$344:$I$347,0),MATCH(AN$349,$J$343:$R$343,0))+IF(SUM($H352:$I352)&gt;0,INDEX($U$344:$AC$347,MATCH(AN$350,$I$344:$I$347,0),MATCH(AN$349,$J$343:$R$343,0)))</f>
        <v>0</v>
      </c>
      <c r="AO352" s="695" cm="1">
        <f t="array" ref="AO352">INDEX($H352:$K352,0,MATCH(AO$350,$H$350:$K$350,0))*INDEX($J$344:$R$347,MATCH(AO$350,$I$344:$I$347,0),MATCH(AO$349,$J$343:$R$343,0))+IF(SUM($H352:$I352)&gt;0,INDEX($U$344:$AC$347,MATCH(AO$350,$I$344:$I$347,0),MATCH(AO$349,$J$343:$R$343,0)))</f>
        <v>0</v>
      </c>
      <c r="AP352" s="695" cm="1">
        <f t="array" ref="AP352">INDEX($H352:$K352,0,MATCH(AP$350,$H$350:$K$350,0))*INDEX($J$344:$R$347,MATCH(AP$350,$I$344:$I$347,0),MATCH(AP$349,$J$343:$R$343,0))+IF(SUM($H352:$I352)&gt;0,INDEX($U$344:$AC$347,MATCH(AP$350,$I$344:$I$347,0),MATCH(AP$349,$J$343:$R$343,0)))</f>
        <v>0</v>
      </c>
      <c r="AQ352" s="695" cm="1">
        <f t="array" ref="AQ352">INDEX($H352:$K352,0,MATCH(AQ$350,$H$350:$K$350,0))*INDEX($J$344:$R$347,MATCH(AQ$350,$I$344:$I$347,0),MATCH(AQ$349,$J$343:$R$343,0))+IF(SUM($H352:$I352)&gt;0,INDEX($U$344:$AC$347,MATCH(AQ$350,$I$344:$I$347,0),MATCH(AQ$349,$J$343:$R$343,0)))</f>
        <v>0</v>
      </c>
      <c r="AR352" s="695" cm="1">
        <f t="array" ref="AR352">INDEX($H352:$K352,0,MATCH(AR$350,$H$350:$K$350,0))*INDEX($J$344:$R$347,MATCH(AR$350,$I$344:$I$347,0),MATCH(AR$349,$J$343:$R$343,0))+IF(SUM($H352:$I352)&gt;0,INDEX($U$344:$AC$347,MATCH(AR$350,$I$344:$I$347,0),MATCH(AR$349,$J$343:$R$343,0)))</f>
        <v>0</v>
      </c>
      <c r="AS352" s="695" cm="1">
        <f t="array" ref="AS352">INDEX($H352:$K352,0,MATCH(AS$350,$H$350:$K$350,0))*INDEX($J$344:$R$347,MATCH(AS$350,$I$344:$I$347,0),MATCH(AS$349,$J$343:$R$343,0))+IF(SUM($H352:$I352)&gt;0,INDEX($U$344:$AC$347,MATCH(AS$350,$I$344:$I$347,0),MATCH(AS$349,$J$343:$R$343,0)))</f>
        <v>0</v>
      </c>
      <c r="AT352" s="695" cm="1">
        <f t="array" ref="AT352">INDEX($H352:$K352,0,MATCH(AT$350,$H$350:$K$350,0))*INDEX($J$344:$R$347,MATCH(AT$350,$I$344:$I$347,0),MATCH(AT$349,$J$343:$R$343,0))+IF(SUM($H352:$I352)&gt;0,INDEX($U$344:$AC$347,MATCH(AT$350,$I$344:$I$347,0),MATCH(AT$349,$J$343:$R$343,0)))</f>
        <v>0</v>
      </c>
      <c r="AU352" s="695" cm="1">
        <f t="array" ref="AU352">INDEX($H352:$K352,0,MATCH(AU$350,$H$350:$K$350,0))*INDEX($J$344:$R$347,MATCH(AU$350,$I$344:$I$347,0),MATCH(AU$349,$J$343:$R$343,0))+IF(SUM($H352:$I352)&gt;0,INDEX($U$344:$AC$347,MATCH(AU$350,$I$344:$I$347,0),MATCH(AU$349,$J$343:$R$343,0)))</f>
        <v>0</v>
      </c>
      <c r="AV352" s="186"/>
      <c r="AW352" s="186"/>
      <c r="AX352" s="16"/>
      <c r="AY352" s="8"/>
      <c r="AZ352" s="8"/>
      <c r="BA352" s="8"/>
    </row>
    <row r="353" spans="1:53" ht="14.5" outlineLevel="1" x14ac:dyDescent="0.35">
      <c r="A353" s="6"/>
      <c r="B353" s="7"/>
      <c r="C353" s="17"/>
      <c r="D353" s="17"/>
      <c r="E353" s="17"/>
      <c r="F353" s="26"/>
      <c r="G353" s="26" t="str">
        <f t="shared" si="173"/>
        <v>GGGGSg1a2</v>
      </c>
      <c r="H353" s="222">
        <f t="shared" si="174"/>
        <v>0</v>
      </c>
      <c r="I353" s="222">
        <f t="shared" si="174"/>
        <v>0</v>
      </c>
      <c r="J353" s="222">
        <f t="shared" si="174"/>
        <v>0</v>
      </c>
      <c r="K353" s="222">
        <f t="shared" si="175"/>
        <v>0</v>
      </c>
      <c r="L353" s="695" cm="1">
        <f t="array" ref="L353">INDEX($H353:$K353,0,MATCH(L$350,$H$350:$K$350,0))*INDEX($J$344:$R$347,MATCH(L$350,$I$344:$I$347,0),MATCH(L$349,$J$343:$R$343,0))+IF(SUM($H353:$I353)&gt;0,INDEX($U$344:$AC$347,MATCH(L$350,$I$344:$I$347,0),MATCH(L$349,$J$343:$R$343,0)))</f>
        <v>0</v>
      </c>
      <c r="M353" s="695" cm="1">
        <f t="array" ref="M353">INDEX($H353:$K353,0,MATCH(M$350,$H$350:$K$350,0))*INDEX($J$344:$R$347,MATCH(M$350,$I$344:$I$347,0),MATCH(M$349,$J$343:$R$343,0))+IF(SUM($H353:$I353)&gt;0,INDEX($U$344:$AC$347,MATCH(M$350,$I$344:$I$347,0),MATCH(M$349,$J$343:$R$343,0)))</f>
        <v>0</v>
      </c>
      <c r="N353" s="695" cm="1">
        <f t="array" ref="N353">INDEX($H353:$K353,0,MATCH(N$350,$H$350:$K$350,0))*INDEX($J$344:$R$347,MATCH(N$350,$I$344:$I$347,0),MATCH(N$349,$J$343:$R$343,0))+IF(SUM($H353:$I353)&gt;0,INDEX($U$344:$AC$347,MATCH(N$350,$I$344:$I$347,0),MATCH(N$349,$J$343:$R$343,0)))</f>
        <v>0</v>
      </c>
      <c r="O353" s="695" cm="1">
        <f t="array" ref="O353">INDEX($H353:$K353,0,MATCH(O$350,$H$350:$K$350,0))*INDEX($J$344:$R$347,MATCH(O$350,$I$344:$I$347,0),MATCH(O$349,$J$343:$R$343,0))+IF(SUM($H353:$I353)&gt;0,INDEX($U$344:$AC$347,MATCH(O$350,$I$344:$I$347,0),MATCH(O$349,$J$343:$R$343,0)))</f>
        <v>0</v>
      </c>
      <c r="P353" s="695" cm="1">
        <f t="array" ref="P353">INDEX($H353:$K353,0,MATCH(P$350,$H$350:$K$350,0))*INDEX($J$344:$R$347,MATCH(P$350,$I$344:$I$347,0),MATCH(P$349,$J$343:$R$343,0))+IF(SUM($H353:$I353)&gt;0,INDEX($U$344:$AC$347,MATCH(P$350,$I$344:$I$347,0),MATCH(P$349,$J$343:$R$343,0)))</f>
        <v>0</v>
      </c>
      <c r="Q353" s="695" cm="1">
        <f t="array" ref="Q353">INDEX($H353:$K353,0,MATCH(Q$350,$H$350:$K$350,0))*INDEX($J$344:$R$347,MATCH(Q$350,$I$344:$I$347,0),MATCH(Q$349,$J$343:$R$343,0))+IF(SUM($H353:$I353)&gt;0,INDEX($U$344:$AC$347,MATCH(Q$350,$I$344:$I$347,0),MATCH(Q$349,$J$343:$R$343,0)))</f>
        <v>0</v>
      </c>
      <c r="R353" s="695" cm="1">
        <f t="array" ref="R353">INDEX($H353:$K353,0,MATCH(R$350,$H$350:$K$350,0))*INDEX($J$344:$R$347,MATCH(R$350,$I$344:$I$347,0),MATCH(R$349,$J$343:$R$343,0))+IF(SUM($H353:$I353)&gt;0,INDEX($U$344:$AC$347,MATCH(R$350,$I$344:$I$347,0),MATCH(R$349,$J$343:$R$343,0)))</f>
        <v>0</v>
      </c>
      <c r="S353" s="695" cm="1">
        <f t="array" ref="S353">INDEX($H353:$K353,0,MATCH(S$350,$H$350:$K$350,0))*INDEX($J$344:$R$347,MATCH(S$350,$I$344:$I$347,0),MATCH(S$349,$J$343:$R$343,0))+IF(SUM($H353:$I353)&gt;0,INDEX($U$344:$AC$347,MATCH(S$350,$I$344:$I$347,0),MATCH(S$349,$J$343:$R$343,0)))</f>
        <v>0</v>
      </c>
      <c r="T353" s="695" cm="1">
        <f t="array" ref="T353">INDEX($H353:$K353,0,MATCH(T$350,$H$350:$K$350,0))*INDEX($J$344:$R$347,MATCH(T$350,$I$344:$I$347,0),MATCH(T$349,$J$343:$R$343,0))+IF(SUM($H353:$I353)&gt;0,INDEX($U$344:$AC$347,MATCH(T$350,$I$344:$I$347,0),MATCH(T$349,$J$343:$R$343,0)))</f>
        <v>0</v>
      </c>
      <c r="U353" s="695" cm="1">
        <f t="array" ref="U353">INDEX($H353:$K353,0,MATCH(U$350,$H$350:$K$350,0))*INDEX($J$344:$R$347,MATCH(U$350,$I$344:$I$347,0),MATCH(U$349,$J$343:$R$343,0))+IF(SUM($H353:$I353)&gt;0,INDEX($U$344:$AC$347,MATCH(U$350,$I$344:$I$347,0),MATCH(U$349,$J$343:$R$343,0)))</f>
        <v>0</v>
      </c>
      <c r="V353" s="695" cm="1">
        <f t="array" ref="V353">INDEX($H353:$K353,0,MATCH(V$350,$H$350:$K$350,0))*INDEX($J$344:$R$347,MATCH(V$350,$I$344:$I$347,0),MATCH(V$349,$J$343:$R$343,0))+IF(SUM($H353:$I353)&gt;0,INDEX($U$344:$AC$347,MATCH(V$350,$I$344:$I$347,0),MATCH(V$349,$J$343:$R$343,0)))</f>
        <v>0</v>
      </c>
      <c r="W353" s="695" cm="1">
        <f t="array" ref="W353">INDEX($H353:$K353,0,MATCH(W$350,$H$350:$K$350,0))*INDEX($J$344:$R$347,MATCH(W$350,$I$344:$I$347,0),MATCH(W$349,$J$343:$R$343,0))+IF(SUM($H353:$I353)&gt;0,INDEX($U$344:$AC$347,MATCH(W$350,$I$344:$I$347,0),MATCH(W$349,$J$343:$R$343,0)))</f>
        <v>0</v>
      </c>
      <c r="X353" s="695" cm="1">
        <f t="array" ref="X353">INDEX($H353:$K353,0,MATCH(X$350,$H$350:$K$350,0))*INDEX($J$344:$R$347,MATCH(X$350,$I$344:$I$347,0),MATCH(X$349,$J$343:$R$343,0))+IF(SUM($H353:$I353)&gt;0,INDEX($U$344:$AC$347,MATCH(X$350,$I$344:$I$347,0),MATCH(X$349,$J$343:$R$343,0)))</f>
        <v>0</v>
      </c>
      <c r="Y353" s="695" cm="1">
        <f t="array" ref="Y353">INDEX($H353:$K353,0,MATCH(Y$350,$H$350:$K$350,0))*INDEX($J$344:$R$347,MATCH(Y$350,$I$344:$I$347,0),MATCH(Y$349,$J$343:$R$343,0))+IF(SUM($H353:$I353)&gt;0,INDEX($U$344:$AC$347,MATCH(Y$350,$I$344:$I$347,0),MATCH(Y$349,$J$343:$R$343,0)))</f>
        <v>0</v>
      </c>
      <c r="Z353" s="695" cm="1">
        <f t="array" ref="Z353">INDEX($H353:$K353,0,MATCH(Z$350,$H$350:$K$350,0))*INDEX($J$344:$R$347,MATCH(Z$350,$I$344:$I$347,0),MATCH(Z$349,$J$343:$R$343,0))+IF(SUM($H353:$I353)&gt;0,INDEX($U$344:$AC$347,MATCH(Z$350,$I$344:$I$347,0),MATCH(Z$349,$J$343:$R$343,0)))</f>
        <v>0</v>
      </c>
      <c r="AA353" s="695" cm="1">
        <f t="array" ref="AA353">INDEX($H353:$K353,0,MATCH(AA$350,$H$350:$K$350,0))*INDEX($J$344:$R$347,MATCH(AA$350,$I$344:$I$347,0),MATCH(AA$349,$J$343:$R$343,0))+IF(SUM($H353:$I353)&gt;0,INDEX($U$344:$AC$347,MATCH(AA$350,$I$344:$I$347,0),MATCH(AA$349,$J$343:$R$343,0)))</f>
        <v>0</v>
      </c>
      <c r="AB353" s="695" cm="1">
        <f t="array" ref="AB353">INDEX($H353:$K353,0,MATCH(AB$350,$H$350:$K$350,0))*INDEX($J$344:$R$347,MATCH(AB$350,$I$344:$I$347,0),MATCH(AB$349,$J$343:$R$343,0))+IF(SUM($H353:$I353)&gt;0,INDEX($U$344:$AC$347,MATCH(AB$350,$I$344:$I$347,0),MATCH(AB$349,$J$343:$R$343,0)))</f>
        <v>0</v>
      </c>
      <c r="AC353" s="695" cm="1">
        <f t="array" ref="AC353">INDEX($H353:$K353,0,MATCH(AC$350,$H$350:$K$350,0))*INDEX($J$344:$R$347,MATCH(AC$350,$I$344:$I$347,0),MATCH(AC$349,$J$343:$R$343,0))+IF(SUM($H353:$I353)&gt;0,INDEX($U$344:$AC$347,MATCH(AC$350,$I$344:$I$347,0),MATCH(AC$349,$J$343:$R$343,0)))</f>
        <v>0</v>
      </c>
      <c r="AD353" s="695" cm="1">
        <f t="array" ref="AD353">INDEX($H353:$K353,0,MATCH(AD$350,$H$350:$K$350,0))*INDEX($J$344:$R$347,MATCH(AD$350,$I$344:$I$347,0),MATCH(AD$349,$J$343:$R$343,0))+IF(SUM($H353:$I353)&gt;0,INDEX($U$344:$AC$347,MATCH(AD$350,$I$344:$I$347,0),MATCH(AD$349,$J$343:$R$343,0)))</f>
        <v>0</v>
      </c>
      <c r="AE353" s="695" cm="1">
        <f t="array" ref="AE353">INDEX($H353:$K353,0,MATCH(AE$350,$H$350:$K$350,0))*INDEX($J$344:$R$347,MATCH(AE$350,$I$344:$I$347,0),MATCH(AE$349,$J$343:$R$343,0))+IF(SUM($H353:$I353)&gt;0,INDEX($U$344:$AC$347,MATCH(AE$350,$I$344:$I$347,0),MATCH(AE$349,$J$343:$R$343,0)))</f>
        <v>0</v>
      </c>
      <c r="AF353" s="695" cm="1">
        <f t="array" ref="AF353">INDEX($H353:$K353,0,MATCH(AF$350,$H$350:$K$350,0))*INDEX($J$344:$R$347,MATCH(AF$350,$I$344:$I$347,0),MATCH(AF$349,$J$343:$R$343,0))+IF(SUM($H353:$I353)&gt;0,INDEX($U$344:$AC$347,MATCH(AF$350,$I$344:$I$347,0),MATCH(AF$349,$J$343:$R$343,0)))</f>
        <v>0</v>
      </c>
      <c r="AG353" s="695" cm="1">
        <f t="array" ref="AG353">INDEX($H353:$K353,0,MATCH(AG$350,$H$350:$K$350,0))*INDEX($J$344:$R$347,MATCH(AG$350,$I$344:$I$347,0),MATCH(AG$349,$J$343:$R$343,0))+IF(SUM($H353:$I353)&gt;0,INDEX($U$344:$AC$347,MATCH(AG$350,$I$344:$I$347,0),MATCH(AG$349,$J$343:$R$343,0)))</f>
        <v>0</v>
      </c>
      <c r="AH353" s="695" cm="1">
        <f t="array" ref="AH353">INDEX($H353:$K353,0,MATCH(AH$350,$H$350:$K$350,0))*INDEX($J$344:$R$347,MATCH(AH$350,$I$344:$I$347,0),MATCH(AH$349,$J$343:$R$343,0))+IF(SUM($H353:$I353)&gt;0,INDEX($U$344:$AC$347,MATCH(AH$350,$I$344:$I$347,0),MATCH(AH$349,$J$343:$R$343,0)))</f>
        <v>0</v>
      </c>
      <c r="AI353" s="695" cm="1">
        <f t="array" ref="AI353">INDEX($H353:$K353,0,MATCH(AI$350,$H$350:$K$350,0))*INDEX($J$344:$R$347,MATCH(AI$350,$I$344:$I$347,0),MATCH(AI$349,$J$343:$R$343,0))+IF(SUM($H353:$I353)&gt;0,INDEX($U$344:$AC$347,MATCH(AI$350,$I$344:$I$347,0),MATCH(AI$349,$J$343:$R$343,0)))</f>
        <v>0</v>
      </c>
      <c r="AJ353" s="695" cm="1">
        <f t="array" ref="AJ353">INDEX($H353:$K353,0,MATCH(AJ$350,$H$350:$K$350,0))*INDEX($J$344:$R$347,MATCH(AJ$350,$I$344:$I$347,0),MATCH(AJ$349,$J$343:$R$343,0))+IF(SUM($H353:$I353)&gt;0,INDEX($U$344:$AC$347,MATCH(AJ$350,$I$344:$I$347,0),MATCH(AJ$349,$J$343:$R$343,0)))</f>
        <v>0</v>
      </c>
      <c r="AK353" s="695" cm="1">
        <f t="array" ref="AK353">INDEX($H353:$K353,0,MATCH(AK$350,$H$350:$K$350,0))*INDEX($J$344:$R$347,MATCH(AK$350,$I$344:$I$347,0),MATCH(AK$349,$J$343:$R$343,0))+IF(SUM($H353:$I353)&gt;0,INDEX($U$344:$AC$347,MATCH(AK$350,$I$344:$I$347,0),MATCH(AK$349,$J$343:$R$343,0)))</f>
        <v>0</v>
      </c>
      <c r="AL353" s="695" cm="1">
        <f t="array" ref="AL353">INDEX($H353:$K353,0,MATCH(AL$350,$H$350:$K$350,0))*INDEX($J$344:$R$347,MATCH(AL$350,$I$344:$I$347,0),MATCH(AL$349,$J$343:$R$343,0))+IF(SUM($H353:$I353)&gt;0,INDEX($U$344:$AC$347,MATCH(AL$350,$I$344:$I$347,0),MATCH(AL$349,$J$343:$R$343,0)))</f>
        <v>0</v>
      </c>
      <c r="AM353" s="695" cm="1">
        <f t="array" ref="AM353">INDEX($H353:$K353,0,MATCH(AM$350,$H$350:$K$350,0))*INDEX($J$344:$R$347,MATCH(AM$350,$I$344:$I$347,0),MATCH(AM$349,$J$343:$R$343,0))+IF(SUM($H353:$I353)&gt;0,INDEX($U$344:$AC$347,MATCH(AM$350,$I$344:$I$347,0),MATCH(AM$349,$J$343:$R$343,0)))</f>
        <v>0</v>
      </c>
      <c r="AN353" s="695" cm="1">
        <f t="array" ref="AN353">INDEX($H353:$K353,0,MATCH(AN$350,$H$350:$K$350,0))*INDEX($J$344:$R$347,MATCH(AN$350,$I$344:$I$347,0),MATCH(AN$349,$J$343:$R$343,0))+IF(SUM($H353:$I353)&gt;0,INDEX($U$344:$AC$347,MATCH(AN$350,$I$344:$I$347,0),MATCH(AN$349,$J$343:$R$343,0)))</f>
        <v>0</v>
      </c>
      <c r="AO353" s="695" cm="1">
        <f t="array" ref="AO353">INDEX($H353:$K353,0,MATCH(AO$350,$H$350:$K$350,0))*INDEX($J$344:$R$347,MATCH(AO$350,$I$344:$I$347,0),MATCH(AO$349,$J$343:$R$343,0))+IF(SUM($H353:$I353)&gt;0,INDEX($U$344:$AC$347,MATCH(AO$350,$I$344:$I$347,0),MATCH(AO$349,$J$343:$R$343,0)))</f>
        <v>0</v>
      </c>
      <c r="AP353" s="695" cm="1">
        <f t="array" ref="AP353">INDEX($H353:$K353,0,MATCH(AP$350,$H$350:$K$350,0))*INDEX($J$344:$R$347,MATCH(AP$350,$I$344:$I$347,0),MATCH(AP$349,$J$343:$R$343,0))+IF(SUM($H353:$I353)&gt;0,INDEX($U$344:$AC$347,MATCH(AP$350,$I$344:$I$347,0),MATCH(AP$349,$J$343:$R$343,0)))</f>
        <v>0</v>
      </c>
      <c r="AQ353" s="695" cm="1">
        <f t="array" ref="AQ353">INDEX($H353:$K353,0,MATCH(AQ$350,$H$350:$K$350,0))*INDEX($J$344:$R$347,MATCH(AQ$350,$I$344:$I$347,0),MATCH(AQ$349,$J$343:$R$343,0))+IF(SUM($H353:$I353)&gt;0,INDEX($U$344:$AC$347,MATCH(AQ$350,$I$344:$I$347,0),MATCH(AQ$349,$J$343:$R$343,0)))</f>
        <v>0</v>
      </c>
      <c r="AR353" s="695" cm="1">
        <f t="array" ref="AR353">INDEX($H353:$K353,0,MATCH(AR$350,$H$350:$K$350,0))*INDEX($J$344:$R$347,MATCH(AR$350,$I$344:$I$347,0),MATCH(AR$349,$J$343:$R$343,0))+IF(SUM($H353:$I353)&gt;0,INDEX($U$344:$AC$347,MATCH(AR$350,$I$344:$I$347,0),MATCH(AR$349,$J$343:$R$343,0)))</f>
        <v>0</v>
      </c>
      <c r="AS353" s="695" cm="1">
        <f t="array" ref="AS353">INDEX($H353:$K353,0,MATCH(AS$350,$H$350:$K$350,0))*INDEX($J$344:$R$347,MATCH(AS$350,$I$344:$I$347,0),MATCH(AS$349,$J$343:$R$343,0))+IF(SUM($H353:$I353)&gt;0,INDEX($U$344:$AC$347,MATCH(AS$350,$I$344:$I$347,0),MATCH(AS$349,$J$343:$R$343,0)))</f>
        <v>0</v>
      </c>
      <c r="AT353" s="695" cm="1">
        <f t="array" ref="AT353">INDEX($H353:$K353,0,MATCH(AT$350,$H$350:$K$350,0))*INDEX($J$344:$R$347,MATCH(AT$350,$I$344:$I$347,0),MATCH(AT$349,$J$343:$R$343,0))+IF(SUM($H353:$I353)&gt;0,INDEX($U$344:$AC$347,MATCH(AT$350,$I$344:$I$347,0),MATCH(AT$349,$J$343:$R$343,0)))</f>
        <v>0</v>
      </c>
      <c r="AU353" s="695" cm="1">
        <f t="array" ref="AU353">INDEX($H353:$K353,0,MATCH(AU$350,$H$350:$K$350,0))*INDEX($J$344:$R$347,MATCH(AU$350,$I$344:$I$347,0),MATCH(AU$349,$J$343:$R$343,0))+IF(SUM($H353:$I353)&gt;0,INDEX($U$344:$AC$347,MATCH(AU$350,$I$344:$I$347,0),MATCH(AU$349,$J$343:$R$343,0)))</f>
        <v>0</v>
      </c>
      <c r="AV353" s="186"/>
      <c r="AW353" s="186"/>
      <c r="AX353" s="16"/>
      <c r="AY353" s="8"/>
      <c r="AZ353" s="8"/>
      <c r="BA353" s="8"/>
    </row>
    <row r="354" spans="1:53" ht="14.5" outlineLevel="1" x14ac:dyDescent="0.35">
      <c r="A354" s="6"/>
      <c r="B354" s="7"/>
      <c r="C354" s="17"/>
      <c r="D354" s="17"/>
      <c r="E354" s="17"/>
      <c r="F354" s="26"/>
      <c r="G354" s="26" t="str">
        <f t="shared" si="173"/>
        <v>GGGAg2Na2</v>
      </c>
      <c r="H354" s="222">
        <f t="shared" si="174"/>
        <v>0</v>
      </c>
      <c r="I354" s="222">
        <f t="shared" si="174"/>
        <v>0</v>
      </c>
      <c r="J354" s="222">
        <f t="shared" si="174"/>
        <v>0</v>
      </c>
      <c r="K354" s="222">
        <f t="shared" si="175"/>
        <v>0</v>
      </c>
      <c r="L354" s="695" cm="1">
        <f t="array" ref="L354">INDEX($H354:$K354,0,MATCH(L$350,$H$350:$K$350,0))*INDEX($J$344:$R$347,MATCH(L$350,$I$344:$I$347,0),MATCH(L$349,$J$343:$R$343,0))+IF(SUM($H354:$I354)&gt;0,INDEX($U$344:$AC$347,MATCH(L$350,$I$344:$I$347,0),MATCH(L$349,$J$343:$R$343,0)))</f>
        <v>0</v>
      </c>
      <c r="M354" s="695" cm="1">
        <f t="array" ref="M354">INDEX($H354:$K354,0,MATCH(M$350,$H$350:$K$350,0))*INDEX($J$344:$R$347,MATCH(M$350,$I$344:$I$347,0),MATCH(M$349,$J$343:$R$343,0))+IF(SUM($H354:$I354)&gt;0,INDEX($U$344:$AC$347,MATCH(M$350,$I$344:$I$347,0),MATCH(M$349,$J$343:$R$343,0)))</f>
        <v>0</v>
      </c>
      <c r="N354" s="695" cm="1">
        <f t="array" ref="N354">INDEX($H354:$K354,0,MATCH(N$350,$H$350:$K$350,0))*INDEX($J$344:$R$347,MATCH(N$350,$I$344:$I$347,0),MATCH(N$349,$J$343:$R$343,0))+IF(SUM($H354:$I354)&gt;0,INDEX($U$344:$AC$347,MATCH(N$350,$I$344:$I$347,0),MATCH(N$349,$J$343:$R$343,0)))</f>
        <v>0</v>
      </c>
      <c r="O354" s="695" cm="1">
        <f t="array" ref="O354">INDEX($H354:$K354,0,MATCH(O$350,$H$350:$K$350,0))*INDEX($J$344:$R$347,MATCH(O$350,$I$344:$I$347,0),MATCH(O$349,$J$343:$R$343,0))+IF(SUM($H354:$I354)&gt;0,INDEX($U$344:$AC$347,MATCH(O$350,$I$344:$I$347,0),MATCH(O$349,$J$343:$R$343,0)))</f>
        <v>0</v>
      </c>
      <c r="P354" s="695" cm="1">
        <f t="array" ref="P354">INDEX($H354:$K354,0,MATCH(P$350,$H$350:$K$350,0))*INDEX($J$344:$R$347,MATCH(P$350,$I$344:$I$347,0),MATCH(P$349,$J$343:$R$343,0))+IF(SUM($H354:$I354)&gt;0,INDEX($U$344:$AC$347,MATCH(P$350,$I$344:$I$347,0),MATCH(P$349,$J$343:$R$343,0)))</f>
        <v>0</v>
      </c>
      <c r="Q354" s="695" cm="1">
        <f t="array" ref="Q354">INDEX($H354:$K354,0,MATCH(Q$350,$H$350:$K$350,0))*INDEX($J$344:$R$347,MATCH(Q$350,$I$344:$I$347,0),MATCH(Q$349,$J$343:$R$343,0))+IF(SUM($H354:$I354)&gt;0,INDEX($U$344:$AC$347,MATCH(Q$350,$I$344:$I$347,0),MATCH(Q$349,$J$343:$R$343,0)))</f>
        <v>0</v>
      </c>
      <c r="R354" s="695" cm="1">
        <f t="array" ref="R354">INDEX($H354:$K354,0,MATCH(R$350,$H$350:$K$350,0))*INDEX($J$344:$R$347,MATCH(R$350,$I$344:$I$347,0),MATCH(R$349,$J$343:$R$343,0))+IF(SUM($H354:$I354)&gt;0,INDEX($U$344:$AC$347,MATCH(R$350,$I$344:$I$347,0),MATCH(R$349,$J$343:$R$343,0)))</f>
        <v>0</v>
      </c>
      <c r="S354" s="695" cm="1">
        <f t="array" ref="S354">INDEX($H354:$K354,0,MATCH(S$350,$H$350:$K$350,0))*INDEX($J$344:$R$347,MATCH(S$350,$I$344:$I$347,0),MATCH(S$349,$J$343:$R$343,0))+IF(SUM($H354:$I354)&gt;0,INDEX($U$344:$AC$347,MATCH(S$350,$I$344:$I$347,0),MATCH(S$349,$J$343:$R$343,0)))</f>
        <v>0</v>
      </c>
      <c r="T354" s="695" cm="1">
        <f t="array" ref="T354">INDEX($H354:$K354,0,MATCH(T$350,$H$350:$K$350,0))*INDEX($J$344:$R$347,MATCH(T$350,$I$344:$I$347,0),MATCH(T$349,$J$343:$R$343,0))+IF(SUM($H354:$I354)&gt;0,INDEX($U$344:$AC$347,MATCH(T$350,$I$344:$I$347,0),MATCH(T$349,$J$343:$R$343,0)))</f>
        <v>0</v>
      </c>
      <c r="U354" s="695" cm="1">
        <f t="array" ref="U354">INDEX($H354:$K354,0,MATCH(U$350,$H$350:$K$350,0))*INDEX($J$344:$R$347,MATCH(U$350,$I$344:$I$347,0),MATCH(U$349,$J$343:$R$343,0))+IF(SUM($H354:$I354)&gt;0,INDEX($U$344:$AC$347,MATCH(U$350,$I$344:$I$347,0),MATCH(U$349,$J$343:$R$343,0)))</f>
        <v>0</v>
      </c>
      <c r="V354" s="695" cm="1">
        <f t="array" ref="V354">INDEX($H354:$K354,0,MATCH(V$350,$H$350:$K$350,0))*INDEX($J$344:$R$347,MATCH(V$350,$I$344:$I$347,0),MATCH(V$349,$J$343:$R$343,0))+IF(SUM($H354:$I354)&gt;0,INDEX($U$344:$AC$347,MATCH(V$350,$I$344:$I$347,0),MATCH(V$349,$J$343:$R$343,0)))</f>
        <v>0</v>
      </c>
      <c r="W354" s="695" cm="1">
        <f t="array" ref="W354">INDEX($H354:$K354,0,MATCH(W$350,$H$350:$K$350,0))*INDEX($J$344:$R$347,MATCH(W$350,$I$344:$I$347,0),MATCH(W$349,$J$343:$R$343,0))+IF(SUM($H354:$I354)&gt;0,INDEX($U$344:$AC$347,MATCH(W$350,$I$344:$I$347,0),MATCH(W$349,$J$343:$R$343,0)))</f>
        <v>0</v>
      </c>
      <c r="X354" s="695" cm="1">
        <f t="array" ref="X354">INDEX($H354:$K354,0,MATCH(X$350,$H$350:$K$350,0))*INDEX($J$344:$R$347,MATCH(X$350,$I$344:$I$347,0),MATCH(X$349,$J$343:$R$343,0))+IF(SUM($H354:$I354)&gt;0,INDEX($U$344:$AC$347,MATCH(X$350,$I$344:$I$347,0),MATCH(X$349,$J$343:$R$343,0)))</f>
        <v>0</v>
      </c>
      <c r="Y354" s="695" cm="1">
        <f t="array" ref="Y354">INDEX($H354:$K354,0,MATCH(Y$350,$H$350:$K$350,0))*INDEX($J$344:$R$347,MATCH(Y$350,$I$344:$I$347,0),MATCH(Y$349,$J$343:$R$343,0))+IF(SUM($H354:$I354)&gt;0,INDEX($U$344:$AC$347,MATCH(Y$350,$I$344:$I$347,0),MATCH(Y$349,$J$343:$R$343,0)))</f>
        <v>0</v>
      </c>
      <c r="Z354" s="695" cm="1">
        <f t="array" ref="Z354">INDEX($H354:$K354,0,MATCH(Z$350,$H$350:$K$350,0))*INDEX($J$344:$R$347,MATCH(Z$350,$I$344:$I$347,0),MATCH(Z$349,$J$343:$R$343,0))+IF(SUM($H354:$I354)&gt;0,INDEX($U$344:$AC$347,MATCH(Z$350,$I$344:$I$347,0),MATCH(Z$349,$J$343:$R$343,0)))</f>
        <v>0</v>
      </c>
      <c r="AA354" s="695" cm="1">
        <f t="array" ref="AA354">INDEX($H354:$K354,0,MATCH(AA$350,$H$350:$K$350,0))*INDEX($J$344:$R$347,MATCH(AA$350,$I$344:$I$347,0),MATCH(AA$349,$J$343:$R$343,0))+IF(SUM($H354:$I354)&gt;0,INDEX($U$344:$AC$347,MATCH(AA$350,$I$344:$I$347,0),MATCH(AA$349,$J$343:$R$343,0)))</f>
        <v>0</v>
      </c>
      <c r="AB354" s="695" cm="1">
        <f t="array" ref="AB354">INDEX($H354:$K354,0,MATCH(AB$350,$H$350:$K$350,0))*INDEX($J$344:$R$347,MATCH(AB$350,$I$344:$I$347,0),MATCH(AB$349,$J$343:$R$343,0))+IF(SUM($H354:$I354)&gt;0,INDEX($U$344:$AC$347,MATCH(AB$350,$I$344:$I$347,0),MATCH(AB$349,$J$343:$R$343,0)))</f>
        <v>0</v>
      </c>
      <c r="AC354" s="695" cm="1">
        <f t="array" ref="AC354">INDEX($H354:$K354,0,MATCH(AC$350,$H$350:$K$350,0))*INDEX($J$344:$R$347,MATCH(AC$350,$I$344:$I$347,0),MATCH(AC$349,$J$343:$R$343,0))+IF(SUM($H354:$I354)&gt;0,INDEX($U$344:$AC$347,MATCH(AC$350,$I$344:$I$347,0),MATCH(AC$349,$J$343:$R$343,0)))</f>
        <v>0</v>
      </c>
      <c r="AD354" s="695" cm="1">
        <f t="array" ref="AD354">INDEX($H354:$K354,0,MATCH(AD$350,$H$350:$K$350,0))*INDEX($J$344:$R$347,MATCH(AD$350,$I$344:$I$347,0),MATCH(AD$349,$J$343:$R$343,0))+IF(SUM($H354:$I354)&gt;0,INDEX($U$344:$AC$347,MATCH(AD$350,$I$344:$I$347,0),MATCH(AD$349,$J$343:$R$343,0)))</f>
        <v>0</v>
      </c>
      <c r="AE354" s="695" cm="1">
        <f t="array" ref="AE354">INDEX($H354:$K354,0,MATCH(AE$350,$H$350:$K$350,0))*INDEX($J$344:$R$347,MATCH(AE$350,$I$344:$I$347,0),MATCH(AE$349,$J$343:$R$343,0))+IF(SUM($H354:$I354)&gt;0,INDEX($U$344:$AC$347,MATCH(AE$350,$I$344:$I$347,0),MATCH(AE$349,$J$343:$R$343,0)))</f>
        <v>0</v>
      </c>
      <c r="AF354" s="695" cm="1">
        <f t="array" ref="AF354">INDEX($H354:$K354,0,MATCH(AF$350,$H$350:$K$350,0))*INDEX($J$344:$R$347,MATCH(AF$350,$I$344:$I$347,0),MATCH(AF$349,$J$343:$R$343,0))+IF(SUM($H354:$I354)&gt;0,INDEX($U$344:$AC$347,MATCH(AF$350,$I$344:$I$347,0),MATCH(AF$349,$J$343:$R$343,0)))</f>
        <v>0</v>
      </c>
      <c r="AG354" s="695" cm="1">
        <f t="array" ref="AG354">INDEX($H354:$K354,0,MATCH(AG$350,$H$350:$K$350,0))*INDEX($J$344:$R$347,MATCH(AG$350,$I$344:$I$347,0),MATCH(AG$349,$J$343:$R$343,0))+IF(SUM($H354:$I354)&gt;0,INDEX($U$344:$AC$347,MATCH(AG$350,$I$344:$I$347,0),MATCH(AG$349,$J$343:$R$343,0)))</f>
        <v>0</v>
      </c>
      <c r="AH354" s="695" cm="1">
        <f t="array" ref="AH354">INDEX($H354:$K354,0,MATCH(AH$350,$H$350:$K$350,0))*INDEX($J$344:$R$347,MATCH(AH$350,$I$344:$I$347,0),MATCH(AH$349,$J$343:$R$343,0))+IF(SUM($H354:$I354)&gt;0,INDEX($U$344:$AC$347,MATCH(AH$350,$I$344:$I$347,0),MATCH(AH$349,$J$343:$R$343,0)))</f>
        <v>0</v>
      </c>
      <c r="AI354" s="695" cm="1">
        <f t="array" ref="AI354">INDEX($H354:$K354,0,MATCH(AI$350,$H$350:$K$350,0))*INDEX($J$344:$R$347,MATCH(AI$350,$I$344:$I$347,0),MATCH(AI$349,$J$343:$R$343,0))+IF(SUM($H354:$I354)&gt;0,INDEX($U$344:$AC$347,MATCH(AI$350,$I$344:$I$347,0),MATCH(AI$349,$J$343:$R$343,0)))</f>
        <v>0</v>
      </c>
      <c r="AJ354" s="695" cm="1">
        <f t="array" ref="AJ354">INDEX($H354:$K354,0,MATCH(AJ$350,$H$350:$K$350,0))*INDEX($J$344:$R$347,MATCH(AJ$350,$I$344:$I$347,0),MATCH(AJ$349,$J$343:$R$343,0))+IF(SUM($H354:$I354)&gt;0,INDEX($U$344:$AC$347,MATCH(AJ$350,$I$344:$I$347,0),MATCH(AJ$349,$J$343:$R$343,0)))</f>
        <v>0</v>
      </c>
      <c r="AK354" s="695" cm="1">
        <f t="array" ref="AK354">INDEX($H354:$K354,0,MATCH(AK$350,$H$350:$K$350,0))*INDEX($J$344:$R$347,MATCH(AK$350,$I$344:$I$347,0),MATCH(AK$349,$J$343:$R$343,0))+IF(SUM($H354:$I354)&gt;0,INDEX($U$344:$AC$347,MATCH(AK$350,$I$344:$I$347,0),MATCH(AK$349,$J$343:$R$343,0)))</f>
        <v>0</v>
      </c>
      <c r="AL354" s="695" cm="1">
        <f t="array" ref="AL354">INDEX($H354:$K354,0,MATCH(AL$350,$H$350:$K$350,0))*INDEX($J$344:$R$347,MATCH(AL$350,$I$344:$I$347,0),MATCH(AL$349,$J$343:$R$343,0))+IF(SUM($H354:$I354)&gt;0,INDEX($U$344:$AC$347,MATCH(AL$350,$I$344:$I$347,0),MATCH(AL$349,$J$343:$R$343,0)))</f>
        <v>0</v>
      </c>
      <c r="AM354" s="695" cm="1">
        <f t="array" ref="AM354">INDEX($H354:$K354,0,MATCH(AM$350,$H$350:$K$350,0))*INDEX($J$344:$R$347,MATCH(AM$350,$I$344:$I$347,0),MATCH(AM$349,$J$343:$R$343,0))+IF(SUM($H354:$I354)&gt;0,INDEX($U$344:$AC$347,MATCH(AM$350,$I$344:$I$347,0),MATCH(AM$349,$J$343:$R$343,0)))</f>
        <v>0</v>
      </c>
      <c r="AN354" s="695" cm="1">
        <f t="array" ref="AN354">INDEX($H354:$K354,0,MATCH(AN$350,$H$350:$K$350,0))*INDEX($J$344:$R$347,MATCH(AN$350,$I$344:$I$347,0),MATCH(AN$349,$J$343:$R$343,0))+IF(SUM($H354:$I354)&gt;0,INDEX($U$344:$AC$347,MATCH(AN$350,$I$344:$I$347,0),MATCH(AN$349,$J$343:$R$343,0)))</f>
        <v>0</v>
      </c>
      <c r="AO354" s="695" cm="1">
        <f t="array" ref="AO354">INDEX($H354:$K354,0,MATCH(AO$350,$H$350:$K$350,0))*INDEX($J$344:$R$347,MATCH(AO$350,$I$344:$I$347,0),MATCH(AO$349,$J$343:$R$343,0))+IF(SUM($H354:$I354)&gt;0,INDEX($U$344:$AC$347,MATCH(AO$350,$I$344:$I$347,0),MATCH(AO$349,$J$343:$R$343,0)))</f>
        <v>0</v>
      </c>
      <c r="AP354" s="695" cm="1">
        <f t="array" ref="AP354">INDEX($H354:$K354,0,MATCH(AP$350,$H$350:$K$350,0))*INDEX($J$344:$R$347,MATCH(AP$350,$I$344:$I$347,0),MATCH(AP$349,$J$343:$R$343,0))+IF(SUM($H354:$I354)&gt;0,INDEX($U$344:$AC$347,MATCH(AP$350,$I$344:$I$347,0),MATCH(AP$349,$J$343:$R$343,0)))</f>
        <v>0</v>
      </c>
      <c r="AQ354" s="695" cm="1">
        <f t="array" ref="AQ354">INDEX($H354:$K354,0,MATCH(AQ$350,$H$350:$K$350,0))*INDEX($J$344:$R$347,MATCH(AQ$350,$I$344:$I$347,0),MATCH(AQ$349,$J$343:$R$343,0))+IF(SUM($H354:$I354)&gt;0,INDEX($U$344:$AC$347,MATCH(AQ$350,$I$344:$I$347,0),MATCH(AQ$349,$J$343:$R$343,0)))</f>
        <v>0</v>
      </c>
      <c r="AR354" s="695" cm="1">
        <f t="array" ref="AR354">INDEX($H354:$K354,0,MATCH(AR$350,$H$350:$K$350,0))*INDEX($J$344:$R$347,MATCH(AR$350,$I$344:$I$347,0),MATCH(AR$349,$J$343:$R$343,0))+IF(SUM($H354:$I354)&gt;0,INDEX($U$344:$AC$347,MATCH(AR$350,$I$344:$I$347,0),MATCH(AR$349,$J$343:$R$343,0)))</f>
        <v>0</v>
      </c>
      <c r="AS354" s="695" cm="1">
        <f t="array" ref="AS354">INDEX($H354:$K354,0,MATCH(AS$350,$H$350:$K$350,0))*INDEX($J$344:$R$347,MATCH(AS$350,$I$344:$I$347,0),MATCH(AS$349,$J$343:$R$343,0))+IF(SUM($H354:$I354)&gt;0,INDEX($U$344:$AC$347,MATCH(AS$350,$I$344:$I$347,0),MATCH(AS$349,$J$343:$R$343,0)))</f>
        <v>0</v>
      </c>
      <c r="AT354" s="695" cm="1">
        <f t="array" ref="AT354">INDEX($H354:$K354,0,MATCH(AT$350,$H$350:$K$350,0))*INDEX($J$344:$R$347,MATCH(AT$350,$I$344:$I$347,0),MATCH(AT$349,$J$343:$R$343,0))+IF(SUM($H354:$I354)&gt;0,INDEX($U$344:$AC$347,MATCH(AT$350,$I$344:$I$347,0),MATCH(AT$349,$J$343:$R$343,0)))</f>
        <v>0</v>
      </c>
      <c r="AU354" s="695" cm="1">
        <f t="array" ref="AU354">INDEX($H354:$K354,0,MATCH(AU$350,$H$350:$K$350,0))*INDEX($J$344:$R$347,MATCH(AU$350,$I$344:$I$347,0),MATCH(AU$349,$J$343:$R$343,0))+IF(SUM($H354:$I354)&gt;0,INDEX($U$344:$AC$347,MATCH(AU$350,$I$344:$I$347,0),MATCH(AU$349,$J$343:$R$343,0)))</f>
        <v>0</v>
      </c>
      <c r="AV354" s="186"/>
      <c r="AW354" s="186"/>
      <c r="AX354" s="16"/>
      <c r="AY354" s="8"/>
      <c r="AZ354" s="8"/>
      <c r="BA354" s="8"/>
    </row>
    <row r="355" spans="1:53" ht="14.5" outlineLevel="1" x14ac:dyDescent="0.35">
      <c r="A355" s="6"/>
      <c r="B355" s="7"/>
      <c r="C355" s="17"/>
      <c r="D355" s="17"/>
      <c r="E355" s="17"/>
      <c r="F355" s="26"/>
      <c r="G355" s="26" t="str">
        <f t="shared" si="173"/>
        <v>GGGAg2Ea2</v>
      </c>
      <c r="H355" s="222">
        <f t="shared" si="174"/>
        <v>0</v>
      </c>
      <c r="I355" s="222">
        <f t="shared" si="174"/>
        <v>0</v>
      </c>
      <c r="J355" s="222">
        <f t="shared" si="174"/>
        <v>0</v>
      </c>
      <c r="K355" s="222">
        <f t="shared" si="175"/>
        <v>0</v>
      </c>
      <c r="L355" s="695" cm="1">
        <f t="array" ref="L355">INDEX($H355:$K355,0,MATCH(L$350,$H$350:$K$350,0))*INDEX($J$344:$R$347,MATCH(L$350,$I$344:$I$347,0),MATCH(L$349,$J$343:$R$343,0))+IF(SUM($H355:$I355)&gt;0,INDEX($U$344:$AC$347,MATCH(L$350,$I$344:$I$347,0),MATCH(L$349,$J$343:$R$343,0)))</f>
        <v>0</v>
      </c>
      <c r="M355" s="695" cm="1">
        <f t="array" ref="M355">INDEX($H355:$K355,0,MATCH(M$350,$H$350:$K$350,0))*INDEX($J$344:$R$347,MATCH(M$350,$I$344:$I$347,0),MATCH(M$349,$J$343:$R$343,0))+IF(SUM($H355:$I355)&gt;0,INDEX($U$344:$AC$347,MATCH(M$350,$I$344:$I$347,0),MATCH(M$349,$J$343:$R$343,0)))</f>
        <v>0</v>
      </c>
      <c r="N355" s="695" cm="1">
        <f t="array" ref="N355">INDEX($H355:$K355,0,MATCH(N$350,$H$350:$K$350,0))*INDEX($J$344:$R$347,MATCH(N$350,$I$344:$I$347,0),MATCH(N$349,$J$343:$R$343,0))+IF(SUM($H355:$I355)&gt;0,INDEX($U$344:$AC$347,MATCH(N$350,$I$344:$I$347,0),MATCH(N$349,$J$343:$R$343,0)))</f>
        <v>0</v>
      </c>
      <c r="O355" s="695" cm="1">
        <f t="array" ref="O355">INDEX($H355:$K355,0,MATCH(O$350,$H$350:$K$350,0))*INDEX($J$344:$R$347,MATCH(O$350,$I$344:$I$347,0),MATCH(O$349,$J$343:$R$343,0))+IF(SUM($H355:$I355)&gt;0,INDEX($U$344:$AC$347,MATCH(O$350,$I$344:$I$347,0),MATCH(O$349,$J$343:$R$343,0)))</f>
        <v>0</v>
      </c>
      <c r="P355" s="695" cm="1">
        <f t="array" ref="P355">INDEX($H355:$K355,0,MATCH(P$350,$H$350:$K$350,0))*INDEX($J$344:$R$347,MATCH(P$350,$I$344:$I$347,0),MATCH(P$349,$J$343:$R$343,0))+IF(SUM($H355:$I355)&gt;0,INDEX($U$344:$AC$347,MATCH(P$350,$I$344:$I$347,0),MATCH(P$349,$J$343:$R$343,0)))</f>
        <v>0</v>
      </c>
      <c r="Q355" s="695" cm="1">
        <f t="array" ref="Q355">INDEX($H355:$K355,0,MATCH(Q$350,$H$350:$K$350,0))*INDEX($J$344:$R$347,MATCH(Q$350,$I$344:$I$347,0),MATCH(Q$349,$J$343:$R$343,0))+IF(SUM($H355:$I355)&gt;0,INDEX($U$344:$AC$347,MATCH(Q$350,$I$344:$I$347,0),MATCH(Q$349,$J$343:$R$343,0)))</f>
        <v>0</v>
      </c>
      <c r="R355" s="695" cm="1">
        <f t="array" ref="R355">INDEX($H355:$K355,0,MATCH(R$350,$H$350:$K$350,0))*INDEX($J$344:$R$347,MATCH(R$350,$I$344:$I$347,0),MATCH(R$349,$J$343:$R$343,0))+IF(SUM($H355:$I355)&gt;0,INDEX($U$344:$AC$347,MATCH(R$350,$I$344:$I$347,0),MATCH(R$349,$J$343:$R$343,0)))</f>
        <v>0</v>
      </c>
      <c r="S355" s="695" cm="1">
        <f t="array" ref="S355">INDEX($H355:$K355,0,MATCH(S$350,$H$350:$K$350,0))*INDEX($J$344:$R$347,MATCH(S$350,$I$344:$I$347,0),MATCH(S$349,$J$343:$R$343,0))+IF(SUM($H355:$I355)&gt;0,INDEX($U$344:$AC$347,MATCH(S$350,$I$344:$I$347,0),MATCH(S$349,$J$343:$R$343,0)))</f>
        <v>0</v>
      </c>
      <c r="T355" s="695" cm="1">
        <f t="array" ref="T355">INDEX($H355:$K355,0,MATCH(T$350,$H$350:$K$350,0))*INDEX($J$344:$R$347,MATCH(T$350,$I$344:$I$347,0),MATCH(T$349,$J$343:$R$343,0))+IF(SUM($H355:$I355)&gt;0,INDEX($U$344:$AC$347,MATCH(T$350,$I$344:$I$347,0),MATCH(T$349,$J$343:$R$343,0)))</f>
        <v>0</v>
      </c>
      <c r="U355" s="695" cm="1">
        <f t="array" ref="U355">INDEX($H355:$K355,0,MATCH(U$350,$H$350:$K$350,0))*INDEX($J$344:$R$347,MATCH(U$350,$I$344:$I$347,0),MATCH(U$349,$J$343:$R$343,0))+IF(SUM($H355:$I355)&gt;0,INDEX($U$344:$AC$347,MATCH(U$350,$I$344:$I$347,0),MATCH(U$349,$J$343:$R$343,0)))</f>
        <v>0</v>
      </c>
      <c r="V355" s="695" cm="1">
        <f t="array" ref="V355">INDEX($H355:$K355,0,MATCH(V$350,$H$350:$K$350,0))*INDEX($J$344:$R$347,MATCH(V$350,$I$344:$I$347,0),MATCH(V$349,$J$343:$R$343,0))+IF(SUM($H355:$I355)&gt;0,INDEX($U$344:$AC$347,MATCH(V$350,$I$344:$I$347,0),MATCH(V$349,$J$343:$R$343,0)))</f>
        <v>0</v>
      </c>
      <c r="W355" s="695" cm="1">
        <f t="array" ref="W355">INDEX($H355:$K355,0,MATCH(W$350,$H$350:$K$350,0))*INDEX($J$344:$R$347,MATCH(W$350,$I$344:$I$347,0),MATCH(W$349,$J$343:$R$343,0))+IF(SUM($H355:$I355)&gt;0,INDEX($U$344:$AC$347,MATCH(W$350,$I$344:$I$347,0),MATCH(W$349,$J$343:$R$343,0)))</f>
        <v>0</v>
      </c>
      <c r="X355" s="695" cm="1">
        <f t="array" ref="X355">INDEX($H355:$K355,0,MATCH(X$350,$H$350:$K$350,0))*INDEX($J$344:$R$347,MATCH(X$350,$I$344:$I$347,0),MATCH(X$349,$J$343:$R$343,0))+IF(SUM($H355:$I355)&gt;0,INDEX($U$344:$AC$347,MATCH(X$350,$I$344:$I$347,0),MATCH(X$349,$J$343:$R$343,0)))</f>
        <v>0</v>
      </c>
      <c r="Y355" s="695" cm="1">
        <f t="array" ref="Y355">INDEX($H355:$K355,0,MATCH(Y$350,$H$350:$K$350,0))*INDEX($J$344:$R$347,MATCH(Y$350,$I$344:$I$347,0),MATCH(Y$349,$J$343:$R$343,0))+IF(SUM($H355:$I355)&gt;0,INDEX($U$344:$AC$347,MATCH(Y$350,$I$344:$I$347,0),MATCH(Y$349,$J$343:$R$343,0)))</f>
        <v>0</v>
      </c>
      <c r="Z355" s="695" cm="1">
        <f t="array" ref="Z355">INDEX($H355:$K355,0,MATCH(Z$350,$H$350:$K$350,0))*INDEX($J$344:$R$347,MATCH(Z$350,$I$344:$I$347,0),MATCH(Z$349,$J$343:$R$343,0))+IF(SUM($H355:$I355)&gt;0,INDEX($U$344:$AC$347,MATCH(Z$350,$I$344:$I$347,0),MATCH(Z$349,$J$343:$R$343,0)))</f>
        <v>0</v>
      </c>
      <c r="AA355" s="695" cm="1">
        <f t="array" ref="AA355">INDEX($H355:$K355,0,MATCH(AA$350,$H$350:$K$350,0))*INDEX($J$344:$R$347,MATCH(AA$350,$I$344:$I$347,0),MATCH(AA$349,$J$343:$R$343,0))+IF(SUM($H355:$I355)&gt;0,INDEX($U$344:$AC$347,MATCH(AA$350,$I$344:$I$347,0),MATCH(AA$349,$J$343:$R$343,0)))</f>
        <v>0</v>
      </c>
      <c r="AB355" s="695" cm="1">
        <f t="array" ref="AB355">INDEX($H355:$K355,0,MATCH(AB$350,$H$350:$K$350,0))*INDEX($J$344:$R$347,MATCH(AB$350,$I$344:$I$347,0),MATCH(AB$349,$J$343:$R$343,0))+IF(SUM($H355:$I355)&gt;0,INDEX($U$344:$AC$347,MATCH(AB$350,$I$344:$I$347,0),MATCH(AB$349,$J$343:$R$343,0)))</f>
        <v>0</v>
      </c>
      <c r="AC355" s="695" cm="1">
        <f t="array" ref="AC355">INDEX($H355:$K355,0,MATCH(AC$350,$H$350:$K$350,0))*INDEX($J$344:$R$347,MATCH(AC$350,$I$344:$I$347,0),MATCH(AC$349,$J$343:$R$343,0))+IF(SUM($H355:$I355)&gt;0,INDEX($U$344:$AC$347,MATCH(AC$350,$I$344:$I$347,0),MATCH(AC$349,$J$343:$R$343,0)))</f>
        <v>0</v>
      </c>
      <c r="AD355" s="695" cm="1">
        <f t="array" ref="AD355">INDEX($H355:$K355,0,MATCH(AD$350,$H$350:$K$350,0))*INDEX($J$344:$R$347,MATCH(AD$350,$I$344:$I$347,0),MATCH(AD$349,$J$343:$R$343,0))+IF(SUM($H355:$I355)&gt;0,INDEX($U$344:$AC$347,MATCH(AD$350,$I$344:$I$347,0),MATCH(AD$349,$J$343:$R$343,0)))</f>
        <v>0</v>
      </c>
      <c r="AE355" s="695" cm="1">
        <f t="array" ref="AE355">INDEX($H355:$K355,0,MATCH(AE$350,$H$350:$K$350,0))*INDEX($J$344:$R$347,MATCH(AE$350,$I$344:$I$347,0),MATCH(AE$349,$J$343:$R$343,0))+IF(SUM($H355:$I355)&gt;0,INDEX($U$344:$AC$347,MATCH(AE$350,$I$344:$I$347,0),MATCH(AE$349,$J$343:$R$343,0)))</f>
        <v>0</v>
      </c>
      <c r="AF355" s="695" cm="1">
        <f t="array" ref="AF355">INDEX($H355:$K355,0,MATCH(AF$350,$H$350:$K$350,0))*INDEX($J$344:$R$347,MATCH(AF$350,$I$344:$I$347,0),MATCH(AF$349,$J$343:$R$343,0))+IF(SUM($H355:$I355)&gt;0,INDEX($U$344:$AC$347,MATCH(AF$350,$I$344:$I$347,0),MATCH(AF$349,$J$343:$R$343,0)))</f>
        <v>0</v>
      </c>
      <c r="AG355" s="695" cm="1">
        <f t="array" ref="AG355">INDEX($H355:$K355,0,MATCH(AG$350,$H$350:$K$350,0))*INDEX($J$344:$R$347,MATCH(AG$350,$I$344:$I$347,0),MATCH(AG$349,$J$343:$R$343,0))+IF(SUM($H355:$I355)&gt;0,INDEX($U$344:$AC$347,MATCH(AG$350,$I$344:$I$347,0),MATCH(AG$349,$J$343:$R$343,0)))</f>
        <v>0</v>
      </c>
      <c r="AH355" s="695" cm="1">
        <f t="array" ref="AH355">INDEX($H355:$K355,0,MATCH(AH$350,$H$350:$K$350,0))*INDEX($J$344:$R$347,MATCH(AH$350,$I$344:$I$347,0),MATCH(AH$349,$J$343:$R$343,0))+IF(SUM($H355:$I355)&gt;0,INDEX($U$344:$AC$347,MATCH(AH$350,$I$344:$I$347,0),MATCH(AH$349,$J$343:$R$343,0)))</f>
        <v>0</v>
      </c>
      <c r="AI355" s="695" cm="1">
        <f t="array" ref="AI355">INDEX($H355:$K355,0,MATCH(AI$350,$H$350:$K$350,0))*INDEX($J$344:$R$347,MATCH(AI$350,$I$344:$I$347,0),MATCH(AI$349,$J$343:$R$343,0))+IF(SUM($H355:$I355)&gt;0,INDEX($U$344:$AC$347,MATCH(AI$350,$I$344:$I$347,0),MATCH(AI$349,$J$343:$R$343,0)))</f>
        <v>0</v>
      </c>
      <c r="AJ355" s="695" cm="1">
        <f t="array" ref="AJ355">INDEX($H355:$K355,0,MATCH(AJ$350,$H$350:$K$350,0))*INDEX($J$344:$R$347,MATCH(AJ$350,$I$344:$I$347,0),MATCH(AJ$349,$J$343:$R$343,0))+IF(SUM($H355:$I355)&gt;0,INDEX($U$344:$AC$347,MATCH(AJ$350,$I$344:$I$347,0),MATCH(AJ$349,$J$343:$R$343,0)))</f>
        <v>0</v>
      </c>
      <c r="AK355" s="695" cm="1">
        <f t="array" ref="AK355">INDEX($H355:$K355,0,MATCH(AK$350,$H$350:$K$350,0))*INDEX($J$344:$R$347,MATCH(AK$350,$I$344:$I$347,0),MATCH(AK$349,$J$343:$R$343,0))+IF(SUM($H355:$I355)&gt;0,INDEX($U$344:$AC$347,MATCH(AK$350,$I$344:$I$347,0),MATCH(AK$349,$J$343:$R$343,0)))</f>
        <v>0</v>
      </c>
      <c r="AL355" s="695" cm="1">
        <f t="array" ref="AL355">INDEX($H355:$K355,0,MATCH(AL$350,$H$350:$K$350,0))*INDEX($J$344:$R$347,MATCH(AL$350,$I$344:$I$347,0),MATCH(AL$349,$J$343:$R$343,0))+IF(SUM($H355:$I355)&gt;0,INDEX($U$344:$AC$347,MATCH(AL$350,$I$344:$I$347,0),MATCH(AL$349,$J$343:$R$343,0)))</f>
        <v>0</v>
      </c>
      <c r="AM355" s="695" cm="1">
        <f t="array" ref="AM355">INDEX($H355:$K355,0,MATCH(AM$350,$H$350:$K$350,0))*INDEX($J$344:$R$347,MATCH(AM$350,$I$344:$I$347,0),MATCH(AM$349,$J$343:$R$343,0))+IF(SUM($H355:$I355)&gt;0,INDEX($U$344:$AC$347,MATCH(AM$350,$I$344:$I$347,0),MATCH(AM$349,$J$343:$R$343,0)))</f>
        <v>0</v>
      </c>
      <c r="AN355" s="695" cm="1">
        <f t="array" ref="AN355">INDEX($H355:$K355,0,MATCH(AN$350,$H$350:$K$350,0))*INDEX($J$344:$R$347,MATCH(AN$350,$I$344:$I$347,0),MATCH(AN$349,$J$343:$R$343,0))+IF(SUM($H355:$I355)&gt;0,INDEX($U$344:$AC$347,MATCH(AN$350,$I$344:$I$347,0),MATCH(AN$349,$J$343:$R$343,0)))</f>
        <v>0</v>
      </c>
      <c r="AO355" s="695" cm="1">
        <f t="array" ref="AO355">INDEX($H355:$K355,0,MATCH(AO$350,$H$350:$K$350,0))*INDEX($J$344:$R$347,MATCH(AO$350,$I$344:$I$347,0),MATCH(AO$349,$J$343:$R$343,0))+IF(SUM($H355:$I355)&gt;0,INDEX($U$344:$AC$347,MATCH(AO$350,$I$344:$I$347,0),MATCH(AO$349,$J$343:$R$343,0)))</f>
        <v>0</v>
      </c>
      <c r="AP355" s="695" cm="1">
        <f t="array" ref="AP355">INDEX($H355:$K355,0,MATCH(AP$350,$H$350:$K$350,0))*INDEX($J$344:$R$347,MATCH(AP$350,$I$344:$I$347,0),MATCH(AP$349,$J$343:$R$343,0))+IF(SUM($H355:$I355)&gt;0,INDEX($U$344:$AC$347,MATCH(AP$350,$I$344:$I$347,0),MATCH(AP$349,$J$343:$R$343,0)))</f>
        <v>0</v>
      </c>
      <c r="AQ355" s="695" cm="1">
        <f t="array" ref="AQ355">INDEX($H355:$K355,0,MATCH(AQ$350,$H$350:$K$350,0))*INDEX($J$344:$R$347,MATCH(AQ$350,$I$344:$I$347,0),MATCH(AQ$349,$J$343:$R$343,0))+IF(SUM($H355:$I355)&gt;0,INDEX($U$344:$AC$347,MATCH(AQ$350,$I$344:$I$347,0),MATCH(AQ$349,$J$343:$R$343,0)))</f>
        <v>0</v>
      </c>
      <c r="AR355" s="695" cm="1">
        <f t="array" ref="AR355">INDEX($H355:$K355,0,MATCH(AR$350,$H$350:$K$350,0))*INDEX($J$344:$R$347,MATCH(AR$350,$I$344:$I$347,0),MATCH(AR$349,$J$343:$R$343,0))+IF(SUM($H355:$I355)&gt;0,INDEX($U$344:$AC$347,MATCH(AR$350,$I$344:$I$347,0),MATCH(AR$349,$J$343:$R$343,0)))</f>
        <v>0</v>
      </c>
      <c r="AS355" s="695" cm="1">
        <f t="array" ref="AS355">INDEX($H355:$K355,0,MATCH(AS$350,$H$350:$K$350,0))*INDEX($J$344:$R$347,MATCH(AS$350,$I$344:$I$347,0),MATCH(AS$349,$J$343:$R$343,0))+IF(SUM($H355:$I355)&gt;0,INDEX($U$344:$AC$347,MATCH(AS$350,$I$344:$I$347,0),MATCH(AS$349,$J$343:$R$343,0)))</f>
        <v>0</v>
      </c>
      <c r="AT355" s="695" cm="1">
        <f t="array" ref="AT355">INDEX($H355:$K355,0,MATCH(AT$350,$H$350:$K$350,0))*INDEX($J$344:$R$347,MATCH(AT$350,$I$344:$I$347,0),MATCH(AT$349,$J$343:$R$343,0))+IF(SUM($H355:$I355)&gt;0,INDEX($U$344:$AC$347,MATCH(AT$350,$I$344:$I$347,0),MATCH(AT$349,$J$343:$R$343,0)))</f>
        <v>0</v>
      </c>
      <c r="AU355" s="695" cm="1">
        <f t="array" ref="AU355">INDEX($H355:$K355,0,MATCH(AU$350,$H$350:$K$350,0))*INDEX($J$344:$R$347,MATCH(AU$350,$I$344:$I$347,0),MATCH(AU$349,$J$343:$R$343,0))+IF(SUM($H355:$I355)&gt;0,INDEX($U$344:$AC$347,MATCH(AU$350,$I$344:$I$347,0),MATCH(AU$349,$J$343:$R$343,0)))</f>
        <v>0</v>
      </c>
      <c r="AV355" s="186"/>
      <c r="AW355" s="186"/>
      <c r="AX355" s="16"/>
      <c r="AY355" s="8"/>
      <c r="AZ355" s="8"/>
      <c r="BA355" s="8"/>
    </row>
    <row r="356" spans="1:53" ht="14.5" outlineLevel="1" x14ac:dyDescent="0.35">
      <c r="A356" s="6"/>
      <c r="B356" s="7"/>
      <c r="C356" s="17"/>
      <c r="D356" s="17"/>
      <c r="E356" s="17"/>
      <c r="F356" s="26"/>
      <c r="G356" s="26" t="str">
        <f t="shared" si="173"/>
        <v>GGGAg2OFa2</v>
      </c>
      <c r="H356" s="222">
        <f t="shared" si="174"/>
        <v>0</v>
      </c>
      <c r="I356" s="222">
        <f t="shared" si="174"/>
        <v>0</v>
      </c>
      <c r="J356" s="222">
        <f t="shared" si="174"/>
        <v>0</v>
      </c>
      <c r="K356" s="222">
        <f t="shared" si="175"/>
        <v>0</v>
      </c>
      <c r="L356" s="695" cm="1">
        <f t="array" ref="L356">INDEX($H356:$K356,0,MATCH(L$350,$H$350:$K$350,0))*INDEX($J$344:$R$347,MATCH(L$350,$I$344:$I$347,0),MATCH(L$349,$J$343:$R$343,0))+IF(SUM($H356:$I356)&gt;0,INDEX($U$344:$AC$347,MATCH(L$350,$I$344:$I$347,0),MATCH(L$349,$J$343:$R$343,0)))</f>
        <v>0</v>
      </c>
      <c r="M356" s="695" cm="1">
        <f t="array" ref="M356">INDEX($H356:$K356,0,MATCH(M$350,$H$350:$K$350,0))*INDEX($J$344:$R$347,MATCH(M$350,$I$344:$I$347,0),MATCH(M$349,$J$343:$R$343,0))+IF(SUM($H356:$I356)&gt;0,INDEX($U$344:$AC$347,MATCH(M$350,$I$344:$I$347,0),MATCH(M$349,$J$343:$R$343,0)))</f>
        <v>0</v>
      </c>
      <c r="N356" s="695" cm="1">
        <f t="array" ref="N356">INDEX($H356:$K356,0,MATCH(N$350,$H$350:$K$350,0))*INDEX($J$344:$R$347,MATCH(N$350,$I$344:$I$347,0),MATCH(N$349,$J$343:$R$343,0))+IF(SUM($H356:$I356)&gt;0,INDEX($U$344:$AC$347,MATCH(N$350,$I$344:$I$347,0),MATCH(N$349,$J$343:$R$343,0)))</f>
        <v>0</v>
      </c>
      <c r="O356" s="695" cm="1">
        <f t="array" ref="O356">INDEX($H356:$K356,0,MATCH(O$350,$H$350:$K$350,0))*INDEX($J$344:$R$347,MATCH(O$350,$I$344:$I$347,0),MATCH(O$349,$J$343:$R$343,0))+IF(SUM($H356:$I356)&gt;0,INDEX($U$344:$AC$347,MATCH(O$350,$I$344:$I$347,0),MATCH(O$349,$J$343:$R$343,0)))</f>
        <v>0</v>
      </c>
      <c r="P356" s="695" cm="1">
        <f t="array" ref="P356">INDEX($H356:$K356,0,MATCH(P$350,$H$350:$K$350,0))*INDEX($J$344:$R$347,MATCH(P$350,$I$344:$I$347,0),MATCH(P$349,$J$343:$R$343,0))+IF(SUM($H356:$I356)&gt;0,INDEX($U$344:$AC$347,MATCH(P$350,$I$344:$I$347,0),MATCH(P$349,$J$343:$R$343,0)))</f>
        <v>0</v>
      </c>
      <c r="Q356" s="695" cm="1">
        <f t="array" ref="Q356">INDEX($H356:$K356,0,MATCH(Q$350,$H$350:$K$350,0))*INDEX($J$344:$R$347,MATCH(Q$350,$I$344:$I$347,0),MATCH(Q$349,$J$343:$R$343,0))+IF(SUM($H356:$I356)&gt;0,INDEX($U$344:$AC$347,MATCH(Q$350,$I$344:$I$347,0),MATCH(Q$349,$J$343:$R$343,0)))</f>
        <v>0</v>
      </c>
      <c r="R356" s="695" cm="1">
        <f t="array" ref="R356">INDEX($H356:$K356,0,MATCH(R$350,$H$350:$K$350,0))*INDEX($J$344:$R$347,MATCH(R$350,$I$344:$I$347,0),MATCH(R$349,$J$343:$R$343,0))+IF(SUM($H356:$I356)&gt;0,INDEX($U$344:$AC$347,MATCH(R$350,$I$344:$I$347,0),MATCH(R$349,$J$343:$R$343,0)))</f>
        <v>0</v>
      </c>
      <c r="S356" s="695" cm="1">
        <f t="array" ref="S356">INDEX($H356:$K356,0,MATCH(S$350,$H$350:$K$350,0))*INDEX($J$344:$R$347,MATCH(S$350,$I$344:$I$347,0),MATCH(S$349,$J$343:$R$343,0))+IF(SUM($H356:$I356)&gt;0,INDEX($U$344:$AC$347,MATCH(S$350,$I$344:$I$347,0),MATCH(S$349,$J$343:$R$343,0)))</f>
        <v>0</v>
      </c>
      <c r="T356" s="695" cm="1">
        <f t="array" ref="T356">INDEX($H356:$K356,0,MATCH(T$350,$H$350:$K$350,0))*INDEX($J$344:$R$347,MATCH(T$350,$I$344:$I$347,0),MATCH(T$349,$J$343:$R$343,0))+IF(SUM($H356:$I356)&gt;0,INDEX($U$344:$AC$347,MATCH(T$350,$I$344:$I$347,0),MATCH(T$349,$J$343:$R$343,0)))</f>
        <v>0</v>
      </c>
      <c r="U356" s="695" cm="1">
        <f t="array" ref="U356">INDEX($H356:$K356,0,MATCH(U$350,$H$350:$K$350,0))*INDEX($J$344:$R$347,MATCH(U$350,$I$344:$I$347,0),MATCH(U$349,$J$343:$R$343,0))+IF(SUM($H356:$I356)&gt;0,INDEX($U$344:$AC$347,MATCH(U$350,$I$344:$I$347,0),MATCH(U$349,$J$343:$R$343,0)))</f>
        <v>0</v>
      </c>
      <c r="V356" s="695" cm="1">
        <f t="array" ref="V356">INDEX($H356:$K356,0,MATCH(V$350,$H$350:$K$350,0))*INDEX($J$344:$R$347,MATCH(V$350,$I$344:$I$347,0),MATCH(V$349,$J$343:$R$343,0))+IF(SUM($H356:$I356)&gt;0,INDEX($U$344:$AC$347,MATCH(V$350,$I$344:$I$347,0),MATCH(V$349,$J$343:$R$343,0)))</f>
        <v>0</v>
      </c>
      <c r="W356" s="695" cm="1">
        <f t="array" ref="W356">INDEX($H356:$K356,0,MATCH(W$350,$H$350:$K$350,0))*INDEX($J$344:$R$347,MATCH(W$350,$I$344:$I$347,0),MATCH(W$349,$J$343:$R$343,0))+IF(SUM($H356:$I356)&gt;0,INDEX($U$344:$AC$347,MATCH(W$350,$I$344:$I$347,0),MATCH(W$349,$J$343:$R$343,0)))</f>
        <v>0</v>
      </c>
      <c r="X356" s="695" cm="1">
        <f t="array" ref="X356">INDEX($H356:$K356,0,MATCH(X$350,$H$350:$K$350,0))*INDEX($J$344:$R$347,MATCH(X$350,$I$344:$I$347,0),MATCH(X$349,$J$343:$R$343,0))+IF(SUM($H356:$I356)&gt;0,INDEX($U$344:$AC$347,MATCH(X$350,$I$344:$I$347,0),MATCH(X$349,$J$343:$R$343,0)))</f>
        <v>0</v>
      </c>
      <c r="Y356" s="695" cm="1">
        <f t="array" ref="Y356">INDEX($H356:$K356,0,MATCH(Y$350,$H$350:$K$350,0))*INDEX($J$344:$R$347,MATCH(Y$350,$I$344:$I$347,0),MATCH(Y$349,$J$343:$R$343,0))+IF(SUM($H356:$I356)&gt;0,INDEX($U$344:$AC$347,MATCH(Y$350,$I$344:$I$347,0),MATCH(Y$349,$J$343:$R$343,0)))</f>
        <v>0</v>
      </c>
      <c r="Z356" s="695" cm="1">
        <f t="array" ref="Z356">INDEX($H356:$K356,0,MATCH(Z$350,$H$350:$K$350,0))*INDEX($J$344:$R$347,MATCH(Z$350,$I$344:$I$347,0),MATCH(Z$349,$J$343:$R$343,0))+IF(SUM($H356:$I356)&gt;0,INDEX($U$344:$AC$347,MATCH(Z$350,$I$344:$I$347,0),MATCH(Z$349,$J$343:$R$343,0)))</f>
        <v>0</v>
      </c>
      <c r="AA356" s="695" cm="1">
        <f t="array" ref="AA356">INDEX($H356:$K356,0,MATCH(AA$350,$H$350:$K$350,0))*INDEX($J$344:$R$347,MATCH(AA$350,$I$344:$I$347,0),MATCH(AA$349,$J$343:$R$343,0))+IF(SUM($H356:$I356)&gt;0,INDEX($U$344:$AC$347,MATCH(AA$350,$I$344:$I$347,0),MATCH(AA$349,$J$343:$R$343,0)))</f>
        <v>0</v>
      </c>
      <c r="AB356" s="695" cm="1">
        <f t="array" ref="AB356">INDEX($H356:$K356,0,MATCH(AB$350,$H$350:$K$350,0))*INDEX($J$344:$R$347,MATCH(AB$350,$I$344:$I$347,0),MATCH(AB$349,$J$343:$R$343,0))+IF(SUM($H356:$I356)&gt;0,INDEX($U$344:$AC$347,MATCH(AB$350,$I$344:$I$347,0),MATCH(AB$349,$J$343:$R$343,0)))</f>
        <v>0</v>
      </c>
      <c r="AC356" s="695" cm="1">
        <f t="array" ref="AC356">INDEX($H356:$K356,0,MATCH(AC$350,$H$350:$K$350,0))*INDEX($J$344:$R$347,MATCH(AC$350,$I$344:$I$347,0),MATCH(AC$349,$J$343:$R$343,0))+IF(SUM($H356:$I356)&gt;0,INDEX($U$344:$AC$347,MATCH(AC$350,$I$344:$I$347,0),MATCH(AC$349,$J$343:$R$343,0)))</f>
        <v>0</v>
      </c>
      <c r="AD356" s="695" cm="1">
        <f t="array" ref="AD356">INDEX($H356:$K356,0,MATCH(AD$350,$H$350:$K$350,0))*INDEX($J$344:$R$347,MATCH(AD$350,$I$344:$I$347,0),MATCH(AD$349,$J$343:$R$343,0))+IF(SUM($H356:$I356)&gt;0,INDEX($U$344:$AC$347,MATCH(AD$350,$I$344:$I$347,0),MATCH(AD$349,$J$343:$R$343,0)))</f>
        <v>0</v>
      </c>
      <c r="AE356" s="695" cm="1">
        <f t="array" ref="AE356">INDEX($H356:$K356,0,MATCH(AE$350,$H$350:$K$350,0))*INDEX($J$344:$R$347,MATCH(AE$350,$I$344:$I$347,0),MATCH(AE$349,$J$343:$R$343,0))+IF(SUM($H356:$I356)&gt;0,INDEX($U$344:$AC$347,MATCH(AE$350,$I$344:$I$347,0),MATCH(AE$349,$J$343:$R$343,0)))</f>
        <v>0</v>
      </c>
      <c r="AF356" s="695" cm="1">
        <f t="array" ref="AF356">INDEX($H356:$K356,0,MATCH(AF$350,$H$350:$K$350,0))*INDEX($J$344:$R$347,MATCH(AF$350,$I$344:$I$347,0),MATCH(AF$349,$J$343:$R$343,0))+IF(SUM($H356:$I356)&gt;0,INDEX($U$344:$AC$347,MATCH(AF$350,$I$344:$I$347,0),MATCH(AF$349,$J$343:$R$343,0)))</f>
        <v>0</v>
      </c>
      <c r="AG356" s="695" cm="1">
        <f t="array" ref="AG356">INDEX($H356:$K356,0,MATCH(AG$350,$H$350:$K$350,0))*INDEX($J$344:$R$347,MATCH(AG$350,$I$344:$I$347,0),MATCH(AG$349,$J$343:$R$343,0))+IF(SUM($H356:$I356)&gt;0,INDEX($U$344:$AC$347,MATCH(AG$350,$I$344:$I$347,0),MATCH(AG$349,$J$343:$R$343,0)))</f>
        <v>0</v>
      </c>
      <c r="AH356" s="695" cm="1">
        <f t="array" ref="AH356">INDEX($H356:$K356,0,MATCH(AH$350,$H$350:$K$350,0))*INDEX($J$344:$R$347,MATCH(AH$350,$I$344:$I$347,0),MATCH(AH$349,$J$343:$R$343,0))+IF(SUM($H356:$I356)&gt;0,INDEX($U$344:$AC$347,MATCH(AH$350,$I$344:$I$347,0),MATCH(AH$349,$J$343:$R$343,0)))</f>
        <v>0</v>
      </c>
      <c r="AI356" s="695" cm="1">
        <f t="array" ref="AI356">INDEX($H356:$K356,0,MATCH(AI$350,$H$350:$K$350,0))*INDEX($J$344:$R$347,MATCH(AI$350,$I$344:$I$347,0),MATCH(AI$349,$J$343:$R$343,0))+IF(SUM($H356:$I356)&gt;0,INDEX($U$344:$AC$347,MATCH(AI$350,$I$344:$I$347,0),MATCH(AI$349,$J$343:$R$343,0)))</f>
        <v>0</v>
      </c>
      <c r="AJ356" s="695" cm="1">
        <f t="array" ref="AJ356">INDEX($H356:$K356,0,MATCH(AJ$350,$H$350:$K$350,0))*INDEX($J$344:$R$347,MATCH(AJ$350,$I$344:$I$347,0),MATCH(AJ$349,$J$343:$R$343,0))+IF(SUM($H356:$I356)&gt;0,INDEX($U$344:$AC$347,MATCH(AJ$350,$I$344:$I$347,0),MATCH(AJ$349,$J$343:$R$343,0)))</f>
        <v>0</v>
      </c>
      <c r="AK356" s="695" cm="1">
        <f t="array" ref="AK356">INDEX($H356:$K356,0,MATCH(AK$350,$H$350:$K$350,0))*INDEX($J$344:$R$347,MATCH(AK$350,$I$344:$I$347,0),MATCH(AK$349,$J$343:$R$343,0))+IF(SUM($H356:$I356)&gt;0,INDEX($U$344:$AC$347,MATCH(AK$350,$I$344:$I$347,0),MATCH(AK$349,$J$343:$R$343,0)))</f>
        <v>0</v>
      </c>
      <c r="AL356" s="695" cm="1">
        <f t="array" ref="AL356">INDEX($H356:$K356,0,MATCH(AL$350,$H$350:$K$350,0))*INDEX($J$344:$R$347,MATCH(AL$350,$I$344:$I$347,0),MATCH(AL$349,$J$343:$R$343,0))+IF(SUM($H356:$I356)&gt;0,INDEX($U$344:$AC$347,MATCH(AL$350,$I$344:$I$347,0),MATCH(AL$349,$J$343:$R$343,0)))</f>
        <v>0</v>
      </c>
      <c r="AM356" s="695" cm="1">
        <f t="array" ref="AM356">INDEX($H356:$K356,0,MATCH(AM$350,$H$350:$K$350,0))*INDEX($J$344:$R$347,MATCH(AM$350,$I$344:$I$347,0),MATCH(AM$349,$J$343:$R$343,0))+IF(SUM($H356:$I356)&gt;0,INDEX($U$344:$AC$347,MATCH(AM$350,$I$344:$I$347,0),MATCH(AM$349,$J$343:$R$343,0)))</f>
        <v>0</v>
      </c>
      <c r="AN356" s="695" cm="1">
        <f t="array" ref="AN356">INDEX($H356:$K356,0,MATCH(AN$350,$H$350:$K$350,0))*INDEX($J$344:$R$347,MATCH(AN$350,$I$344:$I$347,0),MATCH(AN$349,$J$343:$R$343,0))+IF(SUM($H356:$I356)&gt;0,INDEX($U$344:$AC$347,MATCH(AN$350,$I$344:$I$347,0),MATCH(AN$349,$J$343:$R$343,0)))</f>
        <v>0</v>
      </c>
      <c r="AO356" s="695" cm="1">
        <f t="array" ref="AO356">INDEX($H356:$K356,0,MATCH(AO$350,$H$350:$K$350,0))*INDEX($J$344:$R$347,MATCH(AO$350,$I$344:$I$347,0),MATCH(AO$349,$J$343:$R$343,0))+IF(SUM($H356:$I356)&gt;0,INDEX($U$344:$AC$347,MATCH(AO$350,$I$344:$I$347,0),MATCH(AO$349,$J$343:$R$343,0)))</f>
        <v>0</v>
      </c>
      <c r="AP356" s="695" cm="1">
        <f t="array" ref="AP356">INDEX($H356:$K356,0,MATCH(AP$350,$H$350:$K$350,0))*INDEX($J$344:$R$347,MATCH(AP$350,$I$344:$I$347,0),MATCH(AP$349,$J$343:$R$343,0))+IF(SUM($H356:$I356)&gt;0,INDEX($U$344:$AC$347,MATCH(AP$350,$I$344:$I$347,0),MATCH(AP$349,$J$343:$R$343,0)))</f>
        <v>0</v>
      </c>
      <c r="AQ356" s="695" cm="1">
        <f t="array" ref="AQ356">INDEX($H356:$K356,0,MATCH(AQ$350,$H$350:$K$350,0))*INDEX($J$344:$R$347,MATCH(AQ$350,$I$344:$I$347,0),MATCH(AQ$349,$J$343:$R$343,0))+IF(SUM($H356:$I356)&gt;0,INDEX($U$344:$AC$347,MATCH(AQ$350,$I$344:$I$347,0),MATCH(AQ$349,$J$343:$R$343,0)))</f>
        <v>0</v>
      </c>
      <c r="AR356" s="695" cm="1">
        <f t="array" ref="AR356">INDEX($H356:$K356,0,MATCH(AR$350,$H$350:$K$350,0))*INDEX($J$344:$R$347,MATCH(AR$350,$I$344:$I$347,0),MATCH(AR$349,$J$343:$R$343,0))+IF(SUM($H356:$I356)&gt;0,INDEX($U$344:$AC$347,MATCH(AR$350,$I$344:$I$347,0),MATCH(AR$349,$J$343:$R$343,0)))</f>
        <v>0</v>
      </c>
      <c r="AS356" s="695" cm="1">
        <f t="array" ref="AS356">INDEX($H356:$K356,0,MATCH(AS$350,$H$350:$K$350,0))*INDEX($J$344:$R$347,MATCH(AS$350,$I$344:$I$347,0),MATCH(AS$349,$J$343:$R$343,0))+IF(SUM($H356:$I356)&gt;0,INDEX($U$344:$AC$347,MATCH(AS$350,$I$344:$I$347,0),MATCH(AS$349,$J$343:$R$343,0)))</f>
        <v>0</v>
      </c>
      <c r="AT356" s="695" cm="1">
        <f t="array" ref="AT356">INDEX($H356:$K356,0,MATCH(AT$350,$H$350:$K$350,0))*INDEX($J$344:$R$347,MATCH(AT$350,$I$344:$I$347,0),MATCH(AT$349,$J$343:$R$343,0))+IF(SUM($H356:$I356)&gt;0,INDEX($U$344:$AC$347,MATCH(AT$350,$I$344:$I$347,0),MATCH(AT$349,$J$343:$R$343,0)))</f>
        <v>0</v>
      </c>
      <c r="AU356" s="695" cm="1">
        <f t="array" ref="AU356">INDEX($H356:$K356,0,MATCH(AU$350,$H$350:$K$350,0))*INDEX($J$344:$R$347,MATCH(AU$350,$I$344:$I$347,0),MATCH(AU$349,$J$343:$R$343,0))+IF(SUM($H356:$I356)&gt;0,INDEX($U$344:$AC$347,MATCH(AU$350,$I$344:$I$347,0),MATCH(AU$349,$J$343:$R$343,0)))</f>
        <v>0</v>
      </c>
      <c r="AV356" s="186"/>
      <c r="AW356" s="186"/>
      <c r="AX356" s="16"/>
      <c r="AY356" s="8"/>
      <c r="AZ356" s="8"/>
      <c r="BA356" s="8"/>
    </row>
    <row r="357" spans="1:53" ht="14.5" outlineLevel="1" x14ac:dyDescent="0.35">
      <c r="A357" s="6"/>
      <c r="B357" s="7"/>
      <c r="C357" s="17"/>
      <c r="D357" s="17"/>
      <c r="E357" s="17"/>
      <c r="F357" s="26"/>
      <c r="G357" s="26" t="str">
        <f t="shared" si="173"/>
        <v>GGGAg2LFa2</v>
      </c>
      <c r="H357" s="222">
        <f t="shared" si="174"/>
        <v>0</v>
      </c>
      <c r="I357" s="222">
        <f t="shared" si="174"/>
        <v>0</v>
      </c>
      <c r="J357" s="222">
        <f t="shared" si="174"/>
        <v>0</v>
      </c>
      <c r="K357" s="222">
        <f t="shared" si="175"/>
        <v>0</v>
      </c>
      <c r="L357" s="695" cm="1">
        <f t="array" ref="L357">INDEX($H357:$K357,0,MATCH(L$350,$H$350:$K$350,0))*INDEX($J$344:$R$347,MATCH(L$350,$I$344:$I$347,0),MATCH(L$349,$J$343:$R$343,0))+IF(SUM($H357:$I357)&gt;0,INDEX($U$344:$AC$347,MATCH(L$350,$I$344:$I$347,0),MATCH(L$349,$J$343:$R$343,0)))</f>
        <v>0</v>
      </c>
      <c r="M357" s="695" cm="1">
        <f t="array" ref="M357">INDEX($H357:$K357,0,MATCH(M$350,$H$350:$K$350,0))*INDEX($J$344:$R$347,MATCH(M$350,$I$344:$I$347,0),MATCH(M$349,$J$343:$R$343,0))+IF(SUM($H357:$I357)&gt;0,INDEX($U$344:$AC$347,MATCH(M$350,$I$344:$I$347,0),MATCH(M$349,$J$343:$R$343,0)))</f>
        <v>0</v>
      </c>
      <c r="N357" s="695" cm="1">
        <f t="array" ref="N357">INDEX($H357:$K357,0,MATCH(N$350,$H$350:$K$350,0))*INDEX($J$344:$R$347,MATCH(N$350,$I$344:$I$347,0),MATCH(N$349,$J$343:$R$343,0))+IF(SUM($H357:$I357)&gt;0,INDEX($U$344:$AC$347,MATCH(N$350,$I$344:$I$347,0),MATCH(N$349,$J$343:$R$343,0)))</f>
        <v>0</v>
      </c>
      <c r="O357" s="695" cm="1">
        <f t="array" ref="O357">INDEX($H357:$K357,0,MATCH(O$350,$H$350:$K$350,0))*INDEX($J$344:$R$347,MATCH(O$350,$I$344:$I$347,0),MATCH(O$349,$J$343:$R$343,0))+IF(SUM($H357:$I357)&gt;0,INDEX($U$344:$AC$347,MATCH(O$350,$I$344:$I$347,0),MATCH(O$349,$J$343:$R$343,0)))</f>
        <v>0</v>
      </c>
      <c r="P357" s="695" cm="1">
        <f t="array" ref="P357">INDEX($H357:$K357,0,MATCH(P$350,$H$350:$K$350,0))*INDEX($J$344:$R$347,MATCH(P$350,$I$344:$I$347,0),MATCH(P$349,$J$343:$R$343,0))+IF(SUM($H357:$I357)&gt;0,INDEX($U$344:$AC$347,MATCH(P$350,$I$344:$I$347,0),MATCH(P$349,$J$343:$R$343,0)))</f>
        <v>0</v>
      </c>
      <c r="Q357" s="695" cm="1">
        <f t="array" ref="Q357">INDEX($H357:$K357,0,MATCH(Q$350,$H$350:$K$350,0))*INDEX($J$344:$R$347,MATCH(Q$350,$I$344:$I$347,0),MATCH(Q$349,$J$343:$R$343,0))+IF(SUM($H357:$I357)&gt;0,INDEX($U$344:$AC$347,MATCH(Q$350,$I$344:$I$347,0),MATCH(Q$349,$J$343:$R$343,0)))</f>
        <v>0</v>
      </c>
      <c r="R357" s="695" cm="1">
        <f t="array" ref="R357">INDEX($H357:$K357,0,MATCH(R$350,$H$350:$K$350,0))*INDEX($J$344:$R$347,MATCH(R$350,$I$344:$I$347,0),MATCH(R$349,$J$343:$R$343,0))+IF(SUM($H357:$I357)&gt;0,INDEX($U$344:$AC$347,MATCH(R$350,$I$344:$I$347,0),MATCH(R$349,$J$343:$R$343,0)))</f>
        <v>0</v>
      </c>
      <c r="S357" s="695" cm="1">
        <f t="array" ref="S357">INDEX($H357:$K357,0,MATCH(S$350,$H$350:$K$350,0))*INDEX($J$344:$R$347,MATCH(S$350,$I$344:$I$347,0),MATCH(S$349,$J$343:$R$343,0))+IF(SUM($H357:$I357)&gt;0,INDEX($U$344:$AC$347,MATCH(S$350,$I$344:$I$347,0),MATCH(S$349,$J$343:$R$343,0)))</f>
        <v>0</v>
      </c>
      <c r="T357" s="695" cm="1">
        <f t="array" ref="T357">INDEX($H357:$K357,0,MATCH(T$350,$H$350:$K$350,0))*INDEX($J$344:$R$347,MATCH(T$350,$I$344:$I$347,0),MATCH(T$349,$J$343:$R$343,0))+IF(SUM($H357:$I357)&gt;0,INDEX($U$344:$AC$347,MATCH(T$350,$I$344:$I$347,0),MATCH(T$349,$J$343:$R$343,0)))</f>
        <v>0</v>
      </c>
      <c r="U357" s="695" cm="1">
        <f t="array" ref="U357">INDEX($H357:$K357,0,MATCH(U$350,$H$350:$K$350,0))*INDEX($J$344:$R$347,MATCH(U$350,$I$344:$I$347,0),MATCH(U$349,$J$343:$R$343,0))+IF(SUM($H357:$I357)&gt;0,INDEX($U$344:$AC$347,MATCH(U$350,$I$344:$I$347,0),MATCH(U$349,$J$343:$R$343,0)))</f>
        <v>0</v>
      </c>
      <c r="V357" s="695" cm="1">
        <f t="array" ref="V357">INDEX($H357:$K357,0,MATCH(V$350,$H$350:$K$350,0))*INDEX($J$344:$R$347,MATCH(V$350,$I$344:$I$347,0),MATCH(V$349,$J$343:$R$343,0))+IF(SUM($H357:$I357)&gt;0,INDEX($U$344:$AC$347,MATCH(V$350,$I$344:$I$347,0),MATCH(V$349,$J$343:$R$343,0)))</f>
        <v>0</v>
      </c>
      <c r="W357" s="695" cm="1">
        <f t="array" ref="W357">INDEX($H357:$K357,0,MATCH(W$350,$H$350:$K$350,0))*INDEX($J$344:$R$347,MATCH(W$350,$I$344:$I$347,0),MATCH(W$349,$J$343:$R$343,0))+IF(SUM($H357:$I357)&gt;0,INDEX($U$344:$AC$347,MATCH(W$350,$I$344:$I$347,0),MATCH(W$349,$J$343:$R$343,0)))</f>
        <v>0</v>
      </c>
      <c r="X357" s="695" cm="1">
        <f t="array" ref="X357">INDEX($H357:$K357,0,MATCH(X$350,$H$350:$K$350,0))*INDEX($J$344:$R$347,MATCH(X$350,$I$344:$I$347,0),MATCH(X$349,$J$343:$R$343,0))+IF(SUM($H357:$I357)&gt;0,INDEX($U$344:$AC$347,MATCH(X$350,$I$344:$I$347,0),MATCH(X$349,$J$343:$R$343,0)))</f>
        <v>0</v>
      </c>
      <c r="Y357" s="695" cm="1">
        <f t="array" ref="Y357">INDEX($H357:$K357,0,MATCH(Y$350,$H$350:$K$350,0))*INDEX($J$344:$R$347,MATCH(Y$350,$I$344:$I$347,0),MATCH(Y$349,$J$343:$R$343,0))+IF(SUM($H357:$I357)&gt;0,INDEX($U$344:$AC$347,MATCH(Y$350,$I$344:$I$347,0),MATCH(Y$349,$J$343:$R$343,0)))</f>
        <v>0</v>
      </c>
      <c r="Z357" s="695" cm="1">
        <f t="array" ref="Z357">INDEX($H357:$K357,0,MATCH(Z$350,$H$350:$K$350,0))*INDEX($J$344:$R$347,MATCH(Z$350,$I$344:$I$347,0),MATCH(Z$349,$J$343:$R$343,0))+IF(SUM($H357:$I357)&gt;0,INDEX($U$344:$AC$347,MATCH(Z$350,$I$344:$I$347,0),MATCH(Z$349,$J$343:$R$343,0)))</f>
        <v>0</v>
      </c>
      <c r="AA357" s="695" cm="1">
        <f t="array" ref="AA357">INDEX($H357:$K357,0,MATCH(AA$350,$H$350:$K$350,0))*INDEX($J$344:$R$347,MATCH(AA$350,$I$344:$I$347,0),MATCH(AA$349,$J$343:$R$343,0))+IF(SUM($H357:$I357)&gt;0,INDEX($U$344:$AC$347,MATCH(AA$350,$I$344:$I$347,0),MATCH(AA$349,$J$343:$R$343,0)))</f>
        <v>0</v>
      </c>
      <c r="AB357" s="695" cm="1">
        <f t="array" ref="AB357">INDEX($H357:$K357,0,MATCH(AB$350,$H$350:$K$350,0))*INDEX($J$344:$R$347,MATCH(AB$350,$I$344:$I$347,0),MATCH(AB$349,$J$343:$R$343,0))+IF(SUM($H357:$I357)&gt;0,INDEX($U$344:$AC$347,MATCH(AB$350,$I$344:$I$347,0),MATCH(AB$349,$J$343:$R$343,0)))</f>
        <v>0</v>
      </c>
      <c r="AC357" s="695" cm="1">
        <f t="array" ref="AC357">INDEX($H357:$K357,0,MATCH(AC$350,$H$350:$K$350,0))*INDEX($J$344:$R$347,MATCH(AC$350,$I$344:$I$347,0),MATCH(AC$349,$J$343:$R$343,0))+IF(SUM($H357:$I357)&gt;0,INDEX($U$344:$AC$347,MATCH(AC$350,$I$344:$I$347,0),MATCH(AC$349,$J$343:$R$343,0)))</f>
        <v>0</v>
      </c>
      <c r="AD357" s="695" cm="1">
        <f t="array" ref="AD357">INDEX($H357:$K357,0,MATCH(AD$350,$H$350:$K$350,0))*INDEX($J$344:$R$347,MATCH(AD$350,$I$344:$I$347,0),MATCH(AD$349,$J$343:$R$343,0))+IF(SUM($H357:$I357)&gt;0,INDEX($U$344:$AC$347,MATCH(AD$350,$I$344:$I$347,0),MATCH(AD$349,$J$343:$R$343,0)))</f>
        <v>0</v>
      </c>
      <c r="AE357" s="695" cm="1">
        <f t="array" ref="AE357">INDEX($H357:$K357,0,MATCH(AE$350,$H$350:$K$350,0))*INDEX($J$344:$R$347,MATCH(AE$350,$I$344:$I$347,0),MATCH(AE$349,$J$343:$R$343,0))+IF(SUM($H357:$I357)&gt;0,INDEX($U$344:$AC$347,MATCH(AE$350,$I$344:$I$347,0),MATCH(AE$349,$J$343:$R$343,0)))</f>
        <v>0</v>
      </c>
      <c r="AF357" s="695" cm="1">
        <f t="array" ref="AF357">INDEX($H357:$K357,0,MATCH(AF$350,$H$350:$K$350,0))*INDEX($J$344:$R$347,MATCH(AF$350,$I$344:$I$347,0),MATCH(AF$349,$J$343:$R$343,0))+IF(SUM($H357:$I357)&gt;0,INDEX($U$344:$AC$347,MATCH(AF$350,$I$344:$I$347,0),MATCH(AF$349,$J$343:$R$343,0)))</f>
        <v>0</v>
      </c>
      <c r="AG357" s="695" cm="1">
        <f t="array" ref="AG357">INDEX($H357:$K357,0,MATCH(AG$350,$H$350:$K$350,0))*INDEX($J$344:$R$347,MATCH(AG$350,$I$344:$I$347,0),MATCH(AG$349,$J$343:$R$343,0))+IF(SUM($H357:$I357)&gt;0,INDEX($U$344:$AC$347,MATCH(AG$350,$I$344:$I$347,0),MATCH(AG$349,$J$343:$R$343,0)))</f>
        <v>0</v>
      </c>
      <c r="AH357" s="695" cm="1">
        <f t="array" ref="AH357">INDEX($H357:$K357,0,MATCH(AH$350,$H$350:$K$350,0))*INDEX($J$344:$R$347,MATCH(AH$350,$I$344:$I$347,0),MATCH(AH$349,$J$343:$R$343,0))+IF(SUM($H357:$I357)&gt;0,INDEX($U$344:$AC$347,MATCH(AH$350,$I$344:$I$347,0),MATCH(AH$349,$J$343:$R$343,0)))</f>
        <v>0</v>
      </c>
      <c r="AI357" s="695" cm="1">
        <f t="array" ref="AI357">INDEX($H357:$K357,0,MATCH(AI$350,$H$350:$K$350,0))*INDEX($J$344:$R$347,MATCH(AI$350,$I$344:$I$347,0),MATCH(AI$349,$J$343:$R$343,0))+IF(SUM($H357:$I357)&gt;0,INDEX($U$344:$AC$347,MATCH(AI$350,$I$344:$I$347,0),MATCH(AI$349,$J$343:$R$343,0)))</f>
        <v>0</v>
      </c>
      <c r="AJ357" s="695" cm="1">
        <f t="array" ref="AJ357">INDEX($H357:$K357,0,MATCH(AJ$350,$H$350:$K$350,0))*INDEX($J$344:$R$347,MATCH(AJ$350,$I$344:$I$347,0),MATCH(AJ$349,$J$343:$R$343,0))+IF(SUM($H357:$I357)&gt;0,INDEX($U$344:$AC$347,MATCH(AJ$350,$I$344:$I$347,0),MATCH(AJ$349,$J$343:$R$343,0)))</f>
        <v>0</v>
      </c>
      <c r="AK357" s="695" cm="1">
        <f t="array" ref="AK357">INDEX($H357:$K357,0,MATCH(AK$350,$H$350:$K$350,0))*INDEX($J$344:$R$347,MATCH(AK$350,$I$344:$I$347,0),MATCH(AK$349,$J$343:$R$343,0))+IF(SUM($H357:$I357)&gt;0,INDEX($U$344:$AC$347,MATCH(AK$350,$I$344:$I$347,0),MATCH(AK$349,$J$343:$R$343,0)))</f>
        <v>0</v>
      </c>
      <c r="AL357" s="695" cm="1">
        <f t="array" ref="AL357">INDEX($H357:$K357,0,MATCH(AL$350,$H$350:$K$350,0))*INDEX($J$344:$R$347,MATCH(AL$350,$I$344:$I$347,0),MATCH(AL$349,$J$343:$R$343,0))+IF(SUM($H357:$I357)&gt;0,INDEX($U$344:$AC$347,MATCH(AL$350,$I$344:$I$347,0),MATCH(AL$349,$J$343:$R$343,0)))</f>
        <v>0</v>
      </c>
      <c r="AM357" s="695" cm="1">
        <f t="array" ref="AM357">INDEX($H357:$K357,0,MATCH(AM$350,$H$350:$K$350,0))*INDEX($J$344:$R$347,MATCH(AM$350,$I$344:$I$347,0),MATCH(AM$349,$J$343:$R$343,0))+IF(SUM($H357:$I357)&gt;0,INDEX($U$344:$AC$347,MATCH(AM$350,$I$344:$I$347,0),MATCH(AM$349,$J$343:$R$343,0)))</f>
        <v>0</v>
      </c>
      <c r="AN357" s="695" cm="1">
        <f t="array" ref="AN357">INDEX($H357:$K357,0,MATCH(AN$350,$H$350:$K$350,0))*INDEX($J$344:$R$347,MATCH(AN$350,$I$344:$I$347,0),MATCH(AN$349,$J$343:$R$343,0))+IF(SUM($H357:$I357)&gt;0,INDEX($U$344:$AC$347,MATCH(AN$350,$I$344:$I$347,0),MATCH(AN$349,$J$343:$R$343,0)))</f>
        <v>0</v>
      </c>
      <c r="AO357" s="695" cm="1">
        <f t="array" ref="AO357">INDEX($H357:$K357,0,MATCH(AO$350,$H$350:$K$350,0))*INDEX($J$344:$R$347,MATCH(AO$350,$I$344:$I$347,0),MATCH(AO$349,$J$343:$R$343,0))+IF(SUM($H357:$I357)&gt;0,INDEX($U$344:$AC$347,MATCH(AO$350,$I$344:$I$347,0),MATCH(AO$349,$J$343:$R$343,0)))</f>
        <v>0</v>
      </c>
      <c r="AP357" s="695" cm="1">
        <f t="array" ref="AP357">INDEX($H357:$K357,0,MATCH(AP$350,$H$350:$K$350,0))*INDEX($J$344:$R$347,MATCH(AP$350,$I$344:$I$347,0),MATCH(AP$349,$J$343:$R$343,0))+IF(SUM($H357:$I357)&gt;0,INDEX($U$344:$AC$347,MATCH(AP$350,$I$344:$I$347,0),MATCH(AP$349,$J$343:$R$343,0)))</f>
        <v>0</v>
      </c>
      <c r="AQ357" s="695" cm="1">
        <f t="array" ref="AQ357">INDEX($H357:$K357,0,MATCH(AQ$350,$H$350:$K$350,0))*INDEX($J$344:$R$347,MATCH(AQ$350,$I$344:$I$347,0),MATCH(AQ$349,$J$343:$R$343,0))+IF(SUM($H357:$I357)&gt;0,INDEX($U$344:$AC$347,MATCH(AQ$350,$I$344:$I$347,0),MATCH(AQ$349,$J$343:$R$343,0)))</f>
        <v>0</v>
      </c>
      <c r="AR357" s="695" cm="1">
        <f t="array" ref="AR357">INDEX($H357:$K357,0,MATCH(AR$350,$H$350:$K$350,0))*INDEX($J$344:$R$347,MATCH(AR$350,$I$344:$I$347,0),MATCH(AR$349,$J$343:$R$343,0))+IF(SUM($H357:$I357)&gt;0,INDEX($U$344:$AC$347,MATCH(AR$350,$I$344:$I$347,0),MATCH(AR$349,$J$343:$R$343,0)))</f>
        <v>0</v>
      </c>
      <c r="AS357" s="695" cm="1">
        <f t="array" ref="AS357">INDEX($H357:$K357,0,MATCH(AS$350,$H$350:$K$350,0))*INDEX($J$344:$R$347,MATCH(AS$350,$I$344:$I$347,0),MATCH(AS$349,$J$343:$R$343,0))+IF(SUM($H357:$I357)&gt;0,INDEX($U$344:$AC$347,MATCH(AS$350,$I$344:$I$347,0),MATCH(AS$349,$J$343:$R$343,0)))</f>
        <v>0</v>
      </c>
      <c r="AT357" s="695" cm="1">
        <f t="array" ref="AT357">INDEX($H357:$K357,0,MATCH(AT$350,$H$350:$K$350,0))*INDEX($J$344:$R$347,MATCH(AT$350,$I$344:$I$347,0),MATCH(AT$349,$J$343:$R$343,0))+IF(SUM($H357:$I357)&gt;0,INDEX($U$344:$AC$347,MATCH(AT$350,$I$344:$I$347,0),MATCH(AT$349,$J$343:$R$343,0)))</f>
        <v>0</v>
      </c>
      <c r="AU357" s="695" cm="1">
        <f t="array" ref="AU357">INDEX($H357:$K357,0,MATCH(AU$350,$H$350:$K$350,0))*INDEX($J$344:$R$347,MATCH(AU$350,$I$344:$I$347,0),MATCH(AU$349,$J$343:$R$343,0))+IF(SUM($H357:$I357)&gt;0,INDEX($U$344:$AC$347,MATCH(AU$350,$I$344:$I$347,0),MATCH(AU$349,$J$343:$R$343,0)))</f>
        <v>0</v>
      </c>
      <c r="AV357" s="186"/>
      <c r="AW357" s="186"/>
      <c r="AX357" s="16"/>
      <c r="AY357" s="8"/>
      <c r="AZ357" s="8"/>
      <c r="BA357" s="8"/>
    </row>
    <row r="358" spans="1:53" ht="14.5" outlineLevel="1" x14ac:dyDescent="0.35">
      <c r="A358" s="6"/>
      <c r="B358" s="7"/>
      <c r="C358" s="17"/>
      <c r="D358" s="17"/>
      <c r="E358" s="17"/>
      <c r="F358" s="26"/>
      <c r="G358" s="26" t="str">
        <f t="shared" si="173"/>
        <v>GGGC1Na2</v>
      </c>
      <c r="H358" s="222">
        <f t="shared" si="174"/>
        <v>0</v>
      </c>
      <c r="I358" s="222">
        <f t="shared" si="174"/>
        <v>0</v>
      </c>
      <c r="J358" s="222">
        <f t="shared" si="174"/>
        <v>0</v>
      </c>
      <c r="K358" s="222">
        <f t="shared" si="175"/>
        <v>0</v>
      </c>
      <c r="L358" s="695" cm="1">
        <f t="array" ref="L358">INDEX($H358:$K358,0,MATCH(L$350,$H$350:$K$350,0))*INDEX($J$344:$R$347,MATCH(L$350,$I$344:$I$347,0),MATCH(L$349,$J$343:$R$343,0))+IF(SUM($H358:$I358)&gt;0,INDEX($U$344:$AC$347,MATCH(L$350,$I$344:$I$347,0),MATCH(L$349,$J$343:$R$343,0)))</f>
        <v>0</v>
      </c>
      <c r="M358" s="695" cm="1">
        <f t="array" ref="M358">INDEX($H358:$K358,0,MATCH(M$350,$H$350:$K$350,0))*INDEX($J$344:$R$347,MATCH(M$350,$I$344:$I$347,0),MATCH(M$349,$J$343:$R$343,0))+IF(SUM($H358:$I358)&gt;0,INDEX($U$344:$AC$347,MATCH(M$350,$I$344:$I$347,0),MATCH(M$349,$J$343:$R$343,0)))</f>
        <v>0</v>
      </c>
      <c r="N358" s="695" cm="1">
        <f t="array" ref="N358">INDEX($H358:$K358,0,MATCH(N$350,$H$350:$K$350,0))*INDEX($J$344:$R$347,MATCH(N$350,$I$344:$I$347,0),MATCH(N$349,$J$343:$R$343,0))+IF(SUM($H358:$I358)&gt;0,INDEX($U$344:$AC$347,MATCH(N$350,$I$344:$I$347,0),MATCH(N$349,$J$343:$R$343,0)))</f>
        <v>0</v>
      </c>
      <c r="O358" s="695" cm="1">
        <f t="array" ref="O358">INDEX($H358:$K358,0,MATCH(O$350,$H$350:$K$350,0))*INDEX($J$344:$R$347,MATCH(O$350,$I$344:$I$347,0),MATCH(O$349,$J$343:$R$343,0))+IF(SUM($H358:$I358)&gt;0,INDEX($U$344:$AC$347,MATCH(O$350,$I$344:$I$347,0),MATCH(O$349,$J$343:$R$343,0)))</f>
        <v>0</v>
      </c>
      <c r="P358" s="695" cm="1">
        <f t="array" ref="P358">INDEX($H358:$K358,0,MATCH(P$350,$H$350:$K$350,0))*INDEX($J$344:$R$347,MATCH(P$350,$I$344:$I$347,0),MATCH(P$349,$J$343:$R$343,0))+IF(SUM($H358:$I358)&gt;0,INDEX($U$344:$AC$347,MATCH(P$350,$I$344:$I$347,0),MATCH(P$349,$J$343:$R$343,0)))</f>
        <v>0</v>
      </c>
      <c r="Q358" s="695" cm="1">
        <f t="array" ref="Q358">INDEX($H358:$K358,0,MATCH(Q$350,$H$350:$K$350,0))*INDEX($J$344:$R$347,MATCH(Q$350,$I$344:$I$347,0),MATCH(Q$349,$J$343:$R$343,0))+IF(SUM($H358:$I358)&gt;0,INDEX($U$344:$AC$347,MATCH(Q$350,$I$344:$I$347,0),MATCH(Q$349,$J$343:$R$343,0)))</f>
        <v>0</v>
      </c>
      <c r="R358" s="695" cm="1">
        <f t="array" ref="R358">INDEX($H358:$K358,0,MATCH(R$350,$H$350:$K$350,0))*INDEX($J$344:$R$347,MATCH(R$350,$I$344:$I$347,0),MATCH(R$349,$J$343:$R$343,0))+IF(SUM($H358:$I358)&gt;0,INDEX($U$344:$AC$347,MATCH(R$350,$I$344:$I$347,0),MATCH(R$349,$J$343:$R$343,0)))</f>
        <v>0</v>
      </c>
      <c r="S358" s="695" cm="1">
        <f t="array" ref="S358">INDEX($H358:$K358,0,MATCH(S$350,$H$350:$K$350,0))*INDEX($J$344:$R$347,MATCH(S$350,$I$344:$I$347,0),MATCH(S$349,$J$343:$R$343,0))+IF(SUM($H358:$I358)&gt;0,INDEX($U$344:$AC$347,MATCH(S$350,$I$344:$I$347,0),MATCH(S$349,$J$343:$R$343,0)))</f>
        <v>0</v>
      </c>
      <c r="T358" s="695" cm="1">
        <f t="array" ref="T358">INDEX($H358:$K358,0,MATCH(T$350,$H$350:$K$350,0))*INDEX($J$344:$R$347,MATCH(T$350,$I$344:$I$347,0),MATCH(T$349,$J$343:$R$343,0))+IF(SUM($H358:$I358)&gt;0,INDEX($U$344:$AC$347,MATCH(T$350,$I$344:$I$347,0),MATCH(T$349,$J$343:$R$343,0)))</f>
        <v>0</v>
      </c>
      <c r="U358" s="695" cm="1">
        <f t="array" ref="U358">INDEX($H358:$K358,0,MATCH(U$350,$H$350:$K$350,0))*INDEX($J$344:$R$347,MATCH(U$350,$I$344:$I$347,0),MATCH(U$349,$J$343:$R$343,0))+IF(SUM($H358:$I358)&gt;0,INDEX($U$344:$AC$347,MATCH(U$350,$I$344:$I$347,0),MATCH(U$349,$J$343:$R$343,0)))</f>
        <v>0</v>
      </c>
      <c r="V358" s="695" cm="1">
        <f t="array" ref="V358">INDEX($H358:$K358,0,MATCH(V$350,$H$350:$K$350,0))*INDEX($J$344:$R$347,MATCH(V$350,$I$344:$I$347,0),MATCH(V$349,$J$343:$R$343,0))+IF(SUM($H358:$I358)&gt;0,INDEX($U$344:$AC$347,MATCH(V$350,$I$344:$I$347,0),MATCH(V$349,$J$343:$R$343,0)))</f>
        <v>0</v>
      </c>
      <c r="W358" s="695" cm="1">
        <f t="array" ref="W358">INDEX($H358:$K358,0,MATCH(W$350,$H$350:$K$350,0))*INDEX($J$344:$R$347,MATCH(W$350,$I$344:$I$347,0),MATCH(W$349,$J$343:$R$343,0))+IF(SUM($H358:$I358)&gt;0,INDEX($U$344:$AC$347,MATCH(W$350,$I$344:$I$347,0),MATCH(W$349,$J$343:$R$343,0)))</f>
        <v>0</v>
      </c>
      <c r="X358" s="695" cm="1">
        <f t="array" ref="X358">INDEX($H358:$K358,0,MATCH(X$350,$H$350:$K$350,0))*INDEX($J$344:$R$347,MATCH(X$350,$I$344:$I$347,0),MATCH(X$349,$J$343:$R$343,0))+IF(SUM($H358:$I358)&gt;0,INDEX($U$344:$AC$347,MATCH(X$350,$I$344:$I$347,0),MATCH(X$349,$J$343:$R$343,0)))</f>
        <v>0</v>
      </c>
      <c r="Y358" s="695" cm="1">
        <f t="array" ref="Y358">INDEX($H358:$K358,0,MATCH(Y$350,$H$350:$K$350,0))*INDEX($J$344:$R$347,MATCH(Y$350,$I$344:$I$347,0),MATCH(Y$349,$J$343:$R$343,0))+IF(SUM($H358:$I358)&gt;0,INDEX($U$344:$AC$347,MATCH(Y$350,$I$344:$I$347,0),MATCH(Y$349,$J$343:$R$343,0)))</f>
        <v>0</v>
      </c>
      <c r="Z358" s="695" cm="1">
        <f t="array" ref="Z358">INDEX($H358:$K358,0,MATCH(Z$350,$H$350:$K$350,0))*INDEX($J$344:$R$347,MATCH(Z$350,$I$344:$I$347,0),MATCH(Z$349,$J$343:$R$343,0))+IF(SUM($H358:$I358)&gt;0,INDEX($U$344:$AC$347,MATCH(Z$350,$I$344:$I$347,0),MATCH(Z$349,$J$343:$R$343,0)))</f>
        <v>0</v>
      </c>
      <c r="AA358" s="695" cm="1">
        <f t="array" ref="AA358">INDEX($H358:$K358,0,MATCH(AA$350,$H$350:$K$350,0))*INDEX($J$344:$R$347,MATCH(AA$350,$I$344:$I$347,0),MATCH(AA$349,$J$343:$R$343,0))+IF(SUM($H358:$I358)&gt;0,INDEX($U$344:$AC$347,MATCH(AA$350,$I$344:$I$347,0),MATCH(AA$349,$J$343:$R$343,0)))</f>
        <v>0</v>
      </c>
      <c r="AB358" s="695" cm="1">
        <f t="array" ref="AB358">INDEX($H358:$K358,0,MATCH(AB$350,$H$350:$K$350,0))*INDEX($J$344:$R$347,MATCH(AB$350,$I$344:$I$347,0),MATCH(AB$349,$J$343:$R$343,0))+IF(SUM($H358:$I358)&gt;0,INDEX($U$344:$AC$347,MATCH(AB$350,$I$344:$I$347,0),MATCH(AB$349,$J$343:$R$343,0)))</f>
        <v>0</v>
      </c>
      <c r="AC358" s="695" cm="1">
        <f t="array" ref="AC358">INDEX($H358:$K358,0,MATCH(AC$350,$H$350:$K$350,0))*INDEX($J$344:$R$347,MATCH(AC$350,$I$344:$I$347,0),MATCH(AC$349,$J$343:$R$343,0))+IF(SUM($H358:$I358)&gt;0,INDEX($U$344:$AC$347,MATCH(AC$350,$I$344:$I$347,0),MATCH(AC$349,$J$343:$R$343,0)))</f>
        <v>0</v>
      </c>
      <c r="AD358" s="695" cm="1">
        <f t="array" ref="AD358">INDEX($H358:$K358,0,MATCH(AD$350,$H$350:$K$350,0))*INDEX($J$344:$R$347,MATCH(AD$350,$I$344:$I$347,0),MATCH(AD$349,$J$343:$R$343,0))+IF(SUM($H358:$I358)&gt;0,INDEX($U$344:$AC$347,MATCH(AD$350,$I$344:$I$347,0),MATCH(AD$349,$J$343:$R$343,0)))</f>
        <v>0</v>
      </c>
      <c r="AE358" s="695" cm="1">
        <f t="array" ref="AE358">INDEX($H358:$K358,0,MATCH(AE$350,$H$350:$K$350,0))*INDEX($J$344:$R$347,MATCH(AE$350,$I$344:$I$347,0),MATCH(AE$349,$J$343:$R$343,0))+IF(SUM($H358:$I358)&gt;0,INDEX($U$344:$AC$347,MATCH(AE$350,$I$344:$I$347,0),MATCH(AE$349,$J$343:$R$343,0)))</f>
        <v>0</v>
      </c>
      <c r="AF358" s="695" cm="1">
        <f t="array" ref="AF358">INDEX($H358:$K358,0,MATCH(AF$350,$H$350:$K$350,0))*INDEX($J$344:$R$347,MATCH(AF$350,$I$344:$I$347,0),MATCH(AF$349,$J$343:$R$343,0))+IF(SUM($H358:$I358)&gt;0,INDEX($U$344:$AC$347,MATCH(AF$350,$I$344:$I$347,0),MATCH(AF$349,$J$343:$R$343,0)))</f>
        <v>0</v>
      </c>
      <c r="AG358" s="695" cm="1">
        <f t="array" ref="AG358">INDEX($H358:$K358,0,MATCH(AG$350,$H$350:$K$350,0))*INDEX($J$344:$R$347,MATCH(AG$350,$I$344:$I$347,0),MATCH(AG$349,$J$343:$R$343,0))+IF(SUM($H358:$I358)&gt;0,INDEX($U$344:$AC$347,MATCH(AG$350,$I$344:$I$347,0),MATCH(AG$349,$J$343:$R$343,0)))</f>
        <v>0</v>
      </c>
      <c r="AH358" s="695" cm="1">
        <f t="array" ref="AH358">INDEX($H358:$K358,0,MATCH(AH$350,$H$350:$K$350,0))*INDEX($J$344:$R$347,MATCH(AH$350,$I$344:$I$347,0),MATCH(AH$349,$J$343:$R$343,0))+IF(SUM($H358:$I358)&gt;0,INDEX($U$344:$AC$347,MATCH(AH$350,$I$344:$I$347,0),MATCH(AH$349,$J$343:$R$343,0)))</f>
        <v>0</v>
      </c>
      <c r="AI358" s="695" cm="1">
        <f t="array" ref="AI358">INDEX($H358:$K358,0,MATCH(AI$350,$H$350:$K$350,0))*INDEX($J$344:$R$347,MATCH(AI$350,$I$344:$I$347,0),MATCH(AI$349,$J$343:$R$343,0))+IF(SUM($H358:$I358)&gt;0,INDEX($U$344:$AC$347,MATCH(AI$350,$I$344:$I$347,0),MATCH(AI$349,$J$343:$R$343,0)))</f>
        <v>0</v>
      </c>
      <c r="AJ358" s="695" cm="1">
        <f t="array" ref="AJ358">INDEX($H358:$K358,0,MATCH(AJ$350,$H$350:$K$350,0))*INDEX($J$344:$R$347,MATCH(AJ$350,$I$344:$I$347,0),MATCH(AJ$349,$J$343:$R$343,0))+IF(SUM($H358:$I358)&gt;0,INDEX($U$344:$AC$347,MATCH(AJ$350,$I$344:$I$347,0),MATCH(AJ$349,$J$343:$R$343,0)))</f>
        <v>0</v>
      </c>
      <c r="AK358" s="695" cm="1">
        <f t="array" ref="AK358">INDEX($H358:$K358,0,MATCH(AK$350,$H$350:$K$350,0))*INDEX($J$344:$R$347,MATCH(AK$350,$I$344:$I$347,0),MATCH(AK$349,$J$343:$R$343,0))+IF(SUM($H358:$I358)&gt;0,INDEX($U$344:$AC$347,MATCH(AK$350,$I$344:$I$347,0),MATCH(AK$349,$J$343:$R$343,0)))</f>
        <v>0</v>
      </c>
      <c r="AL358" s="695" cm="1">
        <f t="array" ref="AL358">INDEX($H358:$K358,0,MATCH(AL$350,$H$350:$K$350,0))*INDEX($J$344:$R$347,MATCH(AL$350,$I$344:$I$347,0),MATCH(AL$349,$J$343:$R$343,0))+IF(SUM($H358:$I358)&gt;0,INDEX($U$344:$AC$347,MATCH(AL$350,$I$344:$I$347,0),MATCH(AL$349,$J$343:$R$343,0)))</f>
        <v>0</v>
      </c>
      <c r="AM358" s="695" cm="1">
        <f t="array" ref="AM358">INDEX($H358:$K358,0,MATCH(AM$350,$H$350:$K$350,0))*INDEX($J$344:$R$347,MATCH(AM$350,$I$344:$I$347,0),MATCH(AM$349,$J$343:$R$343,0))+IF(SUM($H358:$I358)&gt;0,INDEX($U$344:$AC$347,MATCH(AM$350,$I$344:$I$347,0),MATCH(AM$349,$J$343:$R$343,0)))</f>
        <v>0</v>
      </c>
      <c r="AN358" s="695" cm="1">
        <f t="array" ref="AN358">INDEX($H358:$K358,0,MATCH(AN$350,$H$350:$K$350,0))*INDEX($J$344:$R$347,MATCH(AN$350,$I$344:$I$347,0),MATCH(AN$349,$J$343:$R$343,0))+IF(SUM($H358:$I358)&gt;0,INDEX($U$344:$AC$347,MATCH(AN$350,$I$344:$I$347,0),MATCH(AN$349,$J$343:$R$343,0)))</f>
        <v>0</v>
      </c>
      <c r="AO358" s="695" cm="1">
        <f t="array" ref="AO358">INDEX($H358:$K358,0,MATCH(AO$350,$H$350:$K$350,0))*INDEX($J$344:$R$347,MATCH(AO$350,$I$344:$I$347,0),MATCH(AO$349,$J$343:$R$343,0))+IF(SUM($H358:$I358)&gt;0,INDEX($U$344:$AC$347,MATCH(AO$350,$I$344:$I$347,0),MATCH(AO$349,$J$343:$R$343,0)))</f>
        <v>0</v>
      </c>
      <c r="AP358" s="695" cm="1">
        <f t="array" ref="AP358">INDEX($H358:$K358,0,MATCH(AP$350,$H$350:$K$350,0))*INDEX($J$344:$R$347,MATCH(AP$350,$I$344:$I$347,0),MATCH(AP$349,$J$343:$R$343,0))+IF(SUM($H358:$I358)&gt;0,INDEX($U$344:$AC$347,MATCH(AP$350,$I$344:$I$347,0),MATCH(AP$349,$J$343:$R$343,0)))</f>
        <v>0</v>
      </c>
      <c r="AQ358" s="695" cm="1">
        <f t="array" ref="AQ358">INDEX($H358:$K358,0,MATCH(AQ$350,$H$350:$K$350,0))*INDEX($J$344:$R$347,MATCH(AQ$350,$I$344:$I$347,0),MATCH(AQ$349,$J$343:$R$343,0))+IF(SUM($H358:$I358)&gt;0,INDEX($U$344:$AC$347,MATCH(AQ$350,$I$344:$I$347,0),MATCH(AQ$349,$J$343:$R$343,0)))</f>
        <v>0</v>
      </c>
      <c r="AR358" s="695" cm="1">
        <f t="array" ref="AR358">INDEX($H358:$K358,0,MATCH(AR$350,$H$350:$K$350,0))*INDEX($J$344:$R$347,MATCH(AR$350,$I$344:$I$347,0),MATCH(AR$349,$J$343:$R$343,0))+IF(SUM($H358:$I358)&gt;0,INDEX($U$344:$AC$347,MATCH(AR$350,$I$344:$I$347,0),MATCH(AR$349,$J$343:$R$343,0)))</f>
        <v>0</v>
      </c>
      <c r="AS358" s="695" cm="1">
        <f t="array" ref="AS358">INDEX($H358:$K358,0,MATCH(AS$350,$H$350:$K$350,0))*INDEX($J$344:$R$347,MATCH(AS$350,$I$344:$I$347,0),MATCH(AS$349,$J$343:$R$343,0))+IF(SUM($H358:$I358)&gt;0,INDEX($U$344:$AC$347,MATCH(AS$350,$I$344:$I$347,0),MATCH(AS$349,$J$343:$R$343,0)))</f>
        <v>0</v>
      </c>
      <c r="AT358" s="695" cm="1">
        <f t="array" ref="AT358">INDEX($H358:$K358,0,MATCH(AT$350,$H$350:$K$350,0))*INDEX($J$344:$R$347,MATCH(AT$350,$I$344:$I$347,0),MATCH(AT$349,$J$343:$R$343,0))+IF(SUM($H358:$I358)&gt;0,INDEX($U$344:$AC$347,MATCH(AT$350,$I$344:$I$347,0),MATCH(AT$349,$J$343:$R$343,0)))</f>
        <v>0</v>
      </c>
      <c r="AU358" s="695" cm="1">
        <f t="array" ref="AU358">INDEX($H358:$K358,0,MATCH(AU$350,$H$350:$K$350,0))*INDEX($J$344:$R$347,MATCH(AU$350,$I$344:$I$347,0),MATCH(AU$349,$J$343:$R$343,0))+IF(SUM($H358:$I358)&gt;0,INDEX($U$344:$AC$347,MATCH(AU$350,$I$344:$I$347,0),MATCH(AU$349,$J$343:$R$343,0)))</f>
        <v>0</v>
      </c>
      <c r="AV358" s="186"/>
      <c r="AW358" s="186"/>
      <c r="AX358" s="16"/>
      <c r="AY358" s="8"/>
      <c r="AZ358" s="8"/>
      <c r="BA358" s="8"/>
    </row>
    <row r="359" spans="1:53" ht="14.5" outlineLevel="1" x14ac:dyDescent="0.35">
      <c r="A359" s="6"/>
      <c r="B359" s="7"/>
      <c r="C359" s="17"/>
      <c r="D359" s="17"/>
      <c r="E359" s="17"/>
      <c r="F359" s="26"/>
      <c r="G359" s="26" t="str">
        <f t="shared" si="173"/>
        <v>GGGC1Ea2</v>
      </c>
      <c r="H359" s="222">
        <f t="shared" si="174"/>
        <v>0</v>
      </c>
      <c r="I359" s="222">
        <f t="shared" si="174"/>
        <v>0</v>
      </c>
      <c r="J359" s="222">
        <f t="shared" si="174"/>
        <v>0</v>
      </c>
      <c r="K359" s="222">
        <f t="shared" si="175"/>
        <v>0</v>
      </c>
      <c r="L359" s="695" cm="1">
        <f t="array" ref="L359">INDEX($H359:$K359,0,MATCH(L$350,$H$350:$K$350,0))*INDEX($J$344:$R$347,MATCH(L$350,$I$344:$I$347,0),MATCH(L$349,$J$343:$R$343,0))+IF(SUM($H359:$I359)&gt;0,INDEX($U$344:$AC$347,MATCH(L$350,$I$344:$I$347,0),MATCH(L$349,$J$343:$R$343,0)))</f>
        <v>0</v>
      </c>
      <c r="M359" s="695" cm="1">
        <f t="array" ref="M359">INDEX($H359:$K359,0,MATCH(M$350,$H$350:$K$350,0))*INDEX($J$344:$R$347,MATCH(M$350,$I$344:$I$347,0),MATCH(M$349,$J$343:$R$343,0))+IF(SUM($H359:$I359)&gt;0,INDEX($U$344:$AC$347,MATCH(M$350,$I$344:$I$347,0),MATCH(M$349,$J$343:$R$343,0)))</f>
        <v>0</v>
      </c>
      <c r="N359" s="695" cm="1">
        <f t="array" ref="N359">INDEX($H359:$K359,0,MATCH(N$350,$H$350:$K$350,0))*INDEX($J$344:$R$347,MATCH(N$350,$I$344:$I$347,0),MATCH(N$349,$J$343:$R$343,0))+IF(SUM($H359:$I359)&gt;0,INDEX($U$344:$AC$347,MATCH(N$350,$I$344:$I$347,0),MATCH(N$349,$J$343:$R$343,0)))</f>
        <v>0</v>
      </c>
      <c r="O359" s="695" cm="1">
        <f t="array" ref="O359">INDEX($H359:$K359,0,MATCH(O$350,$H$350:$K$350,0))*INDEX($J$344:$R$347,MATCH(O$350,$I$344:$I$347,0),MATCH(O$349,$J$343:$R$343,0))+IF(SUM($H359:$I359)&gt;0,INDEX($U$344:$AC$347,MATCH(O$350,$I$344:$I$347,0),MATCH(O$349,$J$343:$R$343,0)))</f>
        <v>0</v>
      </c>
      <c r="P359" s="695" cm="1">
        <f t="array" ref="P359">INDEX($H359:$K359,0,MATCH(P$350,$H$350:$K$350,0))*INDEX($J$344:$R$347,MATCH(P$350,$I$344:$I$347,0),MATCH(P$349,$J$343:$R$343,0))+IF(SUM($H359:$I359)&gt;0,INDEX($U$344:$AC$347,MATCH(P$350,$I$344:$I$347,0),MATCH(P$349,$J$343:$R$343,0)))</f>
        <v>0</v>
      </c>
      <c r="Q359" s="695" cm="1">
        <f t="array" ref="Q359">INDEX($H359:$K359,0,MATCH(Q$350,$H$350:$K$350,0))*INDEX($J$344:$R$347,MATCH(Q$350,$I$344:$I$347,0),MATCH(Q$349,$J$343:$R$343,0))+IF(SUM($H359:$I359)&gt;0,INDEX($U$344:$AC$347,MATCH(Q$350,$I$344:$I$347,0),MATCH(Q$349,$J$343:$R$343,0)))</f>
        <v>0</v>
      </c>
      <c r="R359" s="695" cm="1">
        <f t="array" ref="R359">INDEX($H359:$K359,0,MATCH(R$350,$H$350:$K$350,0))*INDEX($J$344:$R$347,MATCH(R$350,$I$344:$I$347,0),MATCH(R$349,$J$343:$R$343,0))+IF(SUM($H359:$I359)&gt;0,INDEX($U$344:$AC$347,MATCH(R$350,$I$344:$I$347,0),MATCH(R$349,$J$343:$R$343,0)))</f>
        <v>0</v>
      </c>
      <c r="S359" s="695" cm="1">
        <f t="array" ref="S359">INDEX($H359:$K359,0,MATCH(S$350,$H$350:$K$350,0))*INDEX($J$344:$R$347,MATCH(S$350,$I$344:$I$347,0),MATCH(S$349,$J$343:$R$343,0))+IF(SUM($H359:$I359)&gt;0,INDEX($U$344:$AC$347,MATCH(S$350,$I$344:$I$347,0),MATCH(S$349,$J$343:$R$343,0)))</f>
        <v>0</v>
      </c>
      <c r="T359" s="695" cm="1">
        <f t="array" ref="T359">INDEX($H359:$K359,0,MATCH(T$350,$H$350:$K$350,0))*INDEX($J$344:$R$347,MATCH(T$350,$I$344:$I$347,0),MATCH(T$349,$J$343:$R$343,0))+IF(SUM($H359:$I359)&gt;0,INDEX($U$344:$AC$347,MATCH(T$350,$I$344:$I$347,0),MATCH(T$349,$J$343:$R$343,0)))</f>
        <v>0</v>
      </c>
      <c r="U359" s="695" cm="1">
        <f t="array" ref="U359">INDEX($H359:$K359,0,MATCH(U$350,$H$350:$K$350,0))*INDEX($J$344:$R$347,MATCH(U$350,$I$344:$I$347,0),MATCH(U$349,$J$343:$R$343,0))+IF(SUM($H359:$I359)&gt;0,INDEX($U$344:$AC$347,MATCH(U$350,$I$344:$I$347,0),MATCH(U$349,$J$343:$R$343,0)))</f>
        <v>0</v>
      </c>
      <c r="V359" s="695" cm="1">
        <f t="array" ref="V359">INDEX($H359:$K359,0,MATCH(V$350,$H$350:$K$350,0))*INDEX($J$344:$R$347,MATCH(V$350,$I$344:$I$347,0),MATCH(V$349,$J$343:$R$343,0))+IF(SUM($H359:$I359)&gt;0,INDEX($U$344:$AC$347,MATCH(V$350,$I$344:$I$347,0),MATCH(V$349,$J$343:$R$343,0)))</f>
        <v>0</v>
      </c>
      <c r="W359" s="695" cm="1">
        <f t="array" ref="W359">INDEX($H359:$K359,0,MATCH(W$350,$H$350:$K$350,0))*INDEX($J$344:$R$347,MATCH(W$350,$I$344:$I$347,0),MATCH(W$349,$J$343:$R$343,0))+IF(SUM($H359:$I359)&gt;0,INDEX($U$344:$AC$347,MATCH(W$350,$I$344:$I$347,0),MATCH(W$349,$J$343:$R$343,0)))</f>
        <v>0</v>
      </c>
      <c r="X359" s="695" cm="1">
        <f t="array" ref="X359">INDEX($H359:$K359,0,MATCH(X$350,$H$350:$K$350,0))*INDEX($J$344:$R$347,MATCH(X$350,$I$344:$I$347,0),MATCH(X$349,$J$343:$R$343,0))+IF(SUM($H359:$I359)&gt;0,INDEX($U$344:$AC$347,MATCH(X$350,$I$344:$I$347,0),MATCH(X$349,$J$343:$R$343,0)))</f>
        <v>0</v>
      </c>
      <c r="Y359" s="695" cm="1">
        <f t="array" ref="Y359">INDEX($H359:$K359,0,MATCH(Y$350,$H$350:$K$350,0))*INDEX($J$344:$R$347,MATCH(Y$350,$I$344:$I$347,0),MATCH(Y$349,$J$343:$R$343,0))+IF(SUM($H359:$I359)&gt;0,INDEX($U$344:$AC$347,MATCH(Y$350,$I$344:$I$347,0),MATCH(Y$349,$J$343:$R$343,0)))</f>
        <v>0</v>
      </c>
      <c r="Z359" s="695" cm="1">
        <f t="array" ref="Z359">INDEX($H359:$K359,0,MATCH(Z$350,$H$350:$K$350,0))*INDEX($J$344:$R$347,MATCH(Z$350,$I$344:$I$347,0),MATCH(Z$349,$J$343:$R$343,0))+IF(SUM($H359:$I359)&gt;0,INDEX($U$344:$AC$347,MATCH(Z$350,$I$344:$I$347,0),MATCH(Z$349,$J$343:$R$343,0)))</f>
        <v>0</v>
      </c>
      <c r="AA359" s="695" cm="1">
        <f t="array" ref="AA359">INDEX($H359:$K359,0,MATCH(AA$350,$H$350:$K$350,0))*INDEX($J$344:$R$347,MATCH(AA$350,$I$344:$I$347,0),MATCH(AA$349,$J$343:$R$343,0))+IF(SUM($H359:$I359)&gt;0,INDEX($U$344:$AC$347,MATCH(AA$350,$I$344:$I$347,0),MATCH(AA$349,$J$343:$R$343,0)))</f>
        <v>0</v>
      </c>
      <c r="AB359" s="695" cm="1">
        <f t="array" ref="AB359">INDEX($H359:$K359,0,MATCH(AB$350,$H$350:$K$350,0))*INDEX($J$344:$R$347,MATCH(AB$350,$I$344:$I$347,0),MATCH(AB$349,$J$343:$R$343,0))+IF(SUM($H359:$I359)&gt;0,INDEX($U$344:$AC$347,MATCH(AB$350,$I$344:$I$347,0),MATCH(AB$349,$J$343:$R$343,0)))</f>
        <v>0</v>
      </c>
      <c r="AC359" s="695" cm="1">
        <f t="array" ref="AC359">INDEX($H359:$K359,0,MATCH(AC$350,$H$350:$K$350,0))*INDEX($J$344:$R$347,MATCH(AC$350,$I$344:$I$347,0),MATCH(AC$349,$J$343:$R$343,0))+IF(SUM($H359:$I359)&gt;0,INDEX($U$344:$AC$347,MATCH(AC$350,$I$344:$I$347,0),MATCH(AC$349,$J$343:$R$343,0)))</f>
        <v>0</v>
      </c>
      <c r="AD359" s="695" cm="1">
        <f t="array" ref="AD359">INDEX($H359:$K359,0,MATCH(AD$350,$H$350:$K$350,0))*INDEX($J$344:$R$347,MATCH(AD$350,$I$344:$I$347,0),MATCH(AD$349,$J$343:$R$343,0))+IF(SUM($H359:$I359)&gt;0,INDEX($U$344:$AC$347,MATCH(AD$350,$I$344:$I$347,0),MATCH(AD$349,$J$343:$R$343,0)))</f>
        <v>0</v>
      </c>
      <c r="AE359" s="695" cm="1">
        <f t="array" ref="AE359">INDEX($H359:$K359,0,MATCH(AE$350,$H$350:$K$350,0))*INDEX($J$344:$R$347,MATCH(AE$350,$I$344:$I$347,0),MATCH(AE$349,$J$343:$R$343,0))+IF(SUM($H359:$I359)&gt;0,INDEX($U$344:$AC$347,MATCH(AE$350,$I$344:$I$347,0),MATCH(AE$349,$J$343:$R$343,0)))</f>
        <v>0</v>
      </c>
      <c r="AF359" s="695" cm="1">
        <f t="array" ref="AF359">INDEX($H359:$K359,0,MATCH(AF$350,$H$350:$K$350,0))*INDEX($J$344:$R$347,MATCH(AF$350,$I$344:$I$347,0),MATCH(AF$349,$J$343:$R$343,0))+IF(SUM($H359:$I359)&gt;0,INDEX($U$344:$AC$347,MATCH(AF$350,$I$344:$I$347,0),MATCH(AF$349,$J$343:$R$343,0)))</f>
        <v>0</v>
      </c>
      <c r="AG359" s="695" cm="1">
        <f t="array" ref="AG359">INDEX($H359:$K359,0,MATCH(AG$350,$H$350:$K$350,0))*INDEX($J$344:$R$347,MATCH(AG$350,$I$344:$I$347,0),MATCH(AG$349,$J$343:$R$343,0))+IF(SUM($H359:$I359)&gt;0,INDEX($U$344:$AC$347,MATCH(AG$350,$I$344:$I$347,0),MATCH(AG$349,$J$343:$R$343,0)))</f>
        <v>0</v>
      </c>
      <c r="AH359" s="695" cm="1">
        <f t="array" ref="AH359">INDEX($H359:$K359,0,MATCH(AH$350,$H$350:$K$350,0))*INDEX($J$344:$R$347,MATCH(AH$350,$I$344:$I$347,0),MATCH(AH$349,$J$343:$R$343,0))+IF(SUM($H359:$I359)&gt;0,INDEX($U$344:$AC$347,MATCH(AH$350,$I$344:$I$347,0),MATCH(AH$349,$J$343:$R$343,0)))</f>
        <v>0</v>
      </c>
      <c r="AI359" s="695" cm="1">
        <f t="array" ref="AI359">INDEX($H359:$K359,0,MATCH(AI$350,$H$350:$K$350,0))*INDEX($J$344:$R$347,MATCH(AI$350,$I$344:$I$347,0),MATCH(AI$349,$J$343:$R$343,0))+IF(SUM($H359:$I359)&gt;0,INDEX($U$344:$AC$347,MATCH(AI$350,$I$344:$I$347,0),MATCH(AI$349,$J$343:$R$343,0)))</f>
        <v>0</v>
      </c>
      <c r="AJ359" s="695" cm="1">
        <f t="array" ref="AJ359">INDEX($H359:$K359,0,MATCH(AJ$350,$H$350:$K$350,0))*INDEX($J$344:$R$347,MATCH(AJ$350,$I$344:$I$347,0),MATCH(AJ$349,$J$343:$R$343,0))+IF(SUM($H359:$I359)&gt;0,INDEX($U$344:$AC$347,MATCH(AJ$350,$I$344:$I$347,0),MATCH(AJ$349,$J$343:$R$343,0)))</f>
        <v>0</v>
      </c>
      <c r="AK359" s="695" cm="1">
        <f t="array" ref="AK359">INDEX($H359:$K359,0,MATCH(AK$350,$H$350:$K$350,0))*INDEX($J$344:$R$347,MATCH(AK$350,$I$344:$I$347,0),MATCH(AK$349,$J$343:$R$343,0))+IF(SUM($H359:$I359)&gt;0,INDEX($U$344:$AC$347,MATCH(AK$350,$I$344:$I$347,0),MATCH(AK$349,$J$343:$R$343,0)))</f>
        <v>0</v>
      </c>
      <c r="AL359" s="695" cm="1">
        <f t="array" ref="AL359">INDEX($H359:$K359,0,MATCH(AL$350,$H$350:$K$350,0))*INDEX($J$344:$R$347,MATCH(AL$350,$I$344:$I$347,0),MATCH(AL$349,$J$343:$R$343,0))+IF(SUM($H359:$I359)&gt;0,INDEX($U$344:$AC$347,MATCH(AL$350,$I$344:$I$347,0),MATCH(AL$349,$J$343:$R$343,0)))</f>
        <v>0</v>
      </c>
      <c r="AM359" s="695" cm="1">
        <f t="array" ref="AM359">INDEX($H359:$K359,0,MATCH(AM$350,$H$350:$K$350,0))*INDEX($J$344:$R$347,MATCH(AM$350,$I$344:$I$347,0),MATCH(AM$349,$J$343:$R$343,0))+IF(SUM($H359:$I359)&gt;0,INDEX($U$344:$AC$347,MATCH(AM$350,$I$344:$I$347,0),MATCH(AM$349,$J$343:$R$343,0)))</f>
        <v>0</v>
      </c>
      <c r="AN359" s="695" cm="1">
        <f t="array" ref="AN359">INDEX($H359:$K359,0,MATCH(AN$350,$H$350:$K$350,0))*INDEX($J$344:$R$347,MATCH(AN$350,$I$344:$I$347,0),MATCH(AN$349,$J$343:$R$343,0))+IF(SUM($H359:$I359)&gt;0,INDEX($U$344:$AC$347,MATCH(AN$350,$I$344:$I$347,0),MATCH(AN$349,$J$343:$R$343,0)))</f>
        <v>0</v>
      </c>
      <c r="AO359" s="695" cm="1">
        <f t="array" ref="AO359">INDEX($H359:$K359,0,MATCH(AO$350,$H$350:$K$350,0))*INDEX($J$344:$R$347,MATCH(AO$350,$I$344:$I$347,0),MATCH(AO$349,$J$343:$R$343,0))+IF(SUM($H359:$I359)&gt;0,INDEX($U$344:$AC$347,MATCH(AO$350,$I$344:$I$347,0),MATCH(AO$349,$J$343:$R$343,0)))</f>
        <v>0</v>
      </c>
      <c r="AP359" s="695" cm="1">
        <f t="array" ref="AP359">INDEX($H359:$K359,0,MATCH(AP$350,$H$350:$K$350,0))*INDEX($J$344:$R$347,MATCH(AP$350,$I$344:$I$347,0),MATCH(AP$349,$J$343:$R$343,0))+IF(SUM($H359:$I359)&gt;0,INDEX($U$344:$AC$347,MATCH(AP$350,$I$344:$I$347,0),MATCH(AP$349,$J$343:$R$343,0)))</f>
        <v>0</v>
      </c>
      <c r="AQ359" s="695" cm="1">
        <f t="array" ref="AQ359">INDEX($H359:$K359,0,MATCH(AQ$350,$H$350:$K$350,0))*INDEX($J$344:$R$347,MATCH(AQ$350,$I$344:$I$347,0),MATCH(AQ$349,$J$343:$R$343,0))+IF(SUM($H359:$I359)&gt;0,INDEX($U$344:$AC$347,MATCH(AQ$350,$I$344:$I$347,0),MATCH(AQ$349,$J$343:$R$343,0)))</f>
        <v>0</v>
      </c>
      <c r="AR359" s="695" cm="1">
        <f t="array" ref="AR359">INDEX($H359:$K359,0,MATCH(AR$350,$H$350:$K$350,0))*INDEX($J$344:$R$347,MATCH(AR$350,$I$344:$I$347,0),MATCH(AR$349,$J$343:$R$343,0))+IF(SUM($H359:$I359)&gt;0,INDEX($U$344:$AC$347,MATCH(AR$350,$I$344:$I$347,0),MATCH(AR$349,$J$343:$R$343,0)))</f>
        <v>0</v>
      </c>
      <c r="AS359" s="695" cm="1">
        <f t="array" ref="AS359">INDEX($H359:$K359,0,MATCH(AS$350,$H$350:$K$350,0))*INDEX($J$344:$R$347,MATCH(AS$350,$I$344:$I$347,0),MATCH(AS$349,$J$343:$R$343,0))+IF(SUM($H359:$I359)&gt;0,INDEX($U$344:$AC$347,MATCH(AS$350,$I$344:$I$347,0),MATCH(AS$349,$J$343:$R$343,0)))</f>
        <v>0</v>
      </c>
      <c r="AT359" s="695" cm="1">
        <f t="array" ref="AT359">INDEX($H359:$K359,0,MATCH(AT$350,$H$350:$K$350,0))*INDEX($J$344:$R$347,MATCH(AT$350,$I$344:$I$347,0),MATCH(AT$349,$J$343:$R$343,0))+IF(SUM($H359:$I359)&gt;0,INDEX($U$344:$AC$347,MATCH(AT$350,$I$344:$I$347,0),MATCH(AT$349,$J$343:$R$343,0)))</f>
        <v>0</v>
      </c>
      <c r="AU359" s="695" cm="1">
        <f t="array" ref="AU359">INDEX($H359:$K359,0,MATCH(AU$350,$H$350:$K$350,0))*INDEX($J$344:$R$347,MATCH(AU$350,$I$344:$I$347,0),MATCH(AU$349,$J$343:$R$343,0))+IF(SUM($H359:$I359)&gt;0,INDEX($U$344:$AC$347,MATCH(AU$350,$I$344:$I$347,0),MATCH(AU$349,$J$343:$R$343,0)))</f>
        <v>0</v>
      </c>
      <c r="AV359" s="186"/>
      <c r="AW359" s="186"/>
      <c r="AX359" s="16"/>
      <c r="AY359" s="8"/>
      <c r="AZ359" s="8"/>
      <c r="BA359" s="8"/>
    </row>
    <row r="360" spans="1:53" ht="14.5" outlineLevel="1" x14ac:dyDescent="0.35">
      <c r="A360" s="6"/>
      <c r="B360" s="7"/>
      <c r="C360" s="17"/>
      <c r="D360" s="17"/>
      <c r="E360" s="17"/>
      <c r="F360" s="26"/>
      <c r="G360" s="26" t="str">
        <f t="shared" si="173"/>
        <v>GGGC1Pa2</v>
      </c>
      <c r="H360" s="222">
        <f t="shared" si="174"/>
        <v>0</v>
      </c>
      <c r="I360" s="222">
        <f t="shared" si="174"/>
        <v>0</v>
      </c>
      <c r="J360" s="222">
        <f t="shared" si="174"/>
        <v>0</v>
      </c>
      <c r="K360" s="222">
        <f t="shared" si="175"/>
        <v>0</v>
      </c>
      <c r="L360" s="695" cm="1">
        <f t="array" ref="L360">INDEX($H360:$K360,0,MATCH(L$350,$H$350:$K$350,0))*INDEX($J$344:$R$347,MATCH(L$350,$I$344:$I$347,0),MATCH(L$349,$J$343:$R$343,0))+IF(SUM($H360:$I360)&gt;0,INDEX($U$344:$AC$347,MATCH(L$350,$I$344:$I$347,0),MATCH(L$349,$J$343:$R$343,0)))</f>
        <v>0</v>
      </c>
      <c r="M360" s="695" cm="1">
        <f t="array" ref="M360">INDEX($H360:$K360,0,MATCH(M$350,$H$350:$K$350,0))*INDEX($J$344:$R$347,MATCH(M$350,$I$344:$I$347,0),MATCH(M$349,$J$343:$R$343,0))+IF(SUM($H360:$I360)&gt;0,INDEX($U$344:$AC$347,MATCH(M$350,$I$344:$I$347,0),MATCH(M$349,$J$343:$R$343,0)))</f>
        <v>0</v>
      </c>
      <c r="N360" s="695" cm="1">
        <f t="array" ref="N360">INDEX($H360:$K360,0,MATCH(N$350,$H$350:$K$350,0))*INDEX($J$344:$R$347,MATCH(N$350,$I$344:$I$347,0),MATCH(N$349,$J$343:$R$343,0))+IF(SUM($H360:$I360)&gt;0,INDEX($U$344:$AC$347,MATCH(N$350,$I$344:$I$347,0),MATCH(N$349,$J$343:$R$343,0)))</f>
        <v>0</v>
      </c>
      <c r="O360" s="695" cm="1">
        <f t="array" ref="O360">INDEX($H360:$K360,0,MATCH(O$350,$H$350:$K$350,0))*INDEX($J$344:$R$347,MATCH(O$350,$I$344:$I$347,0),MATCH(O$349,$J$343:$R$343,0))+IF(SUM($H360:$I360)&gt;0,INDEX($U$344:$AC$347,MATCH(O$350,$I$344:$I$347,0),MATCH(O$349,$J$343:$R$343,0)))</f>
        <v>0</v>
      </c>
      <c r="P360" s="695" cm="1">
        <f t="array" ref="P360">INDEX($H360:$K360,0,MATCH(P$350,$H$350:$K$350,0))*INDEX($J$344:$R$347,MATCH(P$350,$I$344:$I$347,0),MATCH(P$349,$J$343:$R$343,0))+IF(SUM($H360:$I360)&gt;0,INDEX($U$344:$AC$347,MATCH(P$350,$I$344:$I$347,0),MATCH(P$349,$J$343:$R$343,0)))</f>
        <v>0</v>
      </c>
      <c r="Q360" s="695" cm="1">
        <f t="array" ref="Q360">INDEX($H360:$K360,0,MATCH(Q$350,$H$350:$K$350,0))*INDEX($J$344:$R$347,MATCH(Q$350,$I$344:$I$347,0),MATCH(Q$349,$J$343:$R$343,0))+IF(SUM($H360:$I360)&gt;0,INDEX($U$344:$AC$347,MATCH(Q$350,$I$344:$I$347,0),MATCH(Q$349,$J$343:$R$343,0)))</f>
        <v>0</v>
      </c>
      <c r="R360" s="695" cm="1">
        <f t="array" ref="R360">INDEX($H360:$K360,0,MATCH(R$350,$H$350:$K$350,0))*INDEX($J$344:$R$347,MATCH(R$350,$I$344:$I$347,0),MATCH(R$349,$J$343:$R$343,0))+IF(SUM($H360:$I360)&gt;0,INDEX($U$344:$AC$347,MATCH(R$350,$I$344:$I$347,0),MATCH(R$349,$J$343:$R$343,0)))</f>
        <v>0</v>
      </c>
      <c r="S360" s="695" cm="1">
        <f t="array" ref="S360">INDEX($H360:$K360,0,MATCH(S$350,$H$350:$K$350,0))*INDEX($J$344:$R$347,MATCH(S$350,$I$344:$I$347,0),MATCH(S$349,$J$343:$R$343,0))+IF(SUM($H360:$I360)&gt;0,INDEX($U$344:$AC$347,MATCH(S$350,$I$344:$I$347,0),MATCH(S$349,$J$343:$R$343,0)))</f>
        <v>0</v>
      </c>
      <c r="T360" s="695" cm="1">
        <f t="array" ref="T360">INDEX($H360:$K360,0,MATCH(T$350,$H$350:$K$350,0))*INDEX($J$344:$R$347,MATCH(T$350,$I$344:$I$347,0),MATCH(T$349,$J$343:$R$343,0))+IF(SUM($H360:$I360)&gt;0,INDEX($U$344:$AC$347,MATCH(T$350,$I$344:$I$347,0),MATCH(T$349,$J$343:$R$343,0)))</f>
        <v>0</v>
      </c>
      <c r="U360" s="695" cm="1">
        <f t="array" ref="U360">INDEX($H360:$K360,0,MATCH(U$350,$H$350:$K$350,0))*INDEX($J$344:$R$347,MATCH(U$350,$I$344:$I$347,0),MATCH(U$349,$J$343:$R$343,0))+IF(SUM($H360:$I360)&gt;0,INDEX($U$344:$AC$347,MATCH(U$350,$I$344:$I$347,0),MATCH(U$349,$J$343:$R$343,0)))</f>
        <v>0</v>
      </c>
      <c r="V360" s="695" cm="1">
        <f t="array" ref="V360">INDEX($H360:$K360,0,MATCH(V$350,$H$350:$K$350,0))*INDEX($J$344:$R$347,MATCH(V$350,$I$344:$I$347,0),MATCH(V$349,$J$343:$R$343,0))+IF(SUM($H360:$I360)&gt;0,INDEX($U$344:$AC$347,MATCH(V$350,$I$344:$I$347,0),MATCH(V$349,$J$343:$R$343,0)))</f>
        <v>0</v>
      </c>
      <c r="W360" s="695" cm="1">
        <f t="array" ref="W360">INDEX($H360:$K360,0,MATCH(W$350,$H$350:$K$350,0))*INDEX($J$344:$R$347,MATCH(W$350,$I$344:$I$347,0),MATCH(W$349,$J$343:$R$343,0))+IF(SUM($H360:$I360)&gt;0,INDEX($U$344:$AC$347,MATCH(W$350,$I$344:$I$347,0),MATCH(W$349,$J$343:$R$343,0)))</f>
        <v>0</v>
      </c>
      <c r="X360" s="695" cm="1">
        <f t="array" ref="X360">INDEX($H360:$K360,0,MATCH(X$350,$H$350:$K$350,0))*INDEX($J$344:$R$347,MATCH(X$350,$I$344:$I$347,0),MATCH(X$349,$J$343:$R$343,0))+IF(SUM($H360:$I360)&gt;0,INDEX($U$344:$AC$347,MATCH(X$350,$I$344:$I$347,0),MATCH(X$349,$J$343:$R$343,0)))</f>
        <v>0</v>
      </c>
      <c r="Y360" s="695" cm="1">
        <f t="array" ref="Y360">INDEX($H360:$K360,0,MATCH(Y$350,$H$350:$K$350,0))*INDEX($J$344:$R$347,MATCH(Y$350,$I$344:$I$347,0),MATCH(Y$349,$J$343:$R$343,0))+IF(SUM($H360:$I360)&gt;0,INDEX($U$344:$AC$347,MATCH(Y$350,$I$344:$I$347,0),MATCH(Y$349,$J$343:$R$343,0)))</f>
        <v>0</v>
      </c>
      <c r="Z360" s="695" cm="1">
        <f t="array" ref="Z360">INDEX($H360:$K360,0,MATCH(Z$350,$H$350:$K$350,0))*INDEX($J$344:$R$347,MATCH(Z$350,$I$344:$I$347,0),MATCH(Z$349,$J$343:$R$343,0))+IF(SUM($H360:$I360)&gt;0,INDEX($U$344:$AC$347,MATCH(Z$350,$I$344:$I$347,0),MATCH(Z$349,$J$343:$R$343,0)))</f>
        <v>0</v>
      </c>
      <c r="AA360" s="695" cm="1">
        <f t="array" ref="AA360">INDEX($H360:$K360,0,MATCH(AA$350,$H$350:$K$350,0))*INDEX($J$344:$R$347,MATCH(AA$350,$I$344:$I$347,0),MATCH(AA$349,$J$343:$R$343,0))+IF(SUM($H360:$I360)&gt;0,INDEX($U$344:$AC$347,MATCH(AA$350,$I$344:$I$347,0),MATCH(AA$349,$J$343:$R$343,0)))</f>
        <v>0</v>
      </c>
      <c r="AB360" s="695" cm="1">
        <f t="array" ref="AB360">INDEX($H360:$K360,0,MATCH(AB$350,$H$350:$K$350,0))*INDEX($J$344:$R$347,MATCH(AB$350,$I$344:$I$347,0),MATCH(AB$349,$J$343:$R$343,0))+IF(SUM($H360:$I360)&gt;0,INDEX($U$344:$AC$347,MATCH(AB$350,$I$344:$I$347,0),MATCH(AB$349,$J$343:$R$343,0)))</f>
        <v>0</v>
      </c>
      <c r="AC360" s="695" cm="1">
        <f t="array" ref="AC360">INDEX($H360:$K360,0,MATCH(AC$350,$H$350:$K$350,0))*INDEX($J$344:$R$347,MATCH(AC$350,$I$344:$I$347,0),MATCH(AC$349,$J$343:$R$343,0))+IF(SUM($H360:$I360)&gt;0,INDEX($U$344:$AC$347,MATCH(AC$350,$I$344:$I$347,0),MATCH(AC$349,$J$343:$R$343,0)))</f>
        <v>0</v>
      </c>
      <c r="AD360" s="695" cm="1">
        <f t="array" ref="AD360">INDEX($H360:$K360,0,MATCH(AD$350,$H$350:$K$350,0))*INDEX($J$344:$R$347,MATCH(AD$350,$I$344:$I$347,0),MATCH(AD$349,$J$343:$R$343,0))+IF(SUM($H360:$I360)&gt;0,INDEX($U$344:$AC$347,MATCH(AD$350,$I$344:$I$347,0),MATCH(AD$349,$J$343:$R$343,0)))</f>
        <v>0</v>
      </c>
      <c r="AE360" s="695" cm="1">
        <f t="array" ref="AE360">INDEX($H360:$K360,0,MATCH(AE$350,$H$350:$K$350,0))*INDEX($J$344:$R$347,MATCH(AE$350,$I$344:$I$347,0),MATCH(AE$349,$J$343:$R$343,0))+IF(SUM($H360:$I360)&gt;0,INDEX($U$344:$AC$347,MATCH(AE$350,$I$344:$I$347,0),MATCH(AE$349,$J$343:$R$343,0)))</f>
        <v>0</v>
      </c>
      <c r="AF360" s="695" cm="1">
        <f t="array" ref="AF360">INDEX($H360:$K360,0,MATCH(AF$350,$H$350:$K$350,0))*INDEX($J$344:$R$347,MATCH(AF$350,$I$344:$I$347,0),MATCH(AF$349,$J$343:$R$343,0))+IF(SUM($H360:$I360)&gt;0,INDEX($U$344:$AC$347,MATCH(AF$350,$I$344:$I$347,0),MATCH(AF$349,$J$343:$R$343,0)))</f>
        <v>0</v>
      </c>
      <c r="AG360" s="695" cm="1">
        <f t="array" ref="AG360">INDEX($H360:$K360,0,MATCH(AG$350,$H$350:$K$350,0))*INDEX($J$344:$R$347,MATCH(AG$350,$I$344:$I$347,0),MATCH(AG$349,$J$343:$R$343,0))+IF(SUM($H360:$I360)&gt;0,INDEX($U$344:$AC$347,MATCH(AG$350,$I$344:$I$347,0),MATCH(AG$349,$J$343:$R$343,0)))</f>
        <v>0</v>
      </c>
      <c r="AH360" s="695" cm="1">
        <f t="array" ref="AH360">INDEX($H360:$K360,0,MATCH(AH$350,$H$350:$K$350,0))*INDEX($J$344:$R$347,MATCH(AH$350,$I$344:$I$347,0),MATCH(AH$349,$J$343:$R$343,0))+IF(SUM($H360:$I360)&gt;0,INDEX($U$344:$AC$347,MATCH(AH$350,$I$344:$I$347,0),MATCH(AH$349,$J$343:$R$343,0)))</f>
        <v>0</v>
      </c>
      <c r="AI360" s="695" cm="1">
        <f t="array" ref="AI360">INDEX($H360:$K360,0,MATCH(AI$350,$H$350:$K$350,0))*INDEX($J$344:$R$347,MATCH(AI$350,$I$344:$I$347,0),MATCH(AI$349,$J$343:$R$343,0))+IF(SUM($H360:$I360)&gt;0,INDEX($U$344:$AC$347,MATCH(AI$350,$I$344:$I$347,0),MATCH(AI$349,$J$343:$R$343,0)))</f>
        <v>0</v>
      </c>
      <c r="AJ360" s="695" cm="1">
        <f t="array" ref="AJ360">INDEX($H360:$K360,0,MATCH(AJ$350,$H$350:$K$350,0))*INDEX($J$344:$R$347,MATCH(AJ$350,$I$344:$I$347,0),MATCH(AJ$349,$J$343:$R$343,0))+IF(SUM($H360:$I360)&gt;0,INDEX($U$344:$AC$347,MATCH(AJ$350,$I$344:$I$347,0),MATCH(AJ$349,$J$343:$R$343,0)))</f>
        <v>0</v>
      </c>
      <c r="AK360" s="695" cm="1">
        <f t="array" ref="AK360">INDEX($H360:$K360,0,MATCH(AK$350,$H$350:$K$350,0))*INDEX($J$344:$R$347,MATCH(AK$350,$I$344:$I$347,0),MATCH(AK$349,$J$343:$R$343,0))+IF(SUM($H360:$I360)&gt;0,INDEX($U$344:$AC$347,MATCH(AK$350,$I$344:$I$347,0),MATCH(AK$349,$J$343:$R$343,0)))</f>
        <v>0</v>
      </c>
      <c r="AL360" s="695" cm="1">
        <f t="array" ref="AL360">INDEX($H360:$K360,0,MATCH(AL$350,$H$350:$K$350,0))*INDEX($J$344:$R$347,MATCH(AL$350,$I$344:$I$347,0),MATCH(AL$349,$J$343:$R$343,0))+IF(SUM($H360:$I360)&gt;0,INDEX($U$344:$AC$347,MATCH(AL$350,$I$344:$I$347,0),MATCH(AL$349,$J$343:$R$343,0)))</f>
        <v>0</v>
      </c>
      <c r="AM360" s="695" cm="1">
        <f t="array" ref="AM360">INDEX($H360:$K360,0,MATCH(AM$350,$H$350:$K$350,0))*INDEX($J$344:$R$347,MATCH(AM$350,$I$344:$I$347,0),MATCH(AM$349,$J$343:$R$343,0))+IF(SUM($H360:$I360)&gt;0,INDEX($U$344:$AC$347,MATCH(AM$350,$I$344:$I$347,0),MATCH(AM$349,$J$343:$R$343,0)))</f>
        <v>0</v>
      </c>
      <c r="AN360" s="695" cm="1">
        <f t="array" ref="AN360">INDEX($H360:$K360,0,MATCH(AN$350,$H$350:$K$350,0))*INDEX($J$344:$R$347,MATCH(AN$350,$I$344:$I$347,0),MATCH(AN$349,$J$343:$R$343,0))+IF(SUM($H360:$I360)&gt;0,INDEX($U$344:$AC$347,MATCH(AN$350,$I$344:$I$347,0),MATCH(AN$349,$J$343:$R$343,0)))</f>
        <v>0</v>
      </c>
      <c r="AO360" s="695" cm="1">
        <f t="array" ref="AO360">INDEX($H360:$K360,0,MATCH(AO$350,$H$350:$K$350,0))*INDEX($J$344:$R$347,MATCH(AO$350,$I$344:$I$347,0),MATCH(AO$349,$J$343:$R$343,0))+IF(SUM($H360:$I360)&gt;0,INDEX($U$344:$AC$347,MATCH(AO$350,$I$344:$I$347,0),MATCH(AO$349,$J$343:$R$343,0)))</f>
        <v>0</v>
      </c>
      <c r="AP360" s="695" cm="1">
        <f t="array" ref="AP360">INDEX($H360:$K360,0,MATCH(AP$350,$H$350:$K$350,0))*INDEX($J$344:$R$347,MATCH(AP$350,$I$344:$I$347,0),MATCH(AP$349,$J$343:$R$343,0))+IF(SUM($H360:$I360)&gt;0,INDEX($U$344:$AC$347,MATCH(AP$350,$I$344:$I$347,0),MATCH(AP$349,$J$343:$R$343,0)))</f>
        <v>0</v>
      </c>
      <c r="AQ360" s="695" cm="1">
        <f t="array" ref="AQ360">INDEX($H360:$K360,0,MATCH(AQ$350,$H$350:$K$350,0))*INDEX($J$344:$R$347,MATCH(AQ$350,$I$344:$I$347,0),MATCH(AQ$349,$J$343:$R$343,0))+IF(SUM($H360:$I360)&gt;0,INDEX($U$344:$AC$347,MATCH(AQ$350,$I$344:$I$347,0),MATCH(AQ$349,$J$343:$R$343,0)))</f>
        <v>0</v>
      </c>
      <c r="AR360" s="695" cm="1">
        <f t="array" ref="AR360">INDEX($H360:$K360,0,MATCH(AR$350,$H$350:$K$350,0))*INDEX($J$344:$R$347,MATCH(AR$350,$I$344:$I$347,0),MATCH(AR$349,$J$343:$R$343,0))+IF(SUM($H360:$I360)&gt;0,INDEX($U$344:$AC$347,MATCH(AR$350,$I$344:$I$347,0),MATCH(AR$349,$J$343:$R$343,0)))</f>
        <v>0</v>
      </c>
      <c r="AS360" s="695" cm="1">
        <f t="array" ref="AS360">INDEX($H360:$K360,0,MATCH(AS$350,$H$350:$K$350,0))*INDEX($J$344:$R$347,MATCH(AS$350,$I$344:$I$347,0),MATCH(AS$349,$J$343:$R$343,0))+IF(SUM($H360:$I360)&gt;0,INDEX($U$344:$AC$347,MATCH(AS$350,$I$344:$I$347,0),MATCH(AS$349,$J$343:$R$343,0)))</f>
        <v>0</v>
      </c>
      <c r="AT360" s="695" cm="1">
        <f t="array" ref="AT360">INDEX($H360:$K360,0,MATCH(AT$350,$H$350:$K$350,0))*INDEX($J$344:$R$347,MATCH(AT$350,$I$344:$I$347,0),MATCH(AT$349,$J$343:$R$343,0))+IF(SUM($H360:$I360)&gt;0,INDEX($U$344:$AC$347,MATCH(AT$350,$I$344:$I$347,0),MATCH(AT$349,$J$343:$R$343,0)))</f>
        <v>0</v>
      </c>
      <c r="AU360" s="695" cm="1">
        <f t="array" ref="AU360">INDEX($H360:$K360,0,MATCH(AU$350,$H$350:$K$350,0))*INDEX($J$344:$R$347,MATCH(AU$350,$I$344:$I$347,0),MATCH(AU$349,$J$343:$R$343,0))+IF(SUM($H360:$I360)&gt;0,INDEX($U$344:$AC$347,MATCH(AU$350,$I$344:$I$347,0),MATCH(AU$349,$J$343:$R$343,0)))</f>
        <v>0</v>
      </c>
      <c r="AV360" s="186"/>
      <c r="AW360" s="186"/>
      <c r="AX360" s="16"/>
      <c r="AY360" s="8"/>
      <c r="AZ360" s="8"/>
      <c r="BA360" s="8"/>
    </row>
    <row r="361" spans="1:53" ht="14.5" outlineLevel="1" x14ac:dyDescent="0.35">
      <c r="A361" s="6"/>
      <c r="B361" s="7"/>
      <c r="C361" s="17"/>
      <c r="D361" s="17"/>
      <c r="E361" s="17"/>
      <c r="F361" s="26"/>
      <c r="G361" s="26" t="str">
        <f t="shared" si="173"/>
        <v>GGGC1OFa2</v>
      </c>
      <c r="H361" s="222">
        <f t="shared" si="174"/>
        <v>0</v>
      </c>
      <c r="I361" s="222">
        <f t="shared" si="174"/>
        <v>0</v>
      </c>
      <c r="J361" s="222">
        <f t="shared" si="174"/>
        <v>0</v>
      </c>
      <c r="K361" s="222">
        <f t="shared" si="175"/>
        <v>0</v>
      </c>
      <c r="L361" s="695" cm="1">
        <f t="array" ref="L361">INDEX($H361:$K361,0,MATCH(L$350,$H$350:$K$350,0))*INDEX($J$344:$R$347,MATCH(L$350,$I$344:$I$347,0),MATCH(L$349,$J$343:$R$343,0))+IF(SUM($H361:$I361)&gt;0,INDEX($U$344:$AC$347,MATCH(L$350,$I$344:$I$347,0),MATCH(L$349,$J$343:$R$343,0)))</f>
        <v>0</v>
      </c>
      <c r="M361" s="695" cm="1">
        <f t="array" ref="M361">INDEX($H361:$K361,0,MATCH(M$350,$H$350:$K$350,0))*INDEX($J$344:$R$347,MATCH(M$350,$I$344:$I$347,0),MATCH(M$349,$J$343:$R$343,0))+IF(SUM($H361:$I361)&gt;0,INDEX($U$344:$AC$347,MATCH(M$350,$I$344:$I$347,0),MATCH(M$349,$J$343:$R$343,0)))</f>
        <v>0</v>
      </c>
      <c r="N361" s="695" cm="1">
        <f t="array" ref="N361">INDEX($H361:$K361,0,MATCH(N$350,$H$350:$K$350,0))*INDEX($J$344:$R$347,MATCH(N$350,$I$344:$I$347,0),MATCH(N$349,$J$343:$R$343,0))+IF(SUM($H361:$I361)&gt;0,INDEX($U$344:$AC$347,MATCH(N$350,$I$344:$I$347,0),MATCH(N$349,$J$343:$R$343,0)))</f>
        <v>0</v>
      </c>
      <c r="O361" s="695" cm="1">
        <f t="array" ref="O361">INDEX($H361:$K361,0,MATCH(O$350,$H$350:$K$350,0))*INDEX($J$344:$R$347,MATCH(O$350,$I$344:$I$347,0),MATCH(O$349,$J$343:$R$343,0))+IF(SUM($H361:$I361)&gt;0,INDEX($U$344:$AC$347,MATCH(O$350,$I$344:$I$347,0),MATCH(O$349,$J$343:$R$343,0)))</f>
        <v>0</v>
      </c>
      <c r="P361" s="695" cm="1">
        <f t="array" ref="P361">INDEX($H361:$K361,0,MATCH(P$350,$H$350:$K$350,0))*INDEX($J$344:$R$347,MATCH(P$350,$I$344:$I$347,0),MATCH(P$349,$J$343:$R$343,0))+IF(SUM($H361:$I361)&gt;0,INDEX($U$344:$AC$347,MATCH(P$350,$I$344:$I$347,0),MATCH(P$349,$J$343:$R$343,0)))</f>
        <v>0</v>
      </c>
      <c r="Q361" s="695" cm="1">
        <f t="array" ref="Q361">INDEX($H361:$K361,0,MATCH(Q$350,$H$350:$K$350,0))*INDEX($J$344:$R$347,MATCH(Q$350,$I$344:$I$347,0),MATCH(Q$349,$J$343:$R$343,0))+IF(SUM($H361:$I361)&gt;0,INDEX($U$344:$AC$347,MATCH(Q$350,$I$344:$I$347,0),MATCH(Q$349,$J$343:$R$343,0)))</f>
        <v>0</v>
      </c>
      <c r="R361" s="695" cm="1">
        <f t="array" ref="R361">INDEX($H361:$K361,0,MATCH(R$350,$H$350:$K$350,0))*INDEX($J$344:$R$347,MATCH(R$350,$I$344:$I$347,0),MATCH(R$349,$J$343:$R$343,0))+IF(SUM($H361:$I361)&gt;0,INDEX($U$344:$AC$347,MATCH(R$350,$I$344:$I$347,0),MATCH(R$349,$J$343:$R$343,0)))</f>
        <v>0</v>
      </c>
      <c r="S361" s="695" cm="1">
        <f t="array" ref="S361">INDEX($H361:$K361,0,MATCH(S$350,$H$350:$K$350,0))*INDEX($J$344:$R$347,MATCH(S$350,$I$344:$I$347,0),MATCH(S$349,$J$343:$R$343,0))+IF(SUM($H361:$I361)&gt;0,INDEX($U$344:$AC$347,MATCH(S$350,$I$344:$I$347,0),MATCH(S$349,$J$343:$R$343,0)))</f>
        <v>0</v>
      </c>
      <c r="T361" s="695" cm="1">
        <f t="array" ref="T361">INDEX($H361:$K361,0,MATCH(T$350,$H$350:$K$350,0))*INDEX($J$344:$R$347,MATCH(T$350,$I$344:$I$347,0),MATCH(T$349,$J$343:$R$343,0))+IF(SUM($H361:$I361)&gt;0,INDEX($U$344:$AC$347,MATCH(T$350,$I$344:$I$347,0),MATCH(T$349,$J$343:$R$343,0)))</f>
        <v>0</v>
      </c>
      <c r="U361" s="695" cm="1">
        <f t="array" ref="U361">INDEX($H361:$K361,0,MATCH(U$350,$H$350:$K$350,0))*INDEX($J$344:$R$347,MATCH(U$350,$I$344:$I$347,0),MATCH(U$349,$J$343:$R$343,0))+IF(SUM($H361:$I361)&gt;0,INDEX($U$344:$AC$347,MATCH(U$350,$I$344:$I$347,0),MATCH(U$349,$J$343:$R$343,0)))</f>
        <v>0</v>
      </c>
      <c r="V361" s="695" cm="1">
        <f t="array" ref="V361">INDEX($H361:$K361,0,MATCH(V$350,$H$350:$K$350,0))*INDEX($J$344:$R$347,MATCH(V$350,$I$344:$I$347,0),MATCH(V$349,$J$343:$R$343,0))+IF(SUM($H361:$I361)&gt;0,INDEX($U$344:$AC$347,MATCH(V$350,$I$344:$I$347,0),MATCH(V$349,$J$343:$R$343,0)))</f>
        <v>0</v>
      </c>
      <c r="W361" s="695" cm="1">
        <f t="array" ref="W361">INDEX($H361:$K361,0,MATCH(W$350,$H$350:$K$350,0))*INDEX($J$344:$R$347,MATCH(W$350,$I$344:$I$347,0),MATCH(W$349,$J$343:$R$343,0))+IF(SUM($H361:$I361)&gt;0,INDEX($U$344:$AC$347,MATCH(W$350,$I$344:$I$347,0),MATCH(W$349,$J$343:$R$343,0)))</f>
        <v>0</v>
      </c>
      <c r="X361" s="695" cm="1">
        <f t="array" ref="X361">INDEX($H361:$K361,0,MATCH(X$350,$H$350:$K$350,0))*INDEX($J$344:$R$347,MATCH(X$350,$I$344:$I$347,0),MATCH(X$349,$J$343:$R$343,0))+IF(SUM($H361:$I361)&gt;0,INDEX($U$344:$AC$347,MATCH(X$350,$I$344:$I$347,0),MATCH(X$349,$J$343:$R$343,0)))</f>
        <v>0</v>
      </c>
      <c r="Y361" s="695" cm="1">
        <f t="array" ref="Y361">INDEX($H361:$K361,0,MATCH(Y$350,$H$350:$K$350,0))*INDEX($J$344:$R$347,MATCH(Y$350,$I$344:$I$347,0),MATCH(Y$349,$J$343:$R$343,0))+IF(SUM($H361:$I361)&gt;0,INDEX($U$344:$AC$347,MATCH(Y$350,$I$344:$I$347,0),MATCH(Y$349,$J$343:$R$343,0)))</f>
        <v>0</v>
      </c>
      <c r="Z361" s="695" cm="1">
        <f t="array" ref="Z361">INDEX($H361:$K361,0,MATCH(Z$350,$H$350:$K$350,0))*INDEX($J$344:$R$347,MATCH(Z$350,$I$344:$I$347,0),MATCH(Z$349,$J$343:$R$343,0))+IF(SUM($H361:$I361)&gt;0,INDEX($U$344:$AC$347,MATCH(Z$350,$I$344:$I$347,0),MATCH(Z$349,$J$343:$R$343,0)))</f>
        <v>0</v>
      </c>
      <c r="AA361" s="695" cm="1">
        <f t="array" ref="AA361">INDEX($H361:$K361,0,MATCH(AA$350,$H$350:$K$350,0))*INDEX($J$344:$R$347,MATCH(AA$350,$I$344:$I$347,0),MATCH(AA$349,$J$343:$R$343,0))+IF(SUM($H361:$I361)&gt;0,INDEX($U$344:$AC$347,MATCH(AA$350,$I$344:$I$347,0),MATCH(AA$349,$J$343:$R$343,0)))</f>
        <v>0</v>
      </c>
      <c r="AB361" s="695" cm="1">
        <f t="array" ref="AB361">INDEX($H361:$K361,0,MATCH(AB$350,$H$350:$K$350,0))*INDEX($J$344:$R$347,MATCH(AB$350,$I$344:$I$347,0),MATCH(AB$349,$J$343:$R$343,0))+IF(SUM($H361:$I361)&gt;0,INDEX($U$344:$AC$347,MATCH(AB$350,$I$344:$I$347,0),MATCH(AB$349,$J$343:$R$343,0)))</f>
        <v>0</v>
      </c>
      <c r="AC361" s="695" cm="1">
        <f t="array" ref="AC361">INDEX($H361:$K361,0,MATCH(AC$350,$H$350:$K$350,0))*INDEX($J$344:$R$347,MATCH(AC$350,$I$344:$I$347,0),MATCH(AC$349,$J$343:$R$343,0))+IF(SUM($H361:$I361)&gt;0,INDEX($U$344:$AC$347,MATCH(AC$350,$I$344:$I$347,0),MATCH(AC$349,$J$343:$R$343,0)))</f>
        <v>0</v>
      </c>
      <c r="AD361" s="695" cm="1">
        <f t="array" ref="AD361">INDEX($H361:$K361,0,MATCH(AD$350,$H$350:$K$350,0))*INDEX($J$344:$R$347,MATCH(AD$350,$I$344:$I$347,0),MATCH(AD$349,$J$343:$R$343,0))+IF(SUM($H361:$I361)&gt;0,INDEX($U$344:$AC$347,MATCH(AD$350,$I$344:$I$347,0),MATCH(AD$349,$J$343:$R$343,0)))</f>
        <v>0</v>
      </c>
      <c r="AE361" s="695" cm="1">
        <f t="array" ref="AE361">INDEX($H361:$K361,0,MATCH(AE$350,$H$350:$K$350,0))*INDEX($J$344:$R$347,MATCH(AE$350,$I$344:$I$347,0),MATCH(AE$349,$J$343:$R$343,0))+IF(SUM($H361:$I361)&gt;0,INDEX($U$344:$AC$347,MATCH(AE$350,$I$344:$I$347,0),MATCH(AE$349,$J$343:$R$343,0)))</f>
        <v>0</v>
      </c>
      <c r="AF361" s="695" cm="1">
        <f t="array" ref="AF361">INDEX($H361:$K361,0,MATCH(AF$350,$H$350:$K$350,0))*INDEX($J$344:$R$347,MATCH(AF$350,$I$344:$I$347,0),MATCH(AF$349,$J$343:$R$343,0))+IF(SUM($H361:$I361)&gt;0,INDEX($U$344:$AC$347,MATCH(AF$350,$I$344:$I$347,0),MATCH(AF$349,$J$343:$R$343,0)))</f>
        <v>0</v>
      </c>
      <c r="AG361" s="695" cm="1">
        <f t="array" ref="AG361">INDEX($H361:$K361,0,MATCH(AG$350,$H$350:$K$350,0))*INDEX($J$344:$R$347,MATCH(AG$350,$I$344:$I$347,0),MATCH(AG$349,$J$343:$R$343,0))+IF(SUM($H361:$I361)&gt;0,INDEX($U$344:$AC$347,MATCH(AG$350,$I$344:$I$347,0),MATCH(AG$349,$J$343:$R$343,0)))</f>
        <v>0</v>
      </c>
      <c r="AH361" s="695" cm="1">
        <f t="array" ref="AH361">INDEX($H361:$K361,0,MATCH(AH$350,$H$350:$K$350,0))*INDEX($J$344:$R$347,MATCH(AH$350,$I$344:$I$347,0),MATCH(AH$349,$J$343:$R$343,0))+IF(SUM($H361:$I361)&gt;0,INDEX($U$344:$AC$347,MATCH(AH$350,$I$344:$I$347,0),MATCH(AH$349,$J$343:$R$343,0)))</f>
        <v>0</v>
      </c>
      <c r="AI361" s="695" cm="1">
        <f t="array" ref="AI361">INDEX($H361:$K361,0,MATCH(AI$350,$H$350:$K$350,0))*INDEX($J$344:$R$347,MATCH(AI$350,$I$344:$I$347,0),MATCH(AI$349,$J$343:$R$343,0))+IF(SUM($H361:$I361)&gt;0,INDEX($U$344:$AC$347,MATCH(AI$350,$I$344:$I$347,0),MATCH(AI$349,$J$343:$R$343,0)))</f>
        <v>0</v>
      </c>
      <c r="AJ361" s="695" cm="1">
        <f t="array" ref="AJ361">INDEX($H361:$K361,0,MATCH(AJ$350,$H$350:$K$350,0))*INDEX($J$344:$R$347,MATCH(AJ$350,$I$344:$I$347,0),MATCH(AJ$349,$J$343:$R$343,0))+IF(SUM($H361:$I361)&gt;0,INDEX($U$344:$AC$347,MATCH(AJ$350,$I$344:$I$347,0),MATCH(AJ$349,$J$343:$R$343,0)))</f>
        <v>0</v>
      </c>
      <c r="AK361" s="695" cm="1">
        <f t="array" ref="AK361">INDEX($H361:$K361,0,MATCH(AK$350,$H$350:$K$350,0))*INDEX($J$344:$R$347,MATCH(AK$350,$I$344:$I$347,0),MATCH(AK$349,$J$343:$R$343,0))+IF(SUM($H361:$I361)&gt;0,INDEX($U$344:$AC$347,MATCH(AK$350,$I$344:$I$347,0),MATCH(AK$349,$J$343:$R$343,0)))</f>
        <v>0</v>
      </c>
      <c r="AL361" s="695" cm="1">
        <f t="array" ref="AL361">INDEX($H361:$K361,0,MATCH(AL$350,$H$350:$K$350,0))*INDEX($J$344:$R$347,MATCH(AL$350,$I$344:$I$347,0),MATCH(AL$349,$J$343:$R$343,0))+IF(SUM($H361:$I361)&gt;0,INDEX($U$344:$AC$347,MATCH(AL$350,$I$344:$I$347,0),MATCH(AL$349,$J$343:$R$343,0)))</f>
        <v>0</v>
      </c>
      <c r="AM361" s="695" cm="1">
        <f t="array" ref="AM361">INDEX($H361:$K361,0,MATCH(AM$350,$H$350:$K$350,0))*INDEX($J$344:$R$347,MATCH(AM$350,$I$344:$I$347,0),MATCH(AM$349,$J$343:$R$343,0))+IF(SUM($H361:$I361)&gt;0,INDEX($U$344:$AC$347,MATCH(AM$350,$I$344:$I$347,0),MATCH(AM$349,$J$343:$R$343,0)))</f>
        <v>0</v>
      </c>
      <c r="AN361" s="695" cm="1">
        <f t="array" ref="AN361">INDEX($H361:$K361,0,MATCH(AN$350,$H$350:$K$350,0))*INDEX($J$344:$R$347,MATCH(AN$350,$I$344:$I$347,0),MATCH(AN$349,$J$343:$R$343,0))+IF(SUM($H361:$I361)&gt;0,INDEX($U$344:$AC$347,MATCH(AN$350,$I$344:$I$347,0),MATCH(AN$349,$J$343:$R$343,0)))</f>
        <v>0</v>
      </c>
      <c r="AO361" s="695" cm="1">
        <f t="array" ref="AO361">INDEX($H361:$K361,0,MATCH(AO$350,$H$350:$K$350,0))*INDEX($J$344:$R$347,MATCH(AO$350,$I$344:$I$347,0),MATCH(AO$349,$J$343:$R$343,0))+IF(SUM($H361:$I361)&gt;0,INDEX($U$344:$AC$347,MATCH(AO$350,$I$344:$I$347,0),MATCH(AO$349,$J$343:$R$343,0)))</f>
        <v>0</v>
      </c>
      <c r="AP361" s="695" cm="1">
        <f t="array" ref="AP361">INDEX($H361:$K361,0,MATCH(AP$350,$H$350:$K$350,0))*INDEX($J$344:$R$347,MATCH(AP$350,$I$344:$I$347,0),MATCH(AP$349,$J$343:$R$343,0))+IF(SUM($H361:$I361)&gt;0,INDEX($U$344:$AC$347,MATCH(AP$350,$I$344:$I$347,0),MATCH(AP$349,$J$343:$R$343,0)))</f>
        <v>0</v>
      </c>
      <c r="AQ361" s="695" cm="1">
        <f t="array" ref="AQ361">INDEX($H361:$K361,0,MATCH(AQ$350,$H$350:$K$350,0))*INDEX($J$344:$R$347,MATCH(AQ$350,$I$344:$I$347,0),MATCH(AQ$349,$J$343:$R$343,0))+IF(SUM($H361:$I361)&gt;0,INDEX($U$344:$AC$347,MATCH(AQ$350,$I$344:$I$347,0),MATCH(AQ$349,$J$343:$R$343,0)))</f>
        <v>0</v>
      </c>
      <c r="AR361" s="695" cm="1">
        <f t="array" ref="AR361">INDEX($H361:$K361,0,MATCH(AR$350,$H$350:$K$350,0))*INDEX($J$344:$R$347,MATCH(AR$350,$I$344:$I$347,0),MATCH(AR$349,$J$343:$R$343,0))+IF(SUM($H361:$I361)&gt;0,INDEX($U$344:$AC$347,MATCH(AR$350,$I$344:$I$347,0),MATCH(AR$349,$J$343:$R$343,0)))</f>
        <v>0</v>
      </c>
      <c r="AS361" s="695" cm="1">
        <f t="array" ref="AS361">INDEX($H361:$K361,0,MATCH(AS$350,$H$350:$K$350,0))*INDEX($J$344:$R$347,MATCH(AS$350,$I$344:$I$347,0),MATCH(AS$349,$J$343:$R$343,0))+IF(SUM($H361:$I361)&gt;0,INDEX($U$344:$AC$347,MATCH(AS$350,$I$344:$I$347,0),MATCH(AS$349,$J$343:$R$343,0)))</f>
        <v>0</v>
      </c>
      <c r="AT361" s="695" cm="1">
        <f t="array" ref="AT361">INDEX($H361:$K361,0,MATCH(AT$350,$H$350:$K$350,0))*INDEX($J$344:$R$347,MATCH(AT$350,$I$344:$I$347,0),MATCH(AT$349,$J$343:$R$343,0))+IF(SUM($H361:$I361)&gt;0,INDEX($U$344:$AC$347,MATCH(AT$350,$I$344:$I$347,0),MATCH(AT$349,$J$343:$R$343,0)))</f>
        <v>0</v>
      </c>
      <c r="AU361" s="695" cm="1">
        <f t="array" ref="AU361">INDEX($H361:$K361,0,MATCH(AU$350,$H$350:$K$350,0))*INDEX($J$344:$R$347,MATCH(AU$350,$I$344:$I$347,0),MATCH(AU$349,$J$343:$R$343,0))+IF(SUM($H361:$I361)&gt;0,INDEX($U$344:$AC$347,MATCH(AU$350,$I$344:$I$347,0),MATCH(AU$349,$J$343:$R$343,0)))</f>
        <v>0</v>
      </c>
      <c r="AV361" s="186"/>
      <c r="AW361" s="186"/>
      <c r="AX361" s="16"/>
      <c r="AY361" s="8"/>
      <c r="AZ361" s="8"/>
      <c r="BA361" s="8"/>
    </row>
    <row r="362" spans="1:53" ht="14.5" outlineLevel="1" x14ac:dyDescent="0.35">
      <c r="A362" s="6"/>
      <c r="B362" s="7"/>
      <c r="C362" s="17"/>
      <c r="D362" s="17"/>
      <c r="E362" s="17"/>
      <c r="F362" s="26"/>
      <c r="G362" s="26" t="str">
        <f t="shared" si="173"/>
        <v>GGGC1LFa2</v>
      </c>
      <c r="H362" s="222">
        <f t="shared" si="174"/>
        <v>0</v>
      </c>
      <c r="I362" s="222">
        <f t="shared" si="174"/>
        <v>0</v>
      </c>
      <c r="J362" s="222">
        <f t="shared" si="174"/>
        <v>0</v>
      </c>
      <c r="K362" s="222">
        <f t="shared" si="175"/>
        <v>0</v>
      </c>
      <c r="L362" s="695" cm="1">
        <f t="array" ref="L362">INDEX($H362:$K362,0,MATCH(L$350,$H$350:$K$350,0))*INDEX($J$344:$R$347,MATCH(L$350,$I$344:$I$347,0),MATCH(L$349,$J$343:$R$343,0))+IF(SUM($H362:$I362)&gt;0,INDEX($U$344:$AC$347,MATCH(L$350,$I$344:$I$347,0),MATCH(L$349,$J$343:$R$343,0)))</f>
        <v>0</v>
      </c>
      <c r="M362" s="695" cm="1">
        <f t="array" ref="M362">INDEX($H362:$K362,0,MATCH(M$350,$H$350:$K$350,0))*INDEX($J$344:$R$347,MATCH(M$350,$I$344:$I$347,0),MATCH(M$349,$J$343:$R$343,0))+IF(SUM($H362:$I362)&gt;0,INDEX($U$344:$AC$347,MATCH(M$350,$I$344:$I$347,0),MATCH(M$349,$J$343:$R$343,0)))</f>
        <v>0</v>
      </c>
      <c r="N362" s="695" cm="1">
        <f t="array" ref="N362">INDEX($H362:$K362,0,MATCH(N$350,$H$350:$K$350,0))*INDEX($J$344:$R$347,MATCH(N$350,$I$344:$I$347,0),MATCH(N$349,$J$343:$R$343,0))+IF(SUM($H362:$I362)&gt;0,INDEX($U$344:$AC$347,MATCH(N$350,$I$344:$I$347,0),MATCH(N$349,$J$343:$R$343,0)))</f>
        <v>0</v>
      </c>
      <c r="O362" s="695" cm="1">
        <f t="array" ref="O362">INDEX($H362:$K362,0,MATCH(O$350,$H$350:$K$350,0))*INDEX($J$344:$R$347,MATCH(O$350,$I$344:$I$347,0),MATCH(O$349,$J$343:$R$343,0))+IF(SUM($H362:$I362)&gt;0,INDEX($U$344:$AC$347,MATCH(O$350,$I$344:$I$347,0),MATCH(O$349,$J$343:$R$343,0)))</f>
        <v>0</v>
      </c>
      <c r="P362" s="695" cm="1">
        <f t="array" ref="P362">INDEX($H362:$K362,0,MATCH(P$350,$H$350:$K$350,0))*INDEX($J$344:$R$347,MATCH(P$350,$I$344:$I$347,0),MATCH(P$349,$J$343:$R$343,0))+IF(SUM($H362:$I362)&gt;0,INDEX($U$344:$AC$347,MATCH(P$350,$I$344:$I$347,0),MATCH(P$349,$J$343:$R$343,0)))</f>
        <v>0</v>
      </c>
      <c r="Q362" s="695" cm="1">
        <f t="array" ref="Q362">INDEX($H362:$K362,0,MATCH(Q$350,$H$350:$K$350,0))*INDEX($J$344:$R$347,MATCH(Q$350,$I$344:$I$347,0),MATCH(Q$349,$J$343:$R$343,0))+IF(SUM($H362:$I362)&gt;0,INDEX($U$344:$AC$347,MATCH(Q$350,$I$344:$I$347,0),MATCH(Q$349,$J$343:$R$343,0)))</f>
        <v>0</v>
      </c>
      <c r="R362" s="695" cm="1">
        <f t="array" ref="R362">INDEX($H362:$K362,0,MATCH(R$350,$H$350:$K$350,0))*INDEX($J$344:$R$347,MATCH(R$350,$I$344:$I$347,0),MATCH(R$349,$J$343:$R$343,0))+IF(SUM($H362:$I362)&gt;0,INDEX($U$344:$AC$347,MATCH(R$350,$I$344:$I$347,0),MATCH(R$349,$J$343:$R$343,0)))</f>
        <v>0</v>
      </c>
      <c r="S362" s="695" cm="1">
        <f t="array" ref="S362">INDEX($H362:$K362,0,MATCH(S$350,$H$350:$K$350,0))*INDEX($J$344:$R$347,MATCH(S$350,$I$344:$I$347,0),MATCH(S$349,$J$343:$R$343,0))+IF(SUM($H362:$I362)&gt;0,INDEX($U$344:$AC$347,MATCH(S$350,$I$344:$I$347,0),MATCH(S$349,$J$343:$R$343,0)))</f>
        <v>0</v>
      </c>
      <c r="T362" s="695" cm="1">
        <f t="array" ref="T362">INDEX($H362:$K362,0,MATCH(T$350,$H$350:$K$350,0))*INDEX($J$344:$R$347,MATCH(T$350,$I$344:$I$347,0),MATCH(T$349,$J$343:$R$343,0))+IF(SUM($H362:$I362)&gt;0,INDEX($U$344:$AC$347,MATCH(T$350,$I$344:$I$347,0),MATCH(T$349,$J$343:$R$343,0)))</f>
        <v>0</v>
      </c>
      <c r="U362" s="695" cm="1">
        <f t="array" ref="U362">INDEX($H362:$K362,0,MATCH(U$350,$H$350:$K$350,0))*INDEX($J$344:$R$347,MATCH(U$350,$I$344:$I$347,0),MATCH(U$349,$J$343:$R$343,0))+IF(SUM($H362:$I362)&gt;0,INDEX($U$344:$AC$347,MATCH(U$350,$I$344:$I$347,0),MATCH(U$349,$J$343:$R$343,0)))</f>
        <v>0</v>
      </c>
      <c r="V362" s="695" cm="1">
        <f t="array" ref="V362">INDEX($H362:$K362,0,MATCH(V$350,$H$350:$K$350,0))*INDEX($J$344:$R$347,MATCH(V$350,$I$344:$I$347,0),MATCH(V$349,$J$343:$R$343,0))+IF(SUM($H362:$I362)&gt;0,INDEX($U$344:$AC$347,MATCH(V$350,$I$344:$I$347,0),MATCH(V$349,$J$343:$R$343,0)))</f>
        <v>0</v>
      </c>
      <c r="W362" s="695" cm="1">
        <f t="array" ref="W362">INDEX($H362:$K362,0,MATCH(W$350,$H$350:$K$350,0))*INDEX($J$344:$R$347,MATCH(W$350,$I$344:$I$347,0),MATCH(W$349,$J$343:$R$343,0))+IF(SUM($H362:$I362)&gt;0,INDEX($U$344:$AC$347,MATCH(W$350,$I$344:$I$347,0),MATCH(W$349,$J$343:$R$343,0)))</f>
        <v>0</v>
      </c>
      <c r="X362" s="695" cm="1">
        <f t="array" ref="X362">INDEX($H362:$K362,0,MATCH(X$350,$H$350:$K$350,0))*INDEX($J$344:$R$347,MATCH(X$350,$I$344:$I$347,0),MATCH(X$349,$J$343:$R$343,0))+IF(SUM($H362:$I362)&gt;0,INDEX($U$344:$AC$347,MATCH(X$350,$I$344:$I$347,0),MATCH(X$349,$J$343:$R$343,0)))</f>
        <v>0</v>
      </c>
      <c r="Y362" s="695" cm="1">
        <f t="array" ref="Y362">INDEX($H362:$K362,0,MATCH(Y$350,$H$350:$K$350,0))*INDEX($J$344:$R$347,MATCH(Y$350,$I$344:$I$347,0),MATCH(Y$349,$J$343:$R$343,0))+IF(SUM($H362:$I362)&gt;0,INDEX($U$344:$AC$347,MATCH(Y$350,$I$344:$I$347,0),MATCH(Y$349,$J$343:$R$343,0)))</f>
        <v>0</v>
      </c>
      <c r="Z362" s="695" cm="1">
        <f t="array" ref="Z362">INDEX($H362:$K362,0,MATCH(Z$350,$H$350:$K$350,0))*INDEX($J$344:$R$347,MATCH(Z$350,$I$344:$I$347,0),MATCH(Z$349,$J$343:$R$343,0))+IF(SUM($H362:$I362)&gt;0,INDEX($U$344:$AC$347,MATCH(Z$350,$I$344:$I$347,0),MATCH(Z$349,$J$343:$R$343,0)))</f>
        <v>0</v>
      </c>
      <c r="AA362" s="695" cm="1">
        <f t="array" ref="AA362">INDEX($H362:$K362,0,MATCH(AA$350,$H$350:$K$350,0))*INDEX($J$344:$R$347,MATCH(AA$350,$I$344:$I$347,0),MATCH(AA$349,$J$343:$R$343,0))+IF(SUM($H362:$I362)&gt;0,INDEX($U$344:$AC$347,MATCH(AA$350,$I$344:$I$347,0),MATCH(AA$349,$J$343:$R$343,0)))</f>
        <v>0</v>
      </c>
      <c r="AB362" s="695" cm="1">
        <f t="array" ref="AB362">INDEX($H362:$K362,0,MATCH(AB$350,$H$350:$K$350,0))*INDEX($J$344:$R$347,MATCH(AB$350,$I$344:$I$347,0),MATCH(AB$349,$J$343:$R$343,0))+IF(SUM($H362:$I362)&gt;0,INDEX($U$344:$AC$347,MATCH(AB$350,$I$344:$I$347,0),MATCH(AB$349,$J$343:$R$343,0)))</f>
        <v>0</v>
      </c>
      <c r="AC362" s="695" cm="1">
        <f t="array" ref="AC362">INDEX($H362:$K362,0,MATCH(AC$350,$H$350:$K$350,0))*INDEX($J$344:$R$347,MATCH(AC$350,$I$344:$I$347,0),MATCH(AC$349,$J$343:$R$343,0))+IF(SUM($H362:$I362)&gt;0,INDEX($U$344:$AC$347,MATCH(AC$350,$I$344:$I$347,0),MATCH(AC$349,$J$343:$R$343,0)))</f>
        <v>0</v>
      </c>
      <c r="AD362" s="695" cm="1">
        <f t="array" ref="AD362">INDEX($H362:$K362,0,MATCH(AD$350,$H$350:$K$350,0))*INDEX($J$344:$R$347,MATCH(AD$350,$I$344:$I$347,0),MATCH(AD$349,$J$343:$R$343,0))+IF(SUM($H362:$I362)&gt;0,INDEX($U$344:$AC$347,MATCH(AD$350,$I$344:$I$347,0),MATCH(AD$349,$J$343:$R$343,0)))</f>
        <v>0</v>
      </c>
      <c r="AE362" s="695" cm="1">
        <f t="array" ref="AE362">INDEX($H362:$K362,0,MATCH(AE$350,$H$350:$K$350,0))*INDEX($J$344:$R$347,MATCH(AE$350,$I$344:$I$347,0),MATCH(AE$349,$J$343:$R$343,0))+IF(SUM($H362:$I362)&gt;0,INDEX($U$344:$AC$347,MATCH(AE$350,$I$344:$I$347,0),MATCH(AE$349,$J$343:$R$343,0)))</f>
        <v>0</v>
      </c>
      <c r="AF362" s="695" cm="1">
        <f t="array" ref="AF362">INDEX($H362:$K362,0,MATCH(AF$350,$H$350:$K$350,0))*INDEX($J$344:$R$347,MATCH(AF$350,$I$344:$I$347,0),MATCH(AF$349,$J$343:$R$343,0))+IF(SUM($H362:$I362)&gt;0,INDEX($U$344:$AC$347,MATCH(AF$350,$I$344:$I$347,0),MATCH(AF$349,$J$343:$R$343,0)))</f>
        <v>0</v>
      </c>
      <c r="AG362" s="695" cm="1">
        <f t="array" ref="AG362">INDEX($H362:$K362,0,MATCH(AG$350,$H$350:$K$350,0))*INDEX($J$344:$R$347,MATCH(AG$350,$I$344:$I$347,0),MATCH(AG$349,$J$343:$R$343,0))+IF(SUM($H362:$I362)&gt;0,INDEX($U$344:$AC$347,MATCH(AG$350,$I$344:$I$347,0),MATCH(AG$349,$J$343:$R$343,0)))</f>
        <v>0</v>
      </c>
      <c r="AH362" s="695" cm="1">
        <f t="array" ref="AH362">INDEX($H362:$K362,0,MATCH(AH$350,$H$350:$K$350,0))*INDEX($J$344:$R$347,MATCH(AH$350,$I$344:$I$347,0),MATCH(AH$349,$J$343:$R$343,0))+IF(SUM($H362:$I362)&gt;0,INDEX($U$344:$AC$347,MATCH(AH$350,$I$344:$I$347,0),MATCH(AH$349,$J$343:$R$343,0)))</f>
        <v>0</v>
      </c>
      <c r="AI362" s="695" cm="1">
        <f t="array" ref="AI362">INDEX($H362:$K362,0,MATCH(AI$350,$H$350:$K$350,0))*INDEX($J$344:$R$347,MATCH(AI$350,$I$344:$I$347,0),MATCH(AI$349,$J$343:$R$343,0))+IF(SUM($H362:$I362)&gt;0,INDEX($U$344:$AC$347,MATCH(AI$350,$I$344:$I$347,0),MATCH(AI$349,$J$343:$R$343,0)))</f>
        <v>0</v>
      </c>
      <c r="AJ362" s="695" cm="1">
        <f t="array" ref="AJ362">INDEX($H362:$K362,0,MATCH(AJ$350,$H$350:$K$350,0))*INDEX($J$344:$R$347,MATCH(AJ$350,$I$344:$I$347,0),MATCH(AJ$349,$J$343:$R$343,0))+IF(SUM($H362:$I362)&gt;0,INDEX($U$344:$AC$347,MATCH(AJ$350,$I$344:$I$347,0),MATCH(AJ$349,$J$343:$R$343,0)))</f>
        <v>0</v>
      </c>
      <c r="AK362" s="695" cm="1">
        <f t="array" ref="AK362">INDEX($H362:$K362,0,MATCH(AK$350,$H$350:$K$350,0))*INDEX($J$344:$R$347,MATCH(AK$350,$I$344:$I$347,0),MATCH(AK$349,$J$343:$R$343,0))+IF(SUM($H362:$I362)&gt;0,INDEX($U$344:$AC$347,MATCH(AK$350,$I$344:$I$347,0),MATCH(AK$349,$J$343:$R$343,0)))</f>
        <v>0</v>
      </c>
      <c r="AL362" s="695" cm="1">
        <f t="array" ref="AL362">INDEX($H362:$K362,0,MATCH(AL$350,$H$350:$K$350,0))*INDEX($J$344:$R$347,MATCH(AL$350,$I$344:$I$347,0),MATCH(AL$349,$J$343:$R$343,0))+IF(SUM($H362:$I362)&gt;0,INDEX($U$344:$AC$347,MATCH(AL$350,$I$344:$I$347,0),MATCH(AL$349,$J$343:$R$343,0)))</f>
        <v>0</v>
      </c>
      <c r="AM362" s="695" cm="1">
        <f t="array" ref="AM362">INDEX($H362:$K362,0,MATCH(AM$350,$H$350:$K$350,0))*INDEX($J$344:$R$347,MATCH(AM$350,$I$344:$I$347,0),MATCH(AM$349,$J$343:$R$343,0))+IF(SUM($H362:$I362)&gt;0,INDEX($U$344:$AC$347,MATCH(AM$350,$I$344:$I$347,0),MATCH(AM$349,$J$343:$R$343,0)))</f>
        <v>0</v>
      </c>
      <c r="AN362" s="695" cm="1">
        <f t="array" ref="AN362">INDEX($H362:$K362,0,MATCH(AN$350,$H$350:$K$350,0))*INDEX($J$344:$R$347,MATCH(AN$350,$I$344:$I$347,0),MATCH(AN$349,$J$343:$R$343,0))+IF(SUM($H362:$I362)&gt;0,INDEX($U$344:$AC$347,MATCH(AN$350,$I$344:$I$347,0),MATCH(AN$349,$J$343:$R$343,0)))</f>
        <v>0</v>
      </c>
      <c r="AO362" s="695" cm="1">
        <f t="array" ref="AO362">INDEX($H362:$K362,0,MATCH(AO$350,$H$350:$K$350,0))*INDEX($J$344:$R$347,MATCH(AO$350,$I$344:$I$347,0),MATCH(AO$349,$J$343:$R$343,0))+IF(SUM($H362:$I362)&gt;0,INDEX($U$344:$AC$347,MATCH(AO$350,$I$344:$I$347,0),MATCH(AO$349,$J$343:$R$343,0)))</f>
        <v>0</v>
      </c>
      <c r="AP362" s="695" cm="1">
        <f t="array" ref="AP362">INDEX($H362:$K362,0,MATCH(AP$350,$H$350:$K$350,0))*INDEX($J$344:$R$347,MATCH(AP$350,$I$344:$I$347,0),MATCH(AP$349,$J$343:$R$343,0))+IF(SUM($H362:$I362)&gt;0,INDEX($U$344:$AC$347,MATCH(AP$350,$I$344:$I$347,0),MATCH(AP$349,$J$343:$R$343,0)))</f>
        <v>0</v>
      </c>
      <c r="AQ362" s="695" cm="1">
        <f t="array" ref="AQ362">INDEX($H362:$K362,0,MATCH(AQ$350,$H$350:$K$350,0))*INDEX($J$344:$R$347,MATCH(AQ$350,$I$344:$I$347,0),MATCH(AQ$349,$J$343:$R$343,0))+IF(SUM($H362:$I362)&gt;0,INDEX($U$344:$AC$347,MATCH(AQ$350,$I$344:$I$347,0),MATCH(AQ$349,$J$343:$R$343,0)))</f>
        <v>0</v>
      </c>
      <c r="AR362" s="695" cm="1">
        <f t="array" ref="AR362">INDEX($H362:$K362,0,MATCH(AR$350,$H$350:$K$350,0))*INDEX($J$344:$R$347,MATCH(AR$350,$I$344:$I$347,0),MATCH(AR$349,$J$343:$R$343,0))+IF(SUM($H362:$I362)&gt;0,INDEX($U$344:$AC$347,MATCH(AR$350,$I$344:$I$347,0),MATCH(AR$349,$J$343:$R$343,0)))</f>
        <v>0</v>
      </c>
      <c r="AS362" s="695" cm="1">
        <f t="array" ref="AS362">INDEX($H362:$K362,0,MATCH(AS$350,$H$350:$K$350,0))*INDEX($J$344:$R$347,MATCH(AS$350,$I$344:$I$347,0),MATCH(AS$349,$J$343:$R$343,0))+IF(SUM($H362:$I362)&gt;0,INDEX($U$344:$AC$347,MATCH(AS$350,$I$344:$I$347,0),MATCH(AS$349,$J$343:$R$343,0)))</f>
        <v>0</v>
      </c>
      <c r="AT362" s="695" cm="1">
        <f t="array" ref="AT362">INDEX($H362:$K362,0,MATCH(AT$350,$H$350:$K$350,0))*INDEX($J$344:$R$347,MATCH(AT$350,$I$344:$I$347,0),MATCH(AT$349,$J$343:$R$343,0))+IF(SUM($H362:$I362)&gt;0,INDEX($U$344:$AC$347,MATCH(AT$350,$I$344:$I$347,0),MATCH(AT$349,$J$343:$R$343,0)))</f>
        <v>0</v>
      </c>
      <c r="AU362" s="695" cm="1">
        <f t="array" ref="AU362">INDEX($H362:$K362,0,MATCH(AU$350,$H$350:$K$350,0))*INDEX($J$344:$R$347,MATCH(AU$350,$I$344:$I$347,0),MATCH(AU$349,$J$343:$R$343,0))+IF(SUM($H362:$I362)&gt;0,INDEX($U$344:$AC$347,MATCH(AU$350,$I$344:$I$347,0),MATCH(AU$349,$J$343:$R$343,0)))</f>
        <v>0</v>
      </c>
      <c r="AV362" s="186"/>
      <c r="AW362" s="186"/>
      <c r="AX362" s="16"/>
      <c r="AY362" s="8"/>
      <c r="AZ362" s="8"/>
      <c r="BA362" s="8"/>
    </row>
    <row r="363" spans="1:53" ht="14.5" outlineLevel="1" x14ac:dyDescent="0.35">
      <c r="A363" s="6"/>
      <c r="B363" s="7"/>
      <c r="C363" s="17"/>
      <c r="D363" s="17"/>
      <c r="E363" s="17"/>
      <c r="F363" s="26"/>
      <c r="G363" s="26" t="str">
        <f t="shared" si="173"/>
        <v>SPSPSPSPSPsp</v>
      </c>
      <c r="H363" s="222">
        <f t="shared" si="174"/>
        <v>0</v>
      </c>
      <c r="I363" s="222">
        <f t="shared" si="174"/>
        <v>0</v>
      </c>
      <c r="J363" s="222">
        <f t="shared" si="174"/>
        <v>0</v>
      </c>
      <c r="K363" s="222">
        <f t="shared" si="175"/>
        <v>0</v>
      </c>
      <c r="L363" s="695" cm="1">
        <f t="array" ref="L363">INDEX($H363:$K363,0,MATCH(L$350,$H$350:$K$350,0))*INDEX($J$344:$R$347,MATCH(L$350,$I$344:$I$347,0),MATCH(L$349,$J$343:$R$343,0))+IF(SUM($H363:$I363)&gt;0,INDEX($U$344:$AC$347,MATCH(L$350,$I$344:$I$347,0),MATCH(L$349,$J$343:$R$343,0)))</f>
        <v>0</v>
      </c>
      <c r="M363" s="695" cm="1">
        <f t="array" ref="M363">INDEX($H363:$K363,0,MATCH(M$350,$H$350:$K$350,0))*INDEX($J$344:$R$347,MATCH(M$350,$I$344:$I$347,0),MATCH(M$349,$J$343:$R$343,0))+IF(SUM($H363:$I363)&gt;0,INDEX($U$344:$AC$347,MATCH(M$350,$I$344:$I$347,0),MATCH(M$349,$J$343:$R$343,0)))</f>
        <v>0</v>
      </c>
      <c r="N363" s="695" cm="1">
        <f t="array" ref="N363">INDEX($H363:$K363,0,MATCH(N$350,$H$350:$K$350,0))*INDEX($J$344:$R$347,MATCH(N$350,$I$344:$I$347,0),MATCH(N$349,$J$343:$R$343,0))+IF(SUM($H363:$I363)&gt;0,INDEX($U$344:$AC$347,MATCH(N$350,$I$344:$I$347,0),MATCH(N$349,$J$343:$R$343,0)))</f>
        <v>0</v>
      </c>
      <c r="O363" s="695" cm="1">
        <f t="array" ref="O363">INDEX($H363:$K363,0,MATCH(O$350,$H$350:$K$350,0))*INDEX($J$344:$R$347,MATCH(O$350,$I$344:$I$347,0),MATCH(O$349,$J$343:$R$343,0))+IF(SUM($H363:$I363)&gt;0,INDEX($U$344:$AC$347,MATCH(O$350,$I$344:$I$347,0),MATCH(O$349,$J$343:$R$343,0)))</f>
        <v>0</v>
      </c>
      <c r="P363" s="695" cm="1">
        <f t="array" ref="P363">INDEX($H363:$K363,0,MATCH(P$350,$H$350:$K$350,0))*INDEX($J$344:$R$347,MATCH(P$350,$I$344:$I$347,0),MATCH(P$349,$J$343:$R$343,0))+IF(SUM($H363:$I363)&gt;0,INDEX($U$344:$AC$347,MATCH(P$350,$I$344:$I$347,0),MATCH(P$349,$J$343:$R$343,0)))</f>
        <v>0</v>
      </c>
      <c r="Q363" s="695" cm="1">
        <f t="array" ref="Q363">INDEX($H363:$K363,0,MATCH(Q$350,$H$350:$K$350,0))*INDEX($J$344:$R$347,MATCH(Q$350,$I$344:$I$347,0),MATCH(Q$349,$J$343:$R$343,0))+IF(SUM($H363:$I363)&gt;0,INDEX($U$344:$AC$347,MATCH(Q$350,$I$344:$I$347,0),MATCH(Q$349,$J$343:$R$343,0)))</f>
        <v>0</v>
      </c>
      <c r="R363" s="695" cm="1">
        <f t="array" ref="R363">INDEX($H363:$K363,0,MATCH(R$350,$H$350:$K$350,0))*INDEX($J$344:$R$347,MATCH(R$350,$I$344:$I$347,0),MATCH(R$349,$J$343:$R$343,0))+IF(SUM($H363:$I363)&gt;0,INDEX($U$344:$AC$347,MATCH(R$350,$I$344:$I$347,0),MATCH(R$349,$J$343:$R$343,0)))</f>
        <v>0</v>
      </c>
      <c r="S363" s="695" cm="1">
        <f t="array" ref="S363">INDEX($H363:$K363,0,MATCH(S$350,$H$350:$K$350,0))*INDEX($J$344:$R$347,MATCH(S$350,$I$344:$I$347,0),MATCH(S$349,$J$343:$R$343,0))+IF(SUM($H363:$I363)&gt;0,INDEX($U$344:$AC$347,MATCH(S$350,$I$344:$I$347,0),MATCH(S$349,$J$343:$R$343,0)))</f>
        <v>0</v>
      </c>
      <c r="T363" s="695" cm="1">
        <f t="array" ref="T363">INDEX($H363:$K363,0,MATCH(T$350,$H$350:$K$350,0))*INDEX($J$344:$R$347,MATCH(T$350,$I$344:$I$347,0),MATCH(T$349,$J$343:$R$343,0))+IF(SUM($H363:$I363)&gt;0,INDEX($U$344:$AC$347,MATCH(T$350,$I$344:$I$347,0),MATCH(T$349,$J$343:$R$343,0)))</f>
        <v>0</v>
      </c>
      <c r="U363" s="695" cm="1">
        <f t="array" ref="U363">INDEX($H363:$K363,0,MATCH(U$350,$H$350:$K$350,0))*INDEX($J$344:$R$347,MATCH(U$350,$I$344:$I$347,0),MATCH(U$349,$J$343:$R$343,0))+IF(SUM($H363:$I363)&gt;0,INDEX($U$344:$AC$347,MATCH(U$350,$I$344:$I$347,0),MATCH(U$349,$J$343:$R$343,0)))</f>
        <v>0</v>
      </c>
      <c r="V363" s="695" cm="1">
        <f t="array" ref="V363">INDEX($H363:$K363,0,MATCH(V$350,$H$350:$K$350,0))*INDEX($J$344:$R$347,MATCH(V$350,$I$344:$I$347,0),MATCH(V$349,$J$343:$R$343,0))+IF(SUM($H363:$I363)&gt;0,INDEX($U$344:$AC$347,MATCH(V$350,$I$344:$I$347,0),MATCH(V$349,$J$343:$R$343,0)))</f>
        <v>0</v>
      </c>
      <c r="W363" s="695" cm="1">
        <f t="array" ref="W363">INDEX($H363:$K363,0,MATCH(W$350,$H$350:$K$350,0))*INDEX($J$344:$R$347,MATCH(W$350,$I$344:$I$347,0),MATCH(W$349,$J$343:$R$343,0))+IF(SUM($H363:$I363)&gt;0,INDEX($U$344:$AC$347,MATCH(W$350,$I$344:$I$347,0),MATCH(W$349,$J$343:$R$343,0)))</f>
        <v>0</v>
      </c>
      <c r="X363" s="695" cm="1">
        <f t="array" ref="X363">INDEX($H363:$K363,0,MATCH(X$350,$H$350:$K$350,0))*INDEX($J$344:$R$347,MATCH(X$350,$I$344:$I$347,0),MATCH(X$349,$J$343:$R$343,0))+IF(SUM($H363:$I363)&gt;0,INDEX($U$344:$AC$347,MATCH(X$350,$I$344:$I$347,0),MATCH(X$349,$J$343:$R$343,0)))</f>
        <v>0</v>
      </c>
      <c r="Y363" s="695" cm="1">
        <f t="array" ref="Y363">INDEX($H363:$K363,0,MATCH(Y$350,$H$350:$K$350,0))*INDEX($J$344:$R$347,MATCH(Y$350,$I$344:$I$347,0),MATCH(Y$349,$J$343:$R$343,0))+IF(SUM($H363:$I363)&gt;0,INDEX($U$344:$AC$347,MATCH(Y$350,$I$344:$I$347,0),MATCH(Y$349,$J$343:$R$343,0)))</f>
        <v>0</v>
      </c>
      <c r="Z363" s="695" cm="1">
        <f t="array" ref="Z363">INDEX($H363:$K363,0,MATCH(Z$350,$H$350:$K$350,0))*INDEX($J$344:$R$347,MATCH(Z$350,$I$344:$I$347,0),MATCH(Z$349,$J$343:$R$343,0))+IF(SUM($H363:$I363)&gt;0,INDEX($U$344:$AC$347,MATCH(Z$350,$I$344:$I$347,0),MATCH(Z$349,$J$343:$R$343,0)))</f>
        <v>0</v>
      </c>
      <c r="AA363" s="695" cm="1">
        <f t="array" ref="AA363">INDEX($H363:$K363,0,MATCH(AA$350,$H$350:$K$350,0))*INDEX($J$344:$R$347,MATCH(AA$350,$I$344:$I$347,0),MATCH(AA$349,$J$343:$R$343,0))+IF(SUM($H363:$I363)&gt;0,INDEX($U$344:$AC$347,MATCH(AA$350,$I$344:$I$347,0),MATCH(AA$349,$J$343:$R$343,0)))</f>
        <v>0</v>
      </c>
      <c r="AB363" s="695" cm="1">
        <f t="array" ref="AB363">INDEX($H363:$K363,0,MATCH(AB$350,$H$350:$K$350,0))*INDEX($J$344:$R$347,MATCH(AB$350,$I$344:$I$347,0),MATCH(AB$349,$J$343:$R$343,0))+IF(SUM($H363:$I363)&gt;0,INDEX($U$344:$AC$347,MATCH(AB$350,$I$344:$I$347,0),MATCH(AB$349,$J$343:$R$343,0)))</f>
        <v>0</v>
      </c>
      <c r="AC363" s="695" cm="1">
        <f t="array" ref="AC363">INDEX($H363:$K363,0,MATCH(AC$350,$H$350:$K$350,0))*INDEX($J$344:$R$347,MATCH(AC$350,$I$344:$I$347,0),MATCH(AC$349,$J$343:$R$343,0))+IF(SUM($H363:$I363)&gt;0,INDEX($U$344:$AC$347,MATCH(AC$350,$I$344:$I$347,0),MATCH(AC$349,$J$343:$R$343,0)))</f>
        <v>0</v>
      </c>
      <c r="AD363" s="695" cm="1">
        <f t="array" ref="AD363">INDEX($H363:$K363,0,MATCH(AD$350,$H$350:$K$350,0))*INDEX($J$344:$R$347,MATCH(AD$350,$I$344:$I$347,0),MATCH(AD$349,$J$343:$R$343,0))+IF(SUM($H363:$I363)&gt;0,INDEX($U$344:$AC$347,MATCH(AD$350,$I$344:$I$347,0),MATCH(AD$349,$J$343:$R$343,0)))</f>
        <v>0</v>
      </c>
      <c r="AE363" s="695" cm="1">
        <f t="array" ref="AE363">INDEX($H363:$K363,0,MATCH(AE$350,$H$350:$K$350,0))*INDEX($J$344:$R$347,MATCH(AE$350,$I$344:$I$347,0),MATCH(AE$349,$J$343:$R$343,0))+IF(SUM($H363:$I363)&gt;0,INDEX($U$344:$AC$347,MATCH(AE$350,$I$344:$I$347,0),MATCH(AE$349,$J$343:$R$343,0)))</f>
        <v>0</v>
      </c>
      <c r="AF363" s="695" cm="1">
        <f t="array" ref="AF363">INDEX($H363:$K363,0,MATCH(AF$350,$H$350:$K$350,0))*INDEX($J$344:$R$347,MATCH(AF$350,$I$344:$I$347,0),MATCH(AF$349,$J$343:$R$343,0))+IF(SUM($H363:$I363)&gt;0,INDEX($U$344:$AC$347,MATCH(AF$350,$I$344:$I$347,0),MATCH(AF$349,$J$343:$R$343,0)))</f>
        <v>0</v>
      </c>
      <c r="AG363" s="695" cm="1">
        <f t="array" ref="AG363">INDEX($H363:$K363,0,MATCH(AG$350,$H$350:$K$350,0))*INDEX($J$344:$R$347,MATCH(AG$350,$I$344:$I$347,0),MATCH(AG$349,$J$343:$R$343,0))+IF(SUM($H363:$I363)&gt;0,INDEX($U$344:$AC$347,MATCH(AG$350,$I$344:$I$347,0),MATCH(AG$349,$J$343:$R$343,0)))</f>
        <v>0</v>
      </c>
      <c r="AH363" s="695" cm="1">
        <f t="array" ref="AH363">INDEX($H363:$K363,0,MATCH(AH$350,$H$350:$K$350,0))*INDEX($J$344:$R$347,MATCH(AH$350,$I$344:$I$347,0),MATCH(AH$349,$J$343:$R$343,0))+IF(SUM($H363:$I363)&gt;0,INDEX($U$344:$AC$347,MATCH(AH$350,$I$344:$I$347,0),MATCH(AH$349,$J$343:$R$343,0)))</f>
        <v>0</v>
      </c>
      <c r="AI363" s="695" cm="1">
        <f t="array" ref="AI363">INDEX($H363:$K363,0,MATCH(AI$350,$H$350:$K$350,0))*INDEX($J$344:$R$347,MATCH(AI$350,$I$344:$I$347,0),MATCH(AI$349,$J$343:$R$343,0))+IF(SUM($H363:$I363)&gt;0,INDEX($U$344:$AC$347,MATCH(AI$350,$I$344:$I$347,0),MATCH(AI$349,$J$343:$R$343,0)))</f>
        <v>0</v>
      </c>
      <c r="AJ363" s="695" cm="1">
        <f t="array" ref="AJ363">INDEX($H363:$K363,0,MATCH(AJ$350,$H$350:$K$350,0))*INDEX($J$344:$R$347,MATCH(AJ$350,$I$344:$I$347,0),MATCH(AJ$349,$J$343:$R$343,0))+IF(SUM($H363:$I363)&gt;0,INDEX($U$344:$AC$347,MATCH(AJ$350,$I$344:$I$347,0),MATCH(AJ$349,$J$343:$R$343,0)))</f>
        <v>0</v>
      </c>
      <c r="AK363" s="695" cm="1">
        <f t="array" ref="AK363">INDEX($H363:$K363,0,MATCH(AK$350,$H$350:$K$350,0))*INDEX($J$344:$R$347,MATCH(AK$350,$I$344:$I$347,0),MATCH(AK$349,$J$343:$R$343,0))+IF(SUM($H363:$I363)&gt;0,INDEX($U$344:$AC$347,MATCH(AK$350,$I$344:$I$347,0),MATCH(AK$349,$J$343:$R$343,0)))</f>
        <v>0</v>
      </c>
      <c r="AL363" s="695" cm="1">
        <f t="array" ref="AL363">INDEX($H363:$K363,0,MATCH(AL$350,$H$350:$K$350,0))*INDEX($J$344:$R$347,MATCH(AL$350,$I$344:$I$347,0),MATCH(AL$349,$J$343:$R$343,0))+IF(SUM($H363:$I363)&gt;0,INDEX($U$344:$AC$347,MATCH(AL$350,$I$344:$I$347,0),MATCH(AL$349,$J$343:$R$343,0)))</f>
        <v>0</v>
      </c>
      <c r="AM363" s="695" cm="1">
        <f t="array" ref="AM363">INDEX($H363:$K363,0,MATCH(AM$350,$H$350:$K$350,0))*INDEX($J$344:$R$347,MATCH(AM$350,$I$344:$I$347,0),MATCH(AM$349,$J$343:$R$343,0))+IF(SUM($H363:$I363)&gt;0,INDEX($U$344:$AC$347,MATCH(AM$350,$I$344:$I$347,0),MATCH(AM$349,$J$343:$R$343,0)))</f>
        <v>0</v>
      </c>
      <c r="AN363" s="695" cm="1">
        <f t="array" ref="AN363">INDEX($H363:$K363,0,MATCH(AN$350,$H$350:$K$350,0))*INDEX($J$344:$R$347,MATCH(AN$350,$I$344:$I$347,0),MATCH(AN$349,$J$343:$R$343,0))+IF(SUM($H363:$I363)&gt;0,INDEX($U$344:$AC$347,MATCH(AN$350,$I$344:$I$347,0),MATCH(AN$349,$J$343:$R$343,0)))</f>
        <v>0</v>
      </c>
      <c r="AO363" s="695" cm="1">
        <f t="array" ref="AO363">INDEX($H363:$K363,0,MATCH(AO$350,$H$350:$K$350,0))*INDEX($J$344:$R$347,MATCH(AO$350,$I$344:$I$347,0),MATCH(AO$349,$J$343:$R$343,0))+IF(SUM($H363:$I363)&gt;0,INDEX($U$344:$AC$347,MATCH(AO$350,$I$344:$I$347,0),MATCH(AO$349,$J$343:$R$343,0)))</f>
        <v>0</v>
      </c>
      <c r="AP363" s="695" cm="1">
        <f t="array" ref="AP363">INDEX($H363:$K363,0,MATCH(AP$350,$H$350:$K$350,0))*INDEX($J$344:$R$347,MATCH(AP$350,$I$344:$I$347,0),MATCH(AP$349,$J$343:$R$343,0))+IF(SUM($H363:$I363)&gt;0,INDEX($U$344:$AC$347,MATCH(AP$350,$I$344:$I$347,0),MATCH(AP$349,$J$343:$R$343,0)))</f>
        <v>0</v>
      </c>
      <c r="AQ363" s="695" cm="1">
        <f t="array" ref="AQ363">INDEX($H363:$K363,0,MATCH(AQ$350,$H$350:$K$350,0))*INDEX($J$344:$R$347,MATCH(AQ$350,$I$344:$I$347,0),MATCH(AQ$349,$J$343:$R$343,0))+IF(SUM($H363:$I363)&gt;0,INDEX($U$344:$AC$347,MATCH(AQ$350,$I$344:$I$347,0),MATCH(AQ$349,$J$343:$R$343,0)))</f>
        <v>0</v>
      </c>
      <c r="AR363" s="695" cm="1">
        <f t="array" ref="AR363">INDEX($H363:$K363,0,MATCH(AR$350,$H$350:$K$350,0))*INDEX($J$344:$R$347,MATCH(AR$350,$I$344:$I$347,0),MATCH(AR$349,$J$343:$R$343,0))+IF(SUM($H363:$I363)&gt;0,INDEX($U$344:$AC$347,MATCH(AR$350,$I$344:$I$347,0),MATCH(AR$349,$J$343:$R$343,0)))</f>
        <v>0</v>
      </c>
      <c r="AS363" s="695" cm="1">
        <f t="array" ref="AS363">INDEX($H363:$K363,0,MATCH(AS$350,$H$350:$K$350,0))*INDEX($J$344:$R$347,MATCH(AS$350,$I$344:$I$347,0),MATCH(AS$349,$J$343:$R$343,0))+IF(SUM($H363:$I363)&gt;0,INDEX($U$344:$AC$347,MATCH(AS$350,$I$344:$I$347,0),MATCH(AS$349,$J$343:$R$343,0)))</f>
        <v>0</v>
      </c>
      <c r="AT363" s="695" cm="1">
        <f t="array" ref="AT363">INDEX($H363:$K363,0,MATCH(AT$350,$H$350:$K$350,0))*INDEX($J$344:$R$347,MATCH(AT$350,$I$344:$I$347,0),MATCH(AT$349,$J$343:$R$343,0))+IF(SUM($H363:$I363)&gt;0,INDEX($U$344:$AC$347,MATCH(AT$350,$I$344:$I$347,0),MATCH(AT$349,$J$343:$R$343,0)))</f>
        <v>0</v>
      </c>
      <c r="AU363" s="695" cm="1">
        <f t="array" ref="AU363">INDEX($H363:$K363,0,MATCH(AU$350,$H$350:$K$350,0))*INDEX($J$344:$R$347,MATCH(AU$350,$I$344:$I$347,0),MATCH(AU$349,$J$343:$R$343,0))+IF(SUM($H363:$I363)&gt;0,INDEX($U$344:$AC$347,MATCH(AU$350,$I$344:$I$347,0),MATCH(AU$349,$J$343:$R$343,0)))</f>
        <v>0</v>
      </c>
      <c r="AV363" s="186"/>
      <c r="AW363" s="186"/>
      <c r="AX363" s="16"/>
      <c r="AY363" s="8"/>
      <c r="AZ363" s="8"/>
      <c r="BA363" s="8"/>
    </row>
    <row r="364" spans="1:53" ht="14.5" outlineLevel="1" x14ac:dyDescent="0.35">
      <c r="A364" s="6"/>
      <c r="B364" s="7"/>
      <c r="C364" s="17"/>
      <c r="D364" s="17"/>
      <c r="E364" s="17"/>
      <c r="F364" s="26"/>
      <c r="G364" s="26" t="str">
        <f t="shared" si="173"/>
        <v>YYWNWl</v>
      </c>
      <c r="H364" s="222">
        <f t="shared" si="174"/>
        <v>1</v>
      </c>
      <c r="I364" s="222">
        <f t="shared" si="174"/>
        <v>1</v>
      </c>
      <c r="J364" s="222">
        <f t="shared" si="174"/>
        <v>3</v>
      </c>
      <c r="K364" s="222">
        <f t="shared" si="175"/>
        <v>0</v>
      </c>
      <c r="L364" s="695" cm="1">
        <f t="array" ref="L364">INDEX($H364:$K364,0,MATCH(L$350,$H$350:$K$350,0))*INDEX($J$344:$R$347,MATCH(L$350,$I$344:$I$347,0),MATCH(L$349,$J$343:$R$343,0))+IF(SUM($H364:$I364)&gt;0,INDEX($U$344:$AC$347,MATCH(L$350,$I$344:$I$347,0),MATCH(L$349,$J$343:$R$343,0)))</f>
        <v>2</v>
      </c>
      <c r="M364" s="695" cm="1">
        <f t="array" ref="M364">INDEX($H364:$K364,0,MATCH(M$350,$H$350:$K$350,0))*INDEX($J$344:$R$347,MATCH(M$350,$I$344:$I$347,0),MATCH(M$349,$J$343:$R$343,0))+IF(SUM($H364:$I364)&gt;0,INDEX($U$344:$AC$347,MATCH(M$350,$I$344:$I$347,0),MATCH(M$349,$J$343:$R$343,0)))</f>
        <v>1</v>
      </c>
      <c r="N364" s="695" cm="1">
        <f t="array" ref="N364">INDEX($H364:$K364,0,MATCH(N$350,$H$350:$K$350,0))*INDEX($J$344:$R$347,MATCH(N$350,$I$344:$I$347,0),MATCH(N$349,$J$343:$R$343,0))+IF(SUM($H364:$I364)&gt;0,INDEX($U$344:$AC$347,MATCH(N$350,$I$344:$I$347,0),MATCH(N$349,$J$343:$R$343,0)))</f>
        <v>3</v>
      </c>
      <c r="O364" s="695" cm="1">
        <f t="array" ref="O364">INDEX($H364:$K364,0,MATCH(O$350,$H$350:$K$350,0))*INDEX($J$344:$R$347,MATCH(O$350,$I$344:$I$347,0),MATCH(O$349,$J$343:$R$343,0))+IF(SUM($H364:$I364)&gt;0,INDEX($U$344:$AC$347,MATCH(O$350,$I$344:$I$347,0),MATCH(O$349,$J$343:$R$343,0)))</f>
        <v>0</v>
      </c>
      <c r="P364" s="695" cm="1">
        <f t="array" ref="P364">INDEX($H364:$K364,0,MATCH(P$350,$H$350:$K$350,0))*INDEX($J$344:$R$347,MATCH(P$350,$I$344:$I$347,0),MATCH(P$349,$J$343:$R$343,0))+IF(SUM($H364:$I364)&gt;0,INDEX($U$344:$AC$347,MATCH(P$350,$I$344:$I$347,0),MATCH(P$349,$J$343:$R$343,0)))</f>
        <v>2</v>
      </c>
      <c r="Q364" s="695" cm="1">
        <f t="array" ref="Q364">INDEX($H364:$K364,0,MATCH(Q$350,$H$350:$K$350,0))*INDEX($J$344:$R$347,MATCH(Q$350,$I$344:$I$347,0),MATCH(Q$349,$J$343:$R$343,0))+IF(SUM($H364:$I364)&gt;0,INDEX($U$344:$AC$347,MATCH(Q$350,$I$344:$I$347,0),MATCH(Q$349,$J$343:$R$343,0)))</f>
        <v>1</v>
      </c>
      <c r="R364" s="695" cm="1">
        <f t="array" ref="R364">INDEX($H364:$K364,0,MATCH(R$350,$H$350:$K$350,0))*INDEX($J$344:$R$347,MATCH(R$350,$I$344:$I$347,0),MATCH(R$349,$J$343:$R$343,0))+IF(SUM($H364:$I364)&gt;0,INDEX($U$344:$AC$347,MATCH(R$350,$I$344:$I$347,0),MATCH(R$349,$J$343:$R$343,0)))</f>
        <v>3</v>
      </c>
      <c r="S364" s="695" cm="1">
        <f t="array" ref="S364">INDEX($H364:$K364,0,MATCH(S$350,$H$350:$K$350,0))*INDEX($J$344:$R$347,MATCH(S$350,$I$344:$I$347,0),MATCH(S$349,$J$343:$R$343,0))+IF(SUM($H364:$I364)&gt;0,INDEX($U$344:$AC$347,MATCH(S$350,$I$344:$I$347,0),MATCH(S$349,$J$343:$R$343,0)))</f>
        <v>0</v>
      </c>
      <c r="T364" s="695" cm="1">
        <f t="array" ref="T364">INDEX($H364:$K364,0,MATCH(T$350,$H$350:$K$350,0))*INDEX($J$344:$R$347,MATCH(T$350,$I$344:$I$347,0),MATCH(T$349,$J$343:$R$343,0))+IF(SUM($H364:$I364)&gt;0,INDEX($U$344:$AC$347,MATCH(T$350,$I$344:$I$347,0),MATCH(T$349,$J$343:$R$343,0)))</f>
        <v>2</v>
      </c>
      <c r="U364" s="695" cm="1">
        <f t="array" ref="U364">INDEX($H364:$K364,0,MATCH(U$350,$H$350:$K$350,0))*INDEX($J$344:$R$347,MATCH(U$350,$I$344:$I$347,0),MATCH(U$349,$J$343:$R$343,0))+IF(SUM($H364:$I364)&gt;0,INDEX($U$344:$AC$347,MATCH(U$350,$I$344:$I$347,0),MATCH(U$349,$J$343:$R$343,0)))</f>
        <v>1</v>
      </c>
      <c r="V364" s="695" cm="1">
        <f t="array" ref="V364">INDEX($H364:$K364,0,MATCH(V$350,$H$350:$K$350,0))*INDEX($J$344:$R$347,MATCH(V$350,$I$344:$I$347,0),MATCH(V$349,$J$343:$R$343,0))+IF(SUM($H364:$I364)&gt;0,INDEX($U$344:$AC$347,MATCH(V$350,$I$344:$I$347,0),MATCH(V$349,$J$343:$R$343,0)))</f>
        <v>3</v>
      </c>
      <c r="W364" s="695" cm="1">
        <f t="array" ref="W364">INDEX($H364:$K364,0,MATCH(W$350,$H$350:$K$350,0))*INDEX($J$344:$R$347,MATCH(W$350,$I$344:$I$347,0),MATCH(W$349,$J$343:$R$343,0))+IF(SUM($H364:$I364)&gt;0,INDEX($U$344:$AC$347,MATCH(W$350,$I$344:$I$347,0),MATCH(W$349,$J$343:$R$343,0)))</f>
        <v>0</v>
      </c>
      <c r="X364" s="695" cm="1">
        <f t="array" ref="X364">INDEX($H364:$K364,0,MATCH(X$350,$H$350:$K$350,0))*INDEX($J$344:$R$347,MATCH(X$350,$I$344:$I$347,0),MATCH(X$349,$J$343:$R$343,0))+IF(SUM($H364:$I364)&gt;0,INDEX($U$344:$AC$347,MATCH(X$350,$I$344:$I$347,0),MATCH(X$349,$J$343:$R$343,0)))</f>
        <v>2</v>
      </c>
      <c r="Y364" s="695" cm="1">
        <f t="array" ref="Y364">INDEX($H364:$K364,0,MATCH(Y$350,$H$350:$K$350,0))*INDEX($J$344:$R$347,MATCH(Y$350,$I$344:$I$347,0),MATCH(Y$349,$J$343:$R$343,0))+IF(SUM($H364:$I364)&gt;0,INDEX($U$344:$AC$347,MATCH(Y$350,$I$344:$I$347,0),MATCH(Y$349,$J$343:$R$343,0)))</f>
        <v>1</v>
      </c>
      <c r="Z364" s="695" cm="1">
        <f t="array" ref="Z364">INDEX($H364:$K364,0,MATCH(Z$350,$H$350:$K$350,0))*INDEX($J$344:$R$347,MATCH(Z$350,$I$344:$I$347,0),MATCH(Z$349,$J$343:$R$343,0))+IF(SUM($H364:$I364)&gt;0,INDEX($U$344:$AC$347,MATCH(Z$350,$I$344:$I$347,0),MATCH(Z$349,$J$343:$R$343,0)))</f>
        <v>3</v>
      </c>
      <c r="AA364" s="695" cm="1">
        <f t="array" ref="AA364">INDEX($H364:$K364,0,MATCH(AA$350,$H$350:$K$350,0))*INDEX($J$344:$R$347,MATCH(AA$350,$I$344:$I$347,0),MATCH(AA$349,$J$343:$R$343,0))+IF(SUM($H364:$I364)&gt;0,INDEX($U$344:$AC$347,MATCH(AA$350,$I$344:$I$347,0),MATCH(AA$349,$J$343:$R$343,0)))</f>
        <v>0</v>
      </c>
      <c r="AB364" s="695" cm="1">
        <f t="array" ref="AB364">INDEX($H364:$K364,0,MATCH(AB$350,$H$350:$K$350,0))*INDEX($J$344:$R$347,MATCH(AB$350,$I$344:$I$347,0),MATCH(AB$349,$J$343:$R$343,0))+IF(SUM($H364:$I364)&gt;0,INDEX($U$344:$AC$347,MATCH(AB$350,$I$344:$I$347,0),MATCH(AB$349,$J$343:$R$343,0)))</f>
        <v>1</v>
      </c>
      <c r="AC364" s="695" cm="1">
        <f t="array" ref="AC364">INDEX($H364:$K364,0,MATCH(AC$350,$H$350:$K$350,0))*INDEX($J$344:$R$347,MATCH(AC$350,$I$344:$I$347,0),MATCH(AC$349,$J$343:$R$343,0))+IF(SUM($H364:$I364)&gt;0,INDEX($U$344:$AC$347,MATCH(AC$350,$I$344:$I$347,0),MATCH(AC$349,$J$343:$R$343,0)))</f>
        <v>1</v>
      </c>
      <c r="AD364" s="695" cm="1">
        <f t="array" ref="AD364">INDEX($H364:$K364,0,MATCH(AD$350,$H$350:$K$350,0))*INDEX($J$344:$R$347,MATCH(AD$350,$I$344:$I$347,0),MATCH(AD$349,$J$343:$R$343,0))+IF(SUM($H364:$I364)&gt;0,INDEX($U$344:$AC$347,MATCH(AD$350,$I$344:$I$347,0),MATCH(AD$349,$J$343:$R$343,0)))</f>
        <v>3</v>
      </c>
      <c r="AE364" s="695" cm="1">
        <f t="array" ref="AE364">INDEX($H364:$K364,0,MATCH(AE$350,$H$350:$K$350,0))*INDEX($J$344:$R$347,MATCH(AE$350,$I$344:$I$347,0),MATCH(AE$349,$J$343:$R$343,0))+IF(SUM($H364:$I364)&gt;0,INDEX($U$344:$AC$347,MATCH(AE$350,$I$344:$I$347,0),MATCH(AE$349,$J$343:$R$343,0)))</f>
        <v>0</v>
      </c>
      <c r="AF364" s="695" cm="1">
        <f t="array" ref="AF364">INDEX($H364:$K364,0,MATCH(AF$350,$H$350:$K$350,0))*INDEX($J$344:$R$347,MATCH(AF$350,$I$344:$I$347,0),MATCH(AF$349,$J$343:$R$343,0))+IF(SUM($H364:$I364)&gt;0,INDEX($U$344:$AC$347,MATCH(AF$350,$I$344:$I$347,0),MATCH(AF$349,$J$343:$R$343,0)))</f>
        <v>1</v>
      </c>
      <c r="AG364" s="695" cm="1">
        <f t="array" ref="AG364">INDEX($H364:$K364,0,MATCH(AG$350,$H$350:$K$350,0))*INDEX($J$344:$R$347,MATCH(AG$350,$I$344:$I$347,0),MATCH(AG$349,$J$343:$R$343,0))+IF(SUM($H364:$I364)&gt;0,INDEX($U$344:$AC$347,MATCH(AG$350,$I$344:$I$347,0),MATCH(AG$349,$J$343:$R$343,0)))</f>
        <v>1</v>
      </c>
      <c r="AH364" s="695" cm="1">
        <f t="array" ref="AH364">INDEX($H364:$K364,0,MATCH(AH$350,$H$350:$K$350,0))*INDEX($J$344:$R$347,MATCH(AH$350,$I$344:$I$347,0),MATCH(AH$349,$J$343:$R$343,0))+IF(SUM($H364:$I364)&gt;0,INDEX($U$344:$AC$347,MATCH(AH$350,$I$344:$I$347,0),MATCH(AH$349,$J$343:$R$343,0)))</f>
        <v>3</v>
      </c>
      <c r="AI364" s="695" cm="1">
        <f t="array" ref="AI364">INDEX($H364:$K364,0,MATCH(AI$350,$H$350:$K$350,0))*INDEX($J$344:$R$347,MATCH(AI$350,$I$344:$I$347,0),MATCH(AI$349,$J$343:$R$343,0))+IF(SUM($H364:$I364)&gt;0,INDEX($U$344:$AC$347,MATCH(AI$350,$I$344:$I$347,0),MATCH(AI$349,$J$343:$R$343,0)))</f>
        <v>0</v>
      </c>
      <c r="AJ364" s="695" cm="1">
        <f t="array" ref="AJ364">INDEX($H364:$K364,0,MATCH(AJ$350,$H$350:$K$350,0))*INDEX($J$344:$R$347,MATCH(AJ$350,$I$344:$I$347,0),MATCH(AJ$349,$J$343:$R$343,0))+IF(SUM($H364:$I364)&gt;0,INDEX($U$344:$AC$347,MATCH(AJ$350,$I$344:$I$347,0),MATCH(AJ$349,$J$343:$R$343,0)))</f>
        <v>1</v>
      </c>
      <c r="AK364" s="695" cm="1">
        <f t="array" ref="AK364">INDEX($H364:$K364,0,MATCH(AK$350,$H$350:$K$350,0))*INDEX($J$344:$R$347,MATCH(AK$350,$I$344:$I$347,0),MATCH(AK$349,$J$343:$R$343,0))+IF(SUM($H364:$I364)&gt;0,INDEX($U$344:$AC$347,MATCH(AK$350,$I$344:$I$347,0),MATCH(AK$349,$J$343:$R$343,0)))</f>
        <v>1</v>
      </c>
      <c r="AL364" s="695" cm="1">
        <f t="array" ref="AL364">INDEX($H364:$K364,0,MATCH(AL$350,$H$350:$K$350,0))*INDEX($J$344:$R$347,MATCH(AL$350,$I$344:$I$347,0),MATCH(AL$349,$J$343:$R$343,0))+IF(SUM($H364:$I364)&gt;0,INDEX($U$344:$AC$347,MATCH(AL$350,$I$344:$I$347,0),MATCH(AL$349,$J$343:$R$343,0)))</f>
        <v>3</v>
      </c>
      <c r="AM364" s="695" cm="1">
        <f t="array" ref="AM364">INDEX($H364:$K364,0,MATCH(AM$350,$H$350:$K$350,0))*INDEX($J$344:$R$347,MATCH(AM$350,$I$344:$I$347,0),MATCH(AM$349,$J$343:$R$343,0))+IF(SUM($H364:$I364)&gt;0,INDEX($U$344:$AC$347,MATCH(AM$350,$I$344:$I$347,0),MATCH(AM$349,$J$343:$R$343,0)))</f>
        <v>0</v>
      </c>
      <c r="AN364" s="695" cm="1">
        <f t="array" ref="AN364">INDEX($H364:$K364,0,MATCH(AN$350,$H$350:$K$350,0))*INDEX($J$344:$R$347,MATCH(AN$350,$I$344:$I$347,0),MATCH(AN$349,$J$343:$R$343,0))+IF(SUM($H364:$I364)&gt;0,INDEX($U$344:$AC$347,MATCH(AN$350,$I$344:$I$347,0),MATCH(AN$349,$J$343:$R$343,0)))</f>
        <v>1</v>
      </c>
      <c r="AO364" s="695" cm="1">
        <f t="array" ref="AO364">INDEX($H364:$K364,0,MATCH(AO$350,$H$350:$K$350,0))*INDEX($J$344:$R$347,MATCH(AO$350,$I$344:$I$347,0),MATCH(AO$349,$J$343:$R$343,0))+IF(SUM($H364:$I364)&gt;0,INDEX($U$344:$AC$347,MATCH(AO$350,$I$344:$I$347,0),MATCH(AO$349,$J$343:$R$343,0)))</f>
        <v>1</v>
      </c>
      <c r="AP364" s="695" cm="1">
        <f t="array" ref="AP364">INDEX($H364:$K364,0,MATCH(AP$350,$H$350:$K$350,0))*INDEX($J$344:$R$347,MATCH(AP$350,$I$344:$I$347,0),MATCH(AP$349,$J$343:$R$343,0))+IF(SUM($H364:$I364)&gt;0,INDEX($U$344:$AC$347,MATCH(AP$350,$I$344:$I$347,0),MATCH(AP$349,$J$343:$R$343,0)))</f>
        <v>3</v>
      </c>
      <c r="AQ364" s="695" cm="1">
        <f t="array" ref="AQ364">INDEX($H364:$K364,0,MATCH(AQ$350,$H$350:$K$350,0))*INDEX($J$344:$R$347,MATCH(AQ$350,$I$344:$I$347,0),MATCH(AQ$349,$J$343:$R$343,0))+IF(SUM($H364:$I364)&gt;0,INDEX($U$344:$AC$347,MATCH(AQ$350,$I$344:$I$347,0),MATCH(AQ$349,$J$343:$R$343,0)))</f>
        <v>0</v>
      </c>
      <c r="AR364" s="695" cm="1">
        <f t="array" ref="AR364">INDEX($H364:$K364,0,MATCH(AR$350,$H$350:$K$350,0))*INDEX($J$344:$R$347,MATCH(AR$350,$I$344:$I$347,0),MATCH(AR$349,$J$343:$R$343,0))+IF(SUM($H364:$I364)&gt;0,INDEX($U$344:$AC$347,MATCH(AR$350,$I$344:$I$347,0),MATCH(AR$349,$J$343:$R$343,0)))</f>
        <v>1</v>
      </c>
      <c r="AS364" s="695" cm="1">
        <f t="array" ref="AS364">INDEX($H364:$K364,0,MATCH(AS$350,$H$350:$K$350,0))*INDEX($J$344:$R$347,MATCH(AS$350,$I$344:$I$347,0),MATCH(AS$349,$J$343:$R$343,0))+IF(SUM($H364:$I364)&gt;0,INDEX($U$344:$AC$347,MATCH(AS$350,$I$344:$I$347,0),MATCH(AS$349,$J$343:$R$343,0)))</f>
        <v>1</v>
      </c>
      <c r="AT364" s="695" cm="1">
        <f t="array" ref="AT364">INDEX($H364:$K364,0,MATCH(AT$350,$H$350:$K$350,0))*INDEX($J$344:$R$347,MATCH(AT$350,$I$344:$I$347,0),MATCH(AT$349,$J$343:$R$343,0))+IF(SUM($H364:$I364)&gt;0,INDEX($U$344:$AC$347,MATCH(AT$350,$I$344:$I$347,0),MATCH(AT$349,$J$343:$R$343,0)))</f>
        <v>3</v>
      </c>
      <c r="AU364" s="695" cm="1">
        <f t="array" ref="AU364">INDEX($H364:$K364,0,MATCH(AU$350,$H$350:$K$350,0))*INDEX($J$344:$R$347,MATCH(AU$350,$I$344:$I$347,0),MATCH(AU$349,$J$343:$R$343,0))+IF(SUM($H364:$I364)&gt;0,INDEX($U$344:$AC$347,MATCH(AU$350,$I$344:$I$347,0),MATCH(AU$349,$J$343:$R$343,0)))</f>
        <v>0</v>
      </c>
      <c r="AV364" s="186"/>
      <c r="AW364" s="186"/>
      <c r="AX364" s="16"/>
      <c r="AY364" s="8"/>
      <c r="AZ364" s="8"/>
      <c r="BA364" s="8"/>
    </row>
    <row r="365" spans="1:53" ht="14.5" outlineLevel="1" x14ac:dyDescent="0.35">
      <c r="A365" s="6"/>
      <c r="B365" s="7"/>
      <c r="C365" s="17"/>
      <c r="D365" s="17"/>
      <c r="E365" s="17"/>
      <c r="F365" s="26"/>
      <c r="G365" s="26" t="str">
        <f t="shared" si="173"/>
        <v>YYLWNw</v>
      </c>
      <c r="H365" s="222">
        <f t="shared" si="174"/>
        <v>1</v>
      </c>
      <c r="I365" s="222">
        <f t="shared" si="174"/>
        <v>1</v>
      </c>
      <c r="J365" s="222">
        <f t="shared" si="174"/>
        <v>2</v>
      </c>
      <c r="K365" s="222">
        <f t="shared" si="175"/>
        <v>1</v>
      </c>
      <c r="L365" s="695" cm="1">
        <f t="array" ref="L365">INDEX($H365:$K365,0,MATCH(L$350,$H$350:$K$350,0))*INDEX($J$344:$R$347,MATCH(L$350,$I$344:$I$347,0),MATCH(L$349,$J$343:$R$343,0))+IF(SUM($H365:$I365)&gt;0,INDEX($U$344:$AC$347,MATCH(L$350,$I$344:$I$347,0),MATCH(L$349,$J$343:$R$343,0)))</f>
        <v>2</v>
      </c>
      <c r="M365" s="695" cm="1">
        <f t="array" ref="M365">INDEX($H365:$K365,0,MATCH(M$350,$H$350:$K$350,0))*INDEX($J$344:$R$347,MATCH(M$350,$I$344:$I$347,0),MATCH(M$349,$J$343:$R$343,0))+IF(SUM($H365:$I365)&gt;0,INDEX($U$344:$AC$347,MATCH(M$350,$I$344:$I$347,0),MATCH(M$349,$J$343:$R$343,0)))</f>
        <v>1</v>
      </c>
      <c r="N365" s="695" cm="1">
        <f t="array" ref="N365">INDEX($H365:$K365,0,MATCH(N$350,$H$350:$K$350,0))*INDEX($J$344:$R$347,MATCH(N$350,$I$344:$I$347,0),MATCH(N$349,$J$343:$R$343,0))+IF(SUM($H365:$I365)&gt;0,INDEX($U$344:$AC$347,MATCH(N$350,$I$344:$I$347,0),MATCH(N$349,$J$343:$R$343,0)))</f>
        <v>2</v>
      </c>
      <c r="O365" s="695" cm="1">
        <f t="array" ref="O365">INDEX($H365:$K365,0,MATCH(O$350,$H$350:$K$350,0))*INDEX($J$344:$R$347,MATCH(O$350,$I$344:$I$347,0),MATCH(O$349,$J$343:$R$343,0))+IF(SUM($H365:$I365)&gt;0,INDEX($U$344:$AC$347,MATCH(O$350,$I$344:$I$347,0),MATCH(O$349,$J$343:$R$343,0)))</f>
        <v>1.5</v>
      </c>
      <c r="P365" s="695" cm="1">
        <f t="array" ref="P365">INDEX($H365:$K365,0,MATCH(P$350,$H$350:$K$350,0))*INDEX($J$344:$R$347,MATCH(P$350,$I$344:$I$347,0),MATCH(P$349,$J$343:$R$343,0))+IF(SUM($H365:$I365)&gt;0,INDEX($U$344:$AC$347,MATCH(P$350,$I$344:$I$347,0),MATCH(P$349,$J$343:$R$343,0)))</f>
        <v>2</v>
      </c>
      <c r="Q365" s="695" cm="1">
        <f t="array" ref="Q365">INDEX($H365:$K365,0,MATCH(Q$350,$H$350:$K$350,0))*INDEX($J$344:$R$347,MATCH(Q$350,$I$344:$I$347,0),MATCH(Q$349,$J$343:$R$343,0))+IF(SUM($H365:$I365)&gt;0,INDEX($U$344:$AC$347,MATCH(Q$350,$I$344:$I$347,0),MATCH(Q$349,$J$343:$R$343,0)))</f>
        <v>1</v>
      </c>
      <c r="R365" s="695" cm="1">
        <f t="array" ref="R365">INDEX($H365:$K365,0,MATCH(R$350,$H$350:$K$350,0))*INDEX($J$344:$R$347,MATCH(R$350,$I$344:$I$347,0),MATCH(R$349,$J$343:$R$343,0))+IF(SUM($H365:$I365)&gt;0,INDEX($U$344:$AC$347,MATCH(R$350,$I$344:$I$347,0),MATCH(R$349,$J$343:$R$343,0)))</f>
        <v>2</v>
      </c>
      <c r="S365" s="695" cm="1">
        <f t="array" ref="S365">INDEX($H365:$K365,0,MATCH(S$350,$H$350:$K$350,0))*INDEX($J$344:$R$347,MATCH(S$350,$I$344:$I$347,0),MATCH(S$349,$J$343:$R$343,0))+IF(SUM($H365:$I365)&gt;0,INDEX($U$344:$AC$347,MATCH(S$350,$I$344:$I$347,0),MATCH(S$349,$J$343:$R$343,0)))</f>
        <v>1</v>
      </c>
      <c r="T365" s="695" cm="1">
        <f t="array" ref="T365">INDEX($H365:$K365,0,MATCH(T$350,$H$350:$K$350,0))*INDEX($J$344:$R$347,MATCH(T$350,$I$344:$I$347,0),MATCH(T$349,$J$343:$R$343,0))+IF(SUM($H365:$I365)&gt;0,INDEX($U$344:$AC$347,MATCH(T$350,$I$344:$I$347,0),MATCH(T$349,$J$343:$R$343,0)))</f>
        <v>2</v>
      </c>
      <c r="U365" s="695" cm="1">
        <f t="array" ref="U365">INDEX($H365:$K365,0,MATCH(U$350,$H$350:$K$350,0))*INDEX($J$344:$R$347,MATCH(U$350,$I$344:$I$347,0),MATCH(U$349,$J$343:$R$343,0))+IF(SUM($H365:$I365)&gt;0,INDEX($U$344:$AC$347,MATCH(U$350,$I$344:$I$347,0),MATCH(U$349,$J$343:$R$343,0)))</f>
        <v>1</v>
      </c>
      <c r="V365" s="695" cm="1">
        <f t="array" ref="V365">INDEX($H365:$K365,0,MATCH(V$350,$H$350:$K$350,0))*INDEX($J$344:$R$347,MATCH(V$350,$I$344:$I$347,0),MATCH(V$349,$J$343:$R$343,0))+IF(SUM($H365:$I365)&gt;0,INDEX($U$344:$AC$347,MATCH(V$350,$I$344:$I$347,0),MATCH(V$349,$J$343:$R$343,0)))</f>
        <v>2</v>
      </c>
      <c r="W365" s="695" cm="1">
        <f t="array" ref="W365">INDEX($H365:$K365,0,MATCH(W$350,$H$350:$K$350,0))*INDEX($J$344:$R$347,MATCH(W$350,$I$344:$I$347,0),MATCH(W$349,$J$343:$R$343,0))+IF(SUM($H365:$I365)&gt;0,INDEX($U$344:$AC$347,MATCH(W$350,$I$344:$I$347,0),MATCH(W$349,$J$343:$R$343,0)))</f>
        <v>1</v>
      </c>
      <c r="X365" s="695" cm="1">
        <f t="array" ref="X365">INDEX($H365:$K365,0,MATCH(X$350,$H$350:$K$350,0))*INDEX($J$344:$R$347,MATCH(X$350,$I$344:$I$347,0),MATCH(X$349,$J$343:$R$343,0))+IF(SUM($H365:$I365)&gt;0,INDEX($U$344:$AC$347,MATCH(X$350,$I$344:$I$347,0),MATCH(X$349,$J$343:$R$343,0)))</f>
        <v>2</v>
      </c>
      <c r="Y365" s="695" cm="1">
        <f t="array" ref="Y365">INDEX($H365:$K365,0,MATCH(Y$350,$H$350:$K$350,0))*INDEX($J$344:$R$347,MATCH(Y$350,$I$344:$I$347,0),MATCH(Y$349,$J$343:$R$343,0))+IF(SUM($H365:$I365)&gt;0,INDEX($U$344:$AC$347,MATCH(Y$350,$I$344:$I$347,0),MATCH(Y$349,$J$343:$R$343,0)))</f>
        <v>1</v>
      </c>
      <c r="Z365" s="695" cm="1">
        <f t="array" ref="Z365">INDEX($H365:$K365,0,MATCH(Z$350,$H$350:$K$350,0))*INDEX($J$344:$R$347,MATCH(Z$350,$I$344:$I$347,0),MATCH(Z$349,$J$343:$R$343,0))+IF(SUM($H365:$I365)&gt;0,INDEX($U$344:$AC$347,MATCH(Z$350,$I$344:$I$347,0),MATCH(Z$349,$J$343:$R$343,0)))</f>
        <v>2</v>
      </c>
      <c r="AA365" s="695" cm="1">
        <f t="array" ref="AA365">INDEX($H365:$K365,0,MATCH(AA$350,$H$350:$K$350,0))*INDEX($J$344:$R$347,MATCH(AA$350,$I$344:$I$347,0),MATCH(AA$349,$J$343:$R$343,0))+IF(SUM($H365:$I365)&gt;0,INDEX($U$344:$AC$347,MATCH(AA$350,$I$344:$I$347,0),MATCH(AA$349,$J$343:$R$343,0)))</f>
        <v>0.5</v>
      </c>
      <c r="AB365" s="695" cm="1">
        <f t="array" ref="AB365">INDEX($H365:$K365,0,MATCH(AB$350,$H$350:$K$350,0))*INDEX($J$344:$R$347,MATCH(AB$350,$I$344:$I$347,0),MATCH(AB$349,$J$343:$R$343,0))+IF(SUM($H365:$I365)&gt;0,INDEX($U$344:$AC$347,MATCH(AB$350,$I$344:$I$347,0),MATCH(AB$349,$J$343:$R$343,0)))</f>
        <v>1</v>
      </c>
      <c r="AC365" s="695" cm="1">
        <f t="array" ref="AC365">INDEX($H365:$K365,0,MATCH(AC$350,$H$350:$K$350,0))*INDEX($J$344:$R$347,MATCH(AC$350,$I$344:$I$347,0),MATCH(AC$349,$J$343:$R$343,0))+IF(SUM($H365:$I365)&gt;0,INDEX($U$344:$AC$347,MATCH(AC$350,$I$344:$I$347,0),MATCH(AC$349,$J$343:$R$343,0)))</f>
        <v>1</v>
      </c>
      <c r="AD365" s="695" cm="1">
        <f t="array" ref="AD365">INDEX($H365:$K365,0,MATCH(AD$350,$H$350:$K$350,0))*INDEX($J$344:$R$347,MATCH(AD$350,$I$344:$I$347,0),MATCH(AD$349,$J$343:$R$343,0))+IF(SUM($H365:$I365)&gt;0,INDEX($U$344:$AC$347,MATCH(AD$350,$I$344:$I$347,0),MATCH(AD$349,$J$343:$R$343,0)))</f>
        <v>2</v>
      </c>
      <c r="AE365" s="695" cm="1">
        <f t="array" ref="AE365">INDEX($H365:$K365,0,MATCH(AE$350,$H$350:$K$350,0))*INDEX($J$344:$R$347,MATCH(AE$350,$I$344:$I$347,0),MATCH(AE$349,$J$343:$R$343,0))+IF(SUM($H365:$I365)&gt;0,INDEX($U$344:$AC$347,MATCH(AE$350,$I$344:$I$347,0),MATCH(AE$349,$J$343:$R$343,0)))</f>
        <v>1</v>
      </c>
      <c r="AF365" s="695" cm="1">
        <f t="array" ref="AF365">INDEX($H365:$K365,0,MATCH(AF$350,$H$350:$K$350,0))*INDEX($J$344:$R$347,MATCH(AF$350,$I$344:$I$347,0),MATCH(AF$349,$J$343:$R$343,0))+IF(SUM($H365:$I365)&gt;0,INDEX($U$344:$AC$347,MATCH(AF$350,$I$344:$I$347,0),MATCH(AF$349,$J$343:$R$343,0)))</f>
        <v>1</v>
      </c>
      <c r="AG365" s="695" cm="1">
        <f t="array" ref="AG365">INDEX($H365:$K365,0,MATCH(AG$350,$H$350:$K$350,0))*INDEX($J$344:$R$347,MATCH(AG$350,$I$344:$I$347,0),MATCH(AG$349,$J$343:$R$343,0))+IF(SUM($H365:$I365)&gt;0,INDEX($U$344:$AC$347,MATCH(AG$350,$I$344:$I$347,0),MATCH(AG$349,$J$343:$R$343,0)))</f>
        <v>1</v>
      </c>
      <c r="AH365" s="695" cm="1">
        <f t="array" ref="AH365">INDEX($H365:$K365,0,MATCH(AH$350,$H$350:$K$350,0))*INDEX($J$344:$R$347,MATCH(AH$350,$I$344:$I$347,0),MATCH(AH$349,$J$343:$R$343,0))+IF(SUM($H365:$I365)&gt;0,INDEX($U$344:$AC$347,MATCH(AH$350,$I$344:$I$347,0),MATCH(AH$349,$J$343:$R$343,0)))</f>
        <v>2</v>
      </c>
      <c r="AI365" s="695" cm="1">
        <f t="array" ref="AI365">INDEX($H365:$K365,0,MATCH(AI$350,$H$350:$K$350,0))*INDEX($J$344:$R$347,MATCH(AI$350,$I$344:$I$347,0),MATCH(AI$349,$J$343:$R$343,0))+IF(SUM($H365:$I365)&gt;0,INDEX($U$344:$AC$347,MATCH(AI$350,$I$344:$I$347,0),MATCH(AI$349,$J$343:$R$343,0)))</f>
        <v>0.5</v>
      </c>
      <c r="AJ365" s="695" cm="1">
        <f t="array" ref="AJ365">INDEX($H365:$K365,0,MATCH(AJ$350,$H$350:$K$350,0))*INDEX($J$344:$R$347,MATCH(AJ$350,$I$344:$I$347,0),MATCH(AJ$349,$J$343:$R$343,0))+IF(SUM($H365:$I365)&gt;0,INDEX($U$344:$AC$347,MATCH(AJ$350,$I$344:$I$347,0),MATCH(AJ$349,$J$343:$R$343,0)))</f>
        <v>1</v>
      </c>
      <c r="AK365" s="695" cm="1">
        <f t="array" ref="AK365">INDEX($H365:$K365,0,MATCH(AK$350,$H$350:$K$350,0))*INDEX($J$344:$R$347,MATCH(AK$350,$I$344:$I$347,0),MATCH(AK$349,$J$343:$R$343,0))+IF(SUM($H365:$I365)&gt;0,INDEX($U$344:$AC$347,MATCH(AK$350,$I$344:$I$347,0),MATCH(AK$349,$J$343:$R$343,0)))</f>
        <v>1</v>
      </c>
      <c r="AL365" s="695" cm="1">
        <f t="array" ref="AL365">INDEX($H365:$K365,0,MATCH(AL$350,$H$350:$K$350,0))*INDEX($J$344:$R$347,MATCH(AL$350,$I$344:$I$347,0),MATCH(AL$349,$J$343:$R$343,0))+IF(SUM($H365:$I365)&gt;0,INDEX($U$344:$AC$347,MATCH(AL$350,$I$344:$I$347,0),MATCH(AL$349,$J$343:$R$343,0)))</f>
        <v>2</v>
      </c>
      <c r="AM365" s="695" cm="1">
        <f t="array" ref="AM365">INDEX($H365:$K365,0,MATCH(AM$350,$H$350:$K$350,0))*INDEX($J$344:$R$347,MATCH(AM$350,$I$344:$I$347,0),MATCH(AM$349,$J$343:$R$343,0))+IF(SUM($H365:$I365)&gt;0,INDEX($U$344:$AC$347,MATCH(AM$350,$I$344:$I$347,0),MATCH(AM$349,$J$343:$R$343,0)))</f>
        <v>0.5</v>
      </c>
      <c r="AN365" s="695" cm="1">
        <f t="array" ref="AN365">INDEX($H365:$K365,0,MATCH(AN$350,$H$350:$K$350,0))*INDEX($J$344:$R$347,MATCH(AN$350,$I$344:$I$347,0),MATCH(AN$349,$J$343:$R$343,0))+IF(SUM($H365:$I365)&gt;0,INDEX($U$344:$AC$347,MATCH(AN$350,$I$344:$I$347,0),MATCH(AN$349,$J$343:$R$343,0)))</f>
        <v>1</v>
      </c>
      <c r="AO365" s="695" cm="1">
        <f t="array" ref="AO365">INDEX($H365:$K365,0,MATCH(AO$350,$H$350:$K$350,0))*INDEX($J$344:$R$347,MATCH(AO$350,$I$344:$I$347,0),MATCH(AO$349,$J$343:$R$343,0))+IF(SUM($H365:$I365)&gt;0,INDEX($U$344:$AC$347,MATCH(AO$350,$I$344:$I$347,0),MATCH(AO$349,$J$343:$R$343,0)))</f>
        <v>1</v>
      </c>
      <c r="AP365" s="695" cm="1">
        <f t="array" ref="AP365">INDEX($H365:$K365,0,MATCH(AP$350,$H$350:$K$350,0))*INDEX($J$344:$R$347,MATCH(AP$350,$I$344:$I$347,0),MATCH(AP$349,$J$343:$R$343,0))+IF(SUM($H365:$I365)&gt;0,INDEX($U$344:$AC$347,MATCH(AP$350,$I$344:$I$347,0),MATCH(AP$349,$J$343:$R$343,0)))</f>
        <v>2</v>
      </c>
      <c r="AQ365" s="695" cm="1">
        <f t="array" ref="AQ365">INDEX($H365:$K365,0,MATCH(AQ$350,$H$350:$K$350,0))*INDEX($J$344:$R$347,MATCH(AQ$350,$I$344:$I$347,0),MATCH(AQ$349,$J$343:$R$343,0))+IF(SUM($H365:$I365)&gt;0,INDEX($U$344:$AC$347,MATCH(AQ$350,$I$344:$I$347,0),MATCH(AQ$349,$J$343:$R$343,0)))</f>
        <v>0</v>
      </c>
      <c r="AR365" s="695" cm="1">
        <f t="array" ref="AR365">INDEX($H365:$K365,0,MATCH(AR$350,$H$350:$K$350,0))*INDEX($J$344:$R$347,MATCH(AR$350,$I$344:$I$347,0),MATCH(AR$349,$J$343:$R$343,0))+IF(SUM($H365:$I365)&gt;0,INDEX($U$344:$AC$347,MATCH(AR$350,$I$344:$I$347,0),MATCH(AR$349,$J$343:$R$343,0)))</f>
        <v>1</v>
      </c>
      <c r="AS365" s="695" cm="1">
        <f t="array" ref="AS365">INDEX($H365:$K365,0,MATCH(AS$350,$H$350:$K$350,0))*INDEX($J$344:$R$347,MATCH(AS$350,$I$344:$I$347,0),MATCH(AS$349,$J$343:$R$343,0))+IF(SUM($H365:$I365)&gt;0,INDEX($U$344:$AC$347,MATCH(AS$350,$I$344:$I$347,0),MATCH(AS$349,$J$343:$R$343,0)))</f>
        <v>1</v>
      </c>
      <c r="AT365" s="695" cm="1">
        <f t="array" ref="AT365">INDEX($H365:$K365,0,MATCH(AT$350,$H$350:$K$350,0))*INDEX($J$344:$R$347,MATCH(AT$350,$I$344:$I$347,0),MATCH(AT$349,$J$343:$R$343,0))+IF(SUM($H365:$I365)&gt;0,INDEX($U$344:$AC$347,MATCH(AT$350,$I$344:$I$347,0),MATCH(AT$349,$J$343:$R$343,0)))</f>
        <v>2</v>
      </c>
      <c r="AU365" s="695" cm="1">
        <f t="array" ref="AU365">INDEX($H365:$K365,0,MATCH(AU$350,$H$350:$K$350,0))*INDEX($J$344:$R$347,MATCH(AU$350,$I$344:$I$347,0),MATCH(AU$349,$J$343:$R$343,0))+IF(SUM($H365:$I365)&gt;0,INDEX($U$344:$AC$347,MATCH(AU$350,$I$344:$I$347,0),MATCH(AU$349,$J$343:$R$343,0)))</f>
        <v>1</v>
      </c>
      <c r="AV365" s="186"/>
      <c r="AW365" s="186"/>
      <c r="AX365" s="16"/>
      <c r="AY365" s="8"/>
      <c r="AZ365" s="8"/>
      <c r="BA365" s="8"/>
    </row>
    <row r="366" spans="1:53" ht="14.5" outlineLevel="1" x14ac:dyDescent="0.35">
      <c r="A366" s="6"/>
      <c r="B366" s="7"/>
      <c r="C366" s="17"/>
      <c r="D366" s="17"/>
      <c r="E366" s="17"/>
      <c r="F366" s="26"/>
      <c r="G366" s="26" t="str">
        <f t="shared" si="173"/>
        <v>YYLWNwd</v>
      </c>
      <c r="H366" s="222">
        <f t="shared" si="174"/>
        <v>0</v>
      </c>
      <c r="I366" s="222">
        <f t="shared" si="174"/>
        <v>1</v>
      </c>
      <c r="J366" s="222">
        <f t="shared" si="174"/>
        <v>2</v>
      </c>
      <c r="K366" s="222">
        <f t="shared" si="175"/>
        <v>1</v>
      </c>
      <c r="L366" s="695" cm="1">
        <f t="array" ref="L366">INDEX($H366:$K366,0,MATCH(L$350,$H$350:$K$350,0))*INDEX($J$344:$R$347,MATCH(L$350,$I$344:$I$347,0),MATCH(L$349,$J$343:$R$343,0))+IF(SUM($H366:$I366)&gt;0,INDEX($U$344:$AC$347,MATCH(L$350,$I$344:$I$347,0),MATCH(L$349,$J$343:$R$343,0)))</f>
        <v>1</v>
      </c>
      <c r="M366" s="695" cm="1">
        <f t="array" ref="M366">INDEX($H366:$K366,0,MATCH(M$350,$H$350:$K$350,0))*INDEX($J$344:$R$347,MATCH(M$350,$I$344:$I$347,0),MATCH(M$349,$J$343:$R$343,0))+IF(SUM($H366:$I366)&gt;0,INDEX($U$344:$AC$347,MATCH(M$350,$I$344:$I$347,0),MATCH(M$349,$J$343:$R$343,0)))</f>
        <v>1</v>
      </c>
      <c r="N366" s="695" cm="1">
        <f t="array" ref="N366">INDEX($H366:$K366,0,MATCH(N$350,$H$350:$K$350,0))*INDEX($J$344:$R$347,MATCH(N$350,$I$344:$I$347,0),MATCH(N$349,$J$343:$R$343,0))+IF(SUM($H366:$I366)&gt;0,INDEX($U$344:$AC$347,MATCH(N$350,$I$344:$I$347,0),MATCH(N$349,$J$343:$R$343,0)))</f>
        <v>2</v>
      </c>
      <c r="O366" s="695" cm="1">
        <f t="array" ref="O366">INDEX($H366:$K366,0,MATCH(O$350,$H$350:$K$350,0))*INDEX($J$344:$R$347,MATCH(O$350,$I$344:$I$347,0),MATCH(O$349,$J$343:$R$343,0))+IF(SUM($H366:$I366)&gt;0,INDEX($U$344:$AC$347,MATCH(O$350,$I$344:$I$347,0),MATCH(O$349,$J$343:$R$343,0)))</f>
        <v>1.5</v>
      </c>
      <c r="P366" s="695" cm="1">
        <f t="array" ref="P366">INDEX($H366:$K366,0,MATCH(P$350,$H$350:$K$350,0))*INDEX($J$344:$R$347,MATCH(P$350,$I$344:$I$347,0),MATCH(P$349,$J$343:$R$343,0))+IF(SUM($H366:$I366)&gt;0,INDEX($U$344:$AC$347,MATCH(P$350,$I$344:$I$347,0),MATCH(P$349,$J$343:$R$343,0)))</f>
        <v>1</v>
      </c>
      <c r="Q366" s="695" cm="1">
        <f t="array" ref="Q366">INDEX($H366:$K366,0,MATCH(Q$350,$H$350:$K$350,0))*INDEX($J$344:$R$347,MATCH(Q$350,$I$344:$I$347,0),MATCH(Q$349,$J$343:$R$343,0))+IF(SUM($H366:$I366)&gt;0,INDEX($U$344:$AC$347,MATCH(Q$350,$I$344:$I$347,0),MATCH(Q$349,$J$343:$R$343,0)))</f>
        <v>1</v>
      </c>
      <c r="R366" s="695" cm="1">
        <f t="array" ref="R366">INDEX($H366:$K366,0,MATCH(R$350,$H$350:$K$350,0))*INDEX($J$344:$R$347,MATCH(R$350,$I$344:$I$347,0),MATCH(R$349,$J$343:$R$343,0))+IF(SUM($H366:$I366)&gt;0,INDEX($U$344:$AC$347,MATCH(R$350,$I$344:$I$347,0),MATCH(R$349,$J$343:$R$343,0)))</f>
        <v>2</v>
      </c>
      <c r="S366" s="695" cm="1">
        <f t="array" ref="S366">INDEX($H366:$K366,0,MATCH(S$350,$H$350:$K$350,0))*INDEX($J$344:$R$347,MATCH(S$350,$I$344:$I$347,0),MATCH(S$349,$J$343:$R$343,0))+IF(SUM($H366:$I366)&gt;0,INDEX($U$344:$AC$347,MATCH(S$350,$I$344:$I$347,0),MATCH(S$349,$J$343:$R$343,0)))</f>
        <v>1</v>
      </c>
      <c r="T366" s="695" cm="1">
        <f t="array" ref="T366">INDEX($H366:$K366,0,MATCH(T$350,$H$350:$K$350,0))*INDEX($J$344:$R$347,MATCH(T$350,$I$344:$I$347,0),MATCH(T$349,$J$343:$R$343,0))+IF(SUM($H366:$I366)&gt;0,INDEX($U$344:$AC$347,MATCH(T$350,$I$344:$I$347,0),MATCH(T$349,$J$343:$R$343,0)))</f>
        <v>1</v>
      </c>
      <c r="U366" s="695" cm="1">
        <f t="array" ref="U366">INDEX($H366:$K366,0,MATCH(U$350,$H$350:$K$350,0))*INDEX($J$344:$R$347,MATCH(U$350,$I$344:$I$347,0),MATCH(U$349,$J$343:$R$343,0))+IF(SUM($H366:$I366)&gt;0,INDEX($U$344:$AC$347,MATCH(U$350,$I$344:$I$347,0),MATCH(U$349,$J$343:$R$343,0)))</f>
        <v>1</v>
      </c>
      <c r="V366" s="695" cm="1">
        <f t="array" ref="V366">INDEX($H366:$K366,0,MATCH(V$350,$H$350:$K$350,0))*INDEX($J$344:$R$347,MATCH(V$350,$I$344:$I$347,0),MATCH(V$349,$J$343:$R$343,0))+IF(SUM($H366:$I366)&gt;0,INDEX($U$344:$AC$347,MATCH(V$350,$I$344:$I$347,0),MATCH(V$349,$J$343:$R$343,0)))</f>
        <v>2</v>
      </c>
      <c r="W366" s="695" cm="1">
        <f t="array" ref="W366">INDEX($H366:$K366,0,MATCH(W$350,$H$350:$K$350,0))*INDEX($J$344:$R$347,MATCH(W$350,$I$344:$I$347,0),MATCH(W$349,$J$343:$R$343,0))+IF(SUM($H366:$I366)&gt;0,INDEX($U$344:$AC$347,MATCH(W$350,$I$344:$I$347,0),MATCH(W$349,$J$343:$R$343,0)))</f>
        <v>1</v>
      </c>
      <c r="X366" s="695" cm="1">
        <f t="array" ref="X366">INDEX($H366:$K366,0,MATCH(X$350,$H$350:$K$350,0))*INDEX($J$344:$R$347,MATCH(X$350,$I$344:$I$347,0),MATCH(X$349,$J$343:$R$343,0))+IF(SUM($H366:$I366)&gt;0,INDEX($U$344:$AC$347,MATCH(X$350,$I$344:$I$347,0),MATCH(X$349,$J$343:$R$343,0)))</f>
        <v>1</v>
      </c>
      <c r="Y366" s="695" cm="1">
        <f t="array" ref="Y366">INDEX($H366:$K366,0,MATCH(Y$350,$H$350:$K$350,0))*INDEX($J$344:$R$347,MATCH(Y$350,$I$344:$I$347,0),MATCH(Y$349,$J$343:$R$343,0))+IF(SUM($H366:$I366)&gt;0,INDEX($U$344:$AC$347,MATCH(Y$350,$I$344:$I$347,0),MATCH(Y$349,$J$343:$R$343,0)))</f>
        <v>1</v>
      </c>
      <c r="Z366" s="695" cm="1">
        <f t="array" ref="Z366">INDEX($H366:$K366,0,MATCH(Z$350,$H$350:$K$350,0))*INDEX($J$344:$R$347,MATCH(Z$350,$I$344:$I$347,0),MATCH(Z$349,$J$343:$R$343,0))+IF(SUM($H366:$I366)&gt;0,INDEX($U$344:$AC$347,MATCH(Z$350,$I$344:$I$347,0),MATCH(Z$349,$J$343:$R$343,0)))</f>
        <v>2</v>
      </c>
      <c r="AA366" s="695" cm="1">
        <f t="array" ref="AA366">INDEX($H366:$K366,0,MATCH(AA$350,$H$350:$K$350,0))*INDEX($J$344:$R$347,MATCH(AA$350,$I$344:$I$347,0),MATCH(AA$349,$J$343:$R$343,0))+IF(SUM($H366:$I366)&gt;0,INDEX($U$344:$AC$347,MATCH(AA$350,$I$344:$I$347,0),MATCH(AA$349,$J$343:$R$343,0)))</f>
        <v>0.5</v>
      </c>
      <c r="AB366" s="695" cm="1">
        <f t="array" ref="AB366">INDEX($H366:$K366,0,MATCH(AB$350,$H$350:$K$350,0))*INDEX($J$344:$R$347,MATCH(AB$350,$I$344:$I$347,0),MATCH(AB$349,$J$343:$R$343,0))+IF(SUM($H366:$I366)&gt;0,INDEX($U$344:$AC$347,MATCH(AB$350,$I$344:$I$347,0),MATCH(AB$349,$J$343:$R$343,0)))</f>
        <v>0</v>
      </c>
      <c r="AC366" s="695" cm="1">
        <f t="array" ref="AC366">INDEX($H366:$K366,0,MATCH(AC$350,$H$350:$K$350,0))*INDEX($J$344:$R$347,MATCH(AC$350,$I$344:$I$347,0),MATCH(AC$349,$J$343:$R$343,0))+IF(SUM($H366:$I366)&gt;0,INDEX($U$344:$AC$347,MATCH(AC$350,$I$344:$I$347,0),MATCH(AC$349,$J$343:$R$343,0)))</f>
        <v>1</v>
      </c>
      <c r="AD366" s="695" cm="1">
        <f t="array" ref="AD366">INDEX($H366:$K366,0,MATCH(AD$350,$H$350:$K$350,0))*INDEX($J$344:$R$347,MATCH(AD$350,$I$344:$I$347,0),MATCH(AD$349,$J$343:$R$343,0))+IF(SUM($H366:$I366)&gt;0,INDEX($U$344:$AC$347,MATCH(AD$350,$I$344:$I$347,0),MATCH(AD$349,$J$343:$R$343,0)))</f>
        <v>2</v>
      </c>
      <c r="AE366" s="695" cm="1">
        <f t="array" ref="AE366">INDEX($H366:$K366,0,MATCH(AE$350,$H$350:$K$350,0))*INDEX($J$344:$R$347,MATCH(AE$350,$I$344:$I$347,0),MATCH(AE$349,$J$343:$R$343,0))+IF(SUM($H366:$I366)&gt;0,INDEX($U$344:$AC$347,MATCH(AE$350,$I$344:$I$347,0),MATCH(AE$349,$J$343:$R$343,0)))</f>
        <v>1</v>
      </c>
      <c r="AF366" s="695" cm="1">
        <f t="array" ref="AF366">INDEX($H366:$K366,0,MATCH(AF$350,$H$350:$K$350,0))*INDEX($J$344:$R$347,MATCH(AF$350,$I$344:$I$347,0),MATCH(AF$349,$J$343:$R$343,0))+IF(SUM($H366:$I366)&gt;0,INDEX($U$344:$AC$347,MATCH(AF$350,$I$344:$I$347,0),MATCH(AF$349,$J$343:$R$343,0)))</f>
        <v>0</v>
      </c>
      <c r="AG366" s="695" cm="1">
        <f t="array" ref="AG366">INDEX($H366:$K366,0,MATCH(AG$350,$H$350:$K$350,0))*INDEX($J$344:$R$347,MATCH(AG$350,$I$344:$I$347,0),MATCH(AG$349,$J$343:$R$343,0))+IF(SUM($H366:$I366)&gt;0,INDEX($U$344:$AC$347,MATCH(AG$350,$I$344:$I$347,0),MATCH(AG$349,$J$343:$R$343,0)))</f>
        <v>1</v>
      </c>
      <c r="AH366" s="695" cm="1">
        <f t="array" ref="AH366">INDEX($H366:$K366,0,MATCH(AH$350,$H$350:$K$350,0))*INDEX($J$344:$R$347,MATCH(AH$350,$I$344:$I$347,0),MATCH(AH$349,$J$343:$R$343,0))+IF(SUM($H366:$I366)&gt;0,INDEX($U$344:$AC$347,MATCH(AH$350,$I$344:$I$347,0),MATCH(AH$349,$J$343:$R$343,0)))</f>
        <v>2</v>
      </c>
      <c r="AI366" s="695" cm="1">
        <f t="array" ref="AI366">INDEX($H366:$K366,0,MATCH(AI$350,$H$350:$K$350,0))*INDEX($J$344:$R$347,MATCH(AI$350,$I$344:$I$347,0),MATCH(AI$349,$J$343:$R$343,0))+IF(SUM($H366:$I366)&gt;0,INDEX($U$344:$AC$347,MATCH(AI$350,$I$344:$I$347,0),MATCH(AI$349,$J$343:$R$343,0)))</f>
        <v>0.5</v>
      </c>
      <c r="AJ366" s="695" cm="1">
        <f t="array" ref="AJ366">INDEX($H366:$K366,0,MATCH(AJ$350,$H$350:$K$350,0))*INDEX($J$344:$R$347,MATCH(AJ$350,$I$344:$I$347,0),MATCH(AJ$349,$J$343:$R$343,0))+IF(SUM($H366:$I366)&gt;0,INDEX($U$344:$AC$347,MATCH(AJ$350,$I$344:$I$347,0),MATCH(AJ$349,$J$343:$R$343,0)))</f>
        <v>0</v>
      </c>
      <c r="AK366" s="695" cm="1">
        <f t="array" ref="AK366">INDEX($H366:$K366,0,MATCH(AK$350,$H$350:$K$350,0))*INDEX($J$344:$R$347,MATCH(AK$350,$I$344:$I$347,0),MATCH(AK$349,$J$343:$R$343,0))+IF(SUM($H366:$I366)&gt;0,INDEX($U$344:$AC$347,MATCH(AK$350,$I$344:$I$347,0),MATCH(AK$349,$J$343:$R$343,0)))</f>
        <v>1</v>
      </c>
      <c r="AL366" s="695" cm="1">
        <f t="array" ref="AL366">INDEX($H366:$K366,0,MATCH(AL$350,$H$350:$K$350,0))*INDEX($J$344:$R$347,MATCH(AL$350,$I$344:$I$347,0),MATCH(AL$349,$J$343:$R$343,0))+IF(SUM($H366:$I366)&gt;0,INDEX($U$344:$AC$347,MATCH(AL$350,$I$344:$I$347,0),MATCH(AL$349,$J$343:$R$343,0)))</f>
        <v>2</v>
      </c>
      <c r="AM366" s="695" cm="1">
        <f t="array" ref="AM366">INDEX($H366:$K366,0,MATCH(AM$350,$H$350:$K$350,0))*INDEX($J$344:$R$347,MATCH(AM$350,$I$344:$I$347,0),MATCH(AM$349,$J$343:$R$343,0))+IF(SUM($H366:$I366)&gt;0,INDEX($U$344:$AC$347,MATCH(AM$350,$I$344:$I$347,0),MATCH(AM$349,$J$343:$R$343,0)))</f>
        <v>0.5</v>
      </c>
      <c r="AN366" s="695" cm="1">
        <f t="array" ref="AN366">INDEX($H366:$K366,0,MATCH(AN$350,$H$350:$K$350,0))*INDEX($J$344:$R$347,MATCH(AN$350,$I$344:$I$347,0),MATCH(AN$349,$J$343:$R$343,0))+IF(SUM($H366:$I366)&gt;0,INDEX($U$344:$AC$347,MATCH(AN$350,$I$344:$I$347,0),MATCH(AN$349,$J$343:$R$343,0)))</f>
        <v>0</v>
      </c>
      <c r="AO366" s="695" cm="1">
        <f t="array" ref="AO366">INDEX($H366:$K366,0,MATCH(AO$350,$H$350:$K$350,0))*INDEX($J$344:$R$347,MATCH(AO$350,$I$344:$I$347,0),MATCH(AO$349,$J$343:$R$343,0))+IF(SUM($H366:$I366)&gt;0,INDEX($U$344:$AC$347,MATCH(AO$350,$I$344:$I$347,0),MATCH(AO$349,$J$343:$R$343,0)))</f>
        <v>1</v>
      </c>
      <c r="AP366" s="695" cm="1">
        <f t="array" ref="AP366">INDEX($H366:$K366,0,MATCH(AP$350,$H$350:$K$350,0))*INDEX($J$344:$R$347,MATCH(AP$350,$I$344:$I$347,0),MATCH(AP$349,$J$343:$R$343,0))+IF(SUM($H366:$I366)&gt;0,INDEX($U$344:$AC$347,MATCH(AP$350,$I$344:$I$347,0),MATCH(AP$349,$J$343:$R$343,0)))</f>
        <v>2</v>
      </c>
      <c r="AQ366" s="695" cm="1">
        <f t="array" ref="AQ366">INDEX($H366:$K366,0,MATCH(AQ$350,$H$350:$K$350,0))*INDEX($J$344:$R$347,MATCH(AQ$350,$I$344:$I$347,0),MATCH(AQ$349,$J$343:$R$343,0))+IF(SUM($H366:$I366)&gt;0,INDEX($U$344:$AC$347,MATCH(AQ$350,$I$344:$I$347,0),MATCH(AQ$349,$J$343:$R$343,0)))</f>
        <v>0</v>
      </c>
      <c r="AR366" s="695" cm="1">
        <f t="array" ref="AR366">INDEX($H366:$K366,0,MATCH(AR$350,$H$350:$K$350,0))*INDEX($J$344:$R$347,MATCH(AR$350,$I$344:$I$347,0),MATCH(AR$349,$J$343:$R$343,0))+IF(SUM($H366:$I366)&gt;0,INDEX($U$344:$AC$347,MATCH(AR$350,$I$344:$I$347,0),MATCH(AR$349,$J$343:$R$343,0)))</f>
        <v>0</v>
      </c>
      <c r="AS366" s="695" cm="1">
        <f t="array" ref="AS366">INDEX($H366:$K366,0,MATCH(AS$350,$H$350:$K$350,0))*INDEX($J$344:$R$347,MATCH(AS$350,$I$344:$I$347,0),MATCH(AS$349,$J$343:$R$343,0))+IF(SUM($H366:$I366)&gt;0,INDEX($U$344:$AC$347,MATCH(AS$350,$I$344:$I$347,0),MATCH(AS$349,$J$343:$R$343,0)))</f>
        <v>1</v>
      </c>
      <c r="AT366" s="695" cm="1">
        <f t="array" ref="AT366">INDEX($H366:$K366,0,MATCH(AT$350,$H$350:$K$350,0))*INDEX($J$344:$R$347,MATCH(AT$350,$I$344:$I$347,0),MATCH(AT$349,$J$343:$R$343,0))+IF(SUM($H366:$I366)&gt;0,INDEX($U$344:$AC$347,MATCH(AT$350,$I$344:$I$347,0),MATCH(AT$349,$J$343:$R$343,0)))</f>
        <v>2</v>
      </c>
      <c r="AU366" s="695" cm="1">
        <f t="array" ref="AU366">INDEX($H366:$K366,0,MATCH(AU$350,$H$350:$K$350,0))*INDEX($J$344:$R$347,MATCH(AU$350,$I$344:$I$347,0),MATCH(AU$349,$J$343:$R$343,0))+IF(SUM($H366:$I366)&gt;0,INDEX($U$344:$AC$347,MATCH(AU$350,$I$344:$I$347,0),MATCH(AU$349,$J$343:$R$343,0)))</f>
        <v>1</v>
      </c>
      <c r="AV366" s="186"/>
      <c r="AW366" s="186"/>
      <c r="AX366" s="16"/>
      <c r="AY366" s="8"/>
      <c r="AZ366" s="8"/>
      <c r="BA366" s="8"/>
    </row>
    <row r="367" spans="1:53" ht="14.5" outlineLevel="1" x14ac:dyDescent="0.35">
      <c r="A367" s="6"/>
      <c r="B367" s="7"/>
      <c r="C367" s="17"/>
      <c r="D367" s="17"/>
      <c r="E367" s="17"/>
      <c r="F367" s="26"/>
      <c r="G367" s="26" t="str">
        <f t="shared" si="173"/>
        <v>YYWLWz</v>
      </c>
      <c r="H367" s="222">
        <f t="shared" si="174"/>
        <v>1</v>
      </c>
      <c r="I367" s="222">
        <f t="shared" si="174"/>
        <v>1</v>
      </c>
      <c r="J367" s="222">
        <f t="shared" si="174"/>
        <v>2</v>
      </c>
      <c r="K367" s="222">
        <f t="shared" si="175"/>
        <v>0</v>
      </c>
      <c r="L367" s="695" cm="1">
        <f t="array" ref="L367">INDEX($H367:$K367,0,MATCH(L$350,$H$350:$K$350,0))*INDEX($J$344:$R$347,MATCH(L$350,$I$344:$I$347,0),MATCH(L$349,$J$343:$R$343,0))+IF(SUM($H367:$I367)&gt;0,INDEX($U$344:$AC$347,MATCH(L$350,$I$344:$I$347,0),MATCH(L$349,$J$343:$R$343,0)))</f>
        <v>2</v>
      </c>
      <c r="M367" s="695" cm="1">
        <f t="array" ref="M367">INDEX($H367:$K367,0,MATCH(M$350,$H$350:$K$350,0))*INDEX($J$344:$R$347,MATCH(M$350,$I$344:$I$347,0),MATCH(M$349,$J$343:$R$343,0))+IF(SUM($H367:$I367)&gt;0,INDEX($U$344:$AC$347,MATCH(M$350,$I$344:$I$347,0),MATCH(M$349,$J$343:$R$343,0)))</f>
        <v>1</v>
      </c>
      <c r="N367" s="695" cm="1">
        <f t="array" ref="N367">INDEX($H367:$K367,0,MATCH(N$350,$H$350:$K$350,0))*INDEX($J$344:$R$347,MATCH(N$350,$I$344:$I$347,0),MATCH(N$349,$J$343:$R$343,0))+IF(SUM($H367:$I367)&gt;0,INDEX($U$344:$AC$347,MATCH(N$350,$I$344:$I$347,0),MATCH(N$349,$J$343:$R$343,0)))</f>
        <v>2</v>
      </c>
      <c r="O367" s="695" cm="1">
        <f t="array" ref="O367">INDEX($H367:$K367,0,MATCH(O$350,$H$350:$K$350,0))*INDEX($J$344:$R$347,MATCH(O$350,$I$344:$I$347,0),MATCH(O$349,$J$343:$R$343,0))+IF(SUM($H367:$I367)&gt;0,INDEX($U$344:$AC$347,MATCH(O$350,$I$344:$I$347,0),MATCH(O$349,$J$343:$R$343,0)))</f>
        <v>0</v>
      </c>
      <c r="P367" s="695" cm="1">
        <f t="array" ref="P367">INDEX($H367:$K367,0,MATCH(P$350,$H$350:$K$350,0))*INDEX($J$344:$R$347,MATCH(P$350,$I$344:$I$347,0),MATCH(P$349,$J$343:$R$343,0))+IF(SUM($H367:$I367)&gt;0,INDEX($U$344:$AC$347,MATCH(P$350,$I$344:$I$347,0),MATCH(P$349,$J$343:$R$343,0)))</f>
        <v>2</v>
      </c>
      <c r="Q367" s="695" cm="1">
        <f t="array" ref="Q367">INDEX($H367:$K367,0,MATCH(Q$350,$H$350:$K$350,0))*INDEX($J$344:$R$347,MATCH(Q$350,$I$344:$I$347,0),MATCH(Q$349,$J$343:$R$343,0))+IF(SUM($H367:$I367)&gt;0,INDEX($U$344:$AC$347,MATCH(Q$350,$I$344:$I$347,0),MATCH(Q$349,$J$343:$R$343,0)))</f>
        <v>1</v>
      </c>
      <c r="R367" s="695" cm="1">
        <f t="array" ref="R367">INDEX($H367:$K367,0,MATCH(R$350,$H$350:$K$350,0))*INDEX($J$344:$R$347,MATCH(R$350,$I$344:$I$347,0),MATCH(R$349,$J$343:$R$343,0))+IF(SUM($H367:$I367)&gt;0,INDEX($U$344:$AC$347,MATCH(R$350,$I$344:$I$347,0),MATCH(R$349,$J$343:$R$343,0)))</f>
        <v>2</v>
      </c>
      <c r="S367" s="695" cm="1">
        <f t="array" ref="S367">INDEX($H367:$K367,0,MATCH(S$350,$H$350:$K$350,0))*INDEX($J$344:$R$347,MATCH(S$350,$I$344:$I$347,0),MATCH(S$349,$J$343:$R$343,0))+IF(SUM($H367:$I367)&gt;0,INDEX($U$344:$AC$347,MATCH(S$350,$I$344:$I$347,0),MATCH(S$349,$J$343:$R$343,0)))</f>
        <v>0</v>
      </c>
      <c r="T367" s="695" cm="1">
        <f t="array" ref="T367">INDEX($H367:$K367,0,MATCH(T$350,$H$350:$K$350,0))*INDEX($J$344:$R$347,MATCH(T$350,$I$344:$I$347,0),MATCH(T$349,$J$343:$R$343,0))+IF(SUM($H367:$I367)&gt;0,INDEX($U$344:$AC$347,MATCH(T$350,$I$344:$I$347,0),MATCH(T$349,$J$343:$R$343,0)))</f>
        <v>2</v>
      </c>
      <c r="U367" s="695" cm="1">
        <f t="array" ref="U367">INDEX($H367:$K367,0,MATCH(U$350,$H$350:$K$350,0))*INDEX($J$344:$R$347,MATCH(U$350,$I$344:$I$347,0),MATCH(U$349,$J$343:$R$343,0))+IF(SUM($H367:$I367)&gt;0,INDEX($U$344:$AC$347,MATCH(U$350,$I$344:$I$347,0),MATCH(U$349,$J$343:$R$343,0)))</f>
        <v>1</v>
      </c>
      <c r="V367" s="695" cm="1">
        <f t="array" ref="V367">INDEX($H367:$K367,0,MATCH(V$350,$H$350:$K$350,0))*INDEX($J$344:$R$347,MATCH(V$350,$I$344:$I$347,0),MATCH(V$349,$J$343:$R$343,0))+IF(SUM($H367:$I367)&gt;0,INDEX($U$344:$AC$347,MATCH(V$350,$I$344:$I$347,0),MATCH(V$349,$J$343:$R$343,0)))</f>
        <v>2</v>
      </c>
      <c r="W367" s="695" cm="1">
        <f t="array" ref="W367">INDEX($H367:$K367,0,MATCH(W$350,$H$350:$K$350,0))*INDEX($J$344:$R$347,MATCH(W$350,$I$344:$I$347,0),MATCH(W$349,$J$343:$R$343,0))+IF(SUM($H367:$I367)&gt;0,INDEX($U$344:$AC$347,MATCH(W$350,$I$344:$I$347,0),MATCH(W$349,$J$343:$R$343,0)))</f>
        <v>0</v>
      </c>
      <c r="X367" s="695" cm="1">
        <f t="array" ref="X367">INDEX($H367:$K367,0,MATCH(X$350,$H$350:$K$350,0))*INDEX($J$344:$R$347,MATCH(X$350,$I$344:$I$347,0),MATCH(X$349,$J$343:$R$343,0))+IF(SUM($H367:$I367)&gt;0,INDEX($U$344:$AC$347,MATCH(X$350,$I$344:$I$347,0),MATCH(X$349,$J$343:$R$343,0)))</f>
        <v>2</v>
      </c>
      <c r="Y367" s="695" cm="1">
        <f t="array" ref="Y367">INDEX($H367:$K367,0,MATCH(Y$350,$H$350:$K$350,0))*INDEX($J$344:$R$347,MATCH(Y$350,$I$344:$I$347,0),MATCH(Y$349,$J$343:$R$343,0))+IF(SUM($H367:$I367)&gt;0,INDEX($U$344:$AC$347,MATCH(Y$350,$I$344:$I$347,0),MATCH(Y$349,$J$343:$R$343,0)))</f>
        <v>1</v>
      </c>
      <c r="Z367" s="695" cm="1">
        <f t="array" ref="Z367">INDEX($H367:$K367,0,MATCH(Z$350,$H$350:$K$350,0))*INDEX($J$344:$R$347,MATCH(Z$350,$I$344:$I$347,0),MATCH(Z$349,$J$343:$R$343,0))+IF(SUM($H367:$I367)&gt;0,INDEX($U$344:$AC$347,MATCH(Z$350,$I$344:$I$347,0),MATCH(Z$349,$J$343:$R$343,0)))</f>
        <v>2</v>
      </c>
      <c r="AA367" s="695" cm="1">
        <f t="array" ref="AA367">INDEX($H367:$K367,0,MATCH(AA$350,$H$350:$K$350,0))*INDEX($J$344:$R$347,MATCH(AA$350,$I$344:$I$347,0),MATCH(AA$349,$J$343:$R$343,0))+IF(SUM($H367:$I367)&gt;0,INDEX($U$344:$AC$347,MATCH(AA$350,$I$344:$I$347,0),MATCH(AA$349,$J$343:$R$343,0)))</f>
        <v>0</v>
      </c>
      <c r="AB367" s="695" cm="1">
        <f t="array" ref="AB367">INDEX($H367:$K367,0,MATCH(AB$350,$H$350:$K$350,0))*INDEX($J$344:$R$347,MATCH(AB$350,$I$344:$I$347,0),MATCH(AB$349,$J$343:$R$343,0))+IF(SUM($H367:$I367)&gt;0,INDEX($U$344:$AC$347,MATCH(AB$350,$I$344:$I$347,0),MATCH(AB$349,$J$343:$R$343,0)))</f>
        <v>1</v>
      </c>
      <c r="AC367" s="695" cm="1">
        <f t="array" ref="AC367">INDEX($H367:$K367,0,MATCH(AC$350,$H$350:$K$350,0))*INDEX($J$344:$R$347,MATCH(AC$350,$I$344:$I$347,0),MATCH(AC$349,$J$343:$R$343,0))+IF(SUM($H367:$I367)&gt;0,INDEX($U$344:$AC$347,MATCH(AC$350,$I$344:$I$347,0),MATCH(AC$349,$J$343:$R$343,0)))</f>
        <v>1</v>
      </c>
      <c r="AD367" s="695" cm="1">
        <f t="array" ref="AD367">INDEX($H367:$K367,0,MATCH(AD$350,$H$350:$K$350,0))*INDEX($J$344:$R$347,MATCH(AD$350,$I$344:$I$347,0),MATCH(AD$349,$J$343:$R$343,0))+IF(SUM($H367:$I367)&gt;0,INDEX($U$344:$AC$347,MATCH(AD$350,$I$344:$I$347,0),MATCH(AD$349,$J$343:$R$343,0)))</f>
        <v>2</v>
      </c>
      <c r="AE367" s="695" cm="1">
        <f t="array" ref="AE367">INDEX($H367:$K367,0,MATCH(AE$350,$H$350:$K$350,0))*INDEX($J$344:$R$347,MATCH(AE$350,$I$344:$I$347,0),MATCH(AE$349,$J$343:$R$343,0))+IF(SUM($H367:$I367)&gt;0,INDEX($U$344:$AC$347,MATCH(AE$350,$I$344:$I$347,0),MATCH(AE$349,$J$343:$R$343,0)))</f>
        <v>0</v>
      </c>
      <c r="AF367" s="695" cm="1">
        <f t="array" ref="AF367">INDEX($H367:$K367,0,MATCH(AF$350,$H$350:$K$350,0))*INDEX($J$344:$R$347,MATCH(AF$350,$I$344:$I$347,0),MATCH(AF$349,$J$343:$R$343,0))+IF(SUM($H367:$I367)&gt;0,INDEX($U$344:$AC$347,MATCH(AF$350,$I$344:$I$347,0),MATCH(AF$349,$J$343:$R$343,0)))</f>
        <v>1</v>
      </c>
      <c r="AG367" s="695" cm="1">
        <f t="array" ref="AG367">INDEX($H367:$K367,0,MATCH(AG$350,$H$350:$K$350,0))*INDEX($J$344:$R$347,MATCH(AG$350,$I$344:$I$347,0),MATCH(AG$349,$J$343:$R$343,0))+IF(SUM($H367:$I367)&gt;0,INDEX($U$344:$AC$347,MATCH(AG$350,$I$344:$I$347,0),MATCH(AG$349,$J$343:$R$343,0)))</f>
        <v>1</v>
      </c>
      <c r="AH367" s="695" cm="1">
        <f t="array" ref="AH367">INDEX($H367:$K367,0,MATCH(AH$350,$H$350:$K$350,0))*INDEX($J$344:$R$347,MATCH(AH$350,$I$344:$I$347,0),MATCH(AH$349,$J$343:$R$343,0))+IF(SUM($H367:$I367)&gt;0,INDEX($U$344:$AC$347,MATCH(AH$350,$I$344:$I$347,0),MATCH(AH$349,$J$343:$R$343,0)))</f>
        <v>2</v>
      </c>
      <c r="AI367" s="695" cm="1">
        <f t="array" ref="AI367">INDEX($H367:$K367,0,MATCH(AI$350,$H$350:$K$350,0))*INDEX($J$344:$R$347,MATCH(AI$350,$I$344:$I$347,0),MATCH(AI$349,$J$343:$R$343,0))+IF(SUM($H367:$I367)&gt;0,INDEX($U$344:$AC$347,MATCH(AI$350,$I$344:$I$347,0),MATCH(AI$349,$J$343:$R$343,0)))</f>
        <v>0</v>
      </c>
      <c r="AJ367" s="695" cm="1">
        <f t="array" ref="AJ367">INDEX($H367:$K367,0,MATCH(AJ$350,$H$350:$K$350,0))*INDEX($J$344:$R$347,MATCH(AJ$350,$I$344:$I$347,0),MATCH(AJ$349,$J$343:$R$343,0))+IF(SUM($H367:$I367)&gt;0,INDEX($U$344:$AC$347,MATCH(AJ$350,$I$344:$I$347,0),MATCH(AJ$349,$J$343:$R$343,0)))</f>
        <v>1</v>
      </c>
      <c r="AK367" s="695" cm="1">
        <f t="array" ref="AK367">INDEX($H367:$K367,0,MATCH(AK$350,$H$350:$K$350,0))*INDEX($J$344:$R$347,MATCH(AK$350,$I$344:$I$347,0),MATCH(AK$349,$J$343:$R$343,0))+IF(SUM($H367:$I367)&gt;0,INDEX($U$344:$AC$347,MATCH(AK$350,$I$344:$I$347,0),MATCH(AK$349,$J$343:$R$343,0)))</f>
        <v>1</v>
      </c>
      <c r="AL367" s="695" cm="1">
        <f t="array" ref="AL367">INDEX($H367:$K367,0,MATCH(AL$350,$H$350:$K$350,0))*INDEX($J$344:$R$347,MATCH(AL$350,$I$344:$I$347,0),MATCH(AL$349,$J$343:$R$343,0))+IF(SUM($H367:$I367)&gt;0,INDEX($U$344:$AC$347,MATCH(AL$350,$I$344:$I$347,0),MATCH(AL$349,$J$343:$R$343,0)))</f>
        <v>2</v>
      </c>
      <c r="AM367" s="695" cm="1">
        <f t="array" ref="AM367">INDEX($H367:$K367,0,MATCH(AM$350,$H$350:$K$350,0))*INDEX($J$344:$R$347,MATCH(AM$350,$I$344:$I$347,0),MATCH(AM$349,$J$343:$R$343,0))+IF(SUM($H367:$I367)&gt;0,INDEX($U$344:$AC$347,MATCH(AM$350,$I$344:$I$347,0),MATCH(AM$349,$J$343:$R$343,0)))</f>
        <v>0</v>
      </c>
      <c r="AN367" s="695" cm="1">
        <f t="array" ref="AN367">INDEX($H367:$K367,0,MATCH(AN$350,$H$350:$K$350,0))*INDEX($J$344:$R$347,MATCH(AN$350,$I$344:$I$347,0),MATCH(AN$349,$J$343:$R$343,0))+IF(SUM($H367:$I367)&gt;0,INDEX($U$344:$AC$347,MATCH(AN$350,$I$344:$I$347,0),MATCH(AN$349,$J$343:$R$343,0)))</f>
        <v>1</v>
      </c>
      <c r="AO367" s="695" cm="1">
        <f t="array" ref="AO367">INDEX($H367:$K367,0,MATCH(AO$350,$H$350:$K$350,0))*INDEX($J$344:$R$347,MATCH(AO$350,$I$344:$I$347,0),MATCH(AO$349,$J$343:$R$343,0))+IF(SUM($H367:$I367)&gt;0,INDEX($U$344:$AC$347,MATCH(AO$350,$I$344:$I$347,0),MATCH(AO$349,$J$343:$R$343,0)))</f>
        <v>1</v>
      </c>
      <c r="AP367" s="695" cm="1">
        <f t="array" ref="AP367">INDEX($H367:$K367,0,MATCH(AP$350,$H$350:$K$350,0))*INDEX($J$344:$R$347,MATCH(AP$350,$I$344:$I$347,0),MATCH(AP$349,$J$343:$R$343,0))+IF(SUM($H367:$I367)&gt;0,INDEX($U$344:$AC$347,MATCH(AP$350,$I$344:$I$347,0),MATCH(AP$349,$J$343:$R$343,0)))</f>
        <v>2</v>
      </c>
      <c r="AQ367" s="695" cm="1">
        <f t="array" ref="AQ367">INDEX($H367:$K367,0,MATCH(AQ$350,$H$350:$K$350,0))*INDEX($J$344:$R$347,MATCH(AQ$350,$I$344:$I$347,0),MATCH(AQ$349,$J$343:$R$343,0))+IF(SUM($H367:$I367)&gt;0,INDEX($U$344:$AC$347,MATCH(AQ$350,$I$344:$I$347,0),MATCH(AQ$349,$J$343:$R$343,0)))</f>
        <v>0</v>
      </c>
      <c r="AR367" s="695" cm="1">
        <f t="array" ref="AR367">INDEX($H367:$K367,0,MATCH(AR$350,$H$350:$K$350,0))*INDEX($J$344:$R$347,MATCH(AR$350,$I$344:$I$347,0),MATCH(AR$349,$J$343:$R$343,0))+IF(SUM($H367:$I367)&gt;0,INDEX($U$344:$AC$347,MATCH(AR$350,$I$344:$I$347,0),MATCH(AR$349,$J$343:$R$343,0)))</f>
        <v>1</v>
      </c>
      <c r="AS367" s="695" cm="1">
        <f t="array" ref="AS367">INDEX($H367:$K367,0,MATCH(AS$350,$H$350:$K$350,0))*INDEX($J$344:$R$347,MATCH(AS$350,$I$344:$I$347,0),MATCH(AS$349,$J$343:$R$343,0))+IF(SUM($H367:$I367)&gt;0,INDEX($U$344:$AC$347,MATCH(AS$350,$I$344:$I$347,0),MATCH(AS$349,$J$343:$R$343,0)))</f>
        <v>1</v>
      </c>
      <c r="AT367" s="695" cm="1">
        <f t="array" ref="AT367">INDEX($H367:$K367,0,MATCH(AT$350,$H$350:$K$350,0))*INDEX($J$344:$R$347,MATCH(AT$350,$I$344:$I$347,0),MATCH(AT$349,$J$343:$R$343,0))+IF(SUM($H367:$I367)&gt;0,INDEX($U$344:$AC$347,MATCH(AT$350,$I$344:$I$347,0),MATCH(AT$349,$J$343:$R$343,0)))</f>
        <v>2</v>
      </c>
      <c r="AU367" s="695" cm="1">
        <f t="array" ref="AU367">INDEX($H367:$K367,0,MATCH(AU$350,$H$350:$K$350,0))*INDEX($J$344:$R$347,MATCH(AU$350,$I$344:$I$347,0),MATCH(AU$349,$J$343:$R$343,0))+IF(SUM($H367:$I367)&gt;0,INDEX($U$344:$AC$347,MATCH(AU$350,$I$344:$I$347,0),MATCH(AU$349,$J$343:$R$343,0)))</f>
        <v>0</v>
      </c>
      <c r="AV367" s="186"/>
      <c r="AW367" s="186"/>
      <c r="AX367" s="16"/>
      <c r="AY367" s="8"/>
      <c r="AZ367" s="8"/>
      <c r="BA367" s="8"/>
    </row>
    <row r="368" spans="1:53" ht="14.5" outlineLevel="1" x14ac:dyDescent="0.35">
      <c r="A368" s="6"/>
      <c r="B368" s="7"/>
      <c r="C368" s="17"/>
      <c r="D368" s="17"/>
      <c r="E368" s="17"/>
      <c r="F368" s="26"/>
      <c r="G368" s="26" t="str">
        <f t="shared" si="173"/>
        <v>YYWLWzd</v>
      </c>
      <c r="H368" s="222">
        <f t="shared" si="174"/>
        <v>0</v>
      </c>
      <c r="I368" s="222">
        <f t="shared" si="174"/>
        <v>1</v>
      </c>
      <c r="J368" s="222">
        <f t="shared" si="174"/>
        <v>2</v>
      </c>
      <c r="K368" s="222">
        <f t="shared" si="175"/>
        <v>0</v>
      </c>
      <c r="L368" s="695" cm="1">
        <f t="array" ref="L368">INDEX($H368:$K368,0,MATCH(L$350,$H$350:$K$350,0))*INDEX($J$344:$R$347,MATCH(L$350,$I$344:$I$347,0),MATCH(L$349,$J$343:$R$343,0))+IF(SUM($H368:$I368)&gt;0,INDEX($U$344:$AC$347,MATCH(L$350,$I$344:$I$347,0),MATCH(L$349,$J$343:$R$343,0)))</f>
        <v>1</v>
      </c>
      <c r="M368" s="695" cm="1">
        <f t="array" ref="M368">INDEX($H368:$K368,0,MATCH(M$350,$H$350:$K$350,0))*INDEX($J$344:$R$347,MATCH(M$350,$I$344:$I$347,0),MATCH(M$349,$J$343:$R$343,0))+IF(SUM($H368:$I368)&gt;0,INDEX($U$344:$AC$347,MATCH(M$350,$I$344:$I$347,0),MATCH(M$349,$J$343:$R$343,0)))</f>
        <v>1</v>
      </c>
      <c r="N368" s="695" cm="1">
        <f t="array" ref="N368">INDEX($H368:$K368,0,MATCH(N$350,$H$350:$K$350,0))*INDEX($J$344:$R$347,MATCH(N$350,$I$344:$I$347,0),MATCH(N$349,$J$343:$R$343,0))+IF(SUM($H368:$I368)&gt;0,INDEX($U$344:$AC$347,MATCH(N$350,$I$344:$I$347,0),MATCH(N$349,$J$343:$R$343,0)))</f>
        <v>2</v>
      </c>
      <c r="O368" s="695" cm="1">
        <f t="array" ref="O368">INDEX($H368:$K368,0,MATCH(O$350,$H$350:$K$350,0))*INDEX($J$344:$R$347,MATCH(O$350,$I$344:$I$347,0),MATCH(O$349,$J$343:$R$343,0))+IF(SUM($H368:$I368)&gt;0,INDEX($U$344:$AC$347,MATCH(O$350,$I$344:$I$347,0),MATCH(O$349,$J$343:$R$343,0)))</f>
        <v>0</v>
      </c>
      <c r="P368" s="695" cm="1">
        <f t="array" ref="P368">INDEX($H368:$K368,0,MATCH(P$350,$H$350:$K$350,0))*INDEX($J$344:$R$347,MATCH(P$350,$I$344:$I$347,0),MATCH(P$349,$J$343:$R$343,0))+IF(SUM($H368:$I368)&gt;0,INDEX($U$344:$AC$347,MATCH(P$350,$I$344:$I$347,0),MATCH(P$349,$J$343:$R$343,0)))</f>
        <v>1</v>
      </c>
      <c r="Q368" s="695" cm="1">
        <f t="array" ref="Q368">INDEX($H368:$K368,0,MATCH(Q$350,$H$350:$K$350,0))*INDEX($J$344:$R$347,MATCH(Q$350,$I$344:$I$347,0),MATCH(Q$349,$J$343:$R$343,0))+IF(SUM($H368:$I368)&gt;0,INDEX($U$344:$AC$347,MATCH(Q$350,$I$344:$I$347,0),MATCH(Q$349,$J$343:$R$343,0)))</f>
        <v>1</v>
      </c>
      <c r="R368" s="695" cm="1">
        <f t="array" ref="R368">INDEX($H368:$K368,0,MATCH(R$350,$H$350:$K$350,0))*INDEX($J$344:$R$347,MATCH(R$350,$I$344:$I$347,0),MATCH(R$349,$J$343:$R$343,0))+IF(SUM($H368:$I368)&gt;0,INDEX($U$344:$AC$347,MATCH(R$350,$I$344:$I$347,0),MATCH(R$349,$J$343:$R$343,0)))</f>
        <v>2</v>
      </c>
      <c r="S368" s="695" cm="1">
        <f t="array" ref="S368">INDEX($H368:$K368,0,MATCH(S$350,$H$350:$K$350,0))*INDEX($J$344:$R$347,MATCH(S$350,$I$344:$I$347,0),MATCH(S$349,$J$343:$R$343,0))+IF(SUM($H368:$I368)&gt;0,INDEX($U$344:$AC$347,MATCH(S$350,$I$344:$I$347,0),MATCH(S$349,$J$343:$R$343,0)))</f>
        <v>0</v>
      </c>
      <c r="T368" s="695" cm="1">
        <f t="array" ref="T368">INDEX($H368:$K368,0,MATCH(T$350,$H$350:$K$350,0))*INDEX($J$344:$R$347,MATCH(T$350,$I$344:$I$347,0),MATCH(T$349,$J$343:$R$343,0))+IF(SUM($H368:$I368)&gt;0,INDEX($U$344:$AC$347,MATCH(T$350,$I$344:$I$347,0),MATCH(T$349,$J$343:$R$343,0)))</f>
        <v>1</v>
      </c>
      <c r="U368" s="695" cm="1">
        <f t="array" ref="U368">INDEX($H368:$K368,0,MATCH(U$350,$H$350:$K$350,0))*INDEX($J$344:$R$347,MATCH(U$350,$I$344:$I$347,0),MATCH(U$349,$J$343:$R$343,0))+IF(SUM($H368:$I368)&gt;0,INDEX($U$344:$AC$347,MATCH(U$350,$I$344:$I$347,0),MATCH(U$349,$J$343:$R$343,0)))</f>
        <v>1</v>
      </c>
      <c r="V368" s="695" cm="1">
        <f t="array" ref="V368">INDEX($H368:$K368,0,MATCH(V$350,$H$350:$K$350,0))*INDEX($J$344:$R$347,MATCH(V$350,$I$344:$I$347,0),MATCH(V$349,$J$343:$R$343,0))+IF(SUM($H368:$I368)&gt;0,INDEX($U$344:$AC$347,MATCH(V$350,$I$344:$I$347,0),MATCH(V$349,$J$343:$R$343,0)))</f>
        <v>2</v>
      </c>
      <c r="W368" s="695" cm="1">
        <f t="array" ref="W368">INDEX($H368:$K368,0,MATCH(W$350,$H$350:$K$350,0))*INDEX($J$344:$R$347,MATCH(W$350,$I$344:$I$347,0),MATCH(W$349,$J$343:$R$343,0))+IF(SUM($H368:$I368)&gt;0,INDEX($U$344:$AC$347,MATCH(W$350,$I$344:$I$347,0),MATCH(W$349,$J$343:$R$343,0)))</f>
        <v>0</v>
      </c>
      <c r="X368" s="695" cm="1">
        <f t="array" ref="X368">INDEX($H368:$K368,0,MATCH(X$350,$H$350:$K$350,0))*INDEX($J$344:$R$347,MATCH(X$350,$I$344:$I$347,0),MATCH(X$349,$J$343:$R$343,0))+IF(SUM($H368:$I368)&gt;0,INDEX($U$344:$AC$347,MATCH(X$350,$I$344:$I$347,0),MATCH(X$349,$J$343:$R$343,0)))</f>
        <v>1</v>
      </c>
      <c r="Y368" s="695" cm="1">
        <f t="array" ref="Y368">INDEX($H368:$K368,0,MATCH(Y$350,$H$350:$K$350,0))*INDEX($J$344:$R$347,MATCH(Y$350,$I$344:$I$347,0),MATCH(Y$349,$J$343:$R$343,0))+IF(SUM($H368:$I368)&gt;0,INDEX($U$344:$AC$347,MATCH(Y$350,$I$344:$I$347,0),MATCH(Y$349,$J$343:$R$343,0)))</f>
        <v>1</v>
      </c>
      <c r="Z368" s="695" cm="1">
        <f t="array" ref="Z368">INDEX($H368:$K368,0,MATCH(Z$350,$H$350:$K$350,0))*INDEX($J$344:$R$347,MATCH(Z$350,$I$344:$I$347,0),MATCH(Z$349,$J$343:$R$343,0))+IF(SUM($H368:$I368)&gt;0,INDEX($U$344:$AC$347,MATCH(Z$350,$I$344:$I$347,0),MATCH(Z$349,$J$343:$R$343,0)))</f>
        <v>2</v>
      </c>
      <c r="AA368" s="695" cm="1">
        <f t="array" ref="AA368">INDEX($H368:$K368,0,MATCH(AA$350,$H$350:$K$350,0))*INDEX($J$344:$R$347,MATCH(AA$350,$I$344:$I$347,0),MATCH(AA$349,$J$343:$R$343,0))+IF(SUM($H368:$I368)&gt;0,INDEX($U$344:$AC$347,MATCH(AA$350,$I$344:$I$347,0),MATCH(AA$349,$J$343:$R$343,0)))</f>
        <v>0</v>
      </c>
      <c r="AB368" s="695" cm="1">
        <f t="array" ref="AB368">INDEX($H368:$K368,0,MATCH(AB$350,$H$350:$K$350,0))*INDEX($J$344:$R$347,MATCH(AB$350,$I$344:$I$347,0),MATCH(AB$349,$J$343:$R$343,0))+IF(SUM($H368:$I368)&gt;0,INDEX($U$344:$AC$347,MATCH(AB$350,$I$344:$I$347,0),MATCH(AB$349,$J$343:$R$343,0)))</f>
        <v>0</v>
      </c>
      <c r="AC368" s="695" cm="1">
        <f t="array" ref="AC368">INDEX($H368:$K368,0,MATCH(AC$350,$H$350:$K$350,0))*INDEX($J$344:$R$347,MATCH(AC$350,$I$344:$I$347,0),MATCH(AC$349,$J$343:$R$343,0))+IF(SUM($H368:$I368)&gt;0,INDEX($U$344:$AC$347,MATCH(AC$350,$I$344:$I$347,0),MATCH(AC$349,$J$343:$R$343,0)))</f>
        <v>1</v>
      </c>
      <c r="AD368" s="695" cm="1">
        <f t="array" ref="AD368">INDEX($H368:$K368,0,MATCH(AD$350,$H$350:$K$350,0))*INDEX($J$344:$R$347,MATCH(AD$350,$I$344:$I$347,0),MATCH(AD$349,$J$343:$R$343,0))+IF(SUM($H368:$I368)&gt;0,INDEX($U$344:$AC$347,MATCH(AD$350,$I$344:$I$347,0),MATCH(AD$349,$J$343:$R$343,0)))</f>
        <v>2</v>
      </c>
      <c r="AE368" s="695" cm="1">
        <f t="array" ref="AE368">INDEX($H368:$K368,0,MATCH(AE$350,$H$350:$K$350,0))*INDEX($J$344:$R$347,MATCH(AE$350,$I$344:$I$347,0),MATCH(AE$349,$J$343:$R$343,0))+IF(SUM($H368:$I368)&gt;0,INDEX($U$344:$AC$347,MATCH(AE$350,$I$344:$I$347,0),MATCH(AE$349,$J$343:$R$343,0)))</f>
        <v>0</v>
      </c>
      <c r="AF368" s="695" cm="1">
        <f t="array" ref="AF368">INDEX($H368:$K368,0,MATCH(AF$350,$H$350:$K$350,0))*INDEX($J$344:$R$347,MATCH(AF$350,$I$344:$I$347,0),MATCH(AF$349,$J$343:$R$343,0))+IF(SUM($H368:$I368)&gt;0,INDEX($U$344:$AC$347,MATCH(AF$350,$I$344:$I$347,0),MATCH(AF$349,$J$343:$R$343,0)))</f>
        <v>0</v>
      </c>
      <c r="AG368" s="695" cm="1">
        <f t="array" ref="AG368">INDEX($H368:$K368,0,MATCH(AG$350,$H$350:$K$350,0))*INDEX($J$344:$R$347,MATCH(AG$350,$I$344:$I$347,0),MATCH(AG$349,$J$343:$R$343,0))+IF(SUM($H368:$I368)&gt;0,INDEX($U$344:$AC$347,MATCH(AG$350,$I$344:$I$347,0),MATCH(AG$349,$J$343:$R$343,0)))</f>
        <v>1</v>
      </c>
      <c r="AH368" s="695" cm="1">
        <f t="array" ref="AH368">INDEX($H368:$K368,0,MATCH(AH$350,$H$350:$K$350,0))*INDEX($J$344:$R$347,MATCH(AH$350,$I$344:$I$347,0),MATCH(AH$349,$J$343:$R$343,0))+IF(SUM($H368:$I368)&gt;0,INDEX($U$344:$AC$347,MATCH(AH$350,$I$344:$I$347,0),MATCH(AH$349,$J$343:$R$343,0)))</f>
        <v>2</v>
      </c>
      <c r="AI368" s="695" cm="1">
        <f t="array" ref="AI368">INDEX($H368:$K368,0,MATCH(AI$350,$H$350:$K$350,0))*INDEX($J$344:$R$347,MATCH(AI$350,$I$344:$I$347,0),MATCH(AI$349,$J$343:$R$343,0))+IF(SUM($H368:$I368)&gt;0,INDEX($U$344:$AC$347,MATCH(AI$350,$I$344:$I$347,0),MATCH(AI$349,$J$343:$R$343,0)))</f>
        <v>0</v>
      </c>
      <c r="AJ368" s="695" cm="1">
        <f t="array" ref="AJ368">INDEX($H368:$K368,0,MATCH(AJ$350,$H$350:$K$350,0))*INDEX($J$344:$R$347,MATCH(AJ$350,$I$344:$I$347,0),MATCH(AJ$349,$J$343:$R$343,0))+IF(SUM($H368:$I368)&gt;0,INDEX($U$344:$AC$347,MATCH(AJ$350,$I$344:$I$347,0),MATCH(AJ$349,$J$343:$R$343,0)))</f>
        <v>0</v>
      </c>
      <c r="AK368" s="695" cm="1">
        <f t="array" ref="AK368">INDEX($H368:$K368,0,MATCH(AK$350,$H$350:$K$350,0))*INDEX($J$344:$R$347,MATCH(AK$350,$I$344:$I$347,0),MATCH(AK$349,$J$343:$R$343,0))+IF(SUM($H368:$I368)&gt;0,INDEX($U$344:$AC$347,MATCH(AK$350,$I$344:$I$347,0),MATCH(AK$349,$J$343:$R$343,0)))</f>
        <v>1</v>
      </c>
      <c r="AL368" s="695" cm="1">
        <f t="array" ref="AL368">INDEX($H368:$K368,0,MATCH(AL$350,$H$350:$K$350,0))*INDEX($J$344:$R$347,MATCH(AL$350,$I$344:$I$347,0),MATCH(AL$349,$J$343:$R$343,0))+IF(SUM($H368:$I368)&gt;0,INDEX($U$344:$AC$347,MATCH(AL$350,$I$344:$I$347,0),MATCH(AL$349,$J$343:$R$343,0)))</f>
        <v>2</v>
      </c>
      <c r="AM368" s="695" cm="1">
        <f t="array" ref="AM368">INDEX($H368:$K368,0,MATCH(AM$350,$H$350:$K$350,0))*INDEX($J$344:$R$347,MATCH(AM$350,$I$344:$I$347,0),MATCH(AM$349,$J$343:$R$343,0))+IF(SUM($H368:$I368)&gt;0,INDEX($U$344:$AC$347,MATCH(AM$350,$I$344:$I$347,0),MATCH(AM$349,$J$343:$R$343,0)))</f>
        <v>0</v>
      </c>
      <c r="AN368" s="695" cm="1">
        <f t="array" ref="AN368">INDEX($H368:$K368,0,MATCH(AN$350,$H$350:$K$350,0))*INDEX($J$344:$R$347,MATCH(AN$350,$I$344:$I$347,0),MATCH(AN$349,$J$343:$R$343,0))+IF(SUM($H368:$I368)&gt;0,INDEX($U$344:$AC$347,MATCH(AN$350,$I$344:$I$347,0),MATCH(AN$349,$J$343:$R$343,0)))</f>
        <v>0</v>
      </c>
      <c r="AO368" s="695" cm="1">
        <f t="array" ref="AO368">INDEX($H368:$K368,0,MATCH(AO$350,$H$350:$K$350,0))*INDEX($J$344:$R$347,MATCH(AO$350,$I$344:$I$347,0),MATCH(AO$349,$J$343:$R$343,0))+IF(SUM($H368:$I368)&gt;0,INDEX($U$344:$AC$347,MATCH(AO$350,$I$344:$I$347,0),MATCH(AO$349,$J$343:$R$343,0)))</f>
        <v>1</v>
      </c>
      <c r="AP368" s="695" cm="1">
        <f t="array" ref="AP368">INDEX($H368:$K368,0,MATCH(AP$350,$H$350:$K$350,0))*INDEX($J$344:$R$347,MATCH(AP$350,$I$344:$I$347,0),MATCH(AP$349,$J$343:$R$343,0))+IF(SUM($H368:$I368)&gt;0,INDEX($U$344:$AC$347,MATCH(AP$350,$I$344:$I$347,0),MATCH(AP$349,$J$343:$R$343,0)))</f>
        <v>2</v>
      </c>
      <c r="AQ368" s="695" cm="1">
        <f t="array" ref="AQ368">INDEX($H368:$K368,0,MATCH(AQ$350,$H$350:$K$350,0))*INDEX($J$344:$R$347,MATCH(AQ$350,$I$344:$I$347,0),MATCH(AQ$349,$J$343:$R$343,0))+IF(SUM($H368:$I368)&gt;0,INDEX($U$344:$AC$347,MATCH(AQ$350,$I$344:$I$347,0),MATCH(AQ$349,$J$343:$R$343,0)))</f>
        <v>0</v>
      </c>
      <c r="AR368" s="695" cm="1">
        <f t="array" ref="AR368">INDEX($H368:$K368,0,MATCH(AR$350,$H$350:$K$350,0))*INDEX($J$344:$R$347,MATCH(AR$350,$I$344:$I$347,0),MATCH(AR$349,$J$343:$R$343,0))+IF(SUM($H368:$I368)&gt;0,INDEX($U$344:$AC$347,MATCH(AR$350,$I$344:$I$347,0),MATCH(AR$349,$J$343:$R$343,0)))</f>
        <v>0</v>
      </c>
      <c r="AS368" s="695" cm="1">
        <f t="array" ref="AS368">INDEX($H368:$K368,0,MATCH(AS$350,$H$350:$K$350,0))*INDEX($J$344:$R$347,MATCH(AS$350,$I$344:$I$347,0),MATCH(AS$349,$J$343:$R$343,0))+IF(SUM($H368:$I368)&gt;0,INDEX($U$344:$AC$347,MATCH(AS$350,$I$344:$I$347,0),MATCH(AS$349,$J$343:$R$343,0)))</f>
        <v>1</v>
      </c>
      <c r="AT368" s="695" cm="1">
        <f t="array" ref="AT368">INDEX($H368:$K368,0,MATCH(AT$350,$H$350:$K$350,0))*INDEX($J$344:$R$347,MATCH(AT$350,$I$344:$I$347,0),MATCH(AT$349,$J$343:$R$343,0))+IF(SUM($H368:$I368)&gt;0,INDEX($U$344:$AC$347,MATCH(AT$350,$I$344:$I$347,0),MATCH(AT$349,$J$343:$R$343,0)))</f>
        <v>2</v>
      </c>
      <c r="AU368" s="695" cm="1">
        <f t="array" ref="AU368">INDEX($H368:$K368,0,MATCH(AU$350,$H$350:$K$350,0))*INDEX($J$344:$R$347,MATCH(AU$350,$I$344:$I$347,0),MATCH(AU$349,$J$343:$R$343,0))+IF(SUM($H368:$I368)&gt;0,INDEX($U$344:$AC$347,MATCH(AU$350,$I$344:$I$347,0),MATCH(AU$349,$J$343:$R$343,0)))</f>
        <v>0</v>
      </c>
      <c r="AV368" s="186"/>
      <c r="AW368" s="186"/>
      <c r="AX368" s="16"/>
      <c r="AY368" s="8"/>
      <c r="AZ368" s="8"/>
      <c r="BA368" s="8"/>
    </row>
    <row r="369" spans="1:53" ht="14.5" outlineLevel="1" x14ac:dyDescent="0.35">
      <c r="A369" s="6"/>
      <c r="B369" s="7"/>
      <c r="C369" s="17"/>
      <c r="D369" s="17"/>
      <c r="E369" s="17"/>
      <c r="F369" s="26"/>
      <c r="G369" s="26" t="str">
        <f t="shared" si="173"/>
        <v>YYNWLw</v>
      </c>
      <c r="H369" s="222">
        <f t="shared" si="174"/>
        <v>1</v>
      </c>
      <c r="I369" s="222">
        <f t="shared" si="174"/>
        <v>1</v>
      </c>
      <c r="J369" s="222">
        <f t="shared" si="174"/>
        <v>2</v>
      </c>
      <c r="K369" s="222">
        <f t="shared" si="175"/>
        <v>1</v>
      </c>
      <c r="L369" s="695" cm="1">
        <f t="array" ref="L369">INDEX($H369:$K369,0,MATCH(L$350,$H$350:$K$350,0))*INDEX($J$344:$R$347,MATCH(L$350,$I$344:$I$347,0),MATCH(L$349,$J$343:$R$343,0))+IF(SUM($H369:$I369)&gt;0,INDEX($U$344:$AC$347,MATCH(L$350,$I$344:$I$347,0),MATCH(L$349,$J$343:$R$343,0)))</f>
        <v>2</v>
      </c>
      <c r="M369" s="695" cm="1">
        <f t="array" ref="M369">INDEX($H369:$K369,0,MATCH(M$350,$H$350:$K$350,0))*INDEX($J$344:$R$347,MATCH(M$350,$I$344:$I$347,0),MATCH(M$349,$J$343:$R$343,0))+IF(SUM($H369:$I369)&gt;0,INDEX($U$344:$AC$347,MATCH(M$350,$I$344:$I$347,0),MATCH(M$349,$J$343:$R$343,0)))</f>
        <v>1</v>
      </c>
      <c r="N369" s="695" cm="1">
        <f t="array" ref="N369">INDEX($H369:$K369,0,MATCH(N$350,$H$350:$K$350,0))*INDEX($J$344:$R$347,MATCH(N$350,$I$344:$I$347,0),MATCH(N$349,$J$343:$R$343,0))+IF(SUM($H369:$I369)&gt;0,INDEX($U$344:$AC$347,MATCH(N$350,$I$344:$I$347,0),MATCH(N$349,$J$343:$R$343,0)))</f>
        <v>2</v>
      </c>
      <c r="O369" s="695" cm="1">
        <f t="array" ref="O369">INDEX($H369:$K369,0,MATCH(O$350,$H$350:$K$350,0))*INDEX($J$344:$R$347,MATCH(O$350,$I$344:$I$347,0),MATCH(O$349,$J$343:$R$343,0))+IF(SUM($H369:$I369)&gt;0,INDEX($U$344:$AC$347,MATCH(O$350,$I$344:$I$347,0),MATCH(O$349,$J$343:$R$343,0)))</f>
        <v>1.5</v>
      </c>
      <c r="P369" s="695" cm="1">
        <f t="array" ref="P369">INDEX($H369:$K369,0,MATCH(P$350,$H$350:$K$350,0))*INDEX($J$344:$R$347,MATCH(P$350,$I$344:$I$347,0),MATCH(P$349,$J$343:$R$343,0))+IF(SUM($H369:$I369)&gt;0,INDEX($U$344:$AC$347,MATCH(P$350,$I$344:$I$347,0),MATCH(P$349,$J$343:$R$343,0)))</f>
        <v>2</v>
      </c>
      <c r="Q369" s="695" cm="1">
        <f t="array" ref="Q369">INDEX($H369:$K369,0,MATCH(Q$350,$H$350:$K$350,0))*INDEX($J$344:$R$347,MATCH(Q$350,$I$344:$I$347,0),MATCH(Q$349,$J$343:$R$343,0))+IF(SUM($H369:$I369)&gt;0,INDEX($U$344:$AC$347,MATCH(Q$350,$I$344:$I$347,0),MATCH(Q$349,$J$343:$R$343,0)))</f>
        <v>1</v>
      </c>
      <c r="R369" s="695" cm="1">
        <f t="array" ref="R369">INDEX($H369:$K369,0,MATCH(R$350,$H$350:$K$350,0))*INDEX($J$344:$R$347,MATCH(R$350,$I$344:$I$347,0),MATCH(R$349,$J$343:$R$343,0))+IF(SUM($H369:$I369)&gt;0,INDEX($U$344:$AC$347,MATCH(R$350,$I$344:$I$347,0),MATCH(R$349,$J$343:$R$343,0)))</f>
        <v>2</v>
      </c>
      <c r="S369" s="695" cm="1">
        <f t="array" ref="S369">INDEX($H369:$K369,0,MATCH(S$350,$H$350:$K$350,0))*INDEX($J$344:$R$347,MATCH(S$350,$I$344:$I$347,0),MATCH(S$349,$J$343:$R$343,0))+IF(SUM($H369:$I369)&gt;0,INDEX($U$344:$AC$347,MATCH(S$350,$I$344:$I$347,0),MATCH(S$349,$J$343:$R$343,0)))</f>
        <v>1</v>
      </c>
      <c r="T369" s="695" cm="1">
        <f t="array" ref="T369">INDEX($H369:$K369,0,MATCH(T$350,$H$350:$K$350,0))*INDEX($J$344:$R$347,MATCH(T$350,$I$344:$I$347,0),MATCH(T$349,$J$343:$R$343,0))+IF(SUM($H369:$I369)&gt;0,INDEX($U$344:$AC$347,MATCH(T$350,$I$344:$I$347,0),MATCH(T$349,$J$343:$R$343,0)))</f>
        <v>2</v>
      </c>
      <c r="U369" s="695" cm="1">
        <f t="array" ref="U369">INDEX($H369:$K369,0,MATCH(U$350,$H$350:$K$350,0))*INDEX($J$344:$R$347,MATCH(U$350,$I$344:$I$347,0),MATCH(U$349,$J$343:$R$343,0))+IF(SUM($H369:$I369)&gt;0,INDEX($U$344:$AC$347,MATCH(U$350,$I$344:$I$347,0),MATCH(U$349,$J$343:$R$343,0)))</f>
        <v>1</v>
      </c>
      <c r="V369" s="695" cm="1">
        <f t="array" ref="V369">INDEX($H369:$K369,0,MATCH(V$350,$H$350:$K$350,0))*INDEX($J$344:$R$347,MATCH(V$350,$I$344:$I$347,0),MATCH(V$349,$J$343:$R$343,0))+IF(SUM($H369:$I369)&gt;0,INDEX($U$344:$AC$347,MATCH(V$350,$I$344:$I$347,0),MATCH(V$349,$J$343:$R$343,0)))</f>
        <v>2</v>
      </c>
      <c r="W369" s="695" cm="1">
        <f t="array" ref="W369">INDEX($H369:$K369,0,MATCH(W$350,$H$350:$K$350,0))*INDEX($J$344:$R$347,MATCH(W$350,$I$344:$I$347,0),MATCH(W$349,$J$343:$R$343,0))+IF(SUM($H369:$I369)&gt;0,INDEX($U$344:$AC$347,MATCH(W$350,$I$344:$I$347,0),MATCH(W$349,$J$343:$R$343,0)))</f>
        <v>1</v>
      </c>
      <c r="X369" s="695" cm="1">
        <f t="array" ref="X369">INDEX($H369:$K369,0,MATCH(X$350,$H$350:$K$350,0))*INDEX($J$344:$R$347,MATCH(X$350,$I$344:$I$347,0),MATCH(X$349,$J$343:$R$343,0))+IF(SUM($H369:$I369)&gt;0,INDEX($U$344:$AC$347,MATCH(X$350,$I$344:$I$347,0),MATCH(X$349,$J$343:$R$343,0)))</f>
        <v>2</v>
      </c>
      <c r="Y369" s="695" cm="1">
        <f t="array" ref="Y369">INDEX($H369:$K369,0,MATCH(Y$350,$H$350:$K$350,0))*INDEX($J$344:$R$347,MATCH(Y$350,$I$344:$I$347,0),MATCH(Y$349,$J$343:$R$343,0))+IF(SUM($H369:$I369)&gt;0,INDEX($U$344:$AC$347,MATCH(Y$350,$I$344:$I$347,0),MATCH(Y$349,$J$343:$R$343,0)))</f>
        <v>1</v>
      </c>
      <c r="Z369" s="695" cm="1">
        <f t="array" ref="Z369">INDEX($H369:$K369,0,MATCH(Z$350,$H$350:$K$350,0))*INDEX($J$344:$R$347,MATCH(Z$350,$I$344:$I$347,0),MATCH(Z$349,$J$343:$R$343,0))+IF(SUM($H369:$I369)&gt;0,INDEX($U$344:$AC$347,MATCH(Z$350,$I$344:$I$347,0),MATCH(Z$349,$J$343:$R$343,0)))</f>
        <v>2</v>
      </c>
      <c r="AA369" s="695" cm="1">
        <f t="array" ref="AA369">INDEX($H369:$K369,0,MATCH(AA$350,$H$350:$K$350,0))*INDEX($J$344:$R$347,MATCH(AA$350,$I$344:$I$347,0),MATCH(AA$349,$J$343:$R$343,0))+IF(SUM($H369:$I369)&gt;0,INDEX($U$344:$AC$347,MATCH(AA$350,$I$344:$I$347,0),MATCH(AA$349,$J$343:$R$343,0)))</f>
        <v>0.5</v>
      </c>
      <c r="AB369" s="695" cm="1">
        <f t="array" ref="AB369">INDEX($H369:$K369,0,MATCH(AB$350,$H$350:$K$350,0))*INDEX($J$344:$R$347,MATCH(AB$350,$I$344:$I$347,0),MATCH(AB$349,$J$343:$R$343,0))+IF(SUM($H369:$I369)&gt;0,INDEX($U$344:$AC$347,MATCH(AB$350,$I$344:$I$347,0),MATCH(AB$349,$J$343:$R$343,0)))</f>
        <v>1</v>
      </c>
      <c r="AC369" s="695" cm="1">
        <f t="array" ref="AC369">INDEX($H369:$K369,0,MATCH(AC$350,$H$350:$K$350,0))*INDEX($J$344:$R$347,MATCH(AC$350,$I$344:$I$347,0),MATCH(AC$349,$J$343:$R$343,0))+IF(SUM($H369:$I369)&gt;0,INDEX($U$344:$AC$347,MATCH(AC$350,$I$344:$I$347,0),MATCH(AC$349,$J$343:$R$343,0)))</f>
        <v>1</v>
      </c>
      <c r="AD369" s="695" cm="1">
        <f t="array" ref="AD369">INDEX($H369:$K369,0,MATCH(AD$350,$H$350:$K$350,0))*INDEX($J$344:$R$347,MATCH(AD$350,$I$344:$I$347,0),MATCH(AD$349,$J$343:$R$343,0))+IF(SUM($H369:$I369)&gt;0,INDEX($U$344:$AC$347,MATCH(AD$350,$I$344:$I$347,0),MATCH(AD$349,$J$343:$R$343,0)))</f>
        <v>2</v>
      </c>
      <c r="AE369" s="695" cm="1">
        <f t="array" ref="AE369">INDEX($H369:$K369,0,MATCH(AE$350,$H$350:$K$350,0))*INDEX($J$344:$R$347,MATCH(AE$350,$I$344:$I$347,0),MATCH(AE$349,$J$343:$R$343,0))+IF(SUM($H369:$I369)&gt;0,INDEX($U$344:$AC$347,MATCH(AE$350,$I$344:$I$347,0),MATCH(AE$349,$J$343:$R$343,0)))</f>
        <v>1</v>
      </c>
      <c r="AF369" s="695" cm="1">
        <f t="array" ref="AF369">INDEX($H369:$K369,0,MATCH(AF$350,$H$350:$K$350,0))*INDEX($J$344:$R$347,MATCH(AF$350,$I$344:$I$347,0),MATCH(AF$349,$J$343:$R$343,0))+IF(SUM($H369:$I369)&gt;0,INDEX($U$344:$AC$347,MATCH(AF$350,$I$344:$I$347,0),MATCH(AF$349,$J$343:$R$343,0)))</f>
        <v>1</v>
      </c>
      <c r="AG369" s="695" cm="1">
        <f t="array" ref="AG369">INDEX($H369:$K369,0,MATCH(AG$350,$H$350:$K$350,0))*INDEX($J$344:$R$347,MATCH(AG$350,$I$344:$I$347,0),MATCH(AG$349,$J$343:$R$343,0))+IF(SUM($H369:$I369)&gt;0,INDEX($U$344:$AC$347,MATCH(AG$350,$I$344:$I$347,0),MATCH(AG$349,$J$343:$R$343,0)))</f>
        <v>1</v>
      </c>
      <c r="AH369" s="695" cm="1">
        <f t="array" ref="AH369">INDEX($H369:$K369,0,MATCH(AH$350,$H$350:$K$350,0))*INDEX($J$344:$R$347,MATCH(AH$350,$I$344:$I$347,0),MATCH(AH$349,$J$343:$R$343,0))+IF(SUM($H369:$I369)&gt;0,INDEX($U$344:$AC$347,MATCH(AH$350,$I$344:$I$347,0),MATCH(AH$349,$J$343:$R$343,0)))</f>
        <v>2</v>
      </c>
      <c r="AI369" s="695" cm="1">
        <f t="array" ref="AI369">INDEX($H369:$K369,0,MATCH(AI$350,$H$350:$K$350,0))*INDEX($J$344:$R$347,MATCH(AI$350,$I$344:$I$347,0),MATCH(AI$349,$J$343:$R$343,0))+IF(SUM($H369:$I369)&gt;0,INDEX($U$344:$AC$347,MATCH(AI$350,$I$344:$I$347,0),MATCH(AI$349,$J$343:$R$343,0)))</f>
        <v>0.5</v>
      </c>
      <c r="AJ369" s="695" cm="1">
        <f t="array" ref="AJ369">INDEX($H369:$K369,0,MATCH(AJ$350,$H$350:$K$350,0))*INDEX($J$344:$R$347,MATCH(AJ$350,$I$344:$I$347,0),MATCH(AJ$349,$J$343:$R$343,0))+IF(SUM($H369:$I369)&gt;0,INDEX($U$344:$AC$347,MATCH(AJ$350,$I$344:$I$347,0),MATCH(AJ$349,$J$343:$R$343,0)))</f>
        <v>1</v>
      </c>
      <c r="AK369" s="695" cm="1">
        <f t="array" ref="AK369">INDEX($H369:$K369,0,MATCH(AK$350,$H$350:$K$350,0))*INDEX($J$344:$R$347,MATCH(AK$350,$I$344:$I$347,0),MATCH(AK$349,$J$343:$R$343,0))+IF(SUM($H369:$I369)&gt;0,INDEX($U$344:$AC$347,MATCH(AK$350,$I$344:$I$347,0),MATCH(AK$349,$J$343:$R$343,0)))</f>
        <v>1</v>
      </c>
      <c r="AL369" s="695" cm="1">
        <f t="array" ref="AL369">INDEX($H369:$K369,0,MATCH(AL$350,$H$350:$K$350,0))*INDEX($J$344:$R$347,MATCH(AL$350,$I$344:$I$347,0),MATCH(AL$349,$J$343:$R$343,0))+IF(SUM($H369:$I369)&gt;0,INDEX($U$344:$AC$347,MATCH(AL$350,$I$344:$I$347,0),MATCH(AL$349,$J$343:$R$343,0)))</f>
        <v>2</v>
      </c>
      <c r="AM369" s="695" cm="1">
        <f t="array" ref="AM369">INDEX($H369:$K369,0,MATCH(AM$350,$H$350:$K$350,0))*INDEX($J$344:$R$347,MATCH(AM$350,$I$344:$I$347,0),MATCH(AM$349,$J$343:$R$343,0))+IF(SUM($H369:$I369)&gt;0,INDEX($U$344:$AC$347,MATCH(AM$350,$I$344:$I$347,0),MATCH(AM$349,$J$343:$R$343,0)))</f>
        <v>0.5</v>
      </c>
      <c r="AN369" s="695" cm="1">
        <f t="array" ref="AN369">INDEX($H369:$K369,0,MATCH(AN$350,$H$350:$K$350,0))*INDEX($J$344:$R$347,MATCH(AN$350,$I$344:$I$347,0),MATCH(AN$349,$J$343:$R$343,0))+IF(SUM($H369:$I369)&gt;0,INDEX($U$344:$AC$347,MATCH(AN$350,$I$344:$I$347,0),MATCH(AN$349,$J$343:$R$343,0)))</f>
        <v>1</v>
      </c>
      <c r="AO369" s="695" cm="1">
        <f t="array" ref="AO369">INDEX($H369:$K369,0,MATCH(AO$350,$H$350:$K$350,0))*INDEX($J$344:$R$347,MATCH(AO$350,$I$344:$I$347,0),MATCH(AO$349,$J$343:$R$343,0))+IF(SUM($H369:$I369)&gt;0,INDEX($U$344:$AC$347,MATCH(AO$350,$I$344:$I$347,0),MATCH(AO$349,$J$343:$R$343,0)))</f>
        <v>1</v>
      </c>
      <c r="AP369" s="695" cm="1">
        <f t="array" ref="AP369">INDEX($H369:$K369,0,MATCH(AP$350,$H$350:$K$350,0))*INDEX($J$344:$R$347,MATCH(AP$350,$I$344:$I$347,0),MATCH(AP$349,$J$343:$R$343,0))+IF(SUM($H369:$I369)&gt;0,INDEX($U$344:$AC$347,MATCH(AP$350,$I$344:$I$347,0),MATCH(AP$349,$J$343:$R$343,0)))</f>
        <v>2</v>
      </c>
      <c r="AQ369" s="695" cm="1">
        <f t="array" ref="AQ369">INDEX($H369:$K369,0,MATCH(AQ$350,$H$350:$K$350,0))*INDEX($J$344:$R$347,MATCH(AQ$350,$I$344:$I$347,0),MATCH(AQ$349,$J$343:$R$343,0))+IF(SUM($H369:$I369)&gt;0,INDEX($U$344:$AC$347,MATCH(AQ$350,$I$344:$I$347,0),MATCH(AQ$349,$J$343:$R$343,0)))</f>
        <v>0</v>
      </c>
      <c r="AR369" s="695" cm="1">
        <f t="array" ref="AR369">INDEX($H369:$K369,0,MATCH(AR$350,$H$350:$K$350,0))*INDEX($J$344:$R$347,MATCH(AR$350,$I$344:$I$347,0),MATCH(AR$349,$J$343:$R$343,0))+IF(SUM($H369:$I369)&gt;0,INDEX($U$344:$AC$347,MATCH(AR$350,$I$344:$I$347,0),MATCH(AR$349,$J$343:$R$343,0)))</f>
        <v>1</v>
      </c>
      <c r="AS369" s="695" cm="1">
        <f t="array" ref="AS369">INDEX($H369:$K369,0,MATCH(AS$350,$H$350:$K$350,0))*INDEX($J$344:$R$347,MATCH(AS$350,$I$344:$I$347,0),MATCH(AS$349,$J$343:$R$343,0))+IF(SUM($H369:$I369)&gt;0,INDEX($U$344:$AC$347,MATCH(AS$350,$I$344:$I$347,0),MATCH(AS$349,$J$343:$R$343,0)))</f>
        <v>1</v>
      </c>
      <c r="AT369" s="695" cm="1">
        <f t="array" ref="AT369">INDEX($H369:$K369,0,MATCH(AT$350,$H$350:$K$350,0))*INDEX($J$344:$R$347,MATCH(AT$350,$I$344:$I$347,0),MATCH(AT$349,$J$343:$R$343,0))+IF(SUM($H369:$I369)&gt;0,INDEX($U$344:$AC$347,MATCH(AT$350,$I$344:$I$347,0),MATCH(AT$349,$J$343:$R$343,0)))</f>
        <v>2</v>
      </c>
      <c r="AU369" s="695" cm="1">
        <f t="array" ref="AU369">INDEX($H369:$K369,0,MATCH(AU$350,$H$350:$K$350,0))*INDEX($J$344:$R$347,MATCH(AU$350,$I$344:$I$347,0),MATCH(AU$349,$J$343:$R$343,0))+IF(SUM($H369:$I369)&gt;0,INDEX($U$344:$AC$347,MATCH(AU$350,$I$344:$I$347,0),MATCH(AU$349,$J$343:$R$343,0)))</f>
        <v>1</v>
      </c>
      <c r="AV369" s="186"/>
      <c r="AW369" s="186"/>
      <c r="AX369" s="16"/>
      <c r="AY369" s="8"/>
      <c r="AZ369" s="8"/>
      <c r="BA369" s="8"/>
    </row>
    <row r="370" spans="1:53" ht="14.5" outlineLevel="1" x14ac:dyDescent="0.35">
      <c r="A370" s="6"/>
      <c r="B370" s="7"/>
      <c r="C370" s="17"/>
      <c r="D370" s="17"/>
      <c r="E370" s="17"/>
      <c r="F370" s="26"/>
      <c r="G370" s="26" t="str">
        <f t="shared" si="173"/>
        <v>YYNWLwd</v>
      </c>
      <c r="H370" s="222">
        <f t="shared" si="174"/>
        <v>0</v>
      </c>
      <c r="I370" s="222">
        <f t="shared" si="174"/>
        <v>1</v>
      </c>
      <c r="J370" s="222">
        <f t="shared" si="174"/>
        <v>2</v>
      </c>
      <c r="K370" s="222">
        <f t="shared" si="175"/>
        <v>1</v>
      </c>
      <c r="L370" s="695" cm="1">
        <f t="array" ref="L370">INDEX($H370:$K370,0,MATCH(L$350,$H$350:$K$350,0))*INDEX($J$344:$R$347,MATCH(L$350,$I$344:$I$347,0),MATCH(L$349,$J$343:$R$343,0))+IF(SUM($H370:$I370)&gt;0,INDEX($U$344:$AC$347,MATCH(L$350,$I$344:$I$347,0),MATCH(L$349,$J$343:$R$343,0)))</f>
        <v>1</v>
      </c>
      <c r="M370" s="695" cm="1">
        <f t="array" ref="M370">INDEX($H370:$K370,0,MATCH(M$350,$H$350:$K$350,0))*INDEX($J$344:$R$347,MATCH(M$350,$I$344:$I$347,0),MATCH(M$349,$J$343:$R$343,0))+IF(SUM($H370:$I370)&gt;0,INDEX($U$344:$AC$347,MATCH(M$350,$I$344:$I$347,0),MATCH(M$349,$J$343:$R$343,0)))</f>
        <v>1</v>
      </c>
      <c r="N370" s="695" cm="1">
        <f t="array" ref="N370">INDEX($H370:$K370,0,MATCH(N$350,$H$350:$K$350,0))*INDEX($J$344:$R$347,MATCH(N$350,$I$344:$I$347,0),MATCH(N$349,$J$343:$R$343,0))+IF(SUM($H370:$I370)&gt;0,INDEX($U$344:$AC$347,MATCH(N$350,$I$344:$I$347,0),MATCH(N$349,$J$343:$R$343,0)))</f>
        <v>2</v>
      </c>
      <c r="O370" s="695" cm="1">
        <f t="array" ref="O370">INDEX($H370:$K370,0,MATCH(O$350,$H$350:$K$350,0))*INDEX($J$344:$R$347,MATCH(O$350,$I$344:$I$347,0),MATCH(O$349,$J$343:$R$343,0))+IF(SUM($H370:$I370)&gt;0,INDEX($U$344:$AC$347,MATCH(O$350,$I$344:$I$347,0),MATCH(O$349,$J$343:$R$343,0)))</f>
        <v>1.5</v>
      </c>
      <c r="P370" s="695" cm="1">
        <f t="array" ref="P370">INDEX($H370:$K370,0,MATCH(P$350,$H$350:$K$350,0))*INDEX($J$344:$R$347,MATCH(P$350,$I$344:$I$347,0),MATCH(P$349,$J$343:$R$343,0))+IF(SUM($H370:$I370)&gt;0,INDEX($U$344:$AC$347,MATCH(P$350,$I$344:$I$347,0),MATCH(P$349,$J$343:$R$343,0)))</f>
        <v>1</v>
      </c>
      <c r="Q370" s="695" cm="1">
        <f t="array" ref="Q370">INDEX($H370:$K370,0,MATCH(Q$350,$H$350:$K$350,0))*INDEX($J$344:$R$347,MATCH(Q$350,$I$344:$I$347,0),MATCH(Q$349,$J$343:$R$343,0))+IF(SUM($H370:$I370)&gt;0,INDEX($U$344:$AC$347,MATCH(Q$350,$I$344:$I$347,0),MATCH(Q$349,$J$343:$R$343,0)))</f>
        <v>1</v>
      </c>
      <c r="R370" s="695" cm="1">
        <f t="array" ref="R370">INDEX($H370:$K370,0,MATCH(R$350,$H$350:$K$350,0))*INDEX($J$344:$R$347,MATCH(R$350,$I$344:$I$347,0),MATCH(R$349,$J$343:$R$343,0))+IF(SUM($H370:$I370)&gt;0,INDEX($U$344:$AC$347,MATCH(R$350,$I$344:$I$347,0),MATCH(R$349,$J$343:$R$343,0)))</f>
        <v>2</v>
      </c>
      <c r="S370" s="695" cm="1">
        <f t="array" ref="S370">INDEX($H370:$K370,0,MATCH(S$350,$H$350:$K$350,0))*INDEX($J$344:$R$347,MATCH(S$350,$I$344:$I$347,0),MATCH(S$349,$J$343:$R$343,0))+IF(SUM($H370:$I370)&gt;0,INDEX($U$344:$AC$347,MATCH(S$350,$I$344:$I$347,0),MATCH(S$349,$J$343:$R$343,0)))</f>
        <v>1</v>
      </c>
      <c r="T370" s="695" cm="1">
        <f t="array" ref="T370">INDEX($H370:$K370,0,MATCH(T$350,$H$350:$K$350,0))*INDEX($J$344:$R$347,MATCH(T$350,$I$344:$I$347,0),MATCH(T$349,$J$343:$R$343,0))+IF(SUM($H370:$I370)&gt;0,INDEX($U$344:$AC$347,MATCH(T$350,$I$344:$I$347,0),MATCH(T$349,$J$343:$R$343,0)))</f>
        <v>1</v>
      </c>
      <c r="U370" s="695" cm="1">
        <f t="array" ref="U370">INDEX($H370:$K370,0,MATCH(U$350,$H$350:$K$350,0))*INDEX($J$344:$R$347,MATCH(U$350,$I$344:$I$347,0),MATCH(U$349,$J$343:$R$343,0))+IF(SUM($H370:$I370)&gt;0,INDEX($U$344:$AC$347,MATCH(U$350,$I$344:$I$347,0),MATCH(U$349,$J$343:$R$343,0)))</f>
        <v>1</v>
      </c>
      <c r="V370" s="695" cm="1">
        <f t="array" ref="V370">INDEX($H370:$K370,0,MATCH(V$350,$H$350:$K$350,0))*INDEX($J$344:$R$347,MATCH(V$350,$I$344:$I$347,0),MATCH(V$349,$J$343:$R$343,0))+IF(SUM($H370:$I370)&gt;0,INDEX($U$344:$AC$347,MATCH(V$350,$I$344:$I$347,0),MATCH(V$349,$J$343:$R$343,0)))</f>
        <v>2</v>
      </c>
      <c r="W370" s="695" cm="1">
        <f t="array" ref="W370">INDEX($H370:$K370,0,MATCH(W$350,$H$350:$K$350,0))*INDEX($J$344:$R$347,MATCH(W$350,$I$344:$I$347,0),MATCH(W$349,$J$343:$R$343,0))+IF(SUM($H370:$I370)&gt;0,INDEX($U$344:$AC$347,MATCH(W$350,$I$344:$I$347,0),MATCH(W$349,$J$343:$R$343,0)))</f>
        <v>1</v>
      </c>
      <c r="X370" s="695" cm="1">
        <f t="array" ref="X370">INDEX($H370:$K370,0,MATCH(X$350,$H$350:$K$350,0))*INDEX($J$344:$R$347,MATCH(X$350,$I$344:$I$347,0),MATCH(X$349,$J$343:$R$343,0))+IF(SUM($H370:$I370)&gt;0,INDEX($U$344:$AC$347,MATCH(X$350,$I$344:$I$347,0),MATCH(X$349,$J$343:$R$343,0)))</f>
        <v>1</v>
      </c>
      <c r="Y370" s="695" cm="1">
        <f t="array" ref="Y370">INDEX($H370:$K370,0,MATCH(Y$350,$H$350:$K$350,0))*INDEX($J$344:$R$347,MATCH(Y$350,$I$344:$I$347,0),MATCH(Y$349,$J$343:$R$343,0))+IF(SUM($H370:$I370)&gt;0,INDEX($U$344:$AC$347,MATCH(Y$350,$I$344:$I$347,0),MATCH(Y$349,$J$343:$R$343,0)))</f>
        <v>1</v>
      </c>
      <c r="Z370" s="695" cm="1">
        <f t="array" ref="Z370">INDEX($H370:$K370,0,MATCH(Z$350,$H$350:$K$350,0))*INDEX($J$344:$R$347,MATCH(Z$350,$I$344:$I$347,0),MATCH(Z$349,$J$343:$R$343,0))+IF(SUM($H370:$I370)&gt;0,INDEX($U$344:$AC$347,MATCH(Z$350,$I$344:$I$347,0),MATCH(Z$349,$J$343:$R$343,0)))</f>
        <v>2</v>
      </c>
      <c r="AA370" s="695" cm="1">
        <f t="array" ref="AA370">INDEX($H370:$K370,0,MATCH(AA$350,$H$350:$K$350,0))*INDEX($J$344:$R$347,MATCH(AA$350,$I$344:$I$347,0),MATCH(AA$349,$J$343:$R$343,0))+IF(SUM($H370:$I370)&gt;0,INDEX($U$344:$AC$347,MATCH(AA$350,$I$344:$I$347,0),MATCH(AA$349,$J$343:$R$343,0)))</f>
        <v>0.5</v>
      </c>
      <c r="AB370" s="695" cm="1">
        <f t="array" ref="AB370">INDEX($H370:$K370,0,MATCH(AB$350,$H$350:$K$350,0))*INDEX($J$344:$R$347,MATCH(AB$350,$I$344:$I$347,0),MATCH(AB$349,$J$343:$R$343,0))+IF(SUM($H370:$I370)&gt;0,INDEX($U$344:$AC$347,MATCH(AB$350,$I$344:$I$347,0),MATCH(AB$349,$J$343:$R$343,0)))</f>
        <v>0</v>
      </c>
      <c r="AC370" s="695" cm="1">
        <f t="array" ref="AC370">INDEX($H370:$K370,0,MATCH(AC$350,$H$350:$K$350,0))*INDEX($J$344:$R$347,MATCH(AC$350,$I$344:$I$347,0),MATCH(AC$349,$J$343:$R$343,0))+IF(SUM($H370:$I370)&gt;0,INDEX($U$344:$AC$347,MATCH(AC$350,$I$344:$I$347,0),MATCH(AC$349,$J$343:$R$343,0)))</f>
        <v>1</v>
      </c>
      <c r="AD370" s="695" cm="1">
        <f t="array" ref="AD370">INDEX($H370:$K370,0,MATCH(AD$350,$H$350:$K$350,0))*INDEX($J$344:$R$347,MATCH(AD$350,$I$344:$I$347,0),MATCH(AD$349,$J$343:$R$343,0))+IF(SUM($H370:$I370)&gt;0,INDEX($U$344:$AC$347,MATCH(AD$350,$I$344:$I$347,0),MATCH(AD$349,$J$343:$R$343,0)))</f>
        <v>2</v>
      </c>
      <c r="AE370" s="695" cm="1">
        <f t="array" ref="AE370">INDEX($H370:$K370,0,MATCH(AE$350,$H$350:$K$350,0))*INDEX($J$344:$R$347,MATCH(AE$350,$I$344:$I$347,0),MATCH(AE$349,$J$343:$R$343,0))+IF(SUM($H370:$I370)&gt;0,INDEX($U$344:$AC$347,MATCH(AE$350,$I$344:$I$347,0),MATCH(AE$349,$J$343:$R$343,0)))</f>
        <v>1</v>
      </c>
      <c r="AF370" s="695" cm="1">
        <f t="array" ref="AF370">INDEX($H370:$K370,0,MATCH(AF$350,$H$350:$K$350,0))*INDEX($J$344:$R$347,MATCH(AF$350,$I$344:$I$347,0),MATCH(AF$349,$J$343:$R$343,0))+IF(SUM($H370:$I370)&gt;0,INDEX($U$344:$AC$347,MATCH(AF$350,$I$344:$I$347,0),MATCH(AF$349,$J$343:$R$343,0)))</f>
        <v>0</v>
      </c>
      <c r="AG370" s="695" cm="1">
        <f t="array" ref="AG370">INDEX($H370:$K370,0,MATCH(AG$350,$H$350:$K$350,0))*INDEX($J$344:$R$347,MATCH(AG$350,$I$344:$I$347,0),MATCH(AG$349,$J$343:$R$343,0))+IF(SUM($H370:$I370)&gt;0,INDEX($U$344:$AC$347,MATCH(AG$350,$I$344:$I$347,0),MATCH(AG$349,$J$343:$R$343,0)))</f>
        <v>1</v>
      </c>
      <c r="AH370" s="695" cm="1">
        <f t="array" ref="AH370">INDEX($H370:$K370,0,MATCH(AH$350,$H$350:$K$350,0))*INDEX($J$344:$R$347,MATCH(AH$350,$I$344:$I$347,0),MATCH(AH$349,$J$343:$R$343,0))+IF(SUM($H370:$I370)&gt;0,INDEX($U$344:$AC$347,MATCH(AH$350,$I$344:$I$347,0),MATCH(AH$349,$J$343:$R$343,0)))</f>
        <v>2</v>
      </c>
      <c r="AI370" s="695" cm="1">
        <f t="array" ref="AI370">INDEX($H370:$K370,0,MATCH(AI$350,$H$350:$K$350,0))*INDEX($J$344:$R$347,MATCH(AI$350,$I$344:$I$347,0),MATCH(AI$349,$J$343:$R$343,0))+IF(SUM($H370:$I370)&gt;0,INDEX($U$344:$AC$347,MATCH(AI$350,$I$344:$I$347,0),MATCH(AI$349,$J$343:$R$343,0)))</f>
        <v>0.5</v>
      </c>
      <c r="AJ370" s="695" cm="1">
        <f t="array" ref="AJ370">INDEX($H370:$K370,0,MATCH(AJ$350,$H$350:$K$350,0))*INDEX($J$344:$R$347,MATCH(AJ$350,$I$344:$I$347,0),MATCH(AJ$349,$J$343:$R$343,0))+IF(SUM($H370:$I370)&gt;0,INDEX($U$344:$AC$347,MATCH(AJ$350,$I$344:$I$347,0),MATCH(AJ$349,$J$343:$R$343,0)))</f>
        <v>0</v>
      </c>
      <c r="AK370" s="695" cm="1">
        <f t="array" ref="AK370">INDEX($H370:$K370,0,MATCH(AK$350,$H$350:$K$350,0))*INDEX($J$344:$R$347,MATCH(AK$350,$I$344:$I$347,0),MATCH(AK$349,$J$343:$R$343,0))+IF(SUM($H370:$I370)&gt;0,INDEX($U$344:$AC$347,MATCH(AK$350,$I$344:$I$347,0),MATCH(AK$349,$J$343:$R$343,0)))</f>
        <v>1</v>
      </c>
      <c r="AL370" s="695" cm="1">
        <f t="array" ref="AL370">INDEX($H370:$K370,0,MATCH(AL$350,$H$350:$K$350,0))*INDEX($J$344:$R$347,MATCH(AL$350,$I$344:$I$347,0),MATCH(AL$349,$J$343:$R$343,0))+IF(SUM($H370:$I370)&gt;0,INDEX($U$344:$AC$347,MATCH(AL$350,$I$344:$I$347,0),MATCH(AL$349,$J$343:$R$343,0)))</f>
        <v>2</v>
      </c>
      <c r="AM370" s="695" cm="1">
        <f t="array" ref="AM370">INDEX($H370:$K370,0,MATCH(AM$350,$H$350:$K$350,0))*INDEX($J$344:$R$347,MATCH(AM$350,$I$344:$I$347,0),MATCH(AM$349,$J$343:$R$343,0))+IF(SUM($H370:$I370)&gt;0,INDEX($U$344:$AC$347,MATCH(AM$350,$I$344:$I$347,0),MATCH(AM$349,$J$343:$R$343,0)))</f>
        <v>0.5</v>
      </c>
      <c r="AN370" s="695" cm="1">
        <f t="array" ref="AN370">INDEX($H370:$K370,0,MATCH(AN$350,$H$350:$K$350,0))*INDEX($J$344:$R$347,MATCH(AN$350,$I$344:$I$347,0),MATCH(AN$349,$J$343:$R$343,0))+IF(SUM($H370:$I370)&gt;0,INDEX($U$344:$AC$347,MATCH(AN$350,$I$344:$I$347,0),MATCH(AN$349,$J$343:$R$343,0)))</f>
        <v>0</v>
      </c>
      <c r="AO370" s="695" cm="1">
        <f t="array" ref="AO370">INDEX($H370:$K370,0,MATCH(AO$350,$H$350:$K$350,0))*INDEX($J$344:$R$347,MATCH(AO$350,$I$344:$I$347,0),MATCH(AO$349,$J$343:$R$343,0))+IF(SUM($H370:$I370)&gt;0,INDEX($U$344:$AC$347,MATCH(AO$350,$I$344:$I$347,0),MATCH(AO$349,$J$343:$R$343,0)))</f>
        <v>1</v>
      </c>
      <c r="AP370" s="695" cm="1">
        <f t="array" ref="AP370">INDEX($H370:$K370,0,MATCH(AP$350,$H$350:$K$350,0))*INDEX($J$344:$R$347,MATCH(AP$350,$I$344:$I$347,0),MATCH(AP$349,$J$343:$R$343,0))+IF(SUM($H370:$I370)&gt;0,INDEX($U$344:$AC$347,MATCH(AP$350,$I$344:$I$347,0),MATCH(AP$349,$J$343:$R$343,0)))</f>
        <v>2</v>
      </c>
      <c r="AQ370" s="695" cm="1">
        <f t="array" ref="AQ370">INDEX($H370:$K370,0,MATCH(AQ$350,$H$350:$K$350,0))*INDEX($J$344:$R$347,MATCH(AQ$350,$I$344:$I$347,0),MATCH(AQ$349,$J$343:$R$343,0))+IF(SUM($H370:$I370)&gt;0,INDEX($U$344:$AC$347,MATCH(AQ$350,$I$344:$I$347,0),MATCH(AQ$349,$J$343:$R$343,0)))</f>
        <v>0</v>
      </c>
      <c r="AR370" s="695" cm="1">
        <f t="array" ref="AR370">INDEX($H370:$K370,0,MATCH(AR$350,$H$350:$K$350,0))*INDEX($J$344:$R$347,MATCH(AR$350,$I$344:$I$347,0),MATCH(AR$349,$J$343:$R$343,0))+IF(SUM($H370:$I370)&gt;0,INDEX($U$344:$AC$347,MATCH(AR$350,$I$344:$I$347,0),MATCH(AR$349,$J$343:$R$343,0)))</f>
        <v>0</v>
      </c>
      <c r="AS370" s="695" cm="1">
        <f t="array" ref="AS370">INDEX($H370:$K370,0,MATCH(AS$350,$H$350:$K$350,0))*INDEX($J$344:$R$347,MATCH(AS$350,$I$344:$I$347,0),MATCH(AS$349,$J$343:$R$343,0))+IF(SUM($H370:$I370)&gt;0,INDEX($U$344:$AC$347,MATCH(AS$350,$I$344:$I$347,0),MATCH(AS$349,$J$343:$R$343,0)))</f>
        <v>1</v>
      </c>
      <c r="AT370" s="695" cm="1">
        <f t="array" ref="AT370">INDEX($H370:$K370,0,MATCH(AT$350,$H$350:$K$350,0))*INDEX($J$344:$R$347,MATCH(AT$350,$I$344:$I$347,0),MATCH(AT$349,$J$343:$R$343,0))+IF(SUM($H370:$I370)&gt;0,INDEX($U$344:$AC$347,MATCH(AT$350,$I$344:$I$347,0),MATCH(AT$349,$J$343:$R$343,0)))</f>
        <v>2</v>
      </c>
      <c r="AU370" s="695" cm="1">
        <f t="array" ref="AU370">INDEX($H370:$K370,0,MATCH(AU$350,$H$350:$K$350,0))*INDEX($J$344:$R$347,MATCH(AU$350,$I$344:$I$347,0),MATCH(AU$349,$J$343:$R$343,0))+IF(SUM($H370:$I370)&gt;0,INDEX($U$344:$AC$347,MATCH(AU$350,$I$344:$I$347,0),MATCH(AU$349,$J$343:$R$343,0)))</f>
        <v>1</v>
      </c>
      <c r="AV370" s="186"/>
      <c r="AW370" s="186"/>
      <c r="AX370" s="16"/>
      <c r="AY370" s="8"/>
      <c r="AZ370" s="8"/>
      <c r="BA370" s="8"/>
    </row>
    <row r="371" spans="1:53" ht="14.5" outlineLevel="1" x14ac:dyDescent="0.35">
      <c r="A371" s="6"/>
      <c r="B371" s="7"/>
      <c r="C371" s="17"/>
      <c r="D371" s="17"/>
      <c r="E371" s="17"/>
      <c r="F371" s="26"/>
      <c r="G371" s="26" t="str">
        <f t="shared" si="173"/>
        <v>AYAA2A1w</v>
      </c>
      <c r="H371" s="222">
        <f t="shared" ref="H371:J390" si="176">IF($H308&gt;0,INDEX($Z$211:$AC$224,MATCH($M183,$Y$211:$Y$224,0),MATCH(H$350,$Z$210:$AC$210,0)),0)</f>
        <v>1</v>
      </c>
      <c r="I371" s="222">
        <f t="shared" si="176"/>
        <v>1</v>
      </c>
      <c r="J371" s="222">
        <f t="shared" si="176"/>
        <v>2</v>
      </c>
      <c r="K371" s="222">
        <f t="shared" si="175"/>
        <v>0</v>
      </c>
      <c r="L371" s="695" cm="1">
        <f t="array" ref="L371">INDEX($H371:$K371,0,MATCH(L$350,$H$350:$K$350,0))*INDEX($J$344:$R$347,MATCH(L$350,$I$344:$I$347,0),MATCH(L$349,$J$343:$R$343,0))+IF(SUM($H371:$I371)&gt;0,INDEX($U$344:$AC$347,MATCH(L$350,$I$344:$I$347,0),MATCH(L$349,$J$343:$R$343,0)))</f>
        <v>2</v>
      </c>
      <c r="M371" s="695" cm="1">
        <f t="array" ref="M371">INDEX($H371:$K371,0,MATCH(M$350,$H$350:$K$350,0))*INDEX($J$344:$R$347,MATCH(M$350,$I$344:$I$347,0),MATCH(M$349,$J$343:$R$343,0))+IF(SUM($H371:$I371)&gt;0,INDEX($U$344:$AC$347,MATCH(M$350,$I$344:$I$347,0),MATCH(M$349,$J$343:$R$343,0)))</f>
        <v>1</v>
      </c>
      <c r="N371" s="695" cm="1">
        <f t="array" ref="N371">INDEX($H371:$K371,0,MATCH(N$350,$H$350:$K$350,0))*INDEX($J$344:$R$347,MATCH(N$350,$I$344:$I$347,0),MATCH(N$349,$J$343:$R$343,0))+IF(SUM($H371:$I371)&gt;0,INDEX($U$344:$AC$347,MATCH(N$350,$I$344:$I$347,0),MATCH(N$349,$J$343:$R$343,0)))</f>
        <v>2</v>
      </c>
      <c r="O371" s="695" cm="1">
        <f t="array" ref="O371">INDEX($H371:$K371,0,MATCH(O$350,$H$350:$K$350,0))*INDEX($J$344:$R$347,MATCH(O$350,$I$344:$I$347,0),MATCH(O$349,$J$343:$R$343,0))+IF(SUM($H371:$I371)&gt;0,INDEX($U$344:$AC$347,MATCH(O$350,$I$344:$I$347,0),MATCH(O$349,$J$343:$R$343,0)))</f>
        <v>0</v>
      </c>
      <c r="P371" s="695" cm="1">
        <f t="array" ref="P371">INDEX($H371:$K371,0,MATCH(P$350,$H$350:$K$350,0))*INDEX($J$344:$R$347,MATCH(P$350,$I$344:$I$347,0),MATCH(P$349,$J$343:$R$343,0))+IF(SUM($H371:$I371)&gt;0,INDEX($U$344:$AC$347,MATCH(P$350,$I$344:$I$347,0),MATCH(P$349,$J$343:$R$343,0)))</f>
        <v>2</v>
      </c>
      <c r="Q371" s="695" cm="1">
        <f t="array" ref="Q371">INDEX($H371:$K371,0,MATCH(Q$350,$H$350:$K$350,0))*INDEX($J$344:$R$347,MATCH(Q$350,$I$344:$I$347,0),MATCH(Q$349,$J$343:$R$343,0))+IF(SUM($H371:$I371)&gt;0,INDEX($U$344:$AC$347,MATCH(Q$350,$I$344:$I$347,0),MATCH(Q$349,$J$343:$R$343,0)))</f>
        <v>1</v>
      </c>
      <c r="R371" s="695" cm="1">
        <f t="array" ref="R371">INDEX($H371:$K371,0,MATCH(R$350,$H$350:$K$350,0))*INDEX($J$344:$R$347,MATCH(R$350,$I$344:$I$347,0),MATCH(R$349,$J$343:$R$343,0))+IF(SUM($H371:$I371)&gt;0,INDEX($U$344:$AC$347,MATCH(R$350,$I$344:$I$347,0),MATCH(R$349,$J$343:$R$343,0)))</f>
        <v>2</v>
      </c>
      <c r="S371" s="695" cm="1">
        <f t="array" ref="S371">INDEX($H371:$K371,0,MATCH(S$350,$H$350:$K$350,0))*INDEX($J$344:$R$347,MATCH(S$350,$I$344:$I$347,0),MATCH(S$349,$J$343:$R$343,0))+IF(SUM($H371:$I371)&gt;0,INDEX($U$344:$AC$347,MATCH(S$350,$I$344:$I$347,0),MATCH(S$349,$J$343:$R$343,0)))</f>
        <v>0</v>
      </c>
      <c r="T371" s="695" cm="1">
        <f t="array" ref="T371">INDEX($H371:$K371,0,MATCH(T$350,$H$350:$K$350,0))*INDEX($J$344:$R$347,MATCH(T$350,$I$344:$I$347,0),MATCH(T$349,$J$343:$R$343,0))+IF(SUM($H371:$I371)&gt;0,INDEX($U$344:$AC$347,MATCH(T$350,$I$344:$I$347,0),MATCH(T$349,$J$343:$R$343,0)))</f>
        <v>2</v>
      </c>
      <c r="U371" s="695" cm="1">
        <f t="array" ref="U371">INDEX($H371:$K371,0,MATCH(U$350,$H$350:$K$350,0))*INDEX($J$344:$R$347,MATCH(U$350,$I$344:$I$347,0),MATCH(U$349,$J$343:$R$343,0))+IF(SUM($H371:$I371)&gt;0,INDEX($U$344:$AC$347,MATCH(U$350,$I$344:$I$347,0),MATCH(U$349,$J$343:$R$343,0)))</f>
        <v>1</v>
      </c>
      <c r="V371" s="695" cm="1">
        <f t="array" ref="V371">INDEX($H371:$K371,0,MATCH(V$350,$H$350:$K$350,0))*INDEX($J$344:$R$347,MATCH(V$350,$I$344:$I$347,0),MATCH(V$349,$J$343:$R$343,0))+IF(SUM($H371:$I371)&gt;0,INDEX($U$344:$AC$347,MATCH(V$350,$I$344:$I$347,0),MATCH(V$349,$J$343:$R$343,0)))</f>
        <v>2</v>
      </c>
      <c r="W371" s="695" cm="1">
        <f t="array" ref="W371">INDEX($H371:$K371,0,MATCH(W$350,$H$350:$K$350,0))*INDEX($J$344:$R$347,MATCH(W$350,$I$344:$I$347,0),MATCH(W$349,$J$343:$R$343,0))+IF(SUM($H371:$I371)&gt;0,INDEX($U$344:$AC$347,MATCH(W$350,$I$344:$I$347,0),MATCH(W$349,$J$343:$R$343,0)))</f>
        <v>0</v>
      </c>
      <c r="X371" s="695" cm="1">
        <f t="array" ref="X371">INDEX($H371:$K371,0,MATCH(X$350,$H$350:$K$350,0))*INDEX($J$344:$R$347,MATCH(X$350,$I$344:$I$347,0),MATCH(X$349,$J$343:$R$343,0))+IF(SUM($H371:$I371)&gt;0,INDEX($U$344:$AC$347,MATCH(X$350,$I$344:$I$347,0),MATCH(X$349,$J$343:$R$343,0)))</f>
        <v>2</v>
      </c>
      <c r="Y371" s="695" cm="1">
        <f t="array" ref="Y371">INDEX($H371:$K371,0,MATCH(Y$350,$H$350:$K$350,0))*INDEX($J$344:$R$347,MATCH(Y$350,$I$344:$I$347,0),MATCH(Y$349,$J$343:$R$343,0))+IF(SUM($H371:$I371)&gt;0,INDEX($U$344:$AC$347,MATCH(Y$350,$I$344:$I$347,0),MATCH(Y$349,$J$343:$R$343,0)))</f>
        <v>1</v>
      </c>
      <c r="Z371" s="695" cm="1">
        <f t="array" ref="Z371">INDEX($H371:$K371,0,MATCH(Z$350,$H$350:$K$350,0))*INDEX($J$344:$R$347,MATCH(Z$350,$I$344:$I$347,0),MATCH(Z$349,$J$343:$R$343,0))+IF(SUM($H371:$I371)&gt;0,INDEX($U$344:$AC$347,MATCH(Z$350,$I$344:$I$347,0),MATCH(Z$349,$J$343:$R$343,0)))</f>
        <v>2</v>
      </c>
      <c r="AA371" s="695" cm="1">
        <f t="array" ref="AA371">INDEX($H371:$K371,0,MATCH(AA$350,$H$350:$K$350,0))*INDEX($J$344:$R$347,MATCH(AA$350,$I$344:$I$347,0),MATCH(AA$349,$J$343:$R$343,0))+IF(SUM($H371:$I371)&gt;0,INDEX($U$344:$AC$347,MATCH(AA$350,$I$344:$I$347,0),MATCH(AA$349,$J$343:$R$343,0)))</f>
        <v>0</v>
      </c>
      <c r="AB371" s="695" cm="1">
        <f t="array" ref="AB371">INDEX($H371:$K371,0,MATCH(AB$350,$H$350:$K$350,0))*INDEX($J$344:$R$347,MATCH(AB$350,$I$344:$I$347,0),MATCH(AB$349,$J$343:$R$343,0))+IF(SUM($H371:$I371)&gt;0,INDEX($U$344:$AC$347,MATCH(AB$350,$I$344:$I$347,0),MATCH(AB$349,$J$343:$R$343,0)))</f>
        <v>1</v>
      </c>
      <c r="AC371" s="695" cm="1">
        <f t="array" ref="AC371">INDEX($H371:$K371,0,MATCH(AC$350,$H$350:$K$350,0))*INDEX($J$344:$R$347,MATCH(AC$350,$I$344:$I$347,0),MATCH(AC$349,$J$343:$R$343,0))+IF(SUM($H371:$I371)&gt;0,INDEX($U$344:$AC$347,MATCH(AC$350,$I$344:$I$347,0),MATCH(AC$349,$J$343:$R$343,0)))</f>
        <v>1</v>
      </c>
      <c r="AD371" s="695" cm="1">
        <f t="array" ref="AD371">INDEX($H371:$K371,0,MATCH(AD$350,$H$350:$K$350,0))*INDEX($J$344:$R$347,MATCH(AD$350,$I$344:$I$347,0),MATCH(AD$349,$J$343:$R$343,0))+IF(SUM($H371:$I371)&gt;0,INDEX($U$344:$AC$347,MATCH(AD$350,$I$344:$I$347,0),MATCH(AD$349,$J$343:$R$343,0)))</f>
        <v>2</v>
      </c>
      <c r="AE371" s="695" cm="1">
        <f t="array" ref="AE371">INDEX($H371:$K371,0,MATCH(AE$350,$H$350:$K$350,0))*INDEX($J$344:$R$347,MATCH(AE$350,$I$344:$I$347,0),MATCH(AE$349,$J$343:$R$343,0))+IF(SUM($H371:$I371)&gt;0,INDEX($U$344:$AC$347,MATCH(AE$350,$I$344:$I$347,0),MATCH(AE$349,$J$343:$R$343,0)))</f>
        <v>0</v>
      </c>
      <c r="AF371" s="695" cm="1">
        <f t="array" ref="AF371">INDEX($H371:$K371,0,MATCH(AF$350,$H$350:$K$350,0))*INDEX($J$344:$R$347,MATCH(AF$350,$I$344:$I$347,0),MATCH(AF$349,$J$343:$R$343,0))+IF(SUM($H371:$I371)&gt;0,INDEX($U$344:$AC$347,MATCH(AF$350,$I$344:$I$347,0),MATCH(AF$349,$J$343:$R$343,0)))</f>
        <v>1</v>
      </c>
      <c r="AG371" s="695" cm="1">
        <f t="array" ref="AG371">INDEX($H371:$K371,0,MATCH(AG$350,$H$350:$K$350,0))*INDEX($J$344:$R$347,MATCH(AG$350,$I$344:$I$347,0),MATCH(AG$349,$J$343:$R$343,0))+IF(SUM($H371:$I371)&gt;0,INDEX($U$344:$AC$347,MATCH(AG$350,$I$344:$I$347,0),MATCH(AG$349,$J$343:$R$343,0)))</f>
        <v>1</v>
      </c>
      <c r="AH371" s="695" cm="1">
        <f t="array" ref="AH371">INDEX($H371:$K371,0,MATCH(AH$350,$H$350:$K$350,0))*INDEX($J$344:$R$347,MATCH(AH$350,$I$344:$I$347,0),MATCH(AH$349,$J$343:$R$343,0))+IF(SUM($H371:$I371)&gt;0,INDEX($U$344:$AC$347,MATCH(AH$350,$I$344:$I$347,0),MATCH(AH$349,$J$343:$R$343,0)))</f>
        <v>2</v>
      </c>
      <c r="AI371" s="695" cm="1">
        <f t="array" ref="AI371">INDEX($H371:$K371,0,MATCH(AI$350,$H$350:$K$350,0))*INDEX($J$344:$R$347,MATCH(AI$350,$I$344:$I$347,0),MATCH(AI$349,$J$343:$R$343,0))+IF(SUM($H371:$I371)&gt;0,INDEX($U$344:$AC$347,MATCH(AI$350,$I$344:$I$347,0),MATCH(AI$349,$J$343:$R$343,0)))</f>
        <v>0</v>
      </c>
      <c r="AJ371" s="695" cm="1">
        <f t="array" ref="AJ371">INDEX($H371:$K371,0,MATCH(AJ$350,$H$350:$K$350,0))*INDEX($J$344:$R$347,MATCH(AJ$350,$I$344:$I$347,0),MATCH(AJ$349,$J$343:$R$343,0))+IF(SUM($H371:$I371)&gt;0,INDEX($U$344:$AC$347,MATCH(AJ$350,$I$344:$I$347,0),MATCH(AJ$349,$J$343:$R$343,0)))</f>
        <v>1</v>
      </c>
      <c r="AK371" s="695" cm="1">
        <f t="array" ref="AK371">INDEX($H371:$K371,0,MATCH(AK$350,$H$350:$K$350,0))*INDEX($J$344:$R$347,MATCH(AK$350,$I$344:$I$347,0),MATCH(AK$349,$J$343:$R$343,0))+IF(SUM($H371:$I371)&gt;0,INDEX($U$344:$AC$347,MATCH(AK$350,$I$344:$I$347,0),MATCH(AK$349,$J$343:$R$343,0)))</f>
        <v>1</v>
      </c>
      <c r="AL371" s="695" cm="1">
        <f t="array" ref="AL371">INDEX($H371:$K371,0,MATCH(AL$350,$H$350:$K$350,0))*INDEX($J$344:$R$347,MATCH(AL$350,$I$344:$I$347,0),MATCH(AL$349,$J$343:$R$343,0))+IF(SUM($H371:$I371)&gt;0,INDEX($U$344:$AC$347,MATCH(AL$350,$I$344:$I$347,0),MATCH(AL$349,$J$343:$R$343,0)))</f>
        <v>2</v>
      </c>
      <c r="AM371" s="695" cm="1">
        <f t="array" ref="AM371">INDEX($H371:$K371,0,MATCH(AM$350,$H$350:$K$350,0))*INDEX($J$344:$R$347,MATCH(AM$350,$I$344:$I$347,0),MATCH(AM$349,$J$343:$R$343,0))+IF(SUM($H371:$I371)&gt;0,INDEX($U$344:$AC$347,MATCH(AM$350,$I$344:$I$347,0),MATCH(AM$349,$J$343:$R$343,0)))</f>
        <v>0</v>
      </c>
      <c r="AN371" s="695" cm="1">
        <f t="array" ref="AN371">INDEX($H371:$K371,0,MATCH(AN$350,$H$350:$K$350,0))*INDEX($J$344:$R$347,MATCH(AN$350,$I$344:$I$347,0),MATCH(AN$349,$J$343:$R$343,0))+IF(SUM($H371:$I371)&gt;0,INDEX($U$344:$AC$347,MATCH(AN$350,$I$344:$I$347,0),MATCH(AN$349,$J$343:$R$343,0)))</f>
        <v>1</v>
      </c>
      <c r="AO371" s="695" cm="1">
        <f t="array" ref="AO371">INDEX($H371:$K371,0,MATCH(AO$350,$H$350:$K$350,0))*INDEX($J$344:$R$347,MATCH(AO$350,$I$344:$I$347,0),MATCH(AO$349,$J$343:$R$343,0))+IF(SUM($H371:$I371)&gt;0,INDEX($U$344:$AC$347,MATCH(AO$350,$I$344:$I$347,0),MATCH(AO$349,$J$343:$R$343,0)))</f>
        <v>1</v>
      </c>
      <c r="AP371" s="695" cm="1">
        <f t="array" ref="AP371">INDEX($H371:$K371,0,MATCH(AP$350,$H$350:$K$350,0))*INDEX($J$344:$R$347,MATCH(AP$350,$I$344:$I$347,0),MATCH(AP$349,$J$343:$R$343,0))+IF(SUM($H371:$I371)&gt;0,INDEX($U$344:$AC$347,MATCH(AP$350,$I$344:$I$347,0),MATCH(AP$349,$J$343:$R$343,0)))</f>
        <v>2</v>
      </c>
      <c r="AQ371" s="695" cm="1">
        <f t="array" ref="AQ371">INDEX($H371:$K371,0,MATCH(AQ$350,$H$350:$K$350,0))*INDEX($J$344:$R$347,MATCH(AQ$350,$I$344:$I$347,0),MATCH(AQ$349,$J$343:$R$343,0))+IF(SUM($H371:$I371)&gt;0,INDEX($U$344:$AC$347,MATCH(AQ$350,$I$344:$I$347,0),MATCH(AQ$349,$J$343:$R$343,0)))</f>
        <v>0</v>
      </c>
      <c r="AR371" s="695" cm="1">
        <f t="array" ref="AR371">INDEX($H371:$K371,0,MATCH(AR$350,$H$350:$K$350,0))*INDEX($J$344:$R$347,MATCH(AR$350,$I$344:$I$347,0),MATCH(AR$349,$J$343:$R$343,0))+IF(SUM($H371:$I371)&gt;0,INDEX($U$344:$AC$347,MATCH(AR$350,$I$344:$I$347,0),MATCH(AR$349,$J$343:$R$343,0)))</f>
        <v>1</v>
      </c>
      <c r="AS371" s="695" cm="1">
        <f t="array" ref="AS371">INDEX($H371:$K371,0,MATCH(AS$350,$H$350:$K$350,0))*INDEX($J$344:$R$347,MATCH(AS$350,$I$344:$I$347,0),MATCH(AS$349,$J$343:$R$343,0))+IF(SUM($H371:$I371)&gt;0,INDEX($U$344:$AC$347,MATCH(AS$350,$I$344:$I$347,0),MATCH(AS$349,$J$343:$R$343,0)))</f>
        <v>1</v>
      </c>
      <c r="AT371" s="695" cm="1">
        <f t="array" ref="AT371">INDEX($H371:$K371,0,MATCH(AT$350,$H$350:$K$350,0))*INDEX($J$344:$R$347,MATCH(AT$350,$I$344:$I$347,0),MATCH(AT$349,$J$343:$R$343,0))+IF(SUM($H371:$I371)&gt;0,INDEX($U$344:$AC$347,MATCH(AT$350,$I$344:$I$347,0),MATCH(AT$349,$J$343:$R$343,0)))</f>
        <v>2</v>
      </c>
      <c r="AU371" s="695" cm="1">
        <f t="array" ref="AU371">INDEX($H371:$K371,0,MATCH(AU$350,$H$350:$K$350,0))*INDEX($J$344:$R$347,MATCH(AU$350,$I$344:$I$347,0),MATCH(AU$349,$J$343:$R$343,0))+IF(SUM($H371:$I371)&gt;0,INDEX($U$344:$AC$347,MATCH(AU$350,$I$344:$I$347,0),MATCH(AU$349,$J$343:$R$343,0)))</f>
        <v>0</v>
      </c>
      <c r="AV371" s="186"/>
      <c r="AW371" s="186"/>
      <c r="AX371" s="16"/>
      <c r="AY371" s="8"/>
      <c r="AZ371" s="8"/>
      <c r="BA371" s="8"/>
    </row>
    <row r="372" spans="1:53" ht="14.5" outlineLevel="1" x14ac:dyDescent="0.35">
      <c r="A372" s="6"/>
      <c r="B372" s="7"/>
      <c r="C372" s="17"/>
      <c r="D372" s="17"/>
      <c r="E372" s="17"/>
      <c r="F372" s="26"/>
      <c r="G372" s="26" t="str">
        <f t="shared" si="173"/>
        <v>AYAA2A1wd</v>
      </c>
      <c r="H372" s="222">
        <f t="shared" si="176"/>
        <v>0</v>
      </c>
      <c r="I372" s="222">
        <f t="shared" si="176"/>
        <v>1</v>
      </c>
      <c r="J372" s="222">
        <f t="shared" si="176"/>
        <v>2</v>
      </c>
      <c r="K372" s="222">
        <f t="shared" si="175"/>
        <v>0</v>
      </c>
      <c r="L372" s="695" cm="1">
        <f t="array" ref="L372">INDEX($H372:$K372,0,MATCH(L$350,$H$350:$K$350,0))*INDEX($J$344:$R$347,MATCH(L$350,$I$344:$I$347,0),MATCH(L$349,$J$343:$R$343,0))+IF(SUM($H372:$I372)&gt;0,INDEX($U$344:$AC$347,MATCH(L$350,$I$344:$I$347,0),MATCH(L$349,$J$343:$R$343,0)))</f>
        <v>1</v>
      </c>
      <c r="M372" s="695" cm="1">
        <f t="array" ref="M372">INDEX($H372:$K372,0,MATCH(M$350,$H$350:$K$350,0))*INDEX($J$344:$R$347,MATCH(M$350,$I$344:$I$347,0),MATCH(M$349,$J$343:$R$343,0))+IF(SUM($H372:$I372)&gt;0,INDEX($U$344:$AC$347,MATCH(M$350,$I$344:$I$347,0),MATCH(M$349,$J$343:$R$343,0)))</f>
        <v>1</v>
      </c>
      <c r="N372" s="695" cm="1">
        <f t="array" ref="N372">INDEX($H372:$K372,0,MATCH(N$350,$H$350:$K$350,0))*INDEX($J$344:$R$347,MATCH(N$350,$I$344:$I$347,0),MATCH(N$349,$J$343:$R$343,0))+IF(SUM($H372:$I372)&gt;0,INDEX($U$344:$AC$347,MATCH(N$350,$I$344:$I$347,0),MATCH(N$349,$J$343:$R$343,0)))</f>
        <v>2</v>
      </c>
      <c r="O372" s="695" cm="1">
        <f t="array" ref="O372">INDEX($H372:$K372,0,MATCH(O$350,$H$350:$K$350,0))*INDEX($J$344:$R$347,MATCH(O$350,$I$344:$I$347,0),MATCH(O$349,$J$343:$R$343,0))+IF(SUM($H372:$I372)&gt;0,INDEX($U$344:$AC$347,MATCH(O$350,$I$344:$I$347,0),MATCH(O$349,$J$343:$R$343,0)))</f>
        <v>0</v>
      </c>
      <c r="P372" s="695" cm="1">
        <f t="array" ref="P372">INDEX($H372:$K372,0,MATCH(P$350,$H$350:$K$350,0))*INDEX($J$344:$R$347,MATCH(P$350,$I$344:$I$347,0),MATCH(P$349,$J$343:$R$343,0))+IF(SUM($H372:$I372)&gt;0,INDEX($U$344:$AC$347,MATCH(P$350,$I$344:$I$347,0),MATCH(P$349,$J$343:$R$343,0)))</f>
        <v>1</v>
      </c>
      <c r="Q372" s="695" cm="1">
        <f t="array" ref="Q372">INDEX($H372:$K372,0,MATCH(Q$350,$H$350:$K$350,0))*INDEX($J$344:$R$347,MATCH(Q$350,$I$344:$I$347,0),MATCH(Q$349,$J$343:$R$343,0))+IF(SUM($H372:$I372)&gt;0,INDEX($U$344:$AC$347,MATCH(Q$350,$I$344:$I$347,0),MATCH(Q$349,$J$343:$R$343,0)))</f>
        <v>1</v>
      </c>
      <c r="R372" s="695" cm="1">
        <f t="array" ref="R372">INDEX($H372:$K372,0,MATCH(R$350,$H$350:$K$350,0))*INDEX($J$344:$R$347,MATCH(R$350,$I$344:$I$347,0),MATCH(R$349,$J$343:$R$343,0))+IF(SUM($H372:$I372)&gt;0,INDEX($U$344:$AC$347,MATCH(R$350,$I$344:$I$347,0),MATCH(R$349,$J$343:$R$343,0)))</f>
        <v>2</v>
      </c>
      <c r="S372" s="695" cm="1">
        <f t="array" ref="S372">INDEX($H372:$K372,0,MATCH(S$350,$H$350:$K$350,0))*INDEX($J$344:$R$347,MATCH(S$350,$I$344:$I$347,0),MATCH(S$349,$J$343:$R$343,0))+IF(SUM($H372:$I372)&gt;0,INDEX($U$344:$AC$347,MATCH(S$350,$I$344:$I$347,0),MATCH(S$349,$J$343:$R$343,0)))</f>
        <v>0</v>
      </c>
      <c r="T372" s="695" cm="1">
        <f t="array" ref="T372">INDEX($H372:$K372,0,MATCH(T$350,$H$350:$K$350,0))*INDEX($J$344:$R$347,MATCH(T$350,$I$344:$I$347,0),MATCH(T$349,$J$343:$R$343,0))+IF(SUM($H372:$I372)&gt;0,INDEX($U$344:$AC$347,MATCH(T$350,$I$344:$I$347,0),MATCH(T$349,$J$343:$R$343,0)))</f>
        <v>1</v>
      </c>
      <c r="U372" s="695" cm="1">
        <f t="array" ref="U372">INDEX($H372:$K372,0,MATCH(U$350,$H$350:$K$350,0))*INDEX($J$344:$R$347,MATCH(U$350,$I$344:$I$347,0),MATCH(U$349,$J$343:$R$343,0))+IF(SUM($H372:$I372)&gt;0,INDEX($U$344:$AC$347,MATCH(U$350,$I$344:$I$347,0),MATCH(U$349,$J$343:$R$343,0)))</f>
        <v>1</v>
      </c>
      <c r="V372" s="695" cm="1">
        <f t="array" ref="V372">INDEX($H372:$K372,0,MATCH(V$350,$H$350:$K$350,0))*INDEX($J$344:$R$347,MATCH(V$350,$I$344:$I$347,0),MATCH(V$349,$J$343:$R$343,0))+IF(SUM($H372:$I372)&gt;0,INDEX($U$344:$AC$347,MATCH(V$350,$I$344:$I$347,0),MATCH(V$349,$J$343:$R$343,0)))</f>
        <v>2</v>
      </c>
      <c r="W372" s="695" cm="1">
        <f t="array" ref="W372">INDEX($H372:$K372,0,MATCH(W$350,$H$350:$K$350,0))*INDEX($J$344:$R$347,MATCH(W$350,$I$344:$I$347,0),MATCH(W$349,$J$343:$R$343,0))+IF(SUM($H372:$I372)&gt;0,INDEX($U$344:$AC$347,MATCH(W$350,$I$344:$I$347,0),MATCH(W$349,$J$343:$R$343,0)))</f>
        <v>0</v>
      </c>
      <c r="X372" s="695" cm="1">
        <f t="array" ref="X372">INDEX($H372:$K372,0,MATCH(X$350,$H$350:$K$350,0))*INDEX($J$344:$R$347,MATCH(X$350,$I$344:$I$347,0),MATCH(X$349,$J$343:$R$343,0))+IF(SUM($H372:$I372)&gt;0,INDEX($U$344:$AC$347,MATCH(X$350,$I$344:$I$347,0),MATCH(X$349,$J$343:$R$343,0)))</f>
        <v>1</v>
      </c>
      <c r="Y372" s="695" cm="1">
        <f t="array" ref="Y372">INDEX($H372:$K372,0,MATCH(Y$350,$H$350:$K$350,0))*INDEX($J$344:$R$347,MATCH(Y$350,$I$344:$I$347,0),MATCH(Y$349,$J$343:$R$343,0))+IF(SUM($H372:$I372)&gt;0,INDEX($U$344:$AC$347,MATCH(Y$350,$I$344:$I$347,0),MATCH(Y$349,$J$343:$R$343,0)))</f>
        <v>1</v>
      </c>
      <c r="Z372" s="695" cm="1">
        <f t="array" ref="Z372">INDEX($H372:$K372,0,MATCH(Z$350,$H$350:$K$350,0))*INDEX($J$344:$R$347,MATCH(Z$350,$I$344:$I$347,0),MATCH(Z$349,$J$343:$R$343,0))+IF(SUM($H372:$I372)&gt;0,INDEX($U$344:$AC$347,MATCH(Z$350,$I$344:$I$347,0),MATCH(Z$349,$J$343:$R$343,0)))</f>
        <v>2</v>
      </c>
      <c r="AA372" s="695" cm="1">
        <f t="array" ref="AA372">INDEX($H372:$K372,0,MATCH(AA$350,$H$350:$K$350,0))*INDEX($J$344:$R$347,MATCH(AA$350,$I$344:$I$347,0),MATCH(AA$349,$J$343:$R$343,0))+IF(SUM($H372:$I372)&gt;0,INDEX($U$344:$AC$347,MATCH(AA$350,$I$344:$I$347,0),MATCH(AA$349,$J$343:$R$343,0)))</f>
        <v>0</v>
      </c>
      <c r="AB372" s="695" cm="1">
        <f t="array" ref="AB372">INDEX($H372:$K372,0,MATCH(AB$350,$H$350:$K$350,0))*INDEX($J$344:$R$347,MATCH(AB$350,$I$344:$I$347,0),MATCH(AB$349,$J$343:$R$343,0))+IF(SUM($H372:$I372)&gt;0,INDEX($U$344:$AC$347,MATCH(AB$350,$I$344:$I$347,0),MATCH(AB$349,$J$343:$R$343,0)))</f>
        <v>0</v>
      </c>
      <c r="AC372" s="695" cm="1">
        <f t="array" ref="AC372">INDEX($H372:$K372,0,MATCH(AC$350,$H$350:$K$350,0))*INDEX($J$344:$R$347,MATCH(AC$350,$I$344:$I$347,0),MATCH(AC$349,$J$343:$R$343,0))+IF(SUM($H372:$I372)&gt;0,INDEX($U$344:$AC$347,MATCH(AC$350,$I$344:$I$347,0),MATCH(AC$349,$J$343:$R$343,0)))</f>
        <v>1</v>
      </c>
      <c r="AD372" s="695" cm="1">
        <f t="array" ref="AD372">INDEX($H372:$K372,0,MATCH(AD$350,$H$350:$K$350,0))*INDEX($J$344:$R$347,MATCH(AD$350,$I$344:$I$347,0),MATCH(AD$349,$J$343:$R$343,0))+IF(SUM($H372:$I372)&gt;0,INDEX($U$344:$AC$347,MATCH(AD$350,$I$344:$I$347,0),MATCH(AD$349,$J$343:$R$343,0)))</f>
        <v>2</v>
      </c>
      <c r="AE372" s="695" cm="1">
        <f t="array" ref="AE372">INDEX($H372:$K372,0,MATCH(AE$350,$H$350:$K$350,0))*INDEX($J$344:$R$347,MATCH(AE$350,$I$344:$I$347,0),MATCH(AE$349,$J$343:$R$343,0))+IF(SUM($H372:$I372)&gt;0,INDEX($U$344:$AC$347,MATCH(AE$350,$I$344:$I$347,0),MATCH(AE$349,$J$343:$R$343,0)))</f>
        <v>0</v>
      </c>
      <c r="AF372" s="695" cm="1">
        <f t="array" ref="AF372">INDEX($H372:$K372,0,MATCH(AF$350,$H$350:$K$350,0))*INDEX($J$344:$R$347,MATCH(AF$350,$I$344:$I$347,0),MATCH(AF$349,$J$343:$R$343,0))+IF(SUM($H372:$I372)&gt;0,INDEX($U$344:$AC$347,MATCH(AF$350,$I$344:$I$347,0),MATCH(AF$349,$J$343:$R$343,0)))</f>
        <v>0</v>
      </c>
      <c r="AG372" s="695" cm="1">
        <f t="array" ref="AG372">INDEX($H372:$K372,0,MATCH(AG$350,$H$350:$K$350,0))*INDEX($J$344:$R$347,MATCH(AG$350,$I$344:$I$347,0),MATCH(AG$349,$J$343:$R$343,0))+IF(SUM($H372:$I372)&gt;0,INDEX($U$344:$AC$347,MATCH(AG$350,$I$344:$I$347,0),MATCH(AG$349,$J$343:$R$343,0)))</f>
        <v>1</v>
      </c>
      <c r="AH372" s="695" cm="1">
        <f t="array" ref="AH372">INDEX($H372:$K372,0,MATCH(AH$350,$H$350:$K$350,0))*INDEX($J$344:$R$347,MATCH(AH$350,$I$344:$I$347,0),MATCH(AH$349,$J$343:$R$343,0))+IF(SUM($H372:$I372)&gt;0,INDEX($U$344:$AC$347,MATCH(AH$350,$I$344:$I$347,0),MATCH(AH$349,$J$343:$R$343,0)))</f>
        <v>2</v>
      </c>
      <c r="AI372" s="695" cm="1">
        <f t="array" ref="AI372">INDEX($H372:$K372,0,MATCH(AI$350,$H$350:$K$350,0))*INDEX($J$344:$R$347,MATCH(AI$350,$I$344:$I$347,0),MATCH(AI$349,$J$343:$R$343,0))+IF(SUM($H372:$I372)&gt;0,INDEX($U$344:$AC$347,MATCH(AI$350,$I$344:$I$347,0),MATCH(AI$349,$J$343:$R$343,0)))</f>
        <v>0</v>
      </c>
      <c r="AJ372" s="695" cm="1">
        <f t="array" ref="AJ372">INDEX($H372:$K372,0,MATCH(AJ$350,$H$350:$K$350,0))*INDEX($J$344:$R$347,MATCH(AJ$350,$I$344:$I$347,0),MATCH(AJ$349,$J$343:$R$343,0))+IF(SUM($H372:$I372)&gt;0,INDEX($U$344:$AC$347,MATCH(AJ$350,$I$344:$I$347,0),MATCH(AJ$349,$J$343:$R$343,0)))</f>
        <v>0</v>
      </c>
      <c r="AK372" s="695" cm="1">
        <f t="array" ref="AK372">INDEX($H372:$K372,0,MATCH(AK$350,$H$350:$K$350,0))*INDEX($J$344:$R$347,MATCH(AK$350,$I$344:$I$347,0),MATCH(AK$349,$J$343:$R$343,0))+IF(SUM($H372:$I372)&gt;0,INDEX($U$344:$AC$347,MATCH(AK$350,$I$344:$I$347,0),MATCH(AK$349,$J$343:$R$343,0)))</f>
        <v>1</v>
      </c>
      <c r="AL372" s="695" cm="1">
        <f t="array" ref="AL372">INDEX($H372:$K372,0,MATCH(AL$350,$H$350:$K$350,0))*INDEX($J$344:$R$347,MATCH(AL$350,$I$344:$I$347,0),MATCH(AL$349,$J$343:$R$343,0))+IF(SUM($H372:$I372)&gt;0,INDEX($U$344:$AC$347,MATCH(AL$350,$I$344:$I$347,0),MATCH(AL$349,$J$343:$R$343,0)))</f>
        <v>2</v>
      </c>
      <c r="AM372" s="695" cm="1">
        <f t="array" ref="AM372">INDEX($H372:$K372,0,MATCH(AM$350,$H$350:$K$350,0))*INDEX($J$344:$R$347,MATCH(AM$350,$I$344:$I$347,0),MATCH(AM$349,$J$343:$R$343,0))+IF(SUM($H372:$I372)&gt;0,INDEX($U$344:$AC$347,MATCH(AM$350,$I$344:$I$347,0),MATCH(AM$349,$J$343:$R$343,0)))</f>
        <v>0</v>
      </c>
      <c r="AN372" s="695" cm="1">
        <f t="array" ref="AN372">INDEX($H372:$K372,0,MATCH(AN$350,$H$350:$K$350,0))*INDEX($J$344:$R$347,MATCH(AN$350,$I$344:$I$347,0),MATCH(AN$349,$J$343:$R$343,0))+IF(SUM($H372:$I372)&gt;0,INDEX($U$344:$AC$347,MATCH(AN$350,$I$344:$I$347,0),MATCH(AN$349,$J$343:$R$343,0)))</f>
        <v>0</v>
      </c>
      <c r="AO372" s="695" cm="1">
        <f t="array" ref="AO372">INDEX($H372:$K372,0,MATCH(AO$350,$H$350:$K$350,0))*INDEX($J$344:$R$347,MATCH(AO$350,$I$344:$I$347,0),MATCH(AO$349,$J$343:$R$343,0))+IF(SUM($H372:$I372)&gt;0,INDEX($U$344:$AC$347,MATCH(AO$350,$I$344:$I$347,0),MATCH(AO$349,$J$343:$R$343,0)))</f>
        <v>1</v>
      </c>
      <c r="AP372" s="695" cm="1">
        <f t="array" ref="AP372">INDEX($H372:$K372,0,MATCH(AP$350,$H$350:$K$350,0))*INDEX($J$344:$R$347,MATCH(AP$350,$I$344:$I$347,0),MATCH(AP$349,$J$343:$R$343,0))+IF(SUM($H372:$I372)&gt;0,INDEX($U$344:$AC$347,MATCH(AP$350,$I$344:$I$347,0),MATCH(AP$349,$J$343:$R$343,0)))</f>
        <v>2</v>
      </c>
      <c r="AQ372" s="695" cm="1">
        <f t="array" ref="AQ372">INDEX($H372:$K372,0,MATCH(AQ$350,$H$350:$K$350,0))*INDEX($J$344:$R$347,MATCH(AQ$350,$I$344:$I$347,0),MATCH(AQ$349,$J$343:$R$343,0))+IF(SUM($H372:$I372)&gt;0,INDEX($U$344:$AC$347,MATCH(AQ$350,$I$344:$I$347,0),MATCH(AQ$349,$J$343:$R$343,0)))</f>
        <v>0</v>
      </c>
      <c r="AR372" s="695" cm="1">
        <f t="array" ref="AR372">INDEX($H372:$K372,0,MATCH(AR$350,$H$350:$K$350,0))*INDEX($J$344:$R$347,MATCH(AR$350,$I$344:$I$347,0),MATCH(AR$349,$J$343:$R$343,0))+IF(SUM($H372:$I372)&gt;0,INDEX($U$344:$AC$347,MATCH(AR$350,$I$344:$I$347,0),MATCH(AR$349,$J$343:$R$343,0)))</f>
        <v>0</v>
      </c>
      <c r="AS372" s="695" cm="1">
        <f t="array" ref="AS372">INDEX($H372:$K372,0,MATCH(AS$350,$H$350:$K$350,0))*INDEX($J$344:$R$347,MATCH(AS$350,$I$344:$I$347,0),MATCH(AS$349,$J$343:$R$343,0))+IF(SUM($H372:$I372)&gt;0,INDEX($U$344:$AC$347,MATCH(AS$350,$I$344:$I$347,0),MATCH(AS$349,$J$343:$R$343,0)))</f>
        <v>1</v>
      </c>
      <c r="AT372" s="695" cm="1">
        <f t="array" ref="AT372">INDEX($H372:$K372,0,MATCH(AT$350,$H$350:$K$350,0))*INDEX($J$344:$R$347,MATCH(AT$350,$I$344:$I$347,0),MATCH(AT$349,$J$343:$R$343,0))+IF(SUM($H372:$I372)&gt;0,INDEX($U$344:$AC$347,MATCH(AT$350,$I$344:$I$347,0),MATCH(AT$349,$J$343:$R$343,0)))</f>
        <v>2</v>
      </c>
      <c r="AU372" s="695" cm="1">
        <f t="array" ref="AU372">INDEX($H372:$K372,0,MATCH(AU$350,$H$350:$K$350,0))*INDEX($J$344:$R$347,MATCH(AU$350,$I$344:$I$347,0),MATCH(AU$349,$J$343:$R$343,0))+IF(SUM($H372:$I372)&gt;0,INDEX($U$344:$AC$347,MATCH(AU$350,$I$344:$I$347,0),MATCH(AU$349,$J$343:$R$343,0)))</f>
        <v>0</v>
      </c>
      <c r="AV372" s="186"/>
      <c r="AW372" s="186"/>
      <c r="AX372" s="16"/>
      <c r="AY372" s="8"/>
      <c r="AZ372" s="8"/>
      <c r="BA372" s="8"/>
    </row>
    <row r="373" spans="1:53" ht="14.5" outlineLevel="1" x14ac:dyDescent="0.35">
      <c r="A373" s="6"/>
      <c r="B373" s="7"/>
      <c r="C373" s="17"/>
      <c r="D373" s="17"/>
      <c r="E373" s="17"/>
      <c r="F373" s="26"/>
      <c r="G373" s="26" t="str">
        <f t="shared" si="173"/>
        <v>AAWA2A1a</v>
      </c>
      <c r="H373" s="222">
        <f t="shared" si="176"/>
        <v>0</v>
      </c>
      <c r="I373" s="222">
        <f t="shared" si="176"/>
        <v>0</v>
      </c>
      <c r="J373" s="222">
        <f t="shared" si="176"/>
        <v>1</v>
      </c>
      <c r="K373" s="222">
        <f t="shared" si="175"/>
        <v>0</v>
      </c>
      <c r="L373" s="695" cm="1">
        <f t="array" ref="L373">INDEX($H373:$K373,0,MATCH(L$350,$H$350:$K$350,0))*INDEX($J$344:$R$347,MATCH(L$350,$I$344:$I$347,0),MATCH(L$349,$J$343:$R$343,0))+IF(SUM($H373:$I373)&gt;0,INDEX($U$344:$AC$347,MATCH(L$350,$I$344:$I$347,0),MATCH(L$349,$J$343:$R$343,0)))</f>
        <v>0</v>
      </c>
      <c r="M373" s="695" cm="1">
        <f t="array" ref="M373">INDEX($H373:$K373,0,MATCH(M$350,$H$350:$K$350,0))*INDEX($J$344:$R$347,MATCH(M$350,$I$344:$I$347,0),MATCH(M$349,$J$343:$R$343,0))+IF(SUM($H373:$I373)&gt;0,INDEX($U$344:$AC$347,MATCH(M$350,$I$344:$I$347,0),MATCH(M$349,$J$343:$R$343,0)))</f>
        <v>0</v>
      </c>
      <c r="N373" s="695" cm="1">
        <f t="array" ref="N373">INDEX($H373:$K373,0,MATCH(N$350,$H$350:$K$350,0))*INDEX($J$344:$R$347,MATCH(N$350,$I$344:$I$347,0),MATCH(N$349,$J$343:$R$343,0))+IF(SUM($H373:$I373)&gt;0,INDEX($U$344:$AC$347,MATCH(N$350,$I$344:$I$347,0),MATCH(N$349,$J$343:$R$343,0)))</f>
        <v>1</v>
      </c>
      <c r="O373" s="695" cm="1">
        <f t="array" ref="O373">INDEX($H373:$K373,0,MATCH(O$350,$H$350:$K$350,0))*INDEX($J$344:$R$347,MATCH(O$350,$I$344:$I$347,0),MATCH(O$349,$J$343:$R$343,0))+IF(SUM($H373:$I373)&gt;0,INDEX($U$344:$AC$347,MATCH(O$350,$I$344:$I$347,0),MATCH(O$349,$J$343:$R$343,0)))</f>
        <v>0</v>
      </c>
      <c r="P373" s="695" cm="1">
        <f t="array" ref="P373">INDEX($H373:$K373,0,MATCH(P$350,$H$350:$K$350,0))*INDEX($J$344:$R$347,MATCH(P$350,$I$344:$I$347,0),MATCH(P$349,$J$343:$R$343,0))+IF(SUM($H373:$I373)&gt;0,INDEX($U$344:$AC$347,MATCH(P$350,$I$344:$I$347,0),MATCH(P$349,$J$343:$R$343,0)))</f>
        <v>0</v>
      </c>
      <c r="Q373" s="695" cm="1">
        <f t="array" ref="Q373">INDEX($H373:$K373,0,MATCH(Q$350,$H$350:$K$350,0))*INDEX($J$344:$R$347,MATCH(Q$350,$I$344:$I$347,0),MATCH(Q$349,$J$343:$R$343,0))+IF(SUM($H373:$I373)&gt;0,INDEX($U$344:$AC$347,MATCH(Q$350,$I$344:$I$347,0),MATCH(Q$349,$J$343:$R$343,0)))</f>
        <v>0</v>
      </c>
      <c r="R373" s="695" cm="1">
        <f t="array" ref="R373">INDEX($H373:$K373,0,MATCH(R$350,$H$350:$K$350,0))*INDEX($J$344:$R$347,MATCH(R$350,$I$344:$I$347,0),MATCH(R$349,$J$343:$R$343,0))+IF(SUM($H373:$I373)&gt;0,INDEX($U$344:$AC$347,MATCH(R$350,$I$344:$I$347,0),MATCH(R$349,$J$343:$R$343,0)))</f>
        <v>1</v>
      </c>
      <c r="S373" s="695" cm="1">
        <f t="array" ref="S373">INDEX($H373:$K373,0,MATCH(S$350,$H$350:$K$350,0))*INDEX($J$344:$R$347,MATCH(S$350,$I$344:$I$347,0),MATCH(S$349,$J$343:$R$343,0))+IF(SUM($H373:$I373)&gt;0,INDEX($U$344:$AC$347,MATCH(S$350,$I$344:$I$347,0),MATCH(S$349,$J$343:$R$343,0)))</f>
        <v>0</v>
      </c>
      <c r="T373" s="695" cm="1">
        <f t="array" ref="T373">INDEX($H373:$K373,0,MATCH(T$350,$H$350:$K$350,0))*INDEX($J$344:$R$347,MATCH(T$350,$I$344:$I$347,0),MATCH(T$349,$J$343:$R$343,0))+IF(SUM($H373:$I373)&gt;0,INDEX($U$344:$AC$347,MATCH(T$350,$I$344:$I$347,0),MATCH(T$349,$J$343:$R$343,0)))</f>
        <v>0</v>
      </c>
      <c r="U373" s="695" cm="1">
        <f t="array" ref="U373">INDEX($H373:$K373,0,MATCH(U$350,$H$350:$K$350,0))*INDEX($J$344:$R$347,MATCH(U$350,$I$344:$I$347,0),MATCH(U$349,$J$343:$R$343,0))+IF(SUM($H373:$I373)&gt;0,INDEX($U$344:$AC$347,MATCH(U$350,$I$344:$I$347,0),MATCH(U$349,$J$343:$R$343,0)))</f>
        <v>0</v>
      </c>
      <c r="V373" s="695" cm="1">
        <f t="array" ref="V373">INDEX($H373:$K373,0,MATCH(V$350,$H$350:$K$350,0))*INDEX($J$344:$R$347,MATCH(V$350,$I$344:$I$347,0),MATCH(V$349,$J$343:$R$343,0))+IF(SUM($H373:$I373)&gt;0,INDEX($U$344:$AC$347,MATCH(V$350,$I$344:$I$347,0),MATCH(V$349,$J$343:$R$343,0)))</f>
        <v>1</v>
      </c>
      <c r="W373" s="695" cm="1">
        <f t="array" ref="W373">INDEX($H373:$K373,0,MATCH(W$350,$H$350:$K$350,0))*INDEX($J$344:$R$347,MATCH(W$350,$I$344:$I$347,0),MATCH(W$349,$J$343:$R$343,0))+IF(SUM($H373:$I373)&gt;0,INDEX($U$344:$AC$347,MATCH(W$350,$I$344:$I$347,0),MATCH(W$349,$J$343:$R$343,0)))</f>
        <v>0</v>
      </c>
      <c r="X373" s="695" cm="1">
        <f t="array" ref="X373">INDEX($H373:$K373,0,MATCH(X$350,$H$350:$K$350,0))*INDEX($J$344:$R$347,MATCH(X$350,$I$344:$I$347,0),MATCH(X$349,$J$343:$R$343,0))+IF(SUM($H373:$I373)&gt;0,INDEX($U$344:$AC$347,MATCH(X$350,$I$344:$I$347,0),MATCH(X$349,$J$343:$R$343,0)))</f>
        <v>0</v>
      </c>
      <c r="Y373" s="695" cm="1">
        <f t="array" ref="Y373">INDEX($H373:$K373,0,MATCH(Y$350,$H$350:$K$350,0))*INDEX($J$344:$R$347,MATCH(Y$350,$I$344:$I$347,0),MATCH(Y$349,$J$343:$R$343,0))+IF(SUM($H373:$I373)&gt;0,INDEX($U$344:$AC$347,MATCH(Y$350,$I$344:$I$347,0),MATCH(Y$349,$J$343:$R$343,0)))</f>
        <v>0</v>
      </c>
      <c r="Z373" s="695" cm="1">
        <f t="array" ref="Z373">INDEX($H373:$K373,0,MATCH(Z$350,$H$350:$K$350,0))*INDEX($J$344:$R$347,MATCH(Z$350,$I$344:$I$347,0),MATCH(Z$349,$J$343:$R$343,0))+IF(SUM($H373:$I373)&gt;0,INDEX($U$344:$AC$347,MATCH(Z$350,$I$344:$I$347,0),MATCH(Z$349,$J$343:$R$343,0)))</f>
        <v>1</v>
      </c>
      <c r="AA373" s="695" cm="1">
        <f t="array" ref="AA373">INDEX($H373:$K373,0,MATCH(AA$350,$H$350:$K$350,0))*INDEX($J$344:$R$347,MATCH(AA$350,$I$344:$I$347,0),MATCH(AA$349,$J$343:$R$343,0))+IF(SUM($H373:$I373)&gt;0,INDEX($U$344:$AC$347,MATCH(AA$350,$I$344:$I$347,0),MATCH(AA$349,$J$343:$R$343,0)))</f>
        <v>0</v>
      </c>
      <c r="AB373" s="695" cm="1">
        <f t="array" ref="AB373">INDEX($H373:$K373,0,MATCH(AB$350,$H$350:$K$350,0))*INDEX($J$344:$R$347,MATCH(AB$350,$I$344:$I$347,0),MATCH(AB$349,$J$343:$R$343,0))+IF(SUM($H373:$I373)&gt;0,INDEX($U$344:$AC$347,MATCH(AB$350,$I$344:$I$347,0),MATCH(AB$349,$J$343:$R$343,0)))</f>
        <v>0</v>
      </c>
      <c r="AC373" s="695" cm="1">
        <f t="array" ref="AC373">INDEX($H373:$K373,0,MATCH(AC$350,$H$350:$K$350,0))*INDEX($J$344:$R$347,MATCH(AC$350,$I$344:$I$347,0),MATCH(AC$349,$J$343:$R$343,0))+IF(SUM($H373:$I373)&gt;0,INDEX($U$344:$AC$347,MATCH(AC$350,$I$344:$I$347,0),MATCH(AC$349,$J$343:$R$343,0)))</f>
        <v>0</v>
      </c>
      <c r="AD373" s="695" cm="1">
        <f t="array" ref="AD373">INDEX($H373:$K373,0,MATCH(AD$350,$H$350:$K$350,0))*INDEX($J$344:$R$347,MATCH(AD$350,$I$344:$I$347,0),MATCH(AD$349,$J$343:$R$343,0))+IF(SUM($H373:$I373)&gt;0,INDEX($U$344:$AC$347,MATCH(AD$350,$I$344:$I$347,0),MATCH(AD$349,$J$343:$R$343,0)))</f>
        <v>1</v>
      </c>
      <c r="AE373" s="695" cm="1">
        <f t="array" ref="AE373">INDEX($H373:$K373,0,MATCH(AE$350,$H$350:$K$350,0))*INDEX($J$344:$R$347,MATCH(AE$350,$I$344:$I$347,0),MATCH(AE$349,$J$343:$R$343,0))+IF(SUM($H373:$I373)&gt;0,INDEX($U$344:$AC$347,MATCH(AE$350,$I$344:$I$347,0),MATCH(AE$349,$J$343:$R$343,0)))</f>
        <v>0</v>
      </c>
      <c r="AF373" s="695" cm="1">
        <f t="array" ref="AF373">INDEX($H373:$K373,0,MATCH(AF$350,$H$350:$K$350,0))*INDEX($J$344:$R$347,MATCH(AF$350,$I$344:$I$347,0),MATCH(AF$349,$J$343:$R$343,0))+IF(SUM($H373:$I373)&gt;0,INDEX($U$344:$AC$347,MATCH(AF$350,$I$344:$I$347,0),MATCH(AF$349,$J$343:$R$343,0)))</f>
        <v>0</v>
      </c>
      <c r="AG373" s="695" cm="1">
        <f t="array" ref="AG373">INDEX($H373:$K373,0,MATCH(AG$350,$H$350:$K$350,0))*INDEX($J$344:$R$347,MATCH(AG$350,$I$344:$I$347,0),MATCH(AG$349,$J$343:$R$343,0))+IF(SUM($H373:$I373)&gt;0,INDEX($U$344:$AC$347,MATCH(AG$350,$I$344:$I$347,0),MATCH(AG$349,$J$343:$R$343,0)))</f>
        <v>0</v>
      </c>
      <c r="AH373" s="695" cm="1">
        <f t="array" ref="AH373">INDEX($H373:$K373,0,MATCH(AH$350,$H$350:$K$350,0))*INDEX($J$344:$R$347,MATCH(AH$350,$I$344:$I$347,0),MATCH(AH$349,$J$343:$R$343,0))+IF(SUM($H373:$I373)&gt;0,INDEX($U$344:$AC$347,MATCH(AH$350,$I$344:$I$347,0),MATCH(AH$349,$J$343:$R$343,0)))</f>
        <v>1</v>
      </c>
      <c r="AI373" s="695" cm="1">
        <f t="array" ref="AI373">INDEX($H373:$K373,0,MATCH(AI$350,$H$350:$K$350,0))*INDEX($J$344:$R$347,MATCH(AI$350,$I$344:$I$347,0),MATCH(AI$349,$J$343:$R$343,0))+IF(SUM($H373:$I373)&gt;0,INDEX($U$344:$AC$347,MATCH(AI$350,$I$344:$I$347,0),MATCH(AI$349,$J$343:$R$343,0)))</f>
        <v>0</v>
      </c>
      <c r="AJ373" s="695" cm="1">
        <f t="array" ref="AJ373">INDEX($H373:$K373,0,MATCH(AJ$350,$H$350:$K$350,0))*INDEX($J$344:$R$347,MATCH(AJ$350,$I$344:$I$347,0),MATCH(AJ$349,$J$343:$R$343,0))+IF(SUM($H373:$I373)&gt;0,INDEX($U$344:$AC$347,MATCH(AJ$350,$I$344:$I$347,0),MATCH(AJ$349,$J$343:$R$343,0)))</f>
        <v>0</v>
      </c>
      <c r="AK373" s="695" cm="1">
        <f t="array" ref="AK373">INDEX($H373:$K373,0,MATCH(AK$350,$H$350:$K$350,0))*INDEX($J$344:$R$347,MATCH(AK$350,$I$344:$I$347,0),MATCH(AK$349,$J$343:$R$343,0))+IF(SUM($H373:$I373)&gt;0,INDEX($U$344:$AC$347,MATCH(AK$350,$I$344:$I$347,0),MATCH(AK$349,$J$343:$R$343,0)))</f>
        <v>0</v>
      </c>
      <c r="AL373" s="695" cm="1">
        <f t="array" ref="AL373">INDEX($H373:$K373,0,MATCH(AL$350,$H$350:$K$350,0))*INDEX($J$344:$R$347,MATCH(AL$350,$I$344:$I$347,0),MATCH(AL$349,$J$343:$R$343,0))+IF(SUM($H373:$I373)&gt;0,INDEX($U$344:$AC$347,MATCH(AL$350,$I$344:$I$347,0),MATCH(AL$349,$J$343:$R$343,0)))</f>
        <v>1</v>
      </c>
      <c r="AM373" s="695" cm="1">
        <f t="array" ref="AM373">INDEX($H373:$K373,0,MATCH(AM$350,$H$350:$K$350,0))*INDEX($J$344:$R$347,MATCH(AM$350,$I$344:$I$347,0),MATCH(AM$349,$J$343:$R$343,0))+IF(SUM($H373:$I373)&gt;0,INDEX($U$344:$AC$347,MATCH(AM$350,$I$344:$I$347,0),MATCH(AM$349,$J$343:$R$343,0)))</f>
        <v>0</v>
      </c>
      <c r="AN373" s="695" cm="1">
        <f t="array" ref="AN373">INDEX($H373:$K373,0,MATCH(AN$350,$H$350:$K$350,0))*INDEX($J$344:$R$347,MATCH(AN$350,$I$344:$I$347,0),MATCH(AN$349,$J$343:$R$343,0))+IF(SUM($H373:$I373)&gt;0,INDEX($U$344:$AC$347,MATCH(AN$350,$I$344:$I$347,0),MATCH(AN$349,$J$343:$R$343,0)))</f>
        <v>0</v>
      </c>
      <c r="AO373" s="695" cm="1">
        <f t="array" ref="AO373">INDEX($H373:$K373,0,MATCH(AO$350,$H$350:$K$350,0))*INDEX($J$344:$R$347,MATCH(AO$350,$I$344:$I$347,0),MATCH(AO$349,$J$343:$R$343,0))+IF(SUM($H373:$I373)&gt;0,INDEX($U$344:$AC$347,MATCH(AO$350,$I$344:$I$347,0),MATCH(AO$349,$J$343:$R$343,0)))</f>
        <v>0</v>
      </c>
      <c r="AP373" s="695" cm="1">
        <f t="array" ref="AP373">INDEX($H373:$K373,0,MATCH(AP$350,$H$350:$K$350,0))*INDEX($J$344:$R$347,MATCH(AP$350,$I$344:$I$347,0),MATCH(AP$349,$J$343:$R$343,0))+IF(SUM($H373:$I373)&gt;0,INDEX($U$344:$AC$347,MATCH(AP$350,$I$344:$I$347,0),MATCH(AP$349,$J$343:$R$343,0)))</f>
        <v>1</v>
      </c>
      <c r="AQ373" s="695" cm="1">
        <f t="array" ref="AQ373">INDEX($H373:$K373,0,MATCH(AQ$350,$H$350:$K$350,0))*INDEX($J$344:$R$347,MATCH(AQ$350,$I$344:$I$347,0),MATCH(AQ$349,$J$343:$R$343,0))+IF(SUM($H373:$I373)&gt;0,INDEX($U$344:$AC$347,MATCH(AQ$350,$I$344:$I$347,0),MATCH(AQ$349,$J$343:$R$343,0)))</f>
        <v>0</v>
      </c>
      <c r="AR373" s="695" cm="1">
        <f t="array" ref="AR373">INDEX($H373:$K373,0,MATCH(AR$350,$H$350:$K$350,0))*INDEX($J$344:$R$347,MATCH(AR$350,$I$344:$I$347,0),MATCH(AR$349,$J$343:$R$343,0))+IF(SUM($H373:$I373)&gt;0,INDEX($U$344:$AC$347,MATCH(AR$350,$I$344:$I$347,0),MATCH(AR$349,$J$343:$R$343,0)))</f>
        <v>0</v>
      </c>
      <c r="AS373" s="695" cm="1">
        <f t="array" ref="AS373">INDEX($H373:$K373,0,MATCH(AS$350,$H$350:$K$350,0))*INDEX($J$344:$R$347,MATCH(AS$350,$I$344:$I$347,0),MATCH(AS$349,$J$343:$R$343,0))+IF(SUM($H373:$I373)&gt;0,INDEX($U$344:$AC$347,MATCH(AS$350,$I$344:$I$347,0),MATCH(AS$349,$J$343:$R$343,0)))</f>
        <v>0</v>
      </c>
      <c r="AT373" s="695" cm="1">
        <f t="array" ref="AT373">INDEX($H373:$K373,0,MATCH(AT$350,$H$350:$K$350,0))*INDEX($J$344:$R$347,MATCH(AT$350,$I$344:$I$347,0),MATCH(AT$349,$J$343:$R$343,0))+IF(SUM($H373:$I373)&gt;0,INDEX($U$344:$AC$347,MATCH(AT$350,$I$344:$I$347,0),MATCH(AT$349,$J$343:$R$343,0)))</f>
        <v>1</v>
      </c>
      <c r="AU373" s="695" cm="1">
        <f t="array" ref="AU373">INDEX($H373:$K373,0,MATCH(AU$350,$H$350:$K$350,0))*INDEX($J$344:$R$347,MATCH(AU$350,$I$344:$I$347,0),MATCH(AU$349,$J$343:$R$343,0))+IF(SUM($H373:$I373)&gt;0,INDEX($U$344:$AC$347,MATCH(AU$350,$I$344:$I$347,0),MATCH(AU$349,$J$343:$R$343,0)))</f>
        <v>0</v>
      </c>
      <c r="AV373" s="186"/>
      <c r="AW373" s="186"/>
      <c r="AX373" s="16"/>
      <c r="AY373" s="8"/>
      <c r="AZ373" s="8"/>
      <c r="BA373" s="8"/>
    </row>
    <row r="374" spans="1:53" ht="14.5" outlineLevel="1" x14ac:dyDescent="0.35">
      <c r="A374" s="6"/>
      <c r="B374" s="7"/>
      <c r="C374" s="17"/>
      <c r="D374" s="17"/>
      <c r="E374" s="17"/>
      <c r="F374" s="26"/>
      <c r="G374" s="26" t="str">
        <f t="shared" si="173"/>
        <v>AAAWA1a</v>
      </c>
      <c r="H374" s="222">
        <f t="shared" si="176"/>
        <v>0</v>
      </c>
      <c r="I374" s="222">
        <f t="shared" si="176"/>
        <v>0</v>
      </c>
      <c r="J374" s="222">
        <f t="shared" si="176"/>
        <v>0</v>
      </c>
      <c r="K374" s="222">
        <f t="shared" si="175"/>
        <v>0</v>
      </c>
      <c r="L374" s="695" cm="1">
        <f t="array" ref="L374">INDEX($H374:$K374,0,MATCH(L$350,$H$350:$K$350,0))*INDEX($J$344:$R$347,MATCH(L$350,$I$344:$I$347,0),MATCH(L$349,$J$343:$R$343,0))+IF(SUM($H374:$I374)&gt;0,INDEX($U$344:$AC$347,MATCH(L$350,$I$344:$I$347,0),MATCH(L$349,$J$343:$R$343,0)))</f>
        <v>0</v>
      </c>
      <c r="M374" s="695" cm="1">
        <f t="array" ref="M374">INDEX($H374:$K374,0,MATCH(M$350,$H$350:$K$350,0))*INDEX($J$344:$R$347,MATCH(M$350,$I$344:$I$347,0),MATCH(M$349,$J$343:$R$343,0))+IF(SUM($H374:$I374)&gt;0,INDEX($U$344:$AC$347,MATCH(M$350,$I$344:$I$347,0),MATCH(M$349,$J$343:$R$343,0)))</f>
        <v>0</v>
      </c>
      <c r="N374" s="695" cm="1">
        <f t="array" ref="N374">INDEX($H374:$K374,0,MATCH(N$350,$H$350:$K$350,0))*INDEX($J$344:$R$347,MATCH(N$350,$I$344:$I$347,0),MATCH(N$349,$J$343:$R$343,0))+IF(SUM($H374:$I374)&gt;0,INDEX($U$344:$AC$347,MATCH(N$350,$I$344:$I$347,0),MATCH(N$349,$J$343:$R$343,0)))</f>
        <v>0</v>
      </c>
      <c r="O374" s="695" cm="1">
        <f t="array" ref="O374">INDEX($H374:$K374,0,MATCH(O$350,$H$350:$K$350,0))*INDEX($J$344:$R$347,MATCH(O$350,$I$344:$I$347,0),MATCH(O$349,$J$343:$R$343,0))+IF(SUM($H374:$I374)&gt;0,INDEX($U$344:$AC$347,MATCH(O$350,$I$344:$I$347,0),MATCH(O$349,$J$343:$R$343,0)))</f>
        <v>0</v>
      </c>
      <c r="P374" s="695" cm="1">
        <f t="array" ref="P374">INDEX($H374:$K374,0,MATCH(P$350,$H$350:$K$350,0))*INDEX($J$344:$R$347,MATCH(P$350,$I$344:$I$347,0),MATCH(P$349,$J$343:$R$343,0))+IF(SUM($H374:$I374)&gt;0,INDEX($U$344:$AC$347,MATCH(P$350,$I$344:$I$347,0),MATCH(P$349,$J$343:$R$343,0)))</f>
        <v>0</v>
      </c>
      <c r="Q374" s="695" cm="1">
        <f t="array" ref="Q374">INDEX($H374:$K374,0,MATCH(Q$350,$H$350:$K$350,0))*INDEX($J$344:$R$347,MATCH(Q$350,$I$344:$I$347,0),MATCH(Q$349,$J$343:$R$343,0))+IF(SUM($H374:$I374)&gt;0,INDEX($U$344:$AC$347,MATCH(Q$350,$I$344:$I$347,0),MATCH(Q$349,$J$343:$R$343,0)))</f>
        <v>0</v>
      </c>
      <c r="R374" s="695" cm="1">
        <f t="array" ref="R374">INDEX($H374:$K374,0,MATCH(R$350,$H$350:$K$350,0))*INDEX($J$344:$R$347,MATCH(R$350,$I$344:$I$347,0),MATCH(R$349,$J$343:$R$343,0))+IF(SUM($H374:$I374)&gt;0,INDEX($U$344:$AC$347,MATCH(R$350,$I$344:$I$347,0),MATCH(R$349,$J$343:$R$343,0)))</f>
        <v>0</v>
      </c>
      <c r="S374" s="695" cm="1">
        <f t="array" ref="S374">INDEX($H374:$K374,0,MATCH(S$350,$H$350:$K$350,0))*INDEX($J$344:$R$347,MATCH(S$350,$I$344:$I$347,0),MATCH(S$349,$J$343:$R$343,0))+IF(SUM($H374:$I374)&gt;0,INDEX($U$344:$AC$347,MATCH(S$350,$I$344:$I$347,0),MATCH(S$349,$J$343:$R$343,0)))</f>
        <v>0</v>
      </c>
      <c r="T374" s="695" cm="1">
        <f t="array" ref="T374">INDEX($H374:$K374,0,MATCH(T$350,$H$350:$K$350,0))*INDEX($J$344:$R$347,MATCH(T$350,$I$344:$I$347,0),MATCH(T$349,$J$343:$R$343,0))+IF(SUM($H374:$I374)&gt;0,INDEX($U$344:$AC$347,MATCH(T$350,$I$344:$I$347,0),MATCH(T$349,$J$343:$R$343,0)))</f>
        <v>0</v>
      </c>
      <c r="U374" s="695" cm="1">
        <f t="array" ref="U374">INDEX($H374:$K374,0,MATCH(U$350,$H$350:$K$350,0))*INDEX($J$344:$R$347,MATCH(U$350,$I$344:$I$347,0),MATCH(U$349,$J$343:$R$343,0))+IF(SUM($H374:$I374)&gt;0,INDEX($U$344:$AC$347,MATCH(U$350,$I$344:$I$347,0),MATCH(U$349,$J$343:$R$343,0)))</f>
        <v>0</v>
      </c>
      <c r="V374" s="695" cm="1">
        <f t="array" ref="V374">INDEX($H374:$K374,0,MATCH(V$350,$H$350:$K$350,0))*INDEX($J$344:$R$347,MATCH(V$350,$I$344:$I$347,0),MATCH(V$349,$J$343:$R$343,0))+IF(SUM($H374:$I374)&gt;0,INDEX($U$344:$AC$347,MATCH(V$350,$I$344:$I$347,0),MATCH(V$349,$J$343:$R$343,0)))</f>
        <v>0</v>
      </c>
      <c r="W374" s="695" cm="1">
        <f t="array" ref="W374">INDEX($H374:$K374,0,MATCH(W$350,$H$350:$K$350,0))*INDEX($J$344:$R$347,MATCH(W$350,$I$344:$I$347,0),MATCH(W$349,$J$343:$R$343,0))+IF(SUM($H374:$I374)&gt;0,INDEX($U$344:$AC$347,MATCH(W$350,$I$344:$I$347,0),MATCH(W$349,$J$343:$R$343,0)))</f>
        <v>0</v>
      </c>
      <c r="X374" s="695" cm="1">
        <f t="array" ref="X374">INDEX($H374:$K374,0,MATCH(X$350,$H$350:$K$350,0))*INDEX($J$344:$R$347,MATCH(X$350,$I$344:$I$347,0),MATCH(X$349,$J$343:$R$343,0))+IF(SUM($H374:$I374)&gt;0,INDEX($U$344:$AC$347,MATCH(X$350,$I$344:$I$347,0),MATCH(X$349,$J$343:$R$343,0)))</f>
        <v>0</v>
      </c>
      <c r="Y374" s="695" cm="1">
        <f t="array" ref="Y374">INDEX($H374:$K374,0,MATCH(Y$350,$H$350:$K$350,0))*INDEX($J$344:$R$347,MATCH(Y$350,$I$344:$I$347,0),MATCH(Y$349,$J$343:$R$343,0))+IF(SUM($H374:$I374)&gt;0,INDEX($U$344:$AC$347,MATCH(Y$350,$I$344:$I$347,0),MATCH(Y$349,$J$343:$R$343,0)))</f>
        <v>0</v>
      </c>
      <c r="Z374" s="695" cm="1">
        <f t="array" ref="Z374">INDEX($H374:$K374,0,MATCH(Z$350,$H$350:$K$350,0))*INDEX($J$344:$R$347,MATCH(Z$350,$I$344:$I$347,0),MATCH(Z$349,$J$343:$R$343,0))+IF(SUM($H374:$I374)&gt;0,INDEX($U$344:$AC$347,MATCH(Z$350,$I$344:$I$347,0),MATCH(Z$349,$J$343:$R$343,0)))</f>
        <v>0</v>
      </c>
      <c r="AA374" s="695" cm="1">
        <f t="array" ref="AA374">INDEX($H374:$K374,0,MATCH(AA$350,$H$350:$K$350,0))*INDEX($J$344:$R$347,MATCH(AA$350,$I$344:$I$347,0),MATCH(AA$349,$J$343:$R$343,0))+IF(SUM($H374:$I374)&gt;0,INDEX($U$344:$AC$347,MATCH(AA$350,$I$344:$I$347,0),MATCH(AA$349,$J$343:$R$343,0)))</f>
        <v>0</v>
      </c>
      <c r="AB374" s="695" cm="1">
        <f t="array" ref="AB374">INDEX($H374:$K374,0,MATCH(AB$350,$H$350:$K$350,0))*INDEX($J$344:$R$347,MATCH(AB$350,$I$344:$I$347,0),MATCH(AB$349,$J$343:$R$343,0))+IF(SUM($H374:$I374)&gt;0,INDEX($U$344:$AC$347,MATCH(AB$350,$I$344:$I$347,0),MATCH(AB$349,$J$343:$R$343,0)))</f>
        <v>0</v>
      </c>
      <c r="AC374" s="695" cm="1">
        <f t="array" ref="AC374">INDEX($H374:$K374,0,MATCH(AC$350,$H$350:$K$350,0))*INDEX($J$344:$R$347,MATCH(AC$350,$I$344:$I$347,0),MATCH(AC$349,$J$343:$R$343,0))+IF(SUM($H374:$I374)&gt;0,INDEX($U$344:$AC$347,MATCH(AC$350,$I$344:$I$347,0),MATCH(AC$349,$J$343:$R$343,0)))</f>
        <v>0</v>
      </c>
      <c r="AD374" s="695" cm="1">
        <f t="array" ref="AD374">INDEX($H374:$K374,0,MATCH(AD$350,$H$350:$K$350,0))*INDEX($J$344:$R$347,MATCH(AD$350,$I$344:$I$347,0),MATCH(AD$349,$J$343:$R$343,0))+IF(SUM($H374:$I374)&gt;0,INDEX($U$344:$AC$347,MATCH(AD$350,$I$344:$I$347,0),MATCH(AD$349,$J$343:$R$343,0)))</f>
        <v>0</v>
      </c>
      <c r="AE374" s="695" cm="1">
        <f t="array" ref="AE374">INDEX($H374:$K374,0,MATCH(AE$350,$H$350:$K$350,0))*INDEX($J$344:$R$347,MATCH(AE$350,$I$344:$I$347,0),MATCH(AE$349,$J$343:$R$343,0))+IF(SUM($H374:$I374)&gt;0,INDEX($U$344:$AC$347,MATCH(AE$350,$I$344:$I$347,0),MATCH(AE$349,$J$343:$R$343,0)))</f>
        <v>0</v>
      </c>
      <c r="AF374" s="695" cm="1">
        <f t="array" ref="AF374">INDEX($H374:$K374,0,MATCH(AF$350,$H$350:$K$350,0))*INDEX($J$344:$R$347,MATCH(AF$350,$I$344:$I$347,0),MATCH(AF$349,$J$343:$R$343,0))+IF(SUM($H374:$I374)&gt;0,INDEX($U$344:$AC$347,MATCH(AF$350,$I$344:$I$347,0),MATCH(AF$349,$J$343:$R$343,0)))</f>
        <v>0</v>
      </c>
      <c r="AG374" s="695" cm="1">
        <f t="array" ref="AG374">INDEX($H374:$K374,0,MATCH(AG$350,$H$350:$K$350,0))*INDEX($J$344:$R$347,MATCH(AG$350,$I$344:$I$347,0),MATCH(AG$349,$J$343:$R$343,0))+IF(SUM($H374:$I374)&gt;0,INDEX($U$344:$AC$347,MATCH(AG$350,$I$344:$I$347,0),MATCH(AG$349,$J$343:$R$343,0)))</f>
        <v>0</v>
      </c>
      <c r="AH374" s="695" cm="1">
        <f t="array" ref="AH374">INDEX($H374:$K374,0,MATCH(AH$350,$H$350:$K$350,0))*INDEX($J$344:$R$347,MATCH(AH$350,$I$344:$I$347,0),MATCH(AH$349,$J$343:$R$343,0))+IF(SUM($H374:$I374)&gt;0,INDEX($U$344:$AC$347,MATCH(AH$350,$I$344:$I$347,0),MATCH(AH$349,$J$343:$R$343,0)))</f>
        <v>0</v>
      </c>
      <c r="AI374" s="695" cm="1">
        <f t="array" ref="AI374">INDEX($H374:$K374,0,MATCH(AI$350,$H$350:$K$350,0))*INDEX($J$344:$R$347,MATCH(AI$350,$I$344:$I$347,0),MATCH(AI$349,$J$343:$R$343,0))+IF(SUM($H374:$I374)&gt;0,INDEX($U$344:$AC$347,MATCH(AI$350,$I$344:$I$347,0),MATCH(AI$349,$J$343:$R$343,0)))</f>
        <v>0</v>
      </c>
      <c r="AJ374" s="695" cm="1">
        <f t="array" ref="AJ374">INDEX($H374:$K374,0,MATCH(AJ$350,$H$350:$K$350,0))*INDEX($J$344:$R$347,MATCH(AJ$350,$I$344:$I$347,0),MATCH(AJ$349,$J$343:$R$343,0))+IF(SUM($H374:$I374)&gt;0,INDEX($U$344:$AC$347,MATCH(AJ$350,$I$344:$I$347,0),MATCH(AJ$349,$J$343:$R$343,0)))</f>
        <v>0</v>
      </c>
      <c r="AK374" s="695" cm="1">
        <f t="array" ref="AK374">INDEX($H374:$K374,0,MATCH(AK$350,$H$350:$K$350,0))*INDEX($J$344:$R$347,MATCH(AK$350,$I$344:$I$347,0),MATCH(AK$349,$J$343:$R$343,0))+IF(SUM($H374:$I374)&gt;0,INDEX($U$344:$AC$347,MATCH(AK$350,$I$344:$I$347,0),MATCH(AK$349,$J$343:$R$343,0)))</f>
        <v>0</v>
      </c>
      <c r="AL374" s="695" cm="1">
        <f t="array" ref="AL374">INDEX($H374:$K374,0,MATCH(AL$350,$H$350:$K$350,0))*INDEX($J$344:$R$347,MATCH(AL$350,$I$344:$I$347,0),MATCH(AL$349,$J$343:$R$343,0))+IF(SUM($H374:$I374)&gt;0,INDEX($U$344:$AC$347,MATCH(AL$350,$I$344:$I$347,0),MATCH(AL$349,$J$343:$R$343,0)))</f>
        <v>0</v>
      </c>
      <c r="AM374" s="695" cm="1">
        <f t="array" ref="AM374">INDEX($H374:$K374,0,MATCH(AM$350,$H$350:$K$350,0))*INDEX($J$344:$R$347,MATCH(AM$350,$I$344:$I$347,0),MATCH(AM$349,$J$343:$R$343,0))+IF(SUM($H374:$I374)&gt;0,INDEX($U$344:$AC$347,MATCH(AM$350,$I$344:$I$347,0),MATCH(AM$349,$J$343:$R$343,0)))</f>
        <v>0</v>
      </c>
      <c r="AN374" s="695" cm="1">
        <f t="array" ref="AN374">INDEX($H374:$K374,0,MATCH(AN$350,$H$350:$K$350,0))*INDEX($J$344:$R$347,MATCH(AN$350,$I$344:$I$347,0),MATCH(AN$349,$J$343:$R$343,0))+IF(SUM($H374:$I374)&gt;0,INDEX($U$344:$AC$347,MATCH(AN$350,$I$344:$I$347,0),MATCH(AN$349,$J$343:$R$343,0)))</f>
        <v>0</v>
      </c>
      <c r="AO374" s="695" cm="1">
        <f t="array" ref="AO374">INDEX($H374:$K374,0,MATCH(AO$350,$H$350:$K$350,0))*INDEX($J$344:$R$347,MATCH(AO$350,$I$344:$I$347,0),MATCH(AO$349,$J$343:$R$343,0))+IF(SUM($H374:$I374)&gt;0,INDEX($U$344:$AC$347,MATCH(AO$350,$I$344:$I$347,0),MATCH(AO$349,$J$343:$R$343,0)))</f>
        <v>0</v>
      </c>
      <c r="AP374" s="695" cm="1">
        <f t="array" ref="AP374">INDEX($H374:$K374,0,MATCH(AP$350,$H$350:$K$350,0))*INDEX($J$344:$R$347,MATCH(AP$350,$I$344:$I$347,0),MATCH(AP$349,$J$343:$R$343,0))+IF(SUM($H374:$I374)&gt;0,INDEX($U$344:$AC$347,MATCH(AP$350,$I$344:$I$347,0),MATCH(AP$349,$J$343:$R$343,0)))</f>
        <v>0</v>
      </c>
      <c r="AQ374" s="695" cm="1">
        <f t="array" ref="AQ374">INDEX($H374:$K374,0,MATCH(AQ$350,$H$350:$K$350,0))*INDEX($J$344:$R$347,MATCH(AQ$350,$I$344:$I$347,0),MATCH(AQ$349,$J$343:$R$343,0))+IF(SUM($H374:$I374)&gt;0,INDEX($U$344:$AC$347,MATCH(AQ$350,$I$344:$I$347,0),MATCH(AQ$349,$J$343:$R$343,0)))</f>
        <v>0</v>
      </c>
      <c r="AR374" s="695" cm="1">
        <f t="array" ref="AR374">INDEX($H374:$K374,0,MATCH(AR$350,$H$350:$K$350,0))*INDEX($J$344:$R$347,MATCH(AR$350,$I$344:$I$347,0),MATCH(AR$349,$J$343:$R$343,0))+IF(SUM($H374:$I374)&gt;0,INDEX($U$344:$AC$347,MATCH(AR$350,$I$344:$I$347,0),MATCH(AR$349,$J$343:$R$343,0)))</f>
        <v>0</v>
      </c>
      <c r="AS374" s="695" cm="1">
        <f t="array" ref="AS374">INDEX($H374:$K374,0,MATCH(AS$350,$H$350:$K$350,0))*INDEX($J$344:$R$347,MATCH(AS$350,$I$344:$I$347,0),MATCH(AS$349,$J$343:$R$343,0))+IF(SUM($H374:$I374)&gt;0,INDEX($U$344:$AC$347,MATCH(AS$350,$I$344:$I$347,0),MATCH(AS$349,$J$343:$R$343,0)))</f>
        <v>0</v>
      </c>
      <c r="AT374" s="695" cm="1">
        <f t="array" ref="AT374">INDEX($H374:$K374,0,MATCH(AT$350,$H$350:$K$350,0))*INDEX($J$344:$R$347,MATCH(AT$350,$I$344:$I$347,0),MATCH(AT$349,$J$343:$R$343,0))+IF(SUM($H374:$I374)&gt;0,INDEX($U$344:$AC$347,MATCH(AT$350,$I$344:$I$347,0),MATCH(AT$349,$J$343:$R$343,0)))</f>
        <v>0</v>
      </c>
      <c r="AU374" s="695" cm="1">
        <f t="array" ref="AU374">INDEX($H374:$K374,0,MATCH(AU$350,$H$350:$K$350,0))*INDEX($J$344:$R$347,MATCH(AU$350,$I$344:$I$347,0),MATCH(AU$349,$J$343:$R$343,0))+IF(SUM($H374:$I374)&gt;0,INDEX($U$344:$AC$347,MATCH(AU$350,$I$344:$I$347,0),MATCH(AU$349,$J$343:$R$343,0)))</f>
        <v>0</v>
      </c>
      <c r="AV374" s="186"/>
      <c r="AW374" s="186"/>
      <c r="AX374" s="16"/>
      <c r="AY374" s="8"/>
      <c r="AZ374" s="8"/>
      <c r="BA374" s="8"/>
    </row>
    <row r="375" spans="1:53" ht="14.5" outlineLevel="1" x14ac:dyDescent="0.35">
      <c r="A375" s="6"/>
      <c r="B375" s="7"/>
      <c r="C375" s="17"/>
      <c r="D375" s="17"/>
      <c r="E375" s="17"/>
      <c r="F375" s="26"/>
      <c r="G375" s="26" t="str">
        <f t="shared" si="173"/>
        <v>YAAA2Wa</v>
      </c>
      <c r="H375" s="222">
        <f t="shared" si="176"/>
        <v>0</v>
      </c>
      <c r="I375" s="222">
        <f t="shared" si="176"/>
        <v>0</v>
      </c>
      <c r="J375" s="222">
        <f t="shared" si="176"/>
        <v>0</v>
      </c>
      <c r="K375" s="222">
        <f t="shared" si="175"/>
        <v>0</v>
      </c>
      <c r="L375" s="695" cm="1">
        <f t="array" ref="L375">INDEX($H375:$K375,0,MATCH(L$350,$H$350:$K$350,0))*INDEX($J$344:$R$347,MATCH(L$350,$I$344:$I$347,0),MATCH(L$349,$J$343:$R$343,0))+IF(SUM($H375:$I375)&gt;0,INDEX($U$344:$AC$347,MATCH(L$350,$I$344:$I$347,0),MATCH(L$349,$J$343:$R$343,0)))</f>
        <v>0</v>
      </c>
      <c r="M375" s="695" cm="1">
        <f t="array" ref="M375">INDEX($H375:$K375,0,MATCH(M$350,$H$350:$K$350,0))*INDEX($J$344:$R$347,MATCH(M$350,$I$344:$I$347,0),MATCH(M$349,$J$343:$R$343,0))+IF(SUM($H375:$I375)&gt;0,INDEX($U$344:$AC$347,MATCH(M$350,$I$344:$I$347,0),MATCH(M$349,$J$343:$R$343,0)))</f>
        <v>0</v>
      </c>
      <c r="N375" s="695" cm="1">
        <f t="array" ref="N375">INDEX($H375:$K375,0,MATCH(N$350,$H$350:$K$350,0))*INDEX($J$344:$R$347,MATCH(N$350,$I$344:$I$347,0),MATCH(N$349,$J$343:$R$343,0))+IF(SUM($H375:$I375)&gt;0,INDEX($U$344:$AC$347,MATCH(N$350,$I$344:$I$347,0),MATCH(N$349,$J$343:$R$343,0)))</f>
        <v>0</v>
      </c>
      <c r="O375" s="695" cm="1">
        <f t="array" ref="O375">INDEX($H375:$K375,0,MATCH(O$350,$H$350:$K$350,0))*INDEX($J$344:$R$347,MATCH(O$350,$I$344:$I$347,0),MATCH(O$349,$J$343:$R$343,0))+IF(SUM($H375:$I375)&gt;0,INDEX($U$344:$AC$347,MATCH(O$350,$I$344:$I$347,0),MATCH(O$349,$J$343:$R$343,0)))</f>
        <v>0</v>
      </c>
      <c r="P375" s="695" cm="1">
        <f t="array" ref="P375">INDEX($H375:$K375,0,MATCH(P$350,$H$350:$K$350,0))*INDEX($J$344:$R$347,MATCH(P$350,$I$344:$I$347,0),MATCH(P$349,$J$343:$R$343,0))+IF(SUM($H375:$I375)&gt;0,INDEX($U$344:$AC$347,MATCH(P$350,$I$344:$I$347,0),MATCH(P$349,$J$343:$R$343,0)))</f>
        <v>0</v>
      </c>
      <c r="Q375" s="695" cm="1">
        <f t="array" ref="Q375">INDEX($H375:$K375,0,MATCH(Q$350,$H$350:$K$350,0))*INDEX($J$344:$R$347,MATCH(Q$350,$I$344:$I$347,0),MATCH(Q$349,$J$343:$R$343,0))+IF(SUM($H375:$I375)&gt;0,INDEX($U$344:$AC$347,MATCH(Q$350,$I$344:$I$347,0),MATCH(Q$349,$J$343:$R$343,0)))</f>
        <v>0</v>
      </c>
      <c r="R375" s="695" cm="1">
        <f t="array" ref="R375">INDEX($H375:$K375,0,MATCH(R$350,$H$350:$K$350,0))*INDEX($J$344:$R$347,MATCH(R$350,$I$344:$I$347,0),MATCH(R$349,$J$343:$R$343,0))+IF(SUM($H375:$I375)&gt;0,INDEX($U$344:$AC$347,MATCH(R$350,$I$344:$I$347,0),MATCH(R$349,$J$343:$R$343,0)))</f>
        <v>0</v>
      </c>
      <c r="S375" s="695" cm="1">
        <f t="array" ref="S375">INDEX($H375:$K375,0,MATCH(S$350,$H$350:$K$350,0))*INDEX($J$344:$R$347,MATCH(S$350,$I$344:$I$347,0),MATCH(S$349,$J$343:$R$343,0))+IF(SUM($H375:$I375)&gt;0,INDEX($U$344:$AC$347,MATCH(S$350,$I$344:$I$347,0),MATCH(S$349,$J$343:$R$343,0)))</f>
        <v>0</v>
      </c>
      <c r="T375" s="695" cm="1">
        <f t="array" ref="T375">INDEX($H375:$K375,0,MATCH(T$350,$H$350:$K$350,0))*INDEX($J$344:$R$347,MATCH(T$350,$I$344:$I$347,0),MATCH(T$349,$J$343:$R$343,0))+IF(SUM($H375:$I375)&gt;0,INDEX($U$344:$AC$347,MATCH(T$350,$I$344:$I$347,0),MATCH(T$349,$J$343:$R$343,0)))</f>
        <v>0</v>
      </c>
      <c r="U375" s="695" cm="1">
        <f t="array" ref="U375">INDEX($H375:$K375,0,MATCH(U$350,$H$350:$K$350,0))*INDEX($J$344:$R$347,MATCH(U$350,$I$344:$I$347,0),MATCH(U$349,$J$343:$R$343,0))+IF(SUM($H375:$I375)&gt;0,INDEX($U$344:$AC$347,MATCH(U$350,$I$344:$I$347,0),MATCH(U$349,$J$343:$R$343,0)))</f>
        <v>0</v>
      </c>
      <c r="V375" s="695" cm="1">
        <f t="array" ref="V375">INDEX($H375:$K375,0,MATCH(V$350,$H$350:$K$350,0))*INDEX($J$344:$R$347,MATCH(V$350,$I$344:$I$347,0),MATCH(V$349,$J$343:$R$343,0))+IF(SUM($H375:$I375)&gt;0,INDEX($U$344:$AC$347,MATCH(V$350,$I$344:$I$347,0),MATCH(V$349,$J$343:$R$343,0)))</f>
        <v>0</v>
      </c>
      <c r="W375" s="695" cm="1">
        <f t="array" ref="W375">INDEX($H375:$K375,0,MATCH(W$350,$H$350:$K$350,0))*INDEX($J$344:$R$347,MATCH(W$350,$I$344:$I$347,0),MATCH(W$349,$J$343:$R$343,0))+IF(SUM($H375:$I375)&gt;0,INDEX($U$344:$AC$347,MATCH(W$350,$I$344:$I$347,0),MATCH(W$349,$J$343:$R$343,0)))</f>
        <v>0</v>
      </c>
      <c r="X375" s="695" cm="1">
        <f t="array" ref="X375">INDEX($H375:$K375,0,MATCH(X$350,$H$350:$K$350,0))*INDEX($J$344:$R$347,MATCH(X$350,$I$344:$I$347,0),MATCH(X$349,$J$343:$R$343,0))+IF(SUM($H375:$I375)&gt;0,INDEX($U$344:$AC$347,MATCH(X$350,$I$344:$I$347,0),MATCH(X$349,$J$343:$R$343,0)))</f>
        <v>0</v>
      </c>
      <c r="Y375" s="695" cm="1">
        <f t="array" ref="Y375">INDEX($H375:$K375,0,MATCH(Y$350,$H$350:$K$350,0))*INDEX($J$344:$R$347,MATCH(Y$350,$I$344:$I$347,0),MATCH(Y$349,$J$343:$R$343,0))+IF(SUM($H375:$I375)&gt;0,INDEX($U$344:$AC$347,MATCH(Y$350,$I$344:$I$347,0),MATCH(Y$349,$J$343:$R$343,0)))</f>
        <v>0</v>
      </c>
      <c r="Z375" s="695" cm="1">
        <f t="array" ref="Z375">INDEX($H375:$K375,0,MATCH(Z$350,$H$350:$K$350,0))*INDEX($J$344:$R$347,MATCH(Z$350,$I$344:$I$347,0),MATCH(Z$349,$J$343:$R$343,0))+IF(SUM($H375:$I375)&gt;0,INDEX($U$344:$AC$347,MATCH(Z$350,$I$344:$I$347,0),MATCH(Z$349,$J$343:$R$343,0)))</f>
        <v>0</v>
      </c>
      <c r="AA375" s="695" cm="1">
        <f t="array" ref="AA375">INDEX($H375:$K375,0,MATCH(AA$350,$H$350:$K$350,0))*INDEX($J$344:$R$347,MATCH(AA$350,$I$344:$I$347,0),MATCH(AA$349,$J$343:$R$343,0))+IF(SUM($H375:$I375)&gt;0,INDEX($U$344:$AC$347,MATCH(AA$350,$I$344:$I$347,0),MATCH(AA$349,$J$343:$R$343,0)))</f>
        <v>0</v>
      </c>
      <c r="AB375" s="695" cm="1">
        <f t="array" ref="AB375">INDEX($H375:$K375,0,MATCH(AB$350,$H$350:$K$350,0))*INDEX($J$344:$R$347,MATCH(AB$350,$I$344:$I$347,0),MATCH(AB$349,$J$343:$R$343,0))+IF(SUM($H375:$I375)&gt;0,INDEX($U$344:$AC$347,MATCH(AB$350,$I$344:$I$347,0),MATCH(AB$349,$J$343:$R$343,0)))</f>
        <v>0</v>
      </c>
      <c r="AC375" s="695" cm="1">
        <f t="array" ref="AC375">INDEX($H375:$K375,0,MATCH(AC$350,$H$350:$K$350,0))*INDEX($J$344:$R$347,MATCH(AC$350,$I$344:$I$347,0),MATCH(AC$349,$J$343:$R$343,0))+IF(SUM($H375:$I375)&gt;0,INDEX($U$344:$AC$347,MATCH(AC$350,$I$344:$I$347,0),MATCH(AC$349,$J$343:$R$343,0)))</f>
        <v>0</v>
      </c>
      <c r="AD375" s="695" cm="1">
        <f t="array" ref="AD375">INDEX($H375:$K375,0,MATCH(AD$350,$H$350:$K$350,0))*INDEX($J$344:$R$347,MATCH(AD$350,$I$344:$I$347,0),MATCH(AD$349,$J$343:$R$343,0))+IF(SUM($H375:$I375)&gt;0,INDEX($U$344:$AC$347,MATCH(AD$350,$I$344:$I$347,0),MATCH(AD$349,$J$343:$R$343,0)))</f>
        <v>0</v>
      </c>
      <c r="AE375" s="695" cm="1">
        <f t="array" ref="AE375">INDEX($H375:$K375,0,MATCH(AE$350,$H$350:$K$350,0))*INDEX($J$344:$R$347,MATCH(AE$350,$I$344:$I$347,0),MATCH(AE$349,$J$343:$R$343,0))+IF(SUM($H375:$I375)&gt;0,INDEX($U$344:$AC$347,MATCH(AE$350,$I$344:$I$347,0),MATCH(AE$349,$J$343:$R$343,0)))</f>
        <v>0</v>
      </c>
      <c r="AF375" s="695" cm="1">
        <f t="array" ref="AF375">INDEX($H375:$K375,0,MATCH(AF$350,$H$350:$K$350,0))*INDEX($J$344:$R$347,MATCH(AF$350,$I$344:$I$347,0),MATCH(AF$349,$J$343:$R$343,0))+IF(SUM($H375:$I375)&gt;0,INDEX($U$344:$AC$347,MATCH(AF$350,$I$344:$I$347,0),MATCH(AF$349,$J$343:$R$343,0)))</f>
        <v>0</v>
      </c>
      <c r="AG375" s="695" cm="1">
        <f t="array" ref="AG375">INDEX($H375:$K375,0,MATCH(AG$350,$H$350:$K$350,0))*INDEX($J$344:$R$347,MATCH(AG$350,$I$344:$I$347,0),MATCH(AG$349,$J$343:$R$343,0))+IF(SUM($H375:$I375)&gt;0,INDEX($U$344:$AC$347,MATCH(AG$350,$I$344:$I$347,0),MATCH(AG$349,$J$343:$R$343,0)))</f>
        <v>0</v>
      </c>
      <c r="AH375" s="695" cm="1">
        <f t="array" ref="AH375">INDEX($H375:$K375,0,MATCH(AH$350,$H$350:$K$350,0))*INDEX($J$344:$R$347,MATCH(AH$350,$I$344:$I$347,0),MATCH(AH$349,$J$343:$R$343,0))+IF(SUM($H375:$I375)&gt;0,INDEX($U$344:$AC$347,MATCH(AH$350,$I$344:$I$347,0),MATCH(AH$349,$J$343:$R$343,0)))</f>
        <v>0</v>
      </c>
      <c r="AI375" s="695" cm="1">
        <f t="array" ref="AI375">INDEX($H375:$K375,0,MATCH(AI$350,$H$350:$K$350,0))*INDEX($J$344:$R$347,MATCH(AI$350,$I$344:$I$347,0),MATCH(AI$349,$J$343:$R$343,0))+IF(SUM($H375:$I375)&gt;0,INDEX($U$344:$AC$347,MATCH(AI$350,$I$344:$I$347,0),MATCH(AI$349,$J$343:$R$343,0)))</f>
        <v>0</v>
      </c>
      <c r="AJ375" s="695" cm="1">
        <f t="array" ref="AJ375">INDEX($H375:$K375,0,MATCH(AJ$350,$H$350:$K$350,0))*INDEX($J$344:$R$347,MATCH(AJ$350,$I$344:$I$347,0),MATCH(AJ$349,$J$343:$R$343,0))+IF(SUM($H375:$I375)&gt;0,INDEX($U$344:$AC$347,MATCH(AJ$350,$I$344:$I$347,0),MATCH(AJ$349,$J$343:$R$343,0)))</f>
        <v>0</v>
      </c>
      <c r="AK375" s="695" cm="1">
        <f t="array" ref="AK375">INDEX($H375:$K375,0,MATCH(AK$350,$H$350:$K$350,0))*INDEX($J$344:$R$347,MATCH(AK$350,$I$344:$I$347,0),MATCH(AK$349,$J$343:$R$343,0))+IF(SUM($H375:$I375)&gt;0,INDEX($U$344:$AC$347,MATCH(AK$350,$I$344:$I$347,0),MATCH(AK$349,$J$343:$R$343,0)))</f>
        <v>0</v>
      </c>
      <c r="AL375" s="695" cm="1">
        <f t="array" ref="AL375">INDEX($H375:$K375,0,MATCH(AL$350,$H$350:$K$350,0))*INDEX($J$344:$R$347,MATCH(AL$350,$I$344:$I$347,0),MATCH(AL$349,$J$343:$R$343,0))+IF(SUM($H375:$I375)&gt;0,INDEX($U$344:$AC$347,MATCH(AL$350,$I$344:$I$347,0),MATCH(AL$349,$J$343:$R$343,0)))</f>
        <v>0</v>
      </c>
      <c r="AM375" s="695" cm="1">
        <f t="array" ref="AM375">INDEX($H375:$K375,0,MATCH(AM$350,$H$350:$K$350,0))*INDEX($J$344:$R$347,MATCH(AM$350,$I$344:$I$347,0),MATCH(AM$349,$J$343:$R$343,0))+IF(SUM($H375:$I375)&gt;0,INDEX($U$344:$AC$347,MATCH(AM$350,$I$344:$I$347,0),MATCH(AM$349,$J$343:$R$343,0)))</f>
        <v>0</v>
      </c>
      <c r="AN375" s="695" cm="1">
        <f t="array" ref="AN375">INDEX($H375:$K375,0,MATCH(AN$350,$H$350:$K$350,0))*INDEX($J$344:$R$347,MATCH(AN$350,$I$344:$I$347,0),MATCH(AN$349,$J$343:$R$343,0))+IF(SUM($H375:$I375)&gt;0,INDEX($U$344:$AC$347,MATCH(AN$350,$I$344:$I$347,0),MATCH(AN$349,$J$343:$R$343,0)))</f>
        <v>0</v>
      </c>
      <c r="AO375" s="695" cm="1">
        <f t="array" ref="AO375">INDEX($H375:$K375,0,MATCH(AO$350,$H$350:$K$350,0))*INDEX($J$344:$R$347,MATCH(AO$350,$I$344:$I$347,0),MATCH(AO$349,$J$343:$R$343,0))+IF(SUM($H375:$I375)&gt;0,INDEX($U$344:$AC$347,MATCH(AO$350,$I$344:$I$347,0),MATCH(AO$349,$J$343:$R$343,0)))</f>
        <v>0</v>
      </c>
      <c r="AP375" s="695" cm="1">
        <f t="array" ref="AP375">INDEX($H375:$K375,0,MATCH(AP$350,$H$350:$K$350,0))*INDEX($J$344:$R$347,MATCH(AP$350,$I$344:$I$347,0),MATCH(AP$349,$J$343:$R$343,0))+IF(SUM($H375:$I375)&gt;0,INDEX($U$344:$AC$347,MATCH(AP$350,$I$344:$I$347,0),MATCH(AP$349,$J$343:$R$343,0)))</f>
        <v>0</v>
      </c>
      <c r="AQ375" s="695" cm="1">
        <f t="array" ref="AQ375">INDEX($H375:$K375,0,MATCH(AQ$350,$H$350:$K$350,0))*INDEX($J$344:$R$347,MATCH(AQ$350,$I$344:$I$347,0),MATCH(AQ$349,$J$343:$R$343,0))+IF(SUM($H375:$I375)&gt;0,INDEX($U$344:$AC$347,MATCH(AQ$350,$I$344:$I$347,0),MATCH(AQ$349,$J$343:$R$343,0)))</f>
        <v>0</v>
      </c>
      <c r="AR375" s="695" cm="1">
        <f t="array" ref="AR375">INDEX($H375:$K375,0,MATCH(AR$350,$H$350:$K$350,0))*INDEX($J$344:$R$347,MATCH(AR$350,$I$344:$I$347,0),MATCH(AR$349,$J$343:$R$343,0))+IF(SUM($H375:$I375)&gt;0,INDEX($U$344:$AC$347,MATCH(AR$350,$I$344:$I$347,0),MATCH(AR$349,$J$343:$R$343,0)))</f>
        <v>0</v>
      </c>
      <c r="AS375" s="695" cm="1">
        <f t="array" ref="AS375">INDEX($H375:$K375,0,MATCH(AS$350,$H$350:$K$350,0))*INDEX($J$344:$R$347,MATCH(AS$350,$I$344:$I$347,0),MATCH(AS$349,$J$343:$R$343,0))+IF(SUM($H375:$I375)&gt;0,INDEX($U$344:$AC$347,MATCH(AS$350,$I$344:$I$347,0),MATCH(AS$349,$J$343:$R$343,0)))</f>
        <v>0</v>
      </c>
      <c r="AT375" s="695" cm="1">
        <f t="array" ref="AT375">INDEX($H375:$K375,0,MATCH(AT$350,$H$350:$K$350,0))*INDEX($J$344:$R$347,MATCH(AT$350,$I$344:$I$347,0),MATCH(AT$349,$J$343:$R$343,0))+IF(SUM($H375:$I375)&gt;0,INDEX($U$344:$AC$347,MATCH(AT$350,$I$344:$I$347,0),MATCH(AT$349,$J$343:$R$343,0)))</f>
        <v>0</v>
      </c>
      <c r="AU375" s="695" cm="1">
        <f t="array" ref="AU375">INDEX($H375:$K375,0,MATCH(AU$350,$H$350:$K$350,0))*INDEX($J$344:$R$347,MATCH(AU$350,$I$344:$I$347,0),MATCH(AU$349,$J$343:$R$343,0))+IF(SUM($H375:$I375)&gt;0,INDEX($U$344:$AC$347,MATCH(AU$350,$I$344:$I$347,0),MATCH(AU$349,$J$343:$R$343,0)))</f>
        <v>0</v>
      </c>
      <c r="AV375" s="186"/>
      <c r="AW375" s="186"/>
      <c r="AX375" s="16"/>
      <c r="AY375" s="8"/>
      <c r="AZ375" s="8"/>
      <c r="BA375" s="8"/>
    </row>
    <row r="376" spans="1:53" ht="14.5" outlineLevel="1" x14ac:dyDescent="0.35">
      <c r="A376" s="6"/>
      <c r="B376" s="7"/>
      <c r="C376" s="17"/>
      <c r="D376" s="17"/>
      <c r="E376" s="17"/>
      <c r="F376" s="26"/>
      <c r="G376" s="26" t="str">
        <f t="shared" si="173"/>
        <v>AYAWA1w</v>
      </c>
      <c r="H376" s="222">
        <f t="shared" si="176"/>
        <v>1</v>
      </c>
      <c r="I376" s="222">
        <f t="shared" si="176"/>
        <v>1</v>
      </c>
      <c r="J376" s="222">
        <f t="shared" si="176"/>
        <v>2</v>
      </c>
      <c r="K376" s="222">
        <f t="shared" si="175"/>
        <v>1</v>
      </c>
      <c r="L376" s="695" cm="1">
        <f t="array" ref="L376">INDEX($H376:$K376,0,MATCH(L$350,$H$350:$K$350,0))*INDEX($J$344:$R$347,MATCH(L$350,$I$344:$I$347,0),MATCH(L$349,$J$343:$R$343,0))+IF(SUM($H376:$I376)&gt;0,INDEX($U$344:$AC$347,MATCH(L$350,$I$344:$I$347,0),MATCH(L$349,$J$343:$R$343,0)))</f>
        <v>2</v>
      </c>
      <c r="M376" s="695" cm="1">
        <f t="array" ref="M376">INDEX($H376:$K376,0,MATCH(M$350,$H$350:$K$350,0))*INDEX($J$344:$R$347,MATCH(M$350,$I$344:$I$347,0),MATCH(M$349,$J$343:$R$343,0))+IF(SUM($H376:$I376)&gt;0,INDEX($U$344:$AC$347,MATCH(M$350,$I$344:$I$347,0),MATCH(M$349,$J$343:$R$343,0)))</f>
        <v>1</v>
      </c>
      <c r="N376" s="695" cm="1">
        <f t="array" ref="N376">INDEX($H376:$K376,0,MATCH(N$350,$H$350:$K$350,0))*INDEX($J$344:$R$347,MATCH(N$350,$I$344:$I$347,0),MATCH(N$349,$J$343:$R$343,0))+IF(SUM($H376:$I376)&gt;0,INDEX($U$344:$AC$347,MATCH(N$350,$I$344:$I$347,0),MATCH(N$349,$J$343:$R$343,0)))</f>
        <v>2</v>
      </c>
      <c r="O376" s="695" cm="1">
        <f t="array" ref="O376">INDEX($H376:$K376,0,MATCH(O$350,$H$350:$K$350,0))*INDEX($J$344:$R$347,MATCH(O$350,$I$344:$I$347,0),MATCH(O$349,$J$343:$R$343,0))+IF(SUM($H376:$I376)&gt;0,INDEX($U$344:$AC$347,MATCH(O$350,$I$344:$I$347,0),MATCH(O$349,$J$343:$R$343,0)))</f>
        <v>1.5</v>
      </c>
      <c r="P376" s="695" cm="1">
        <f t="array" ref="P376">INDEX($H376:$K376,0,MATCH(P$350,$H$350:$K$350,0))*INDEX($J$344:$R$347,MATCH(P$350,$I$344:$I$347,0),MATCH(P$349,$J$343:$R$343,0))+IF(SUM($H376:$I376)&gt;0,INDEX($U$344:$AC$347,MATCH(P$350,$I$344:$I$347,0),MATCH(P$349,$J$343:$R$343,0)))</f>
        <v>2</v>
      </c>
      <c r="Q376" s="695" cm="1">
        <f t="array" ref="Q376">INDEX($H376:$K376,0,MATCH(Q$350,$H$350:$K$350,0))*INDEX($J$344:$R$347,MATCH(Q$350,$I$344:$I$347,0),MATCH(Q$349,$J$343:$R$343,0))+IF(SUM($H376:$I376)&gt;0,INDEX($U$344:$AC$347,MATCH(Q$350,$I$344:$I$347,0),MATCH(Q$349,$J$343:$R$343,0)))</f>
        <v>1</v>
      </c>
      <c r="R376" s="695" cm="1">
        <f t="array" ref="R376">INDEX($H376:$K376,0,MATCH(R$350,$H$350:$K$350,0))*INDEX($J$344:$R$347,MATCH(R$350,$I$344:$I$347,0),MATCH(R$349,$J$343:$R$343,0))+IF(SUM($H376:$I376)&gt;0,INDEX($U$344:$AC$347,MATCH(R$350,$I$344:$I$347,0),MATCH(R$349,$J$343:$R$343,0)))</f>
        <v>2</v>
      </c>
      <c r="S376" s="695" cm="1">
        <f t="array" ref="S376">INDEX($H376:$K376,0,MATCH(S$350,$H$350:$K$350,0))*INDEX($J$344:$R$347,MATCH(S$350,$I$344:$I$347,0),MATCH(S$349,$J$343:$R$343,0))+IF(SUM($H376:$I376)&gt;0,INDEX($U$344:$AC$347,MATCH(S$350,$I$344:$I$347,0),MATCH(S$349,$J$343:$R$343,0)))</f>
        <v>1</v>
      </c>
      <c r="T376" s="695" cm="1">
        <f t="array" ref="T376">INDEX($H376:$K376,0,MATCH(T$350,$H$350:$K$350,0))*INDEX($J$344:$R$347,MATCH(T$350,$I$344:$I$347,0),MATCH(T$349,$J$343:$R$343,0))+IF(SUM($H376:$I376)&gt;0,INDEX($U$344:$AC$347,MATCH(T$350,$I$344:$I$347,0),MATCH(T$349,$J$343:$R$343,0)))</f>
        <v>2</v>
      </c>
      <c r="U376" s="695" cm="1">
        <f t="array" ref="U376">INDEX($H376:$K376,0,MATCH(U$350,$H$350:$K$350,0))*INDEX($J$344:$R$347,MATCH(U$350,$I$344:$I$347,0),MATCH(U$349,$J$343:$R$343,0))+IF(SUM($H376:$I376)&gt;0,INDEX($U$344:$AC$347,MATCH(U$350,$I$344:$I$347,0),MATCH(U$349,$J$343:$R$343,0)))</f>
        <v>1</v>
      </c>
      <c r="V376" s="695" cm="1">
        <f t="array" ref="V376">INDEX($H376:$K376,0,MATCH(V$350,$H$350:$K$350,0))*INDEX($J$344:$R$347,MATCH(V$350,$I$344:$I$347,0),MATCH(V$349,$J$343:$R$343,0))+IF(SUM($H376:$I376)&gt;0,INDEX($U$344:$AC$347,MATCH(V$350,$I$344:$I$347,0),MATCH(V$349,$J$343:$R$343,0)))</f>
        <v>2</v>
      </c>
      <c r="W376" s="695" cm="1">
        <f t="array" ref="W376">INDEX($H376:$K376,0,MATCH(W$350,$H$350:$K$350,0))*INDEX($J$344:$R$347,MATCH(W$350,$I$344:$I$347,0),MATCH(W$349,$J$343:$R$343,0))+IF(SUM($H376:$I376)&gt;0,INDEX($U$344:$AC$347,MATCH(W$350,$I$344:$I$347,0),MATCH(W$349,$J$343:$R$343,0)))</f>
        <v>1</v>
      </c>
      <c r="X376" s="695" cm="1">
        <f t="array" ref="X376">INDEX($H376:$K376,0,MATCH(X$350,$H$350:$K$350,0))*INDEX($J$344:$R$347,MATCH(X$350,$I$344:$I$347,0),MATCH(X$349,$J$343:$R$343,0))+IF(SUM($H376:$I376)&gt;0,INDEX($U$344:$AC$347,MATCH(X$350,$I$344:$I$347,0),MATCH(X$349,$J$343:$R$343,0)))</f>
        <v>2</v>
      </c>
      <c r="Y376" s="695" cm="1">
        <f t="array" ref="Y376">INDEX($H376:$K376,0,MATCH(Y$350,$H$350:$K$350,0))*INDEX($J$344:$R$347,MATCH(Y$350,$I$344:$I$347,0),MATCH(Y$349,$J$343:$R$343,0))+IF(SUM($H376:$I376)&gt;0,INDEX($U$344:$AC$347,MATCH(Y$350,$I$344:$I$347,0),MATCH(Y$349,$J$343:$R$343,0)))</f>
        <v>1</v>
      </c>
      <c r="Z376" s="695" cm="1">
        <f t="array" ref="Z376">INDEX($H376:$K376,0,MATCH(Z$350,$H$350:$K$350,0))*INDEX($J$344:$R$347,MATCH(Z$350,$I$344:$I$347,0),MATCH(Z$349,$J$343:$R$343,0))+IF(SUM($H376:$I376)&gt;0,INDEX($U$344:$AC$347,MATCH(Z$350,$I$344:$I$347,0),MATCH(Z$349,$J$343:$R$343,0)))</f>
        <v>2</v>
      </c>
      <c r="AA376" s="695" cm="1">
        <f t="array" ref="AA376">INDEX($H376:$K376,0,MATCH(AA$350,$H$350:$K$350,0))*INDEX($J$344:$R$347,MATCH(AA$350,$I$344:$I$347,0),MATCH(AA$349,$J$343:$R$343,0))+IF(SUM($H376:$I376)&gt;0,INDEX($U$344:$AC$347,MATCH(AA$350,$I$344:$I$347,0),MATCH(AA$349,$J$343:$R$343,0)))</f>
        <v>0.5</v>
      </c>
      <c r="AB376" s="695" cm="1">
        <f t="array" ref="AB376">INDEX($H376:$K376,0,MATCH(AB$350,$H$350:$K$350,0))*INDEX($J$344:$R$347,MATCH(AB$350,$I$344:$I$347,0),MATCH(AB$349,$J$343:$R$343,0))+IF(SUM($H376:$I376)&gt;0,INDEX($U$344:$AC$347,MATCH(AB$350,$I$344:$I$347,0),MATCH(AB$349,$J$343:$R$343,0)))</f>
        <v>1</v>
      </c>
      <c r="AC376" s="695" cm="1">
        <f t="array" ref="AC376">INDEX($H376:$K376,0,MATCH(AC$350,$H$350:$K$350,0))*INDEX($J$344:$R$347,MATCH(AC$350,$I$344:$I$347,0),MATCH(AC$349,$J$343:$R$343,0))+IF(SUM($H376:$I376)&gt;0,INDEX($U$344:$AC$347,MATCH(AC$350,$I$344:$I$347,0),MATCH(AC$349,$J$343:$R$343,0)))</f>
        <v>1</v>
      </c>
      <c r="AD376" s="695" cm="1">
        <f t="array" ref="AD376">INDEX($H376:$K376,0,MATCH(AD$350,$H$350:$K$350,0))*INDEX($J$344:$R$347,MATCH(AD$350,$I$344:$I$347,0),MATCH(AD$349,$J$343:$R$343,0))+IF(SUM($H376:$I376)&gt;0,INDEX($U$344:$AC$347,MATCH(AD$350,$I$344:$I$347,0),MATCH(AD$349,$J$343:$R$343,0)))</f>
        <v>2</v>
      </c>
      <c r="AE376" s="695" cm="1">
        <f t="array" ref="AE376">INDEX($H376:$K376,0,MATCH(AE$350,$H$350:$K$350,0))*INDEX($J$344:$R$347,MATCH(AE$350,$I$344:$I$347,0),MATCH(AE$349,$J$343:$R$343,0))+IF(SUM($H376:$I376)&gt;0,INDEX($U$344:$AC$347,MATCH(AE$350,$I$344:$I$347,0),MATCH(AE$349,$J$343:$R$343,0)))</f>
        <v>1</v>
      </c>
      <c r="AF376" s="695" cm="1">
        <f t="array" ref="AF376">INDEX($H376:$K376,0,MATCH(AF$350,$H$350:$K$350,0))*INDEX($J$344:$R$347,MATCH(AF$350,$I$344:$I$347,0),MATCH(AF$349,$J$343:$R$343,0))+IF(SUM($H376:$I376)&gt;0,INDEX($U$344:$AC$347,MATCH(AF$350,$I$344:$I$347,0),MATCH(AF$349,$J$343:$R$343,0)))</f>
        <v>1</v>
      </c>
      <c r="AG376" s="695" cm="1">
        <f t="array" ref="AG376">INDEX($H376:$K376,0,MATCH(AG$350,$H$350:$K$350,0))*INDEX($J$344:$R$347,MATCH(AG$350,$I$344:$I$347,0),MATCH(AG$349,$J$343:$R$343,0))+IF(SUM($H376:$I376)&gt;0,INDEX($U$344:$AC$347,MATCH(AG$350,$I$344:$I$347,0),MATCH(AG$349,$J$343:$R$343,0)))</f>
        <v>1</v>
      </c>
      <c r="AH376" s="695" cm="1">
        <f t="array" ref="AH376">INDEX($H376:$K376,0,MATCH(AH$350,$H$350:$K$350,0))*INDEX($J$344:$R$347,MATCH(AH$350,$I$344:$I$347,0),MATCH(AH$349,$J$343:$R$343,0))+IF(SUM($H376:$I376)&gt;0,INDEX($U$344:$AC$347,MATCH(AH$350,$I$344:$I$347,0),MATCH(AH$349,$J$343:$R$343,0)))</f>
        <v>2</v>
      </c>
      <c r="AI376" s="695" cm="1">
        <f t="array" ref="AI376">INDEX($H376:$K376,0,MATCH(AI$350,$H$350:$K$350,0))*INDEX($J$344:$R$347,MATCH(AI$350,$I$344:$I$347,0),MATCH(AI$349,$J$343:$R$343,0))+IF(SUM($H376:$I376)&gt;0,INDEX($U$344:$AC$347,MATCH(AI$350,$I$344:$I$347,0),MATCH(AI$349,$J$343:$R$343,0)))</f>
        <v>0.5</v>
      </c>
      <c r="AJ376" s="695" cm="1">
        <f t="array" ref="AJ376">INDEX($H376:$K376,0,MATCH(AJ$350,$H$350:$K$350,0))*INDEX($J$344:$R$347,MATCH(AJ$350,$I$344:$I$347,0),MATCH(AJ$349,$J$343:$R$343,0))+IF(SUM($H376:$I376)&gt;0,INDEX($U$344:$AC$347,MATCH(AJ$350,$I$344:$I$347,0),MATCH(AJ$349,$J$343:$R$343,0)))</f>
        <v>1</v>
      </c>
      <c r="AK376" s="695" cm="1">
        <f t="array" ref="AK376">INDEX($H376:$K376,0,MATCH(AK$350,$H$350:$K$350,0))*INDEX($J$344:$R$347,MATCH(AK$350,$I$344:$I$347,0),MATCH(AK$349,$J$343:$R$343,0))+IF(SUM($H376:$I376)&gt;0,INDEX($U$344:$AC$347,MATCH(AK$350,$I$344:$I$347,0),MATCH(AK$349,$J$343:$R$343,0)))</f>
        <v>1</v>
      </c>
      <c r="AL376" s="695" cm="1">
        <f t="array" ref="AL376">INDEX($H376:$K376,0,MATCH(AL$350,$H$350:$K$350,0))*INDEX($J$344:$R$347,MATCH(AL$350,$I$344:$I$347,0),MATCH(AL$349,$J$343:$R$343,0))+IF(SUM($H376:$I376)&gt;0,INDEX($U$344:$AC$347,MATCH(AL$350,$I$344:$I$347,0),MATCH(AL$349,$J$343:$R$343,0)))</f>
        <v>2</v>
      </c>
      <c r="AM376" s="695" cm="1">
        <f t="array" ref="AM376">INDEX($H376:$K376,0,MATCH(AM$350,$H$350:$K$350,0))*INDEX($J$344:$R$347,MATCH(AM$350,$I$344:$I$347,0),MATCH(AM$349,$J$343:$R$343,0))+IF(SUM($H376:$I376)&gt;0,INDEX($U$344:$AC$347,MATCH(AM$350,$I$344:$I$347,0),MATCH(AM$349,$J$343:$R$343,0)))</f>
        <v>0.5</v>
      </c>
      <c r="AN376" s="695" cm="1">
        <f t="array" ref="AN376">INDEX($H376:$K376,0,MATCH(AN$350,$H$350:$K$350,0))*INDEX($J$344:$R$347,MATCH(AN$350,$I$344:$I$347,0),MATCH(AN$349,$J$343:$R$343,0))+IF(SUM($H376:$I376)&gt;0,INDEX($U$344:$AC$347,MATCH(AN$350,$I$344:$I$347,0),MATCH(AN$349,$J$343:$R$343,0)))</f>
        <v>1</v>
      </c>
      <c r="AO376" s="695" cm="1">
        <f t="array" ref="AO376">INDEX($H376:$K376,0,MATCH(AO$350,$H$350:$K$350,0))*INDEX($J$344:$R$347,MATCH(AO$350,$I$344:$I$347,0),MATCH(AO$349,$J$343:$R$343,0))+IF(SUM($H376:$I376)&gt;0,INDEX($U$344:$AC$347,MATCH(AO$350,$I$344:$I$347,0),MATCH(AO$349,$J$343:$R$343,0)))</f>
        <v>1</v>
      </c>
      <c r="AP376" s="695" cm="1">
        <f t="array" ref="AP376">INDEX($H376:$K376,0,MATCH(AP$350,$H$350:$K$350,0))*INDEX($J$344:$R$347,MATCH(AP$350,$I$344:$I$347,0),MATCH(AP$349,$J$343:$R$343,0))+IF(SUM($H376:$I376)&gt;0,INDEX($U$344:$AC$347,MATCH(AP$350,$I$344:$I$347,0),MATCH(AP$349,$J$343:$R$343,0)))</f>
        <v>2</v>
      </c>
      <c r="AQ376" s="695" cm="1">
        <f t="array" ref="AQ376">INDEX($H376:$K376,0,MATCH(AQ$350,$H$350:$K$350,0))*INDEX($J$344:$R$347,MATCH(AQ$350,$I$344:$I$347,0),MATCH(AQ$349,$J$343:$R$343,0))+IF(SUM($H376:$I376)&gt;0,INDEX($U$344:$AC$347,MATCH(AQ$350,$I$344:$I$347,0),MATCH(AQ$349,$J$343:$R$343,0)))</f>
        <v>0</v>
      </c>
      <c r="AR376" s="695" cm="1">
        <f t="array" ref="AR376">INDEX($H376:$K376,0,MATCH(AR$350,$H$350:$K$350,0))*INDEX($J$344:$R$347,MATCH(AR$350,$I$344:$I$347,0),MATCH(AR$349,$J$343:$R$343,0))+IF(SUM($H376:$I376)&gt;0,INDEX($U$344:$AC$347,MATCH(AR$350,$I$344:$I$347,0),MATCH(AR$349,$J$343:$R$343,0)))</f>
        <v>1</v>
      </c>
      <c r="AS376" s="695" cm="1">
        <f t="array" ref="AS376">INDEX($H376:$K376,0,MATCH(AS$350,$H$350:$K$350,0))*INDEX($J$344:$R$347,MATCH(AS$350,$I$344:$I$347,0),MATCH(AS$349,$J$343:$R$343,0))+IF(SUM($H376:$I376)&gt;0,INDEX($U$344:$AC$347,MATCH(AS$350,$I$344:$I$347,0),MATCH(AS$349,$J$343:$R$343,0)))</f>
        <v>1</v>
      </c>
      <c r="AT376" s="695" cm="1">
        <f t="array" ref="AT376">INDEX($H376:$K376,0,MATCH(AT$350,$H$350:$K$350,0))*INDEX($J$344:$R$347,MATCH(AT$350,$I$344:$I$347,0),MATCH(AT$349,$J$343:$R$343,0))+IF(SUM($H376:$I376)&gt;0,INDEX($U$344:$AC$347,MATCH(AT$350,$I$344:$I$347,0),MATCH(AT$349,$J$343:$R$343,0)))</f>
        <v>2</v>
      </c>
      <c r="AU376" s="695" cm="1">
        <f t="array" ref="AU376">INDEX($H376:$K376,0,MATCH(AU$350,$H$350:$K$350,0))*INDEX($J$344:$R$347,MATCH(AU$350,$I$344:$I$347,0),MATCH(AU$349,$J$343:$R$343,0))+IF(SUM($H376:$I376)&gt;0,INDEX($U$344:$AC$347,MATCH(AU$350,$I$344:$I$347,0),MATCH(AU$349,$J$343:$R$343,0)))</f>
        <v>1</v>
      </c>
      <c r="AV376" s="186"/>
      <c r="AW376" s="186"/>
      <c r="AX376" s="16"/>
      <c r="AY376" s="8"/>
      <c r="AZ376" s="8"/>
      <c r="BA376" s="8"/>
    </row>
    <row r="377" spans="1:53" ht="14.5" outlineLevel="1" x14ac:dyDescent="0.35">
      <c r="A377" s="6"/>
      <c r="B377" s="7"/>
      <c r="C377" s="17"/>
      <c r="D377" s="17"/>
      <c r="E377" s="17"/>
      <c r="F377" s="26"/>
      <c r="G377" s="26" t="str">
        <f t="shared" si="173"/>
        <v>AYAWA1wd</v>
      </c>
      <c r="H377" s="222">
        <f t="shared" si="176"/>
        <v>0</v>
      </c>
      <c r="I377" s="222">
        <f t="shared" si="176"/>
        <v>1</v>
      </c>
      <c r="J377" s="222">
        <f t="shared" si="176"/>
        <v>2</v>
      </c>
      <c r="K377" s="222">
        <f t="shared" si="175"/>
        <v>1</v>
      </c>
      <c r="L377" s="695" cm="1">
        <f t="array" ref="L377">INDEX($H377:$K377,0,MATCH(L$350,$H$350:$K$350,0))*INDEX($J$344:$R$347,MATCH(L$350,$I$344:$I$347,0),MATCH(L$349,$J$343:$R$343,0))+IF(SUM($H377:$I377)&gt;0,INDEX($U$344:$AC$347,MATCH(L$350,$I$344:$I$347,0),MATCH(L$349,$J$343:$R$343,0)))</f>
        <v>1</v>
      </c>
      <c r="M377" s="695" cm="1">
        <f t="array" ref="M377">INDEX($H377:$K377,0,MATCH(M$350,$H$350:$K$350,0))*INDEX($J$344:$R$347,MATCH(M$350,$I$344:$I$347,0),MATCH(M$349,$J$343:$R$343,0))+IF(SUM($H377:$I377)&gt;0,INDEX($U$344:$AC$347,MATCH(M$350,$I$344:$I$347,0),MATCH(M$349,$J$343:$R$343,0)))</f>
        <v>1</v>
      </c>
      <c r="N377" s="695" cm="1">
        <f t="array" ref="N377">INDEX($H377:$K377,0,MATCH(N$350,$H$350:$K$350,0))*INDEX($J$344:$R$347,MATCH(N$350,$I$344:$I$347,0),MATCH(N$349,$J$343:$R$343,0))+IF(SUM($H377:$I377)&gt;0,INDEX($U$344:$AC$347,MATCH(N$350,$I$344:$I$347,0),MATCH(N$349,$J$343:$R$343,0)))</f>
        <v>2</v>
      </c>
      <c r="O377" s="695" cm="1">
        <f t="array" ref="O377">INDEX($H377:$K377,0,MATCH(O$350,$H$350:$K$350,0))*INDEX($J$344:$R$347,MATCH(O$350,$I$344:$I$347,0),MATCH(O$349,$J$343:$R$343,0))+IF(SUM($H377:$I377)&gt;0,INDEX($U$344:$AC$347,MATCH(O$350,$I$344:$I$347,0),MATCH(O$349,$J$343:$R$343,0)))</f>
        <v>1.5</v>
      </c>
      <c r="P377" s="695" cm="1">
        <f t="array" ref="P377">INDEX($H377:$K377,0,MATCH(P$350,$H$350:$K$350,0))*INDEX($J$344:$R$347,MATCH(P$350,$I$344:$I$347,0),MATCH(P$349,$J$343:$R$343,0))+IF(SUM($H377:$I377)&gt;0,INDEX($U$344:$AC$347,MATCH(P$350,$I$344:$I$347,0),MATCH(P$349,$J$343:$R$343,0)))</f>
        <v>1</v>
      </c>
      <c r="Q377" s="695" cm="1">
        <f t="array" ref="Q377">INDEX($H377:$K377,0,MATCH(Q$350,$H$350:$K$350,0))*INDEX($J$344:$R$347,MATCH(Q$350,$I$344:$I$347,0),MATCH(Q$349,$J$343:$R$343,0))+IF(SUM($H377:$I377)&gt;0,INDEX($U$344:$AC$347,MATCH(Q$350,$I$344:$I$347,0),MATCH(Q$349,$J$343:$R$343,0)))</f>
        <v>1</v>
      </c>
      <c r="R377" s="695" cm="1">
        <f t="array" ref="R377">INDEX($H377:$K377,0,MATCH(R$350,$H$350:$K$350,0))*INDEX($J$344:$R$347,MATCH(R$350,$I$344:$I$347,0),MATCH(R$349,$J$343:$R$343,0))+IF(SUM($H377:$I377)&gt;0,INDEX($U$344:$AC$347,MATCH(R$350,$I$344:$I$347,0),MATCH(R$349,$J$343:$R$343,0)))</f>
        <v>2</v>
      </c>
      <c r="S377" s="695" cm="1">
        <f t="array" ref="S377">INDEX($H377:$K377,0,MATCH(S$350,$H$350:$K$350,0))*INDEX($J$344:$R$347,MATCH(S$350,$I$344:$I$347,0),MATCH(S$349,$J$343:$R$343,0))+IF(SUM($H377:$I377)&gt;0,INDEX($U$344:$AC$347,MATCH(S$350,$I$344:$I$347,0),MATCH(S$349,$J$343:$R$343,0)))</f>
        <v>1</v>
      </c>
      <c r="T377" s="695" cm="1">
        <f t="array" ref="T377">INDEX($H377:$K377,0,MATCH(T$350,$H$350:$K$350,0))*INDEX($J$344:$R$347,MATCH(T$350,$I$344:$I$347,0),MATCH(T$349,$J$343:$R$343,0))+IF(SUM($H377:$I377)&gt;0,INDEX($U$344:$AC$347,MATCH(T$350,$I$344:$I$347,0),MATCH(T$349,$J$343:$R$343,0)))</f>
        <v>1</v>
      </c>
      <c r="U377" s="695" cm="1">
        <f t="array" ref="U377">INDEX($H377:$K377,0,MATCH(U$350,$H$350:$K$350,0))*INDEX($J$344:$R$347,MATCH(U$350,$I$344:$I$347,0),MATCH(U$349,$J$343:$R$343,0))+IF(SUM($H377:$I377)&gt;0,INDEX($U$344:$AC$347,MATCH(U$350,$I$344:$I$347,0),MATCH(U$349,$J$343:$R$343,0)))</f>
        <v>1</v>
      </c>
      <c r="V377" s="695" cm="1">
        <f t="array" ref="V377">INDEX($H377:$K377,0,MATCH(V$350,$H$350:$K$350,0))*INDEX($J$344:$R$347,MATCH(V$350,$I$344:$I$347,0),MATCH(V$349,$J$343:$R$343,0))+IF(SUM($H377:$I377)&gt;0,INDEX($U$344:$AC$347,MATCH(V$350,$I$344:$I$347,0),MATCH(V$349,$J$343:$R$343,0)))</f>
        <v>2</v>
      </c>
      <c r="W377" s="695" cm="1">
        <f t="array" ref="W377">INDEX($H377:$K377,0,MATCH(W$350,$H$350:$K$350,0))*INDEX($J$344:$R$347,MATCH(W$350,$I$344:$I$347,0),MATCH(W$349,$J$343:$R$343,0))+IF(SUM($H377:$I377)&gt;0,INDEX($U$344:$AC$347,MATCH(W$350,$I$344:$I$347,0),MATCH(W$349,$J$343:$R$343,0)))</f>
        <v>1</v>
      </c>
      <c r="X377" s="695" cm="1">
        <f t="array" ref="X377">INDEX($H377:$K377,0,MATCH(X$350,$H$350:$K$350,0))*INDEX($J$344:$R$347,MATCH(X$350,$I$344:$I$347,0),MATCH(X$349,$J$343:$R$343,0))+IF(SUM($H377:$I377)&gt;0,INDEX($U$344:$AC$347,MATCH(X$350,$I$344:$I$347,0),MATCH(X$349,$J$343:$R$343,0)))</f>
        <v>1</v>
      </c>
      <c r="Y377" s="695" cm="1">
        <f t="array" ref="Y377">INDEX($H377:$K377,0,MATCH(Y$350,$H$350:$K$350,0))*INDEX($J$344:$R$347,MATCH(Y$350,$I$344:$I$347,0),MATCH(Y$349,$J$343:$R$343,0))+IF(SUM($H377:$I377)&gt;0,INDEX($U$344:$AC$347,MATCH(Y$350,$I$344:$I$347,0),MATCH(Y$349,$J$343:$R$343,0)))</f>
        <v>1</v>
      </c>
      <c r="Z377" s="695" cm="1">
        <f t="array" ref="Z377">INDEX($H377:$K377,0,MATCH(Z$350,$H$350:$K$350,0))*INDEX($J$344:$R$347,MATCH(Z$350,$I$344:$I$347,0),MATCH(Z$349,$J$343:$R$343,0))+IF(SUM($H377:$I377)&gt;0,INDEX($U$344:$AC$347,MATCH(Z$350,$I$344:$I$347,0),MATCH(Z$349,$J$343:$R$343,0)))</f>
        <v>2</v>
      </c>
      <c r="AA377" s="695" cm="1">
        <f t="array" ref="AA377">INDEX($H377:$K377,0,MATCH(AA$350,$H$350:$K$350,0))*INDEX($J$344:$R$347,MATCH(AA$350,$I$344:$I$347,0),MATCH(AA$349,$J$343:$R$343,0))+IF(SUM($H377:$I377)&gt;0,INDEX($U$344:$AC$347,MATCH(AA$350,$I$344:$I$347,0),MATCH(AA$349,$J$343:$R$343,0)))</f>
        <v>0.5</v>
      </c>
      <c r="AB377" s="695" cm="1">
        <f t="array" ref="AB377">INDEX($H377:$K377,0,MATCH(AB$350,$H$350:$K$350,0))*INDEX($J$344:$R$347,MATCH(AB$350,$I$344:$I$347,0),MATCH(AB$349,$J$343:$R$343,0))+IF(SUM($H377:$I377)&gt;0,INDEX($U$344:$AC$347,MATCH(AB$350,$I$344:$I$347,0),MATCH(AB$349,$J$343:$R$343,0)))</f>
        <v>0</v>
      </c>
      <c r="AC377" s="695" cm="1">
        <f t="array" ref="AC377">INDEX($H377:$K377,0,MATCH(AC$350,$H$350:$K$350,0))*INDEX($J$344:$R$347,MATCH(AC$350,$I$344:$I$347,0),MATCH(AC$349,$J$343:$R$343,0))+IF(SUM($H377:$I377)&gt;0,INDEX($U$344:$AC$347,MATCH(AC$350,$I$344:$I$347,0),MATCH(AC$349,$J$343:$R$343,0)))</f>
        <v>1</v>
      </c>
      <c r="AD377" s="695" cm="1">
        <f t="array" ref="AD377">INDEX($H377:$K377,0,MATCH(AD$350,$H$350:$K$350,0))*INDEX($J$344:$R$347,MATCH(AD$350,$I$344:$I$347,0),MATCH(AD$349,$J$343:$R$343,0))+IF(SUM($H377:$I377)&gt;0,INDEX($U$344:$AC$347,MATCH(AD$350,$I$344:$I$347,0),MATCH(AD$349,$J$343:$R$343,0)))</f>
        <v>2</v>
      </c>
      <c r="AE377" s="695" cm="1">
        <f t="array" ref="AE377">INDEX($H377:$K377,0,MATCH(AE$350,$H$350:$K$350,0))*INDEX($J$344:$R$347,MATCH(AE$350,$I$344:$I$347,0),MATCH(AE$349,$J$343:$R$343,0))+IF(SUM($H377:$I377)&gt;0,INDEX($U$344:$AC$347,MATCH(AE$350,$I$344:$I$347,0),MATCH(AE$349,$J$343:$R$343,0)))</f>
        <v>1</v>
      </c>
      <c r="AF377" s="695" cm="1">
        <f t="array" ref="AF377">INDEX($H377:$K377,0,MATCH(AF$350,$H$350:$K$350,0))*INDEX($J$344:$R$347,MATCH(AF$350,$I$344:$I$347,0),MATCH(AF$349,$J$343:$R$343,0))+IF(SUM($H377:$I377)&gt;0,INDEX($U$344:$AC$347,MATCH(AF$350,$I$344:$I$347,0),MATCH(AF$349,$J$343:$R$343,0)))</f>
        <v>0</v>
      </c>
      <c r="AG377" s="695" cm="1">
        <f t="array" ref="AG377">INDEX($H377:$K377,0,MATCH(AG$350,$H$350:$K$350,0))*INDEX($J$344:$R$347,MATCH(AG$350,$I$344:$I$347,0),MATCH(AG$349,$J$343:$R$343,0))+IF(SUM($H377:$I377)&gt;0,INDEX($U$344:$AC$347,MATCH(AG$350,$I$344:$I$347,0),MATCH(AG$349,$J$343:$R$343,0)))</f>
        <v>1</v>
      </c>
      <c r="AH377" s="695" cm="1">
        <f t="array" ref="AH377">INDEX($H377:$K377,0,MATCH(AH$350,$H$350:$K$350,0))*INDEX($J$344:$R$347,MATCH(AH$350,$I$344:$I$347,0),MATCH(AH$349,$J$343:$R$343,0))+IF(SUM($H377:$I377)&gt;0,INDEX($U$344:$AC$347,MATCH(AH$350,$I$344:$I$347,0),MATCH(AH$349,$J$343:$R$343,0)))</f>
        <v>2</v>
      </c>
      <c r="AI377" s="695" cm="1">
        <f t="array" ref="AI377">INDEX($H377:$K377,0,MATCH(AI$350,$H$350:$K$350,0))*INDEX($J$344:$R$347,MATCH(AI$350,$I$344:$I$347,0),MATCH(AI$349,$J$343:$R$343,0))+IF(SUM($H377:$I377)&gt;0,INDEX($U$344:$AC$347,MATCH(AI$350,$I$344:$I$347,0),MATCH(AI$349,$J$343:$R$343,0)))</f>
        <v>0.5</v>
      </c>
      <c r="AJ377" s="695" cm="1">
        <f t="array" ref="AJ377">INDEX($H377:$K377,0,MATCH(AJ$350,$H$350:$K$350,0))*INDEX($J$344:$R$347,MATCH(AJ$350,$I$344:$I$347,0),MATCH(AJ$349,$J$343:$R$343,0))+IF(SUM($H377:$I377)&gt;0,INDEX($U$344:$AC$347,MATCH(AJ$350,$I$344:$I$347,0),MATCH(AJ$349,$J$343:$R$343,0)))</f>
        <v>0</v>
      </c>
      <c r="AK377" s="695" cm="1">
        <f t="array" ref="AK377">INDEX($H377:$K377,0,MATCH(AK$350,$H$350:$K$350,0))*INDEX($J$344:$R$347,MATCH(AK$350,$I$344:$I$347,0),MATCH(AK$349,$J$343:$R$343,0))+IF(SUM($H377:$I377)&gt;0,INDEX($U$344:$AC$347,MATCH(AK$350,$I$344:$I$347,0),MATCH(AK$349,$J$343:$R$343,0)))</f>
        <v>1</v>
      </c>
      <c r="AL377" s="695" cm="1">
        <f t="array" ref="AL377">INDEX($H377:$K377,0,MATCH(AL$350,$H$350:$K$350,0))*INDEX($J$344:$R$347,MATCH(AL$350,$I$344:$I$347,0),MATCH(AL$349,$J$343:$R$343,0))+IF(SUM($H377:$I377)&gt;0,INDEX($U$344:$AC$347,MATCH(AL$350,$I$344:$I$347,0),MATCH(AL$349,$J$343:$R$343,0)))</f>
        <v>2</v>
      </c>
      <c r="AM377" s="695" cm="1">
        <f t="array" ref="AM377">INDEX($H377:$K377,0,MATCH(AM$350,$H$350:$K$350,0))*INDEX($J$344:$R$347,MATCH(AM$350,$I$344:$I$347,0),MATCH(AM$349,$J$343:$R$343,0))+IF(SUM($H377:$I377)&gt;0,INDEX($U$344:$AC$347,MATCH(AM$350,$I$344:$I$347,0),MATCH(AM$349,$J$343:$R$343,0)))</f>
        <v>0.5</v>
      </c>
      <c r="AN377" s="695" cm="1">
        <f t="array" ref="AN377">INDEX($H377:$K377,0,MATCH(AN$350,$H$350:$K$350,0))*INDEX($J$344:$R$347,MATCH(AN$350,$I$344:$I$347,0),MATCH(AN$349,$J$343:$R$343,0))+IF(SUM($H377:$I377)&gt;0,INDEX($U$344:$AC$347,MATCH(AN$350,$I$344:$I$347,0),MATCH(AN$349,$J$343:$R$343,0)))</f>
        <v>0</v>
      </c>
      <c r="AO377" s="695" cm="1">
        <f t="array" ref="AO377">INDEX($H377:$K377,0,MATCH(AO$350,$H$350:$K$350,0))*INDEX($J$344:$R$347,MATCH(AO$350,$I$344:$I$347,0),MATCH(AO$349,$J$343:$R$343,0))+IF(SUM($H377:$I377)&gt;0,INDEX($U$344:$AC$347,MATCH(AO$350,$I$344:$I$347,0),MATCH(AO$349,$J$343:$R$343,0)))</f>
        <v>1</v>
      </c>
      <c r="AP377" s="695" cm="1">
        <f t="array" ref="AP377">INDEX($H377:$K377,0,MATCH(AP$350,$H$350:$K$350,0))*INDEX($J$344:$R$347,MATCH(AP$350,$I$344:$I$347,0),MATCH(AP$349,$J$343:$R$343,0))+IF(SUM($H377:$I377)&gt;0,INDEX($U$344:$AC$347,MATCH(AP$350,$I$344:$I$347,0),MATCH(AP$349,$J$343:$R$343,0)))</f>
        <v>2</v>
      </c>
      <c r="AQ377" s="695" cm="1">
        <f t="array" ref="AQ377">INDEX($H377:$K377,0,MATCH(AQ$350,$H$350:$K$350,0))*INDEX($J$344:$R$347,MATCH(AQ$350,$I$344:$I$347,0),MATCH(AQ$349,$J$343:$R$343,0))+IF(SUM($H377:$I377)&gt;0,INDEX($U$344:$AC$347,MATCH(AQ$350,$I$344:$I$347,0),MATCH(AQ$349,$J$343:$R$343,0)))</f>
        <v>0</v>
      </c>
      <c r="AR377" s="695" cm="1">
        <f t="array" ref="AR377">INDEX($H377:$K377,0,MATCH(AR$350,$H$350:$K$350,0))*INDEX($J$344:$R$347,MATCH(AR$350,$I$344:$I$347,0),MATCH(AR$349,$J$343:$R$343,0))+IF(SUM($H377:$I377)&gt;0,INDEX($U$344:$AC$347,MATCH(AR$350,$I$344:$I$347,0),MATCH(AR$349,$J$343:$R$343,0)))</f>
        <v>0</v>
      </c>
      <c r="AS377" s="695" cm="1">
        <f t="array" ref="AS377">INDEX($H377:$K377,0,MATCH(AS$350,$H$350:$K$350,0))*INDEX($J$344:$R$347,MATCH(AS$350,$I$344:$I$347,0),MATCH(AS$349,$J$343:$R$343,0))+IF(SUM($H377:$I377)&gt;0,INDEX($U$344:$AC$347,MATCH(AS$350,$I$344:$I$347,0),MATCH(AS$349,$J$343:$R$343,0)))</f>
        <v>1</v>
      </c>
      <c r="AT377" s="695" cm="1">
        <f t="array" ref="AT377">INDEX($H377:$K377,0,MATCH(AT$350,$H$350:$K$350,0))*INDEX($J$344:$R$347,MATCH(AT$350,$I$344:$I$347,0),MATCH(AT$349,$J$343:$R$343,0))+IF(SUM($H377:$I377)&gt;0,INDEX($U$344:$AC$347,MATCH(AT$350,$I$344:$I$347,0),MATCH(AT$349,$J$343:$R$343,0)))</f>
        <v>2</v>
      </c>
      <c r="AU377" s="695" cm="1">
        <f t="array" ref="AU377">INDEX($H377:$K377,0,MATCH(AU$350,$H$350:$K$350,0))*INDEX($J$344:$R$347,MATCH(AU$350,$I$344:$I$347,0),MATCH(AU$349,$J$343:$R$343,0))+IF(SUM($H377:$I377)&gt;0,INDEX($U$344:$AC$347,MATCH(AU$350,$I$344:$I$347,0),MATCH(AU$349,$J$343:$R$343,0)))</f>
        <v>1</v>
      </c>
      <c r="AV377" s="186"/>
      <c r="AW377" s="186"/>
      <c r="AX377" s="16"/>
      <c r="AY377" s="8"/>
      <c r="AZ377" s="8"/>
      <c r="BA377" s="8"/>
    </row>
    <row r="378" spans="1:53" ht="14.5" outlineLevel="1" x14ac:dyDescent="0.35">
      <c r="A378" s="6"/>
      <c r="B378" s="7"/>
      <c r="C378" s="17"/>
      <c r="D378" s="17"/>
      <c r="E378" s="17"/>
      <c r="F378" s="26"/>
      <c r="G378" s="26" t="str">
        <f t="shared" si="173"/>
        <v>YAWA2Wa</v>
      </c>
      <c r="H378" s="222">
        <f t="shared" si="176"/>
        <v>0</v>
      </c>
      <c r="I378" s="222">
        <f t="shared" si="176"/>
        <v>0</v>
      </c>
      <c r="J378" s="222">
        <f t="shared" si="176"/>
        <v>1</v>
      </c>
      <c r="K378" s="222">
        <f t="shared" si="175"/>
        <v>0</v>
      </c>
      <c r="L378" s="695" cm="1">
        <f t="array" ref="L378">INDEX($H378:$K378,0,MATCH(L$350,$H$350:$K$350,0))*INDEX($J$344:$R$347,MATCH(L$350,$I$344:$I$347,0),MATCH(L$349,$J$343:$R$343,0))+IF(SUM($H378:$I378)&gt;0,INDEX($U$344:$AC$347,MATCH(L$350,$I$344:$I$347,0),MATCH(L$349,$J$343:$R$343,0)))</f>
        <v>0</v>
      </c>
      <c r="M378" s="695" cm="1">
        <f t="array" ref="M378">INDEX($H378:$K378,0,MATCH(M$350,$H$350:$K$350,0))*INDEX($J$344:$R$347,MATCH(M$350,$I$344:$I$347,0),MATCH(M$349,$J$343:$R$343,0))+IF(SUM($H378:$I378)&gt;0,INDEX($U$344:$AC$347,MATCH(M$350,$I$344:$I$347,0),MATCH(M$349,$J$343:$R$343,0)))</f>
        <v>0</v>
      </c>
      <c r="N378" s="695" cm="1">
        <f t="array" ref="N378">INDEX($H378:$K378,0,MATCH(N$350,$H$350:$K$350,0))*INDEX($J$344:$R$347,MATCH(N$350,$I$344:$I$347,0),MATCH(N$349,$J$343:$R$343,0))+IF(SUM($H378:$I378)&gt;0,INDEX($U$344:$AC$347,MATCH(N$350,$I$344:$I$347,0),MATCH(N$349,$J$343:$R$343,0)))</f>
        <v>1</v>
      </c>
      <c r="O378" s="695" cm="1">
        <f t="array" ref="O378">INDEX($H378:$K378,0,MATCH(O$350,$H$350:$K$350,0))*INDEX($J$344:$R$347,MATCH(O$350,$I$344:$I$347,0),MATCH(O$349,$J$343:$R$343,0))+IF(SUM($H378:$I378)&gt;0,INDEX($U$344:$AC$347,MATCH(O$350,$I$344:$I$347,0),MATCH(O$349,$J$343:$R$343,0)))</f>
        <v>0</v>
      </c>
      <c r="P378" s="695" cm="1">
        <f t="array" ref="P378">INDEX($H378:$K378,0,MATCH(P$350,$H$350:$K$350,0))*INDEX($J$344:$R$347,MATCH(P$350,$I$344:$I$347,0),MATCH(P$349,$J$343:$R$343,0))+IF(SUM($H378:$I378)&gt;0,INDEX($U$344:$AC$347,MATCH(P$350,$I$344:$I$347,0),MATCH(P$349,$J$343:$R$343,0)))</f>
        <v>0</v>
      </c>
      <c r="Q378" s="695" cm="1">
        <f t="array" ref="Q378">INDEX($H378:$K378,0,MATCH(Q$350,$H$350:$K$350,0))*INDEX($J$344:$R$347,MATCH(Q$350,$I$344:$I$347,0),MATCH(Q$349,$J$343:$R$343,0))+IF(SUM($H378:$I378)&gt;0,INDEX($U$344:$AC$347,MATCH(Q$350,$I$344:$I$347,0),MATCH(Q$349,$J$343:$R$343,0)))</f>
        <v>0</v>
      </c>
      <c r="R378" s="695" cm="1">
        <f t="array" ref="R378">INDEX($H378:$K378,0,MATCH(R$350,$H$350:$K$350,0))*INDEX($J$344:$R$347,MATCH(R$350,$I$344:$I$347,0),MATCH(R$349,$J$343:$R$343,0))+IF(SUM($H378:$I378)&gt;0,INDEX($U$344:$AC$347,MATCH(R$350,$I$344:$I$347,0),MATCH(R$349,$J$343:$R$343,0)))</f>
        <v>1</v>
      </c>
      <c r="S378" s="695" cm="1">
        <f t="array" ref="S378">INDEX($H378:$K378,0,MATCH(S$350,$H$350:$K$350,0))*INDEX($J$344:$R$347,MATCH(S$350,$I$344:$I$347,0),MATCH(S$349,$J$343:$R$343,0))+IF(SUM($H378:$I378)&gt;0,INDEX($U$344:$AC$347,MATCH(S$350,$I$344:$I$347,0),MATCH(S$349,$J$343:$R$343,0)))</f>
        <v>0</v>
      </c>
      <c r="T378" s="695" cm="1">
        <f t="array" ref="T378">INDEX($H378:$K378,0,MATCH(T$350,$H$350:$K$350,0))*INDEX($J$344:$R$347,MATCH(T$350,$I$344:$I$347,0),MATCH(T$349,$J$343:$R$343,0))+IF(SUM($H378:$I378)&gt;0,INDEX($U$344:$AC$347,MATCH(T$350,$I$344:$I$347,0),MATCH(T$349,$J$343:$R$343,0)))</f>
        <v>0</v>
      </c>
      <c r="U378" s="695" cm="1">
        <f t="array" ref="U378">INDEX($H378:$K378,0,MATCH(U$350,$H$350:$K$350,0))*INDEX($J$344:$R$347,MATCH(U$350,$I$344:$I$347,0),MATCH(U$349,$J$343:$R$343,0))+IF(SUM($H378:$I378)&gt;0,INDEX($U$344:$AC$347,MATCH(U$350,$I$344:$I$347,0),MATCH(U$349,$J$343:$R$343,0)))</f>
        <v>0</v>
      </c>
      <c r="V378" s="695" cm="1">
        <f t="array" ref="V378">INDEX($H378:$K378,0,MATCH(V$350,$H$350:$K$350,0))*INDEX($J$344:$R$347,MATCH(V$350,$I$344:$I$347,0),MATCH(V$349,$J$343:$R$343,0))+IF(SUM($H378:$I378)&gt;0,INDEX($U$344:$AC$347,MATCH(V$350,$I$344:$I$347,0),MATCH(V$349,$J$343:$R$343,0)))</f>
        <v>1</v>
      </c>
      <c r="W378" s="695" cm="1">
        <f t="array" ref="W378">INDEX($H378:$K378,0,MATCH(W$350,$H$350:$K$350,0))*INDEX($J$344:$R$347,MATCH(W$350,$I$344:$I$347,0),MATCH(W$349,$J$343:$R$343,0))+IF(SUM($H378:$I378)&gt;0,INDEX($U$344:$AC$347,MATCH(W$350,$I$344:$I$347,0),MATCH(W$349,$J$343:$R$343,0)))</f>
        <v>0</v>
      </c>
      <c r="X378" s="695" cm="1">
        <f t="array" ref="X378">INDEX($H378:$K378,0,MATCH(X$350,$H$350:$K$350,0))*INDEX($J$344:$R$347,MATCH(X$350,$I$344:$I$347,0),MATCH(X$349,$J$343:$R$343,0))+IF(SUM($H378:$I378)&gt;0,INDEX($U$344:$AC$347,MATCH(X$350,$I$344:$I$347,0),MATCH(X$349,$J$343:$R$343,0)))</f>
        <v>0</v>
      </c>
      <c r="Y378" s="695" cm="1">
        <f t="array" ref="Y378">INDEX($H378:$K378,0,MATCH(Y$350,$H$350:$K$350,0))*INDEX($J$344:$R$347,MATCH(Y$350,$I$344:$I$347,0),MATCH(Y$349,$J$343:$R$343,0))+IF(SUM($H378:$I378)&gt;0,INDEX($U$344:$AC$347,MATCH(Y$350,$I$344:$I$347,0),MATCH(Y$349,$J$343:$R$343,0)))</f>
        <v>0</v>
      </c>
      <c r="Z378" s="695" cm="1">
        <f t="array" ref="Z378">INDEX($H378:$K378,0,MATCH(Z$350,$H$350:$K$350,0))*INDEX($J$344:$R$347,MATCH(Z$350,$I$344:$I$347,0),MATCH(Z$349,$J$343:$R$343,0))+IF(SUM($H378:$I378)&gt;0,INDEX($U$344:$AC$347,MATCH(Z$350,$I$344:$I$347,0),MATCH(Z$349,$J$343:$R$343,0)))</f>
        <v>1</v>
      </c>
      <c r="AA378" s="695" cm="1">
        <f t="array" ref="AA378">INDEX($H378:$K378,0,MATCH(AA$350,$H$350:$K$350,0))*INDEX($J$344:$R$347,MATCH(AA$350,$I$344:$I$347,0),MATCH(AA$349,$J$343:$R$343,0))+IF(SUM($H378:$I378)&gt;0,INDEX($U$344:$AC$347,MATCH(AA$350,$I$344:$I$347,0),MATCH(AA$349,$J$343:$R$343,0)))</f>
        <v>0</v>
      </c>
      <c r="AB378" s="695" cm="1">
        <f t="array" ref="AB378">INDEX($H378:$K378,0,MATCH(AB$350,$H$350:$K$350,0))*INDEX($J$344:$R$347,MATCH(AB$350,$I$344:$I$347,0),MATCH(AB$349,$J$343:$R$343,0))+IF(SUM($H378:$I378)&gt;0,INDEX($U$344:$AC$347,MATCH(AB$350,$I$344:$I$347,0),MATCH(AB$349,$J$343:$R$343,0)))</f>
        <v>0</v>
      </c>
      <c r="AC378" s="695" cm="1">
        <f t="array" ref="AC378">INDEX($H378:$K378,0,MATCH(AC$350,$H$350:$K$350,0))*INDEX($J$344:$R$347,MATCH(AC$350,$I$344:$I$347,0),MATCH(AC$349,$J$343:$R$343,0))+IF(SUM($H378:$I378)&gt;0,INDEX($U$344:$AC$347,MATCH(AC$350,$I$344:$I$347,0),MATCH(AC$349,$J$343:$R$343,0)))</f>
        <v>0</v>
      </c>
      <c r="AD378" s="695" cm="1">
        <f t="array" ref="AD378">INDEX($H378:$K378,0,MATCH(AD$350,$H$350:$K$350,0))*INDEX($J$344:$R$347,MATCH(AD$350,$I$344:$I$347,0),MATCH(AD$349,$J$343:$R$343,0))+IF(SUM($H378:$I378)&gt;0,INDEX($U$344:$AC$347,MATCH(AD$350,$I$344:$I$347,0),MATCH(AD$349,$J$343:$R$343,0)))</f>
        <v>1</v>
      </c>
      <c r="AE378" s="695" cm="1">
        <f t="array" ref="AE378">INDEX($H378:$K378,0,MATCH(AE$350,$H$350:$K$350,0))*INDEX($J$344:$R$347,MATCH(AE$350,$I$344:$I$347,0),MATCH(AE$349,$J$343:$R$343,0))+IF(SUM($H378:$I378)&gt;0,INDEX($U$344:$AC$347,MATCH(AE$350,$I$344:$I$347,0),MATCH(AE$349,$J$343:$R$343,0)))</f>
        <v>0</v>
      </c>
      <c r="AF378" s="695" cm="1">
        <f t="array" ref="AF378">INDEX($H378:$K378,0,MATCH(AF$350,$H$350:$K$350,0))*INDEX($J$344:$R$347,MATCH(AF$350,$I$344:$I$347,0),MATCH(AF$349,$J$343:$R$343,0))+IF(SUM($H378:$I378)&gt;0,INDEX($U$344:$AC$347,MATCH(AF$350,$I$344:$I$347,0),MATCH(AF$349,$J$343:$R$343,0)))</f>
        <v>0</v>
      </c>
      <c r="AG378" s="695" cm="1">
        <f t="array" ref="AG378">INDEX($H378:$K378,0,MATCH(AG$350,$H$350:$K$350,0))*INDEX($J$344:$R$347,MATCH(AG$350,$I$344:$I$347,0),MATCH(AG$349,$J$343:$R$343,0))+IF(SUM($H378:$I378)&gt;0,INDEX($U$344:$AC$347,MATCH(AG$350,$I$344:$I$347,0),MATCH(AG$349,$J$343:$R$343,0)))</f>
        <v>0</v>
      </c>
      <c r="AH378" s="695" cm="1">
        <f t="array" ref="AH378">INDEX($H378:$K378,0,MATCH(AH$350,$H$350:$K$350,0))*INDEX($J$344:$R$347,MATCH(AH$350,$I$344:$I$347,0),MATCH(AH$349,$J$343:$R$343,0))+IF(SUM($H378:$I378)&gt;0,INDEX($U$344:$AC$347,MATCH(AH$350,$I$344:$I$347,0),MATCH(AH$349,$J$343:$R$343,0)))</f>
        <v>1</v>
      </c>
      <c r="AI378" s="695" cm="1">
        <f t="array" ref="AI378">INDEX($H378:$K378,0,MATCH(AI$350,$H$350:$K$350,0))*INDEX($J$344:$R$347,MATCH(AI$350,$I$344:$I$347,0),MATCH(AI$349,$J$343:$R$343,0))+IF(SUM($H378:$I378)&gt;0,INDEX($U$344:$AC$347,MATCH(AI$350,$I$344:$I$347,0),MATCH(AI$349,$J$343:$R$343,0)))</f>
        <v>0</v>
      </c>
      <c r="AJ378" s="695" cm="1">
        <f t="array" ref="AJ378">INDEX($H378:$K378,0,MATCH(AJ$350,$H$350:$K$350,0))*INDEX($J$344:$R$347,MATCH(AJ$350,$I$344:$I$347,0),MATCH(AJ$349,$J$343:$R$343,0))+IF(SUM($H378:$I378)&gt;0,INDEX($U$344:$AC$347,MATCH(AJ$350,$I$344:$I$347,0),MATCH(AJ$349,$J$343:$R$343,0)))</f>
        <v>0</v>
      </c>
      <c r="AK378" s="695" cm="1">
        <f t="array" ref="AK378">INDEX($H378:$K378,0,MATCH(AK$350,$H$350:$K$350,0))*INDEX($J$344:$R$347,MATCH(AK$350,$I$344:$I$347,0),MATCH(AK$349,$J$343:$R$343,0))+IF(SUM($H378:$I378)&gt;0,INDEX($U$344:$AC$347,MATCH(AK$350,$I$344:$I$347,0),MATCH(AK$349,$J$343:$R$343,0)))</f>
        <v>0</v>
      </c>
      <c r="AL378" s="695" cm="1">
        <f t="array" ref="AL378">INDEX($H378:$K378,0,MATCH(AL$350,$H$350:$K$350,0))*INDEX($J$344:$R$347,MATCH(AL$350,$I$344:$I$347,0),MATCH(AL$349,$J$343:$R$343,0))+IF(SUM($H378:$I378)&gt;0,INDEX($U$344:$AC$347,MATCH(AL$350,$I$344:$I$347,0),MATCH(AL$349,$J$343:$R$343,0)))</f>
        <v>1</v>
      </c>
      <c r="AM378" s="695" cm="1">
        <f t="array" ref="AM378">INDEX($H378:$K378,0,MATCH(AM$350,$H$350:$K$350,0))*INDEX($J$344:$R$347,MATCH(AM$350,$I$344:$I$347,0),MATCH(AM$349,$J$343:$R$343,0))+IF(SUM($H378:$I378)&gt;0,INDEX($U$344:$AC$347,MATCH(AM$350,$I$344:$I$347,0),MATCH(AM$349,$J$343:$R$343,0)))</f>
        <v>0</v>
      </c>
      <c r="AN378" s="695" cm="1">
        <f t="array" ref="AN378">INDEX($H378:$K378,0,MATCH(AN$350,$H$350:$K$350,0))*INDEX($J$344:$R$347,MATCH(AN$350,$I$344:$I$347,0),MATCH(AN$349,$J$343:$R$343,0))+IF(SUM($H378:$I378)&gt;0,INDEX($U$344:$AC$347,MATCH(AN$350,$I$344:$I$347,0),MATCH(AN$349,$J$343:$R$343,0)))</f>
        <v>0</v>
      </c>
      <c r="AO378" s="695" cm="1">
        <f t="array" ref="AO378">INDEX($H378:$K378,0,MATCH(AO$350,$H$350:$K$350,0))*INDEX($J$344:$R$347,MATCH(AO$350,$I$344:$I$347,0),MATCH(AO$349,$J$343:$R$343,0))+IF(SUM($H378:$I378)&gt;0,INDEX($U$344:$AC$347,MATCH(AO$350,$I$344:$I$347,0),MATCH(AO$349,$J$343:$R$343,0)))</f>
        <v>0</v>
      </c>
      <c r="AP378" s="695" cm="1">
        <f t="array" ref="AP378">INDEX($H378:$K378,0,MATCH(AP$350,$H$350:$K$350,0))*INDEX($J$344:$R$347,MATCH(AP$350,$I$344:$I$347,0),MATCH(AP$349,$J$343:$R$343,0))+IF(SUM($H378:$I378)&gt;0,INDEX($U$344:$AC$347,MATCH(AP$350,$I$344:$I$347,0),MATCH(AP$349,$J$343:$R$343,0)))</f>
        <v>1</v>
      </c>
      <c r="AQ378" s="695" cm="1">
        <f t="array" ref="AQ378">INDEX($H378:$K378,0,MATCH(AQ$350,$H$350:$K$350,0))*INDEX($J$344:$R$347,MATCH(AQ$350,$I$344:$I$347,0),MATCH(AQ$349,$J$343:$R$343,0))+IF(SUM($H378:$I378)&gt;0,INDEX($U$344:$AC$347,MATCH(AQ$350,$I$344:$I$347,0),MATCH(AQ$349,$J$343:$R$343,0)))</f>
        <v>0</v>
      </c>
      <c r="AR378" s="695" cm="1">
        <f t="array" ref="AR378">INDEX($H378:$K378,0,MATCH(AR$350,$H$350:$K$350,0))*INDEX($J$344:$R$347,MATCH(AR$350,$I$344:$I$347,0),MATCH(AR$349,$J$343:$R$343,0))+IF(SUM($H378:$I378)&gt;0,INDEX($U$344:$AC$347,MATCH(AR$350,$I$344:$I$347,0),MATCH(AR$349,$J$343:$R$343,0)))</f>
        <v>0</v>
      </c>
      <c r="AS378" s="695" cm="1">
        <f t="array" ref="AS378">INDEX($H378:$K378,0,MATCH(AS$350,$H$350:$K$350,0))*INDEX($J$344:$R$347,MATCH(AS$350,$I$344:$I$347,0),MATCH(AS$349,$J$343:$R$343,0))+IF(SUM($H378:$I378)&gt;0,INDEX($U$344:$AC$347,MATCH(AS$350,$I$344:$I$347,0),MATCH(AS$349,$J$343:$R$343,0)))</f>
        <v>0</v>
      </c>
      <c r="AT378" s="695" cm="1">
        <f t="array" ref="AT378">INDEX($H378:$K378,0,MATCH(AT$350,$H$350:$K$350,0))*INDEX($J$344:$R$347,MATCH(AT$350,$I$344:$I$347,0),MATCH(AT$349,$J$343:$R$343,0))+IF(SUM($H378:$I378)&gt;0,INDEX($U$344:$AC$347,MATCH(AT$350,$I$344:$I$347,0),MATCH(AT$349,$J$343:$R$343,0)))</f>
        <v>1</v>
      </c>
      <c r="AU378" s="695" cm="1">
        <f t="array" ref="AU378">INDEX($H378:$K378,0,MATCH(AU$350,$H$350:$K$350,0))*INDEX($J$344:$R$347,MATCH(AU$350,$I$344:$I$347,0),MATCH(AU$349,$J$343:$R$343,0))+IF(SUM($H378:$I378)&gt;0,INDEX($U$344:$AC$347,MATCH(AU$350,$I$344:$I$347,0),MATCH(AU$349,$J$343:$R$343,0)))</f>
        <v>0</v>
      </c>
      <c r="AV378" s="186"/>
      <c r="AW378" s="186"/>
      <c r="AX378" s="16"/>
      <c r="AY378" s="8"/>
      <c r="AZ378" s="8"/>
      <c r="BA378" s="8"/>
    </row>
    <row r="379" spans="1:53" ht="14.5" outlineLevel="1" x14ac:dyDescent="0.35">
      <c r="A379" s="6"/>
      <c r="B379" s="7"/>
      <c r="C379" s="17"/>
      <c r="D379" s="17"/>
      <c r="E379" s="17"/>
      <c r="F379" s="26"/>
      <c r="G379" s="26" t="str">
        <f t="shared" si="173"/>
        <v>YYAWWa</v>
      </c>
      <c r="H379" s="222">
        <f t="shared" si="176"/>
        <v>0</v>
      </c>
      <c r="I379" s="222">
        <f t="shared" si="176"/>
        <v>0</v>
      </c>
      <c r="J379" s="222">
        <f t="shared" si="176"/>
        <v>1</v>
      </c>
      <c r="K379" s="222">
        <f t="shared" si="175"/>
        <v>0</v>
      </c>
      <c r="L379" s="695" cm="1">
        <f t="array" ref="L379">INDEX($H379:$K379,0,MATCH(L$350,$H$350:$K$350,0))*INDEX($J$344:$R$347,MATCH(L$350,$I$344:$I$347,0),MATCH(L$349,$J$343:$R$343,0))+IF(SUM($H379:$I379)&gt;0,INDEX($U$344:$AC$347,MATCH(L$350,$I$344:$I$347,0),MATCH(L$349,$J$343:$R$343,0)))</f>
        <v>0</v>
      </c>
      <c r="M379" s="695" cm="1">
        <f t="array" ref="M379">INDEX($H379:$K379,0,MATCH(M$350,$H$350:$K$350,0))*INDEX($J$344:$R$347,MATCH(M$350,$I$344:$I$347,0),MATCH(M$349,$J$343:$R$343,0))+IF(SUM($H379:$I379)&gt;0,INDEX($U$344:$AC$347,MATCH(M$350,$I$344:$I$347,0),MATCH(M$349,$J$343:$R$343,0)))</f>
        <v>0</v>
      </c>
      <c r="N379" s="695" cm="1">
        <f t="array" ref="N379">INDEX($H379:$K379,0,MATCH(N$350,$H$350:$K$350,0))*INDEX($J$344:$R$347,MATCH(N$350,$I$344:$I$347,0),MATCH(N$349,$J$343:$R$343,0))+IF(SUM($H379:$I379)&gt;0,INDEX($U$344:$AC$347,MATCH(N$350,$I$344:$I$347,0),MATCH(N$349,$J$343:$R$343,0)))</f>
        <v>1</v>
      </c>
      <c r="O379" s="695" cm="1">
        <f t="array" ref="O379">INDEX($H379:$K379,0,MATCH(O$350,$H$350:$K$350,0))*INDEX($J$344:$R$347,MATCH(O$350,$I$344:$I$347,0),MATCH(O$349,$J$343:$R$343,0))+IF(SUM($H379:$I379)&gt;0,INDEX($U$344:$AC$347,MATCH(O$350,$I$344:$I$347,0),MATCH(O$349,$J$343:$R$343,0)))</f>
        <v>0</v>
      </c>
      <c r="P379" s="695" cm="1">
        <f t="array" ref="P379">INDEX($H379:$K379,0,MATCH(P$350,$H$350:$K$350,0))*INDEX($J$344:$R$347,MATCH(P$350,$I$344:$I$347,0),MATCH(P$349,$J$343:$R$343,0))+IF(SUM($H379:$I379)&gt;0,INDEX($U$344:$AC$347,MATCH(P$350,$I$344:$I$347,0),MATCH(P$349,$J$343:$R$343,0)))</f>
        <v>0</v>
      </c>
      <c r="Q379" s="695" cm="1">
        <f t="array" ref="Q379">INDEX($H379:$K379,0,MATCH(Q$350,$H$350:$K$350,0))*INDEX($J$344:$R$347,MATCH(Q$350,$I$344:$I$347,0),MATCH(Q$349,$J$343:$R$343,0))+IF(SUM($H379:$I379)&gt;0,INDEX($U$344:$AC$347,MATCH(Q$350,$I$344:$I$347,0),MATCH(Q$349,$J$343:$R$343,0)))</f>
        <v>0</v>
      </c>
      <c r="R379" s="695" cm="1">
        <f t="array" ref="R379">INDEX($H379:$K379,0,MATCH(R$350,$H$350:$K$350,0))*INDEX($J$344:$R$347,MATCH(R$350,$I$344:$I$347,0),MATCH(R$349,$J$343:$R$343,0))+IF(SUM($H379:$I379)&gt;0,INDEX($U$344:$AC$347,MATCH(R$350,$I$344:$I$347,0),MATCH(R$349,$J$343:$R$343,0)))</f>
        <v>1</v>
      </c>
      <c r="S379" s="695" cm="1">
        <f t="array" ref="S379">INDEX($H379:$K379,0,MATCH(S$350,$H$350:$K$350,0))*INDEX($J$344:$R$347,MATCH(S$350,$I$344:$I$347,0),MATCH(S$349,$J$343:$R$343,0))+IF(SUM($H379:$I379)&gt;0,INDEX($U$344:$AC$347,MATCH(S$350,$I$344:$I$347,0),MATCH(S$349,$J$343:$R$343,0)))</f>
        <v>0</v>
      </c>
      <c r="T379" s="695" cm="1">
        <f t="array" ref="T379">INDEX($H379:$K379,0,MATCH(T$350,$H$350:$K$350,0))*INDEX($J$344:$R$347,MATCH(T$350,$I$344:$I$347,0),MATCH(T$349,$J$343:$R$343,0))+IF(SUM($H379:$I379)&gt;0,INDEX($U$344:$AC$347,MATCH(T$350,$I$344:$I$347,0),MATCH(T$349,$J$343:$R$343,0)))</f>
        <v>0</v>
      </c>
      <c r="U379" s="695" cm="1">
        <f t="array" ref="U379">INDEX($H379:$K379,0,MATCH(U$350,$H$350:$K$350,0))*INDEX($J$344:$R$347,MATCH(U$350,$I$344:$I$347,0),MATCH(U$349,$J$343:$R$343,0))+IF(SUM($H379:$I379)&gt;0,INDEX($U$344:$AC$347,MATCH(U$350,$I$344:$I$347,0),MATCH(U$349,$J$343:$R$343,0)))</f>
        <v>0</v>
      </c>
      <c r="V379" s="695" cm="1">
        <f t="array" ref="V379">INDEX($H379:$K379,0,MATCH(V$350,$H$350:$K$350,0))*INDEX($J$344:$R$347,MATCH(V$350,$I$344:$I$347,0),MATCH(V$349,$J$343:$R$343,0))+IF(SUM($H379:$I379)&gt;0,INDEX($U$344:$AC$347,MATCH(V$350,$I$344:$I$347,0),MATCH(V$349,$J$343:$R$343,0)))</f>
        <v>1</v>
      </c>
      <c r="W379" s="695" cm="1">
        <f t="array" ref="W379">INDEX($H379:$K379,0,MATCH(W$350,$H$350:$K$350,0))*INDEX($J$344:$R$347,MATCH(W$350,$I$344:$I$347,0),MATCH(W$349,$J$343:$R$343,0))+IF(SUM($H379:$I379)&gt;0,INDEX($U$344:$AC$347,MATCH(W$350,$I$344:$I$347,0),MATCH(W$349,$J$343:$R$343,0)))</f>
        <v>0</v>
      </c>
      <c r="X379" s="695" cm="1">
        <f t="array" ref="X379">INDEX($H379:$K379,0,MATCH(X$350,$H$350:$K$350,0))*INDEX($J$344:$R$347,MATCH(X$350,$I$344:$I$347,0),MATCH(X$349,$J$343:$R$343,0))+IF(SUM($H379:$I379)&gt;0,INDEX($U$344:$AC$347,MATCH(X$350,$I$344:$I$347,0),MATCH(X$349,$J$343:$R$343,0)))</f>
        <v>0</v>
      </c>
      <c r="Y379" s="695" cm="1">
        <f t="array" ref="Y379">INDEX($H379:$K379,0,MATCH(Y$350,$H$350:$K$350,0))*INDEX($J$344:$R$347,MATCH(Y$350,$I$344:$I$347,0),MATCH(Y$349,$J$343:$R$343,0))+IF(SUM($H379:$I379)&gt;0,INDEX($U$344:$AC$347,MATCH(Y$350,$I$344:$I$347,0),MATCH(Y$349,$J$343:$R$343,0)))</f>
        <v>0</v>
      </c>
      <c r="Z379" s="695" cm="1">
        <f t="array" ref="Z379">INDEX($H379:$K379,0,MATCH(Z$350,$H$350:$K$350,0))*INDEX($J$344:$R$347,MATCH(Z$350,$I$344:$I$347,0),MATCH(Z$349,$J$343:$R$343,0))+IF(SUM($H379:$I379)&gt;0,INDEX($U$344:$AC$347,MATCH(Z$350,$I$344:$I$347,0),MATCH(Z$349,$J$343:$R$343,0)))</f>
        <v>1</v>
      </c>
      <c r="AA379" s="695" cm="1">
        <f t="array" ref="AA379">INDEX($H379:$K379,0,MATCH(AA$350,$H$350:$K$350,0))*INDEX($J$344:$R$347,MATCH(AA$350,$I$344:$I$347,0),MATCH(AA$349,$J$343:$R$343,0))+IF(SUM($H379:$I379)&gt;0,INDEX($U$344:$AC$347,MATCH(AA$350,$I$344:$I$347,0),MATCH(AA$349,$J$343:$R$343,0)))</f>
        <v>0</v>
      </c>
      <c r="AB379" s="695" cm="1">
        <f t="array" ref="AB379">INDEX($H379:$K379,0,MATCH(AB$350,$H$350:$K$350,0))*INDEX($J$344:$R$347,MATCH(AB$350,$I$344:$I$347,0),MATCH(AB$349,$J$343:$R$343,0))+IF(SUM($H379:$I379)&gt;0,INDEX($U$344:$AC$347,MATCH(AB$350,$I$344:$I$347,0),MATCH(AB$349,$J$343:$R$343,0)))</f>
        <v>0</v>
      </c>
      <c r="AC379" s="695" cm="1">
        <f t="array" ref="AC379">INDEX($H379:$K379,0,MATCH(AC$350,$H$350:$K$350,0))*INDEX($J$344:$R$347,MATCH(AC$350,$I$344:$I$347,0),MATCH(AC$349,$J$343:$R$343,0))+IF(SUM($H379:$I379)&gt;0,INDEX($U$344:$AC$347,MATCH(AC$350,$I$344:$I$347,0),MATCH(AC$349,$J$343:$R$343,0)))</f>
        <v>0</v>
      </c>
      <c r="AD379" s="695" cm="1">
        <f t="array" ref="AD379">INDEX($H379:$K379,0,MATCH(AD$350,$H$350:$K$350,0))*INDEX($J$344:$R$347,MATCH(AD$350,$I$344:$I$347,0),MATCH(AD$349,$J$343:$R$343,0))+IF(SUM($H379:$I379)&gt;0,INDEX($U$344:$AC$347,MATCH(AD$350,$I$344:$I$347,0),MATCH(AD$349,$J$343:$R$343,0)))</f>
        <v>1</v>
      </c>
      <c r="AE379" s="695" cm="1">
        <f t="array" ref="AE379">INDEX($H379:$K379,0,MATCH(AE$350,$H$350:$K$350,0))*INDEX($J$344:$R$347,MATCH(AE$350,$I$344:$I$347,0),MATCH(AE$349,$J$343:$R$343,0))+IF(SUM($H379:$I379)&gt;0,INDEX($U$344:$AC$347,MATCH(AE$350,$I$344:$I$347,0),MATCH(AE$349,$J$343:$R$343,0)))</f>
        <v>0</v>
      </c>
      <c r="AF379" s="695" cm="1">
        <f t="array" ref="AF379">INDEX($H379:$K379,0,MATCH(AF$350,$H$350:$K$350,0))*INDEX($J$344:$R$347,MATCH(AF$350,$I$344:$I$347,0),MATCH(AF$349,$J$343:$R$343,0))+IF(SUM($H379:$I379)&gt;0,INDEX($U$344:$AC$347,MATCH(AF$350,$I$344:$I$347,0),MATCH(AF$349,$J$343:$R$343,0)))</f>
        <v>0</v>
      </c>
      <c r="AG379" s="695" cm="1">
        <f t="array" ref="AG379">INDEX($H379:$K379,0,MATCH(AG$350,$H$350:$K$350,0))*INDEX($J$344:$R$347,MATCH(AG$350,$I$344:$I$347,0),MATCH(AG$349,$J$343:$R$343,0))+IF(SUM($H379:$I379)&gt;0,INDEX($U$344:$AC$347,MATCH(AG$350,$I$344:$I$347,0),MATCH(AG$349,$J$343:$R$343,0)))</f>
        <v>0</v>
      </c>
      <c r="AH379" s="695" cm="1">
        <f t="array" ref="AH379">INDEX($H379:$K379,0,MATCH(AH$350,$H$350:$K$350,0))*INDEX($J$344:$R$347,MATCH(AH$350,$I$344:$I$347,0),MATCH(AH$349,$J$343:$R$343,0))+IF(SUM($H379:$I379)&gt;0,INDEX($U$344:$AC$347,MATCH(AH$350,$I$344:$I$347,0),MATCH(AH$349,$J$343:$R$343,0)))</f>
        <v>1</v>
      </c>
      <c r="AI379" s="695" cm="1">
        <f t="array" ref="AI379">INDEX($H379:$K379,0,MATCH(AI$350,$H$350:$K$350,0))*INDEX($J$344:$R$347,MATCH(AI$350,$I$344:$I$347,0),MATCH(AI$349,$J$343:$R$343,0))+IF(SUM($H379:$I379)&gt;0,INDEX($U$344:$AC$347,MATCH(AI$350,$I$344:$I$347,0),MATCH(AI$349,$J$343:$R$343,0)))</f>
        <v>0</v>
      </c>
      <c r="AJ379" s="695" cm="1">
        <f t="array" ref="AJ379">INDEX($H379:$K379,0,MATCH(AJ$350,$H$350:$K$350,0))*INDEX($J$344:$R$347,MATCH(AJ$350,$I$344:$I$347,0),MATCH(AJ$349,$J$343:$R$343,0))+IF(SUM($H379:$I379)&gt;0,INDEX($U$344:$AC$347,MATCH(AJ$350,$I$344:$I$347,0),MATCH(AJ$349,$J$343:$R$343,0)))</f>
        <v>0</v>
      </c>
      <c r="AK379" s="695" cm="1">
        <f t="array" ref="AK379">INDEX($H379:$K379,0,MATCH(AK$350,$H$350:$K$350,0))*INDEX($J$344:$R$347,MATCH(AK$350,$I$344:$I$347,0),MATCH(AK$349,$J$343:$R$343,0))+IF(SUM($H379:$I379)&gt;0,INDEX($U$344:$AC$347,MATCH(AK$350,$I$344:$I$347,0),MATCH(AK$349,$J$343:$R$343,0)))</f>
        <v>0</v>
      </c>
      <c r="AL379" s="695" cm="1">
        <f t="array" ref="AL379">INDEX($H379:$K379,0,MATCH(AL$350,$H$350:$K$350,0))*INDEX($J$344:$R$347,MATCH(AL$350,$I$344:$I$347,0),MATCH(AL$349,$J$343:$R$343,0))+IF(SUM($H379:$I379)&gt;0,INDEX($U$344:$AC$347,MATCH(AL$350,$I$344:$I$347,0),MATCH(AL$349,$J$343:$R$343,0)))</f>
        <v>1</v>
      </c>
      <c r="AM379" s="695" cm="1">
        <f t="array" ref="AM379">INDEX($H379:$K379,0,MATCH(AM$350,$H$350:$K$350,0))*INDEX($J$344:$R$347,MATCH(AM$350,$I$344:$I$347,0),MATCH(AM$349,$J$343:$R$343,0))+IF(SUM($H379:$I379)&gt;0,INDEX($U$344:$AC$347,MATCH(AM$350,$I$344:$I$347,0),MATCH(AM$349,$J$343:$R$343,0)))</f>
        <v>0</v>
      </c>
      <c r="AN379" s="695" cm="1">
        <f t="array" ref="AN379">INDEX($H379:$K379,0,MATCH(AN$350,$H$350:$K$350,0))*INDEX($J$344:$R$347,MATCH(AN$350,$I$344:$I$347,0),MATCH(AN$349,$J$343:$R$343,0))+IF(SUM($H379:$I379)&gt;0,INDEX($U$344:$AC$347,MATCH(AN$350,$I$344:$I$347,0),MATCH(AN$349,$J$343:$R$343,0)))</f>
        <v>0</v>
      </c>
      <c r="AO379" s="695" cm="1">
        <f t="array" ref="AO379">INDEX($H379:$K379,0,MATCH(AO$350,$H$350:$K$350,0))*INDEX($J$344:$R$347,MATCH(AO$350,$I$344:$I$347,0),MATCH(AO$349,$J$343:$R$343,0))+IF(SUM($H379:$I379)&gt;0,INDEX($U$344:$AC$347,MATCH(AO$350,$I$344:$I$347,0),MATCH(AO$349,$J$343:$R$343,0)))</f>
        <v>0</v>
      </c>
      <c r="AP379" s="695" cm="1">
        <f t="array" ref="AP379">INDEX($H379:$K379,0,MATCH(AP$350,$H$350:$K$350,0))*INDEX($J$344:$R$347,MATCH(AP$350,$I$344:$I$347,0),MATCH(AP$349,$J$343:$R$343,0))+IF(SUM($H379:$I379)&gt;0,INDEX($U$344:$AC$347,MATCH(AP$350,$I$344:$I$347,0),MATCH(AP$349,$J$343:$R$343,0)))</f>
        <v>1</v>
      </c>
      <c r="AQ379" s="695" cm="1">
        <f t="array" ref="AQ379">INDEX($H379:$K379,0,MATCH(AQ$350,$H$350:$K$350,0))*INDEX($J$344:$R$347,MATCH(AQ$350,$I$344:$I$347,0),MATCH(AQ$349,$J$343:$R$343,0))+IF(SUM($H379:$I379)&gt;0,INDEX($U$344:$AC$347,MATCH(AQ$350,$I$344:$I$347,0),MATCH(AQ$349,$J$343:$R$343,0)))</f>
        <v>0</v>
      </c>
      <c r="AR379" s="695" cm="1">
        <f t="array" ref="AR379">INDEX($H379:$K379,0,MATCH(AR$350,$H$350:$K$350,0))*INDEX($J$344:$R$347,MATCH(AR$350,$I$344:$I$347,0),MATCH(AR$349,$J$343:$R$343,0))+IF(SUM($H379:$I379)&gt;0,INDEX($U$344:$AC$347,MATCH(AR$350,$I$344:$I$347,0),MATCH(AR$349,$J$343:$R$343,0)))</f>
        <v>0</v>
      </c>
      <c r="AS379" s="695" cm="1">
        <f t="array" ref="AS379">INDEX($H379:$K379,0,MATCH(AS$350,$H$350:$K$350,0))*INDEX($J$344:$R$347,MATCH(AS$350,$I$344:$I$347,0),MATCH(AS$349,$J$343:$R$343,0))+IF(SUM($H379:$I379)&gt;0,INDEX($U$344:$AC$347,MATCH(AS$350,$I$344:$I$347,0),MATCH(AS$349,$J$343:$R$343,0)))</f>
        <v>0</v>
      </c>
      <c r="AT379" s="695" cm="1">
        <f t="array" ref="AT379">INDEX($H379:$K379,0,MATCH(AT$350,$H$350:$K$350,0))*INDEX($J$344:$R$347,MATCH(AT$350,$I$344:$I$347,0),MATCH(AT$349,$J$343:$R$343,0))+IF(SUM($H379:$I379)&gt;0,INDEX($U$344:$AC$347,MATCH(AT$350,$I$344:$I$347,0),MATCH(AT$349,$J$343:$R$343,0)))</f>
        <v>1</v>
      </c>
      <c r="AU379" s="695" cm="1">
        <f t="array" ref="AU379">INDEX($H379:$K379,0,MATCH(AU$350,$H$350:$K$350,0))*INDEX($J$344:$R$347,MATCH(AU$350,$I$344:$I$347,0),MATCH(AU$349,$J$343:$R$343,0))+IF(SUM($H379:$I379)&gt;0,INDEX($U$344:$AC$347,MATCH(AU$350,$I$344:$I$347,0),MATCH(AU$349,$J$343:$R$343,0)))</f>
        <v>0</v>
      </c>
      <c r="AV379" s="186"/>
      <c r="AW379" s="186"/>
      <c r="AX379" s="16"/>
      <c r="AY379" s="8"/>
      <c r="AZ379" s="8"/>
      <c r="BA379" s="8"/>
    </row>
    <row r="380" spans="1:53" ht="14.5" outlineLevel="1" x14ac:dyDescent="0.35">
      <c r="A380" s="6"/>
      <c r="B380" s="7"/>
      <c r="C380" s="17"/>
      <c r="D380" s="17"/>
      <c r="E380" s="17"/>
      <c r="F380" s="26"/>
      <c r="G380" s="26" t="str">
        <f t="shared" si="173"/>
        <v>YYWA2Ww</v>
      </c>
      <c r="H380" s="222">
        <f t="shared" si="176"/>
        <v>1</v>
      </c>
      <c r="I380" s="222">
        <f t="shared" si="176"/>
        <v>1</v>
      </c>
      <c r="J380" s="222">
        <f t="shared" si="176"/>
        <v>2</v>
      </c>
      <c r="K380" s="222">
        <f t="shared" si="175"/>
        <v>1</v>
      </c>
      <c r="L380" s="695" cm="1">
        <f t="array" ref="L380">INDEX($H380:$K380,0,MATCH(L$350,$H$350:$K$350,0))*INDEX($J$344:$R$347,MATCH(L$350,$I$344:$I$347,0),MATCH(L$349,$J$343:$R$343,0))+IF(SUM($H380:$I380)&gt;0,INDEX($U$344:$AC$347,MATCH(L$350,$I$344:$I$347,0),MATCH(L$349,$J$343:$R$343,0)))</f>
        <v>2</v>
      </c>
      <c r="M380" s="695" cm="1">
        <f t="array" ref="M380">INDEX($H380:$K380,0,MATCH(M$350,$H$350:$K$350,0))*INDEX($J$344:$R$347,MATCH(M$350,$I$344:$I$347,0),MATCH(M$349,$J$343:$R$343,0))+IF(SUM($H380:$I380)&gt;0,INDEX($U$344:$AC$347,MATCH(M$350,$I$344:$I$347,0),MATCH(M$349,$J$343:$R$343,0)))</f>
        <v>1</v>
      </c>
      <c r="N380" s="695" cm="1">
        <f t="array" ref="N380">INDEX($H380:$K380,0,MATCH(N$350,$H$350:$K$350,0))*INDEX($J$344:$R$347,MATCH(N$350,$I$344:$I$347,0),MATCH(N$349,$J$343:$R$343,0))+IF(SUM($H380:$I380)&gt;0,INDEX($U$344:$AC$347,MATCH(N$350,$I$344:$I$347,0),MATCH(N$349,$J$343:$R$343,0)))</f>
        <v>2</v>
      </c>
      <c r="O380" s="695" cm="1">
        <f t="array" ref="O380">INDEX($H380:$K380,0,MATCH(O$350,$H$350:$K$350,0))*INDEX($J$344:$R$347,MATCH(O$350,$I$344:$I$347,0),MATCH(O$349,$J$343:$R$343,0))+IF(SUM($H380:$I380)&gt;0,INDEX($U$344:$AC$347,MATCH(O$350,$I$344:$I$347,0),MATCH(O$349,$J$343:$R$343,0)))</f>
        <v>1.5</v>
      </c>
      <c r="P380" s="695" cm="1">
        <f t="array" ref="P380">INDEX($H380:$K380,0,MATCH(P$350,$H$350:$K$350,0))*INDEX($J$344:$R$347,MATCH(P$350,$I$344:$I$347,0),MATCH(P$349,$J$343:$R$343,0))+IF(SUM($H380:$I380)&gt;0,INDEX($U$344:$AC$347,MATCH(P$350,$I$344:$I$347,0),MATCH(P$349,$J$343:$R$343,0)))</f>
        <v>2</v>
      </c>
      <c r="Q380" s="695" cm="1">
        <f t="array" ref="Q380">INDEX($H380:$K380,0,MATCH(Q$350,$H$350:$K$350,0))*INDEX($J$344:$R$347,MATCH(Q$350,$I$344:$I$347,0),MATCH(Q$349,$J$343:$R$343,0))+IF(SUM($H380:$I380)&gt;0,INDEX($U$344:$AC$347,MATCH(Q$350,$I$344:$I$347,0),MATCH(Q$349,$J$343:$R$343,0)))</f>
        <v>1</v>
      </c>
      <c r="R380" s="695" cm="1">
        <f t="array" ref="R380">INDEX($H380:$K380,0,MATCH(R$350,$H$350:$K$350,0))*INDEX($J$344:$R$347,MATCH(R$350,$I$344:$I$347,0),MATCH(R$349,$J$343:$R$343,0))+IF(SUM($H380:$I380)&gt;0,INDEX($U$344:$AC$347,MATCH(R$350,$I$344:$I$347,0),MATCH(R$349,$J$343:$R$343,0)))</f>
        <v>2</v>
      </c>
      <c r="S380" s="695" cm="1">
        <f t="array" ref="S380">INDEX($H380:$K380,0,MATCH(S$350,$H$350:$K$350,0))*INDEX($J$344:$R$347,MATCH(S$350,$I$344:$I$347,0),MATCH(S$349,$J$343:$R$343,0))+IF(SUM($H380:$I380)&gt;0,INDEX($U$344:$AC$347,MATCH(S$350,$I$344:$I$347,0),MATCH(S$349,$J$343:$R$343,0)))</f>
        <v>1</v>
      </c>
      <c r="T380" s="695" cm="1">
        <f t="array" ref="T380">INDEX($H380:$K380,0,MATCH(T$350,$H$350:$K$350,0))*INDEX($J$344:$R$347,MATCH(T$350,$I$344:$I$347,0),MATCH(T$349,$J$343:$R$343,0))+IF(SUM($H380:$I380)&gt;0,INDEX($U$344:$AC$347,MATCH(T$350,$I$344:$I$347,0),MATCH(T$349,$J$343:$R$343,0)))</f>
        <v>2</v>
      </c>
      <c r="U380" s="695" cm="1">
        <f t="array" ref="U380">INDEX($H380:$K380,0,MATCH(U$350,$H$350:$K$350,0))*INDEX($J$344:$R$347,MATCH(U$350,$I$344:$I$347,0),MATCH(U$349,$J$343:$R$343,0))+IF(SUM($H380:$I380)&gt;0,INDEX($U$344:$AC$347,MATCH(U$350,$I$344:$I$347,0),MATCH(U$349,$J$343:$R$343,0)))</f>
        <v>1</v>
      </c>
      <c r="V380" s="695" cm="1">
        <f t="array" ref="V380">INDEX($H380:$K380,0,MATCH(V$350,$H$350:$K$350,0))*INDEX($J$344:$R$347,MATCH(V$350,$I$344:$I$347,0),MATCH(V$349,$J$343:$R$343,0))+IF(SUM($H380:$I380)&gt;0,INDEX($U$344:$AC$347,MATCH(V$350,$I$344:$I$347,0),MATCH(V$349,$J$343:$R$343,0)))</f>
        <v>2</v>
      </c>
      <c r="W380" s="695" cm="1">
        <f t="array" ref="W380">INDEX($H380:$K380,0,MATCH(W$350,$H$350:$K$350,0))*INDEX($J$344:$R$347,MATCH(W$350,$I$344:$I$347,0),MATCH(W$349,$J$343:$R$343,0))+IF(SUM($H380:$I380)&gt;0,INDEX($U$344:$AC$347,MATCH(W$350,$I$344:$I$347,0),MATCH(W$349,$J$343:$R$343,0)))</f>
        <v>1</v>
      </c>
      <c r="X380" s="695" cm="1">
        <f t="array" ref="X380">INDEX($H380:$K380,0,MATCH(X$350,$H$350:$K$350,0))*INDEX($J$344:$R$347,MATCH(X$350,$I$344:$I$347,0),MATCH(X$349,$J$343:$R$343,0))+IF(SUM($H380:$I380)&gt;0,INDEX($U$344:$AC$347,MATCH(X$350,$I$344:$I$347,0),MATCH(X$349,$J$343:$R$343,0)))</f>
        <v>2</v>
      </c>
      <c r="Y380" s="695" cm="1">
        <f t="array" ref="Y380">INDEX($H380:$K380,0,MATCH(Y$350,$H$350:$K$350,0))*INDEX($J$344:$R$347,MATCH(Y$350,$I$344:$I$347,0),MATCH(Y$349,$J$343:$R$343,0))+IF(SUM($H380:$I380)&gt;0,INDEX($U$344:$AC$347,MATCH(Y$350,$I$344:$I$347,0),MATCH(Y$349,$J$343:$R$343,0)))</f>
        <v>1</v>
      </c>
      <c r="Z380" s="695" cm="1">
        <f t="array" ref="Z380">INDEX($H380:$K380,0,MATCH(Z$350,$H$350:$K$350,0))*INDEX($J$344:$R$347,MATCH(Z$350,$I$344:$I$347,0),MATCH(Z$349,$J$343:$R$343,0))+IF(SUM($H380:$I380)&gt;0,INDEX($U$344:$AC$347,MATCH(Z$350,$I$344:$I$347,0),MATCH(Z$349,$J$343:$R$343,0)))</f>
        <v>2</v>
      </c>
      <c r="AA380" s="695" cm="1">
        <f t="array" ref="AA380">INDEX($H380:$K380,0,MATCH(AA$350,$H$350:$K$350,0))*INDEX($J$344:$R$347,MATCH(AA$350,$I$344:$I$347,0),MATCH(AA$349,$J$343:$R$343,0))+IF(SUM($H380:$I380)&gt;0,INDEX($U$344:$AC$347,MATCH(AA$350,$I$344:$I$347,0),MATCH(AA$349,$J$343:$R$343,0)))</f>
        <v>0.5</v>
      </c>
      <c r="AB380" s="695" cm="1">
        <f t="array" ref="AB380">INDEX($H380:$K380,0,MATCH(AB$350,$H$350:$K$350,0))*INDEX($J$344:$R$347,MATCH(AB$350,$I$344:$I$347,0),MATCH(AB$349,$J$343:$R$343,0))+IF(SUM($H380:$I380)&gt;0,INDEX($U$344:$AC$347,MATCH(AB$350,$I$344:$I$347,0),MATCH(AB$349,$J$343:$R$343,0)))</f>
        <v>1</v>
      </c>
      <c r="AC380" s="695" cm="1">
        <f t="array" ref="AC380">INDEX($H380:$K380,0,MATCH(AC$350,$H$350:$K$350,0))*INDEX($J$344:$R$347,MATCH(AC$350,$I$344:$I$347,0),MATCH(AC$349,$J$343:$R$343,0))+IF(SUM($H380:$I380)&gt;0,INDEX($U$344:$AC$347,MATCH(AC$350,$I$344:$I$347,0),MATCH(AC$349,$J$343:$R$343,0)))</f>
        <v>1</v>
      </c>
      <c r="AD380" s="695" cm="1">
        <f t="array" ref="AD380">INDEX($H380:$K380,0,MATCH(AD$350,$H$350:$K$350,0))*INDEX($J$344:$R$347,MATCH(AD$350,$I$344:$I$347,0),MATCH(AD$349,$J$343:$R$343,0))+IF(SUM($H380:$I380)&gt;0,INDEX($U$344:$AC$347,MATCH(AD$350,$I$344:$I$347,0),MATCH(AD$349,$J$343:$R$343,0)))</f>
        <v>2</v>
      </c>
      <c r="AE380" s="695" cm="1">
        <f t="array" ref="AE380">INDEX($H380:$K380,0,MATCH(AE$350,$H$350:$K$350,0))*INDEX($J$344:$R$347,MATCH(AE$350,$I$344:$I$347,0),MATCH(AE$349,$J$343:$R$343,0))+IF(SUM($H380:$I380)&gt;0,INDEX($U$344:$AC$347,MATCH(AE$350,$I$344:$I$347,0),MATCH(AE$349,$J$343:$R$343,0)))</f>
        <v>1</v>
      </c>
      <c r="AF380" s="695" cm="1">
        <f t="array" ref="AF380">INDEX($H380:$K380,0,MATCH(AF$350,$H$350:$K$350,0))*INDEX($J$344:$R$347,MATCH(AF$350,$I$344:$I$347,0),MATCH(AF$349,$J$343:$R$343,0))+IF(SUM($H380:$I380)&gt;0,INDEX($U$344:$AC$347,MATCH(AF$350,$I$344:$I$347,0),MATCH(AF$349,$J$343:$R$343,0)))</f>
        <v>1</v>
      </c>
      <c r="AG380" s="695" cm="1">
        <f t="array" ref="AG380">INDEX($H380:$K380,0,MATCH(AG$350,$H$350:$K$350,0))*INDEX($J$344:$R$347,MATCH(AG$350,$I$344:$I$347,0),MATCH(AG$349,$J$343:$R$343,0))+IF(SUM($H380:$I380)&gt;0,INDEX($U$344:$AC$347,MATCH(AG$350,$I$344:$I$347,0),MATCH(AG$349,$J$343:$R$343,0)))</f>
        <v>1</v>
      </c>
      <c r="AH380" s="695" cm="1">
        <f t="array" ref="AH380">INDEX($H380:$K380,0,MATCH(AH$350,$H$350:$K$350,0))*INDEX($J$344:$R$347,MATCH(AH$350,$I$344:$I$347,0),MATCH(AH$349,$J$343:$R$343,0))+IF(SUM($H380:$I380)&gt;0,INDEX($U$344:$AC$347,MATCH(AH$350,$I$344:$I$347,0),MATCH(AH$349,$J$343:$R$343,0)))</f>
        <v>2</v>
      </c>
      <c r="AI380" s="695" cm="1">
        <f t="array" ref="AI380">INDEX($H380:$K380,0,MATCH(AI$350,$H$350:$K$350,0))*INDEX($J$344:$R$347,MATCH(AI$350,$I$344:$I$347,0),MATCH(AI$349,$J$343:$R$343,0))+IF(SUM($H380:$I380)&gt;0,INDEX($U$344:$AC$347,MATCH(AI$350,$I$344:$I$347,0),MATCH(AI$349,$J$343:$R$343,0)))</f>
        <v>0.5</v>
      </c>
      <c r="AJ380" s="695" cm="1">
        <f t="array" ref="AJ380">INDEX($H380:$K380,0,MATCH(AJ$350,$H$350:$K$350,0))*INDEX($J$344:$R$347,MATCH(AJ$350,$I$344:$I$347,0),MATCH(AJ$349,$J$343:$R$343,0))+IF(SUM($H380:$I380)&gt;0,INDEX($U$344:$AC$347,MATCH(AJ$350,$I$344:$I$347,0),MATCH(AJ$349,$J$343:$R$343,0)))</f>
        <v>1</v>
      </c>
      <c r="AK380" s="695" cm="1">
        <f t="array" ref="AK380">INDEX($H380:$K380,0,MATCH(AK$350,$H$350:$K$350,0))*INDEX($J$344:$R$347,MATCH(AK$350,$I$344:$I$347,0),MATCH(AK$349,$J$343:$R$343,0))+IF(SUM($H380:$I380)&gt;0,INDEX($U$344:$AC$347,MATCH(AK$350,$I$344:$I$347,0),MATCH(AK$349,$J$343:$R$343,0)))</f>
        <v>1</v>
      </c>
      <c r="AL380" s="695" cm="1">
        <f t="array" ref="AL380">INDEX($H380:$K380,0,MATCH(AL$350,$H$350:$K$350,0))*INDEX($J$344:$R$347,MATCH(AL$350,$I$344:$I$347,0),MATCH(AL$349,$J$343:$R$343,0))+IF(SUM($H380:$I380)&gt;0,INDEX($U$344:$AC$347,MATCH(AL$350,$I$344:$I$347,0),MATCH(AL$349,$J$343:$R$343,0)))</f>
        <v>2</v>
      </c>
      <c r="AM380" s="695" cm="1">
        <f t="array" ref="AM380">INDEX($H380:$K380,0,MATCH(AM$350,$H$350:$K$350,0))*INDEX($J$344:$R$347,MATCH(AM$350,$I$344:$I$347,0),MATCH(AM$349,$J$343:$R$343,0))+IF(SUM($H380:$I380)&gt;0,INDEX($U$344:$AC$347,MATCH(AM$350,$I$344:$I$347,0),MATCH(AM$349,$J$343:$R$343,0)))</f>
        <v>0.5</v>
      </c>
      <c r="AN380" s="695" cm="1">
        <f t="array" ref="AN380">INDEX($H380:$K380,0,MATCH(AN$350,$H$350:$K$350,0))*INDEX($J$344:$R$347,MATCH(AN$350,$I$344:$I$347,0),MATCH(AN$349,$J$343:$R$343,0))+IF(SUM($H380:$I380)&gt;0,INDEX($U$344:$AC$347,MATCH(AN$350,$I$344:$I$347,0),MATCH(AN$349,$J$343:$R$343,0)))</f>
        <v>1</v>
      </c>
      <c r="AO380" s="695" cm="1">
        <f t="array" ref="AO380">INDEX($H380:$K380,0,MATCH(AO$350,$H$350:$K$350,0))*INDEX($J$344:$R$347,MATCH(AO$350,$I$344:$I$347,0),MATCH(AO$349,$J$343:$R$343,0))+IF(SUM($H380:$I380)&gt;0,INDEX($U$344:$AC$347,MATCH(AO$350,$I$344:$I$347,0),MATCH(AO$349,$J$343:$R$343,0)))</f>
        <v>1</v>
      </c>
      <c r="AP380" s="695" cm="1">
        <f t="array" ref="AP380">INDEX($H380:$K380,0,MATCH(AP$350,$H$350:$K$350,0))*INDEX($J$344:$R$347,MATCH(AP$350,$I$344:$I$347,0),MATCH(AP$349,$J$343:$R$343,0))+IF(SUM($H380:$I380)&gt;0,INDEX($U$344:$AC$347,MATCH(AP$350,$I$344:$I$347,0),MATCH(AP$349,$J$343:$R$343,0)))</f>
        <v>2</v>
      </c>
      <c r="AQ380" s="695" cm="1">
        <f t="array" ref="AQ380">INDEX($H380:$K380,0,MATCH(AQ$350,$H$350:$K$350,0))*INDEX($J$344:$R$347,MATCH(AQ$350,$I$344:$I$347,0),MATCH(AQ$349,$J$343:$R$343,0))+IF(SUM($H380:$I380)&gt;0,INDEX($U$344:$AC$347,MATCH(AQ$350,$I$344:$I$347,0),MATCH(AQ$349,$J$343:$R$343,0)))</f>
        <v>0</v>
      </c>
      <c r="AR380" s="695" cm="1">
        <f t="array" ref="AR380">INDEX($H380:$K380,0,MATCH(AR$350,$H$350:$K$350,0))*INDEX($J$344:$R$347,MATCH(AR$350,$I$344:$I$347,0),MATCH(AR$349,$J$343:$R$343,0))+IF(SUM($H380:$I380)&gt;0,INDEX($U$344:$AC$347,MATCH(AR$350,$I$344:$I$347,0),MATCH(AR$349,$J$343:$R$343,0)))</f>
        <v>1</v>
      </c>
      <c r="AS380" s="695" cm="1">
        <f t="array" ref="AS380">INDEX($H380:$K380,0,MATCH(AS$350,$H$350:$K$350,0))*INDEX($J$344:$R$347,MATCH(AS$350,$I$344:$I$347,0),MATCH(AS$349,$J$343:$R$343,0))+IF(SUM($H380:$I380)&gt;0,INDEX($U$344:$AC$347,MATCH(AS$350,$I$344:$I$347,0),MATCH(AS$349,$J$343:$R$343,0)))</f>
        <v>1</v>
      </c>
      <c r="AT380" s="695" cm="1">
        <f t="array" ref="AT380">INDEX($H380:$K380,0,MATCH(AT$350,$H$350:$K$350,0))*INDEX($J$344:$R$347,MATCH(AT$350,$I$344:$I$347,0),MATCH(AT$349,$J$343:$R$343,0))+IF(SUM($H380:$I380)&gt;0,INDEX($U$344:$AC$347,MATCH(AT$350,$I$344:$I$347,0),MATCH(AT$349,$J$343:$R$343,0)))</f>
        <v>2</v>
      </c>
      <c r="AU380" s="695" cm="1">
        <f t="array" ref="AU380">INDEX($H380:$K380,0,MATCH(AU$350,$H$350:$K$350,0))*INDEX($J$344:$R$347,MATCH(AU$350,$I$344:$I$347,0),MATCH(AU$349,$J$343:$R$343,0))+IF(SUM($H380:$I380)&gt;0,INDEX($U$344:$AC$347,MATCH(AU$350,$I$344:$I$347,0),MATCH(AU$349,$J$343:$R$343,0)))</f>
        <v>1</v>
      </c>
      <c r="AV380" s="186"/>
      <c r="AW380" s="186"/>
      <c r="AX380" s="16"/>
      <c r="AY380" s="8"/>
      <c r="AZ380" s="8"/>
      <c r="BA380" s="8"/>
    </row>
    <row r="381" spans="1:53" ht="14.5" outlineLevel="1" x14ac:dyDescent="0.35">
      <c r="A381" s="6"/>
      <c r="B381" s="7"/>
      <c r="C381" s="17"/>
      <c r="D381" s="17"/>
      <c r="E381" s="17"/>
      <c r="F381" s="26"/>
      <c r="G381" s="26" t="str">
        <f t="shared" si="173"/>
        <v>YYWA2Wwd</v>
      </c>
      <c r="H381" s="222">
        <f t="shared" si="176"/>
        <v>0</v>
      </c>
      <c r="I381" s="222">
        <f t="shared" si="176"/>
        <v>1</v>
      </c>
      <c r="J381" s="222">
        <f t="shared" si="176"/>
        <v>2</v>
      </c>
      <c r="K381" s="222">
        <f t="shared" si="175"/>
        <v>1</v>
      </c>
      <c r="L381" s="695" cm="1">
        <f t="array" ref="L381">INDEX($H381:$K381,0,MATCH(L$350,$H$350:$K$350,0))*INDEX($J$344:$R$347,MATCH(L$350,$I$344:$I$347,0),MATCH(L$349,$J$343:$R$343,0))+IF(SUM($H381:$I381)&gt;0,INDEX($U$344:$AC$347,MATCH(L$350,$I$344:$I$347,0),MATCH(L$349,$J$343:$R$343,0)))</f>
        <v>1</v>
      </c>
      <c r="M381" s="695" cm="1">
        <f t="array" ref="M381">INDEX($H381:$K381,0,MATCH(M$350,$H$350:$K$350,0))*INDEX($J$344:$R$347,MATCH(M$350,$I$344:$I$347,0),MATCH(M$349,$J$343:$R$343,0))+IF(SUM($H381:$I381)&gt;0,INDEX($U$344:$AC$347,MATCH(M$350,$I$344:$I$347,0),MATCH(M$349,$J$343:$R$343,0)))</f>
        <v>1</v>
      </c>
      <c r="N381" s="695" cm="1">
        <f t="array" ref="N381">INDEX($H381:$K381,0,MATCH(N$350,$H$350:$K$350,0))*INDEX($J$344:$R$347,MATCH(N$350,$I$344:$I$347,0),MATCH(N$349,$J$343:$R$343,0))+IF(SUM($H381:$I381)&gt;0,INDEX($U$344:$AC$347,MATCH(N$350,$I$344:$I$347,0),MATCH(N$349,$J$343:$R$343,0)))</f>
        <v>2</v>
      </c>
      <c r="O381" s="695" cm="1">
        <f t="array" ref="O381">INDEX($H381:$K381,0,MATCH(O$350,$H$350:$K$350,0))*INDEX($J$344:$R$347,MATCH(O$350,$I$344:$I$347,0),MATCH(O$349,$J$343:$R$343,0))+IF(SUM($H381:$I381)&gt;0,INDEX($U$344:$AC$347,MATCH(O$350,$I$344:$I$347,0),MATCH(O$349,$J$343:$R$343,0)))</f>
        <v>1.5</v>
      </c>
      <c r="P381" s="695" cm="1">
        <f t="array" ref="P381">INDEX($H381:$K381,0,MATCH(P$350,$H$350:$K$350,0))*INDEX($J$344:$R$347,MATCH(P$350,$I$344:$I$347,0),MATCH(P$349,$J$343:$R$343,0))+IF(SUM($H381:$I381)&gt;0,INDEX($U$344:$AC$347,MATCH(P$350,$I$344:$I$347,0),MATCH(P$349,$J$343:$R$343,0)))</f>
        <v>1</v>
      </c>
      <c r="Q381" s="695" cm="1">
        <f t="array" ref="Q381">INDEX($H381:$K381,0,MATCH(Q$350,$H$350:$K$350,0))*INDEX($J$344:$R$347,MATCH(Q$350,$I$344:$I$347,0),MATCH(Q$349,$J$343:$R$343,0))+IF(SUM($H381:$I381)&gt;0,INDEX($U$344:$AC$347,MATCH(Q$350,$I$344:$I$347,0),MATCH(Q$349,$J$343:$R$343,0)))</f>
        <v>1</v>
      </c>
      <c r="R381" s="695" cm="1">
        <f t="array" ref="R381">INDEX($H381:$K381,0,MATCH(R$350,$H$350:$K$350,0))*INDEX($J$344:$R$347,MATCH(R$350,$I$344:$I$347,0),MATCH(R$349,$J$343:$R$343,0))+IF(SUM($H381:$I381)&gt;0,INDEX($U$344:$AC$347,MATCH(R$350,$I$344:$I$347,0),MATCH(R$349,$J$343:$R$343,0)))</f>
        <v>2</v>
      </c>
      <c r="S381" s="695" cm="1">
        <f t="array" ref="S381">INDEX($H381:$K381,0,MATCH(S$350,$H$350:$K$350,0))*INDEX($J$344:$R$347,MATCH(S$350,$I$344:$I$347,0),MATCH(S$349,$J$343:$R$343,0))+IF(SUM($H381:$I381)&gt;0,INDEX($U$344:$AC$347,MATCH(S$350,$I$344:$I$347,0),MATCH(S$349,$J$343:$R$343,0)))</f>
        <v>1</v>
      </c>
      <c r="T381" s="695" cm="1">
        <f t="array" ref="T381">INDEX($H381:$K381,0,MATCH(T$350,$H$350:$K$350,0))*INDEX($J$344:$R$347,MATCH(T$350,$I$344:$I$347,0),MATCH(T$349,$J$343:$R$343,0))+IF(SUM($H381:$I381)&gt;0,INDEX($U$344:$AC$347,MATCH(T$350,$I$344:$I$347,0),MATCH(T$349,$J$343:$R$343,0)))</f>
        <v>1</v>
      </c>
      <c r="U381" s="695" cm="1">
        <f t="array" ref="U381">INDEX($H381:$K381,0,MATCH(U$350,$H$350:$K$350,0))*INDEX($J$344:$R$347,MATCH(U$350,$I$344:$I$347,0),MATCH(U$349,$J$343:$R$343,0))+IF(SUM($H381:$I381)&gt;0,INDEX($U$344:$AC$347,MATCH(U$350,$I$344:$I$347,0),MATCH(U$349,$J$343:$R$343,0)))</f>
        <v>1</v>
      </c>
      <c r="V381" s="695" cm="1">
        <f t="array" ref="V381">INDEX($H381:$K381,0,MATCH(V$350,$H$350:$K$350,0))*INDEX($J$344:$R$347,MATCH(V$350,$I$344:$I$347,0),MATCH(V$349,$J$343:$R$343,0))+IF(SUM($H381:$I381)&gt;0,INDEX($U$344:$AC$347,MATCH(V$350,$I$344:$I$347,0),MATCH(V$349,$J$343:$R$343,0)))</f>
        <v>2</v>
      </c>
      <c r="W381" s="695" cm="1">
        <f t="array" ref="W381">INDEX($H381:$K381,0,MATCH(W$350,$H$350:$K$350,0))*INDEX($J$344:$R$347,MATCH(W$350,$I$344:$I$347,0),MATCH(W$349,$J$343:$R$343,0))+IF(SUM($H381:$I381)&gt;0,INDEX($U$344:$AC$347,MATCH(W$350,$I$344:$I$347,0),MATCH(W$349,$J$343:$R$343,0)))</f>
        <v>1</v>
      </c>
      <c r="X381" s="695" cm="1">
        <f t="array" ref="X381">INDEX($H381:$K381,0,MATCH(X$350,$H$350:$K$350,0))*INDEX($J$344:$R$347,MATCH(X$350,$I$344:$I$347,0),MATCH(X$349,$J$343:$R$343,0))+IF(SUM($H381:$I381)&gt;0,INDEX($U$344:$AC$347,MATCH(X$350,$I$344:$I$347,0),MATCH(X$349,$J$343:$R$343,0)))</f>
        <v>1</v>
      </c>
      <c r="Y381" s="695" cm="1">
        <f t="array" ref="Y381">INDEX($H381:$K381,0,MATCH(Y$350,$H$350:$K$350,0))*INDEX($J$344:$R$347,MATCH(Y$350,$I$344:$I$347,0),MATCH(Y$349,$J$343:$R$343,0))+IF(SUM($H381:$I381)&gt;0,INDEX($U$344:$AC$347,MATCH(Y$350,$I$344:$I$347,0),MATCH(Y$349,$J$343:$R$343,0)))</f>
        <v>1</v>
      </c>
      <c r="Z381" s="695" cm="1">
        <f t="array" ref="Z381">INDEX($H381:$K381,0,MATCH(Z$350,$H$350:$K$350,0))*INDEX($J$344:$R$347,MATCH(Z$350,$I$344:$I$347,0),MATCH(Z$349,$J$343:$R$343,0))+IF(SUM($H381:$I381)&gt;0,INDEX($U$344:$AC$347,MATCH(Z$350,$I$344:$I$347,0),MATCH(Z$349,$J$343:$R$343,0)))</f>
        <v>2</v>
      </c>
      <c r="AA381" s="695" cm="1">
        <f t="array" ref="AA381">INDEX($H381:$K381,0,MATCH(AA$350,$H$350:$K$350,0))*INDEX($J$344:$R$347,MATCH(AA$350,$I$344:$I$347,0),MATCH(AA$349,$J$343:$R$343,0))+IF(SUM($H381:$I381)&gt;0,INDEX($U$344:$AC$347,MATCH(AA$350,$I$344:$I$347,0),MATCH(AA$349,$J$343:$R$343,0)))</f>
        <v>0.5</v>
      </c>
      <c r="AB381" s="695" cm="1">
        <f t="array" ref="AB381">INDEX($H381:$K381,0,MATCH(AB$350,$H$350:$K$350,0))*INDEX($J$344:$R$347,MATCH(AB$350,$I$344:$I$347,0),MATCH(AB$349,$J$343:$R$343,0))+IF(SUM($H381:$I381)&gt;0,INDEX($U$344:$AC$347,MATCH(AB$350,$I$344:$I$347,0),MATCH(AB$349,$J$343:$R$343,0)))</f>
        <v>0</v>
      </c>
      <c r="AC381" s="695" cm="1">
        <f t="array" ref="AC381">INDEX($H381:$K381,0,MATCH(AC$350,$H$350:$K$350,0))*INDEX($J$344:$R$347,MATCH(AC$350,$I$344:$I$347,0),MATCH(AC$349,$J$343:$R$343,0))+IF(SUM($H381:$I381)&gt;0,INDEX($U$344:$AC$347,MATCH(AC$350,$I$344:$I$347,0),MATCH(AC$349,$J$343:$R$343,0)))</f>
        <v>1</v>
      </c>
      <c r="AD381" s="695" cm="1">
        <f t="array" ref="AD381">INDEX($H381:$K381,0,MATCH(AD$350,$H$350:$K$350,0))*INDEX($J$344:$R$347,MATCH(AD$350,$I$344:$I$347,0),MATCH(AD$349,$J$343:$R$343,0))+IF(SUM($H381:$I381)&gt;0,INDEX($U$344:$AC$347,MATCH(AD$350,$I$344:$I$347,0),MATCH(AD$349,$J$343:$R$343,0)))</f>
        <v>2</v>
      </c>
      <c r="AE381" s="695" cm="1">
        <f t="array" ref="AE381">INDEX($H381:$K381,0,MATCH(AE$350,$H$350:$K$350,0))*INDEX($J$344:$R$347,MATCH(AE$350,$I$344:$I$347,0),MATCH(AE$349,$J$343:$R$343,0))+IF(SUM($H381:$I381)&gt;0,INDEX($U$344:$AC$347,MATCH(AE$350,$I$344:$I$347,0),MATCH(AE$349,$J$343:$R$343,0)))</f>
        <v>1</v>
      </c>
      <c r="AF381" s="695" cm="1">
        <f t="array" ref="AF381">INDEX($H381:$K381,0,MATCH(AF$350,$H$350:$K$350,0))*INDEX($J$344:$R$347,MATCH(AF$350,$I$344:$I$347,0),MATCH(AF$349,$J$343:$R$343,0))+IF(SUM($H381:$I381)&gt;0,INDEX($U$344:$AC$347,MATCH(AF$350,$I$344:$I$347,0),MATCH(AF$349,$J$343:$R$343,0)))</f>
        <v>0</v>
      </c>
      <c r="AG381" s="695" cm="1">
        <f t="array" ref="AG381">INDEX($H381:$K381,0,MATCH(AG$350,$H$350:$K$350,0))*INDEX($J$344:$R$347,MATCH(AG$350,$I$344:$I$347,0),MATCH(AG$349,$J$343:$R$343,0))+IF(SUM($H381:$I381)&gt;0,INDEX($U$344:$AC$347,MATCH(AG$350,$I$344:$I$347,0),MATCH(AG$349,$J$343:$R$343,0)))</f>
        <v>1</v>
      </c>
      <c r="AH381" s="695" cm="1">
        <f t="array" ref="AH381">INDEX($H381:$K381,0,MATCH(AH$350,$H$350:$K$350,0))*INDEX($J$344:$R$347,MATCH(AH$350,$I$344:$I$347,0),MATCH(AH$349,$J$343:$R$343,0))+IF(SUM($H381:$I381)&gt;0,INDEX($U$344:$AC$347,MATCH(AH$350,$I$344:$I$347,0),MATCH(AH$349,$J$343:$R$343,0)))</f>
        <v>2</v>
      </c>
      <c r="AI381" s="695" cm="1">
        <f t="array" ref="AI381">INDEX($H381:$K381,0,MATCH(AI$350,$H$350:$K$350,0))*INDEX($J$344:$R$347,MATCH(AI$350,$I$344:$I$347,0),MATCH(AI$349,$J$343:$R$343,0))+IF(SUM($H381:$I381)&gt;0,INDEX($U$344:$AC$347,MATCH(AI$350,$I$344:$I$347,0),MATCH(AI$349,$J$343:$R$343,0)))</f>
        <v>0.5</v>
      </c>
      <c r="AJ381" s="695" cm="1">
        <f t="array" ref="AJ381">INDEX($H381:$K381,0,MATCH(AJ$350,$H$350:$K$350,0))*INDEX($J$344:$R$347,MATCH(AJ$350,$I$344:$I$347,0),MATCH(AJ$349,$J$343:$R$343,0))+IF(SUM($H381:$I381)&gt;0,INDEX($U$344:$AC$347,MATCH(AJ$350,$I$344:$I$347,0),MATCH(AJ$349,$J$343:$R$343,0)))</f>
        <v>0</v>
      </c>
      <c r="AK381" s="695" cm="1">
        <f t="array" ref="AK381">INDEX($H381:$K381,0,MATCH(AK$350,$H$350:$K$350,0))*INDEX($J$344:$R$347,MATCH(AK$350,$I$344:$I$347,0),MATCH(AK$349,$J$343:$R$343,0))+IF(SUM($H381:$I381)&gt;0,INDEX($U$344:$AC$347,MATCH(AK$350,$I$344:$I$347,0),MATCH(AK$349,$J$343:$R$343,0)))</f>
        <v>1</v>
      </c>
      <c r="AL381" s="695" cm="1">
        <f t="array" ref="AL381">INDEX($H381:$K381,0,MATCH(AL$350,$H$350:$K$350,0))*INDEX($J$344:$R$347,MATCH(AL$350,$I$344:$I$347,0),MATCH(AL$349,$J$343:$R$343,0))+IF(SUM($H381:$I381)&gt;0,INDEX($U$344:$AC$347,MATCH(AL$350,$I$344:$I$347,0),MATCH(AL$349,$J$343:$R$343,0)))</f>
        <v>2</v>
      </c>
      <c r="AM381" s="695" cm="1">
        <f t="array" ref="AM381">INDEX($H381:$K381,0,MATCH(AM$350,$H$350:$K$350,0))*INDEX($J$344:$R$347,MATCH(AM$350,$I$344:$I$347,0),MATCH(AM$349,$J$343:$R$343,0))+IF(SUM($H381:$I381)&gt;0,INDEX($U$344:$AC$347,MATCH(AM$350,$I$344:$I$347,0),MATCH(AM$349,$J$343:$R$343,0)))</f>
        <v>0.5</v>
      </c>
      <c r="AN381" s="695" cm="1">
        <f t="array" ref="AN381">INDEX($H381:$K381,0,MATCH(AN$350,$H$350:$K$350,0))*INDEX($J$344:$R$347,MATCH(AN$350,$I$344:$I$347,0),MATCH(AN$349,$J$343:$R$343,0))+IF(SUM($H381:$I381)&gt;0,INDEX($U$344:$AC$347,MATCH(AN$350,$I$344:$I$347,0),MATCH(AN$349,$J$343:$R$343,0)))</f>
        <v>0</v>
      </c>
      <c r="AO381" s="695" cm="1">
        <f t="array" ref="AO381">INDEX($H381:$K381,0,MATCH(AO$350,$H$350:$K$350,0))*INDEX($J$344:$R$347,MATCH(AO$350,$I$344:$I$347,0),MATCH(AO$349,$J$343:$R$343,0))+IF(SUM($H381:$I381)&gt;0,INDEX($U$344:$AC$347,MATCH(AO$350,$I$344:$I$347,0),MATCH(AO$349,$J$343:$R$343,0)))</f>
        <v>1</v>
      </c>
      <c r="AP381" s="695" cm="1">
        <f t="array" ref="AP381">INDEX($H381:$K381,0,MATCH(AP$350,$H$350:$K$350,0))*INDEX($J$344:$R$347,MATCH(AP$350,$I$344:$I$347,0),MATCH(AP$349,$J$343:$R$343,0))+IF(SUM($H381:$I381)&gt;0,INDEX($U$344:$AC$347,MATCH(AP$350,$I$344:$I$347,0),MATCH(AP$349,$J$343:$R$343,0)))</f>
        <v>2</v>
      </c>
      <c r="AQ381" s="695" cm="1">
        <f t="array" ref="AQ381">INDEX($H381:$K381,0,MATCH(AQ$350,$H$350:$K$350,0))*INDEX($J$344:$R$347,MATCH(AQ$350,$I$344:$I$347,0),MATCH(AQ$349,$J$343:$R$343,0))+IF(SUM($H381:$I381)&gt;0,INDEX($U$344:$AC$347,MATCH(AQ$350,$I$344:$I$347,0),MATCH(AQ$349,$J$343:$R$343,0)))</f>
        <v>0</v>
      </c>
      <c r="AR381" s="695" cm="1">
        <f t="array" ref="AR381">INDEX($H381:$K381,0,MATCH(AR$350,$H$350:$K$350,0))*INDEX($J$344:$R$347,MATCH(AR$350,$I$344:$I$347,0),MATCH(AR$349,$J$343:$R$343,0))+IF(SUM($H381:$I381)&gt;0,INDEX($U$344:$AC$347,MATCH(AR$350,$I$344:$I$347,0),MATCH(AR$349,$J$343:$R$343,0)))</f>
        <v>0</v>
      </c>
      <c r="AS381" s="695" cm="1">
        <f t="array" ref="AS381">INDEX($H381:$K381,0,MATCH(AS$350,$H$350:$K$350,0))*INDEX($J$344:$R$347,MATCH(AS$350,$I$344:$I$347,0),MATCH(AS$349,$J$343:$R$343,0))+IF(SUM($H381:$I381)&gt;0,INDEX($U$344:$AC$347,MATCH(AS$350,$I$344:$I$347,0),MATCH(AS$349,$J$343:$R$343,0)))</f>
        <v>1</v>
      </c>
      <c r="AT381" s="695" cm="1">
        <f t="array" ref="AT381">INDEX($H381:$K381,0,MATCH(AT$350,$H$350:$K$350,0))*INDEX($J$344:$R$347,MATCH(AT$350,$I$344:$I$347,0),MATCH(AT$349,$J$343:$R$343,0))+IF(SUM($H381:$I381)&gt;0,INDEX($U$344:$AC$347,MATCH(AT$350,$I$344:$I$347,0),MATCH(AT$349,$J$343:$R$343,0)))</f>
        <v>2</v>
      </c>
      <c r="AU381" s="695" cm="1">
        <f t="array" ref="AU381">INDEX($H381:$K381,0,MATCH(AU$350,$H$350:$K$350,0))*INDEX($J$344:$R$347,MATCH(AU$350,$I$344:$I$347,0),MATCH(AU$349,$J$343:$R$343,0))+IF(SUM($H381:$I381)&gt;0,INDEX($U$344:$AC$347,MATCH(AU$350,$I$344:$I$347,0),MATCH(AU$349,$J$343:$R$343,0)))</f>
        <v>1</v>
      </c>
      <c r="AV381" s="186"/>
      <c r="AW381" s="186"/>
      <c r="AX381" s="16"/>
      <c r="AY381" s="8"/>
      <c r="AZ381" s="8"/>
      <c r="BA381" s="8"/>
    </row>
    <row r="382" spans="1:53" ht="14.5" outlineLevel="1" x14ac:dyDescent="0.35">
      <c r="A382" s="6"/>
      <c r="B382" s="7"/>
      <c r="C382" s="17"/>
      <c r="D382" s="17"/>
      <c r="E382" s="17"/>
      <c r="F382" s="26"/>
      <c r="G382" s="26" t="str">
        <f t="shared" si="173"/>
        <v>YYWWA1w</v>
      </c>
      <c r="H382" s="222">
        <f t="shared" si="176"/>
        <v>1</v>
      </c>
      <c r="I382" s="222">
        <f t="shared" si="176"/>
        <v>1</v>
      </c>
      <c r="J382" s="222">
        <f t="shared" si="176"/>
        <v>2</v>
      </c>
      <c r="K382" s="222">
        <f t="shared" si="175"/>
        <v>1</v>
      </c>
      <c r="L382" s="695" cm="1">
        <f t="array" ref="L382">INDEX($H382:$K382,0,MATCH(L$350,$H$350:$K$350,0))*INDEX($J$344:$R$347,MATCH(L$350,$I$344:$I$347,0),MATCH(L$349,$J$343:$R$343,0))+IF(SUM($H382:$I382)&gt;0,INDEX($U$344:$AC$347,MATCH(L$350,$I$344:$I$347,0),MATCH(L$349,$J$343:$R$343,0)))</f>
        <v>2</v>
      </c>
      <c r="M382" s="695" cm="1">
        <f t="array" ref="M382">INDEX($H382:$K382,0,MATCH(M$350,$H$350:$K$350,0))*INDEX($J$344:$R$347,MATCH(M$350,$I$344:$I$347,0),MATCH(M$349,$J$343:$R$343,0))+IF(SUM($H382:$I382)&gt;0,INDEX($U$344:$AC$347,MATCH(M$350,$I$344:$I$347,0),MATCH(M$349,$J$343:$R$343,0)))</f>
        <v>1</v>
      </c>
      <c r="N382" s="695" cm="1">
        <f t="array" ref="N382">INDEX($H382:$K382,0,MATCH(N$350,$H$350:$K$350,0))*INDEX($J$344:$R$347,MATCH(N$350,$I$344:$I$347,0),MATCH(N$349,$J$343:$R$343,0))+IF(SUM($H382:$I382)&gt;0,INDEX($U$344:$AC$347,MATCH(N$350,$I$344:$I$347,0),MATCH(N$349,$J$343:$R$343,0)))</f>
        <v>2</v>
      </c>
      <c r="O382" s="695" cm="1">
        <f t="array" ref="O382">INDEX($H382:$K382,0,MATCH(O$350,$H$350:$K$350,0))*INDEX($J$344:$R$347,MATCH(O$350,$I$344:$I$347,0),MATCH(O$349,$J$343:$R$343,0))+IF(SUM($H382:$I382)&gt;0,INDEX($U$344:$AC$347,MATCH(O$350,$I$344:$I$347,0),MATCH(O$349,$J$343:$R$343,0)))</f>
        <v>1.5</v>
      </c>
      <c r="P382" s="695" cm="1">
        <f t="array" ref="P382">INDEX($H382:$K382,0,MATCH(P$350,$H$350:$K$350,0))*INDEX($J$344:$R$347,MATCH(P$350,$I$344:$I$347,0),MATCH(P$349,$J$343:$R$343,0))+IF(SUM($H382:$I382)&gt;0,INDEX($U$344:$AC$347,MATCH(P$350,$I$344:$I$347,0),MATCH(P$349,$J$343:$R$343,0)))</f>
        <v>2</v>
      </c>
      <c r="Q382" s="695" cm="1">
        <f t="array" ref="Q382">INDEX($H382:$K382,0,MATCH(Q$350,$H$350:$K$350,0))*INDEX($J$344:$R$347,MATCH(Q$350,$I$344:$I$347,0),MATCH(Q$349,$J$343:$R$343,0))+IF(SUM($H382:$I382)&gt;0,INDEX($U$344:$AC$347,MATCH(Q$350,$I$344:$I$347,0),MATCH(Q$349,$J$343:$R$343,0)))</f>
        <v>1</v>
      </c>
      <c r="R382" s="695" cm="1">
        <f t="array" ref="R382">INDEX($H382:$K382,0,MATCH(R$350,$H$350:$K$350,0))*INDEX($J$344:$R$347,MATCH(R$350,$I$344:$I$347,0),MATCH(R$349,$J$343:$R$343,0))+IF(SUM($H382:$I382)&gt;0,INDEX($U$344:$AC$347,MATCH(R$350,$I$344:$I$347,0),MATCH(R$349,$J$343:$R$343,0)))</f>
        <v>2</v>
      </c>
      <c r="S382" s="695" cm="1">
        <f t="array" ref="S382">INDEX($H382:$K382,0,MATCH(S$350,$H$350:$K$350,0))*INDEX($J$344:$R$347,MATCH(S$350,$I$344:$I$347,0),MATCH(S$349,$J$343:$R$343,0))+IF(SUM($H382:$I382)&gt;0,INDEX($U$344:$AC$347,MATCH(S$350,$I$344:$I$347,0),MATCH(S$349,$J$343:$R$343,0)))</f>
        <v>1</v>
      </c>
      <c r="T382" s="695" cm="1">
        <f t="array" ref="T382">INDEX($H382:$K382,0,MATCH(T$350,$H$350:$K$350,0))*INDEX($J$344:$R$347,MATCH(T$350,$I$344:$I$347,0),MATCH(T$349,$J$343:$R$343,0))+IF(SUM($H382:$I382)&gt;0,INDEX($U$344:$AC$347,MATCH(T$350,$I$344:$I$347,0),MATCH(T$349,$J$343:$R$343,0)))</f>
        <v>2</v>
      </c>
      <c r="U382" s="695" cm="1">
        <f t="array" ref="U382">INDEX($H382:$K382,0,MATCH(U$350,$H$350:$K$350,0))*INDEX($J$344:$R$347,MATCH(U$350,$I$344:$I$347,0),MATCH(U$349,$J$343:$R$343,0))+IF(SUM($H382:$I382)&gt;0,INDEX($U$344:$AC$347,MATCH(U$350,$I$344:$I$347,0),MATCH(U$349,$J$343:$R$343,0)))</f>
        <v>1</v>
      </c>
      <c r="V382" s="695" cm="1">
        <f t="array" ref="V382">INDEX($H382:$K382,0,MATCH(V$350,$H$350:$K$350,0))*INDEX($J$344:$R$347,MATCH(V$350,$I$344:$I$347,0),MATCH(V$349,$J$343:$R$343,0))+IF(SUM($H382:$I382)&gt;0,INDEX($U$344:$AC$347,MATCH(V$350,$I$344:$I$347,0),MATCH(V$349,$J$343:$R$343,0)))</f>
        <v>2</v>
      </c>
      <c r="W382" s="695" cm="1">
        <f t="array" ref="W382">INDEX($H382:$K382,0,MATCH(W$350,$H$350:$K$350,0))*INDEX($J$344:$R$347,MATCH(W$350,$I$344:$I$347,0),MATCH(W$349,$J$343:$R$343,0))+IF(SUM($H382:$I382)&gt;0,INDEX($U$344:$AC$347,MATCH(W$350,$I$344:$I$347,0),MATCH(W$349,$J$343:$R$343,0)))</f>
        <v>1</v>
      </c>
      <c r="X382" s="695" cm="1">
        <f t="array" ref="X382">INDEX($H382:$K382,0,MATCH(X$350,$H$350:$K$350,0))*INDEX($J$344:$R$347,MATCH(X$350,$I$344:$I$347,0),MATCH(X$349,$J$343:$R$343,0))+IF(SUM($H382:$I382)&gt;0,INDEX($U$344:$AC$347,MATCH(X$350,$I$344:$I$347,0),MATCH(X$349,$J$343:$R$343,0)))</f>
        <v>2</v>
      </c>
      <c r="Y382" s="695" cm="1">
        <f t="array" ref="Y382">INDEX($H382:$K382,0,MATCH(Y$350,$H$350:$K$350,0))*INDEX($J$344:$R$347,MATCH(Y$350,$I$344:$I$347,0),MATCH(Y$349,$J$343:$R$343,0))+IF(SUM($H382:$I382)&gt;0,INDEX($U$344:$AC$347,MATCH(Y$350,$I$344:$I$347,0),MATCH(Y$349,$J$343:$R$343,0)))</f>
        <v>1</v>
      </c>
      <c r="Z382" s="695" cm="1">
        <f t="array" ref="Z382">INDEX($H382:$K382,0,MATCH(Z$350,$H$350:$K$350,0))*INDEX($J$344:$R$347,MATCH(Z$350,$I$344:$I$347,0),MATCH(Z$349,$J$343:$R$343,0))+IF(SUM($H382:$I382)&gt;0,INDEX($U$344:$AC$347,MATCH(Z$350,$I$344:$I$347,0),MATCH(Z$349,$J$343:$R$343,0)))</f>
        <v>2</v>
      </c>
      <c r="AA382" s="695" cm="1">
        <f t="array" ref="AA382">INDEX($H382:$K382,0,MATCH(AA$350,$H$350:$K$350,0))*INDEX($J$344:$R$347,MATCH(AA$350,$I$344:$I$347,0),MATCH(AA$349,$J$343:$R$343,0))+IF(SUM($H382:$I382)&gt;0,INDEX($U$344:$AC$347,MATCH(AA$350,$I$344:$I$347,0),MATCH(AA$349,$J$343:$R$343,0)))</f>
        <v>0.5</v>
      </c>
      <c r="AB382" s="695" cm="1">
        <f t="array" ref="AB382">INDEX($H382:$K382,0,MATCH(AB$350,$H$350:$K$350,0))*INDEX($J$344:$R$347,MATCH(AB$350,$I$344:$I$347,0),MATCH(AB$349,$J$343:$R$343,0))+IF(SUM($H382:$I382)&gt;0,INDEX($U$344:$AC$347,MATCH(AB$350,$I$344:$I$347,0),MATCH(AB$349,$J$343:$R$343,0)))</f>
        <v>1</v>
      </c>
      <c r="AC382" s="695" cm="1">
        <f t="array" ref="AC382">INDEX($H382:$K382,0,MATCH(AC$350,$H$350:$K$350,0))*INDEX($J$344:$R$347,MATCH(AC$350,$I$344:$I$347,0),MATCH(AC$349,$J$343:$R$343,0))+IF(SUM($H382:$I382)&gt;0,INDEX($U$344:$AC$347,MATCH(AC$350,$I$344:$I$347,0),MATCH(AC$349,$J$343:$R$343,0)))</f>
        <v>1</v>
      </c>
      <c r="AD382" s="695" cm="1">
        <f t="array" ref="AD382">INDEX($H382:$K382,0,MATCH(AD$350,$H$350:$K$350,0))*INDEX($J$344:$R$347,MATCH(AD$350,$I$344:$I$347,0),MATCH(AD$349,$J$343:$R$343,0))+IF(SUM($H382:$I382)&gt;0,INDEX($U$344:$AC$347,MATCH(AD$350,$I$344:$I$347,0),MATCH(AD$349,$J$343:$R$343,0)))</f>
        <v>2</v>
      </c>
      <c r="AE382" s="695" cm="1">
        <f t="array" ref="AE382">INDEX($H382:$K382,0,MATCH(AE$350,$H$350:$K$350,0))*INDEX($J$344:$R$347,MATCH(AE$350,$I$344:$I$347,0),MATCH(AE$349,$J$343:$R$343,0))+IF(SUM($H382:$I382)&gt;0,INDEX($U$344:$AC$347,MATCH(AE$350,$I$344:$I$347,0),MATCH(AE$349,$J$343:$R$343,0)))</f>
        <v>1</v>
      </c>
      <c r="AF382" s="695" cm="1">
        <f t="array" ref="AF382">INDEX($H382:$K382,0,MATCH(AF$350,$H$350:$K$350,0))*INDEX($J$344:$R$347,MATCH(AF$350,$I$344:$I$347,0),MATCH(AF$349,$J$343:$R$343,0))+IF(SUM($H382:$I382)&gt;0,INDEX($U$344:$AC$347,MATCH(AF$350,$I$344:$I$347,0),MATCH(AF$349,$J$343:$R$343,0)))</f>
        <v>1</v>
      </c>
      <c r="AG382" s="695" cm="1">
        <f t="array" ref="AG382">INDEX($H382:$K382,0,MATCH(AG$350,$H$350:$K$350,0))*INDEX($J$344:$R$347,MATCH(AG$350,$I$344:$I$347,0),MATCH(AG$349,$J$343:$R$343,0))+IF(SUM($H382:$I382)&gt;0,INDEX($U$344:$AC$347,MATCH(AG$350,$I$344:$I$347,0),MATCH(AG$349,$J$343:$R$343,0)))</f>
        <v>1</v>
      </c>
      <c r="AH382" s="695" cm="1">
        <f t="array" ref="AH382">INDEX($H382:$K382,0,MATCH(AH$350,$H$350:$K$350,0))*INDEX($J$344:$R$347,MATCH(AH$350,$I$344:$I$347,0),MATCH(AH$349,$J$343:$R$343,0))+IF(SUM($H382:$I382)&gt;0,INDEX($U$344:$AC$347,MATCH(AH$350,$I$344:$I$347,0),MATCH(AH$349,$J$343:$R$343,0)))</f>
        <v>2</v>
      </c>
      <c r="AI382" s="695" cm="1">
        <f t="array" ref="AI382">INDEX($H382:$K382,0,MATCH(AI$350,$H$350:$K$350,0))*INDEX($J$344:$R$347,MATCH(AI$350,$I$344:$I$347,0),MATCH(AI$349,$J$343:$R$343,0))+IF(SUM($H382:$I382)&gt;0,INDEX($U$344:$AC$347,MATCH(AI$350,$I$344:$I$347,0),MATCH(AI$349,$J$343:$R$343,0)))</f>
        <v>0.5</v>
      </c>
      <c r="AJ382" s="695" cm="1">
        <f t="array" ref="AJ382">INDEX($H382:$K382,0,MATCH(AJ$350,$H$350:$K$350,0))*INDEX($J$344:$R$347,MATCH(AJ$350,$I$344:$I$347,0),MATCH(AJ$349,$J$343:$R$343,0))+IF(SUM($H382:$I382)&gt;0,INDEX($U$344:$AC$347,MATCH(AJ$350,$I$344:$I$347,0),MATCH(AJ$349,$J$343:$R$343,0)))</f>
        <v>1</v>
      </c>
      <c r="AK382" s="695" cm="1">
        <f t="array" ref="AK382">INDEX($H382:$K382,0,MATCH(AK$350,$H$350:$K$350,0))*INDEX($J$344:$R$347,MATCH(AK$350,$I$344:$I$347,0),MATCH(AK$349,$J$343:$R$343,0))+IF(SUM($H382:$I382)&gt;0,INDEX($U$344:$AC$347,MATCH(AK$350,$I$344:$I$347,0),MATCH(AK$349,$J$343:$R$343,0)))</f>
        <v>1</v>
      </c>
      <c r="AL382" s="695" cm="1">
        <f t="array" ref="AL382">INDEX($H382:$K382,0,MATCH(AL$350,$H$350:$K$350,0))*INDEX($J$344:$R$347,MATCH(AL$350,$I$344:$I$347,0),MATCH(AL$349,$J$343:$R$343,0))+IF(SUM($H382:$I382)&gt;0,INDEX($U$344:$AC$347,MATCH(AL$350,$I$344:$I$347,0),MATCH(AL$349,$J$343:$R$343,0)))</f>
        <v>2</v>
      </c>
      <c r="AM382" s="695" cm="1">
        <f t="array" ref="AM382">INDEX($H382:$K382,0,MATCH(AM$350,$H$350:$K$350,0))*INDEX($J$344:$R$347,MATCH(AM$350,$I$344:$I$347,0),MATCH(AM$349,$J$343:$R$343,0))+IF(SUM($H382:$I382)&gt;0,INDEX($U$344:$AC$347,MATCH(AM$350,$I$344:$I$347,0),MATCH(AM$349,$J$343:$R$343,0)))</f>
        <v>0.5</v>
      </c>
      <c r="AN382" s="695" cm="1">
        <f t="array" ref="AN382">INDEX($H382:$K382,0,MATCH(AN$350,$H$350:$K$350,0))*INDEX($J$344:$R$347,MATCH(AN$350,$I$344:$I$347,0),MATCH(AN$349,$J$343:$R$343,0))+IF(SUM($H382:$I382)&gt;0,INDEX($U$344:$AC$347,MATCH(AN$350,$I$344:$I$347,0),MATCH(AN$349,$J$343:$R$343,0)))</f>
        <v>1</v>
      </c>
      <c r="AO382" s="695" cm="1">
        <f t="array" ref="AO382">INDEX($H382:$K382,0,MATCH(AO$350,$H$350:$K$350,0))*INDEX($J$344:$R$347,MATCH(AO$350,$I$344:$I$347,0),MATCH(AO$349,$J$343:$R$343,0))+IF(SUM($H382:$I382)&gt;0,INDEX($U$344:$AC$347,MATCH(AO$350,$I$344:$I$347,0),MATCH(AO$349,$J$343:$R$343,0)))</f>
        <v>1</v>
      </c>
      <c r="AP382" s="695" cm="1">
        <f t="array" ref="AP382">INDEX($H382:$K382,0,MATCH(AP$350,$H$350:$K$350,0))*INDEX($J$344:$R$347,MATCH(AP$350,$I$344:$I$347,0),MATCH(AP$349,$J$343:$R$343,0))+IF(SUM($H382:$I382)&gt;0,INDEX($U$344:$AC$347,MATCH(AP$350,$I$344:$I$347,0),MATCH(AP$349,$J$343:$R$343,0)))</f>
        <v>2</v>
      </c>
      <c r="AQ382" s="695" cm="1">
        <f t="array" ref="AQ382">INDEX($H382:$K382,0,MATCH(AQ$350,$H$350:$K$350,0))*INDEX($J$344:$R$347,MATCH(AQ$350,$I$344:$I$347,0),MATCH(AQ$349,$J$343:$R$343,0))+IF(SUM($H382:$I382)&gt;0,INDEX($U$344:$AC$347,MATCH(AQ$350,$I$344:$I$347,0),MATCH(AQ$349,$J$343:$R$343,0)))</f>
        <v>0</v>
      </c>
      <c r="AR382" s="695" cm="1">
        <f t="array" ref="AR382">INDEX($H382:$K382,0,MATCH(AR$350,$H$350:$K$350,0))*INDEX($J$344:$R$347,MATCH(AR$350,$I$344:$I$347,0),MATCH(AR$349,$J$343:$R$343,0))+IF(SUM($H382:$I382)&gt;0,INDEX($U$344:$AC$347,MATCH(AR$350,$I$344:$I$347,0),MATCH(AR$349,$J$343:$R$343,0)))</f>
        <v>1</v>
      </c>
      <c r="AS382" s="695" cm="1">
        <f t="array" ref="AS382">INDEX($H382:$K382,0,MATCH(AS$350,$H$350:$K$350,0))*INDEX($J$344:$R$347,MATCH(AS$350,$I$344:$I$347,0),MATCH(AS$349,$J$343:$R$343,0))+IF(SUM($H382:$I382)&gt;0,INDEX($U$344:$AC$347,MATCH(AS$350,$I$344:$I$347,0),MATCH(AS$349,$J$343:$R$343,0)))</f>
        <v>1</v>
      </c>
      <c r="AT382" s="695" cm="1">
        <f t="array" ref="AT382">INDEX($H382:$K382,0,MATCH(AT$350,$H$350:$K$350,0))*INDEX($J$344:$R$347,MATCH(AT$350,$I$344:$I$347,0),MATCH(AT$349,$J$343:$R$343,0))+IF(SUM($H382:$I382)&gt;0,INDEX($U$344:$AC$347,MATCH(AT$350,$I$344:$I$347,0),MATCH(AT$349,$J$343:$R$343,0)))</f>
        <v>2</v>
      </c>
      <c r="AU382" s="695" cm="1">
        <f t="array" ref="AU382">INDEX($H382:$K382,0,MATCH(AU$350,$H$350:$K$350,0))*INDEX($J$344:$R$347,MATCH(AU$350,$I$344:$I$347,0),MATCH(AU$349,$J$343:$R$343,0))+IF(SUM($H382:$I382)&gt;0,INDEX($U$344:$AC$347,MATCH(AU$350,$I$344:$I$347,0),MATCH(AU$349,$J$343:$R$343,0)))</f>
        <v>1</v>
      </c>
      <c r="AV382" s="186"/>
      <c r="AW382" s="186"/>
      <c r="AX382" s="16"/>
      <c r="AY382" s="8"/>
      <c r="AZ382" s="8"/>
      <c r="BA382" s="8"/>
    </row>
    <row r="383" spans="1:53" ht="14.5" outlineLevel="1" x14ac:dyDescent="0.35">
      <c r="A383" s="6"/>
      <c r="B383" s="7"/>
      <c r="C383" s="17"/>
      <c r="D383" s="17"/>
      <c r="E383" s="17"/>
      <c r="F383" s="26"/>
      <c r="G383" s="26" t="str">
        <f t="shared" ref="G383:G402" si="177">_xlfn.CONCAT(H195:M195)</f>
        <v>YYWWA1wd</v>
      </c>
      <c r="H383" s="222">
        <f t="shared" si="176"/>
        <v>0</v>
      </c>
      <c r="I383" s="222">
        <f t="shared" si="176"/>
        <v>1</v>
      </c>
      <c r="J383" s="222">
        <f t="shared" si="176"/>
        <v>2</v>
      </c>
      <c r="K383" s="222">
        <f t="shared" ref="K383:K404" si="178">IF($I320&gt;0,INDEX($Z$211:$AC$224,MATCH($M195,$Y$211:$Y$224,0),MATCH(K$350,$Z$210:$AC$210,0)),0)</f>
        <v>1</v>
      </c>
      <c r="L383" s="695" cm="1">
        <f t="array" ref="L383">INDEX($H383:$K383,0,MATCH(L$350,$H$350:$K$350,0))*INDEX($J$344:$R$347,MATCH(L$350,$I$344:$I$347,0),MATCH(L$349,$J$343:$R$343,0))+IF(SUM($H383:$I383)&gt;0,INDEX($U$344:$AC$347,MATCH(L$350,$I$344:$I$347,0),MATCH(L$349,$J$343:$R$343,0)))</f>
        <v>1</v>
      </c>
      <c r="M383" s="695" cm="1">
        <f t="array" ref="M383">INDEX($H383:$K383,0,MATCH(M$350,$H$350:$K$350,0))*INDEX($J$344:$R$347,MATCH(M$350,$I$344:$I$347,0),MATCH(M$349,$J$343:$R$343,0))+IF(SUM($H383:$I383)&gt;0,INDEX($U$344:$AC$347,MATCH(M$350,$I$344:$I$347,0),MATCH(M$349,$J$343:$R$343,0)))</f>
        <v>1</v>
      </c>
      <c r="N383" s="695" cm="1">
        <f t="array" ref="N383">INDEX($H383:$K383,0,MATCH(N$350,$H$350:$K$350,0))*INDEX($J$344:$R$347,MATCH(N$350,$I$344:$I$347,0),MATCH(N$349,$J$343:$R$343,0))+IF(SUM($H383:$I383)&gt;0,INDEX($U$344:$AC$347,MATCH(N$350,$I$344:$I$347,0),MATCH(N$349,$J$343:$R$343,0)))</f>
        <v>2</v>
      </c>
      <c r="O383" s="695" cm="1">
        <f t="array" ref="O383">INDEX($H383:$K383,0,MATCH(O$350,$H$350:$K$350,0))*INDEX($J$344:$R$347,MATCH(O$350,$I$344:$I$347,0),MATCH(O$349,$J$343:$R$343,0))+IF(SUM($H383:$I383)&gt;0,INDEX($U$344:$AC$347,MATCH(O$350,$I$344:$I$347,0),MATCH(O$349,$J$343:$R$343,0)))</f>
        <v>1.5</v>
      </c>
      <c r="P383" s="695" cm="1">
        <f t="array" ref="P383">INDEX($H383:$K383,0,MATCH(P$350,$H$350:$K$350,0))*INDEX($J$344:$R$347,MATCH(P$350,$I$344:$I$347,0),MATCH(P$349,$J$343:$R$343,0))+IF(SUM($H383:$I383)&gt;0,INDEX($U$344:$AC$347,MATCH(P$350,$I$344:$I$347,0),MATCH(P$349,$J$343:$R$343,0)))</f>
        <v>1</v>
      </c>
      <c r="Q383" s="695" cm="1">
        <f t="array" ref="Q383">INDEX($H383:$K383,0,MATCH(Q$350,$H$350:$K$350,0))*INDEX($J$344:$R$347,MATCH(Q$350,$I$344:$I$347,0),MATCH(Q$349,$J$343:$R$343,0))+IF(SUM($H383:$I383)&gt;0,INDEX($U$344:$AC$347,MATCH(Q$350,$I$344:$I$347,0),MATCH(Q$349,$J$343:$R$343,0)))</f>
        <v>1</v>
      </c>
      <c r="R383" s="695" cm="1">
        <f t="array" ref="R383">INDEX($H383:$K383,0,MATCH(R$350,$H$350:$K$350,0))*INDEX($J$344:$R$347,MATCH(R$350,$I$344:$I$347,0),MATCH(R$349,$J$343:$R$343,0))+IF(SUM($H383:$I383)&gt;0,INDEX($U$344:$AC$347,MATCH(R$350,$I$344:$I$347,0),MATCH(R$349,$J$343:$R$343,0)))</f>
        <v>2</v>
      </c>
      <c r="S383" s="695" cm="1">
        <f t="array" ref="S383">INDEX($H383:$K383,0,MATCH(S$350,$H$350:$K$350,0))*INDEX($J$344:$R$347,MATCH(S$350,$I$344:$I$347,0),MATCH(S$349,$J$343:$R$343,0))+IF(SUM($H383:$I383)&gt;0,INDEX($U$344:$AC$347,MATCH(S$350,$I$344:$I$347,0),MATCH(S$349,$J$343:$R$343,0)))</f>
        <v>1</v>
      </c>
      <c r="T383" s="695" cm="1">
        <f t="array" ref="T383">INDEX($H383:$K383,0,MATCH(T$350,$H$350:$K$350,0))*INDEX($J$344:$R$347,MATCH(T$350,$I$344:$I$347,0),MATCH(T$349,$J$343:$R$343,0))+IF(SUM($H383:$I383)&gt;0,INDEX($U$344:$AC$347,MATCH(T$350,$I$344:$I$347,0),MATCH(T$349,$J$343:$R$343,0)))</f>
        <v>1</v>
      </c>
      <c r="U383" s="695" cm="1">
        <f t="array" ref="U383">INDEX($H383:$K383,0,MATCH(U$350,$H$350:$K$350,0))*INDEX($J$344:$R$347,MATCH(U$350,$I$344:$I$347,0),MATCH(U$349,$J$343:$R$343,0))+IF(SUM($H383:$I383)&gt;0,INDEX($U$344:$AC$347,MATCH(U$350,$I$344:$I$347,0),MATCH(U$349,$J$343:$R$343,0)))</f>
        <v>1</v>
      </c>
      <c r="V383" s="695" cm="1">
        <f t="array" ref="V383">INDEX($H383:$K383,0,MATCH(V$350,$H$350:$K$350,0))*INDEX($J$344:$R$347,MATCH(V$350,$I$344:$I$347,0),MATCH(V$349,$J$343:$R$343,0))+IF(SUM($H383:$I383)&gt;0,INDEX($U$344:$AC$347,MATCH(V$350,$I$344:$I$347,0),MATCH(V$349,$J$343:$R$343,0)))</f>
        <v>2</v>
      </c>
      <c r="W383" s="695" cm="1">
        <f t="array" ref="W383">INDEX($H383:$K383,0,MATCH(W$350,$H$350:$K$350,0))*INDEX($J$344:$R$347,MATCH(W$350,$I$344:$I$347,0),MATCH(W$349,$J$343:$R$343,0))+IF(SUM($H383:$I383)&gt;0,INDEX($U$344:$AC$347,MATCH(W$350,$I$344:$I$347,0),MATCH(W$349,$J$343:$R$343,0)))</f>
        <v>1</v>
      </c>
      <c r="X383" s="695" cm="1">
        <f t="array" ref="X383">INDEX($H383:$K383,0,MATCH(X$350,$H$350:$K$350,0))*INDEX($J$344:$R$347,MATCH(X$350,$I$344:$I$347,0),MATCH(X$349,$J$343:$R$343,0))+IF(SUM($H383:$I383)&gt;0,INDEX($U$344:$AC$347,MATCH(X$350,$I$344:$I$347,0),MATCH(X$349,$J$343:$R$343,0)))</f>
        <v>1</v>
      </c>
      <c r="Y383" s="695" cm="1">
        <f t="array" ref="Y383">INDEX($H383:$K383,0,MATCH(Y$350,$H$350:$K$350,0))*INDEX($J$344:$R$347,MATCH(Y$350,$I$344:$I$347,0),MATCH(Y$349,$J$343:$R$343,0))+IF(SUM($H383:$I383)&gt;0,INDEX($U$344:$AC$347,MATCH(Y$350,$I$344:$I$347,0),MATCH(Y$349,$J$343:$R$343,0)))</f>
        <v>1</v>
      </c>
      <c r="Z383" s="695" cm="1">
        <f t="array" ref="Z383">INDEX($H383:$K383,0,MATCH(Z$350,$H$350:$K$350,0))*INDEX($J$344:$R$347,MATCH(Z$350,$I$344:$I$347,0),MATCH(Z$349,$J$343:$R$343,0))+IF(SUM($H383:$I383)&gt;0,INDEX($U$344:$AC$347,MATCH(Z$350,$I$344:$I$347,0),MATCH(Z$349,$J$343:$R$343,0)))</f>
        <v>2</v>
      </c>
      <c r="AA383" s="695" cm="1">
        <f t="array" ref="AA383">INDEX($H383:$K383,0,MATCH(AA$350,$H$350:$K$350,0))*INDEX($J$344:$R$347,MATCH(AA$350,$I$344:$I$347,0),MATCH(AA$349,$J$343:$R$343,0))+IF(SUM($H383:$I383)&gt;0,INDEX($U$344:$AC$347,MATCH(AA$350,$I$344:$I$347,0),MATCH(AA$349,$J$343:$R$343,0)))</f>
        <v>0.5</v>
      </c>
      <c r="AB383" s="695" cm="1">
        <f t="array" ref="AB383">INDEX($H383:$K383,0,MATCH(AB$350,$H$350:$K$350,0))*INDEX($J$344:$R$347,MATCH(AB$350,$I$344:$I$347,0),MATCH(AB$349,$J$343:$R$343,0))+IF(SUM($H383:$I383)&gt;0,INDEX($U$344:$AC$347,MATCH(AB$350,$I$344:$I$347,0),MATCH(AB$349,$J$343:$R$343,0)))</f>
        <v>0</v>
      </c>
      <c r="AC383" s="695" cm="1">
        <f t="array" ref="AC383">INDEX($H383:$K383,0,MATCH(AC$350,$H$350:$K$350,0))*INDEX($J$344:$R$347,MATCH(AC$350,$I$344:$I$347,0),MATCH(AC$349,$J$343:$R$343,0))+IF(SUM($H383:$I383)&gt;0,INDEX($U$344:$AC$347,MATCH(AC$350,$I$344:$I$347,0),MATCH(AC$349,$J$343:$R$343,0)))</f>
        <v>1</v>
      </c>
      <c r="AD383" s="695" cm="1">
        <f t="array" ref="AD383">INDEX($H383:$K383,0,MATCH(AD$350,$H$350:$K$350,0))*INDEX($J$344:$R$347,MATCH(AD$350,$I$344:$I$347,0),MATCH(AD$349,$J$343:$R$343,0))+IF(SUM($H383:$I383)&gt;0,INDEX($U$344:$AC$347,MATCH(AD$350,$I$344:$I$347,0),MATCH(AD$349,$J$343:$R$343,0)))</f>
        <v>2</v>
      </c>
      <c r="AE383" s="695" cm="1">
        <f t="array" ref="AE383">INDEX($H383:$K383,0,MATCH(AE$350,$H$350:$K$350,0))*INDEX($J$344:$R$347,MATCH(AE$350,$I$344:$I$347,0),MATCH(AE$349,$J$343:$R$343,0))+IF(SUM($H383:$I383)&gt;0,INDEX($U$344:$AC$347,MATCH(AE$350,$I$344:$I$347,0),MATCH(AE$349,$J$343:$R$343,0)))</f>
        <v>1</v>
      </c>
      <c r="AF383" s="695" cm="1">
        <f t="array" ref="AF383">INDEX($H383:$K383,0,MATCH(AF$350,$H$350:$K$350,0))*INDEX($J$344:$R$347,MATCH(AF$350,$I$344:$I$347,0),MATCH(AF$349,$J$343:$R$343,0))+IF(SUM($H383:$I383)&gt;0,INDEX($U$344:$AC$347,MATCH(AF$350,$I$344:$I$347,0),MATCH(AF$349,$J$343:$R$343,0)))</f>
        <v>0</v>
      </c>
      <c r="AG383" s="695" cm="1">
        <f t="array" ref="AG383">INDEX($H383:$K383,0,MATCH(AG$350,$H$350:$K$350,0))*INDEX($J$344:$R$347,MATCH(AG$350,$I$344:$I$347,0),MATCH(AG$349,$J$343:$R$343,0))+IF(SUM($H383:$I383)&gt;0,INDEX($U$344:$AC$347,MATCH(AG$350,$I$344:$I$347,0),MATCH(AG$349,$J$343:$R$343,0)))</f>
        <v>1</v>
      </c>
      <c r="AH383" s="695" cm="1">
        <f t="array" ref="AH383">INDEX($H383:$K383,0,MATCH(AH$350,$H$350:$K$350,0))*INDEX($J$344:$R$347,MATCH(AH$350,$I$344:$I$347,0),MATCH(AH$349,$J$343:$R$343,0))+IF(SUM($H383:$I383)&gt;0,INDEX($U$344:$AC$347,MATCH(AH$350,$I$344:$I$347,0),MATCH(AH$349,$J$343:$R$343,0)))</f>
        <v>2</v>
      </c>
      <c r="AI383" s="695" cm="1">
        <f t="array" ref="AI383">INDEX($H383:$K383,0,MATCH(AI$350,$H$350:$K$350,0))*INDEX($J$344:$R$347,MATCH(AI$350,$I$344:$I$347,0),MATCH(AI$349,$J$343:$R$343,0))+IF(SUM($H383:$I383)&gt;0,INDEX($U$344:$AC$347,MATCH(AI$350,$I$344:$I$347,0),MATCH(AI$349,$J$343:$R$343,0)))</f>
        <v>0.5</v>
      </c>
      <c r="AJ383" s="695" cm="1">
        <f t="array" ref="AJ383">INDEX($H383:$K383,0,MATCH(AJ$350,$H$350:$K$350,0))*INDEX($J$344:$R$347,MATCH(AJ$350,$I$344:$I$347,0),MATCH(AJ$349,$J$343:$R$343,0))+IF(SUM($H383:$I383)&gt;0,INDEX($U$344:$AC$347,MATCH(AJ$350,$I$344:$I$347,0),MATCH(AJ$349,$J$343:$R$343,0)))</f>
        <v>0</v>
      </c>
      <c r="AK383" s="695" cm="1">
        <f t="array" ref="AK383">INDEX($H383:$K383,0,MATCH(AK$350,$H$350:$K$350,0))*INDEX($J$344:$R$347,MATCH(AK$350,$I$344:$I$347,0),MATCH(AK$349,$J$343:$R$343,0))+IF(SUM($H383:$I383)&gt;0,INDEX($U$344:$AC$347,MATCH(AK$350,$I$344:$I$347,0),MATCH(AK$349,$J$343:$R$343,0)))</f>
        <v>1</v>
      </c>
      <c r="AL383" s="695" cm="1">
        <f t="array" ref="AL383">INDEX($H383:$K383,0,MATCH(AL$350,$H$350:$K$350,0))*INDEX($J$344:$R$347,MATCH(AL$350,$I$344:$I$347,0),MATCH(AL$349,$J$343:$R$343,0))+IF(SUM($H383:$I383)&gt;0,INDEX($U$344:$AC$347,MATCH(AL$350,$I$344:$I$347,0),MATCH(AL$349,$J$343:$R$343,0)))</f>
        <v>2</v>
      </c>
      <c r="AM383" s="695" cm="1">
        <f t="array" ref="AM383">INDEX($H383:$K383,0,MATCH(AM$350,$H$350:$K$350,0))*INDEX($J$344:$R$347,MATCH(AM$350,$I$344:$I$347,0),MATCH(AM$349,$J$343:$R$343,0))+IF(SUM($H383:$I383)&gt;0,INDEX($U$344:$AC$347,MATCH(AM$350,$I$344:$I$347,0),MATCH(AM$349,$J$343:$R$343,0)))</f>
        <v>0.5</v>
      </c>
      <c r="AN383" s="695" cm="1">
        <f t="array" ref="AN383">INDEX($H383:$K383,0,MATCH(AN$350,$H$350:$K$350,0))*INDEX($J$344:$R$347,MATCH(AN$350,$I$344:$I$347,0),MATCH(AN$349,$J$343:$R$343,0))+IF(SUM($H383:$I383)&gt;0,INDEX($U$344:$AC$347,MATCH(AN$350,$I$344:$I$347,0),MATCH(AN$349,$J$343:$R$343,0)))</f>
        <v>0</v>
      </c>
      <c r="AO383" s="695" cm="1">
        <f t="array" ref="AO383">INDEX($H383:$K383,0,MATCH(AO$350,$H$350:$K$350,0))*INDEX($J$344:$R$347,MATCH(AO$350,$I$344:$I$347,0),MATCH(AO$349,$J$343:$R$343,0))+IF(SUM($H383:$I383)&gt;0,INDEX($U$344:$AC$347,MATCH(AO$350,$I$344:$I$347,0),MATCH(AO$349,$J$343:$R$343,0)))</f>
        <v>1</v>
      </c>
      <c r="AP383" s="695" cm="1">
        <f t="array" ref="AP383">INDEX($H383:$K383,0,MATCH(AP$350,$H$350:$K$350,0))*INDEX($J$344:$R$347,MATCH(AP$350,$I$344:$I$347,0),MATCH(AP$349,$J$343:$R$343,0))+IF(SUM($H383:$I383)&gt;0,INDEX($U$344:$AC$347,MATCH(AP$350,$I$344:$I$347,0),MATCH(AP$349,$J$343:$R$343,0)))</f>
        <v>2</v>
      </c>
      <c r="AQ383" s="695" cm="1">
        <f t="array" ref="AQ383">INDEX($H383:$K383,0,MATCH(AQ$350,$H$350:$K$350,0))*INDEX($J$344:$R$347,MATCH(AQ$350,$I$344:$I$347,0),MATCH(AQ$349,$J$343:$R$343,0))+IF(SUM($H383:$I383)&gt;0,INDEX($U$344:$AC$347,MATCH(AQ$350,$I$344:$I$347,0),MATCH(AQ$349,$J$343:$R$343,0)))</f>
        <v>0</v>
      </c>
      <c r="AR383" s="695" cm="1">
        <f t="array" ref="AR383">INDEX($H383:$K383,0,MATCH(AR$350,$H$350:$K$350,0))*INDEX($J$344:$R$347,MATCH(AR$350,$I$344:$I$347,0),MATCH(AR$349,$J$343:$R$343,0))+IF(SUM($H383:$I383)&gt;0,INDEX($U$344:$AC$347,MATCH(AR$350,$I$344:$I$347,0),MATCH(AR$349,$J$343:$R$343,0)))</f>
        <v>0</v>
      </c>
      <c r="AS383" s="695" cm="1">
        <f t="array" ref="AS383">INDEX($H383:$K383,0,MATCH(AS$350,$H$350:$K$350,0))*INDEX($J$344:$R$347,MATCH(AS$350,$I$344:$I$347,0),MATCH(AS$349,$J$343:$R$343,0))+IF(SUM($H383:$I383)&gt;0,INDEX($U$344:$AC$347,MATCH(AS$350,$I$344:$I$347,0),MATCH(AS$349,$J$343:$R$343,0)))</f>
        <v>1</v>
      </c>
      <c r="AT383" s="695" cm="1">
        <f t="array" ref="AT383">INDEX($H383:$K383,0,MATCH(AT$350,$H$350:$K$350,0))*INDEX($J$344:$R$347,MATCH(AT$350,$I$344:$I$347,0),MATCH(AT$349,$J$343:$R$343,0))+IF(SUM($H383:$I383)&gt;0,INDEX($U$344:$AC$347,MATCH(AT$350,$I$344:$I$347,0),MATCH(AT$349,$J$343:$R$343,0)))</f>
        <v>2</v>
      </c>
      <c r="AU383" s="695" cm="1">
        <f t="array" ref="AU383">INDEX($H383:$K383,0,MATCH(AU$350,$H$350:$K$350,0))*INDEX($J$344:$R$347,MATCH(AU$350,$I$344:$I$347,0),MATCH(AU$349,$J$343:$R$343,0))+IF(SUM($H383:$I383)&gt;0,INDEX($U$344:$AC$347,MATCH(AU$350,$I$344:$I$347,0),MATCH(AU$349,$J$343:$R$343,0)))</f>
        <v>1</v>
      </c>
      <c r="AV383" s="186"/>
      <c r="AW383" s="186"/>
      <c r="AX383" s="16"/>
      <c r="AY383" s="8"/>
      <c r="AZ383" s="8"/>
      <c r="BA383" s="8"/>
    </row>
    <row r="384" spans="1:53" ht="14.5" outlineLevel="1" x14ac:dyDescent="0.35">
      <c r="A384" s="6"/>
      <c r="B384" s="7"/>
      <c r="C384" s="17"/>
      <c r="D384" s="17"/>
      <c r="E384" s="17"/>
      <c r="F384" s="26"/>
      <c r="G384" s="26" t="str">
        <f t="shared" si="177"/>
        <v>YYWWWw</v>
      </c>
      <c r="H384" s="222">
        <f t="shared" si="176"/>
        <v>1</v>
      </c>
      <c r="I384" s="222">
        <f t="shared" si="176"/>
        <v>1</v>
      </c>
      <c r="J384" s="222">
        <f t="shared" si="176"/>
        <v>2</v>
      </c>
      <c r="K384" s="222">
        <f t="shared" si="178"/>
        <v>1</v>
      </c>
      <c r="L384" s="695" cm="1">
        <f t="array" ref="L384">INDEX($H384:$K384,0,MATCH(L$350,$H$350:$K$350,0))*INDEX($J$344:$R$347,MATCH(L$350,$I$344:$I$347,0),MATCH(L$349,$J$343:$R$343,0))+IF(SUM($H384:$I384)&gt;0,INDEX($U$344:$AC$347,MATCH(L$350,$I$344:$I$347,0),MATCH(L$349,$J$343:$R$343,0)))</f>
        <v>2</v>
      </c>
      <c r="M384" s="695" cm="1">
        <f t="array" ref="M384">INDEX($H384:$K384,0,MATCH(M$350,$H$350:$K$350,0))*INDEX($J$344:$R$347,MATCH(M$350,$I$344:$I$347,0),MATCH(M$349,$J$343:$R$343,0))+IF(SUM($H384:$I384)&gt;0,INDEX($U$344:$AC$347,MATCH(M$350,$I$344:$I$347,0),MATCH(M$349,$J$343:$R$343,0)))</f>
        <v>1</v>
      </c>
      <c r="N384" s="695" cm="1">
        <f t="array" ref="N384">INDEX($H384:$K384,0,MATCH(N$350,$H$350:$K$350,0))*INDEX($J$344:$R$347,MATCH(N$350,$I$344:$I$347,0),MATCH(N$349,$J$343:$R$343,0))+IF(SUM($H384:$I384)&gt;0,INDEX($U$344:$AC$347,MATCH(N$350,$I$344:$I$347,0),MATCH(N$349,$J$343:$R$343,0)))</f>
        <v>2</v>
      </c>
      <c r="O384" s="695" cm="1">
        <f t="array" ref="O384">INDEX($H384:$K384,0,MATCH(O$350,$H$350:$K$350,0))*INDEX($J$344:$R$347,MATCH(O$350,$I$344:$I$347,0),MATCH(O$349,$J$343:$R$343,0))+IF(SUM($H384:$I384)&gt;0,INDEX($U$344:$AC$347,MATCH(O$350,$I$344:$I$347,0),MATCH(O$349,$J$343:$R$343,0)))</f>
        <v>1.5</v>
      </c>
      <c r="P384" s="695" cm="1">
        <f t="array" ref="P384">INDEX($H384:$K384,0,MATCH(P$350,$H$350:$K$350,0))*INDEX($J$344:$R$347,MATCH(P$350,$I$344:$I$347,0),MATCH(P$349,$J$343:$R$343,0))+IF(SUM($H384:$I384)&gt;0,INDEX($U$344:$AC$347,MATCH(P$350,$I$344:$I$347,0),MATCH(P$349,$J$343:$R$343,0)))</f>
        <v>2</v>
      </c>
      <c r="Q384" s="695" cm="1">
        <f t="array" ref="Q384">INDEX($H384:$K384,0,MATCH(Q$350,$H$350:$K$350,0))*INDEX($J$344:$R$347,MATCH(Q$350,$I$344:$I$347,0),MATCH(Q$349,$J$343:$R$343,0))+IF(SUM($H384:$I384)&gt;0,INDEX($U$344:$AC$347,MATCH(Q$350,$I$344:$I$347,0),MATCH(Q$349,$J$343:$R$343,0)))</f>
        <v>1</v>
      </c>
      <c r="R384" s="695" cm="1">
        <f t="array" ref="R384">INDEX($H384:$K384,0,MATCH(R$350,$H$350:$K$350,0))*INDEX($J$344:$R$347,MATCH(R$350,$I$344:$I$347,0),MATCH(R$349,$J$343:$R$343,0))+IF(SUM($H384:$I384)&gt;0,INDEX($U$344:$AC$347,MATCH(R$350,$I$344:$I$347,0),MATCH(R$349,$J$343:$R$343,0)))</f>
        <v>2</v>
      </c>
      <c r="S384" s="695" cm="1">
        <f t="array" ref="S384">INDEX($H384:$K384,0,MATCH(S$350,$H$350:$K$350,0))*INDEX($J$344:$R$347,MATCH(S$350,$I$344:$I$347,0),MATCH(S$349,$J$343:$R$343,0))+IF(SUM($H384:$I384)&gt;0,INDEX($U$344:$AC$347,MATCH(S$350,$I$344:$I$347,0),MATCH(S$349,$J$343:$R$343,0)))</f>
        <v>1</v>
      </c>
      <c r="T384" s="695" cm="1">
        <f t="array" ref="T384">INDEX($H384:$K384,0,MATCH(T$350,$H$350:$K$350,0))*INDEX($J$344:$R$347,MATCH(T$350,$I$344:$I$347,0),MATCH(T$349,$J$343:$R$343,0))+IF(SUM($H384:$I384)&gt;0,INDEX($U$344:$AC$347,MATCH(T$350,$I$344:$I$347,0),MATCH(T$349,$J$343:$R$343,0)))</f>
        <v>2</v>
      </c>
      <c r="U384" s="695" cm="1">
        <f t="array" ref="U384">INDEX($H384:$K384,0,MATCH(U$350,$H$350:$K$350,0))*INDEX($J$344:$R$347,MATCH(U$350,$I$344:$I$347,0),MATCH(U$349,$J$343:$R$343,0))+IF(SUM($H384:$I384)&gt;0,INDEX($U$344:$AC$347,MATCH(U$350,$I$344:$I$347,0),MATCH(U$349,$J$343:$R$343,0)))</f>
        <v>1</v>
      </c>
      <c r="V384" s="695" cm="1">
        <f t="array" ref="V384">INDEX($H384:$K384,0,MATCH(V$350,$H$350:$K$350,0))*INDEX($J$344:$R$347,MATCH(V$350,$I$344:$I$347,0),MATCH(V$349,$J$343:$R$343,0))+IF(SUM($H384:$I384)&gt;0,INDEX($U$344:$AC$347,MATCH(V$350,$I$344:$I$347,0),MATCH(V$349,$J$343:$R$343,0)))</f>
        <v>2</v>
      </c>
      <c r="W384" s="695" cm="1">
        <f t="array" ref="W384">INDEX($H384:$K384,0,MATCH(W$350,$H$350:$K$350,0))*INDEX($J$344:$R$347,MATCH(W$350,$I$344:$I$347,0),MATCH(W$349,$J$343:$R$343,0))+IF(SUM($H384:$I384)&gt;0,INDEX($U$344:$AC$347,MATCH(W$350,$I$344:$I$347,0),MATCH(W$349,$J$343:$R$343,0)))</f>
        <v>1</v>
      </c>
      <c r="X384" s="695" cm="1">
        <f t="array" ref="X384">INDEX($H384:$K384,0,MATCH(X$350,$H$350:$K$350,0))*INDEX($J$344:$R$347,MATCH(X$350,$I$344:$I$347,0),MATCH(X$349,$J$343:$R$343,0))+IF(SUM($H384:$I384)&gt;0,INDEX($U$344:$AC$347,MATCH(X$350,$I$344:$I$347,0),MATCH(X$349,$J$343:$R$343,0)))</f>
        <v>2</v>
      </c>
      <c r="Y384" s="695" cm="1">
        <f t="array" ref="Y384">INDEX($H384:$K384,0,MATCH(Y$350,$H$350:$K$350,0))*INDEX($J$344:$R$347,MATCH(Y$350,$I$344:$I$347,0),MATCH(Y$349,$J$343:$R$343,0))+IF(SUM($H384:$I384)&gt;0,INDEX($U$344:$AC$347,MATCH(Y$350,$I$344:$I$347,0),MATCH(Y$349,$J$343:$R$343,0)))</f>
        <v>1</v>
      </c>
      <c r="Z384" s="695" cm="1">
        <f t="array" ref="Z384">INDEX($H384:$K384,0,MATCH(Z$350,$H$350:$K$350,0))*INDEX($J$344:$R$347,MATCH(Z$350,$I$344:$I$347,0),MATCH(Z$349,$J$343:$R$343,0))+IF(SUM($H384:$I384)&gt;0,INDEX($U$344:$AC$347,MATCH(Z$350,$I$344:$I$347,0),MATCH(Z$349,$J$343:$R$343,0)))</f>
        <v>2</v>
      </c>
      <c r="AA384" s="695" cm="1">
        <f t="array" ref="AA384">INDEX($H384:$K384,0,MATCH(AA$350,$H$350:$K$350,0))*INDEX($J$344:$R$347,MATCH(AA$350,$I$344:$I$347,0),MATCH(AA$349,$J$343:$R$343,0))+IF(SUM($H384:$I384)&gt;0,INDEX($U$344:$AC$347,MATCH(AA$350,$I$344:$I$347,0),MATCH(AA$349,$J$343:$R$343,0)))</f>
        <v>0.5</v>
      </c>
      <c r="AB384" s="695" cm="1">
        <f t="array" ref="AB384">INDEX($H384:$K384,0,MATCH(AB$350,$H$350:$K$350,0))*INDEX($J$344:$R$347,MATCH(AB$350,$I$344:$I$347,0),MATCH(AB$349,$J$343:$R$343,0))+IF(SUM($H384:$I384)&gt;0,INDEX($U$344:$AC$347,MATCH(AB$350,$I$344:$I$347,0),MATCH(AB$349,$J$343:$R$343,0)))</f>
        <v>1</v>
      </c>
      <c r="AC384" s="695" cm="1">
        <f t="array" ref="AC384">INDEX($H384:$K384,0,MATCH(AC$350,$H$350:$K$350,0))*INDEX($J$344:$R$347,MATCH(AC$350,$I$344:$I$347,0),MATCH(AC$349,$J$343:$R$343,0))+IF(SUM($H384:$I384)&gt;0,INDEX($U$344:$AC$347,MATCH(AC$350,$I$344:$I$347,0),MATCH(AC$349,$J$343:$R$343,0)))</f>
        <v>1</v>
      </c>
      <c r="AD384" s="695" cm="1">
        <f t="array" ref="AD384">INDEX($H384:$K384,0,MATCH(AD$350,$H$350:$K$350,0))*INDEX($J$344:$R$347,MATCH(AD$350,$I$344:$I$347,0),MATCH(AD$349,$J$343:$R$343,0))+IF(SUM($H384:$I384)&gt;0,INDEX($U$344:$AC$347,MATCH(AD$350,$I$344:$I$347,0),MATCH(AD$349,$J$343:$R$343,0)))</f>
        <v>2</v>
      </c>
      <c r="AE384" s="695" cm="1">
        <f t="array" ref="AE384">INDEX($H384:$K384,0,MATCH(AE$350,$H$350:$K$350,0))*INDEX($J$344:$R$347,MATCH(AE$350,$I$344:$I$347,0),MATCH(AE$349,$J$343:$R$343,0))+IF(SUM($H384:$I384)&gt;0,INDEX($U$344:$AC$347,MATCH(AE$350,$I$344:$I$347,0),MATCH(AE$349,$J$343:$R$343,0)))</f>
        <v>1</v>
      </c>
      <c r="AF384" s="695" cm="1">
        <f t="array" ref="AF384">INDEX($H384:$K384,0,MATCH(AF$350,$H$350:$K$350,0))*INDEX($J$344:$R$347,MATCH(AF$350,$I$344:$I$347,0),MATCH(AF$349,$J$343:$R$343,0))+IF(SUM($H384:$I384)&gt;0,INDEX($U$344:$AC$347,MATCH(AF$350,$I$344:$I$347,0),MATCH(AF$349,$J$343:$R$343,0)))</f>
        <v>1</v>
      </c>
      <c r="AG384" s="695" cm="1">
        <f t="array" ref="AG384">INDEX($H384:$K384,0,MATCH(AG$350,$H$350:$K$350,0))*INDEX($J$344:$R$347,MATCH(AG$350,$I$344:$I$347,0),MATCH(AG$349,$J$343:$R$343,0))+IF(SUM($H384:$I384)&gt;0,INDEX($U$344:$AC$347,MATCH(AG$350,$I$344:$I$347,0),MATCH(AG$349,$J$343:$R$343,0)))</f>
        <v>1</v>
      </c>
      <c r="AH384" s="695" cm="1">
        <f t="array" ref="AH384">INDEX($H384:$K384,0,MATCH(AH$350,$H$350:$K$350,0))*INDEX($J$344:$R$347,MATCH(AH$350,$I$344:$I$347,0),MATCH(AH$349,$J$343:$R$343,0))+IF(SUM($H384:$I384)&gt;0,INDEX($U$344:$AC$347,MATCH(AH$350,$I$344:$I$347,0),MATCH(AH$349,$J$343:$R$343,0)))</f>
        <v>2</v>
      </c>
      <c r="AI384" s="695" cm="1">
        <f t="array" ref="AI384">INDEX($H384:$K384,0,MATCH(AI$350,$H$350:$K$350,0))*INDEX($J$344:$R$347,MATCH(AI$350,$I$344:$I$347,0),MATCH(AI$349,$J$343:$R$343,0))+IF(SUM($H384:$I384)&gt;0,INDEX($U$344:$AC$347,MATCH(AI$350,$I$344:$I$347,0),MATCH(AI$349,$J$343:$R$343,0)))</f>
        <v>0.5</v>
      </c>
      <c r="AJ384" s="695" cm="1">
        <f t="array" ref="AJ384">INDEX($H384:$K384,0,MATCH(AJ$350,$H$350:$K$350,0))*INDEX($J$344:$R$347,MATCH(AJ$350,$I$344:$I$347,0),MATCH(AJ$349,$J$343:$R$343,0))+IF(SUM($H384:$I384)&gt;0,INDEX($U$344:$AC$347,MATCH(AJ$350,$I$344:$I$347,0),MATCH(AJ$349,$J$343:$R$343,0)))</f>
        <v>1</v>
      </c>
      <c r="AK384" s="695" cm="1">
        <f t="array" ref="AK384">INDEX($H384:$K384,0,MATCH(AK$350,$H$350:$K$350,0))*INDEX($J$344:$R$347,MATCH(AK$350,$I$344:$I$347,0),MATCH(AK$349,$J$343:$R$343,0))+IF(SUM($H384:$I384)&gt;0,INDEX($U$344:$AC$347,MATCH(AK$350,$I$344:$I$347,0),MATCH(AK$349,$J$343:$R$343,0)))</f>
        <v>1</v>
      </c>
      <c r="AL384" s="695" cm="1">
        <f t="array" ref="AL384">INDEX($H384:$K384,0,MATCH(AL$350,$H$350:$K$350,0))*INDEX($J$344:$R$347,MATCH(AL$350,$I$344:$I$347,0),MATCH(AL$349,$J$343:$R$343,0))+IF(SUM($H384:$I384)&gt;0,INDEX($U$344:$AC$347,MATCH(AL$350,$I$344:$I$347,0),MATCH(AL$349,$J$343:$R$343,0)))</f>
        <v>2</v>
      </c>
      <c r="AM384" s="695" cm="1">
        <f t="array" ref="AM384">INDEX($H384:$K384,0,MATCH(AM$350,$H$350:$K$350,0))*INDEX($J$344:$R$347,MATCH(AM$350,$I$344:$I$347,0),MATCH(AM$349,$J$343:$R$343,0))+IF(SUM($H384:$I384)&gt;0,INDEX($U$344:$AC$347,MATCH(AM$350,$I$344:$I$347,0),MATCH(AM$349,$J$343:$R$343,0)))</f>
        <v>0.5</v>
      </c>
      <c r="AN384" s="695" cm="1">
        <f t="array" ref="AN384">INDEX($H384:$K384,0,MATCH(AN$350,$H$350:$K$350,0))*INDEX($J$344:$R$347,MATCH(AN$350,$I$344:$I$347,0),MATCH(AN$349,$J$343:$R$343,0))+IF(SUM($H384:$I384)&gt;0,INDEX($U$344:$AC$347,MATCH(AN$350,$I$344:$I$347,0),MATCH(AN$349,$J$343:$R$343,0)))</f>
        <v>1</v>
      </c>
      <c r="AO384" s="695" cm="1">
        <f t="array" ref="AO384">INDEX($H384:$K384,0,MATCH(AO$350,$H$350:$K$350,0))*INDEX($J$344:$R$347,MATCH(AO$350,$I$344:$I$347,0),MATCH(AO$349,$J$343:$R$343,0))+IF(SUM($H384:$I384)&gt;0,INDEX($U$344:$AC$347,MATCH(AO$350,$I$344:$I$347,0),MATCH(AO$349,$J$343:$R$343,0)))</f>
        <v>1</v>
      </c>
      <c r="AP384" s="695" cm="1">
        <f t="array" ref="AP384">INDEX($H384:$K384,0,MATCH(AP$350,$H$350:$K$350,0))*INDEX($J$344:$R$347,MATCH(AP$350,$I$344:$I$347,0),MATCH(AP$349,$J$343:$R$343,0))+IF(SUM($H384:$I384)&gt;0,INDEX($U$344:$AC$347,MATCH(AP$350,$I$344:$I$347,0),MATCH(AP$349,$J$343:$R$343,0)))</f>
        <v>2</v>
      </c>
      <c r="AQ384" s="695" cm="1">
        <f t="array" ref="AQ384">INDEX($H384:$K384,0,MATCH(AQ$350,$H$350:$K$350,0))*INDEX($J$344:$R$347,MATCH(AQ$350,$I$344:$I$347,0),MATCH(AQ$349,$J$343:$R$343,0))+IF(SUM($H384:$I384)&gt;0,INDEX($U$344:$AC$347,MATCH(AQ$350,$I$344:$I$347,0),MATCH(AQ$349,$J$343:$R$343,0)))</f>
        <v>0</v>
      </c>
      <c r="AR384" s="695" cm="1">
        <f t="array" ref="AR384">INDEX($H384:$K384,0,MATCH(AR$350,$H$350:$K$350,0))*INDEX($J$344:$R$347,MATCH(AR$350,$I$344:$I$347,0),MATCH(AR$349,$J$343:$R$343,0))+IF(SUM($H384:$I384)&gt;0,INDEX($U$344:$AC$347,MATCH(AR$350,$I$344:$I$347,0),MATCH(AR$349,$J$343:$R$343,0)))</f>
        <v>1</v>
      </c>
      <c r="AS384" s="695" cm="1">
        <f t="array" ref="AS384">INDEX($H384:$K384,0,MATCH(AS$350,$H$350:$K$350,0))*INDEX($J$344:$R$347,MATCH(AS$350,$I$344:$I$347,0),MATCH(AS$349,$J$343:$R$343,0))+IF(SUM($H384:$I384)&gt;0,INDEX($U$344:$AC$347,MATCH(AS$350,$I$344:$I$347,0),MATCH(AS$349,$J$343:$R$343,0)))</f>
        <v>1</v>
      </c>
      <c r="AT384" s="695" cm="1">
        <f t="array" ref="AT384">INDEX($H384:$K384,0,MATCH(AT$350,$H$350:$K$350,0))*INDEX($J$344:$R$347,MATCH(AT$350,$I$344:$I$347,0),MATCH(AT$349,$J$343:$R$343,0))+IF(SUM($H384:$I384)&gt;0,INDEX($U$344:$AC$347,MATCH(AT$350,$I$344:$I$347,0),MATCH(AT$349,$J$343:$R$343,0)))</f>
        <v>2</v>
      </c>
      <c r="AU384" s="695" cm="1">
        <f t="array" ref="AU384">INDEX($H384:$K384,0,MATCH(AU$350,$H$350:$K$350,0))*INDEX($J$344:$R$347,MATCH(AU$350,$I$344:$I$347,0),MATCH(AU$349,$J$343:$R$343,0))+IF(SUM($H384:$I384)&gt;0,INDEX($U$344:$AC$347,MATCH(AU$350,$I$344:$I$347,0),MATCH(AU$349,$J$343:$R$343,0)))</f>
        <v>1</v>
      </c>
      <c r="AV384" s="186"/>
      <c r="AW384" s="186"/>
      <c r="AX384" s="16"/>
      <c r="AY384" s="8"/>
      <c r="AZ384" s="8"/>
      <c r="BA384" s="8"/>
    </row>
    <row r="385" spans="1:53" ht="14.5" outlineLevel="1" x14ac:dyDescent="0.35">
      <c r="A385" s="6"/>
      <c r="B385" s="7"/>
      <c r="C385" s="17"/>
      <c r="D385" s="17"/>
      <c r="E385" s="17"/>
      <c r="F385" s="26"/>
      <c r="G385" s="26" t="str">
        <f t="shared" si="177"/>
        <v>YYWWWwd</v>
      </c>
      <c r="H385" s="222">
        <f t="shared" si="176"/>
        <v>0</v>
      </c>
      <c r="I385" s="222">
        <f t="shared" si="176"/>
        <v>1</v>
      </c>
      <c r="J385" s="222">
        <f t="shared" si="176"/>
        <v>2</v>
      </c>
      <c r="K385" s="222">
        <f t="shared" si="178"/>
        <v>1</v>
      </c>
      <c r="L385" s="695" cm="1">
        <f t="array" ref="L385">INDEX($H385:$K385,0,MATCH(L$350,$H$350:$K$350,0))*INDEX($J$344:$R$347,MATCH(L$350,$I$344:$I$347,0),MATCH(L$349,$J$343:$R$343,0))+IF(SUM($H385:$I385)&gt;0,INDEX($U$344:$AC$347,MATCH(L$350,$I$344:$I$347,0),MATCH(L$349,$J$343:$R$343,0)))</f>
        <v>1</v>
      </c>
      <c r="M385" s="695" cm="1">
        <f t="array" ref="M385">INDEX($H385:$K385,0,MATCH(M$350,$H$350:$K$350,0))*INDEX($J$344:$R$347,MATCH(M$350,$I$344:$I$347,0),MATCH(M$349,$J$343:$R$343,0))+IF(SUM($H385:$I385)&gt;0,INDEX($U$344:$AC$347,MATCH(M$350,$I$344:$I$347,0),MATCH(M$349,$J$343:$R$343,0)))</f>
        <v>1</v>
      </c>
      <c r="N385" s="695" cm="1">
        <f t="array" ref="N385">INDEX($H385:$K385,0,MATCH(N$350,$H$350:$K$350,0))*INDEX($J$344:$R$347,MATCH(N$350,$I$344:$I$347,0),MATCH(N$349,$J$343:$R$343,0))+IF(SUM($H385:$I385)&gt;0,INDEX($U$344:$AC$347,MATCH(N$350,$I$344:$I$347,0),MATCH(N$349,$J$343:$R$343,0)))</f>
        <v>2</v>
      </c>
      <c r="O385" s="695" cm="1">
        <f t="array" ref="O385">INDEX($H385:$K385,0,MATCH(O$350,$H$350:$K$350,0))*INDEX($J$344:$R$347,MATCH(O$350,$I$344:$I$347,0),MATCH(O$349,$J$343:$R$343,0))+IF(SUM($H385:$I385)&gt;0,INDEX($U$344:$AC$347,MATCH(O$350,$I$344:$I$347,0),MATCH(O$349,$J$343:$R$343,0)))</f>
        <v>1.5</v>
      </c>
      <c r="P385" s="695" cm="1">
        <f t="array" ref="P385">INDEX($H385:$K385,0,MATCH(P$350,$H$350:$K$350,0))*INDEX($J$344:$R$347,MATCH(P$350,$I$344:$I$347,0),MATCH(P$349,$J$343:$R$343,0))+IF(SUM($H385:$I385)&gt;0,INDEX($U$344:$AC$347,MATCH(P$350,$I$344:$I$347,0),MATCH(P$349,$J$343:$R$343,0)))</f>
        <v>1</v>
      </c>
      <c r="Q385" s="695" cm="1">
        <f t="array" ref="Q385">INDEX($H385:$K385,0,MATCH(Q$350,$H$350:$K$350,0))*INDEX($J$344:$R$347,MATCH(Q$350,$I$344:$I$347,0),MATCH(Q$349,$J$343:$R$343,0))+IF(SUM($H385:$I385)&gt;0,INDEX($U$344:$AC$347,MATCH(Q$350,$I$344:$I$347,0),MATCH(Q$349,$J$343:$R$343,0)))</f>
        <v>1</v>
      </c>
      <c r="R385" s="695" cm="1">
        <f t="array" ref="R385">INDEX($H385:$K385,0,MATCH(R$350,$H$350:$K$350,0))*INDEX($J$344:$R$347,MATCH(R$350,$I$344:$I$347,0),MATCH(R$349,$J$343:$R$343,0))+IF(SUM($H385:$I385)&gt;0,INDEX($U$344:$AC$347,MATCH(R$350,$I$344:$I$347,0),MATCH(R$349,$J$343:$R$343,0)))</f>
        <v>2</v>
      </c>
      <c r="S385" s="695" cm="1">
        <f t="array" ref="S385">INDEX($H385:$K385,0,MATCH(S$350,$H$350:$K$350,0))*INDEX($J$344:$R$347,MATCH(S$350,$I$344:$I$347,0),MATCH(S$349,$J$343:$R$343,0))+IF(SUM($H385:$I385)&gt;0,INDEX($U$344:$AC$347,MATCH(S$350,$I$344:$I$347,0),MATCH(S$349,$J$343:$R$343,0)))</f>
        <v>1</v>
      </c>
      <c r="T385" s="695" cm="1">
        <f t="array" ref="T385">INDEX($H385:$K385,0,MATCH(T$350,$H$350:$K$350,0))*INDEX($J$344:$R$347,MATCH(T$350,$I$344:$I$347,0),MATCH(T$349,$J$343:$R$343,0))+IF(SUM($H385:$I385)&gt;0,INDEX($U$344:$AC$347,MATCH(T$350,$I$344:$I$347,0),MATCH(T$349,$J$343:$R$343,0)))</f>
        <v>1</v>
      </c>
      <c r="U385" s="695" cm="1">
        <f t="array" ref="U385">INDEX($H385:$K385,0,MATCH(U$350,$H$350:$K$350,0))*INDEX($J$344:$R$347,MATCH(U$350,$I$344:$I$347,0),MATCH(U$349,$J$343:$R$343,0))+IF(SUM($H385:$I385)&gt;0,INDEX($U$344:$AC$347,MATCH(U$350,$I$344:$I$347,0),MATCH(U$349,$J$343:$R$343,0)))</f>
        <v>1</v>
      </c>
      <c r="V385" s="695" cm="1">
        <f t="array" ref="V385">INDEX($H385:$K385,0,MATCH(V$350,$H$350:$K$350,0))*INDEX($J$344:$R$347,MATCH(V$350,$I$344:$I$347,0),MATCH(V$349,$J$343:$R$343,0))+IF(SUM($H385:$I385)&gt;0,INDEX($U$344:$AC$347,MATCH(V$350,$I$344:$I$347,0),MATCH(V$349,$J$343:$R$343,0)))</f>
        <v>2</v>
      </c>
      <c r="W385" s="695" cm="1">
        <f t="array" ref="W385">INDEX($H385:$K385,0,MATCH(W$350,$H$350:$K$350,0))*INDEX($J$344:$R$347,MATCH(W$350,$I$344:$I$347,0),MATCH(W$349,$J$343:$R$343,0))+IF(SUM($H385:$I385)&gt;0,INDEX($U$344:$AC$347,MATCH(W$350,$I$344:$I$347,0),MATCH(W$349,$J$343:$R$343,0)))</f>
        <v>1</v>
      </c>
      <c r="X385" s="695" cm="1">
        <f t="array" ref="X385">INDEX($H385:$K385,0,MATCH(X$350,$H$350:$K$350,0))*INDEX($J$344:$R$347,MATCH(X$350,$I$344:$I$347,0),MATCH(X$349,$J$343:$R$343,0))+IF(SUM($H385:$I385)&gt;0,INDEX($U$344:$AC$347,MATCH(X$350,$I$344:$I$347,0),MATCH(X$349,$J$343:$R$343,0)))</f>
        <v>1</v>
      </c>
      <c r="Y385" s="695" cm="1">
        <f t="array" ref="Y385">INDEX($H385:$K385,0,MATCH(Y$350,$H$350:$K$350,0))*INDEX($J$344:$R$347,MATCH(Y$350,$I$344:$I$347,0),MATCH(Y$349,$J$343:$R$343,0))+IF(SUM($H385:$I385)&gt;0,INDEX($U$344:$AC$347,MATCH(Y$350,$I$344:$I$347,0),MATCH(Y$349,$J$343:$R$343,0)))</f>
        <v>1</v>
      </c>
      <c r="Z385" s="695" cm="1">
        <f t="array" ref="Z385">INDEX($H385:$K385,0,MATCH(Z$350,$H$350:$K$350,0))*INDEX($J$344:$R$347,MATCH(Z$350,$I$344:$I$347,0),MATCH(Z$349,$J$343:$R$343,0))+IF(SUM($H385:$I385)&gt;0,INDEX($U$344:$AC$347,MATCH(Z$350,$I$344:$I$347,0),MATCH(Z$349,$J$343:$R$343,0)))</f>
        <v>2</v>
      </c>
      <c r="AA385" s="695" cm="1">
        <f t="array" ref="AA385">INDEX($H385:$K385,0,MATCH(AA$350,$H$350:$K$350,0))*INDEX($J$344:$R$347,MATCH(AA$350,$I$344:$I$347,0),MATCH(AA$349,$J$343:$R$343,0))+IF(SUM($H385:$I385)&gt;0,INDEX($U$344:$AC$347,MATCH(AA$350,$I$344:$I$347,0),MATCH(AA$349,$J$343:$R$343,0)))</f>
        <v>0.5</v>
      </c>
      <c r="AB385" s="695" cm="1">
        <f t="array" ref="AB385">INDEX($H385:$K385,0,MATCH(AB$350,$H$350:$K$350,0))*INDEX($J$344:$R$347,MATCH(AB$350,$I$344:$I$347,0),MATCH(AB$349,$J$343:$R$343,0))+IF(SUM($H385:$I385)&gt;0,INDEX($U$344:$AC$347,MATCH(AB$350,$I$344:$I$347,0),MATCH(AB$349,$J$343:$R$343,0)))</f>
        <v>0</v>
      </c>
      <c r="AC385" s="695" cm="1">
        <f t="array" ref="AC385">INDEX($H385:$K385,0,MATCH(AC$350,$H$350:$K$350,0))*INDEX($J$344:$R$347,MATCH(AC$350,$I$344:$I$347,0),MATCH(AC$349,$J$343:$R$343,0))+IF(SUM($H385:$I385)&gt;0,INDEX($U$344:$AC$347,MATCH(AC$350,$I$344:$I$347,0),MATCH(AC$349,$J$343:$R$343,0)))</f>
        <v>1</v>
      </c>
      <c r="AD385" s="695" cm="1">
        <f t="array" ref="AD385">INDEX($H385:$K385,0,MATCH(AD$350,$H$350:$K$350,0))*INDEX($J$344:$R$347,MATCH(AD$350,$I$344:$I$347,0),MATCH(AD$349,$J$343:$R$343,0))+IF(SUM($H385:$I385)&gt;0,INDEX($U$344:$AC$347,MATCH(AD$350,$I$344:$I$347,0),MATCH(AD$349,$J$343:$R$343,0)))</f>
        <v>2</v>
      </c>
      <c r="AE385" s="695" cm="1">
        <f t="array" ref="AE385">INDEX($H385:$K385,0,MATCH(AE$350,$H$350:$K$350,0))*INDEX($J$344:$R$347,MATCH(AE$350,$I$344:$I$347,0),MATCH(AE$349,$J$343:$R$343,0))+IF(SUM($H385:$I385)&gt;0,INDEX($U$344:$AC$347,MATCH(AE$350,$I$344:$I$347,0),MATCH(AE$349,$J$343:$R$343,0)))</f>
        <v>1</v>
      </c>
      <c r="AF385" s="695" cm="1">
        <f t="array" ref="AF385">INDEX($H385:$K385,0,MATCH(AF$350,$H$350:$K$350,0))*INDEX($J$344:$R$347,MATCH(AF$350,$I$344:$I$347,0),MATCH(AF$349,$J$343:$R$343,0))+IF(SUM($H385:$I385)&gt;0,INDEX($U$344:$AC$347,MATCH(AF$350,$I$344:$I$347,0),MATCH(AF$349,$J$343:$R$343,0)))</f>
        <v>0</v>
      </c>
      <c r="AG385" s="695" cm="1">
        <f t="array" ref="AG385">INDEX($H385:$K385,0,MATCH(AG$350,$H$350:$K$350,0))*INDEX($J$344:$R$347,MATCH(AG$350,$I$344:$I$347,0),MATCH(AG$349,$J$343:$R$343,0))+IF(SUM($H385:$I385)&gt;0,INDEX($U$344:$AC$347,MATCH(AG$350,$I$344:$I$347,0),MATCH(AG$349,$J$343:$R$343,0)))</f>
        <v>1</v>
      </c>
      <c r="AH385" s="695" cm="1">
        <f t="array" ref="AH385">INDEX($H385:$K385,0,MATCH(AH$350,$H$350:$K$350,0))*INDEX($J$344:$R$347,MATCH(AH$350,$I$344:$I$347,0),MATCH(AH$349,$J$343:$R$343,0))+IF(SUM($H385:$I385)&gt;0,INDEX($U$344:$AC$347,MATCH(AH$350,$I$344:$I$347,0),MATCH(AH$349,$J$343:$R$343,0)))</f>
        <v>2</v>
      </c>
      <c r="AI385" s="695" cm="1">
        <f t="array" ref="AI385">INDEX($H385:$K385,0,MATCH(AI$350,$H$350:$K$350,0))*INDEX($J$344:$R$347,MATCH(AI$350,$I$344:$I$347,0),MATCH(AI$349,$J$343:$R$343,0))+IF(SUM($H385:$I385)&gt;0,INDEX($U$344:$AC$347,MATCH(AI$350,$I$344:$I$347,0),MATCH(AI$349,$J$343:$R$343,0)))</f>
        <v>0.5</v>
      </c>
      <c r="AJ385" s="695" cm="1">
        <f t="array" ref="AJ385">INDEX($H385:$K385,0,MATCH(AJ$350,$H$350:$K$350,0))*INDEX($J$344:$R$347,MATCH(AJ$350,$I$344:$I$347,0),MATCH(AJ$349,$J$343:$R$343,0))+IF(SUM($H385:$I385)&gt;0,INDEX($U$344:$AC$347,MATCH(AJ$350,$I$344:$I$347,0),MATCH(AJ$349,$J$343:$R$343,0)))</f>
        <v>0</v>
      </c>
      <c r="AK385" s="695" cm="1">
        <f t="array" ref="AK385">INDEX($H385:$K385,0,MATCH(AK$350,$H$350:$K$350,0))*INDEX($J$344:$R$347,MATCH(AK$350,$I$344:$I$347,0),MATCH(AK$349,$J$343:$R$343,0))+IF(SUM($H385:$I385)&gt;0,INDEX($U$344:$AC$347,MATCH(AK$350,$I$344:$I$347,0),MATCH(AK$349,$J$343:$R$343,0)))</f>
        <v>1</v>
      </c>
      <c r="AL385" s="695" cm="1">
        <f t="array" ref="AL385">INDEX($H385:$K385,0,MATCH(AL$350,$H$350:$K$350,0))*INDEX($J$344:$R$347,MATCH(AL$350,$I$344:$I$347,0),MATCH(AL$349,$J$343:$R$343,0))+IF(SUM($H385:$I385)&gt;0,INDEX($U$344:$AC$347,MATCH(AL$350,$I$344:$I$347,0),MATCH(AL$349,$J$343:$R$343,0)))</f>
        <v>2</v>
      </c>
      <c r="AM385" s="695" cm="1">
        <f t="array" ref="AM385">INDEX($H385:$K385,0,MATCH(AM$350,$H$350:$K$350,0))*INDEX($J$344:$R$347,MATCH(AM$350,$I$344:$I$347,0),MATCH(AM$349,$J$343:$R$343,0))+IF(SUM($H385:$I385)&gt;0,INDEX($U$344:$AC$347,MATCH(AM$350,$I$344:$I$347,0),MATCH(AM$349,$J$343:$R$343,0)))</f>
        <v>0.5</v>
      </c>
      <c r="AN385" s="695" cm="1">
        <f t="array" ref="AN385">INDEX($H385:$K385,0,MATCH(AN$350,$H$350:$K$350,0))*INDEX($J$344:$R$347,MATCH(AN$350,$I$344:$I$347,0),MATCH(AN$349,$J$343:$R$343,0))+IF(SUM($H385:$I385)&gt;0,INDEX($U$344:$AC$347,MATCH(AN$350,$I$344:$I$347,0),MATCH(AN$349,$J$343:$R$343,0)))</f>
        <v>0</v>
      </c>
      <c r="AO385" s="695" cm="1">
        <f t="array" ref="AO385">INDEX($H385:$K385,0,MATCH(AO$350,$H$350:$K$350,0))*INDEX($J$344:$R$347,MATCH(AO$350,$I$344:$I$347,0),MATCH(AO$349,$J$343:$R$343,0))+IF(SUM($H385:$I385)&gt;0,INDEX($U$344:$AC$347,MATCH(AO$350,$I$344:$I$347,0),MATCH(AO$349,$J$343:$R$343,0)))</f>
        <v>1</v>
      </c>
      <c r="AP385" s="695" cm="1">
        <f t="array" ref="AP385">INDEX($H385:$K385,0,MATCH(AP$350,$H$350:$K$350,0))*INDEX($J$344:$R$347,MATCH(AP$350,$I$344:$I$347,0),MATCH(AP$349,$J$343:$R$343,0))+IF(SUM($H385:$I385)&gt;0,INDEX($U$344:$AC$347,MATCH(AP$350,$I$344:$I$347,0),MATCH(AP$349,$J$343:$R$343,0)))</f>
        <v>2</v>
      </c>
      <c r="AQ385" s="695" cm="1">
        <f t="array" ref="AQ385">INDEX($H385:$K385,0,MATCH(AQ$350,$H$350:$K$350,0))*INDEX($J$344:$R$347,MATCH(AQ$350,$I$344:$I$347,0),MATCH(AQ$349,$J$343:$R$343,0))+IF(SUM($H385:$I385)&gt;0,INDEX($U$344:$AC$347,MATCH(AQ$350,$I$344:$I$347,0),MATCH(AQ$349,$J$343:$R$343,0)))</f>
        <v>0</v>
      </c>
      <c r="AR385" s="695" cm="1">
        <f t="array" ref="AR385">INDEX($H385:$K385,0,MATCH(AR$350,$H$350:$K$350,0))*INDEX($J$344:$R$347,MATCH(AR$350,$I$344:$I$347,0),MATCH(AR$349,$J$343:$R$343,0))+IF(SUM($H385:$I385)&gt;0,INDEX($U$344:$AC$347,MATCH(AR$350,$I$344:$I$347,0),MATCH(AR$349,$J$343:$R$343,0)))</f>
        <v>0</v>
      </c>
      <c r="AS385" s="695" cm="1">
        <f t="array" ref="AS385">INDEX($H385:$K385,0,MATCH(AS$350,$H$350:$K$350,0))*INDEX($J$344:$R$347,MATCH(AS$350,$I$344:$I$347,0),MATCH(AS$349,$J$343:$R$343,0))+IF(SUM($H385:$I385)&gt;0,INDEX($U$344:$AC$347,MATCH(AS$350,$I$344:$I$347,0),MATCH(AS$349,$J$343:$R$343,0)))</f>
        <v>1</v>
      </c>
      <c r="AT385" s="695" cm="1">
        <f t="array" ref="AT385">INDEX($H385:$K385,0,MATCH(AT$350,$H$350:$K$350,0))*INDEX($J$344:$R$347,MATCH(AT$350,$I$344:$I$347,0),MATCH(AT$349,$J$343:$R$343,0))+IF(SUM($H385:$I385)&gt;0,INDEX($U$344:$AC$347,MATCH(AT$350,$I$344:$I$347,0),MATCH(AT$349,$J$343:$R$343,0)))</f>
        <v>2</v>
      </c>
      <c r="AU385" s="695" cm="1">
        <f t="array" ref="AU385">INDEX($H385:$K385,0,MATCH(AU$350,$H$350:$K$350,0))*INDEX($J$344:$R$347,MATCH(AU$350,$I$344:$I$347,0),MATCH(AU$349,$J$343:$R$343,0))+IF(SUM($H385:$I385)&gt;0,INDEX($U$344:$AC$347,MATCH(AU$350,$I$344:$I$347,0),MATCH(AU$349,$J$343:$R$343,0)))</f>
        <v>1</v>
      </c>
      <c r="AV385" s="186"/>
      <c r="AW385" s="186"/>
      <c r="AX385" s="16"/>
      <c r="AY385" s="8"/>
      <c r="AZ385" s="8"/>
      <c r="BA385" s="8"/>
    </row>
    <row r="386" spans="1:53" ht="14.5" outlineLevel="1" x14ac:dyDescent="0.35">
      <c r="A386" s="6"/>
      <c r="B386" s="7"/>
      <c r="C386" s="17"/>
      <c r="D386" s="17"/>
      <c r="E386" s="17"/>
      <c r="F386" s="26"/>
      <c r="G386" s="26" t="str">
        <f t="shared" si="177"/>
        <v>YYNWBz</v>
      </c>
      <c r="H386" s="222">
        <f t="shared" si="176"/>
        <v>1</v>
      </c>
      <c r="I386" s="222">
        <f t="shared" si="176"/>
        <v>1</v>
      </c>
      <c r="J386" s="222">
        <f t="shared" si="176"/>
        <v>2</v>
      </c>
      <c r="K386" s="222">
        <f t="shared" si="178"/>
        <v>0</v>
      </c>
      <c r="L386" s="695" cm="1">
        <f t="array" ref="L386">INDEX($H386:$K386,0,MATCH(L$350,$H$350:$K$350,0))*INDEX($J$344:$R$347,MATCH(L$350,$I$344:$I$347,0),MATCH(L$349,$J$343:$R$343,0))+IF(SUM($H386:$I386)&gt;0,INDEX($U$344:$AC$347,MATCH(L$350,$I$344:$I$347,0),MATCH(L$349,$J$343:$R$343,0)))</f>
        <v>2</v>
      </c>
      <c r="M386" s="695" cm="1">
        <f t="array" ref="M386">INDEX($H386:$K386,0,MATCH(M$350,$H$350:$K$350,0))*INDEX($J$344:$R$347,MATCH(M$350,$I$344:$I$347,0),MATCH(M$349,$J$343:$R$343,0))+IF(SUM($H386:$I386)&gt;0,INDEX($U$344:$AC$347,MATCH(M$350,$I$344:$I$347,0),MATCH(M$349,$J$343:$R$343,0)))</f>
        <v>1</v>
      </c>
      <c r="N386" s="695" cm="1">
        <f t="array" ref="N386">INDEX($H386:$K386,0,MATCH(N$350,$H$350:$K$350,0))*INDEX($J$344:$R$347,MATCH(N$350,$I$344:$I$347,0),MATCH(N$349,$J$343:$R$343,0))+IF(SUM($H386:$I386)&gt;0,INDEX($U$344:$AC$347,MATCH(N$350,$I$344:$I$347,0),MATCH(N$349,$J$343:$R$343,0)))</f>
        <v>2</v>
      </c>
      <c r="O386" s="695" cm="1">
        <f t="array" ref="O386">INDEX($H386:$K386,0,MATCH(O$350,$H$350:$K$350,0))*INDEX($J$344:$R$347,MATCH(O$350,$I$344:$I$347,0),MATCH(O$349,$J$343:$R$343,0))+IF(SUM($H386:$I386)&gt;0,INDEX($U$344:$AC$347,MATCH(O$350,$I$344:$I$347,0),MATCH(O$349,$J$343:$R$343,0)))</f>
        <v>0</v>
      </c>
      <c r="P386" s="695" cm="1">
        <f t="array" ref="P386">INDEX($H386:$K386,0,MATCH(P$350,$H$350:$K$350,0))*INDEX($J$344:$R$347,MATCH(P$350,$I$344:$I$347,0),MATCH(P$349,$J$343:$R$343,0))+IF(SUM($H386:$I386)&gt;0,INDEX($U$344:$AC$347,MATCH(P$350,$I$344:$I$347,0),MATCH(P$349,$J$343:$R$343,0)))</f>
        <v>2</v>
      </c>
      <c r="Q386" s="695" cm="1">
        <f t="array" ref="Q386">INDEX($H386:$K386,0,MATCH(Q$350,$H$350:$K$350,0))*INDEX($J$344:$R$347,MATCH(Q$350,$I$344:$I$347,0),MATCH(Q$349,$J$343:$R$343,0))+IF(SUM($H386:$I386)&gt;0,INDEX($U$344:$AC$347,MATCH(Q$350,$I$344:$I$347,0),MATCH(Q$349,$J$343:$R$343,0)))</f>
        <v>1</v>
      </c>
      <c r="R386" s="695" cm="1">
        <f t="array" ref="R386">INDEX($H386:$K386,0,MATCH(R$350,$H$350:$K$350,0))*INDEX($J$344:$R$347,MATCH(R$350,$I$344:$I$347,0),MATCH(R$349,$J$343:$R$343,0))+IF(SUM($H386:$I386)&gt;0,INDEX($U$344:$AC$347,MATCH(R$350,$I$344:$I$347,0),MATCH(R$349,$J$343:$R$343,0)))</f>
        <v>2</v>
      </c>
      <c r="S386" s="695" cm="1">
        <f t="array" ref="S386">INDEX($H386:$K386,0,MATCH(S$350,$H$350:$K$350,0))*INDEX($J$344:$R$347,MATCH(S$350,$I$344:$I$347,0),MATCH(S$349,$J$343:$R$343,0))+IF(SUM($H386:$I386)&gt;0,INDEX($U$344:$AC$347,MATCH(S$350,$I$344:$I$347,0),MATCH(S$349,$J$343:$R$343,0)))</f>
        <v>0</v>
      </c>
      <c r="T386" s="695" cm="1">
        <f t="array" ref="T386">INDEX($H386:$K386,0,MATCH(T$350,$H$350:$K$350,0))*INDEX($J$344:$R$347,MATCH(T$350,$I$344:$I$347,0),MATCH(T$349,$J$343:$R$343,0))+IF(SUM($H386:$I386)&gt;0,INDEX($U$344:$AC$347,MATCH(T$350,$I$344:$I$347,0),MATCH(T$349,$J$343:$R$343,0)))</f>
        <v>2</v>
      </c>
      <c r="U386" s="695" cm="1">
        <f t="array" ref="U386">INDEX($H386:$K386,0,MATCH(U$350,$H$350:$K$350,0))*INDEX($J$344:$R$347,MATCH(U$350,$I$344:$I$347,0),MATCH(U$349,$J$343:$R$343,0))+IF(SUM($H386:$I386)&gt;0,INDEX($U$344:$AC$347,MATCH(U$350,$I$344:$I$347,0),MATCH(U$349,$J$343:$R$343,0)))</f>
        <v>1</v>
      </c>
      <c r="V386" s="695" cm="1">
        <f t="array" ref="V386">INDEX($H386:$K386,0,MATCH(V$350,$H$350:$K$350,0))*INDEX($J$344:$R$347,MATCH(V$350,$I$344:$I$347,0),MATCH(V$349,$J$343:$R$343,0))+IF(SUM($H386:$I386)&gt;0,INDEX($U$344:$AC$347,MATCH(V$350,$I$344:$I$347,0),MATCH(V$349,$J$343:$R$343,0)))</f>
        <v>2</v>
      </c>
      <c r="W386" s="695" cm="1">
        <f t="array" ref="W386">INDEX($H386:$K386,0,MATCH(W$350,$H$350:$K$350,0))*INDEX($J$344:$R$347,MATCH(W$350,$I$344:$I$347,0),MATCH(W$349,$J$343:$R$343,0))+IF(SUM($H386:$I386)&gt;0,INDEX($U$344:$AC$347,MATCH(W$350,$I$344:$I$347,0),MATCH(W$349,$J$343:$R$343,0)))</f>
        <v>0</v>
      </c>
      <c r="X386" s="695" cm="1">
        <f t="array" ref="X386">INDEX($H386:$K386,0,MATCH(X$350,$H$350:$K$350,0))*INDEX($J$344:$R$347,MATCH(X$350,$I$344:$I$347,0),MATCH(X$349,$J$343:$R$343,0))+IF(SUM($H386:$I386)&gt;0,INDEX($U$344:$AC$347,MATCH(X$350,$I$344:$I$347,0),MATCH(X$349,$J$343:$R$343,0)))</f>
        <v>2</v>
      </c>
      <c r="Y386" s="695" cm="1">
        <f t="array" ref="Y386">INDEX($H386:$K386,0,MATCH(Y$350,$H$350:$K$350,0))*INDEX($J$344:$R$347,MATCH(Y$350,$I$344:$I$347,0),MATCH(Y$349,$J$343:$R$343,0))+IF(SUM($H386:$I386)&gt;0,INDEX($U$344:$AC$347,MATCH(Y$350,$I$344:$I$347,0),MATCH(Y$349,$J$343:$R$343,0)))</f>
        <v>1</v>
      </c>
      <c r="Z386" s="695" cm="1">
        <f t="array" ref="Z386">INDEX($H386:$K386,0,MATCH(Z$350,$H$350:$K$350,0))*INDEX($J$344:$R$347,MATCH(Z$350,$I$344:$I$347,0),MATCH(Z$349,$J$343:$R$343,0))+IF(SUM($H386:$I386)&gt;0,INDEX($U$344:$AC$347,MATCH(Z$350,$I$344:$I$347,0),MATCH(Z$349,$J$343:$R$343,0)))</f>
        <v>2</v>
      </c>
      <c r="AA386" s="695" cm="1">
        <f t="array" ref="AA386">INDEX($H386:$K386,0,MATCH(AA$350,$H$350:$K$350,0))*INDEX($J$344:$R$347,MATCH(AA$350,$I$344:$I$347,0),MATCH(AA$349,$J$343:$R$343,0))+IF(SUM($H386:$I386)&gt;0,INDEX($U$344:$AC$347,MATCH(AA$350,$I$344:$I$347,0),MATCH(AA$349,$J$343:$R$343,0)))</f>
        <v>0</v>
      </c>
      <c r="AB386" s="695" cm="1">
        <f t="array" ref="AB386">INDEX($H386:$K386,0,MATCH(AB$350,$H$350:$K$350,0))*INDEX($J$344:$R$347,MATCH(AB$350,$I$344:$I$347,0),MATCH(AB$349,$J$343:$R$343,0))+IF(SUM($H386:$I386)&gt;0,INDEX($U$344:$AC$347,MATCH(AB$350,$I$344:$I$347,0),MATCH(AB$349,$J$343:$R$343,0)))</f>
        <v>1</v>
      </c>
      <c r="AC386" s="695" cm="1">
        <f t="array" ref="AC386">INDEX($H386:$K386,0,MATCH(AC$350,$H$350:$K$350,0))*INDEX($J$344:$R$347,MATCH(AC$350,$I$344:$I$347,0),MATCH(AC$349,$J$343:$R$343,0))+IF(SUM($H386:$I386)&gt;0,INDEX($U$344:$AC$347,MATCH(AC$350,$I$344:$I$347,0),MATCH(AC$349,$J$343:$R$343,0)))</f>
        <v>1</v>
      </c>
      <c r="AD386" s="695" cm="1">
        <f t="array" ref="AD386">INDEX($H386:$K386,0,MATCH(AD$350,$H$350:$K$350,0))*INDEX($J$344:$R$347,MATCH(AD$350,$I$344:$I$347,0),MATCH(AD$349,$J$343:$R$343,0))+IF(SUM($H386:$I386)&gt;0,INDEX($U$344:$AC$347,MATCH(AD$350,$I$344:$I$347,0),MATCH(AD$349,$J$343:$R$343,0)))</f>
        <v>2</v>
      </c>
      <c r="AE386" s="695" cm="1">
        <f t="array" ref="AE386">INDEX($H386:$K386,0,MATCH(AE$350,$H$350:$K$350,0))*INDEX($J$344:$R$347,MATCH(AE$350,$I$344:$I$347,0),MATCH(AE$349,$J$343:$R$343,0))+IF(SUM($H386:$I386)&gt;0,INDEX($U$344:$AC$347,MATCH(AE$350,$I$344:$I$347,0),MATCH(AE$349,$J$343:$R$343,0)))</f>
        <v>0</v>
      </c>
      <c r="AF386" s="695" cm="1">
        <f t="array" ref="AF386">INDEX($H386:$K386,0,MATCH(AF$350,$H$350:$K$350,0))*INDEX($J$344:$R$347,MATCH(AF$350,$I$344:$I$347,0),MATCH(AF$349,$J$343:$R$343,0))+IF(SUM($H386:$I386)&gt;0,INDEX($U$344:$AC$347,MATCH(AF$350,$I$344:$I$347,0),MATCH(AF$349,$J$343:$R$343,0)))</f>
        <v>1</v>
      </c>
      <c r="AG386" s="695" cm="1">
        <f t="array" ref="AG386">INDEX($H386:$K386,0,MATCH(AG$350,$H$350:$K$350,0))*INDEX($J$344:$R$347,MATCH(AG$350,$I$344:$I$347,0),MATCH(AG$349,$J$343:$R$343,0))+IF(SUM($H386:$I386)&gt;0,INDEX($U$344:$AC$347,MATCH(AG$350,$I$344:$I$347,0),MATCH(AG$349,$J$343:$R$343,0)))</f>
        <v>1</v>
      </c>
      <c r="AH386" s="695" cm="1">
        <f t="array" ref="AH386">INDEX($H386:$K386,0,MATCH(AH$350,$H$350:$K$350,0))*INDEX($J$344:$R$347,MATCH(AH$350,$I$344:$I$347,0),MATCH(AH$349,$J$343:$R$343,0))+IF(SUM($H386:$I386)&gt;0,INDEX($U$344:$AC$347,MATCH(AH$350,$I$344:$I$347,0),MATCH(AH$349,$J$343:$R$343,0)))</f>
        <v>2</v>
      </c>
      <c r="AI386" s="695" cm="1">
        <f t="array" ref="AI386">INDEX($H386:$K386,0,MATCH(AI$350,$H$350:$K$350,0))*INDEX($J$344:$R$347,MATCH(AI$350,$I$344:$I$347,0),MATCH(AI$349,$J$343:$R$343,0))+IF(SUM($H386:$I386)&gt;0,INDEX($U$344:$AC$347,MATCH(AI$350,$I$344:$I$347,0),MATCH(AI$349,$J$343:$R$343,0)))</f>
        <v>0</v>
      </c>
      <c r="AJ386" s="695" cm="1">
        <f t="array" ref="AJ386">INDEX($H386:$K386,0,MATCH(AJ$350,$H$350:$K$350,0))*INDEX($J$344:$R$347,MATCH(AJ$350,$I$344:$I$347,0),MATCH(AJ$349,$J$343:$R$343,0))+IF(SUM($H386:$I386)&gt;0,INDEX($U$344:$AC$347,MATCH(AJ$350,$I$344:$I$347,0),MATCH(AJ$349,$J$343:$R$343,0)))</f>
        <v>1</v>
      </c>
      <c r="AK386" s="695" cm="1">
        <f t="array" ref="AK386">INDEX($H386:$K386,0,MATCH(AK$350,$H$350:$K$350,0))*INDEX($J$344:$R$347,MATCH(AK$350,$I$344:$I$347,0),MATCH(AK$349,$J$343:$R$343,0))+IF(SUM($H386:$I386)&gt;0,INDEX($U$344:$AC$347,MATCH(AK$350,$I$344:$I$347,0),MATCH(AK$349,$J$343:$R$343,0)))</f>
        <v>1</v>
      </c>
      <c r="AL386" s="695" cm="1">
        <f t="array" ref="AL386">INDEX($H386:$K386,0,MATCH(AL$350,$H$350:$K$350,0))*INDEX($J$344:$R$347,MATCH(AL$350,$I$344:$I$347,0),MATCH(AL$349,$J$343:$R$343,0))+IF(SUM($H386:$I386)&gt;0,INDEX($U$344:$AC$347,MATCH(AL$350,$I$344:$I$347,0),MATCH(AL$349,$J$343:$R$343,0)))</f>
        <v>2</v>
      </c>
      <c r="AM386" s="695" cm="1">
        <f t="array" ref="AM386">INDEX($H386:$K386,0,MATCH(AM$350,$H$350:$K$350,0))*INDEX($J$344:$R$347,MATCH(AM$350,$I$344:$I$347,0),MATCH(AM$349,$J$343:$R$343,0))+IF(SUM($H386:$I386)&gt;0,INDEX($U$344:$AC$347,MATCH(AM$350,$I$344:$I$347,0),MATCH(AM$349,$J$343:$R$343,0)))</f>
        <v>0</v>
      </c>
      <c r="AN386" s="695" cm="1">
        <f t="array" ref="AN386">INDEX($H386:$K386,0,MATCH(AN$350,$H$350:$K$350,0))*INDEX($J$344:$R$347,MATCH(AN$350,$I$344:$I$347,0),MATCH(AN$349,$J$343:$R$343,0))+IF(SUM($H386:$I386)&gt;0,INDEX($U$344:$AC$347,MATCH(AN$350,$I$344:$I$347,0),MATCH(AN$349,$J$343:$R$343,0)))</f>
        <v>1</v>
      </c>
      <c r="AO386" s="695" cm="1">
        <f t="array" ref="AO386">INDEX($H386:$K386,0,MATCH(AO$350,$H$350:$K$350,0))*INDEX($J$344:$R$347,MATCH(AO$350,$I$344:$I$347,0),MATCH(AO$349,$J$343:$R$343,0))+IF(SUM($H386:$I386)&gt;0,INDEX($U$344:$AC$347,MATCH(AO$350,$I$344:$I$347,0),MATCH(AO$349,$J$343:$R$343,0)))</f>
        <v>1</v>
      </c>
      <c r="AP386" s="695" cm="1">
        <f t="array" ref="AP386">INDEX($H386:$K386,0,MATCH(AP$350,$H$350:$K$350,0))*INDEX($J$344:$R$347,MATCH(AP$350,$I$344:$I$347,0),MATCH(AP$349,$J$343:$R$343,0))+IF(SUM($H386:$I386)&gt;0,INDEX($U$344:$AC$347,MATCH(AP$350,$I$344:$I$347,0),MATCH(AP$349,$J$343:$R$343,0)))</f>
        <v>2</v>
      </c>
      <c r="AQ386" s="695" cm="1">
        <f t="array" ref="AQ386">INDEX($H386:$K386,0,MATCH(AQ$350,$H$350:$K$350,0))*INDEX($J$344:$R$347,MATCH(AQ$350,$I$344:$I$347,0),MATCH(AQ$349,$J$343:$R$343,0))+IF(SUM($H386:$I386)&gt;0,INDEX($U$344:$AC$347,MATCH(AQ$350,$I$344:$I$347,0),MATCH(AQ$349,$J$343:$R$343,0)))</f>
        <v>0</v>
      </c>
      <c r="AR386" s="695" cm="1">
        <f t="array" ref="AR386">INDEX($H386:$K386,0,MATCH(AR$350,$H$350:$K$350,0))*INDEX($J$344:$R$347,MATCH(AR$350,$I$344:$I$347,0),MATCH(AR$349,$J$343:$R$343,0))+IF(SUM($H386:$I386)&gt;0,INDEX($U$344:$AC$347,MATCH(AR$350,$I$344:$I$347,0),MATCH(AR$349,$J$343:$R$343,0)))</f>
        <v>1</v>
      </c>
      <c r="AS386" s="695" cm="1">
        <f t="array" ref="AS386">INDEX($H386:$K386,0,MATCH(AS$350,$H$350:$K$350,0))*INDEX($J$344:$R$347,MATCH(AS$350,$I$344:$I$347,0),MATCH(AS$349,$J$343:$R$343,0))+IF(SUM($H386:$I386)&gt;0,INDEX($U$344:$AC$347,MATCH(AS$350,$I$344:$I$347,0),MATCH(AS$349,$J$343:$R$343,0)))</f>
        <v>1</v>
      </c>
      <c r="AT386" s="695" cm="1">
        <f t="array" ref="AT386">INDEX($H386:$K386,0,MATCH(AT$350,$H$350:$K$350,0))*INDEX($J$344:$R$347,MATCH(AT$350,$I$344:$I$347,0),MATCH(AT$349,$J$343:$R$343,0))+IF(SUM($H386:$I386)&gt;0,INDEX($U$344:$AC$347,MATCH(AT$350,$I$344:$I$347,0),MATCH(AT$349,$J$343:$R$343,0)))</f>
        <v>2</v>
      </c>
      <c r="AU386" s="695" cm="1">
        <f t="array" ref="AU386">INDEX($H386:$K386,0,MATCH(AU$350,$H$350:$K$350,0))*INDEX($J$344:$R$347,MATCH(AU$350,$I$344:$I$347,0),MATCH(AU$349,$J$343:$R$343,0))+IF(SUM($H386:$I386)&gt;0,INDEX($U$344:$AC$347,MATCH(AU$350,$I$344:$I$347,0),MATCH(AU$349,$J$343:$R$343,0)))</f>
        <v>0</v>
      </c>
      <c r="AV386" s="186"/>
      <c r="AW386" s="186"/>
      <c r="AX386" s="16"/>
      <c r="AY386" s="8"/>
      <c r="AZ386" s="8"/>
      <c r="BA386" s="8"/>
    </row>
    <row r="387" spans="1:53" ht="14.5" outlineLevel="1" x14ac:dyDescent="0.35">
      <c r="A387" s="6"/>
      <c r="B387" s="7"/>
      <c r="C387" s="17"/>
      <c r="D387" s="17"/>
      <c r="E387" s="17"/>
      <c r="F387" s="26"/>
      <c r="G387" s="26" t="str">
        <f t="shared" si="177"/>
        <v>YYNWBzd</v>
      </c>
      <c r="H387" s="222">
        <f t="shared" si="176"/>
        <v>0</v>
      </c>
      <c r="I387" s="222">
        <f t="shared" si="176"/>
        <v>1</v>
      </c>
      <c r="J387" s="222">
        <f t="shared" si="176"/>
        <v>2</v>
      </c>
      <c r="K387" s="222">
        <f t="shared" si="178"/>
        <v>0</v>
      </c>
      <c r="L387" s="695" cm="1">
        <f t="array" ref="L387">INDEX($H387:$K387,0,MATCH(L$350,$H$350:$K$350,0))*INDEX($J$344:$R$347,MATCH(L$350,$I$344:$I$347,0),MATCH(L$349,$J$343:$R$343,0))+IF(SUM($H387:$I387)&gt;0,INDEX($U$344:$AC$347,MATCH(L$350,$I$344:$I$347,0),MATCH(L$349,$J$343:$R$343,0)))</f>
        <v>1</v>
      </c>
      <c r="M387" s="695" cm="1">
        <f t="array" ref="M387">INDEX($H387:$K387,0,MATCH(M$350,$H$350:$K$350,0))*INDEX($J$344:$R$347,MATCH(M$350,$I$344:$I$347,0),MATCH(M$349,$J$343:$R$343,0))+IF(SUM($H387:$I387)&gt;0,INDEX($U$344:$AC$347,MATCH(M$350,$I$344:$I$347,0),MATCH(M$349,$J$343:$R$343,0)))</f>
        <v>1</v>
      </c>
      <c r="N387" s="695" cm="1">
        <f t="array" ref="N387">INDEX($H387:$K387,0,MATCH(N$350,$H$350:$K$350,0))*INDEX($J$344:$R$347,MATCH(N$350,$I$344:$I$347,0),MATCH(N$349,$J$343:$R$343,0))+IF(SUM($H387:$I387)&gt;0,INDEX($U$344:$AC$347,MATCH(N$350,$I$344:$I$347,0),MATCH(N$349,$J$343:$R$343,0)))</f>
        <v>2</v>
      </c>
      <c r="O387" s="695" cm="1">
        <f t="array" ref="O387">INDEX($H387:$K387,0,MATCH(O$350,$H$350:$K$350,0))*INDEX($J$344:$R$347,MATCH(O$350,$I$344:$I$347,0),MATCH(O$349,$J$343:$R$343,0))+IF(SUM($H387:$I387)&gt;0,INDEX($U$344:$AC$347,MATCH(O$350,$I$344:$I$347,0),MATCH(O$349,$J$343:$R$343,0)))</f>
        <v>0</v>
      </c>
      <c r="P387" s="695" cm="1">
        <f t="array" ref="P387">INDEX($H387:$K387,0,MATCH(P$350,$H$350:$K$350,0))*INDEX($J$344:$R$347,MATCH(P$350,$I$344:$I$347,0),MATCH(P$349,$J$343:$R$343,0))+IF(SUM($H387:$I387)&gt;0,INDEX($U$344:$AC$347,MATCH(P$350,$I$344:$I$347,0),MATCH(P$349,$J$343:$R$343,0)))</f>
        <v>1</v>
      </c>
      <c r="Q387" s="695" cm="1">
        <f t="array" ref="Q387">INDEX($H387:$K387,0,MATCH(Q$350,$H$350:$K$350,0))*INDEX($J$344:$R$347,MATCH(Q$350,$I$344:$I$347,0),MATCH(Q$349,$J$343:$R$343,0))+IF(SUM($H387:$I387)&gt;0,INDEX($U$344:$AC$347,MATCH(Q$350,$I$344:$I$347,0),MATCH(Q$349,$J$343:$R$343,0)))</f>
        <v>1</v>
      </c>
      <c r="R387" s="695" cm="1">
        <f t="array" ref="R387">INDEX($H387:$K387,0,MATCH(R$350,$H$350:$K$350,0))*INDEX($J$344:$R$347,MATCH(R$350,$I$344:$I$347,0),MATCH(R$349,$J$343:$R$343,0))+IF(SUM($H387:$I387)&gt;0,INDEX($U$344:$AC$347,MATCH(R$350,$I$344:$I$347,0),MATCH(R$349,$J$343:$R$343,0)))</f>
        <v>2</v>
      </c>
      <c r="S387" s="695" cm="1">
        <f t="array" ref="S387">INDEX($H387:$K387,0,MATCH(S$350,$H$350:$K$350,0))*INDEX($J$344:$R$347,MATCH(S$350,$I$344:$I$347,0),MATCH(S$349,$J$343:$R$343,0))+IF(SUM($H387:$I387)&gt;0,INDEX($U$344:$AC$347,MATCH(S$350,$I$344:$I$347,0),MATCH(S$349,$J$343:$R$343,0)))</f>
        <v>0</v>
      </c>
      <c r="T387" s="695" cm="1">
        <f t="array" ref="T387">INDEX($H387:$K387,0,MATCH(T$350,$H$350:$K$350,0))*INDEX($J$344:$R$347,MATCH(T$350,$I$344:$I$347,0),MATCH(T$349,$J$343:$R$343,0))+IF(SUM($H387:$I387)&gt;0,INDEX($U$344:$AC$347,MATCH(T$350,$I$344:$I$347,0),MATCH(T$349,$J$343:$R$343,0)))</f>
        <v>1</v>
      </c>
      <c r="U387" s="695" cm="1">
        <f t="array" ref="U387">INDEX($H387:$K387,0,MATCH(U$350,$H$350:$K$350,0))*INDEX($J$344:$R$347,MATCH(U$350,$I$344:$I$347,0),MATCH(U$349,$J$343:$R$343,0))+IF(SUM($H387:$I387)&gt;0,INDEX($U$344:$AC$347,MATCH(U$350,$I$344:$I$347,0),MATCH(U$349,$J$343:$R$343,0)))</f>
        <v>1</v>
      </c>
      <c r="V387" s="695" cm="1">
        <f t="array" ref="V387">INDEX($H387:$K387,0,MATCH(V$350,$H$350:$K$350,0))*INDEX($J$344:$R$347,MATCH(V$350,$I$344:$I$347,0),MATCH(V$349,$J$343:$R$343,0))+IF(SUM($H387:$I387)&gt;0,INDEX($U$344:$AC$347,MATCH(V$350,$I$344:$I$347,0),MATCH(V$349,$J$343:$R$343,0)))</f>
        <v>2</v>
      </c>
      <c r="W387" s="695" cm="1">
        <f t="array" ref="W387">INDEX($H387:$K387,0,MATCH(W$350,$H$350:$K$350,0))*INDEX($J$344:$R$347,MATCH(W$350,$I$344:$I$347,0),MATCH(W$349,$J$343:$R$343,0))+IF(SUM($H387:$I387)&gt;0,INDEX($U$344:$AC$347,MATCH(W$350,$I$344:$I$347,0),MATCH(W$349,$J$343:$R$343,0)))</f>
        <v>0</v>
      </c>
      <c r="X387" s="695" cm="1">
        <f t="array" ref="X387">INDEX($H387:$K387,0,MATCH(X$350,$H$350:$K$350,0))*INDEX($J$344:$R$347,MATCH(X$350,$I$344:$I$347,0),MATCH(X$349,$J$343:$R$343,0))+IF(SUM($H387:$I387)&gt;0,INDEX($U$344:$AC$347,MATCH(X$350,$I$344:$I$347,0),MATCH(X$349,$J$343:$R$343,0)))</f>
        <v>1</v>
      </c>
      <c r="Y387" s="695" cm="1">
        <f t="array" ref="Y387">INDEX($H387:$K387,0,MATCH(Y$350,$H$350:$K$350,0))*INDEX($J$344:$R$347,MATCH(Y$350,$I$344:$I$347,0),MATCH(Y$349,$J$343:$R$343,0))+IF(SUM($H387:$I387)&gt;0,INDEX($U$344:$AC$347,MATCH(Y$350,$I$344:$I$347,0),MATCH(Y$349,$J$343:$R$343,0)))</f>
        <v>1</v>
      </c>
      <c r="Z387" s="695" cm="1">
        <f t="array" ref="Z387">INDEX($H387:$K387,0,MATCH(Z$350,$H$350:$K$350,0))*INDEX($J$344:$R$347,MATCH(Z$350,$I$344:$I$347,0),MATCH(Z$349,$J$343:$R$343,0))+IF(SUM($H387:$I387)&gt;0,INDEX($U$344:$AC$347,MATCH(Z$350,$I$344:$I$347,0),MATCH(Z$349,$J$343:$R$343,0)))</f>
        <v>2</v>
      </c>
      <c r="AA387" s="695" cm="1">
        <f t="array" ref="AA387">INDEX($H387:$K387,0,MATCH(AA$350,$H$350:$K$350,0))*INDEX($J$344:$R$347,MATCH(AA$350,$I$344:$I$347,0),MATCH(AA$349,$J$343:$R$343,0))+IF(SUM($H387:$I387)&gt;0,INDEX($U$344:$AC$347,MATCH(AA$350,$I$344:$I$347,0),MATCH(AA$349,$J$343:$R$343,0)))</f>
        <v>0</v>
      </c>
      <c r="AB387" s="695" cm="1">
        <f t="array" ref="AB387">INDEX($H387:$K387,0,MATCH(AB$350,$H$350:$K$350,0))*INDEX($J$344:$R$347,MATCH(AB$350,$I$344:$I$347,0),MATCH(AB$349,$J$343:$R$343,0))+IF(SUM($H387:$I387)&gt;0,INDEX($U$344:$AC$347,MATCH(AB$350,$I$344:$I$347,0),MATCH(AB$349,$J$343:$R$343,0)))</f>
        <v>0</v>
      </c>
      <c r="AC387" s="695" cm="1">
        <f t="array" ref="AC387">INDEX($H387:$K387,0,MATCH(AC$350,$H$350:$K$350,0))*INDEX($J$344:$R$347,MATCH(AC$350,$I$344:$I$347,0),MATCH(AC$349,$J$343:$R$343,0))+IF(SUM($H387:$I387)&gt;0,INDEX($U$344:$AC$347,MATCH(AC$350,$I$344:$I$347,0),MATCH(AC$349,$J$343:$R$343,0)))</f>
        <v>1</v>
      </c>
      <c r="AD387" s="695" cm="1">
        <f t="array" ref="AD387">INDEX($H387:$K387,0,MATCH(AD$350,$H$350:$K$350,0))*INDEX($J$344:$R$347,MATCH(AD$350,$I$344:$I$347,0),MATCH(AD$349,$J$343:$R$343,0))+IF(SUM($H387:$I387)&gt;0,INDEX($U$344:$AC$347,MATCH(AD$350,$I$344:$I$347,0),MATCH(AD$349,$J$343:$R$343,0)))</f>
        <v>2</v>
      </c>
      <c r="AE387" s="695" cm="1">
        <f t="array" ref="AE387">INDEX($H387:$K387,0,MATCH(AE$350,$H$350:$K$350,0))*INDEX($J$344:$R$347,MATCH(AE$350,$I$344:$I$347,0),MATCH(AE$349,$J$343:$R$343,0))+IF(SUM($H387:$I387)&gt;0,INDEX($U$344:$AC$347,MATCH(AE$350,$I$344:$I$347,0),MATCH(AE$349,$J$343:$R$343,0)))</f>
        <v>0</v>
      </c>
      <c r="AF387" s="695" cm="1">
        <f t="array" ref="AF387">INDEX($H387:$K387,0,MATCH(AF$350,$H$350:$K$350,0))*INDEX($J$344:$R$347,MATCH(AF$350,$I$344:$I$347,0),MATCH(AF$349,$J$343:$R$343,0))+IF(SUM($H387:$I387)&gt;0,INDEX($U$344:$AC$347,MATCH(AF$350,$I$344:$I$347,0),MATCH(AF$349,$J$343:$R$343,0)))</f>
        <v>0</v>
      </c>
      <c r="AG387" s="695" cm="1">
        <f t="array" ref="AG387">INDEX($H387:$K387,0,MATCH(AG$350,$H$350:$K$350,0))*INDEX($J$344:$R$347,MATCH(AG$350,$I$344:$I$347,0),MATCH(AG$349,$J$343:$R$343,0))+IF(SUM($H387:$I387)&gt;0,INDEX($U$344:$AC$347,MATCH(AG$350,$I$344:$I$347,0),MATCH(AG$349,$J$343:$R$343,0)))</f>
        <v>1</v>
      </c>
      <c r="AH387" s="695" cm="1">
        <f t="array" ref="AH387">INDEX($H387:$K387,0,MATCH(AH$350,$H$350:$K$350,0))*INDEX($J$344:$R$347,MATCH(AH$350,$I$344:$I$347,0),MATCH(AH$349,$J$343:$R$343,0))+IF(SUM($H387:$I387)&gt;0,INDEX($U$344:$AC$347,MATCH(AH$350,$I$344:$I$347,0),MATCH(AH$349,$J$343:$R$343,0)))</f>
        <v>2</v>
      </c>
      <c r="AI387" s="695" cm="1">
        <f t="array" ref="AI387">INDEX($H387:$K387,0,MATCH(AI$350,$H$350:$K$350,0))*INDEX($J$344:$R$347,MATCH(AI$350,$I$344:$I$347,0),MATCH(AI$349,$J$343:$R$343,0))+IF(SUM($H387:$I387)&gt;0,INDEX($U$344:$AC$347,MATCH(AI$350,$I$344:$I$347,0),MATCH(AI$349,$J$343:$R$343,0)))</f>
        <v>0</v>
      </c>
      <c r="AJ387" s="695" cm="1">
        <f t="array" ref="AJ387">INDEX($H387:$K387,0,MATCH(AJ$350,$H$350:$K$350,0))*INDEX($J$344:$R$347,MATCH(AJ$350,$I$344:$I$347,0),MATCH(AJ$349,$J$343:$R$343,0))+IF(SUM($H387:$I387)&gt;0,INDEX($U$344:$AC$347,MATCH(AJ$350,$I$344:$I$347,0),MATCH(AJ$349,$J$343:$R$343,0)))</f>
        <v>0</v>
      </c>
      <c r="AK387" s="695" cm="1">
        <f t="array" ref="AK387">INDEX($H387:$K387,0,MATCH(AK$350,$H$350:$K$350,0))*INDEX($J$344:$R$347,MATCH(AK$350,$I$344:$I$347,0),MATCH(AK$349,$J$343:$R$343,0))+IF(SUM($H387:$I387)&gt;0,INDEX($U$344:$AC$347,MATCH(AK$350,$I$344:$I$347,0),MATCH(AK$349,$J$343:$R$343,0)))</f>
        <v>1</v>
      </c>
      <c r="AL387" s="695" cm="1">
        <f t="array" ref="AL387">INDEX($H387:$K387,0,MATCH(AL$350,$H$350:$K$350,0))*INDEX($J$344:$R$347,MATCH(AL$350,$I$344:$I$347,0),MATCH(AL$349,$J$343:$R$343,0))+IF(SUM($H387:$I387)&gt;0,INDEX($U$344:$AC$347,MATCH(AL$350,$I$344:$I$347,0),MATCH(AL$349,$J$343:$R$343,0)))</f>
        <v>2</v>
      </c>
      <c r="AM387" s="695" cm="1">
        <f t="array" ref="AM387">INDEX($H387:$K387,0,MATCH(AM$350,$H$350:$K$350,0))*INDEX($J$344:$R$347,MATCH(AM$350,$I$344:$I$347,0),MATCH(AM$349,$J$343:$R$343,0))+IF(SUM($H387:$I387)&gt;0,INDEX($U$344:$AC$347,MATCH(AM$350,$I$344:$I$347,0),MATCH(AM$349,$J$343:$R$343,0)))</f>
        <v>0</v>
      </c>
      <c r="AN387" s="695" cm="1">
        <f t="array" ref="AN387">INDEX($H387:$K387,0,MATCH(AN$350,$H$350:$K$350,0))*INDEX($J$344:$R$347,MATCH(AN$350,$I$344:$I$347,0),MATCH(AN$349,$J$343:$R$343,0))+IF(SUM($H387:$I387)&gt;0,INDEX($U$344:$AC$347,MATCH(AN$350,$I$344:$I$347,0),MATCH(AN$349,$J$343:$R$343,0)))</f>
        <v>0</v>
      </c>
      <c r="AO387" s="695" cm="1">
        <f t="array" ref="AO387">INDEX($H387:$K387,0,MATCH(AO$350,$H$350:$K$350,0))*INDEX($J$344:$R$347,MATCH(AO$350,$I$344:$I$347,0),MATCH(AO$349,$J$343:$R$343,0))+IF(SUM($H387:$I387)&gt;0,INDEX($U$344:$AC$347,MATCH(AO$350,$I$344:$I$347,0),MATCH(AO$349,$J$343:$R$343,0)))</f>
        <v>1</v>
      </c>
      <c r="AP387" s="695" cm="1">
        <f t="array" ref="AP387">INDEX($H387:$K387,0,MATCH(AP$350,$H$350:$K$350,0))*INDEX($J$344:$R$347,MATCH(AP$350,$I$344:$I$347,0),MATCH(AP$349,$J$343:$R$343,0))+IF(SUM($H387:$I387)&gt;0,INDEX($U$344:$AC$347,MATCH(AP$350,$I$344:$I$347,0),MATCH(AP$349,$J$343:$R$343,0)))</f>
        <v>2</v>
      </c>
      <c r="AQ387" s="695" cm="1">
        <f t="array" ref="AQ387">INDEX($H387:$K387,0,MATCH(AQ$350,$H$350:$K$350,0))*INDEX($J$344:$R$347,MATCH(AQ$350,$I$344:$I$347,0),MATCH(AQ$349,$J$343:$R$343,0))+IF(SUM($H387:$I387)&gt;0,INDEX($U$344:$AC$347,MATCH(AQ$350,$I$344:$I$347,0),MATCH(AQ$349,$J$343:$R$343,0)))</f>
        <v>0</v>
      </c>
      <c r="AR387" s="695" cm="1">
        <f t="array" ref="AR387">INDEX($H387:$K387,0,MATCH(AR$350,$H$350:$K$350,0))*INDEX($J$344:$R$347,MATCH(AR$350,$I$344:$I$347,0),MATCH(AR$349,$J$343:$R$343,0))+IF(SUM($H387:$I387)&gt;0,INDEX($U$344:$AC$347,MATCH(AR$350,$I$344:$I$347,0),MATCH(AR$349,$J$343:$R$343,0)))</f>
        <v>0</v>
      </c>
      <c r="AS387" s="695" cm="1">
        <f t="array" ref="AS387">INDEX($H387:$K387,0,MATCH(AS$350,$H$350:$K$350,0))*INDEX($J$344:$R$347,MATCH(AS$350,$I$344:$I$347,0),MATCH(AS$349,$J$343:$R$343,0))+IF(SUM($H387:$I387)&gt;0,INDEX($U$344:$AC$347,MATCH(AS$350,$I$344:$I$347,0),MATCH(AS$349,$J$343:$R$343,0)))</f>
        <v>1</v>
      </c>
      <c r="AT387" s="695" cm="1">
        <f t="array" ref="AT387">INDEX($H387:$K387,0,MATCH(AT$350,$H$350:$K$350,0))*INDEX($J$344:$R$347,MATCH(AT$350,$I$344:$I$347,0),MATCH(AT$349,$J$343:$R$343,0))+IF(SUM($H387:$I387)&gt;0,INDEX($U$344:$AC$347,MATCH(AT$350,$I$344:$I$347,0),MATCH(AT$349,$J$343:$R$343,0)))</f>
        <v>2</v>
      </c>
      <c r="AU387" s="695" cm="1">
        <f t="array" ref="AU387">INDEX($H387:$K387,0,MATCH(AU$350,$H$350:$K$350,0))*INDEX($J$344:$R$347,MATCH(AU$350,$I$344:$I$347,0),MATCH(AU$349,$J$343:$R$343,0))+IF(SUM($H387:$I387)&gt;0,INDEX($U$344:$AC$347,MATCH(AU$350,$I$344:$I$347,0),MATCH(AU$349,$J$343:$R$343,0)))</f>
        <v>0</v>
      </c>
      <c r="AV387" s="186"/>
      <c r="AW387" s="186"/>
      <c r="AX387" s="16"/>
      <c r="AY387" s="8"/>
      <c r="AZ387" s="8"/>
      <c r="BA387" s="8"/>
    </row>
    <row r="388" spans="1:53" ht="14.5" outlineLevel="1" x14ac:dyDescent="0.35">
      <c r="A388" s="6"/>
      <c r="B388" s="7"/>
      <c r="C388" s="17"/>
      <c r="D388" s="17"/>
      <c r="E388" s="17"/>
      <c r="F388" s="26"/>
      <c r="G388" s="26" t="str">
        <f t="shared" si="177"/>
        <v>YYBNWb</v>
      </c>
      <c r="H388" s="222">
        <f t="shared" si="176"/>
        <v>1</v>
      </c>
      <c r="I388" s="222">
        <f t="shared" si="176"/>
        <v>1</v>
      </c>
      <c r="J388" s="222">
        <f t="shared" si="176"/>
        <v>2</v>
      </c>
      <c r="K388" s="222">
        <f t="shared" si="178"/>
        <v>1</v>
      </c>
      <c r="L388" s="695" cm="1">
        <f t="array" ref="L388">INDEX($H388:$K388,0,MATCH(L$350,$H$350:$K$350,0))*INDEX($J$344:$R$347,MATCH(L$350,$I$344:$I$347,0),MATCH(L$349,$J$343:$R$343,0))+IF(SUM($H388:$I388)&gt;0,INDEX($U$344:$AC$347,MATCH(L$350,$I$344:$I$347,0),MATCH(L$349,$J$343:$R$343,0)))</f>
        <v>2</v>
      </c>
      <c r="M388" s="695" cm="1">
        <f t="array" ref="M388">INDEX($H388:$K388,0,MATCH(M$350,$H$350:$K$350,0))*INDEX($J$344:$R$347,MATCH(M$350,$I$344:$I$347,0),MATCH(M$349,$J$343:$R$343,0))+IF(SUM($H388:$I388)&gt;0,INDEX($U$344:$AC$347,MATCH(M$350,$I$344:$I$347,0),MATCH(M$349,$J$343:$R$343,0)))</f>
        <v>1</v>
      </c>
      <c r="N388" s="695" cm="1">
        <f t="array" ref="N388">INDEX($H388:$K388,0,MATCH(N$350,$H$350:$K$350,0))*INDEX($J$344:$R$347,MATCH(N$350,$I$344:$I$347,0),MATCH(N$349,$J$343:$R$343,0))+IF(SUM($H388:$I388)&gt;0,INDEX($U$344:$AC$347,MATCH(N$350,$I$344:$I$347,0),MATCH(N$349,$J$343:$R$343,0)))</f>
        <v>2</v>
      </c>
      <c r="O388" s="695" cm="1">
        <f t="array" ref="O388">INDEX($H388:$K388,0,MATCH(O$350,$H$350:$K$350,0))*INDEX($J$344:$R$347,MATCH(O$350,$I$344:$I$347,0),MATCH(O$349,$J$343:$R$343,0))+IF(SUM($H388:$I388)&gt;0,INDEX($U$344:$AC$347,MATCH(O$350,$I$344:$I$347,0),MATCH(O$349,$J$343:$R$343,0)))</f>
        <v>1.5</v>
      </c>
      <c r="P388" s="695" cm="1">
        <f t="array" ref="P388">INDEX($H388:$K388,0,MATCH(P$350,$H$350:$K$350,0))*INDEX($J$344:$R$347,MATCH(P$350,$I$344:$I$347,0),MATCH(P$349,$J$343:$R$343,0))+IF(SUM($H388:$I388)&gt;0,INDEX($U$344:$AC$347,MATCH(P$350,$I$344:$I$347,0),MATCH(P$349,$J$343:$R$343,0)))</f>
        <v>2</v>
      </c>
      <c r="Q388" s="695" cm="1">
        <f t="array" ref="Q388">INDEX($H388:$K388,0,MATCH(Q$350,$H$350:$K$350,0))*INDEX($J$344:$R$347,MATCH(Q$350,$I$344:$I$347,0),MATCH(Q$349,$J$343:$R$343,0))+IF(SUM($H388:$I388)&gt;0,INDEX($U$344:$AC$347,MATCH(Q$350,$I$344:$I$347,0),MATCH(Q$349,$J$343:$R$343,0)))</f>
        <v>1</v>
      </c>
      <c r="R388" s="695" cm="1">
        <f t="array" ref="R388">INDEX($H388:$K388,0,MATCH(R$350,$H$350:$K$350,0))*INDEX($J$344:$R$347,MATCH(R$350,$I$344:$I$347,0),MATCH(R$349,$J$343:$R$343,0))+IF(SUM($H388:$I388)&gt;0,INDEX($U$344:$AC$347,MATCH(R$350,$I$344:$I$347,0),MATCH(R$349,$J$343:$R$343,0)))</f>
        <v>2</v>
      </c>
      <c r="S388" s="695" cm="1">
        <f t="array" ref="S388">INDEX($H388:$K388,0,MATCH(S$350,$H$350:$K$350,0))*INDEX($J$344:$R$347,MATCH(S$350,$I$344:$I$347,0),MATCH(S$349,$J$343:$R$343,0))+IF(SUM($H388:$I388)&gt;0,INDEX($U$344:$AC$347,MATCH(S$350,$I$344:$I$347,0),MATCH(S$349,$J$343:$R$343,0)))</f>
        <v>1</v>
      </c>
      <c r="T388" s="695" cm="1">
        <f t="array" ref="T388">INDEX($H388:$K388,0,MATCH(T$350,$H$350:$K$350,0))*INDEX($J$344:$R$347,MATCH(T$350,$I$344:$I$347,0),MATCH(T$349,$J$343:$R$343,0))+IF(SUM($H388:$I388)&gt;0,INDEX($U$344:$AC$347,MATCH(T$350,$I$344:$I$347,0),MATCH(T$349,$J$343:$R$343,0)))</f>
        <v>2</v>
      </c>
      <c r="U388" s="695" cm="1">
        <f t="array" ref="U388">INDEX($H388:$K388,0,MATCH(U$350,$H$350:$K$350,0))*INDEX($J$344:$R$347,MATCH(U$350,$I$344:$I$347,0),MATCH(U$349,$J$343:$R$343,0))+IF(SUM($H388:$I388)&gt;0,INDEX($U$344:$AC$347,MATCH(U$350,$I$344:$I$347,0),MATCH(U$349,$J$343:$R$343,0)))</f>
        <v>1</v>
      </c>
      <c r="V388" s="695" cm="1">
        <f t="array" ref="V388">INDEX($H388:$K388,0,MATCH(V$350,$H$350:$K$350,0))*INDEX($J$344:$R$347,MATCH(V$350,$I$344:$I$347,0),MATCH(V$349,$J$343:$R$343,0))+IF(SUM($H388:$I388)&gt;0,INDEX($U$344:$AC$347,MATCH(V$350,$I$344:$I$347,0),MATCH(V$349,$J$343:$R$343,0)))</f>
        <v>2</v>
      </c>
      <c r="W388" s="695" cm="1">
        <f t="array" ref="W388">INDEX($H388:$K388,0,MATCH(W$350,$H$350:$K$350,0))*INDEX($J$344:$R$347,MATCH(W$350,$I$344:$I$347,0),MATCH(W$349,$J$343:$R$343,0))+IF(SUM($H388:$I388)&gt;0,INDEX($U$344:$AC$347,MATCH(W$350,$I$344:$I$347,0),MATCH(W$349,$J$343:$R$343,0)))</f>
        <v>1</v>
      </c>
      <c r="X388" s="695" cm="1">
        <f t="array" ref="X388">INDEX($H388:$K388,0,MATCH(X$350,$H$350:$K$350,0))*INDEX($J$344:$R$347,MATCH(X$350,$I$344:$I$347,0),MATCH(X$349,$J$343:$R$343,0))+IF(SUM($H388:$I388)&gt;0,INDEX($U$344:$AC$347,MATCH(X$350,$I$344:$I$347,0),MATCH(X$349,$J$343:$R$343,0)))</f>
        <v>2</v>
      </c>
      <c r="Y388" s="695" cm="1">
        <f t="array" ref="Y388">INDEX($H388:$K388,0,MATCH(Y$350,$H$350:$K$350,0))*INDEX($J$344:$R$347,MATCH(Y$350,$I$344:$I$347,0),MATCH(Y$349,$J$343:$R$343,0))+IF(SUM($H388:$I388)&gt;0,INDEX($U$344:$AC$347,MATCH(Y$350,$I$344:$I$347,0),MATCH(Y$349,$J$343:$R$343,0)))</f>
        <v>1</v>
      </c>
      <c r="Z388" s="695" cm="1">
        <f t="array" ref="Z388">INDEX($H388:$K388,0,MATCH(Z$350,$H$350:$K$350,0))*INDEX($J$344:$R$347,MATCH(Z$350,$I$344:$I$347,0),MATCH(Z$349,$J$343:$R$343,0))+IF(SUM($H388:$I388)&gt;0,INDEX($U$344:$AC$347,MATCH(Z$350,$I$344:$I$347,0),MATCH(Z$349,$J$343:$R$343,0)))</f>
        <v>2</v>
      </c>
      <c r="AA388" s="695" cm="1">
        <f t="array" ref="AA388">INDEX($H388:$K388,0,MATCH(AA$350,$H$350:$K$350,0))*INDEX($J$344:$R$347,MATCH(AA$350,$I$344:$I$347,0),MATCH(AA$349,$J$343:$R$343,0))+IF(SUM($H388:$I388)&gt;0,INDEX($U$344:$AC$347,MATCH(AA$350,$I$344:$I$347,0),MATCH(AA$349,$J$343:$R$343,0)))</f>
        <v>0.5</v>
      </c>
      <c r="AB388" s="695" cm="1">
        <f t="array" ref="AB388">INDEX($H388:$K388,0,MATCH(AB$350,$H$350:$K$350,0))*INDEX($J$344:$R$347,MATCH(AB$350,$I$344:$I$347,0),MATCH(AB$349,$J$343:$R$343,0))+IF(SUM($H388:$I388)&gt;0,INDEX($U$344:$AC$347,MATCH(AB$350,$I$344:$I$347,0),MATCH(AB$349,$J$343:$R$343,0)))</f>
        <v>1</v>
      </c>
      <c r="AC388" s="695" cm="1">
        <f t="array" ref="AC388">INDEX($H388:$K388,0,MATCH(AC$350,$H$350:$K$350,0))*INDEX($J$344:$R$347,MATCH(AC$350,$I$344:$I$347,0),MATCH(AC$349,$J$343:$R$343,0))+IF(SUM($H388:$I388)&gt;0,INDEX($U$344:$AC$347,MATCH(AC$350,$I$344:$I$347,0),MATCH(AC$349,$J$343:$R$343,0)))</f>
        <v>1</v>
      </c>
      <c r="AD388" s="695" cm="1">
        <f t="array" ref="AD388">INDEX($H388:$K388,0,MATCH(AD$350,$H$350:$K$350,0))*INDEX($J$344:$R$347,MATCH(AD$350,$I$344:$I$347,0),MATCH(AD$349,$J$343:$R$343,0))+IF(SUM($H388:$I388)&gt;0,INDEX($U$344:$AC$347,MATCH(AD$350,$I$344:$I$347,0),MATCH(AD$349,$J$343:$R$343,0)))</f>
        <v>2</v>
      </c>
      <c r="AE388" s="695" cm="1">
        <f t="array" ref="AE388">INDEX($H388:$K388,0,MATCH(AE$350,$H$350:$K$350,0))*INDEX($J$344:$R$347,MATCH(AE$350,$I$344:$I$347,0),MATCH(AE$349,$J$343:$R$343,0))+IF(SUM($H388:$I388)&gt;0,INDEX($U$344:$AC$347,MATCH(AE$350,$I$344:$I$347,0),MATCH(AE$349,$J$343:$R$343,0)))</f>
        <v>1</v>
      </c>
      <c r="AF388" s="695" cm="1">
        <f t="array" ref="AF388">INDEX($H388:$K388,0,MATCH(AF$350,$H$350:$K$350,0))*INDEX($J$344:$R$347,MATCH(AF$350,$I$344:$I$347,0),MATCH(AF$349,$J$343:$R$343,0))+IF(SUM($H388:$I388)&gt;0,INDEX($U$344:$AC$347,MATCH(AF$350,$I$344:$I$347,0),MATCH(AF$349,$J$343:$R$343,0)))</f>
        <v>1</v>
      </c>
      <c r="AG388" s="695" cm="1">
        <f t="array" ref="AG388">INDEX($H388:$K388,0,MATCH(AG$350,$H$350:$K$350,0))*INDEX($J$344:$R$347,MATCH(AG$350,$I$344:$I$347,0),MATCH(AG$349,$J$343:$R$343,0))+IF(SUM($H388:$I388)&gt;0,INDEX($U$344:$AC$347,MATCH(AG$350,$I$344:$I$347,0),MATCH(AG$349,$J$343:$R$343,0)))</f>
        <v>1</v>
      </c>
      <c r="AH388" s="695" cm="1">
        <f t="array" ref="AH388">INDEX($H388:$K388,0,MATCH(AH$350,$H$350:$K$350,0))*INDEX($J$344:$R$347,MATCH(AH$350,$I$344:$I$347,0),MATCH(AH$349,$J$343:$R$343,0))+IF(SUM($H388:$I388)&gt;0,INDEX($U$344:$AC$347,MATCH(AH$350,$I$344:$I$347,0),MATCH(AH$349,$J$343:$R$343,0)))</f>
        <v>2</v>
      </c>
      <c r="AI388" s="695" cm="1">
        <f t="array" ref="AI388">INDEX($H388:$K388,0,MATCH(AI$350,$H$350:$K$350,0))*INDEX($J$344:$R$347,MATCH(AI$350,$I$344:$I$347,0),MATCH(AI$349,$J$343:$R$343,0))+IF(SUM($H388:$I388)&gt;0,INDEX($U$344:$AC$347,MATCH(AI$350,$I$344:$I$347,0),MATCH(AI$349,$J$343:$R$343,0)))</f>
        <v>0.5</v>
      </c>
      <c r="AJ388" s="695" cm="1">
        <f t="array" ref="AJ388">INDEX($H388:$K388,0,MATCH(AJ$350,$H$350:$K$350,0))*INDEX($J$344:$R$347,MATCH(AJ$350,$I$344:$I$347,0),MATCH(AJ$349,$J$343:$R$343,0))+IF(SUM($H388:$I388)&gt;0,INDEX($U$344:$AC$347,MATCH(AJ$350,$I$344:$I$347,0),MATCH(AJ$349,$J$343:$R$343,0)))</f>
        <v>1</v>
      </c>
      <c r="AK388" s="695" cm="1">
        <f t="array" ref="AK388">INDEX($H388:$K388,0,MATCH(AK$350,$H$350:$K$350,0))*INDEX($J$344:$R$347,MATCH(AK$350,$I$344:$I$347,0),MATCH(AK$349,$J$343:$R$343,0))+IF(SUM($H388:$I388)&gt;0,INDEX($U$344:$AC$347,MATCH(AK$350,$I$344:$I$347,0),MATCH(AK$349,$J$343:$R$343,0)))</f>
        <v>1</v>
      </c>
      <c r="AL388" s="695" cm="1">
        <f t="array" ref="AL388">INDEX($H388:$K388,0,MATCH(AL$350,$H$350:$K$350,0))*INDEX($J$344:$R$347,MATCH(AL$350,$I$344:$I$347,0),MATCH(AL$349,$J$343:$R$343,0))+IF(SUM($H388:$I388)&gt;0,INDEX($U$344:$AC$347,MATCH(AL$350,$I$344:$I$347,0),MATCH(AL$349,$J$343:$R$343,0)))</f>
        <v>2</v>
      </c>
      <c r="AM388" s="695" cm="1">
        <f t="array" ref="AM388">INDEX($H388:$K388,0,MATCH(AM$350,$H$350:$K$350,0))*INDEX($J$344:$R$347,MATCH(AM$350,$I$344:$I$347,0),MATCH(AM$349,$J$343:$R$343,0))+IF(SUM($H388:$I388)&gt;0,INDEX($U$344:$AC$347,MATCH(AM$350,$I$344:$I$347,0),MATCH(AM$349,$J$343:$R$343,0)))</f>
        <v>0.5</v>
      </c>
      <c r="AN388" s="695" cm="1">
        <f t="array" ref="AN388">INDEX($H388:$K388,0,MATCH(AN$350,$H$350:$K$350,0))*INDEX($J$344:$R$347,MATCH(AN$350,$I$344:$I$347,0),MATCH(AN$349,$J$343:$R$343,0))+IF(SUM($H388:$I388)&gt;0,INDEX($U$344:$AC$347,MATCH(AN$350,$I$344:$I$347,0),MATCH(AN$349,$J$343:$R$343,0)))</f>
        <v>1</v>
      </c>
      <c r="AO388" s="695" cm="1">
        <f t="array" ref="AO388">INDEX($H388:$K388,0,MATCH(AO$350,$H$350:$K$350,0))*INDEX($J$344:$R$347,MATCH(AO$350,$I$344:$I$347,0),MATCH(AO$349,$J$343:$R$343,0))+IF(SUM($H388:$I388)&gt;0,INDEX($U$344:$AC$347,MATCH(AO$350,$I$344:$I$347,0),MATCH(AO$349,$J$343:$R$343,0)))</f>
        <v>1</v>
      </c>
      <c r="AP388" s="695" cm="1">
        <f t="array" ref="AP388">INDEX($H388:$K388,0,MATCH(AP$350,$H$350:$K$350,0))*INDEX($J$344:$R$347,MATCH(AP$350,$I$344:$I$347,0),MATCH(AP$349,$J$343:$R$343,0))+IF(SUM($H388:$I388)&gt;0,INDEX($U$344:$AC$347,MATCH(AP$350,$I$344:$I$347,0),MATCH(AP$349,$J$343:$R$343,0)))</f>
        <v>2</v>
      </c>
      <c r="AQ388" s="695" cm="1">
        <f t="array" ref="AQ388">INDEX($H388:$K388,0,MATCH(AQ$350,$H$350:$K$350,0))*INDEX($J$344:$R$347,MATCH(AQ$350,$I$344:$I$347,0),MATCH(AQ$349,$J$343:$R$343,0))+IF(SUM($H388:$I388)&gt;0,INDEX($U$344:$AC$347,MATCH(AQ$350,$I$344:$I$347,0),MATCH(AQ$349,$J$343:$R$343,0)))</f>
        <v>0</v>
      </c>
      <c r="AR388" s="695" cm="1">
        <f t="array" ref="AR388">INDEX($H388:$K388,0,MATCH(AR$350,$H$350:$K$350,0))*INDEX($J$344:$R$347,MATCH(AR$350,$I$344:$I$347,0),MATCH(AR$349,$J$343:$R$343,0))+IF(SUM($H388:$I388)&gt;0,INDEX($U$344:$AC$347,MATCH(AR$350,$I$344:$I$347,0),MATCH(AR$349,$J$343:$R$343,0)))</f>
        <v>1</v>
      </c>
      <c r="AS388" s="695" cm="1">
        <f t="array" ref="AS388">INDEX($H388:$K388,0,MATCH(AS$350,$H$350:$K$350,0))*INDEX($J$344:$R$347,MATCH(AS$350,$I$344:$I$347,0),MATCH(AS$349,$J$343:$R$343,0))+IF(SUM($H388:$I388)&gt;0,INDEX($U$344:$AC$347,MATCH(AS$350,$I$344:$I$347,0),MATCH(AS$349,$J$343:$R$343,0)))</f>
        <v>1</v>
      </c>
      <c r="AT388" s="695" cm="1">
        <f t="array" ref="AT388">INDEX($H388:$K388,0,MATCH(AT$350,$H$350:$K$350,0))*INDEX($J$344:$R$347,MATCH(AT$350,$I$344:$I$347,0),MATCH(AT$349,$J$343:$R$343,0))+IF(SUM($H388:$I388)&gt;0,INDEX($U$344:$AC$347,MATCH(AT$350,$I$344:$I$347,0),MATCH(AT$349,$J$343:$R$343,0)))</f>
        <v>2</v>
      </c>
      <c r="AU388" s="695" cm="1">
        <f t="array" ref="AU388">INDEX($H388:$K388,0,MATCH(AU$350,$H$350:$K$350,0))*INDEX($J$344:$R$347,MATCH(AU$350,$I$344:$I$347,0),MATCH(AU$349,$J$343:$R$343,0))+IF(SUM($H388:$I388)&gt;0,INDEX($U$344:$AC$347,MATCH(AU$350,$I$344:$I$347,0),MATCH(AU$349,$J$343:$R$343,0)))</f>
        <v>1</v>
      </c>
      <c r="AV388" s="186"/>
      <c r="AW388" s="186"/>
      <c r="AX388" s="16"/>
      <c r="AY388" s="8"/>
      <c r="AZ388" s="8"/>
      <c r="BA388" s="8"/>
    </row>
    <row r="389" spans="1:53" ht="14.5" outlineLevel="1" x14ac:dyDescent="0.35">
      <c r="A389" s="6"/>
      <c r="B389" s="7"/>
      <c r="C389" s="17"/>
      <c r="D389" s="17"/>
      <c r="E389" s="17"/>
      <c r="F389" s="26"/>
      <c r="G389" s="26" t="str">
        <f t="shared" si="177"/>
        <v>YYBNWbd</v>
      </c>
      <c r="H389" s="222">
        <f t="shared" si="176"/>
        <v>0</v>
      </c>
      <c r="I389" s="222">
        <f t="shared" si="176"/>
        <v>1</v>
      </c>
      <c r="J389" s="222">
        <f t="shared" si="176"/>
        <v>2</v>
      </c>
      <c r="K389" s="222">
        <f t="shared" si="178"/>
        <v>1</v>
      </c>
      <c r="L389" s="695" cm="1">
        <f t="array" ref="L389">INDEX($H389:$K389,0,MATCH(L$350,$H$350:$K$350,0))*INDEX($J$344:$R$347,MATCH(L$350,$I$344:$I$347,0),MATCH(L$349,$J$343:$R$343,0))+IF(SUM($H389:$I389)&gt;0,INDEX($U$344:$AC$347,MATCH(L$350,$I$344:$I$347,0),MATCH(L$349,$J$343:$R$343,0)))</f>
        <v>1</v>
      </c>
      <c r="M389" s="695" cm="1">
        <f t="array" ref="M389">INDEX($H389:$K389,0,MATCH(M$350,$H$350:$K$350,0))*INDEX($J$344:$R$347,MATCH(M$350,$I$344:$I$347,0),MATCH(M$349,$J$343:$R$343,0))+IF(SUM($H389:$I389)&gt;0,INDEX($U$344:$AC$347,MATCH(M$350,$I$344:$I$347,0),MATCH(M$349,$J$343:$R$343,0)))</f>
        <v>1</v>
      </c>
      <c r="N389" s="695" cm="1">
        <f t="array" ref="N389">INDEX($H389:$K389,0,MATCH(N$350,$H$350:$K$350,0))*INDEX($J$344:$R$347,MATCH(N$350,$I$344:$I$347,0),MATCH(N$349,$J$343:$R$343,0))+IF(SUM($H389:$I389)&gt;0,INDEX($U$344:$AC$347,MATCH(N$350,$I$344:$I$347,0),MATCH(N$349,$J$343:$R$343,0)))</f>
        <v>2</v>
      </c>
      <c r="O389" s="695" cm="1">
        <f t="array" ref="O389">INDEX($H389:$K389,0,MATCH(O$350,$H$350:$K$350,0))*INDEX($J$344:$R$347,MATCH(O$350,$I$344:$I$347,0),MATCH(O$349,$J$343:$R$343,0))+IF(SUM($H389:$I389)&gt;0,INDEX($U$344:$AC$347,MATCH(O$350,$I$344:$I$347,0),MATCH(O$349,$J$343:$R$343,0)))</f>
        <v>1.5</v>
      </c>
      <c r="P389" s="695" cm="1">
        <f t="array" ref="P389">INDEX($H389:$K389,0,MATCH(P$350,$H$350:$K$350,0))*INDEX($J$344:$R$347,MATCH(P$350,$I$344:$I$347,0),MATCH(P$349,$J$343:$R$343,0))+IF(SUM($H389:$I389)&gt;0,INDEX($U$344:$AC$347,MATCH(P$350,$I$344:$I$347,0),MATCH(P$349,$J$343:$R$343,0)))</f>
        <v>1</v>
      </c>
      <c r="Q389" s="695" cm="1">
        <f t="array" ref="Q389">INDEX($H389:$K389,0,MATCH(Q$350,$H$350:$K$350,0))*INDEX($J$344:$R$347,MATCH(Q$350,$I$344:$I$347,0),MATCH(Q$349,$J$343:$R$343,0))+IF(SUM($H389:$I389)&gt;0,INDEX($U$344:$AC$347,MATCH(Q$350,$I$344:$I$347,0),MATCH(Q$349,$J$343:$R$343,0)))</f>
        <v>1</v>
      </c>
      <c r="R389" s="695" cm="1">
        <f t="array" ref="R389">INDEX($H389:$K389,0,MATCH(R$350,$H$350:$K$350,0))*INDEX($J$344:$R$347,MATCH(R$350,$I$344:$I$347,0),MATCH(R$349,$J$343:$R$343,0))+IF(SUM($H389:$I389)&gt;0,INDEX($U$344:$AC$347,MATCH(R$350,$I$344:$I$347,0),MATCH(R$349,$J$343:$R$343,0)))</f>
        <v>2</v>
      </c>
      <c r="S389" s="695" cm="1">
        <f t="array" ref="S389">INDEX($H389:$K389,0,MATCH(S$350,$H$350:$K$350,0))*INDEX($J$344:$R$347,MATCH(S$350,$I$344:$I$347,0),MATCH(S$349,$J$343:$R$343,0))+IF(SUM($H389:$I389)&gt;0,INDEX($U$344:$AC$347,MATCH(S$350,$I$344:$I$347,0),MATCH(S$349,$J$343:$R$343,0)))</f>
        <v>1</v>
      </c>
      <c r="T389" s="695" cm="1">
        <f t="array" ref="T389">INDEX($H389:$K389,0,MATCH(T$350,$H$350:$K$350,0))*INDEX($J$344:$R$347,MATCH(T$350,$I$344:$I$347,0),MATCH(T$349,$J$343:$R$343,0))+IF(SUM($H389:$I389)&gt;0,INDEX($U$344:$AC$347,MATCH(T$350,$I$344:$I$347,0),MATCH(T$349,$J$343:$R$343,0)))</f>
        <v>1</v>
      </c>
      <c r="U389" s="695" cm="1">
        <f t="array" ref="U389">INDEX($H389:$K389,0,MATCH(U$350,$H$350:$K$350,0))*INDEX($J$344:$R$347,MATCH(U$350,$I$344:$I$347,0),MATCH(U$349,$J$343:$R$343,0))+IF(SUM($H389:$I389)&gt;0,INDEX($U$344:$AC$347,MATCH(U$350,$I$344:$I$347,0),MATCH(U$349,$J$343:$R$343,0)))</f>
        <v>1</v>
      </c>
      <c r="V389" s="695" cm="1">
        <f t="array" ref="V389">INDEX($H389:$K389,0,MATCH(V$350,$H$350:$K$350,0))*INDEX($J$344:$R$347,MATCH(V$350,$I$344:$I$347,0),MATCH(V$349,$J$343:$R$343,0))+IF(SUM($H389:$I389)&gt;0,INDEX($U$344:$AC$347,MATCH(V$350,$I$344:$I$347,0),MATCH(V$349,$J$343:$R$343,0)))</f>
        <v>2</v>
      </c>
      <c r="W389" s="695" cm="1">
        <f t="array" ref="W389">INDEX($H389:$K389,0,MATCH(W$350,$H$350:$K$350,0))*INDEX($J$344:$R$347,MATCH(W$350,$I$344:$I$347,0),MATCH(W$349,$J$343:$R$343,0))+IF(SUM($H389:$I389)&gt;0,INDEX($U$344:$AC$347,MATCH(W$350,$I$344:$I$347,0),MATCH(W$349,$J$343:$R$343,0)))</f>
        <v>1</v>
      </c>
      <c r="X389" s="695" cm="1">
        <f t="array" ref="X389">INDEX($H389:$K389,0,MATCH(X$350,$H$350:$K$350,0))*INDEX($J$344:$R$347,MATCH(X$350,$I$344:$I$347,0),MATCH(X$349,$J$343:$R$343,0))+IF(SUM($H389:$I389)&gt;0,INDEX($U$344:$AC$347,MATCH(X$350,$I$344:$I$347,0),MATCH(X$349,$J$343:$R$343,0)))</f>
        <v>1</v>
      </c>
      <c r="Y389" s="695" cm="1">
        <f t="array" ref="Y389">INDEX($H389:$K389,0,MATCH(Y$350,$H$350:$K$350,0))*INDEX($J$344:$R$347,MATCH(Y$350,$I$344:$I$347,0),MATCH(Y$349,$J$343:$R$343,0))+IF(SUM($H389:$I389)&gt;0,INDEX($U$344:$AC$347,MATCH(Y$350,$I$344:$I$347,0),MATCH(Y$349,$J$343:$R$343,0)))</f>
        <v>1</v>
      </c>
      <c r="Z389" s="695" cm="1">
        <f t="array" ref="Z389">INDEX($H389:$K389,0,MATCH(Z$350,$H$350:$K$350,0))*INDEX($J$344:$R$347,MATCH(Z$350,$I$344:$I$347,0),MATCH(Z$349,$J$343:$R$343,0))+IF(SUM($H389:$I389)&gt;0,INDEX($U$344:$AC$347,MATCH(Z$350,$I$344:$I$347,0),MATCH(Z$349,$J$343:$R$343,0)))</f>
        <v>2</v>
      </c>
      <c r="AA389" s="695" cm="1">
        <f t="array" ref="AA389">INDEX($H389:$K389,0,MATCH(AA$350,$H$350:$K$350,0))*INDEX($J$344:$R$347,MATCH(AA$350,$I$344:$I$347,0),MATCH(AA$349,$J$343:$R$343,0))+IF(SUM($H389:$I389)&gt;0,INDEX($U$344:$AC$347,MATCH(AA$350,$I$344:$I$347,0),MATCH(AA$349,$J$343:$R$343,0)))</f>
        <v>0.5</v>
      </c>
      <c r="AB389" s="695" cm="1">
        <f t="array" ref="AB389">INDEX($H389:$K389,0,MATCH(AB$350,$H$350:$K$350,0))*INDEX($J$344:$R$347,MATCH(AB$350,$I$344:$I$347,0),MATCH(AB$349,$J$343:$R$343,0))+IF(SUM($H389:$I389)&gt;0,INDEX($U$344:$AC$347,MATCH(AB$350,$I$344:$I$347,0),MATCH(AB$349,$J$343:$R$343,0)))</f>
        <v>0</v>
      </c>
      <c r="AC389" s="695" cm="1">
        <f t="array" ref="AC389">INDEX($H389:$K389,0,MATCH(AC$350,$H$350:$K$350,0))*INDEX($J$344:$R$347,MATCH(AC$350,$I$344:$I$347,0),MATCH(AC$349,$J$343:$R$343,0))+IF(SUM($H389:$I389)&gt;0,INDEX($U$344:$AC$347,MATCH(AC$350,$I$344:$I$347,0),MATCH(AC$349,$J$343:$R$343,0)))</f>
        <v>1</v>
      </c>
      <c r="AD389" s="695" cm="1">
        <f t="array" ref="AD389">INDEX($H389:$K389,0,MATCH(AD$350,$H$350:$K$350,0))*INDEX($J$344:$R$347,MATCH(AD$350,$I$344:$I$347,0),MATCH(AD$349,$J$343:$R$343,0))+IF(SUM($H389:$I389)&gt;0,INDEX($U$344:$AC$347,MATCH(AD$350,$I$344:$I$347,0),MATCH(AD$349,$J$343:$R$343,0)))</f>
        <v>2</v>
      </c>
      <c r="AE389" s="695" cm="1">
        <f t="array" ref="AE389">INDEX($H389:$K389,0,MATCH(AE$350,$H$350:$K$350,0))*INDEX($J$344:$R$347,MATCH(AE$350,$I$344:$I$347,0),MATCH(AE$349,$J$343:$R$343,0))+IF(SUM($H389:$I389)&gt;0,INDEX($U$344:$AC$347,MATCH(AE$350,$I$344:$I$347,0),MATCH(AE$349,$J$343:$R$343,0)))</f>
        <v>1</v>
      </c>
      <c r="AF389" s="695" cm="1">
        <f t="array" ref="AF389">INDEX($H389:$K389,0,MATCH(AF$350,$H$350:$K$350,0))*INDEX($J$344:$R$347,MATCH(AF$350,$I$344:$I$347,0),MATCH(AF$349,$J$343:$R$343,0))+IF(SUM($H389:$I389)&gt;0,INDEX($U$344:$AC$347,MATCH(AF$350,$I$344:$I$347,0),MATCH(AF$349,$J$343:$R$343,0)))</f>
        <v>0</v>
      </c>
      <c r="AG389" s="695" cm="1">
        <f t="array" ref="AG389">INDEX($H389:$K389,0,MATCH(AG$350,$H$350:$K$350,0))*INDEX($J$344:$R$347,MATCH(AG$350,$I$344:$I$347,0),MATCH(AG$349,$J$343:$R$343,0))+IF(SUM($H389:$I389)&gt;0,INDEX($U$344:$AC$347,MATCH(AG$350,$I$344:$I$347,0),MATCH(AG$349,$J$343:$R$343,0)))</f>
        <v>1</v>
      </c>
      <c r="AH389" s="695" cm="1">
        <f t="array" ref="AH389">INDEX($H389:$K389,0,MATCH(AH$350,$H$350:$K$350,0))*INDEX($J$344:$R$347,MATCH(AH$350,$I$344:$I$347,0),MATCH(AH$349,$J$343:$R$343,0))+IF(SUM($H389:$I389)&gt;0,INDEX($U$344:$AC$347,MATCH(AH$350,$I$344:$I$347,0),MATCH(AH$349,$J$343:$R$343,0)))</f>
        <v>2</v>
      </c>
      <c r="AI389" s="695" cm="1">
        <f t="array" ref="AI389">INDEX($H389:$K389,0,MATCH(AI$350,$H$350:$K$350,0))*INDEX($J$344:$R$347,MATCH(AI$350,$I$344:$I$347,0),MATCH(AI$349,$J$343:$R$343,0))+IF(SUM($H389:$I389)&gt;0,INDEX($U$344:$AC$347,MATCH(AI$350,$I$344:$I$347,0),MATCH(AI$349,$J$343:$R$343,0)))</f>
        <v>0.5</v>
      </c>
      <c r="AJ389" s="695" cm="1">
        <f t="array" ref="AJ389">INDEX($H389:$K389,0,MATCH(AJ$350,$H$350:$K$350,0))*INDEX($J$344:$R$347,MATCH(AJ$350,$I$344:$I$347,0),MATCH(AJ$349,$J$343:$R$343,0))+IF(SUM($H389:$I389)&gt;0,INDEX($U$344:$AC$347,MATCH(AJ$350,$I$344:$I$347,0),MATCH(AJ$349,$J$343:$R$343,0)))</f>
        <v>0</v>
      </c>
      <c r="AK389" s="695" cm="1">
        <f t="array" ref="AK389">INDEX($H389:$K389,0,MATCH(AK$350,$H$350:$K$350,0))*INDEX($J$344:$R$347,MATCH(AK$350,$I$344:$I$347,0),MATCH(AK$349,$J$343:$R$343,0))+IF(SUM($H389:$I389)&gt;0,INDEX($U$344:$AC$347,MATCH(AK$350,$I$344:$I$347,0),MATCH(AK$349,$J$343:$R$343,0)))</f>
        <v>1</v>
      </c>
      <c r="AL389" s="695" cm="1">
        <f t="array" ref="AL389">INDEX($H389:$K389,0,MATCH(AL$350,$H$350:$K$350,0))*INDEX($J$344:$R$347,MATCH(AL$350,$I$344:$I$347,0),MATCH(AL$349,$J$343:$R$343,0))+IF(SUM($H389:$I389)&gt;0,INDEX($U$344:$AC$347,MATCH(AL$350,$I$344:$I$347,0),MATCH(AL$349,$J$343:$R$343,0)))</f>
        <v>2</v>
      </c>
      <c r="AM389" s="695" cm="1">
        <f t="array" ref="AM389">INDEX($H389:$K389,0,MATCH(AM$350,$H$350:$K$350,0))*INDEX($J$344:$R$347,MATCH(AM$350,$I$344:$I$347,0),MATCH(AM$349,$J$343:$R$343,0))+IF(SUM($H389:$I389)&gt;0,INDEX($U$344:$AC$347,MATCH(AM$350,$I$344:$I$347,0),MATCH(AM$349,$J$343:$R$343,0)))</f>
        <v>0.5</v>
      </c>
      <c r="AN389" s="695" cm="1">
        <f t="array" ref="AN389">INDEX($H389:$K389,0,MATCH(AN$350,$H$350:$K$350,0))*INDEX($J$344:$R$347,MATCH(AN$350,$I$344:$I$347,0),MATCH(AN$349,$J$343:$R$343,0))+IF(SUM($H389:$I389)&gt;0,INDEX($U$344:$AC$347,MATCH(AN$350,$I$344:$I$347,0),MATCH(AN$349,$J$343:$R$343,0)))</f>
        <v>0</v>
      </c>
      <c r="AO389" s="695" cm="1">
        <f t="array" ref="AO389">INDEX($H389:$K389,0,MATCH(AO$350,$H$350:$K$350,0))*INDEX($J$344:$R$347,MATCH(AO$350,$I$344:$I$347,0),MATCH(AO$349,$J$343:$R$343,0))+IF(SUM($H389:$I389)&gt;0,INDEX($U$344:$AC$347,MATCH(AO$350,$I$344:$I$347,0),MATCH(AO$349,$J$343:$R$343,0)))</f>
        <v>1</v>
      </c>
      <c r="AP389" s="695" cm="1">
        <f t="array" ref="AP389">INDEX($H389:$K389,0,MATCH(AP$350,$H$350:$K$350,0))*INDEX($J$344:$R$347,MATCH(AP$350,$I$344:$I$347,0),MATCH(AP$349,$J$343:$R$343,0))+IF(SUM($H389:$I389)&gt;0,INDEX($U$344:$AC$347,MATCH(AP$350,$I$344:$I$347,0),MATCH(AP$349,$J$343:$R$343,0)))</f>
        <v>2</v>
      </c>
      <c r="AQ389" s="695" cm="1">
        <f t="array" ref="AQ389">INDEX($H389:$K389,0,MATCH(AQ$350,$H$350:$K$350,0))*INDEX($J$344:$R$347,MATCH(AQ$350,$I$344:$I$347,0),MATCH(AQ$349,$J$343:$R$343,0))+IF(SUM($H389:$I389)&gt;0,INDEX($U$344:$AC$347,MATCH(AQ$350,$I$344:$I$347,0),MATCH(AQ$349,$J$343:$R$343,0)))</f>
        <v>0</v>
      </c>
      <c r="AR389" s="695" cm="1">
        <f t="array" ref="AR389">INDEX($H389:$K389,0,MATCH(AR$350,$H$350:$K$350,0))*INDEX($J$344:$R$347,MATCH(AR$350,$I$344:$I$347,0),MATCH(AR$349,$J$343:$R$343,0))+IF(SUM($H389:$I389)&gt;0,INDEX($U$344:$AC$347,MATCH(AR$350,$I$344:$I$347,0),MATCH(AR$349,$J$343:$R$343,0)))</f>
        <v>0</v>
      </c>
      <c r="AS389" s="695" cm="1">
        <f t="array" ref="AS389">INDEX($H389:$K389,0,MATCH(AS$350,$H$350:$K$350,0))*INDEX($J$344:$R$347,MATCH(AS$350,$I$344:$I$347,0),MATCH(AS$349,$J$343:$R$343,0))+IF(SUM($H389:$I389)&gt;0,INDEX($U$344:$AC$347,MATCH(AS$350,$I$344:$I$347,0),MATCH(AS$349,$J$343:$R$343,0)))</f>
        <v>1</v>
      </c>
      <c r="AT389" s="695" cm="1">
        <f t="array" ref="AT389">INDEX($H389:$K389,0,MATCH(AT$350,$H$350:$K$350,0))*INDEX($J$344:$R$347,MATCH(AT$350,$I$344:$I$347,0),MATCH(AT$349,$J$343:$R$343,0))+IF(SUM($H389:$I389)&gt;0,INDEX($U$344:$AC$347,MATCH(AT$350,$I$344:$I$347,0),MATCH(AT$349,$J$343:$R$343,0)))</f>
        <v>2</v>
      </c>
      <c r="AU389" s="695" cm="1">
        <f t="array" ref="AU389">INDEX($H389:$K389,0,MATCH(AU$350,$H$350:$K$350,0))*INDEX($J$344:$R$347,MATCH(AU$350,$I$344:$I$347,0),MATCH(AU$349,$J$343:$R$343,0))+IF(SUM($H389:$I389)&gt;0,INDEX($U$344:$AC$347,MATCH(AU$350,$I$344:$I$347,0),MATCH(AU$349,$J$343:$R$343,0)))</f>
        <v>1</v>
      </c>
      <c r="AV389" s="186"/>
      <c r="AW389" s="186"/>
      <c r="AX389" s="16"/>
      <c r="AY389" s="8"/>
      <c r="AZ389" s="8"/>
      <c r="BA389" s="8"/>
    </row>
    <row r="390" spans="1:53" ht="14.5" outlineLevel="1" x14ac:dyDescent="0.35">
      <c r="A390" s="6"/>
      <c r="B390" s="7"/>
      <c r="C390" s="17"/>
      <c r="D390" s="17"/>
      <c r="E390" s="17"/>
      <c r="F390" s="26"/>
      <c r="G390" s="26" t="str">
        <f t="shared" si="177"/>
        <v>YYWBNw</v>
      </c>
      <c r="H390" s="222">
        <f t="shared" si="176"/>
        <v>1</v>
      </c>
      <c r="I390" s="222">
        <f t="shared" si="176"/>
        <v>1</v>
      </c>
      <c r="J390" s="222">
        <f t="shared" si="176"/>
        <v>2</v>
      </c>
      <c r="K390" s="222">
        <f t="shared" si="178"/>
        <v>1</v>
      </c>
      <c r="L390" s="695" cm="1">
        <f t="array" ref="L390">INDEX($H390:$K390,0,MATCH(L$350,$H$350:$K$350,0))*INDEX($J$344:$R$347,MATCH(L$350,$I$344:$I$347,0),MATCH(L$349,$J$343:$R$343,0))+IF(SUM($H390:$I390)&gt;0,INDEX($U$344:$AC$347,MATCH(L$350,$I$344:$I$347,0),MATCH(L$349,$J$343:$R$343,0)))</f>
        <v>2</v>
      </c>
      <c r="M390" s="695" cm="1">
        <f t="array" ref="M390">INDEX($H390:$K390,0,MATCH(M$350,$H$350:$K$350,0))*INDEX($J$344:$R$347,MATCH(M$350,$I$344:$I$347,0),MATCH(M$349,$J$343:$R$343,0))+IF(SUM($H390:$I390)&gt;0,INDEX($U$344:$AC$347,MATCH(M$350,$I$344:$I$347,0),MATCH(M$349,$J$343:$R$343,0)))</f>
        <v>1</v>
      </c>
      <c r="N390" s="695" cm="1">
        <f t="array" ref="N390">INDEX($H390:$K390,0,MATCH(N$350,$H$350:$K$350,0))*INDEX($J$344:$R$347,MATCH(N$350,$I$344:$I$347,0),MATCH(N$349,$J$343:$R$343,0))+IF(SUM($H390:$I390)&gt;0,INDEX($U$344:$AC$347,MATCH(N$350,$I$344:$I$347,0),MATCH(N$349,$J$343:$R$343,0)))</f>
        <v>2</v>
      </c>
      <c r="O390" s="695" cm="1">
        <f t="array" ref="O390">INDEX($H390:$K390,0,MATCH(O$350,$H$350:$K$350,0))*INDEX($J$344:$R$347,MATCH(O$350,$I$344:$I$347,0),MATCH(O$349,$J$343:$R$343,0))+IF(SUM($H390:$I390)&gt;0,INDEX($U$344:$AC$347,MATCH(O$350,$I$344:$I$347,0),MATCH(O$349,$J$343:$R$343,0)))</f>
        <v>1.5</v>
      </c>
      <c r="P390" s="695" cm="1">
        <f t="array" ref="P390">INDEX($H390:$K390,0,MATCH(P$350,$H$350:$K$350,0))*INDEX($J$344:$R$347,MATCH(P$350,$I$344:$I$347,0),MATCH(P$349,$J$343:$R$343,0))+IF(SUM($H390:$I390)&gt;0,INDEX($U$344:$AC$347,MATCH(P$350,$I$344:$I$347,0),MATCH(P$349,$J$343:$R$343,0)))</f>
        <v>2</v>
      </c>
      <c r="Q390" s="695" cm="1">
        <f t="array" ref="Q390">INDEX($H390:$K390,0,MATCH(Q$350,$H$350:$K$350,0))*INDEX($J$344:$R$347,MATCH(Q$350,$I$344:$I$347,0),MATCH(Q$349,$J$343:$R$343,0))+IF(SUM($H390:$I390)&gt;0,INDEX($U$344:$AC$347,MATCH(Q$350,$I$344:$I$347,0),MATCH(Q$349,$J$343:$R$343,0)))</f>
        <v>1</v>
      </c>
      <c r="R390" s="695" cm="1">
        <f t="array" ref="R390">INDEX($H390:$K390,0,MATCH(R$350,$H$350:$K$350,0))*INDEX($J$344:$R$347,MATCH(R$350,$I$344:$I$347,0),MATCH(R$349,$J$343:$R$343,0))+IF(SUM($H390:$I390)&gt;0,INDEX($U$344:$AC$347,MATCH(R$350,$I$344:$I$347,0),MATCH(R$349,$J$343:$R$343,0)))</f>
        <v>2</v>
      </c>
      <c r="S390" s="695" cm="1">
        <f t="array" ref="S390">INDEX($H390:$K390,0,MATCH(S$350,$H$350:$K$350,0))*INDEX($J$344:$R$347,MATCH(S$350,$I$344:$I$347,0),MATCH(S$349,$J$343:$R$343,0))+IF(SUM($H390:$I390)&gt;0,INDEX($U$344:$AC$347,MATCH(S$350,$I$344:$I$347,0),MATCH(S$349,$J$343:$R$343,0)))</f>
        <v>1</v>
      </c>
      <c r="T390" s="695" cm="1">
        <f t="array" ref="T390">INDEX($H390:$K390,0,MATCH(T$350,$H$350:$K$350,0))*INDEX($J$344:$R$347,MATCH(T$350,$I$344:$I$347,0),MATCH(T$349,$J$343:$R$343,0))+IF(SUM($H390:$I390)&gt;0,INDEX($U$344:$AC$347,MATCH(T$350,$I$344:$I$347,0),MATCH(T$349,$J$343:$R$343,0)))</f>
        <v>2</v>
      </c>
      <c r="U390" s="695" cm="1">
        <f t="array" ref="U390">INDEX($H390:$K390,0,MATCH(U$350,$H$350:$K$350,0))*INDEX($J$344:$R$347,MATCH(U$350,$I$344:$I$347,0),MATCH(U$349,$J$343:$R$343,0))+IF(SUM($H390:$I390)&gt;0,INDEX($U$344:$AC$347,MATCH(U$350,$I$344:$I$347,0),MATCH(U$349,$J$343:$R$343,0)))</f>
        <v>1</v>
      </c>
      <c r="V390" s="695" cm="1">
        <f t="array" ref="V390">INDEX($H390:$K390,0,MATCH(V$350,$H$350:$K$350,0))*INDEX($J$344:$R$347,MATCH(V$350,$I$344:$I$347,0),MATCH(V$349,$J$343:$R$343,0))+IF(SUM($H390:$I390)&gt;0,INDEX($U$344:$AC$347,MATCH(V$350,$I$344:$I$347,0),MATCH(V$349,$J$343:$R$343,0)))</f>
        <v>2</v>
      </c>
      <c r="W390" s="695" cm="1">
        <f t="array" ref="W390">INDEX($H390:$K390,0,MATCH(W$350,$H$350:$K$350,0))*INDEX($J$344:$R$347,MATCH(W$350,$I$344:$I$347,0),MATCH(W$349,$J$343:$R$343,0))+IF(SUM($H390:$I390)&gt;0,INDEX($U$344:$AC$347,MATCH(W$350,$I$344:$I$347,0),MATCH(W$349,$J$343:$R$343,0)))</f>
        <v>1</v>
      </c>
      <c r="X390" s="695" cm="1">
        <f t="array" ref="X390">INDEX($H390:$K390,0,MATCH(X$350,$H$350:$K$350,0))*INDEX($J$344:$R$347,MATCH(X$350,$I$344:$I$347,0),MATCH(X$349,$J$343:$R$343,0))+IF(SUM($H390:$I390)&gt;0,INDEX($U$344:$AC$347,MATCH(X$350,$I$344:$I$347,0),MATCH(X$349,$J$343:$R$343,0)))</f>
        <v>2</v>
      </c>
      <c r="Y390" s="695" cm="1">
        <f t="array" ref="Y390">INDEX($H390:$K390,0,MATCH(Y$350,$H$350:$K$350,0))*INDEX($J$344:$R$347,MATCH(Y$350,$I$344:$I$347,0),MATCH(Y$349,$J$343:$R$343,0))+IF(SUM($H390:$I390)&gt;0,INDEX($U$344:$AC$347,MATCH(Y$350,$I$344:$I$347,0),MATCH(Y$349,$J$343:$R$343,0)))</f>
        <v>1</v>
      </c>
      <c r="Z390" s="695" cm="1">
        <f t="array" ref="Z390">INDEX($H390:$K390,0,MATCH(Z$350,$H$350:$K$350,0))*INDEX($J$344:$R$347,MATCH(Z$350,$I$344:$I$347,0),MATCH(Z$349,$J$343:$R$343,0))+IF(SUM($H390:$I390)&gt;0,INDEX($U$344:$AC$347,MATCH(Z$350,$I$344:$I$347,0),MATCH(Z$349,$J$343:$R$343,0)))</f>
        <v>2</v>
      </c>
      <c r="AA390" s="695" cm="1">
        <f t="array" ref="AA390">INDEX($H390:$K390,0,MATCH(AA$350,$H$350:$K$350,0))*INDEX($J$344:$R$347,MATCH(AA$350,$I$344:$I$347,0),MATCH(AA$349,$J$343:$R$343,0))+IF(SUM($H390:$I390)&gt;0,INDEX($U$344:$AC$347,MATCH(AA$350,$I$344:$I$347,0),MATCH(AA$349,$J$343:$R$343,0)))</f>
        <v>0.5</v>
      </c>
      <c r="AB390" s="695" cm="1">
        <f t="array" ref="AB390">INDEX($H390:$K390,0,MATCH(AB$350,$H$350:$K$350,0))*INDEX($J$344:$R$347,MATCH(AB$350,$I$344:$I$347,0),MATCH(AB$349,$J$343:$R$343,0))+IF(SUM($H390:$I390)&gt;0,INDEX($U$344:$AC$347,MATCH(AB$350,$I$344:$I$347,0),MATCH(AB$349,$J$343:$R$343,0)))</f>
        <v>1</v>
      </c>
      <c r="AC390" s="695" cm="1">
        <f t="array" ref="AC390">INDEX($H390:$K390,0,MATCH(AC$350,$H$350:$K$350,0))*INDEX($J$344:$R$347,MATCH(AC$350,$I$344:$I$347,0),MATCH(AC$349,$J$343:$R$343,0))+IF(SUM($H390:$I390)&gt;0,INDEX($U$344:$AC$347,MATCH(AC$350,$I$344:$I$347,0),MATCH(AC$349,$J$343:$R$343,0)))</f>
        <v>1</v>
      </c>
      <c r="AD390" s="695" cm="1">
        <f t="array" ref="AD390">INDEX($H390:$K390,0,MATCH(AD$350,$H$350:$K$350,0))*INDEX($J$344:$R$347,MATCH(AD$350,$I$344:$I$347,0),MATCH(AD$349,$J$343:$R$343,0))+IF(SUM($H390:$I390)&gt;0,INDEX($U$344:$AC$347,MATCH(AD$350,$I$344:$I$347,0),MATCH(AD$349,$J$343:$R$343,0)))</f>
        <v>2</v>
      </c>
      <c r="AE390" s="695" cm="1">
        <f t="array" ref="AE390">INDEX($H390:$K390,0,MATCH(AE$350,$H$350:$K$350,0))*INDEX($J$344:$R$347,MATCH(AE$350,$I$344:$I$347,0),MATCH(AE$349,$J$343:$R$343,0))+IF(SUM($H390:$I390)&gt;0,INDEX($U$344:$AC$347,MATCH(AE$350,$I$344:$I$347,0),MATCH(AE$349,$J$343:$R$343,0)))</f>
        <v>1</v>
      </c>
      <c r="AF390" s="695" cm="1">
        <f t="array" ref="AF390">INDEX($H390:$K390,0,MATCH(AF$350,$H$350:$K$350,0))*INDEX($J$344:$R$347,MATCH(AF$350,$I$344:$I$347,0),MATCH(AF$349,$J$343:$R$343,0))+IF(SUM($H390:$I390)&gt;0,INDEX($U$344:$AC$347,MATCH(AF$350,$I$344:$I$347,0),MATCH(AF$349,$J$343:$R$343,0)))</f>
        <v>1</v>
      </c>
      <c r="AG390" s="695" cm="1">
        <f t="array" ref="AG390">INDEX($H390:$K390,0,MATCH(AG$350,$H$350:$K$350,0))*INDEX($J$344:$R$347,MATCH(AG$350,$I$344:$I$347,0),MATCH(AG$349,$J$343:$R$343,0))+IF(SUM($H390:$I390)&gt;0,INDEX($U$344:$AC$347,MATCH(AG$350,$I$344:$I$347,0),MATCH(AG$349,$J$343:$R$343,0)))</f>
        <v>1</v>
      </c>
      <c r="AH390" s="695" cm="1">
        <f t="array" ref="AH390">INDEX($H390:$K390,0,MATCH(AH$350,$H$350:$K$350,0))*INDEX($J$344:$R$347,MATCH(AH$350,$I$344:$I$347,0),MATCH(AH$349,$J$343:$R$343,0))+IF(SUM($H390:$I390)&gt;0,INDEX($U$344:$AC$347,MATCH(AH$350,$I$344:$I$347,0),MATCH(AH$349,$J$343:$R$343,0)))</f>
        <v>2</v>
      </c>
      <c r="AI390" s="695" cm="1">
        <f t="array" ref="AI390">INDEX($H390:$K390,0,MATCH(AI$350,$H$350:$K$350,0))*INDEX($J$344:$R$347,MATCH(AI$350,$I$344:$I$347,0),MATCH(AI$349,$J$343:$R$343,0))+IF(SUM($H390:$I390)&gt;0,INDEX($U$344:$AC$347,MATCH(AI$350,$I$344:$I$347,0),MATCH(AI$349,$J$343:$R$343,0)))</f>
        <v>0.5</v>
      </c>
      <c r="AJ390" s="695" cm="1">
        <f t="array" ref="AJ390">INDEX($H390:$K390,0,MATCH(AJ$350,$H$350:$K$350,0))*INDEX($J$344:$R$347,MATCH(AJ$350,$I$344:$I$347,0),MATCH(AJ$349,$J$343:$R$343,0))+IF(SUM($H390:$I390)&gt;0,INDEX($U$344:$AC$347,MATCH(AJ$350,$I$344:$I$347,0),MATCH(AJ$349,$J$343:$R$343,0)))</f>
        <v>1</v>
      </c>
      <c r="AK390" s="695" cm="1">
        <f t="array" ref="AK390">INDEX($H390:$K390,0,MATCH(AK$350,$H$350:$K$350,0))*INDEX($J$344:$R$347,MATCH(AK$350,$I$344:$I$347,0),MATCH(AK$349,$J$343:$R$343,0))+IF(SUM($H390:$I390)&gt;0,INDEX($U$344:$AC$347,MATCH(AK$350,$I$344:$I$347,0),MATCH(AK$349,$J$343:$R$343,0)))</f>
        <v>1</v>
      </c>
      <c r="AL390" s="695" cm="1">
        <f t="array" ref="AL390">INDEX($H390:$K390,0,MATCH(AL$350,$H$350:$K$350,0))*INDEX($J$344:$R$347,MATCH(AL$350,$I$344:$I$347,0),MATCH(AL$349,$J$343:$R$343,0))+IF(SUM($H390:$I390)&gt;0,INDEX($U$344:$AC$347,MATCH(AL$350,$I$344:$I$347,0),MATCH(AL$349,$J$343:$R$343,0)))</f>
        <v>2</v>
      </c>
      <c r="AM390" s="695" cm="1">
        <f t="array" ref="AM390">INDEX($H390:$K390,0,MATCH(AM$350,$H$350:$K$350,0))*INDEX($J$344:$R$347,MATCH(AM$350,$I$344:$I$347,0),MATCH(AM$349,$J$343:$R$343,0))+IF(SUM($H390:$I390)&gt;0,INDEX($U$344:$AC$347,MATCH(AM$350,$I$344:$I$347,0),MATCH(AM$349,$J$343:$R$343,0)))</f>
        <v>0.5</v>
      </c>
      <c r="AN390" s="695" cm="1">
        <f t="array" ref="AN390">INDEX($H390:$K390,0,MATCH(AN$350,$H$350:$K$350,0))*INDEX($J$344:$R$347,MATCH(AN$350,$I$344:$I$347,0),MATCH(AN$349,$J$343:$R$343,0))+IF(SUM($H390:$I390)&gt;0,INDEX($U$344:$AC$347,MATCH(AN$350,$I$344:$I$347,0),MATCH(AN$349,$J$343:$R$343,0)))</f>
        <v>1</v>
      </c>
      <c r="AO390" s="695" cm="1">
        <f t="array" ref="AO390">INDEX($H390:$K390,0,MATCH(AO$350,$H$350:$K$350,0))*INDEX($J$344:$R$347,MATCH(AO$350,$I$344:$I$347,0),MATCH(AO$349,$J$343:$R$343,0))+IF(SUM($H390:$I390)&gt;0,INDEX($U$344:$AC$347,MATCH(AO$350,$I$344:$I$347,0),MATCH(AO$349,$J$343:$R$343,0)))</f>
        <v>1</v>
      </c>
      <c r="AP390" s="695" cm="1">
        <f t="array" ref="AP390">INDEX($H390:$K390,0,MATCH(AP$350,$H$350:$K$350,0))*INDEX($J$344:$R$347,MATCH(AP$350,$I$344:$I$347,0),MATCH(AP$349,$J$343:$R$343,0))+IF(SUM($H390:$I390)&gt;0,INDEX($U$344:$AC$347,MATCH(AP$350,$I$344:$I$347,0),MATCH(AP$349,$J$343:$R$343,0)))</f>
        <v>2</v>
      </c>
      <c r="AQ390" s="695" cm="1">
        <f t="array" ref="AQ390">INDEX($H390:$K390,0,MATCH(AQ$350,$H$350:$K$350,0))*INDEX($J$344:$R$347,MATCH(AQ$350,$I$344:$I$347,0),MATCH(AQ$349,$J$343:$R$343,0))+IF(SUM($H390:$I390)&gt;0,INDEX($U$344:$AC$347,MATCH(AQ$350,$I$344:$I$347,0),MATCH(AQ$349,$J$343:$R$343,0)))</f>
        <v>0</v>
      </c>
      <c r="AR390" s="695" cm="1">
        <f t="array" ref="AR390">INDEX($H390:$K390,0,MATCH(AR$350,$H$350:$K$350,0))*INDEX($J$344:$R$347,MATCH(AR$350,$I$344:$I$347,0),MATCH(AR$349,$J$343:$R$343,0))+IF(SUM($H390:$I390)&gt;0,INDEX($U$344:$AC$347,MATCH(AR$350,$I$344:$I$347,0),MATCH(AR$349,$J$343:$R$343,0)))</f>
        <v>1</v>
      </c>
      <c r="AS390" s="695" cm="1">
        <f t="array" ref="AS390">INDEX($H390:$K390,0,MATCH(AS$350,$H$350:$K$350,0))*INDEX($J$344:$R$347,MATCH(AS$350,$I$344:$I$347,0),MATCH(AS$349,$J$343:$R$343,0))+IF(SUM($H390:$I390)&gt;0,INDEX($U$344:$AC$347,MATCH(AS$350,$I$344:$I$347,0),MATCH(AS$349,$J$343:$R$343,0)))</f>
        <v>1</v>
      </c>
      <c r="AT390" s="695" cm="1">
        <f t="array" ref="AT390">INDEX($H390:$K390,0,MATCH(AT$350,$H$350:$K$350,0))*INDEX($J$344:$R$347,MATCH(AT$350,$I$344:$I$347,0),MATCH(AT$349,$J$343:$R$343,0))+IF(SUM($H390:$I390)&gt;0,INDEX($U$344:$AC$347,MATCH(AT$350,$I$344:$I$347,0),MATCH(AT$349,$J$343:$R$343,0)))</f>
        <v>2</v>
      </c>
      <c r="AU390" s="695" cm="1">
        <f t="array" ref="AU390">INDEX($H390:$K390,0,MATCH(AU$350,$H$350:$K$350,0))*INDEX($J$344:$R$347,MATCH(AU$350,$I$344:$I$347,0),MATCH(AU$349,$J$343:$R$343,0))+IF(SUM($H390:$I390)&gt;0,INDEX($U$344:$AC$347,MATCH(AU$350,$I$344:$I$347,0),MATCH(AU$349,$J$343:$R$343,0)))</f>
        <v>1</v>
      </c>
      <c r="AV390" s="186"/>
      <c r="AW390" s="186"/>
      <c r="AX390" s="16"/>
      <c r="AY390" s="8"/>
      <c r="AZ390" s="8"/>
      <c r="BA390" s="8"/>
    </row>
    <row r="391" spans="1:53" ht="14.5" outlineLevel="1" x14ac:dyDescent="0.35">
      <c r="A391" s="6"/>
      <c r="B391" s="7"/>
      <c r="C391" s="17"/>
      <c r="D391" s="17"/>
      <c r="E391" s="17"/>
      <c r="F391" s="26"/>
      <c r="G391" s="26" t="str">
        <f t="shared" si="177"/>
        <v>YYWBNwd</v>
      </c>
      <c r="H391" s="222">
        <f t="shared" ref="H391:J404" si="179">IF($H328&gt;0,INDEX($Z$211:$AC$224,MATCH($M203,$Y$211:$Y$224,0),MATCH(H$350,$Z$210:$AC$210,0)),0)</f>
        <v>0</v>
      </c>
      <c r="I391" s="222">
        <f t="shared" si="179"/>
        <v>1</v>
      </c>
      <c r="J391" s="222">
        <f t="shared" si="179"/>
        <v>2</v>
      </c>
      <c r="K391" s="222">
        <f t="shared" si="178"/>
        <v>1</v>
      </c>
      <c r="L391" s="695" cm="1">
        <f t="array" ref="L391">INDEX($H391:$K391,0,MATCH(L$350,$H$350:$K$350,0))*INDEX($J$344:$R$347,MATCH(L$350,$I$344:$I$347,0),MATCH(L$349,$J$343:$R$343,0))+IF(SUM($H391:$I391)&gt;0,INDEX($U$344:$AC$347,MATCH(L$350,$I$344:$I$347,0),MATCH(L$349,$J$343:$R$343,0)))</f>
        <v>1</v>
      </c>
      <c r="M391" s="695" cm="1">
        <f t="array" ref="M391">INDEX($H391:$K391,0,MATCH(M$350,$H$350:$K$350,0))*INDEX($J$344:$R$347,MATCH(M$350,$I$344:$I$347,0),MATCH(M$349,$J$343:$R$343,0))+IF(SUM($H391:$I391)&gt;0,INDEX($U$344:$AC$347,MATCH(M$350,$I$344:$I$347,0),MATCH(M$349,$J$343:$R$343,0)))</f>
        <v>1</v>
      </c>
      <c r="N391" s="695" cm="1">
        <f t="array" ref="N391">INDEX($H391:$K391,0,MATCH(N$350,$H$350:$K$350,0))*INDEX($J$344:$R$347,MATCH(N$350,$I$344:$I$347,0),MATCH(N$349,$J$343:$R$343,0))+IF(SUM($H391:$I391)&gt;0,INDEX($U$344:$AC$347,MATCH(N$350,$I$344:$I$347,0),MATCH(N$349,$J$343:$R$343,0)))</f>
        <v>2</v>
      </c>
      <c r="O391" s="695" cm="1">
        <f t="array" ref="O391">INDEX($H391:$K391,0,MATCH(O$350,$H$350:$K$350,0))*INDEX($J$344:$R$347,MATCH(O$350,$I$344:$I$347,0),MATCH(O$349,$J$343:$R$343,0))+IF(SUM($H391:$I391)&gt;0,INDEX($U$344:$AC$347,MATCH(O$350,$I$344:$I$347,0),MATCH(O$349,$J$343:$R$343,0)))</f>
        <v>1.5</v>
      </c>
      <c r="P391" s="695" cm="1">
        <f t="array" ref="P391">INDEX($H391:$K391,0,MATCH(P$350,$H$350:$K$350,0))*INDEX($J$344:$R$347,MATCH(P$350,$I$344:$I$347,0),MATCH(P$349,$J$343:$R$343,0))+IF(SUM($H391:$I391)&gt;0,INDEX($U$344:$AC$347,MATCH(P$350,$I$344:$I$347,0),MATCH(P$349,$J$343:$R$343,0)))</f>
        <v>1</v>
      </c>
      <c r="Q391" s="695" cm="1">
        <f t="array" ref="Q391">INDEX($H391:$K391,0,MATCH(Q$350,$H$350:$K$350,0))*INDEX($J$344:$R$347,MATCH(Q$350,$I$344:$I$347,0),MATCH(Q$349,$J$343:$R$343,0))+IF(SUM($H391:$I391)&gt;0,INDEX($U$344:$AC$347,MATCH(Q$350,$I$344:$I$347,0),MATCH(Q$349,$J$343:$R$343,0)))</f>
        <v>1</v>
      </c>
      <c r="R391" s="695" cm="1">
        <f t="array" ref="R391">INDEX($H391:$K391,0,MATCH(R$350,$H$350:$K$350,0))*INDEX($J$344:$R$347,MATCH(R$350,$I$344:$I$347,0),MATCH(R$349,$J$343:$R$343,0))+IF(SUM($H391:$I391)&gt;0,INDEX($U$344:$AC$347,MATCH(R$350,$I$344:$I$347,0),MATCH(R$349,$J$343:$R$343,0)))</f>
        <v>2</v>
      </c>
      <c r="S391" s="695" cm="1">
        <f t="array" ref="S391">INDEX($H391:$K391,0,MATCH(S$350,$H$350:$K$350,0))*INDEX($J$344:$R$347,MATCH(S$350,$I$344:$I$347,0),MATCH(S$349,$J$343:$R$343,0))+IF(SUM($H391:$I391)&gt;0,INDEX($U$344:$AC$347,MATCH(S$350,$I$344:$I$347,0),MATCH(S$349,$J$343:$R$343,0)))</f>
        <v>1</v>
      </c>
      <c r="T391" s="695" cm="1">
        <f t="array" ref="T391">INDEX($H391:$K391,0,MATCH(T$350,$H$350:$K$350,0))*INDEX($J$344:$R$347,MATCH(T$350,$I$344:$I$347,0),MATCH(T$349,$J$343:$R$343,0))+IF(SUM($H391:$I391)&gt;0,INDEX($U$344:$AC$347,MATCH(T$350,$I$344:$I$347,0),MATCH(T$349,$J$343:$R$343,0)))</f>
        <v>1</v>
      </c>
      <c r="U391" s="695" cm="1">
        <f t="array" ref="U391">INDEX($H391:$K391,0,MATCH(U$350,$H$350:$K$350,0))*INDEX($J$344:$R$347,MATCH(U$350,$I$344:$I$347,0),MATCH(U$349,$J$343:$R$343,0))+IF(SUM($H391:$I391)&gt;0,INDEX($U$344:$AC$347,MATCH(U$350,$I$344:$I$347,0),MATCH(U$349,$J$343:$R$343,0)))</f>
        <v>1</v>
      </c>
      <c r="V391" s="695" cm="1">
        <f t="array" ref="V391">INDEX($H391:$K391,0,MATCH(V$350,$H$350:$K$350,0))*INDEX($J$344:$R$347,MATCH(V$350,$I$344:$I$347,0),MATCH(V$349,$J$343:$R$343,0))+IF(SUM($H391:$I391)&gt;0,INDEX($U$344:$AC$347,MATCH(V$350,$I$344:$I$347,0),MATCH(V$349,$J$343:$R$343,0)))</f>
        <v>2</v>
      </c>
      <c r="W391" s="695" cm="1">
        <f t="array" ref="W391">INDEX($H391:$K391,0,MATCH(W$350,$H$350:$K$350,0))*INDEX($J$344:$R$347,MATCH(W$350,$I$344:$I$347,0),MATCH(W$349,$J$343:$R$343,0))+IF(SUM($H391:$I391)&gt;0,INDEX($U$344:$AC$347,MATCH(W$350,$I$344:$I$347,0),MATCH(W$349,$J$343:$R$343,0)))</f>
        <v>1</v>
      </c>
      <c r="X391" s="695" cm="1">
        <f t="array" ref="X391">INDEX($H391:$K391,0,MATCH(X$350,$H$350:$K$350,0))*INDEX($J$344:$R$347,MATCH(X$350,$I$344:$I$347,0),MATCH(X$349,$J$343:$R$343,0))+IF(SUM($H391:$I391)&gt;0,INDEX($U$344:$AC$347,MATCH(X$350,$I$344:$I$347,0),MATCH(X$349,$J$343:$R$343,0)))</f>
        <v>1</v>
      </c>
      <c r="Y391" s="695" cm="1">
        <f t="array" ref="Y391">INDEX($H391:$K391,0,MATCH(Y$350,$H$350:$K$350,0))*INDEX($J$344:$R$347,MATCH(Y$350,$I$344:$I$347,0),MATCH(Y$349,$J$343:$R$343,0))+IF(SUM($H391:$I391)&gt;0,INDEX($U$344:$AC$347,MATCH(Y$350,$I$344:$I$347,0),MATCH(Y$349,$J$343:$R$343,0)))</f>
        <v>1</v>
      </c>
      <c r="Z391" s="695" cm="1">
        <f t="array" ref="Z391">INDEX($H391:$K391,0,MATCH(Z$350,$H$350:$K$350,0))*INDEX($J$344:$R$347,MATCH(Z$350,$I$344:$I$347,0),MATCH(Z$349,$J$343:$R$343,0))+IF(SUM($H391:$I391)&gt;0,INDEX($U$344:$AC$347,MATCH(Z$350,$I$344:$I$347,0),MATCH(Z$349,$J$343:$R$343,0)))</f>
        <v>2</v>
      </c>
      <c r="AA391" s="695" cm="1">
        <f t="array" ref="AA391">INDEX($H391:$K391,0,MATCH(AA$350,$H$350:$K$350,0))*INDEX($J$344:$R$347,MATCH(AA$350,$I$344:$I$347,0),MATCH(AA$349,$J$343:$R$343,0))+IF(SUM($H391:$I391)&gt;0,INDEX($U$344:$AC$347,MATCH(AA$350,$I$344:$I$347,0),MATCH(AA$349,$J$343:$R$343,0)))</f>
        <v>0.5</v>
      </c>
      <c r="AB391" s="695" cm="1">
        <f t="array" ref="AB391">INDEX($H391:$K391,0,MATCH(AB$350,$H$350:$K$350,0))*INDEX($J$344:$R$347,MATCH(AB$350,$I$344:$I$347,0),MATCH(AB$349,$J$343:$R$343,0))+IF(SUM($H391:$I391)&gt;0,INDEX($U$344:$AC$347,MATCH(AB$350,$I$344:$I$347,0),MATCH(AB$349,$J$343:$R$343,0)))</f>
        <v>0</v>
      </c>
      <c r="AC391" s="695" cm="1">
        <f t="array" ref="AC391">INDEX($H391:$K391,0,MATCH(AC$350,$H$350:$K$350,0))*INDEX($J$344:$R$347,MATCH(AC$350,$I$344:$I$347,0),MATCH(AC$349,$J$343:$R$343,0))+IF(SUM($H391:$I391)&gt;0,INDEX($U$344:$AC$347,MATCH(AC$350,$I$344:$I$347,0),MATCH(AC$349,$J$343:$R$343,0)))</f>
        <v>1</v>
      </c>
      <c r="AD391" s="695" cm="1">
        <f t="array" ref="AD391">INDEX($H391:$K391,0,MATCH(AD$350,$H$350:$K$350,0))*INDEX($J$344:$R$347,MATCH(AD$350,$I$344:$I$347,0),MATCH(AD$349,$J$343:$R$343,0))+IF(SUM($H391:$I391)&gt;0,INDEX($U$344:$AC$347,MATCH(AD$350,$I$344:$I$347,0),MATCH(AD$349,$J$343:$R$343,0)))</f>
        <v>2</v>
      </c>
      <c r="AE391" s="695" cm="1">
        <f t="array" ref="AE391">INDEX($H391:$K391,0,MATCH(AE$350,$H$350:$K$350,0))*INDEX($J$344:$R$347,MATCH(AE$350,$I$344:$I$347,0),MATCH(AE$349,$J$343:$R$343,0))+IF(SUM($H391:$I391)&gt;0,INDEX($U$344:$AC$347,MATCH(AE$350,$I$344:$I$347,0),MATCH(AE$349,$J$343:$R$343,0)))</f>
        <v>1</v>
      </c>
      <c r="AF391" s="695" cm="1">
        <f t="array" ref="AF391">INDEX($H391:$K391,0,MATCH(AF$350,$H$350:$K$350,0))*INDEX($J$344:$R$347,MATCH(AF$350,$I$344:$I$347,0),MATCH(AF$349,$J$343:$R$343,0))+IF(SUM($H391:$I391)&gt;0,INDEX($U$344:$AC$347,MATCH(AF$350,$I$344:$I$347,0),MATCH(AF$349,$J$343:$R$343,0)))</f>
        <v>0</v>
      </c>
      <c r="AG391" s="695" cm="1">
        <f t="array" ref="AG391">INDEX($H391:$K391,0,MATCH(AG$350,$H$350:$K$350,0))*INDEX($J$344:$R$347,MATCH(AG$350,$I$344:$I$347,0),MATCH(AG$349,$J$343:$R$343,0))+IF(SUM($H391:$I391)&gt;0,INDEX($U$344:$AC$347,MATCH(AG$350,$I$344:$I$347,0),MATCH(AG$349,$J$343:$R$343,0)))</f>
        <v>1</v>
      </c>
      <c r="AH391" s="695" cm="1">
        <f t="array" ref="AH391">INDEX($H391:$K391,0,MATCH(AH$350,$H$350:$K$350,0))*INDEX($J$344:$R$347,MATCH(AH$350,$I$344:$I$347,0),MATCH(AH$349,$J$343:$R$343,0))+IF(SUM($H391:$I391)&gt;0,INDEX($U$344:$AC$347,MATCH(AH$350,$I$344:$I$347,0),MATCH(AH$349,$J$343:$R$343,0)))</f>
        <v>2</v>
      </c>
      <c r="AI391" s="695" cm="1">
        <f t="array" ref="AI391">INDEX($H391:$K391,0,MATCH(AI$350,$H$350:$K$350,0))*INDEX($J$344:$R$347,MATCH(AI$350,$I$344:$I$347,0),MATCH(AI$349,$J$343:$R$343,0))+IF(SUM($H391:$I391)&gt;0,INDEX($U$344:$AC$347,MATCH(AI$350,$I$344:$I$347,0),MATCH(AI$349,$J$343:$R$343,0)))</f>
        <v>0.5</v>
      </c>
      <c r="AJ391" s="695" cm="1">
        <f t="array" ref="AJ391">INDEX($H391:$K391,0,MATCH(AJ$350,$H$350:$K$350,0))*INDEX($J$344:$R$347,MATCH(AJ$350,$I$344:$I$347,0),MATCH(AJ$349,$J$343:$R$343,0))+IF(SUM($H391:$I391)&gt;0,INDEX($U$344:$AC$347,MATCH(AJ$350,$I$344:$I$347,0),MATCH(AJ$349,$J$343:$R$343,0)))</f>
        <v>0</v>
      </c>
      <c r="AK391" s="695" cm="1">
        <f t="array" ref="AK391">INDEX($H391:$K391,0,MATCH(AK$350,$H$350:$K$350,0))*INDEX($J$344:$R$347,MATCH(AK$350,$I$344:$I$347,0),MATCH(AK$349,$J$343:$R$343,0))+IF(SUM($H391:$I391)&gt;0,INDEX($U$344:$AC$347,MATCH(AK$350,$I$344:$I$347,0),MATCH(AK$349,$J$343:$R$343,0)))</f>
        <v>1</v>
      </c>
      <c r="AL391" s="695" cm="1">
        <f t="array" ref="AL391">INDEX($H391:$K391,0,MATCH(AL$350,$H$350:$K$350,0))*INDEX($J$344:$R$347,MATCH(AL$350,$I$344:$I$347,0),MATCH(AL$349,$J$343:$R$343,0))+IF(SUM($H391:$I391)&gt;0,INDEX($U$344:$AC$347,MATCH(AL$350,$I$344:$I$347,0),MATCH(AL$349,$J$343:$R$343,0)))</f>
        <v>2</v>
      </c>
      <c r="AM391" s="695" cm="1">
        <f t="array" ref="AM391">INDEX($H391:$K391,0,MATCH(AM$350,$H$350:$K$350,0))*INDEX($J$344:$R$347,MATCH(AM$350,$I$344:$I$347,0),MATCH(AM$349,$J$343:$R$343,0))+IF(SUM($H391:$I391)&gt;0,INDEX($U$344:$AC$347,MATCH(AM$350,$I$344:$I$347,0),MATCH(AM$349,$J$343:$R$343,0)))</f>
        <v>0.5</v>
      </c>
      <c r="AN391" s="695" cm="1">
        <f t="array" ref="AN391">INDEX($H391:$K391,0,MATCH(AN$350,$H$350:$K$350,0))*INDEX($J$344:$R$347,MATCH(AN$350,$I$344:$I$347,0),MATCH(AN$349,$J$343:$R$343,0))+IF(SUM($H391:$I391)&gt;0,INDEX($U$344:$AC$347,MATCH(AN$350,$I$344:$I$347,0),MATCH(AN$349,$J$343:$R$343,0)))</f>
        <v>0</v>
      </c>
      <c r="AO391" s="695" cm="1">
        <f t="array" ref="AO391">INDEX($H391:$K391,0,MATCH(AO$350,$H$350:$K$350,0))*INDEX($J$344:$R$347,MATCH(AO$350,$I$344:$I$347,0),MATCH(AO$349,$J$343:$R$343,0))+IF(SUM($H391:$I391)&gt;0,INDEX($U$344:$AC$347,MATCH(AO$350,$I$344:$I$347,0),MATCH(AO$349,$J$343:$R$343,0)))</f>
        <v>1</v>
      </c>
      <c r="AP391" s="695" cm="1">
        <f t="array" ref="AP391">INDEX($H391:$K391,0,MATCH(AP$350,$H$350:$K$350,0))*INDEX($J$344:$R$347,MATCH(AP$350,$I$344:$I$347,0),MATCH(AP$349,$J$343:$R$343,0))+IF(SUM($H391:$I391)&gt;0,INDEX($U$344:$AC$347,MATCH(AP$350,$I$344:$I$347,0),MATCH(AP$349,$J$343:$R$343,0)))</f>
        <v>2</v>
      </c>
      <c r="AQ391" s="695" cm="1">
        <f t="array" ref="AQ391">INDEX($H391:$K391,0,MATCH(AQ$350,$H$350:$K$350,0))*INDEX($J$344:$R$347,MATCH(AQ$350,$I$344:$I$347,0),MATCH(AQ$349,$J$343:$R$343,0))+IF(SUM($H391:$I391)&gt;0,INDEX($U$344:$AC$347,MATCH(AQ$350,$I$344:$I$347,0),MATCH(AQ$349,$J$343:$R$343,0)))</f>
        <v>0</v>
      </c>
      <c r="AR391" s="695" cm="1">
        <f t="array" ref="AR391">INDEX($H391:$K391,0,MATCH(AR$350,$H$350:$K$350,0))*INDEX($J$344:$R$347,MATCH(AR$350,$I$344:$I$347,0),MATCH(AR$349,$J$343:$R$343,0))+IF(SUM($H391:$I391)&gt;0,INDEX($U$344:$AC$347,MATCH(AR$350,$I$344:$I$347,0),MATCH(AR$349,$J$343:$R$343,0)))</f>
        <v>0</v>
      </c>
      <c r="AS391" s="695" cm="1">
        <f t="array" ref="AS391">INDEX($H391:$K391,0,MATCH(AS$350,$H$350:$K$350,0))*INDEX($J$344:$R$347,MATCH(AS$350,$I$344:$I$347,0),MATCH(AS$349,$J$343:$R$343,0))+IF(SUM($H391:$I391)&gt;0,INDEX($U$344:$AC$347,MATCH(AS$350,$I$344:$I$347,0),MATCH(AS$349,$J$343:$R$343,0)))</f>
        <v>1</v>
      </c>
      <c r="AT391" s="695" cm="1">
        <f t="array" ref="AT391">INDEX($H391:$K391,0,MATCH(AT$350,$H$350:$K$350,0))*INDEX($J$344:$R$347,MATCH(AT$350,$I$344:$I$347,0),MATCH(AT$349,$J$343:$R$343,0))+IF(SUM($H391:$I391)&gt;0,INDEX($U$344:$AC$347,MATCH(AT$350,$I$344:$I$347,0),MATCH(AT$349,$J$343:$R$343,0)))</f>
        <v>2</v>
      </c>
      <c r="AU391" s="695" cm="1">
        <f t="array" ref="AU391">INDEX($H391:$K391,0,MATCH(AU$350,$H$350:$K$350,0))*INDEX($J$344:$R$347,MATCH(AU$350,$I$344:$I$347,0),MATCH(AU$349,$J$343:$R$343,0))+IF(SUM($H391:$I391)&gt;0,INDEX($U$344:$AC$347,MATCH(AU$350,$I$344:$I$347,0),MATCH(AU$349,$J$343:$R$343,0)))</f>
        <v>1</v>
      </c>
      <c r="AV391" s="186"/>
      <c r="AW391" s="186"/>
      <c r="AX391" s="16"/>
      <c r="AY391" s="8"/>
      <c r="AZ391" s="8"/>
      <c r="BA391" s="8"/>
    </row>
    <row r="392" spans="1:53" ht="14.5" outlineLevel="1" x14ac:dyDescent="0.35">
      <c r="A392" s="6"/>
      <c r="B392" s="7"/>
      <c r="C392" s="17"/>
      <c r="D392" s="17"/>
      <c r="E392" s="17"/>
      <c r="F392" s="26"/>
      <c r="G392" s="26" t="str">
        <f t="shared" si="177"/>
        <v>YYLWBl</v>
      </c>
      <c r="H392" s="222">
        <f t="shared" si="179"/>
        <v>1</v>
      </c>
      <c r="I392" s="222">
        <f t="shared" si="179"/>
        <v>1</v>
      </c>
      <c r="J392" s="222">
        <f t="shared" si="179"/>
        <v>3</v>
      </c>
      <c r="K392" s="222">
        <f t="shared" si="178"/>
        <v>0</v>
      </c>
      <c r="L392" s="695" cm="1">
        <f t="array" ref="L392">INDEX($H392:$K392,0,MATCH(L$350,$H$350:$K$350,0))*INDEX($J$344:$R$347,MATCH(L$350,$I$344:$I$347,0),MATCH(L$349,$J$343:$R$343,0))+IF(SUM($H392:$I392)&gt;0,INDEX($U$344:$AC$347,MATCH(L$350,$I$344:$I$347,0),MATCH(L$349,$J$343:$R$343,0)))</f>
        <v>2</v>
      </c>
      <c r="M392" s="695" cm="1">
        <f t="array" ref="M392">INDEX($H392:$K392,0,MATCH(M$350,$H$350:$K$350,0))*INDEX($J$344:$R$347,MATCH(M$350,$I$344:$I$347,0),MATCH(M$349,$J$343:$R$343,0))+IF(SUM($H392:$I392)&gt;0,INDEX($U$344:$AC$347,MATCH(M$350,$I$344:$I$347,0),MATCH(M$349,$J$343:$R$343,0)))</f>
        <v>1</v>
      </c>
      <c r="N392" s="695" cm="1">
        <f t="array" ref="N392">INDEX($H392:$K392,0,MATCH(N$350,$H$350:$K$350,0))*INDEX($J$344:$R$347,MATCH(N$350,$I$344:$I$347,0),MATCH(N$349,$J$343:$R$343,0))+IF(SUM($H392:$I392)&gt;0,INDEX($U$344:$AC$347,MATCH(N$350,$I$344:$I$347,0),MATCH(N$349,$J$343:$R$343,0)))</f>
        <v>3</v>
      </c>
      <c r="O392" s="695" cm="1">
        <f t="array" ref="O392">INDEX($H392:$K392,0,MATCH(O$350,$H$350:$K$350,0))*INDEX($J$344:$R$347,MATCH(O$350,$I$344:$I$347,0),MATCH(O$349,$J$343:$R$343,0))+IF(SUM($H392:$I392)&gt;0,INDEX($U$344:$AC$347,MATCH(O$350,$I$344:$I$347,0),MATCH(O$349,$J$343:$R$343,0)))</f>
        <v>0</v>
      </c>
      <c r="P392" s="695" cm="1">
        <f t="array" ref="P392">INDEX($H392:$K392,0,MATCH(P$350,$H$350:$K$350,0))*INDEX($J$344:$R$347,MATCH(P$350,$I$344:$I$347,0),MATCH(P$349,$J$343:$R$343,0))+IF(SUM($H392:$I392)&gt;0,INDEX($U$344:$AC$347,MATCH(P$350,$I$344:$I$347,0),MATCH(P$349,$J$343:$R$343,0)))</f>
        <v>2</v>
      </c>
      <c r="Q392" s="695" cm="1">
        <f t="array" ref="Q392">INDEX($H392:$K392,0,MATCH(Q$350,$H$350:$K$350,0))*INDEX($J$344:$R$347,MATCH(Q$350,$I$344:$I$347,0),MATCH(Q$349,$J$343:$R$343,0))+IF(SUM($H392:$I392)&gt;0,INDEX($U$344:$AC$347,MATCH(Q$350,$I$344:$I$347,0),MATCH(Q$349,$J$343:$R$343,0)))</f>
        <v>1</v>
      </c>
      <c r="R392" s="695" cm="1">
        <f t="array" ref="R392">INDEX($H392:$K392,0,MATCH(R$350,$H$350:$K$350,0))*INDEX($J$344:$R$347,MATCH(R$350,$I$344:$I$347,0),MATCH(R$349,$J$343:$R$343,0))+IF(SUM($H392:$I392)&gt;0,INDEX($U$344:$AC$347,MATCH(R$350,$I$344:$I$347,0),MATCH(R$349,$J$343:$R$343,0)))</f>
        <v>3</v>
      </c>
      <c r="S392" s="695" cm="1">
        <f t="array" ref="S392">INDEX($H392:$K392,0,MATCH(S$350,$H$350:$K$350,0))*INDEX($J$344:$R$347,MATCH(S$350,$I$344:$I$347,0),MATCH(S$349,$J$343:$R$343,0))+IF(SUM($H392:$I392)&gt;0,INDEX($U$344:$AC$347,MATCH(S$350,$I$344:$I$347,0),MATCH(S$349,$J$343:$R$343,0)))</f>
        <v>0</v>
      </c>
      <c r="T392" s="695" cm="1">
        <f t="array" ref="T392">INDEX($H392:$K392,0,MATCH(T$350,$H$350:$K$350,0))*INDEX($J$344:$R$347,MATCH(T$350,$I$344:$I$347,0),MATCH(T$349,$J$343:$R$343,0))+IF(SUM($H392:$I392)&gt;0,INDEX($U$344:$AC$347,MATCH(T$350,$I$344:$I$347,0),MATCH(T$349,$J$343:$R$343,0)))</f>
        <v>2</v>
      </c>
      <c r="U392" s="695" cm="1">
        <f t="array" ref="U392">INDEX($H392:$K392,0,MATCH(U$350,$H$350:$K$350,0))*INDEX($J$344:$R$347,MATCH(U$350,$I$344:$I$347,0),MATCH(U$349,$J$343:$R$343,0))+IF(SUM($H392:$I392)&gt;0,INDEX($U$344:$AC$347,MATCH(U$350,$I$344:$I$347,0),MATCH(U$349,$J$343:$R$343,0)))</f>
        <v>1</v>
      </c>
      <c r="V392" s="695" cm="1">
        <f t="array" ref="V392">INDEX($H392:$K392,0,MATCH(V$350,$H$350:$K$350,0))*INDEX($J$344:$R$347,MATCH(V$350,$I$344:$I$347,0),MATCH(V$349,$J$343:$R$343,0))+IF(SUM($H392:$I392)&gt;0,INDEX($U$344:$AC$347,MATCH(V$350,$I$344:$I$347,0),MATCH(V$349,$J$343:$R$343,0)))</f>
        <v>3</v>
      </c>
      <c r="W392" s="695" cm="1">
        <f t="array" ref="W392">INDEX($H392:$K392,0,MATCH(W$350,$H$350:$K$350,0))*INDEX($J$344:$R$347,MATCH(W$350,$I$344:$I$347,0),MATCH(W$349,$J$343:$R$343,0))+IF(SUM($H392:$I392)&gt;0,INDEX($U$344:$AC$347,MATCH(W$350,$I$344:$I$347,0),MATCH(W$349,$J$343:$R$343,0)))</f>
        <v>0</v>
      </c>
      <c r="X392" s="695" cm="1">
        <f t="array" ref="X392">INDEX($H392:$K392,0,MATCH(X$350,$H$350:$K$350,0))*INDEX($J$344:$R$347,MATCH(X$350,$I$344:$I$347,0),MATCH(X$349,$J$343:$R$343,0))+IF(SUM($H392:$I392)&gt;0,INDEX($U$344:$AC$347,MATCH(X$350,$I$344:$I$347,0),MATCH(X$349,$J$343:$R$343,0)))</f>
        <v>2</v>
      </c>
      <c r="Y392" s="695" cm="1">
        <f t="array" ref="Y392">INDEX($H392:$K392,0,MATCH(Y$350,$H$350:$K$350,0))*INDEX($J$344:$R$347,MATCH(Y$350,$I$344:$I$347,0),MATCH(Y$349,$J$343:$R$343,0))+IF(SUM($H392:$I392)&gt;0,INDEX($U$344:$AC$347,MATCH(Y$350,$I$344:$I$347,0),MATCH(Y$349,$J$343:$R$343,0)))</f>
        <v>1</v>
      </c>
      <c r="Z392" s="695" cm="1">
        <f t="array" ref="Z392">INDEX($H392:$K392,0,MATCH(Z$350,$H$350:$K$350,0))*INDEX($J$344:$R$347,MATCH(Z$350,$I$344:$I$347,0),MATCH(Z$349,$J$343:$R$343,0))+IF(SUM($H392:$I392)&gt;0,INDEX($U$344:$AC$347,MATCH(Z$350,$I$344:$I$347,0),MATCH(Z$349,$J$343:$R$343,0)))</f>
        <v>3</v>
      </c>
      <c r="AA392" s="695" cm="1">
        <f t="array" ref="AA392">INDEX($H392:$K392,0,MATCH(AA$350,$H$350:$K$350,0))*INDEX($J$344:$R$347,MATCH(AA$350,$I$344:$I$347,0),MATCH(AA$349,$J$343:$R$343,0))+IF(SUM($H392:$I392)&gt;0,INDEX($U$344:$AC$347,MATCH(AA$350,$I$344:$I$347,0),MATCH(AA$349,$J$343:$R$343,0)))</f>
        <v>0</v>
      </c>
      <c r="AB392" s="695" cm="1">
        <f t="array" ref="AB392">INDEX($H392:$K392,0,MATCH(AB$350,$H$350:$K$350,0))*INDEX($J$344:$R$347,MATCH(AB$350,$I$344:$I$347,0),MATCH(AB$349,$J$343:$R$343,0))+IF(SUM($H392:$I392)&gt;0,INDEX($U$344:$AC$347,MATCH(AB$350,$I$344:$I$347,0),MATCH(AB$349,$J$343:$R$343,0)))</f>
        <v>1</v>
      </c>
      <c r="AC392" s="695" cm="1">
        <f t="array" ref="AC392">INDEX($H392:$K392,0,MATCH(AC$350,$H$350:$K$350,0))*INDEX($J$344:$R$347,MATCH(AC$350,$I$344:$I$347,0),MATCH(AC$349,$J$343:$R$343,0))+IF(SUM($H392:$I392)&gt;0,INDEX($U$344:$AC$347,MATCH(AC$350,$I$344:$I$347,0),MATCH(AC$349,$J$343:$R$343,0)))</f>
        <v>1</v>
      </c>
      <c r="AD392" s="695" cm="1">
        <f t="array" ref="AD392">INDEX($H392:$K392,0,MATCH(AD$350,$H$350:$K$350,0))*INDEX($J$344:$R$347,MATCH(AD$350,$I$344:$I$347,0),MATCH(AD$349,$J$343:$R$343,0))+IF(SUM($H392:$I392)&gt;0,INDEX($U$344:$AC$347,MATCH(AD$350,$I$344:$I$347,0),MATCH(AD$349,$J$343:$R$343,0)))</f>
        <v>3</v>
      </c>
      <c r="AE392" s="695" cm="1">
        <f t="array" ref="AE392">INDEX($H392:$K392,0,MATCH(AE$350,$H$350:$K$350,0))*INDEX($J$344:$R$347,MATCH(AE$350,$I$344:$I$347,0),MATCH(AE$349,$J$343:$R$343,0))+IF(SUM($H392:$I392)&gt;0,INDEX($U$344:$AC$347,MATCH(AE$350,$I$344:$I$347,0),MATCH(AE$349,$J$343:$R$343,0)))</f>
        <v>0</v>
      </c>
      <c r="AF392" s="695" cm="1">
        <f t="array" ref="AF392">INDEX($H392:$K392,0,MATCH(AF$350,$H$350:$K$350,0))*INDEX($J$344:$R$347,MATCH(AF$350,$I$344:$I$347,0),MATCH(AF$349,$J$343:$R$343,0))+IF(SUM($H392:$I392)&gt;0,INDEX($U$344:$AC$347,MATCH(AF$350,$I$344:$I$347,0),MATCH(AF$349,$J$343:$R$343,0)))</f>
        <v>1</v>
      </c>
      <c r="AG392" s="695" cm="1">
        <f t="array" ref="AG392">INDEX($H392:$K392,0,MATCH(AG$350,$H$350:$K$350,0))*INDEX($J$344:$R$347,MATCH(AG$350,$I$344:$I$347,0),MATCH(AG$349,$J$343:$R$343,0))+IF(SUM($H392:$I392)&gt;0,INDEX($U$344:$AC$347,MATCH(AG$350,$I$344:$I$347,0),MATCH(AG$349,$J$343:$R$343,0)))</f>
        <v>1</v>
      </c>
      <c r="AH392" s="695" cm="1">
        <f t="array" ref="AH392">INDEX($H392:$K392,0,MATCH(AH$350,$H$350:$K$350,0))*INDEX($J$344:$R$347,MATCH(AH$350,$I$344:$I$347,0),MATCH(AH$349,$J$343:$R$343,0))+IF(SUM($H392:$I392)&gt;0,INDEX($U$344:$AC$347,MATCH(AH$350,$I$344:$I$347,0),MATCH(AH$349,$J$343:$R$343,0)))</f>
        <v>3</v>
      </c>
      <c r="AI392" s="695" cm="1">
        <f t="array" ref="AI392">INDEX($H392:$K392,0,MATCH(AI$350,$H$350:$K$350,0))*INDEX($J$344:$R$347,MATCH(AI$350,$I$344:$I$347,0),MATCH(AI$349,$J$343:$R$343,0))+IF(SUM($H392:$I392)&gt;0,INDEX($U$344:$AC$347,MATCH(AI$350,$I$344:$I$347,0),MATCH(AI$349,$J$343:$R$343,0)))</f>
        <v>0</v>
      </c>
      <c r="AJ392" s="695" cm="1">
        <f t="array" ref="AJ392">INDEX($H392:$K392,0,MATCH(AJ$350,$H$350:$K$350,0))*INDEX($J$344:$R$347,MATCH(AJ$350,$I$344:$I$347,0),MATCH(AJ$349,$J$343:$R$343,0))+IF(SUM($H392:$I392)&gt;0,INDEX($U$344:$AC$347,MATCH(AJ$350,$I$344:$I$347,0),MATCH(AJ$349,$J$343:$R$343,0)))</f>
        <v>1</v>
      </c>
      <c r="AK392" s="695" cm="1">
        <f t="array" ref="AK392">INDEX($H392:$K392,0,MATCH(AK$350,$H$350:$K$350,0))*INDEX($J$344:$R$347,MATCH(AK$350,$I$344:$I$347,0),MATCH(AK$349,$J$343:$R$343,0))+IF(SUM($H392:$I392)&gt;0,INDEX($U$344:$AC$347,MATCH(AK$350,$I$344:$I$347,0),MATCH(AK$349,$J$343:$R$343,0)))</f>
        <v>1</v>
      </c>
      <c r="AL392" s="695" cm="1">
        <f t="array" ref="AL392">INDEX($H392:$K392,0,MATCH(AL$350,$H$350:$K$350,0))*INDEX($J$344:$R$347,MATCH(AL$350,$I$344:$I$347,0),MATCH(AL$349,$J$343:$R$343,0))+IF(SUM($H392:$I392)&gt;0,INDEX($U$344:$AC$347,MATCH(AL$350,$I$344:$I$347,0),MATCH(AL$349,$J$343:$R$343,0)))</f>
        <v>3</v>
      </c>
      <c r="AM392" s="695" cm="1">
        <f t="array" ref="AM392">INDEX($H392:$K392,0,MATCH(AM$350,$H$350:$K$350,0))*INDEX($J$344:$R$347,MATCH(AM$350,$I$344:$I$347,0),MATCH(AM$349,$J$343:$R$343,0))+IF(SUM($H392:$I392)&gt;0,INDEX($U$344:$AC$347,MATCH(AM$350,$I$344:$I$347,0),MATCH(AM$349,$J$343:$R$343,0)))</f>
        <v>0</v>
      </c>
      <c r="AN392" s="695" cm="1">
        <f t="array" ref="AN392">INDEX($H392:$K392,0,MATCH(AN$350,$H$350:$K$350,0))*INDEX($J$344:$R$347,MATCH(AN$350,$I$344:$I$347,0),MATCH(AN$349,$J$343:$R$343,0))+IF(SUM($H392:$I392)&gt;0,INDEX($U$344:$AC$347,MATCH(AN$350,$I$344:$I$347,0),MATCH(AN$349,$J$343:$R$343,0)))</f>
        <v>1</v>
      </c>
      <c r="AO392" s="695" cm="1">
        <f t="array" ref="AO392">INDEX($H392:$K392,0,MATCH(AO$350,$H$350:$K$350,0))*INDEX($J$344:$R$347,MATCH(AO$350,$I$344:$I$347,0),MATCH(AO$349,$J$343:$R$343,0))+IF(SUM($H392:$I392)&gt;0,INDEX($U$344:$AC$347,MATCH(AO$350,$I$344:$I$347,0),MATCH(AO$349,$J$343:$R$343,0)))</f>
        <v>1</v>
      </c>
      <c r="AP392" s="695" cm="1">
        <f t="array" ref="AP392">INDEX($H392:$K392,0,MATCH(AP$350,$H$350:$K$350,0))*INDEX($J$344:$R$347,MATCH(AP$350,$I$344:$I$347,0),MATCH(AP$349,$J$343:$R$343,0))+IF(SUM($H392:$I392)&gt;0,INDEX($U$344:$AC$347,MATCH(AP$350,$I$344:$I$347,0),MATCH(AP$349,$J$343:$R$343,0)))</f>
        <v>3</v>
      </c>
      <c r="AQ392" s="695" cm="1">
        <f t="array" ref="AQ392">INDEX($H392:$K392,0,MATCH(AQ$350,$H$350:$K$350,0))*INDEX($J$344:$R$347,MATCH(AQ$350,$I$344:$I$347,0),MATCH(AQ$349,$J$343:$R$343,0))+IF(SUM($H392:$I392)&gt;0,INDEX($U$344:$AC$347,MATCH(AQ$350,$I$344:$I$347,0),MATCH(AQ$349,$J$343:$R$343,0)))</f>
        <v>0</v>
      </c>
      <c r="AR392" s="695" cm="1">
        <f t="array" ref="AR392">INDEX($H392:$K392,0,MATCH(AR$350,$H$350:$K$350,0))*INDEX($J$344:$R$347,MATCH(AR$350,$I$344:$I$347,0),MATCH(AR$349,$J$343:$R$343,0))+IF(SUM($H392:$I392)&gt;0,INDEX($U$344:$AC$347,MATCH(AR$350,$I$344:$I$347,0),MATCH(AR$349,$J$343:$R$343,0)))</f>
        <v>1</v>
      </c>
      <c r="AS392" s="695" cm="1">
        <f t="array" ref="AS392">INDEX($H392:$K392,0,MATCH(AS$350,$H$350:$K$350,0))*INDEX($J$344:$R$347,MATCH(AS$350,$I$344:$I$347,0),MATCH(AS$349,$J$343:$R$343,0))+IF(SUM($H392:$I392)&gt;0,INDEX($U$344:$AC$347,MATCH(AS$350,$I$344:$I$347,0),MATCH(AS$349,$J$343:$R$343,0)))</f>
        <v>1</v>
      </c>
      <c r="AT392" s="695" cm="1">
        <f t="array" ref="AT392">INDEX($H392:$K392,0,MATCH(AT$350,$H$350:$K$350,0))*INDEX($J$344:$R$347,MATCH(AT$350,$I$344:$I$347,0),MATCH(AT$349,$J$343:$R$343,0))+IF(SUM($H392:$I392)&gt;0,INDEX($U$344:$AC$347,MATCH(AT$350,$I$344:$I$347,0),MATCH(AT$349,$J$343:$R$343,0)))</f>
        <v>3</v>
      </c>
      <c r="AU392" s="695" cm="1">
        <f t="array" ref="AU392">INDEX($H392:$K392,0,MATCH(AU$350,$H$350:$K$350,0))*INDEX($J$344:$R$347,MATCH(AU$350,$I$344:$I$347,0),MATCH(AU$349,$J$343:$R$343,0))+IF(SUM($H392:$I392)&gt;0,INDEX($U$344:$AC$347,MATCH(AU$350,$I$344:$I$347,0),MATCH(AU$349,$J$343:$R$343,0)))</f>
        <v>0</v>
      </c>
      <c r="AV392" s="186"/>
      <c r="AW392" s="186"/>
      <c r="AX392" s="16"/>
      <c r="AY392" s="8"/>
      <c r="AZ392" s="8"/>
      <c r="BA392" s="8"/>
    </row>
    <row r="393" spans="1:53" ht="14.5" outlineLevel="1" x14ac:dyDescent="0.35">
      <c r="A393" s="6"/>
      <c r="B393" s="7"/>
      <c r="C393" s="17"/>
      <c r="D393" s="17"/>
      <c r="E393" s="17"/>
      <c r="F393" s="26"/>
      <c r="G393" s="26" t="str">
        <f t="shared" si="177"/>
        <v>YYBLWb</v>
      </c>
      <c r="H393" s="222">
        <f t="shared" si="179"/>
        <v>1</v>
      </c>
      <c r="I393" s="222">
        <f t="shared" si="179"/>
        <v>1</v>
      </c>
      <c r="J393" s="222">
        <f t="shared" si="179"/>
        <v>2</v>
      </c>
      <c r="K393" s="222">
        <f t="shared" si="178"/>
        <v>1</v>
      </c>
      <c r="L393" s="695" cm="1">
        <f t="array" ref="L393">INDEX($H393:$K393,0,MATCH(L$350,$H$350:$K$350,0))*INDEX($J$344:$R$347,MATCH(L$350,$I$344:$I$347,0),MATCH(L$349,$J$343:$R$343,0))+IF(SUM($H393:$I393)&gt;0,INDEX($U$344:$AC$347,MATCH(L$350,$I$344:$I$347,0),MATCH(L$349,$J$343:$R$343,0)))</f>
        <v>2</v>
      </c>
      <c r="M393" s="695" cm="1">
        <f t="array" ref="M393">INDEX($H393:$K393,0,MATCH(M$350,$H$350:$K$350,0))*INDEX($J$344:$R$347,MATCH(M$350,$I$344:$I$347,0),MATCH(M$349,$J$343:$R$343,0))+IF(SUM($H393:$I393)&gt;0,INDEX($U$344:$AC$347,MATCH(M$350,$I$344:$I$347,0),MATCH(M$349,$J$343:$R$343,0)))</f>
        <v>1</v>
      </c>
      <c r="N393" s="695" cm="1">
        <f t="array" ref="N393">INDEX($H393:$K393,0,MATCH(N$350,$H$350:$K$350,0))*INDEX($J$344:$R$347,MATCH(N$350,$I$344:$I$347,0),MATCH(N$349,$J$343:$R$343,0))+IF(SUM($H393:$I393)&gt;0,INDEX($U$344:$AC$347,MATCH(N$350,$I$344:$I$347,0),MATCH(N$349,$J$343:$R$343,0)))</f>
        <v>2</v>
      </c>
      <c r="O393" s="695" cm="1">
        <f t="array" ref="O393">INDEX($H393:$K393,0,MATCH(O$350,$H$350:$K$350,0))*INDEX($J$344:$R$347,MATCH(O$350,$I$344:$I$347,0),MATCH(O$349,$J$343:$R$343,0))+IF(SUM($H393:$I393)&gt;0,INDEX($U$344:$AC$347,MATCH(O$350,$I$344:$I$347,0),MATCH(O$349,$J$343:$R$343,0)))</f>
        <v>1.5</v>
      </c>
      <c r="P393" s="695" cm="1">
        <f t="array" ref="P393">INDEX($H393:$K393,0,MATCH(P$350,$H$350:$K$350,0))*INDEX($J$344:$R$347,MATCH(P$350,$I$344:$I$347,0),MATCH(P$349,$J$343:$R$343,0))+IF(SUM($H393:$I393)&gt;0,INDEX($U$344:$AC$347,MATCH(P$350,$I$344:$I$347,0),MATCH(P$349,$J$343:$R$343,0)))</f>
        <v>2</v>
      </c>
      <c r="Q393" s="695" cm="1">
        <f t="array" ref="Q393">INDEX($H393:$K393,0,MATCH(Q$350,$H$350:$K$350,0))*INDEX($J$344:$R$347,MATCH(Q$350,$I$344:$I$347,0),MATCH(Q$349,$J$343:$R$343,0))+IF(SUM($H393:$I393)&gt;0,INDEX($U$344:$AC$347,MATCH(Q$350,$I$344:$I$347,0),MATCH(Q$349,$J$343:$R$343,0)))</f>
        <v>1</v>
      </c>
      <c r="R393" s="695" cm="1">
        <f t="array" ref="R393">INDEX($H393:$K393,0,MATCH(R$350,$H$350:$K$350,0))*INDEX($J$344:$R$347,MATCH(R$350,$I$344:$I$347,0),MATCH(R$349,$J$343:$R$343,0))+IF(SUM($H393:$I393)&gt;0,INDEX($U$344:$AC$347,MATCH(R$350,$I$344:$I$347,0),MATCH(R$349,$J$343:$R$343,0)))</f>
        <v>2</v>
      </c>
      <c r="S393" s="695" cm="1">
        <f t="array" ref="S393">INDEX($H393:$K393,0,MATCH(S$350,$H$350:$K$350,0))*INDEX($J$344:$R$347,MATCH(S$350,$I$344:$I$347,0),MATCH(S$349,$J$343:$R$343,0))+IF(SUM($H393:$I393)&gt;0,INDEX($U$344:$AC$347,MATCH(S$350,$I$344:$I$347,0),MATCH(S$349,$J$343:$R$343,0)))</f>
        <v>1</v>
      </c>
      <c r="T393" s="695" cm="1">
        <f t="array" ref="T393">INDEX($H393:$K393,0,MATCH(T$350,$H$350:$K$350,0))*INDEX($J$344:$R$347,MATCH(T$350,$I$344:$I$347,0),MATCH(T$349,$J$343:$R$343,0))+IF(SUM($H393:$I393)&gt;0,INDEX($U$344:$AC$347,MATCH(T$350,$I$344:$I$347,0),MATCH(T$349,$J$343:$R$343,0)))</f>
        <v>2</v>
      </c>
      <c r="U393" s="695" cm="1">
        <f t="array" ref="U393">INDEX($H393:$K393,0,MATCH(U$350,$H$350:$K$350,0))*INDEX($J$344:$R$347,MATCH(U$350,$I$344:$I$347,0),MATCH(U$349,$J$343:$R$343,0))+IF(SUM($H393:$I393)&gt;0,INDEX($U$344:$AC$347,MATCH(U$350,$I$344:$I$347,0),MATCH(U$349,$J$343:$R$343,0)))</f>
        <v>1</v>
      </c>
      <c r="V393" s="695" cm="1">
        <f t="array" ref="V393">INDEX($H393:$K393,0,MATCH(V$350,$H$350:$K$350,0))*INDEX($J$344:$R$347,MATCH(V$350,$I$344:$I$347,0),MATCH(V$349,$J$343:$R$343,0))+IF(SUM($H393:$I393)&gt;0,INDEX($U$344:$AC$347,MATCH(V$350,$I$344:$I$347,0),MATCH(V$349,$J$343:$R$343,0)))</f>
        <v>2</v>
      </c>
      <c r="W393" s="695" cm="1">
        <f t="array" ref="W393">INDEX($H393:$K393,0,MATCH(W$350,$H$350:$K$350,0))*INDEX($J$344:$R$347,MATCH(W$350,$I$344:$I$347,0),MATCH(W$349,$J$343:$R$343,0))+IF(SUM($H393:$I393)&gt;0,INDEX($U$344:$AC$347,MATCH(W$350,$I$344:$I$347,0),MATCH(W$349,$J$343:$R$343,0)))</f>
        <v>1</v>
      </c>
      <c r="X393" s="695" cm="1">
        <f t="array" ref="X393">INDEX($H393:$K393,0,MATCH(X$350,$H$350:$K$350,0))*INDEX($J$344:$R$347,MATCH(X$350,$I$344:$I$347,0),MATCH(X$349,$J$343:$R$343,0))+IF(SUM($H393:$I393)&gt;0,INDEX($U$344:$AC$347,MATCH(X$350,$I$344:$I$347,0),MATCH(X$349,$J$343:$R$343,0)))</f>
        <v>2</v>
      </c>
      <c r="Y393" s="695" cm="1">
        <f t="array" ref="Y393">INDEX($H393:$K393,0,MATCH(Y$350,$H$350:$K$350,0))*INDEX($J$344:$R$347,MATCH(Y$350,$I$344:$I$347,0),MATCH(Y$349,$J$343:$R$343,0))+IF(SUM($H393:$I393)&gt;0,INDEX($U$344:$AC$347,MATCH(Y$350,$I$344:$I$347,0),MATCH(Y$349,$J$343:$R$343,0)))</f>
        <v>1</v>
      </c>
      <c r="Z393" s="695" cm="1">
        <f t="array" ref="Z393">INDEX($H393:$K393,0,MATCH(Z$350,$H$350:$K$350,0))*INDEX($J$344:$R$347,MATCH(Z$350,$I$344:$I$347,0),MATCH(Z$349,$J$343:$R$343,0))+IF(SUM($H393:$I393)&gt;0,INDEX($U$344:$AC$347,MATCH(Z$350,$I$344:$I$347,0),MATCH(Z$349,$J$343:$R$343,0)))</f>
        <v>2</v>
      </c>
      <c r="AA393" s="695" cm="1">
        <f t="array" ref="AA393">INDEX($H393:$K393,0,MATCH(AA$350,$H$350:$K$350,0))*INDEX($J$344:$R$347,MATCH(AA$350,$I$344:$I$347,0),MATCH(AA$349,$J$343:$R$343,0))+IF(SUM($H393:$I393)&gt;0,INDEX($U$344:$AC$347,MATCH(AA$350,$I$344:$I$347,0),MATCH(AA$349,$J$343:$R$343,0)))</f>
        <v>0.5</v>
      </c>
      <c r="AB393" s="695" cm="1">
        <f t="array" ref="AB393">INDEX($H393:$K393,0,MATCH(AB$350,$H$350:$K$350,0))*INDEX($J$344:$R$347,MATCH(AB$350,$I$344:$I$347,0),MATCH(AB$349,$J$343:$R$343,0))+IF(SUM($H393:$I393)&gt;0,INDEX($U$344:$AC$347,MATCH(AB$350,$I$344:$I$347,0),MATCH(AB$349,$J$343:$R$343,0)))</f>
        <v>1</v>
      </c>
      <c r="AC393" s="695" cm="1">
        <f t="array" ref="AC393">INDEX($H393:$K393,0,MATCH(AC$350,$H$350:$K$350,0))*INDEX($J$344:$R$347,MATCH(AC$350,$I$344:$I$347,0),MATCH(AC$349,$J$343:$R$343,0))+IF(SUM($H393:$I393)&gt;0,INDEX($U$344:$AC$347,MATCH(AC$350,$I$344:$I$347,0),MATCH(AC$349,$J$343:$R$343,0)))</f>
        <v>1</v>
      </c>
      <c r="AD393" s="695" cm="1">
        <f t="array" ref="AD393">INDEX($H393:$K393,0,MATCH(AD$350,$H$350:$K$350,0))*INDEX($J$344:$R$347,MATCH(AD$350,$I$344:$I$347,0),MATCH(AD$349,$J$343:$R$343,0))+IF(SUM($H393:$I393)&gt;0,INDEX($U$344:$AC$347,MATCH(AD$350,$I$344:$I$347,0),MATCH(AD$349,$J$343:$R$343,0)))</f>
        <v>2</v>
      </c>
      <c r="AE393" s="695" cm="1">
        <f t="array" ref="AE393">INDEX($H393:$K393,0,MATCH(AE$350,$H$350:$K$350,0))*INDEX($J$344:$R$347,MATCH(AE$350,$I$344:$I$347,0),MATCH(AE$349,$J$343:$R$343,0))+IF(SUM($H393:$I393)&gt;0,INDEX($U$344:$AC$347,MATCH(AE$350,$I$344:$I$347,0),MATCH(AE$349,$J$343:$R$343,0)))</f>
        <v>1</v>
      </c>
      <c r="AF393" s="695" cm="1">
        <f t="array" ref="AF393">INDEX($H393:$K393,0,MATCH(AF$350,$H$350:$K$350,0))*INDEX($J$344:$R$347,MATCH(AF$350,$I$344:$I$347,0),MATCH(AF$349,$J$343:$R$343,0))+IF(SUM($H393:$I393)&gt;0,INDEX($U$344:$AC$347,MATCH(AF$350,$I$344:$I$347,0),MATCH(AF$349,$J$343:$R$343,0)))</f>
        <v>1</v>
      </c>
      <c r="AG393" s="695" cm="1">
        <f t="array" ref="AG393">INDEX($H393:$K393,0,MATCH(AG$350,$H$350:$K$350,0))*INDEX($J$344:$R$347,MATCH(AG$350,$I$344:$I$347,0),MATCH(AG$349,$J$343:$R$343,0))+IF(SUM($H393:$I393)&gt;0,INDEX($U$344:$AC$347,MATCH(AG$350,$I$344:$I$347,0),MATCH(AG$349,$J$343:$R$343,0)))</f>
        <v>1</v>
      </c>
      <c r="AH393" s="695" cm="1">
        <f t="array" ref="AH393">INDEX($H393:$K393,0,MATCH(AH$350,$H$350:$K$350,0))*INDEX($J$344:$R$347,MATCH(AH$350,$I$344:$I$347,0),MATCH(AH$349,$J$343:$R$343,0))+IF(SUM($H393:$I393)&gt;0,INDEX($U$344:$AC$347,MATCH(AH$350,$I$344:$I$347,0),MATCH(AH$349,$J$343:$R$343,0)))</f>
        <v>2</v>
      </c>
      <c r="AI393" s="695" cm="1">
        <f t="array" ref="AI393">INDEX($H393:$K393,0,MATCH(AI$350,$H$350:$K$350,0))*INDEX($J$344:$R$347,MATCH(AI$350,$I$344:$I$347,0),MATCH(AI$349,$J$343:$R$343,0))+IF(SUM($H393:$I393)&gt;0,INDEX($U$344:$AC$347,MATCH(AI$350,$I$344:$I$347,0),MATCH(AI$349,$J$343:$R$343,0)))</f>
        <v>0.5</v>
      </c>
      <c r="AJ393" s="695" cm="1">
        <f t="array" ref="AJ393">INDEX($H393:$K393,0,MATCH(AJ$350,$H$350:$K$350,0))*INDEX($J$344:$R$347,MATCH(AJ$350,$I$344:$I$347,0),MATCH(AJ$349,$J$343:$R$343,0))+IF(SUM($H393:$I393)&gt;0,INDEX($U$344:$AC$347,MATCH(AJ$350,$I$344:$I$347,0),MATCH(AJ$349,$J$343:$R$343,0)))</f>
        <v>1</v>
      </c>
      <c r="AK393" s="695" cm="1">
        <f t="array" ref="AK393">INDEX($H393:$K393,0,MATCH(AK$350,$H$350:$K$350,0))*INDEX($J$344:$R$347,MATCH(AK$350,$I$344:$I$347,0),MATCH(AK$349,$J$343:$R$343,0))+IF(SUM($H393:$I393)&gt;0,INDEX($U$344:$AC$347,MATCH(AK$350,$I$344:$I$347,0),MATCH(AK$349,$J$343:$R$343,0)))</f>
        <v>1</v>
      </c>
      <c r="AL393" s="695" cm="1">
        <f t="array" ref="AL393">INDEX($H393:$K393,0,MATCH(AL$350,$H$350:$K$350,0))*INDEX($J$344:$R$347,MATCH(AL$350,$I$344:$I$347,0),MATCH(AL$349,$J$343:$R$343,0))+IF(SUM($H393:$I393)&gt;0,INDEX($U$344:$AC$347,MATCH(AL$350,$I$344:$I$347,0),MATCH(AL$349,$J$343:$R$343,0)))</f>
        <v>2</v>
      </c>
      <c r="AM393" s="695" cm="1">
        <f t="array" ref="AM393">INDEX($H393:$K393,0,MATCH(AM$350,$H$350:$K$350,0))*INDEX($J$344:$R$347,MATCH(AM$350,$I$344:$I$347,0),MATCH(AM$349,$J$343:$R$343,0))+IF(SUM($H393:$I393)&gt;0,INDEX($U$344:$AC$347,MATCH(AM$350,$I$344:$I$347,0),MATCH(AM$349,$J$343:$R$343,0)))</f>
        <v>0.5</v>
      </c>
      <c r="AN393" s="695" cm="1">
        <f t="array" ref="AN393">INDEX($H393:$K393,0,MATCH(AN$350,$H$350:$K$350,0))*INDEX($J$344:$R$347,MATCH(AN$350,$I$344:$I$347,0),MATCH(AN$349,$J$343:$R$343,0))+IF(SUM($H393:$I393)&gt;0,INDEX($U$344:$AC$347,MATCH(AN$350,$I$344:$I$347,0),MATCH(AN$349,$J$343:$R$343,0)))</f>
        <v>1</v>
      </c>
      <c r="AO393" s="695" cm="1">
        <f t="array" ref="AO393">INDEX($H393:$K393,0,MATCH(AO$350,$H$350:$K$350,0))*INDEX($J$344:$R$347,MATCH(AO$350,$I$344:$I$347,0),MATCH(AO$349,$J$343:$R$343,0))+IF(SUM($H393:$I393)&gt;0,INDEX($U$344:$AC$347,MATCH(AO$350,$I$344:$I$347,0),MATCH(AO$349,$J$343:$R$343,0)))</f>
        <v>1</v>
      </c>
      <c r="AP393" s="695" cm="1">
        <f t="array" ref="AP393">INDEX($H393:$K393,0,MATCH(AP$350,$H$350:$K$350,0))*INDEX($J$344:$R$347,MATCH(AP$350,$I$344:$I$347,0),MATCH(AP$349,$J$343:$R$343,0))+IF(SUM($H393:$I393)&gt;0,INDEX($U$344:$AC$347,MATCH(AP$350,$I$344:$I$347,0),MATCH(AP$349,$J$343:$R$343,0)))</f>
        <v>2</v>
      </c>
      <c r="AQ393" s="695" cm="1">
        <f t="array" ref="AQ393">INDEX($H393:$K393,0,MATCH(AQ$350,$H$350:$K$350,0))*INDEX($J$344:$R$347,MATCH(AQ$350,$I$344:$I$347,0),MATCH(AQ$349,$J$343:$R$343,0))+IF(SUM($H393:$I393)&gt;0,INDEX($U$344:$AC$347,MATCH(AQ$350,$I$344:$I$347,0),MATCH(AQ$349,$J$343:$R$343,0)))</f>
        <v>0</v>
      </c>
      <c r="AR393" s="695" cm="1">
        <f t="array" ref="AR393">INDEX($H393:$K393,0,MATCH(AR$350,$H$350:$K$350,0))*INDEX($J$344:$R$347,MATCH(AR$350,$I$344:$I$347,0),MATCH(AR$349,$J$343:$R$343,0))+IF(SUM($H393:$I393)&gt;0,INDEX($U$344:$AC$347,MATCH(AR$350,$I$344:$I$347,0),MATCH(AR$349,$J$343:$R$343,0)))</f>
        <v>1</v>
      </c>
      <c r="AS393" s="695" cm="1">
        <f t="array" ref="AS393">INDEX($H393:$K393,0,MATCH(AS$350,$H$350:$K$350,0))*INDEX($J$344:$R$347,MATCH(AS$350,$I$344:$I$347,0),MATCH(AS$349,$J$343:$R$343,0))+IF(SUM($H393:$I393)&gt;0,INDEX($U$344:$AC$347,MATCH(AS$350,$I$344:$I$347,0),MATCH(AS$349,$J$343:$R$343,0)))</f>
        <v>1</v>
      </c>
      <c r="AT393" s="695" cm="1">
        <f t="array" ref="AT393">INDEX($H393:$K393,0,MATCH(AT$350,$H$350:$K$350,0))*INDEX($J$344:$R$347,MATCH(AT$350,$I$344:$I$347,0),MATCH(AT$349,$J$343:$R$343,0))+IF(SUM($H393:$I393)&gt;0,INDEX($U$344:$AC$347,MATCH(AT$350,$I$344:$I$347,0),MATCH(AT$349,$J$343:$R$343,0)))</f>
        <v>2</v>
      </c>
      <c r="AU393" s="695" cm="1">
        <f t="array" ref="AU393">INDEX($H393:$K393,0,MATCH(AU$350,$H$350:$K$350,0))*INDEX($J$344:$R$347,MATCH(AU$350,$I$344:$I$347,0),MATCH(AU$349,$J$343:$R$343,0))+IF(SUM($H393:$I393)&gt;0,INDEX($U$344:$AC$347,MATCH(AU$350,$I$344:$I$347,0),MATCH(AU$349,$J$343:$R$343,0)))</f>
        <v>1</v>
      </c>
      <c r="AV393" s="186"/>
      <c r="AW393" s="186"/>
      <c r="AX393" s="16"/>
      <c r="AY393" s="8"/>
      <c r="AZ393" s="8"/>
      <c r="BA393" s="8"/>
    </row>
    <row r="394" spans="1:53" ht="14.5" outlineLevel="1" x14ac:dyDescent="0.35">
      <c r="A394" s="6"/>
      <c r="B394" s="7"/>
      <c r="C394" s="17"/>
      <c r="D394" s="17"/>
      <c r="E394" s="17"/>
      <c r="F394" s="26"/>
      <c r="G394" s="26" t="str">
        <f t="shared" si="177"/>
        <v>YYBLWbd</v>
      </c>
      <c r="H394" s="222">
        <f t="shared" si="179"/>
        <v>0</v>
      </c>
      <c r="I394" s="222">
        <f t="shared" si="179"/>
        <v>1</v>
      </c>
      <c r="J394" s="222">
        <f t="shared" si="179"/>
        <v>2</v>
      </c>
      <c r="K394" s="222">
        <f t="shared" si="178"/>
        <v>1</v>
      </c>
      <c r="L394" s="695" cm="1">
        <f t="array" ref="L394">INDEX($H394:$K394,0,MATCH(L$350,$H$350:$K$350,0))*INDEX($J$344:$R$347,MATCH(L$350,$I$344:$I$347,0),MATCH(L$349,$J$343:$R$343,0))+IF(SUM($H394:$I394)&gt;0,INDEX($U$344:$AC$347,MATCH(L$350,$I$344:$I$347,0),MATCH(L$349,$J$343:$R$343,0)))</f>
        <v>1</v>
      </c>
      <c r="M394" s="695" cm="1">
        <f t="array" ref="M394">INDEX($H394:$K394,0,MATCH(M$350,$H$350:$K$350,0))*INDEX($J$344:$R$347,MATCH(M$350,$I$344:$I$347,0),MATCH(M$349,$J$343:$R$343,0))+IF(SUM($H394:$I394)&gt;0,INDEX($U$344:$AC$347,MATCH(M$350,$I$344:$I$347,0),MATCH(M$349,$J$343:$R$343,0)))</f>
        <v>1</v>
      </c>
      <c r="N394" s="695" cm="1">
        <f t="array" ref="N394">INDEX($H394:$K394,0,MATCH(N$350,$H$350:$K$350,0))*INDEX($J$344:$R$347,MATCH(N$350,$I$344:$I$347,0),MATCH(N$349,$J$343:$R$343,0))+IF(SUM($H394:$I394)&gt;0,INDEX($U$344:$AC$347,MATCH(N$350,$I$344:$I$347,0),MATCH(N$349,$J$343:$R$343,0)))</f>
        <v>2</v>
      </c>
      <c r="O394" s="695" cm="1">
        <f t="array" ref="O394">INDEX($H394:$K394,0,MATCH(O$350,$H$350:$K$350,0))*INDEX($J$344:$R$347,MATCH(O$350,$I$344:$I$347,0),MATCH(O$349,$J$343:$R$343,0))+IF(SUM($H394:$I394)&gt;0,INDEX($U$344:$AC$347,MATCH(O$350,$I$344:$I$347,0),MATCH(O$349,$J$343:$R$343,0)))</f>
        <v>1.5</v>
      </c>
      <c r="P394" s="695" cm="1">
        <f t="array" ref="P394">INDEX($H394:$K394,0,MATCH(P$350,$H$350:$K$350,0))*INDEX($J$344:$R$347,MATCH(P$350,$I$344:$I$347,0),MATCH(P$349,$J$343:$R$343,0))+IF(SUM($H394:$I394)&gt;0,INDEX($U$344:$AC$347,MATCH(P$350,$I$344:$I$347,0),MATCH(P$349,$J$343:$R$343,0)))</f>
        <v>1</v>
      </c>
      <c r="Q394" s="695" cm="1">
        <f t="array" ref="Q394">INDEX($H394:$K394,0,MATCH(Q$350,$H$350:$K$350,0))*INDEX($J$344:$R$347,MATCH(Q$350,$I$344:$I$347,0),MATCH(Q$349,$J$343:$R$343,0))+IF(SUM($H394:$I394)&gt;0,INDEX($U$344:$AC$347,MATCH(Q$350,$I$344:$I$347,0),MATCH(Q$349,$J$343:$R$343,0)))</f>
        <v>1</v>
      </c>
      <c r="R394" s="695" cm="1">
        <f t="array" ref="R394">INDEX($H394:$K394,0,MATCH(R$350,$H$350:$K$350,0))*INDEX($J$344:$R$347,MATCH(R$350,$I$344:$I$347,0),MATCH(R$349,$J$343:$R$343,0))+IF(SUM($H394:$I394)&gt;0,INDEX($U$344:$AC$347,MATCH(R$350,$I$344:$I$347,0),MATCH(R$349,$J$343:$R$343,0)))</f>
        <v>2</v>
      </c>
      <c r="S394" s="695" cm="1">
        <f t="array" ref="S394">INDEX($H394:$K394,0,MATCH(S$350,$H$350:$K$350,0))*INDEX($J$344:$R$347,MATCH(S$350,$I$344:$I$347,0),MATCH(S$349,$J$343:$R$343,0))+IF(SUM($H394:$I394)&gt;0,INDEX($U$344:$AC$347,MATCH(S$350,$I$344:$I$347,0),MATCH(S$349,$J$343:$R$343,0)))</f>
        <v>1</v>
      </c>
      <c r="T394" s="695" cm="1">
        <f t="array" ref="T394">INDEX($H394:$K394,0,MATCH(T$350,$H$350:$K$350,0))*INDEX($J$344:$R$347,MATCH(T$350,$I$344:$I$347,0),MATCH(T$349,$J$343:$R$343,0))+IF(SUM($H394:$I394)&gt;0,INDEX($U$344:$AC$347,MATCH(T$350,$I$344:$I$347,0),MATCH(T$349,$J$343:$R$343,0)))</f>
        <v>1</v>
      </c>
      <c r="U394" s="695" cm="1">
        <f t="array" ref="U394">INDEX($H394:$K394,0,MATCH(U$350,$H$350:$K$350,0))*INDEX($J$344:$R$347,MATCH(U$350,$I$344:$I$347,0),MATCH(U$349,$J$343:$R$343,0))+IF(SUM($H394:$I394)&gt;0,INDEX($U$344:$AC$347,MATCH(U$350,$I$344:$I$347,0),MATCH(U$349,$J$343:$R$343,0)))</f>
        <v>1</v>
      </c>
      <c r="V394" s="695" cm="1">
        <f t="array" ref="V394">INDEX($H394:$K394,0,MATCH(V$350,$H$350:$K$350,0))*INDEX($J$344:$R$347,MATCH(V$350,$I$344:$I$347,0),MATCH(V$349,$J$343:$R$343,0))+IF(SUM($H394:$I394)&gt;0,INDEX($U$344:$AC$347,MATCH(V$350,$I$344:$I$347,0),MATCH(V$349,$J$343:$R$343,0)))</f>
        <v>2</v>
      </c>
      <c r="W394" s="695" cm="1">
        <f t="array" ref="W394">INDEX($H394:$K394,0,MATCH(W$350,$H$350:$K$350,0))*INDEX($J$344:$R$347,MATCH(W$350,$I$344:$I$347,0),MATCH(W$349,$J$343:$R$343,0))+IF(SUM($H394:$I394)&gt;0,INDEX($U$344:$AC$347,MATCH(W$350,$I$344:$I$347,0),MATCH(W$349,$J$343:$R$343,0)))</f>
        <v>1</v>
      </c>
      <c r="X394" s="695" cm="1">
        <f t="array" ref="X394">INDEX($H394:$K394,0,MATCH(X$350,$H$350:$K$350,0))*INDEX($J$344:$R$347,MATCH(X$350,$I$344:$I$347,0),MATCH(X$349,$J$343:$R$343,0))+IF(SUM($H394:$I394)&gt;0,INDEX($U$344:$AC$347,MATCH(X$350,$I$344:$I$347,0),MATCH(X$349,$J$343:$R$343,0)))</f>
        <v>1</v>
      </c>
      <c r="Y394" s="695" cm="1">
        <f t="array" ref="Y394">INDEX($H394:$K394,0,MATCH(Y$350,$H$350:$K$350,0))*INDEX($J$344:$R$347,MATCH(Y$350,$I$344:$I$347,0),MATCH(Y$349,$J$343:$R$343,0))+IF(SUM($H394:$I394)&gt;0,INDEX($U$344:$AC$347,MATCH(Y$350,$I$344:$I$347,0),MATCH(Y$349,$J$343:$R$343,0)))</f>
        <v>1</v>
      </c>
      <c r="Z394" s="695" cm="1">
        <f t="array" ref="Z394">INDEX($H394:$K394,0,MATCH(Z$350,$H$350:$K$350,0))*INDEX($J$344:$R$347,MATCH(Z$350,$I$344:$I$347,0),MATCH(Z$349,$J$343:$R$343,0))+IF(SUM($H394:$I394)&gt;0,INDEX($U$344:$AC$347,MATCH(Z$350,$I$344:$I$347,0),MATCH(Z$349,$J$343:$R$343,0)))</f>
        <v>2</v>
      </c>
      <c r="AA394" s="695" cm="1">
        <f t="array" ref="AA394">INDEX($H394:$K394,0,MATCH(AA$350,$H$350:$K$350,0))*INDEX($J$344:$R$347,MATCH(AA$350,$I$344:$I$347,0),MATCH(AA$349,$J$343:$R$343,0))+IF(SUM($H394:$I394)&gt;0,INDEX($U$344:$AC$347,MATCH(AA$350,$I$344:$I$347,0),MATCH(AA$349,$J$343:$R$343,0)))</f>
        <v>0.5</v>
      </c>
      <c r="AB394" s="695" cm="1">
        <f t="array" ref="AB394">INDEX($H394:$K394,0,MATCH(AB$350,$H$350:$K$350,0))*INDEX($J$344:$R$347,MATCH(AB$350,$I$344:$I$347,0),MATCH(AB$349,$J$343:$R$343,0))+IF(SUM($H394:$I394)&gt;0,INDEX($U$344:$AC$347,MATCH(AB$350,$I$344:$I$347,0),MATCH(AB$349,$J$343:$R$343,0)))</f>
        <v>0</v>
      </c>
      <c r="AC394" s="695" cm="1">
        <f t="array" ref="AC394">INDEX($H394:$K394,0,MATCH(AC$350,$H$350:$K$350,0))*INDEX($J$344:$R$347,MATCH(AC$350,$I$344:$I$347,0),MATCH(AC$349,$J$343:$R$343,0))+IF(SUM($H394:$I394)&gt;0,INDEX($U$344:$AC$347,MATCH(AC$350,$I$344:$I$347,0),MATCH(AC$349,$J$343:$R$343,0)))</f>
        <v>1</v>
      </c>
      <c r="AD394" s="695" cm="1">
        <f t="array" ref="AD394">INDEX($H394:$K394,0,MATCH(AD$350,$H$350:$K$350,0))*INDEX($J$344:$R$347,MATCH(AD$350,$I$344:$I$347,0),MATCH(AD$349,$J$343:$R$343,0))+IF(SUM($H394:$I394)&gt;0,INDEX($U$344:$AC$347,MATCH(AD$350,$I$344:$I$347,0),MATCH(AD$349,$J$343:$R$343,0)))</f>
        <v>2</v>
      </c>
      <c r="AE394" s="695" cm="1">
        <f t="array" ref="AE394">INDEX($H394:$K394,0,MATCH(AE$350,$H$350:$K$350,0))*INDEX($J$344:$R$347,MATCH(AE$350,$I$344:$I$347,0),MATCH(AE$349,$J$343:$R$343,0))+IF(SUM($H394:$I394)&gt;0,INDEX($U$344:$AC$347,MATCH(AE$350,$I$344:$I$347,0),MATCH(AE$349,$J$343:$R$343,0)))</f>
        <v>1</v>
      </c>
      <c r="AF394" s="695" cm="1">
        <f t="array" ref="AF394">INDEX($H394:$K394,0,MATCH(AF$350,$H$350:$K$350,0))*INDEX($J$344:$R$347,MATCH(AF$350,$I$344:$I$347,0),MATCH(AF$349,$J$343:$R$343,0))+IF(SUM($H394:$I394)&gt;0,INDEX($U$344:$AC$347,MATCH(AF$350,$I$344:$I$347,0),MATCH(AF$349,$J$343:$R$343,0)))</f>
        <v>0</v>
      </c>
      <c r="AG394" s="695" cm="1">
        <f t="array" ref="AG394">INDEX($H394:$K394,0,MATCH(AG$350,$H$350:$K$350,0))*INDEX($J$344:$R$347,MATCH(AG$350,$I$344:$I$347,0),MATCH(AG$349,$J$343:$R$343,0))+IF(SUM($H394:$I394)&gt;0,INDEX($U$344:$AC$347,MATCH(AG$350,$I$344:$I$347,0),MATCH(AG$349,$J$343:$R$343,0)))</f>
        <v>1</v>
      </c>
      <c r="AH394" s="695" cm="1">
        <f t="array" ref="AH394">INDEX($H394:$K394,0,MATCH(AH$350,$H$350:$K$350,0))*INDEX($J$344:$R$347,MATCH(AH$350,$I$344:$I$347,0),MATCH(AH$349,$J$343:$R$343,0))+IF(SUM($H394:$I394)&gt;0,INDEX($U$344:$AC$347,MATCH(AH$350,$I$344:$I$347,0),MATCH(AH$349,$J$343:$R$343,0)))</f>
        <v>2</v>
      </c>
      <c r="AI394" s="695" cm="1">
        <f t="array" ref="AI394">INDEX($H394:$K394,0,MATCH(AI$350,$H$350:$K$350,0))*INDEX($J$344:$R$347,MATCH(AI$350,$I$344:$I$347,0),MATCH(AI$349,$J$343:$R$343,0))+IF(SUM($H394:$I394)&gt;0,INDEX($U$344:$AC$347,MATCH(AI$350,$I$344:$I$347,0),MATCH(AI$349,$J$343:$R$343,0)))</f>
        <v>0.5</v>
      </c>
      <c r="AJ394" s="695" cm="1">
        <f t="array" ref="AJ394">INDEX($H394:$K394,0,MATCH(AJ$350,$H$350:$K$350,0))*INDEX($J$344:$R$347,MATCH(AJ$350,$I$344:$I$347,0),MATCH(AJ$349,$J$343:$R$343,0))+IF(SUM($H394:$I394)&gt;0,INDEX($U$344:$AC$347,MATCH(AJ$350,$I$344:$I$347,0),MATCH(AJ$349,$J$343:$R$343,0)))</f>
        <v>0</v>
      </c>
      <c r="AK394" s="695" cm="1">
        <f t="array" ref="AK394">INDEX($H394:$K394,0,MATCH(AK$350,$H$350:$K$350,0))*INDEX($J$344:$R$347,MATCH(AK$350,$I$344:$I$347,0),MATCH(AK$349,$J$343:$R$343,0))+IF(SUM($H394:$I394)&gt;0,INDEX($U$344:$AC$347,MATCH(AK$350,$I$344:$I$347,0),MATCH(AK$349,$J$343:$R$343,0)))</f>
        <v>1</v>
      </c>
      <c r="AL394" s="695" cm="1">
        <f t="array" ref="AL394">INDEX($H394:$K394,0,MATCH(AL$350,$H$350:$K$350,0))*INDEX($J$344:$R$347,MATCH(AL$350,$I$344:$I$347,0),MATCH(AL$349,$J$343:$R$343,0))+IF(SUM($H394:$I394)&gt;0,INDEX($U$344:$AC$347,MATCH(AL$350,$I$344:$I$347,0),MATCH(AL$349,$J$343:$R$343,0)))</f>
        <v>2</v>
      </c>
      <c r="AM394" s="695" cm="1">
        <f t="array" ref="AM394">INDEX($H394:$K394,0,MATCH(AM$350,$H$350:$K$350,0))*INDEX($J$344:$R$347,MATCH(AM$350,$I$344:$I$347,0),MATCH(AM$349,$J$343:$R$343,0))+IF(SUM($H394:$I394)&gt;0,INDEX($U$344:$AC$347,MATCH(AM$350,$I$344:$I$347,0),MATCH(AM$349,$J$343:$R$343,0)))</f>
        <v>0.5</v>
      </c>
      <c r="AN394" s="695" cm="1">
        <f t="array" ref="AN394">INDEX($H394:$K394,0,MATCH(AN$350,$H$350:$K$350,0))*INDEX($J$344:$R$347,MATCH(AN$350,$I$344:$I$347,0),MATCH(AN$349,$J$343:$R$343,0))+IF(SUM($H394:$I394)&gt;0,INDEX($U$344:$AC$347,MATCH(AN$350,$I$344:$I$347,0),MATCH(AN$349,$J$343:$R$343,0)))</f>
        <v>0</v>
      </c>
      <c r="AO394" s="695" cm="1">
        <f t="array" ref="AO394">INDEX($H394:$K394,0,MATCH(AO$350,$H$350:$K$350,0))*INDEX($J$344:$R$347,MATCH(AO$350,$I$344:$I$347,0),MATCH(AO$349,$J$343:$R$343,0))+IF(SUM($H394:$I394)&gt;0,INDEX($U$344:$AC$347,MATCH(AO$350,$I$344:$I$347,0),MATCH(AO$349,$J$343:$R$343,0)))</f>
        <v>1</v>
      </c>
      <c r="AP394" s="695" cm="1">
        <f t="array" ref="AP394">INDEX($H394:$K394,0,MATCH(AP$350,$H$350:$K$350,0))*INDEX($J$344:$R$347,MATCH(AP$350,$I$344:$I$347,0),MATCH(AP$349,$J$343:$R$343,0))+IF(SUM($H394:$I394)&gt;0,INDEX($U$344:$AC$347,MATCH(AP$350,$I$344:$I$347,0),MATCH(AP$349,$J$343:$R$343,0)))</f>
        <v>2</v>
      </c>
      <c r="AQ394" s="695" cm="1">
        <f t="array" ref="AQ394">INDEX($H394:$K394,0,MATCH(AQ$350,$H$350:$K$350,0))*INDEX($J$344:$R$347,MATCH(AQ$350,$I$344:$I$347,0),MATCH(AQ$349,$J$343:$R$343,0))+IF(SUM($H394:$I394)&gt;0,INDEX($U$344:$AC$347,MATCH(AQ$350,$I$344:$I$347,0),MATCH(AQ$349,$J$343:$R$343,0)))</f>
        <v>0</v>
      </c>
      <c r="AR394" s="695" cm="1">
        <f t="array" ref="AR394">INDEX($H394:$K394,0,MATCH(AR$350,$H$350:$K$350,0))*INDEX($J$344:$R$347,MATCH(AR$350,$I$344:$I$347,0),MATCH(AR$349,$J$343:$R$343,0))+IF(SUM($H394:$I394)&gt;0,INDEX($U$344:$AC$347,MATCH(AR$350,$I$344:$I$347,0),MATCH(AR$349,$J$343:$R$343,0)))</f>
        <v>0</v>
      </c>
      <c r="AS394" s="695" cm="1">
        <f t="array" ref="AS394">INDEX($H394:$K394,0,MATCH(AS$350,$H$350:$K$350,0))*INDEX($J$344:$R$347,MATCH(AS$350,$I$344:$I$347,0),MATCH(AS$349,$J$343:$R$343,0))+IF(SUM($H394:$I394)&gt;0,INDEX($U$344:$AC$347,MATCH(AS$350,$I$344:$I$347,0),MATCH(AS$349,$J$343:$R$343,0)))</f>
        <v>1</v>
      </c>
      <c r="AT394" s="695" cm="1">
        <f t="array" ref="AT394">INDEX($H394:$K394,0,MATCH(AT$350,$H$350:$K$350,0))*INDEX($J$344:$R$347,MATCH(AT$350,$I$344:$I$347,0),MATCH(AT$349,$J$343:$R$343,0))+IF(SUM($H394:$I394)&gt;0,INDEX($U$344:$AC$347,MATCH(AT$350,$I$344:$I$347,0),MATCH(AT$349,$J$343:$R$343,0)))</f>
        <v>2</v>
      </c>
      <c r="AU394" s="695" cm="1">
        <f t="array" ref="AU394">INDEX($H394:$K394,0,MATCH(AU$350,$H$350:$K$350,0))*INDEX($J$344:$R$347,MATCH(AU$350,$I$344:$I$347,0),MATCH(AU$349,$J$343:$R$343,0))+IF(SUM($H394:$I394)&gt;0,INDEX($U$344:$AC$347,MATCH(AU$350,$I$344:$I$347,0),MATCH(AU$349,$J$343:$R$343,0)))</f>
        <v>1</v>
      </c>
      <c r="AV394" s="186"/>
      <c r="AW394" s="186"/>
      <c r="AX394" s="16"/>
      <c r="AY394" s="8"/>
      <c r="AZ394" s="8"/>
      <c r="BA394" s="8"/>
    </row>
    <row r="395" spans="1:53" ht="14.5" outlineLevel="1" x14ac:dyDescent="0.35">
      <c r="A395" s="6"/>
      <c r="B395" s="7"/>
      <c r="C395" s="17"/>
      <c r="D395" s="17"/>
      <c r="E395" s="17"/>
      <c r="F395" s="26"/>
      <c r="G395" s="26" t="str">
        <f t="shared" si="177"/>
        <v>YYWBLw</v>
      </c>
      <c r="H395" s="222">
        <f t="shared" si="179"/>
        <v>1</v>
      </c>
      <c r="I395" s="222">
        <f t="shared" si="179"/>
        <v>1</v>
      </c>
      <c r="J395" s="222">
        <f t="shared" si="179"/>
        <v>2</v>
      </c>
      <c r="K395" s="222">
        <f t="shared" si="178"/>
        <v>1</v>
      </c>
      <c r="L395" s="695" cm="1">
        <f t="array" ref="L395">INDEX($H395:$K395,0,MATCH(L$350,$H$350:$K$350,0))*INDEX($J$344:$R$347,MATCH(L$350,$I$344:$I$347,0),MATCH(L$349,$J$343:$R$343,0))+IF(SUM($H395:$I395)&gt;0,INDEX($U$344:$AC$347,MATCH(L$350,$I$344:$I$347,0),MATCH(L$349,$J$343:$R$343,0)))</f>
        <v>2</v>
      </c>
      <c r="M395" s="695" cm="1">
        <f t="array" ref="M395">INDEX($H395:$K395,0,MATCH(M$350,$H$350:$K$350,0))*INDEX($J$344:$R$347,MATCH(M$350,$I$344:$I$347,0),MATCH(M$349,$J$343:$R$343,0))+IF(SUM($H395:$I395)&gt;0,INDEX($U$344:$AC$347,MATCH(M$350,$I$344:$I$347,0),MATCH(M$349,$J$343:$R$343,0)))</f>
        <v>1</v>
      </c>
      <c r="N395" s="695" cm="1">
        <f t="array" ref="N395">INDEX($H395:$K395,0,MATCH(N$350,$H$350:$K$350,0))*INDEX($J$344:$R$347,MATCH(N$350,$I$344:$I$347,0),MATCH(N$349,$J$343:$R$343,0))+IF(SUM($H395:$I395)&gt;0,INDEX($U$344:$AC$347,MATCH(N$350,$I$344:$I$347,0),MATCH(N$349,$J$343:$R$343,0)))</f>
        <v>2</v>
      </c>
      <c r="O395" s="695" cm="1">
        <f t="array" ref="O395">INDEX($H395:$K395,0,MATCH(O$350,$H$350:$K$350,0))*INDEX($J$344:$R$347,MATCH(O$350,$I$344:$I$347,0),MATCH(O$349,$J$343:$R$343,0))+IF(SUM($H395:$I395)&gt;0,INDEX($U$344:$AC$347,MATCH(O$350,$I$344:$I$347,0),MATCH(O$349,$J$343:$R$343,0)))</f>
        <v>1.5</v>
      </c>
      <c r="P395" s="695" cm="1">
        <f t="array" ref="P395">INDEX($H395:$K395,0,MATCH(P$350,$H$350:$K$350,0))*INDEX($J$344:$R$347,MATCH(P$350,$I$344:$I$347,0),MATCH(P$349,$J$343:$R$343,0))+IF(SUM($H395:$I395)&gt;0,INDEX($U$344:$AC$347,MATCH(P$350,$I$344:$I$347,0),MATCH(P$349,$J$343:$R$343,0)))</f>
        <v>2</v>
      </c>
      <c r="Q395" s="695" cm="1">
        <f t="array" ref="Q395">INDEX($H395:$K395,0,MATCH(Q$350,$H$350:$K$350,0))*INDEX($J$344:$R$347,MATCH(Q$350,$I$344:$I$347,0),MATCH(Q$349,$J$343:$R$343,0))+IF(SUM($H395:$I395)&gt;0,INDEX($U$344:$AC$347,MATCH(Q$350,$I$344:$I$347,0),MATCH(Q$349,$J$343:$R$343,0)))</f>
        <v>1</v>
      </c>
      <c r="R395" s="695" cm="1">
        <f t="array" ref="R395">INDEX($H395:$K395,0,MATCH(R$350,$H$350:$K$350,0))*INDEX($J$344:$R$347,MATCH(R$350,$I$344:$I$347,0),MATCH(R$349,$J$343:$R$343,0))+IF(SUM($H395:$I395)&gt;0,INDEX($U$344:$AC$347,MATCH(R$350,$I$344:$I$347,0),MATCH(R$349,$J$343:$R$343,0)))</f>
        <v>2</v>
      </c>
      <c r="S395" s="695" cm="1">
        <f t="array" ref="S395">INDEX($H395:$K395,0,MATCH(S$350,$H$350:$K$350,0))*INDEX($J$344:$R$347,MATCH(S$350,$I$344:$I$347,0),MATCH(S$349,$J$343:$R$343,0))+IF(SUM($H395:$I395)&gt;0,INDEX($U$344:$AC$347,MATCH(S$350,$I$344:$I$347,0),MATCH(S$349,$J$343:$R$343,0)))</f>
        <v>1</v>
      </c>
      <c r="T395" s="695" cm="1">
        <f t="array" ref="T395">INDEX($H395:$K395,0,MATCH(T$350,$H$350:$K$350,0))*INDEX($J$344:$R$347,MATCH(T$350,$I$344:$I$347,0),MATCH(T$349,$J$343:$R$343,0))+IF(SUM($H395:$I395)&gt;0,INDEX($U$344:$AC$347,MATCH(T$350,$I$344:$I$347,0),MATCH(T$349,$J$343:$R$343,0)))</f>
        <v>2</v>
      </c>
      <c r="U395" s="695" cm="1">
        <f t="array" ref="U395">INDEX($H395:$K395,0,MATCH(U$350,$H$350:$K$350,0))*INDEX($J$344:$R$347,MATCH(U$350,$I$344:$I$347,0),MATCH(U$349,$J$343:$R$343,0))+IF(SUM($H395:$I395)&gt;0,INDEX($U$344:$AC$347,MATCH(U$350,$I$344:$I$347,0),MATCH(U$349,$J$343:$R$343,0)))</f>
        <v>1</v>
      </c>
      <c r="V395" s="695" cm="1">
        <f t="array" ref="V395">INDEX($H395:$K395,0,MATCH(V$350,$H$350:$K$350,0))*INDEX($J$344:$R$347,MATCH(V$350,$I$344:$I$347,0),MATCH(V$349,$J$343:$R$343,0))+IF(SUM($H395:$I395)&gt;0,INDEX($U$344:$AC$347,MATCH(V$350,$I$344:$I$347,0),MATCH(V$349,$J$343:$R$343,0)))</f>
        <v>2</v>
      </c>
      <c r="W395" s="695" cm="1">
        <f t="array" ref="W395">INDEX($H395:$K395,0,MATCH(W$350,$H$350:$K$350,0))*INDEX($J$344:$R$347,MATCH(W$350,$I$344:$I$347,0),MATCH(W$349,$J$343:$R$343,0))+IF(SUM($H395:$I395)&gt;0,INDEX($U$344:$AC$347,MATCH(W$350,$I$344:$I$347,0),MATCH(W$349,$J$343:$R$343,0)))</f>
        <v>1</v>
      </c>
      <c r="X395" s="695" cm="1">
        <f t="array" ref="X395">INDEX($H395:$K395,0,MATCH(X$350,$H$350:$K$350,0))*INDEX($J$344:$R$347,MATCH(X$350,$I$344:$I$347,0),MATCH(X$349,$J$343:$R$343,0))+IF(SUM($H395:$I395)&gt;0,INDEX($U$344:$AC$347,MATCH(X$350,$I$344:$I$347,0),MATCH(X$349,$J$343:$R$343,0)))</f>
        <v>2</v>
      </c>
      <c r="Y395" s="695" cm="1">
        <f t="array" ref="Y395">INDEX($H395:$K395,0,MATCH(Y$350,$H$350:$K$350,0))*INDEX($J$344:$R$347,MATCH(Y$350,$I$344:$I$347,0),MATCH(Y$349,$J$343:$R$343,0))+IF(SUM($H395:$I395)&gt;0,INDEX($U$344:$AC$347,MATCH(Y$350,$I$344:$I$347,0),MATCH(Y$349,$J$343:$R$343,0)))</f>
        <v>1</v>
      </c>
      <c r="Z395" s="695" cm="1">
        <f t="array" ref="Z395">INDEX($H395:$K395,0,MATCH(Z$350,$H$350:$K$350,0))*INDEX($J$344:$R$347,MATCH(Z$350,$I$344:$I$347,0),MATCH(Z$349,$J$343:$R$343,0))+IF(SUM($H395:$I395)&gt;0,INDEX($U$344:$AC$347,MATCH(Z$350,$I$344:$I$347,0),MATCH(Z$349,$J$343:$R$343,0)))</f>
        <v>2</v>
      </c>
      <c r="AA395" s="695" cm="1">
        <f t="array" ref="AA395">INDEX($H395:$K395,0,MATCH(AA$350,$H$350:$K$350,0))*INDEX($J$344:$R$347,MATCH(AA$350,$I$344:$I$347,0),MATCH(AA$349,$J$343:$R$343,0))+IF(SUM($H395:$I395)&gt;0,INDEX($U$344:$AC$347,MATCH(AA$350,$I$344:$I$347,0),MATCH(AA$349,$J$343:$R$343,0)))</f>
        <v>0.5</v>
      </c>
      <c r="AB395" s="695" cm="1">
        <f t="array" ref="AB395">INDEX($H395:$K395,0,MATCH(AB$350,$H$350:$K$350,0))*INDEX($J$344:$R$347,MATCH(AB$350,$I$344:$I$347,0),MATCH(AB$349,$J$343:$R$343,0))+IF(SUM($H395:$I395)&gt;0,INDEX($U$344:$AC$347,MATCH(AB$350,$I$344:$I$347,0),MATCH(AB$349,$J$343:$R$343,0)))</f>
        <v>1</v>
      </c>
      <c r="AC395" s="695" cm="1">
        <f t="array" ref="AC395">INDEX($H395:$K395,0,MATCH(AC$350,$H$350:$K$350,0))*INDEX($J$344:$R$347,MATCH(AC$350,$I$344:$I$347,0),MATCH(AC$349,$J$343:$R$343,0))+IF(SUM($H395:$I395)&gt;0,INDEX($U$344:$AC$347,MATCH(AC$350,$I$344:$I$347,0),MATCH(AC$349,$J$343:$R$343,0)))</f>
        <v>1</v>
      </c>
      <c r="AD395" s="695" cm="1">
        <f t="array" ref="AD395">INDEX($H395:$K395,0,MATCH(AD$350,$H$350:$K$350,0))*INDEX($J$344:$R$347,MATCH(AD$350,$I$344:$I$347,0),MATCH(AD$349,$J$343:$R$343,0))+IF(SUM($H395:$I395)&gt;0,INDEX($U$344:$AC$347,MATCH(AD$350,$I$344:$I$347,0),MATCH(AD$349,$J$343:$R$343,0)))</f>
        <v>2</v>
      </c>
      <c r="AE395" s="695" cm="1">
        <f t="array" ref="AE395">INDEX($H395:$K395,0,MATCH(AE$350,$H$350:$K$350,0))*INDEX($J$344:$R$347,MATCH(AE$350,$I$344:$I$347,0),MATCH(AE$349,$J$343:$R$343,0))+IF(SUM($H395:$I395)&gt;0,INDEX($U$344:$AC$347,MATCH(AE$350,$I$344:$I$347,0),MATCH(AE$349,$J$343:$R$343,0)))</f>
        <v>1</v>
      </c>
      <c r="AF395" s="695" cm="1">
        <f t="array" ref="AF395">INDEX($H395:$K395,0,MATCH(AF$350,$H$350:$K$350,0))*INDEX($J$344:$R$347,MATCH(AF$350,$I$344:$I$347,0),MATCH(AF$349,$J$343:$R$343,0))+IF(SUM($H395:$I395)&gt;0,INDEX($U$344:$AC$347,MATCH(AF$350,$I$344:$I$347,0),MATCH(AF$349,$J$343:$R$343,0)))</f>
        <v>1</v>
      </c>
      <c r="AG395" s="695" cm="1">
        <f t="array" ref="AG395">INDEX($H395:$K395,0,MATCH(AG$350,$H$350:$K$350,0))*INDEX($J$344:$R$347,MATCH(AG$350,$I$344:$I$347,0),MATCH(AG$349,$J$343:$R$343,0))+IF(SUM($H395:$I395)&gt;0,INDEX($U$344:$AC$347,MATCH(AG$350,$I$344:$I$347,0),MATCH(AG$349,$J$343:$R$343,0)))</f>
        <v>1</v>
      </c>
      <c r="AH395" s="695" cm="1">
        <f t="array" ref="AH395">INDEX($H395:$K395,0,MATCH(AH$350,$H$350:$K$350,0))*INDEX($J$344:$R$347,MATCH(AH$350,$I$344:$I$347,0),MATCH(AH$349,$J$343:$R$343,0))+IF(SUM($H395:$I395)&gt;0,INDEX($U$344:$AC$347,MATCH(AH$350,$I$344:$I$347,0),MATCH(AH$349,$J$343:$R$343,0)))</f>
        <v>2</v>
      </c>
      <c r="AI395" s="695" cm="1">
        <f t="array" ref="AI395">INDEX($H395:$K395,0,MATCH(AI$350,$H$350:$K$350,0))*INDEX($J$344:$R$347,MATCH(AI$350,$I$344:$I$347,0),MATCH(AI$349,$J$343:$R$343,0))+IF(SUM($H395:$I395)&gt;0,INDEX($U$344:$AC$347,MATCH(AI$350,$I$344:$I$347,0),MATCH(AI$349,$J$343:$R$343,0)))</f>
        <v>0.5</v>
      </c>
      <c r="AJ395" s="695" cm="1">
        <f t="array" ref="AJ395">INDEX($H395:$K395,0,MATCH(AJ$350,$H$350:$K$350,0))*INDEX($J$344:$R$347,MATCH(AJ$350,$I$344:$I$347,0),MATCH(AJ$349,$J$343:$R$343,0))+IF(SUM($H395:$I395)&gt;0,INDEX($U$344:$AC$347,MATCH(AJ$350,$I$344:$I$347,0),MATCH(AJ$349,$J$343:$R$343,0)))</f>
        <v>1</v>
      </c>
      <c r="AK395" s="695" cm="1">
        <f t="array" ref="AK395">INDEX($H395:$K395,0,MATCH(AK$350,$H$350:$K$350,0))*INDEX($J$344:$R$347,MATCH(AK$350,$I$344:$I$347,0),MATCH(AK$349,$J$343:$R$343,0))+IF(SUM($H395:$I395)&gt;0,INDEX($U$344:$AC$347,MATCH(AK$350,$I$344:$I$347,0),MATCH(AK$349,$J$343:$R$343,0)))</f>
        <v>1</v>
      </c>
      <c r="AL395" s="695" cm="1">
        <f t="array" ref="AL395">INDEX($H395:$K395,0,MATCH(AL$350,$H$350:$K$350,0))*INDEX($J$344:$R$347,MATCH(AL$350,$I$344:$I$347,0),MATCH(AL$349,$J$343:$R$343,0))+IF(SUM($H395:$I395)&gt;0,INDEX($U$344:$AC$347,MATCH(AL$350,$I$344:$I$347,0),MATCH(AL$349,$J$343:$R$343,0)))</f>
        <v>2</v>
      </c>
      <c r="AM395" s="695" cm="1">
        <f t="array" ref="AM395">INDEX($H395:$K395,0,MATCH(AM$350,$H$350:$K$350,0))*INDEX($J$344:$R$347,MATCH(AM$350,$I$344:$I$347,0),MATCH(AM$349,$J$343:$R$343,0))+IF(SUM($H395:$I395)&gt;0,INDEX($U$344:$AC$347,MATCH(AM$350,$I$344:$I$347,0),MATCH(AM$349,$J$343:$R$343,0)))</f>
        <v>0.5</v>
      </c>
      <c r="AN395" s="695" cm="1">
        <f t="array" ref="AN395">INDEX($H395:$K395,0,MATCH(AN$350,$H$350:$K$350,0))*INDEX($J$344:$R$347,MATCH(AN$350,$I$344:$I$347,0),MATCH(AN$349,$J$343:$R$343,0))+IF(SUM($H395:$I395)&gt;0,INDEX($U$344:$AC$347,MATCH(AN$350,$I$344:$I$347,0),MATCH(AN$349,$J$343:$R$343,0)))</f>
        <v>1</v>
      </c>
      <c r="AO395" s="695" cm="1">
        <f t="array" ref="AO395">INDEX($H395:$K395,0,MATCH(AO$350,$H$350:$K$350,0))*INDEX($J$344:$R$347,MATCH(AO$350,$I$344:$I$347,0),MATCH(AO$349,$J$343:$R$343,0))+IF(SUM($H395:$I395)&gt;0,INDEX($U$344:$AC$347,MATCH(AO$350,$I$344:$I$347,0),MATCH(AO$349,$J$343:$R$343,0)))</f>
        <v>1</v>
      </c>
      <c r="AP395" s="695" cm="1">
        <f t="array" ref="AP395">INDEX($H395:$K395,0,MATCH(AP$350,$H$350:$K$350,0))*INDEX($J$344:$R$347,MATCH(AP$350,$I$344:$I$347,0),MATCH(AP$349,$J$343:$R$343,0))+IF(SUM($H395:$I395)&gt;0,INDEX($U$344:$AC$347,MATCH(AP$350,$I$344:$I$347,0),MATCH(AP$349,$J$343:$R$343,0)))</f>
        <v>2</v>
      </c>
      <c r="AQ395" s="695" cm="1">
        <f t="array" ref="AQ395">INDEX($H395:$K395,0,MATCH(AQ$350,$H$350:$K$350,0))*INDEX($J$344:$R$347,MATCH(AQ$350,$I$344:$I$347,0),MATCH(AQ$349,$J$343:$R$343,0))+IF(SUM($H395:$I395)&gt;0,INDEX($U$344:$AC$347,MATCH(AQ$350,$I$344:$I$347,0),MATCH(AQ$349,$J$343:$R$343,0)))</f>
        <v>0</v>
      </c>
      <c r="AR395" s="695" cm="1">
        <f t="array" ref="AR395">INDEX($H395:$K395,0,MATCH(AR$350,$H$350:$K$350,0))*INDEX($J$344:$R$347,MATCH(AR$350,$I$344:$I$347,0),MATCH(AR$349,$J$343:$R$343,0))+IF(SUM($H395:$I395)&gt;0,INDEX($U$344:$AC$347,MATCH(AR$350,$I$344:$I$347,0),MATCH(AR$349,$J$343:$R$343,0)))</f>
        <v>1</v>
      </c>
      <c r="AS395" s="695" cm="1">
        <f t="array" ref="AS395">INDEX($H395:$K395,0,MATCH(AS$350,$H$350:$K$350,0))*INDEX($J$344:$R$347,MATCH(AS$350,$I$344:$I$347,0),MATCH(AS$349,$J$343:$R$343,0))+IF(SUM($H395:$I395)&gt;0,INDEX($U$344:$AC$347,MATCH(AS$350,$I$344:$I$347,0),MATCH(AS$349,$J$343:$R$343,0)))</f>
        <v>1</v>
      </c>
      <c r="AT395" s="695" cm="1">
        <f t="array" ref="AT395">INDEX($H395:$K395,0,MATCH(AT$350,$H$350:$K$350,0))*INDEX($J$344:$R$347,MATCH(AT$350,$I$344:$I$347,0),MATCH(AT$349,$J$343:$R$343,0))+IF(SUM($H395:$I395)&gt;0,INDEX($U$344:$AC$347,MATCH(AT$350,$I$344:$I$347,0),MATCH(AT$349,$J$343:$R$343,0)))</f>
        <v>2</v>
      </c>
      <c r="AU395" s="695" cm="1">
        <f t="array" ref="AU395">INDEX($H395:$K395,0,MATCH(AU$350,$H$350:$K$350,0))*INDEX($J$344:$R$347,MATCH(AU$350,$I$344:$I$347,0),MATCH(AU$349,$J$343:$R$343,0))+IF(SUM($H395:$I395)&gt;0,INDEX($U$344:$AC$347,MATCH(AU$350,$I$344:$I$347,0),MATCH(AU$349,$J$343:$R$343,0)))</f>
        <v>1</v>
      </c>
      <c r="AV395" s="186"/>
      <c r="AW395" s="186"/>
      <c r="AX395" s="16"/>
      <c r="AY395" s="8"/>
      <c r="AZ395" s="8"/>
      <c r="BA395" s="8"/>
    </row>
    <row r="396" spans="1:53" ht="14.5" outlineLevel="1" x14ac:dyDescent="0.35">
      <c r="A396" s="6"/>
      <c r="B396" s="7"/>
      <c r="C396" s="17"/>
      <c r="D396" s="17"/>
      <c r="E396" s="17"/>
      <c r="F396" s="26"/>
      <c r="G396" s="26" t="str">
        <f t="shared" si="177"/>
        <v>YYWBLwd</v>
      </c>
      <c r="H396" s="222">
        <f t="shared" si="179"/>
        <v>0</v>
      </c>
      <c r="I396" s="222">
        <f t="shared" si="179"/>
        <v>1</v>
      </c>
      <c r="J396" s="222">
        <f t="shared" si="179"/>
        <v>2</v>
      </c>
      <c r="K396" s="222">
        <f t="shared" si="178"/>
        <v>1</v>
      </c>
      <c r="L396" s="695" cm="1">
        <f t="array" ref="L396">INDEX($H396:$K396,0,MATCH(L$350,$H$350:$K$350,0))*INDEX($J$344:$R$347,MATCH(L$350,$I$344:$I$347,0),MATCH(L$349,$J$343:$R$343,0))+IF(SUM($H396:$I396)&gt;0,INDEX($U$344:$AC$347,MATCH(L$350,$I$344:$I$347,0),MATCH(L$349,$J$343:$R$343,0)))</f>
        <v>1</v>
      </c>
      <c r="M396" s="695" cm="1">
        <f t="array" ref="M396">INDEX($H396:$K396,0,MATCH(M$350,$H$350:$K$350,0))*INDEX($J$344:$R$347,MATCH(M$350,$I$344:$I$347,0),MATCH(M$349,$J$343:$R$343,0))+IF(SUM($H396:$I396)&gt;0,INDEX($U$344:$AC$347,MATCH(M$350,$I$344:$I$347,0),MATCH(M$349,$J$343:$R$343,0)))</f>
        <v>1</v>
      </c>
      <c r="N396" s="695" cm="1">
        <f t="array" ref="N396">INDEX($H396:$K396,0,MATCH(N$350,$H$350:$K$350,0))*INDEX($J$344:$R$347,MATCH(N$350,$I$344:$I$347,0),MATCH(N$349,$J$343:$R$343,0))+IF(SUM($H396:$I396)&gt;0,INDEX($U$344:$AC$347,MATCH(N$350,$I$344:$I$347,0),MATCH(N$349,$J$343:$R$343,0)))</f>
        <v>2</v>
      </c>
      <c r="O396" s="695" cm="1">
        <f t="array" ref="O396">INDEX($H396:$K396,0,MATCH(O$350,$H$350:$K$350,0))*INDEX($J$344:$R$347,MATCH(O$350,$I$344:$I$347,0),MATCH(O$349,$J$343:$R$343,0))+IF(SUM($H396:$I396)&gt;0,INDEX($U$344:$AC$347,MATCH(O$350,$I$344:$I$347,0),MATCH(O$349,$J$343:$R$343,0)))</f>
        <v>1.5</v>
      </c>
      <c r="P396" s="695" cm="1">
        <f t="array" ref="P396">INDEX($H396:$K396,0,MATCH(P$350,$H$350:$K$350,0))*INDEX($J$344:$R$347,MATCH(P$350,$I$344:$I$347,0),MATCH(P$349,$J$343:$R$343,0))+IF(SUM($H396:$I396)&gt;0,INDEX($U$344:$AC$347,MATCH(P$350,$I$344:$I$347,0),MATCH(P$349,$J$343:$R$343,0)))</f>
        <v>1</v>
      </c>
      <c r="Q396" s="695" cm="1">
        <f t="array" ref="Q396">INDEX($H396:$K396,0,MATCH(Q$350,$H$350:$K$350,0))*INDEX($J$344:$R$347,MATCH(Q$350,$I$344:$I$347,0),MATCH(Q$349,$J$343:$R$343,0))+IF(SUM($H396:$I396)&gt;0,INDEX($U$344:$AC$347,MATCH(Q$350,$I$344:$I$347,0),MATCH(Q$349,$J$343:$R$343,0)))</f>
        <v>1</v>
      </c>
      <c r="R396" s="695" cm="1">
        <f t="array" ref="R396">INDEX($H396:$K396,0,MATCH(R$350,$H$350:$K$350,0))*INDEX($J$344:$R$347,MATCH(R$350,$I$344:$I$347,0),MATCH(R$349,$J$343:$R$343,0))+IF(SUM($H396:$I396)&gt;0,INDEX($U$344:$AC$347,MATCH(R$350,$I$344:$I$347,0),MATCH(R$349,$J$343:$R$343,0)))</f>
        <v>2</v>
      </c>
      <c r="S396" s="695" cm="1">
        <f t="array" ref="S396">INDEX($H396:$K396,0,MATCH(S$350,$H$350:$K$350,0))*INDEX($J$344:$R$347,MATCH(S$350,$I$344:$I$347,0),MATCH(S$349,$J$343:$R$343,0))+IF(SUM($H396:$I396)&gt;0,INDEX($U$344:$AC$347,MATCH(S$350,$I$344:$I$347,0),MATCH(S$349,$J$343:$R$343,0)))</f>
        <v>1</v>
      </c>
      <c r="T396" s="695" cm="1">
        <f t="array" ref="T396">INDEX($H396:$K396,0,MATCH(T$350,$H$350:$K$350,0))*INDEX($J$344:$R$347,MATCH(T$350,$I$344:$I$347,0),MATCH(T$349,$J$343:$R$343,0))+IF(SUM($H396:$I396)&gt;0,INDEX($U$344:$AC$347,MATCH(T$350,$I$344:$I$347,0),MATCH(T$349,$J$343:$R$343,0)))</f>
        <v>1</v>
      </c>
      <c r="U396" s="695" cm="1">
        <f t="array" ref="U396">INDEX($H396:$K396,0,MATCH(U$350,$H$350:$K$350,0))*INDEX($J$344:$R$347,MATCH(U$350,$I$344:$I$347,0),MATCH(U$349,$J$343:$R$343,0))+IF(SUM($H396:$I396)&gt;0,INDEX($U$344:$AC$347,MATCH(U$350,$I$344:$I$347,0),MATCH(U$349,$J$343:$R$343,0)))</f>
        <v>1</v>
      </c>
      <c r="V396" s="695" cm="1">
        <f t="array" ref="V396">INDEX($H396:$K396,0,MATCH(V$350,$H$350:$K$350,0))*INDEX($J$344:$R$347,MATCH(V$350,$I$344:$I$347,0),MATCH(V$349,$J$343:$R$343,0))+IF(SUM($H396:$I396)&gt;0,INDEX($U$344:$AC$347,MATCH(V$350,$I$344:$I$347,0),MATCH(V$349,$J$343:$R$343,0)))</f>
        <v>2</v>
      </c>
      <c r="W396" s="695" cm="1">
        <f t="array" ref="W396">INDEX($H396:$K396,0,MATCH(W$350,$H$350:$K$350,0))*INDEX($J$344:$R$347,MATCH(W$350,$I$344:$I$347,0),MATCH(W$349,$J$343:$R$343,0))+IF(SUM($H396:$I396)&gt;0,INDEX($U$344:$AC$347,MATCH(W$350,$I$344:$I$347,0),MATCH(W$349,$J$343:$R$343,0)))</f>
        <v>1</v>
      </c>
      <c r="X396" s="695" cm="1">
        <f t="array" ref="X396">INDEX($H396:$K396,0,MATCH(X$350,$H$350:$K$350,0))*INDEX($J$344:$R$347,MATCH(X$350,$I$344:$I$347,0),MATCH(X$349,$J$343:$R$343,0))+IF(SUM($H396:$I396)&gt;0,INDEX($U$344:$AC$347,MATCH(X$350,$I$344:$I$347,0),MATCH(X$349,$J$343:$R$343,0)))</f>
        <v>1</v>
      </c>
      <c r="Y396" s="695" cm="1">
        <f t="array" ref="Y396">INDEX($H396:$K396,0,MATCH(Y$350,$H$350:$K$350,0))*INDEX($J$344:$R$347,MATCH(Y$350,$I$344:$I$347,0),MATCH(Y$349,$J$343:$R$343,0))+IF(SUM($H396:$I396)&gt;0,INDEX($U$344:$AC$347,MATCH(Y$350,$I$344:$I$347,0),MATCH(Y$349,$J$343:$R$343,0)))</f>
        <v>1</v>
      </c>
      <c r="Z396" s="695" cm="1">
        <f t="array" ref="Z396">INDEX($H396:$K396,0,MATCH(Z$350,$H$350:$K$350,0))*INDEX($J$344:$R$347,MATCH(Z$350,$I$344:$I$347,0),MATCH(Z$349,$J$343:$R$343,0))+IF(SUM($H396:$I396)&gt;0,INDEX($U$344:$AC$347,MATCH(Z$350,$I$344:$I$347,0),MATCH(Z$349,$J$343:$R$343,0)))</f>
        <v>2</v>
      </c>
      <c r="AA396" s="695" cm="1">
        <f t="array" ref="AA396">INDEX($H396:$K396,0,MATCH(AA$350,$H$350:$K$350,0))*INDEX($J$344:$R$347,MATCH(AA$350,$I$344:$I$347,0),MATCH(AA$349,$J$343:$R$343,0))+IF(SUM($H396:$I396)&gt;0,INDEX($U$344:$AC$347,MATCH(AA$350,$I$344:$I$347,0),MATCH(AA$349,$J$343:$R$343,0)))</f>
        <v>0.5</v>
      </c>
      <c r="AB396" s="695" cm="1">
        <f t="array" ref="AB396">INDEX($H396:$K396,0,MATCH(AB$350,$H$350:$K$350,0))*INDEX($J$344:$R$347,MATCH(AB$350,$I$344:$I$347,0),MATCH(AB$349,$J$343:$R$343,0))+IF(SUM($H396:$I396)&gt;0,INDEX($U$344:$AC$347,MATCH(AB$350,$I$344:$I$347,0),MATCH(AB$349,$J$343:$R$343,0)))</f>
        <v>0</v>
      </c>
      <c r="AC396" s="695" cm="1">
        <f t="array" ref="AC396">INDEX($H396:$K396,0,MATCH(AC$350,$H$350:$K$350,0))*INDEX($J$344:$R$347,MATCH(AC$350,$I$344:$I$347,0),MATCH(AC$349,$J$343:$R$343,0))+IF(SUM($H396:$I396)&gt;0,INDEX($U$344:$AC$347,MATCH(AC$350,$I$344:$I$347,0),MATCH(AC$349,$J$343:$R$343,0)))</f>
        <v>1</v>
      </c>
      <c r="AD396" s="695" cm="1">
        <f t="array" ref="AD396">INDEX($H396:$K396,0,MATCH(AD$350,$H$350:$K$350,0))*INDEX($J$344:$R$347,MATCH(AD$350,$I$344:$I$347,0),MATCH(AD$349,$J$343:$R$343,0))+IF(SUM($H396:$I396)&gt;0,INDEX($U$344:$AC$347,MATCH(AD$350,$I$344:$I$347,0),MATCH(AD$349,$J$343:$R$343,0)))</f>
        <v>2</v>
      </c>
      <c r="AE396" s="695" cm="1">
        <f t="array" ref="AE396">INDEX($H396:$K396,0,MATCH(AE$350,$H$350:$K$350,0))*INDEX($J$344:$R$347,MATCH(AE$350,$I$344:$I$347,0),MATCH(AE$349,$J$343:$R$343,0))+IF(SUM($H396:$I396)&gt;0,INDEX($U$344:$AC$347,MATCH(AE$350,$I$344:$I$347,0),MATCH(AE$349,$J$343:$R$343,0)))</f>
        <v>1</v>
      </c>
      <c r="AF396" s="695" cm="1">
        <f t="array" ref="AF396">INDEX($H396:$K396,0,MATCH(AF$350,$H$350:$K$350,0))*INDEX($J$344:$R$347,MATCH(AF$350,$I$344:$I$347,0),MATCH(AF$349,$J$343:$R$343,0))+IF(SUM($H396:$I396)&gt;0,INDEX($U$344:$AC$347,MATCH(AF$350,$I$344:$I$347,0),MATCH(AF$349,$J$343:$R$343,0)))</f>
        <v>0</v>
      </c>
      <c r="AG396" s="695" cm="1">
        <f t="array" ref="AG396">INDEX($H396:$K396,0,MATCH(AG$350,$H$350:$K$350,0))*INDEX($J$344:$R$347,MATCH(AG$350,$I$344:$I$347,0),MATCH(AG$349,$J$343:$R$343,0))+IF(SUM($H396:$I396)&gt;0,INDEX($U$344:$AC$347,MATCH(AG$350,$I$344:$I$347,0),MATCH(AG$349,$J$343:$R$343,0)))</f>
        <v>1</v>
      </c>
      <c r="AH396" s="695" cm="1">
        <f t="array" ref="AH396">INDEX($H396:$K396,0,MATCH(AH$350,$H$350:$K$350,0))*INDEX($J$344:$R$347,MATCH(AH$350,$I$344:$I$347,0),MATCH(AH$349,$J$343:$R$343,0))+IF(SUM($H396:$I396)&gt;0,INDEX($U$344:$AC$347,MATCH(AH$350,$I$344:$I$347,0),MATCH(AH$349,$J$343:$R$343,0)))</f>
        <v>2</v>
      </c>
      <c r="AI396" s="695" cm="1">
        <f t="array" ref="AI396">INDEX($H396:$K396,0,MATCH(AI$350,$H$350:$K$350,0))*INDEX($J$344:$R$347,MATCH(AI$350,$I$344:$I$347,0),MATCH(AI$349,$J$343:$R$343,0))+IF(SUM($H396:$I396)&gt;0,INDEX($U$344:$AC$347,MATCH(AI$350,$I$344:$I$347,0),MATCH(AI$349,$J$343:$R$343,0)))</f>
        <v>0.5</v>
      </c>
      <c r="AJ396" s="695" cm="1">
        <f t="array" ref="AJ396">INDEX($H396:$K396,0,MATCH(AJ$350,$H$350:$K$350,0))*INDEX($J$344:$R$347,MATCH(AJ$350,$I$344:$I$347,0),MATCH(AJ$349,$J$343:$R$343,0))+IF(SUM($H396:$I396)&gt;0,INDEX($U$344:$AC$347,MATCH(AJ$350,$I$344:$I$347,0),MATCH(AJ$349,$J$343:$R$343,0)))</f>
        <v>0</v>
      </c>
      <c r="AK396" s="695" cm="1">
        <f t="array" ref="AK396">INDEX($H396:$K396,0,MATCH(AK$350,$H$350:$K$350,0))*INDEX($J$344:$R$347,MATCH(AK$350,$I$344:$I$347,0),MATCH(AK$349,$J$343:$R$343,0))+IF(SUM($H396:$I396)&gt;0,INDEX($U$344:$AC$347,MATCH(AK$350,$I$344:$I$347,0),MATCH(AK$349,$J$343:$R$343,0)))</f>
        <v>1</v>
      </c>
      <c r="AL396" s="695" cm="1">
        <f t="array" ref="AL396">INDEX($H396:$K396,0,MATCH(AL$350,$H$350:$K$350,0))*INDEX($J$344:$R$347,MATCH(AL$350,$I$344:$I$347,0),MATCH(AL$349,$J$343:$R$343,0))+IF(SUM($H396:$I396)&gt;0,INDEX($U$344:$AC$347,MATCH(AL$350,$I$344:$I$347,0),MATCH(AL$349,$J$343:$R$343,0)))</f>
        <v>2</v>
      </c>
      <c r="AM396" s="695" cm="1">
        <f t="array" ref="AM396">INDEX($H396:$K396,0,MATCH(AM$350,$H$350:$K$350,0))*INDEX($J$344:$R$347,MATCH(AM$350,$I$344:$I$347,0),MATCH(AM$349,$J$343:$R$343,0))+IF(SUM($H396:$I396)&gt;0,INDEX($U$344:$AC$347,MATCH(AM$350,$I$344:$I$347,0),MATCH(AM$349,$J$343:$R$343,0)))</f>
        <v>0.5</v>
      </c>
      <c r="AN396" s="695" cm="1">
        <f t="array" ref="AN396">INDEX($H396:$K396,0,MATCH(AN$350,$H$350:$K$350,0))*INDEX($J$344:$R$347,MATCH(AN$350,$I$344:$I$347,0),MATCH(AN$349,$J$343:$R$343,0))+IF(SUM($H396:$I396)&gt;0,INDEX($U$344:$AC$347,MATCH(AN$350,$I$344:$I$347,0),MATCH(AN$349,$J$343:$R$343,0)))</f>
        <v>0</v>
      </c>
      <c r="AO396" s="695" cm="1">
        <f t="array" ref="AO396">INDEX($H396:$K396,0,MATCH(AO$350,$H$350:$K$350,0))*INDEX($J$344:$R$347,MATCH(AO$350,$I$344:$I$347,0),MATCH(AO$349,$J$343:$R$343,0))+IF(SUM($H396:$I396)&gt;0,INDEX($U$344:$AC$347,MATCH(AO$350,$I$344:$I$347,0),MATCH(AO$349,$J$343:$R$343,0)))</f>
        <v>1</v>
      </c>
      <c r="AP396" s="695" cm="1">
        <f t="array" ref="AP396">INDEX($H396:$K396,0,MATCH(AP$350,$H$350:$K$350,0))*INDEX($J$344:$R$347,MATCH(AP$350,$I$344:$I$347,0),MATCH(AP$349,$J$343:$R$343,0))+IF(SUM($H396:$I396)&gt;0,INDEX($U$344:$AC$347,MATCH(AP$350,$I$344:$I$347,0),MATCH(AP$349,$J$343:$R$343,0)))</f>
        <v>2</v>
      </c>
      <c r="AQ396" s="695" cm="1">
        <f t="array" ref="AQ396">INDEX($H396:$K396,0,MATCH(AQ$350,$H$350:$K$350,0))*INDEX($J$344:$R$347,MATCH(AQ$350,$I$344:$I$347,0),MATCH(AQ$349,$J$343:$R$343,0))+IF(SUM($H396:$I396)&gt;0,INDEX($U$344:$AC$347,MATCH(AQ$350,$I$344:$I$347,0),MATCH(AQ$349,$J$343:$R$343,0)))</f>
        <v>0</v>
      </c>
      <c r="AR396" s="695" cm="1">
        <f t="array" ref="AR396">INDEX($H396:$K396,0,MATCH(AR$350,$H$350:$K$350,0))*INDEX($J$344:$R$347,MATCH(AR$350,$I$344:$I$347,0),MATCH(AR$349,$J$343:$R$343,0))+IF(SUM($H396:$I396)&gt;0,INDEX($U$344:$AC$347,MATCH(AR$350,$I$344:$I$347,0),MATCH(AR$349,$J$343:$R$343,0)))</f>
        <v>0</v>
      </c>
      <c r="AS396" s="695" cm="1">
        <f t="array" ref="AS396">INDEX($H396:$K396,0,MATCH(AS$350,$H$350:$K$350,0))*INDEX($J$344:$R$347,MATCH(AS$350,$I$344:$I$347,0),MATCH(AS$349,$J$343:$R$343,0))+IF(SUM($H396:$I396)&gt;0,INDEX($U$344:$AC$347,MATCH(AS$350,$I$344:$I$347,0),MATCH(AS$349,$J$343:$R$343,0)))</f>
        <v>1</v>
      </c>
      <c r="AT396" s="695" cm="1">
        <f t="array" ref="AT396">INDEX($H396:$K396,0,MATCH(AT$350,$H$350:$K$350,0))*INDEX($J$344:$R$347,MATCH(AT$350,$I$344:$I$347,0),MATCH(AT$349,$J$343:$R$343,0))+IF(SUM($H396:$I396)&gt;0,INDEX($U$344:$AC$347,MATCH(AT$350,$I$344:$I$347,0),MATCH(AT$349,$J$343:$R$343,0)))</f>
        <v>2</v>
      </c>
      <c r="AU396" s="695" cm="1">
        <f t="array" ref="AU396">INDEX($H396:$K396,0,MATCH(AU$350,$H$350:$K$350,0))*INDEX($J$344:$R$347,MATCH(AU$350,$I$344:$I$347,0),MATCH(AU$349,$J$343:$R$343,0))+IF(SUM($H396:$I396)&gt;0,INDEX($U$344:$AC$347,MATCH(AU$350,$I$344:$I$347,0),MATCH(AU$349,$J$343:$R$343,0)))</f>
        <v>1</v>
      </c>
      <c r="AV396" s="186"/>
      <c r="AW396" s="186"/>
      <c r="AX396" s="16"/>
      <c r="AY396" s="8"/>
      <c r="AZ396" s="8"/>
      <c r="BA396" s="8"/>
    </row>
    <row r="397" spans="1:53" ht="14.5" outlineLevel="1" x14ac:dyDescent="0.35">
      <c r="A397" s="6"/>
      <c r="B397" s="7"/>
      <c r="C397" s="17"/>
      <c r="D397" s="17"/>
      <c r="E397" s="17"/>
      <c r="F397" s="26"/>
      <c r="G397" s="26" t="str">
        <f t="shared" si="177"/>
        <v>YAAA2Nw</v>
      </c>
      <c r="H397" s="222">
        <f t="shared" si="179"/>
        <v>1</v>
      </c>
      <c r="I397" s="222">
        <f t="shared" si="179"/>
        <v>1</v>
      </c>
      <c r="J397" s="222">
        <f t="shared" si="179"/>
        <v>2</v>
      </c>
      <c r="K397" s="222">
        <f t="shared" si="178"/>
        <v>0</v>
      </c>
      <c r="L397" s="695" cm="1">
        <f t="array" ref="L397">INDEX($H397:$K397,0,MATCH(L$350,$H$350:$K$350,0))*INDEX($J$344:$R$347,MATCH(L$350,$I$344:$I$347,0),MATCH(L$349,$J$343:$R$343,0))+IF(SUM($H397:$I397)&gt;0,INDEX($U$344:$AC$347,MATCH(L$350,$I$344:$I$347,0),MATCH(L$349,$J$343:$R$343,0)))</f>
        <v>2</v>
      </c>
      <c r="M397" s="695" cm="1">
        <f t="array" ref="M397">INDEX($H397:$K397,0,MATCH(M$350,$H$350:$K$350,0))*INDEX($J$344:$R$347,MATCH(M$350,$I$344:$I$347,0),MATCH(M$349,$J$343:$R$343,0))+IF(SUM($H397:$I397)&gt;0,INDEX($U$344:$AC$347,MATCH(M$350,$I$344:$I$347,0),MATCH(M$349,$J$343:$R$343,0)))</f>
        <v>1</v>
      </c>
      <c r="N397" s="695" cm="1">
        <f t="array" ref="N397">INDEX($H397:$K397,0,MATCH(N$350,$H$350:$K$350,0))*INDEX($J$344:$R$347,MATCH(N$350,$I$344:$I$347,0),MATCH(N$349,$J$343:$R$343,0))+IF(SUM($H397:$I397)&gt;0,INDEX($U$344:$AC$347,MATCH(N$350,$I$344:$I$347,0),MATCH(N$349,$J$343:$R$343,0)))</f>
        <v>2</v>
      </c>
      <c r="O397" s="695" cm="1">
        <f t="array" ref="O397">INDEX($H397:$K397,0,MATCH(O$350,$H$350:$K$350,0))*INDEX($J$344:$R$347,MATCH(O$350,$I$344:$I$347,0),MATCH(O$349,$J$343:$R$343,0))+IF(SUM($H397:$I397)&gt;0,INDEX($U$344:$AC$347,MATCH(O$350,$I$344:$I$347,0),MATCH(O$349,$J$343:$R$343,0)))</f>
        <v>0</v>
      </c>
      <c r="P397" s="695" cm="1">
        <f t="array" ref="P397">INDEX($H397:$K397,0,MATCH(P$350,$H$350:$K$350,0))*INDEX($J$344:$R$347,MATCH(P$350,$I$344:$I$347,0),MATCH(P$349,$J$343:$R$343,0))+IF(SUM($H397:$I397)&gt;0,INDEX($U$344:$AC$347,MATCH(P$350,$I$344:$I$347,0),MATCH(P$349,$J$343:$R$343,0)))</f>
        <v>2</v>
      </c>
      <c r="Q397" s="695" cm="1">
        <f t="array" ref="Q397">INDEX($H397:$K397,0,MATCH(Q$350,$H$350:$K$350,0))*INDEX($J$344:$R$347,MATCH(Q$350,$I$344:$I$347,0),MATCH(Q$349,$J$343:$R$343,0))+IF(SUM($H397:$I397)&gt;0,INDEX($U$344:$AC$347,MATCH(Q$350,$I$344:$I$347,0),MATCH(Q$349,$J$343:$R$343,0)))</f>
        <v>1</v>
      </c>
      <c r="R397" s="695" cm="1">
        <f t="array" ref="R397">INDEX($H397:$K397,0,MATCH(R$350,$H$350:$K$350,0))*INDEX($J$344:$R$347,MATCH(R$350,$I$344:$I$347,0),MATCH(R$349,$J$343:$R$343,0))+IF(SUM($H397:$I397)&gt;0,INDEX($U$344:$AC$347,MATCH(R$350,$I$344:$I$347,0),MATCH(R$349,$J$343:$R$343,0)))</f>
        <v>2</v>
      </c>
      <c r="S397" s="695" cm="1">
        <f t="array" ref="S397">INDEX($H397:$K397,0,MATCH(S$350,$H$350:$K$350,0))*INDEX($J$344:$R$347,MATCH(S$350,$I$344:$I$347,0),MATCH(S$349,$J$343:$R$343,0))+IF(SUM($H397:$I397)&gt;0,INDEX($U$344:$AC$347,MATCH(S$350,$I$344:$I$347,0),MATCH(S$349,$J$343:$R$343,0)))</f>
        <v>0</v>
      </c>
      <c r="T397" s="695" cm="1">
        <f t="array" ref="T397">INDEX($H397:$K397,0,MATCH(T$350,$H$350:$K$350,0))*INDEX($J$344:$R$347,MATCH(T$350,$I$344:$I$347,0),MATCH(T$349,$J$343:$R$343,0))+IF(SUM($H397:$I397)&gt;0,INDEX($U$344:$AC$347,MATCH(T$350,$I$344:$I$347,0),MATCH(T$349,$J$343:$R$343,0)))</f>
        <v>2</v>
      </c>
      <c r="U397" s="695" cm="1">
        <f t="array" ref="U397">INDEX($H397:$K397,0,MATCH(U$350,$H$350:$K$350,0))*INDEX($J$344:$R$347,MATCH(U$350,$I$344:$I$347,0),MATCH(U$349,$J$343:$R$343,0))+IF(SUM($H397:$I397)&gt;0,INDEX($U$344:$AC$347,MATCH(U$350,$I$344:$I$347,0),MATCH(U$349,$J$343:$R$343,0)))</f>
        <v>1</v>
      </c>
      <c r="V397" s="695" cm="1">
        <f t="array" ref="V397">INDEX($H397:$K397,0,MATCH(V$350,$H$350:$K$350,0))*INDEX($J$344:$R$347,MATCH(V$350,$I$344:$I$347,0),MATCH(V$349,$J$343:$R$343,0))+IF(SUM($H397:$I397)&gt;0,INDEX($U$344:$AC$347,MATCH(V$350,$I$344:$I$347,0),MATCH(V$349,$J$343:$R$343,0)))</f>
        <v>2</v>
      </c>
      <c r="W397" s="695" cm="1">
        <f t="array" ref="W397">INDEX($H397:$K397,0,MATCH(W$350,$H$350:$K$350,0))*INDEX($J$344:$R$347,MATCH(W$350,$I$344:$I$347,0),MATCH(W$349,$J$343:$R$343,0))+IF(SUM($H397:$I397)&gt;0,INDEX($U$344:$AC$347,MATCH(W$350,$I$344:$I$347,0),MATCH(W$349,$J$343:$R$343,0)))</f>
        <v>0</v>
      </c>
      <c r="X397" s="695" cm="1">
        <f t="array" ref="X397">INDEX($H397:$K397,0,MATCH(X$350,$H$350:$K$350,0))*INDEX($J$344:$R$347,MATCH(X$350,$I$344:$I$347,0),MATCH(X$349,$J$343:$R$343,0))+IF(SUM($H397:$I397)&gt;0,INDEX($U$344:$AC$347,MATCH(X$350,$I$344:$I$347,0),MATCH(X$349,$J$343:$R$343,0)))</f>
        <v>2</v>
      </c>
      <c r="Y397" s="695" cm="1">
        <f t="array" ref="Y397">INDEX($H397:$K397,0,MATCH(Y$350,$H$350:$K$350,0))*INDEX($J$344:$R$347,MATCH(Y$350,$I$344:$I$347,0),MATCH(Y$349,$J$343:$R$343,0))+IF(SUM($H397:$I397)&gt;0,INDEX($U$344:$AC$347,MATCH(Y$350,$I$344:$I$347,0),MATCH(Y$349,$J$343:$R$343,0)))</f>
        <v>1</v>
      </c>
      <c r="Z397" s="695" cm="1">
        <f t="array" ref="Z397">INDEX($H397:$K397,0,MATCH(Z$350,$H$350:$K$350,0))*INDEX($J$344:$R$347,MATCH(Z$350,$I$344:$I$347,0),MATCH(Z$349,$J$343:$R$343,0))+IF(SUM($H397:$I397)&gt;0,INDEX($U$344:$AC$347,MATCH(Z$350,$I$344:$I$347,0),MATCH(Z$349,$J$343:$R$343,0)))</f>
        <v>2</v>
      </c>
      <c r="AA397" s="695" cm="1">
        <f t="array" ref="AA397">INDEX($H397:$K397,0,MATCH(AA$350,$H$350:$K$350,0))*INDEX($J$344:$R$347,MATCH(AA$350,$I$344:$I$347,0),MATCH(AA$349,$J$343:$R$343,0))+IF(SUM($H397:$I397)&gt;0,INDEX($U$344:$AC$347,MATCH(AA$350,$I$344:$I$347,0),MATCH(AA$349,$J$343:$R$343,0)))</f>
        <v>0</v>
      </c>
      <c r="AB397" s="695" cm="1">
        <f t="array" ref="AB397">INDEX($H397:$K397,0,MATCH(AB$350,$H$350:$K$350,0))*INDEX($J$344:$R$347,MATCH(AB$350,$I$344:$I$347,0),MATCH(AB$349,$J$343:$R$343,0))+IF(SUM($H397:$I397)&gt;0,INDEX($U$344:$AC$347,MATCH(AB$350,$I$344:$I$347,0),MATCH(AB$349,$J$343:$R$343,0)))</f>
        <v>1</v>
      </c>
      <c r="AC397" s="695" cm="1">
        <f t="array" ref="AC397">INDEX($H397:$K397,0,MATCH(AC$350,$H$350:$K$350,0))*INDEX($J$344:$R$347,MATCH(AC$350,$I$344:$I$347,0),MATCH(AC$349,$J$343:$R$343,0))+IF(SUM($H397:$I397)&gt;0,INDEX($U$344:$AC$347,MATCH(AC$350,$I$344:$I$347,0),MATCH(AC$349,$J$343:$R$343,0)))</f>
        <v>1</v>
      </c>
      <c r="AD397" s="695" cm="1">
        <f t="array" ref="AD397">INDEX($H397:$K397,0,MATCH(AD$350,$H$350:$K$350,0))*INDEX($J$344:$R$347,MATCH(AD$350,$I$344:$I$347,0),MATCH(AD$349,$J$343:$R$343,0))+IF(SUM($H397:$I397)&gt;0,INDEX($U$344:$AC$347,MATCH(AD$350,$I$344:$I$347,0),MATCH(AD$349,$J$343:$R$343,0)))</f>
        <v>2</v>
      </c>
      <c r="AE397" s="695" cm="1">
        <f t="array" ref="AE397">INDEX($H397:$K397,0,MATCH(AE$350,$H$350:$K$350,0))*INDEX($J$344:$R$347,MATCH(AE$350,$I$344:$I$347,0),MATCH(AE$349,$J$343:$R$343,0))+IF(SUM($H397:$I397)&gt;0,INDEX($U$344:$AC$347,MATCH(AE$350,$I$344:$I$347,0),MATCH(AE$349,$J$343:$R$343,0)))</f>
        <v>0</v>
      </c>
      <c r="AF397" s="695" cm="1">
        <f t="array" ref="AF397">INDEX($H397:$K397,0,MATCH(AF$350,$H$350:$K$350,0))*INDEX($J$344:$R$347,MATCH(AF$350,$I$344:$I$347,0),MATCH(AF$349,$J$343:$R$343,0))+IF(SUM($H397:$I397)&gt;0,INDEX($U$344:$AC$347,MATCH(AF$350,$I$344:$I$347,0),MATCH(AF$349,$J$343:$R$343,0)))</f>
        <v>1</v>
      </c>
      <c r="AG397" s="695" cm="1">
        <f t="array" ref="AG397">INDEX($H397:$K397,0,MATCH(AG$350,$H$350:$K$350,0))*INDEX($J$344:$R$347,MATCH(AG$350,$I$344:$I$347,0),MATCH(AG$349,$J$343:$R$343,0))+IF(SUM($H397:$I397)&gt;0,INDEX($U$344:$AC$347,MATCH(AG$350,$I$344:$I$347,0),MATCH(AG$349,$J$343:$R$343,0)))</f>
        <v>1</v>
      </c>
      <c r="AH397" s="695" cm="1">
        <f t="array" ref="AH397">INDEX($H397:$K397,0,MATCH(AH$350,$H$350:$K$350,0))*INDEX($J$344:$R$347,MATCH(AH$350,$I$344:$I$347,0),MATCH(AH$349,$J$343:$R$343,0))+IF(SUM($H397:$I397)&gt;0,INDEX($U$344:$AC$347,MATCH(AH$350,$I$344:$I$347,0),MATCH(AH$349,$J$343:$R$343,0)))</f>
        <v>2</v>
      </c>
      <c r="AI397" s="695" cm="1">
        <f t="array" ref="AI397">INDEX($H397:$K397,0,MATCH(AI$350,$H$350:$K$350,0))*INDEX($J$344:$R$347,MATCH(AI$350,$I$344:$I$347,0),MATCH(AI$349,$J$343:$R$343,0))+IF(SUM($H397:$I397)&gt;0,INDEX($U$344:$AC$347,MATCH(AI$350,$I$344:$I$347,0),MATCH(AI$349,$J$343:$R$343,0)))</f>
        <v>0</v>
      </c>
      <c r="AJ397" s="695" cm="1">
        <f t="array" ref="AJ397">INDEX($H397:$K397,0,MATCH(AJ$350,$H$350:$K$350,0))*INDEX($J$344:$R$347,MATCH(AJ$350,$I$344:$I$347,0),MATCH(AJ$349,$J$343:$R$343,0))+IF(SUM($H397:$I397)&gt;0,INDEX($U$344:$AC$347,MATCH(AJ$350,$I$344:$I$347,0),MATCH(AJ$349,$J$343:$R$343,0)))</f>
        <v>1</v>
      </c>
      <c r="AK397" s="695" cm="1">
        <f t="array" ref="AK397">INDEX($H397:$K397,0,MATCH(AK$350,$H$350:$K$350,0))*INDEX($J$344:$R$347,MATCH(AK$350,$I$344:$I$347,0),MATCH(AK$349,$J$343:$R$343,0))+IF(SUM($H397:$I397)&gt;0,INDEX($U$344:$AC$347,MATCH(AK$350,$I$344:$I$347,0),MATCH(AK$349,$J$343:$R$343,0)))</f>
        <v>1</v>
      </c>
      <c r="AL397" s="695" cm="1">
        <f t="array" ref="AL397">INDEX($H397:$K397,0,MATCH(AL$350,$H$350:$K$350,0))*INDEX($J$344:$R$347,MATCH(AL$350,$I$344:$I$347,0),MATCH(AL$349,$J$343:$R$343,0))+IF(SUM($H397:$I397)&gt;0,INDEX($U$344:$AC$347,MATCH(AL$350,$I$344:$I$347,0),MATCH(AL$349,$J$343:$R$343,0)))</f>
        <v>2</v>
      </c>
      <c r="AM397" s="695" cm="1">
        <f t="array" ref="AM397">INDEX($H397:$K397,0,MATCH(AM$350,$H$350:$K$350,0))*INDEX($J$344:$R$347,MATCH(AM$350,$I$344:$I$347,0),MATCH(AM$349,$J$343:$R$343,0))+IF(SUM($H397:$I397)&gt;0,INDEX($U$344:$AC$347,MATCH(AM$350,$I$344:$I$347,0),MATCH(AM$349,$J$343:$R$343,0)))</f>
        <v>0</v>
      </c>
      <c r="AN397" s="695" cm="1">
        <f t="array" ref="AN397">INDEX($H397:$K397,0,MATCH(AN$350,$H$350:$K$350,0))*INDEX($J$344:$R$347,MATCH(AN$350,$I$344:$I$347,0),MATCH(AN$349,$J$343:$R$343,0))+IF(SUM($H397:$I397)&gt;0,INDEX($U$344:$AC$347,MATCH(AN$350,$I$344:$I$347,0),MATCH(AN$349,$J$343:$R$343,0)))</f>
        <v>1</v>
      </c>
      <c r="AO397" s="695" cm="1">
        <f t="array" ref="AO397">INDEX($H397:$K397,0,MATCH(AO$350,$H$350:$K$350,0))*INDEX($J$344:$R$347,MATCH(AO$350,$I$344:$I$347,0),MATCH(AO$349,$J$343:$R$343,0))+IF(SUM($H397:$I397)&gt;0,INDEX($U$344:$AC$347,MATCH(AO$350,$I$344:$I$347,0),MATCH(AO$349,$J$343:$R$343,0)))</f>
        <v>1</v>
      </c>
      <c r="AP397" s="695" cm="1">
        <f t="array" ref="AP397">INDEX($H397:$K397,0,MATCH(AP$350,$H$350:$K$350,0))*INDEX($J$344:$R$347,MATCH(AP$350,$I$344:$I$347,0),MATCH(AP$349,$J$343:$R$343,0))+IF(SUM($H397:$I397)&gt;0,INDEX($U$344:$AC$347,MATCH(AP$350,$I$344:$I$347,0),MATCH(AP$349,$J$343:$R$343,0)))</f>
        <v>2</v>
      </c>
      <c r="AQ397" s="695" cm="1">
        <f t="array" ref="AQ397">INDEX($H397:$K397,0,MATCH(AQ$350,$H$350:$K$350,0))*INDEX($J$344:$R$347,MATCH(AQ$350,$I$344:$I$347,0),MATCH(AQ$349,$J$343:$R$343,0))+IF(SUM($H397:$I397)&gt;0,INDEX($U$344:$AC$347,MATCH(AQ$350,$I$344:$I$347,0),MATCH(AQ$349,$J$343:$R$343,0)))</f>
        <v>0</v>
      </c>
      <c r="AR397" s="695" cm="1">
        <f t="array" ref="AR397">INDEX($H397:$K397,0,MATCH(AR$350,$H$350:$K$350,0))*INDEX($J$344:$R$347,MATCH(AR$350,$I$344:$I$347,0),MATCH(AR$349,$J$343:$R$343,0))+IF(SUM($H397:$I397)&gt;0,INDEX($U$344:$AC$347,MATCH(AR$350,$I$344:$I$347,0),MATCH(AR$349,$J$343:$R$343,0)))</f>
        <v>1</v>
      </c>
      <c r="AS397" s="695" cm="1">
        <f t="array" ref="AS397">INDEX($H397:$K397,0,MATCH(AS$350,$H$350:$K$350,0))*INDEX($J$344:$R$347,MATCH(AS$350,$I$344:$I$347,0),MATCH(AS$349,$J$343:$R$343,0))+IF(SUM($H397:$I397)&gt;0,INDEX($U$344:$AC$347,MATCH(AS$350,$I$344:$I$347,0),MATCH(AS$349,$J$343:$R$343,0)))</f>
        <v>1</v>
      </c>
      <c r="AT397" s="695" cm="1">
        <f t="array" ref="AT397">INDEX($H397:$K397,0,MATCH(AT$350,$H$350:$K$350,0))*INDEX($J$344:$R$347,MATCH(AT$350,$I$344:$I$347,0),MATCH(AT$349,$J$343:$R$343,0))+IF(SUM($H397:$I397)&gt;0,INDEX($U$344:$AC$347,MATCH(AT$350,$I$344:$I$347,0),MATCH(AT$349,$J$343:$R$343,0)))</f>
        <v>2</v>
      </c>
      <c r="AU397" s="695" cm="1">
        <f t="array" ref="AU397">INDEX($H397:$K397,0,MATCH(AU$350,$H$350:$K$350,0))*INDEX($J$344:$R$347,MATCH(AU$350,$I$344:$I$347,0),MATCH(AU$349,$J$343:$R$343,0))+IF(SUM($H397:$I397)&gt;0,INDEX($U$344:$AC$347,MATCH(AU$350,$I$344:$I$347,0),MATCH(AU$349,$J$343:$R$343,0)))</f>
        <v>0</v>
      </c>
      <c r="AV397" s="186"/>
      <c r="AW397" s="186"/>
      <c r="AX397" s="16"/>
      <c r="AY397" s="8"/>
      <c r="AZ397" s="8"/>
      <c r="BA397" s="8"/>
    </row>
    <row r="398" spans="1:53" ht="14.5" outlineLevel="1" x14ac:dyDescent="0.35">
      <c r="A398" s="6"/>
      <c r="B398" s="7"/>
      <c r="C398" s="17"/>
      <c r="D398" s="17"/>
      <c r="E398" s="17"/>
      <c r="F398" s="26"/>
      <c r="G398" s="26" t="str">
        <f t="shared" si="177"/>
        <v>YAAA2Nwd</v>
      </c>
      <c r="H398" s="222">
        <f t="shared" si="179"/>
        <v>0</v>
      </c>
      <c r="I398" s="222">
        <f t="shared" si="179"/>
        <v>1</v>
      </c>
      <c r="J398" s="222">
        <f t="shared" si="179"/>
        <v>2</v>
      </c>
      <c r="K398" s="222">
        <f t="shared" si="178"/>
        <v>0</v>
      </c>
      <c r="L398" s="695" cm="1">
        <f t="array" ref="L398">INDEX($H398:$K398,0,MATCH(L$350,$H$350:$K$350,0))*INDEX($J$344:$R$347,MATCH(L$350,$I$344:$I$347,0),MATCH(L$349,$J$343:$R$343,0))+IF(SUM($H398:$I398)&gt;0,INDEX($U$344:$AC$347,MATCH(L$350,$I$344:$I$347,0),MATCH(L$349,$J$343:$R$343,0)))</f>
        <v>1</v>
      </c>
      <c r="M398" s="695" cm="1">
        <f t="array" ref="M398">INDEX($H398:$K398,0,MATCH(M$350,$H$350:$K$350,0))*INDEX($J$344:$R$347,MATCH(M$350,$I$344:$I$347,0),MATCH(M$349,$J$343:$R$343,0))+IF(SUM($H398:$I398)&gt;0,INDEX($U$344:$AC$347,MATCH(M$350,$I$344:$I$347,0),MATCH(M$349,$J$343:$R$343,0)))</f>
        <v>1</v>
      </c>
      <c r="N398" s="695" cm="1">
        <f t="array" ref="N398">INDEX($H398:$K398,0,MATCH(N$350,$H$350:$K$350,0))*INDEX($J$344:$R$347,MATCH(N$350,$I$344:$I$347,0),MATCH(N$349,$J$343:$R$343,0))+IF(SUM($H398:$I398)&gt;0,INDEX($U$344:$AC$347,MATCH(N$350,$I$344:$I$347,0),MATCH(N$349,$J$343:$R$343,0)))</f>
        <v>2</v>
      </c>
      <c r="O398" s="695" cm="1">
        <f t="array" ref="O398">INDEX($H398:$K398,0,MATCH(O$350,$H$350:$K$350,0))*INDEX($J$344:$R$347,MATCH(O$350,$I$344:$I$347,0),MATCH(O$349,$J$343:$R$343,0))+IF(SUM($H398:$I398)&gt;0,INDEX($U$344:$AC$347,MATCH(O$350,$I$344:$I$347,0),MATCH(O$349,$J$343:$R$343,0)))</f>
        <v>0</v>
      </c>
      <c r="P398" s="695" cm="1">
        <f t="array" ref="P398">INDEX($H398:$K398,0,MATCH(P$350,$H$350:$K$350,0))*INDEX($J$344:$R$347,MATCH(P$350,$I$344:$I$347,0),MATCH(P$349,$J$343:$R$343,0))+IF(SUM($H398:$I398)&gt;0,INDEX($U$344:$AC$347,MATCH(P$350,$I$344:$I$347,0),MATCH(P$349,$J$343:$R$343,0)))</f>
        <v>1</v>
      </c>
      <c r="Q398" s="695" cm="1">
        <f t="array" ref="Q398">INDEX($H398:$K398,0,MATCH(Q$350,$H$350:$K$350,0))*INDEX($J$344:$R$347,MATCH(Q$350,$I$344:$I$347,0),MATCH(Q$349,$J$343:$R$343,0))+IF(SUM($H398:$I398)&gt;0,INDEX($U$344:$AC$347,MATCH(Q$350,$I$344:$I$347,0),MATCH(Q$349,$J$343:$R$343,0)))</f>
        <v>1</v>
      </c>
      <c r="R398" s="695" cm="1">
        <f t="array" ref="R398">INDEX($H398:$K398,0,MATCH(R$350,$H$350:$K$350,0))*INDEX($J$344:$R$347,MATCH(R$350,$I$344:$I$347,0),MATCH(R$349,$J$343:$R$343,0))+IF(SUM($H398:$I398)&gt;0,INDEX($U$344:$AC$347,MATCH(R$350,$I$344:$I$347,0),MATCH(R$349,$J$343:$R$343,0)))</f>
        <v>2</v>
      </c>
      <c r="S398" s="695" cm="1">
        <f t="array" ref="S398">INDEX($H398:$K398,0,MATCH(S$350,$H$350:$K$350,0))*INDEX($J$344:$R$347,MATCH(S$350,$I$344:$I$347,0),MATCH(S$349,$J$343:$R$343,0))+IF(SUM($H398:$I398)&gt;0,INDEX($U$344:$AC$347,MATCH(S$350,$I$344:$I$347,0),MATCH(S$349,$J$343:$R$343,0)))</f>
        <v>0</v>
      </c>
      <c r="T398" s="695" cm="1">
        <f t="array" ref="T398">INDEX($H398:$K398,0,MATCH(T$350,$H$350:$K$350,0))*INDEX($J$344:$R$347,MATCH(T$350,$I$344:$I$347,0),MATCH(T$349,$J$343:$R$343,0))+IF(SUM($H398:$I398)&gt;0,INDEX($U$344:$AC$347,MATCH(T$350,$I$344:$I$347,0),MATCH(T$349,$J$343:$R$343,0)))</f>
        <v>1</v>
      </c>
      <c r="U398" s="695" cm="1">
        <f t="array" ref="U398">INDEX($H398:$K398,0,MATCH(U$350,$H$350:$K$350,0))*INDEX($J$344:$R$347,MATCH(U$350,$I$344:$I$347,0),MATCH(U$349,$J$343:$R$343,0))+IF(SUM($H398:$I398)&gt;0,INDEX($U$344:$AC$347,MATCH(U$350,$I$344:$I$347,0),MATCH(U$349,$J$343:$R$343,0)))</f>
        <v>1</v>
      </c>
      <c r="V398" s="695" cm="1">
        <f t="array" ref="V398">INDEX($H398:$K398,0,MATCH(V$350,$H$350:$K$350,0))*INDEX($J$344:$R$347,MATCH(V$350,$I$344:$I$347,0),MATCH(V$349,$J$343:$R$343,0))+IF(SUM($H398:$I398)&gt;0,INDEX($U$344:$AC$347,MATCH(V$350,$I$344:$I$347,0),MATCH(V$349,$J$343:$R$343,0)))</f>
        <v>2</v>
      </c>
      <c r="W398" s="695" cm="1">
        <f t="array" ref="W398">INDEX($H398:$K398,0,MATCH(W$350,$H$350:$K$350,0))*INDEX($J$344:$R$347,MATCH(W$350,$I$344:$I$347,0),MATCH(W$349,$J$343:$R$343,0))+IF(SUM($H398:$I398)&gt;0,INDEX($U$344:$AC$347,MATCH(W$350,$I$344:$I$347,0),MATCH(W$349,$J$343:$R$343,0)))</f>
        <v>0</v>
      </c>
      <c r="X398" s="695" cm="1">
        <f t="array" ref="X398">INDEX($H398:$K398,0,MATCH(X$350,$H$350:$K$350,0))*INDEX($J$344:$R$347,MATCH(X$350,$I$344:$I$347,0),MATCH(X$349,$J$343:$R$343,0))+IF(SUM($H398:$I398)&gt;0,INDEX($U$344:$AC$347,MATCH(X$350,$I$344:$I$347,0),MATCH(X$349,$J$343:$R$343,0)))</f>
        <v>1</v>
      </c>
      <c r="Y398" s="695" cm="1">
        <f t="array" ref="Y398">INDEX($H398:$K398,0,MATCH(Y$350,$H$350:$K$350,0))*INDEX($J$344:$R$347,MATCH(Y$350,$I$344:$I$347,0),MATCH(Y$349,$J$343:$R$343,0))+IF(SUM($H398:$I398)&gt;0,INDEX($U$344:$AC$347,MATCH(Y$350,$I$344:$I$347,0),MATCH(Y$349,$J$343:$R$343,0)))</f>
        <v>1</v>
      </c>
      <c r="Z398" s="695" cm="1">
        <f t="array" ref="Z398">INDEX($H398:$K398,0,MATCH(Z$350,$H$350:$K$350,0))*INDEX($J$344:$R$347,MATCH(Z$350,$I$344:$I$347,0),MATCH(Z$349,$J$343:$R$343,0))+IF(SUM($H398:$I398)&gt;0,INDEX($U$344:$AC$347,MATCH(Z$350,$I$344:$I$347,0),MATCH(Z$349,$J$343:$R$343,0)))</f>
        <v>2</v>
      </c>
      <c r="AA398" s="695" cm="1">
        <f t="array" ref="AA398">INDEX($H398:$K398,0,MATCH(AA$350,$H$350:$K$350,0))*INDEX($J$344:$R$347,MATCH(AA$350,$I$344:$I$347,0),MATCH(AA$349,$J$343:$R$343,0))+IF(SUM($H398:$I398)&gt;0,INDEX($U$344:$AC$347,MATCH(AA$350,$I$344:$I$347,0),MATCH(AA$349,$J$343:$R$343,0)))</f>
        <v>0</v>
      </c>
      <c r="AB398" s="695" cm="1">
        <f t="array" ref="AB398">INDEX($H398:$K398,0,MATCH(AB$350,$H$350:$K$350,0))*INDEX($J$344:$R$347,MATCH(AB$350,$I$344:$I$347,0),MATCH(AB$349,$J$343:$R$343,0))+IF(SUM($H398:$I398)&gt;0,INDEX($U$344:$AC$347,MATCH(AB$350,$I$344:$I$347,0),MATCH(AB$349,$J$343:$R$343,0)))</f>
        <v>0</v>
      </c>
      <c r="AC398" s="695" cm="1">
        <f t="array" ref="AC398">INDEX($H398:$K398,0,MATCH(AC$350,$H$350:$K$350,0))*INDEX($J$344:$R$347,MATCH(AC$350,$I$344:$I$347,0),MATCH(AC$349,$J$343:$R$343,0))+IF(SUM($H398:$I398)&gt;0,INDEX($U$344:$AC$347,MATCH(AC$350,$I$344:$I$347,0),MATCH(AC$349,$J$343:$R$343,0)))</f>
        <v>1</v>
      </c>
      <c r="AD398" s="695" cm="1">
        <f t="array" ref="AD398">INDEX($H398:$K398,0,MATCH(AD$350,$H$350:$K$350,0))*INDEX($J$344:$R$347,MATCH(AD$350,$I$344:$I$347,0),MATCH(AD$349,$J$343:$R$343,0))+IF(SUM($H398:$I398)&gt;0,INDEX($U$344:$AC$347,MATCH(AD$350,$I$344:$I$347,0),MATCH(AD$349,$J$343:$R$343,0)))</f>
        <v>2</v>
      </c>
      <c r="AE398" s="695" cm="1">
        <f t="array" ref="AE398">INDEX($H398:$K398,0,MATCH(AE$350,$H$350:$K$350,0))*INDEX($J$344:$R$347,MATCH(AE$350,$I$344:$I$347,0),MATCH(AE$349,$J$343:$R$343,0))+IF(SUM($H398:$I398)&gt;0,INDEX($U$344:$AC$347,MATCH(AE$350,$I$344:$I$347,0),MATCH(AE$349,$J$343:$R$343,0)))</f>
        <v>0</v>
      </c>
      <c r="AF398" s="695" cm="1">
        <f t="array" ref="AF398">INDEX($H398:$K398,0,MATCH(AF$350,$H$350:$K$350,0))*INDEX($J$344:$R$347,MATCH(AF$350,$I$344:$I$347,0),MATCH(AF$349,$J$343:$R$343,0))+IF(SUM($H398:$I398)&gt;0,INDEX($U$344:$AC$347,MATCH(AF$350,$I$344:$I$347,0),MATCH(AF$349,$J$343:$R$343,0)))</f>
        <v>0</v>
      </c>
      <c r="AG398" s="695" cm="1">
        <f t="array" ref="AG398">INDEX($H398:$K398,0,MATCH(AG$350,$H$350:$K$350,0))*INDEX($J$344:$R$347,MATCH(AG$350,$I$344:$I$347,0),MATCH(AG$349,$J$343:$R$343,0))+IF(SUM($H398:$I398)&gt;0,INDEX($U$344:$AC$347,MATCH(AG$350,$I$344:$I$347,0),MATCH(AG$349,$J$343:$R$343,0)))</f>
        <v>1</v>
      </c>
      <c r="AH398" s="695" cm="1">
        <f t="array" ref="AH398">INDEX($H398:$K398,0,MATCH(AH$350,$H$350:$K$350,0))*INDEX($J$344:$R$347,MATCH(AH$350,$I$344:$I$347,0),MATCH(AH$349,$J$343:$R$343,0))+IF(SUM($H398:$I398)&gt;0,INDEX($U$344:$AC$347,MATCH(AH$350,$I$344:$I$347,0),MATCH(AH$349,$J$343:$R$343,0)))</f>
        <v>2</v>
      </c>
      <c r="AI398" s="695" cm="1">
        <f t="array" ref="AI398">INDEX($H398:$K398,0,MATCH(AI$350,$H$350:$K$350,0))*INDEX($J$344:$R$347,MATCH(AI$350,$I$344:$I$347,0),MATCH(AI$349,$J$343:$R$343,0))+IF(SUM($H398:$I398)&gt;0,INDEX($U$344:$AC$347,MATCH(AI$350,$I$344:$I$347,0),MATCH(AI$349,$J$343:$R$343,0)))</f>
        <v>0</v>
      </c>
      <c r="AJ398" s="695" cm="1">
        <f t="array" ref="AJ398">INDEX($H398:$K398,0,MATCH(AJ$350,$H$350:$K$350,0))*INDEX($J$344:$R$347,MATCH(AJ$350,$I$344:$I$347,0),MATCH(AJ$349,$J$343:$R$343,0))+IF(SUM($H398:$I398)&gt;0,INDEX($U$344:$AC$347,MATCH(AJ$350,$I$344:$I$347,0),MATCH(AJ$349,$J$343:$R$343,0)))</f>
        <v>0</v>
      </c>
      <c r="AK398" s="695" cm="1">
        <f t="array" ref="AK398">INDEX($H398:$K398,0,MATCH(AK$350,$H$350:$K$350,0))*INDEX($J$344:$R$347,MATCH(AK$350,$I$344:$I$347,0),MATCH(AK$349,$J$343:$R$343,0))+IF(SUM($H398:$I398)&gt;0,INDEX($U$344:$AC$347,MATCH(AK$350,$I$344:$I$347,0),MATCH(AK$349,$J$343:$R$343,0)))</f>
        <v>1</v>
      </c>
      <c r="AL398" s="695" cm="1">
        <f t="array" ref="AL398">INDEX($H398:$K398,0,MATCH(AL$350,$H$350:$K$350,0))*INDEX($J$344:$R$347,MATCH(AL$350,$I$344:$I$347,0),MATCH(AL$349,$J$343:$R$343,0))+IF(SUM($H398:$I398)&gt;0,INDEX($U$344:$AC$347,MATCH(AL$350,$I$344:$I$347,0),MATCH(AL$349,$J$343:$R$343,0)))</f>
        <v>2</v>
      </c>
      <c r="AM398" s="695" cm="1">
        <f t="array" ref="AM398">INDEX($H398:$K398,0,MATCH(AM$350,$H$350:$K$350,0))*INDEX($J$344:$R$347,MATCH(AM$350,$I$344:$I$347,0),MATCH(AM$349,$J$343:$R$343,0))+IF(SUM($H398:$I398)&gt;0,INDEX($U$344:$AC$347,MATCH(AM$350,$I$344:$I$347,0),MATCH(AM$349,$J$343:$R$343,0)))</f>
        <v>0</v>
      </c>
      <c r="AN398" s="695" cm="1">
        <f t="array" ref="AN398">INDEX($H398:$K398,0,MATCH(AN$350,$H$350:$K$350,0))*INDEX($J$344:$R$347,MATCH(AN$350,$I$344:$I$347,0),MATCH(AN$349,$J$343:$R$343,0))+IF(SUM($H398:$I398)&gt;0,INDEX($U$344:$AC$347,MATCH(AN$350,$I$344:$I$347,0),MATCH(AN$349,$J$343:$R$343,0)))</f>
        <v>0</v>
      </c>
      <c r="AO398" s="695" cm="1">
        <f t="array" ref="AO398">INDEX($H398:$K398,0,MATCH(AO$350,$H$350:$K$350,0))*INDEX($J$344:$R$347,MATCH(AO$350,$I$344:$I$347,0),MATCH(AO$349,$J$343:$R$343,0))+IF(SUM($H398:$I398)&gt;0,INDEX($U$344:$AC$347,MATCH(AO$350,$I$344:$I$347,0),MATCH(AO$349,$J$343:$R$343,0)))</f>
        <v>1</v>
      </c>
      <c r="AP398" s="695" cm="1">
        <f t="array" ref="AP398">INDEX($H398:$K398,0,MATCH(AP$350,$H$350:$K$350,0))*INDEX($J$344:$R$347,MATCH(AP$350,$I$344:$I$347,0),MATCH(AP$349,$J$343:$R$343,0))+IF(SUM($H398:$I398)&gt;0,INDEX($U$344:$AC$347,MATCH(AP$350,$I$344:$I$347,0),MATCH(AP$349,$J$343:$R$343,0)))</f>
        <v>2</v>
      </c>
      <c r="AQ398" s="695" cm="1">
        <f t="array" ref="AQ398">INDEX($H398:$K398,0,MATCH(AQ$350,$H$350:$K$350,0))*INDEX($J$344:$R$347,MATCH(AQ$350,$I$344:$I$347,0),MATCH(AQ$349,$J$343:$R$343,0))+IF(SUM($H398:$I398)&gt;0,INDEX($U$344:$AC$347,MATCH(AQ$350,$I$344:$I$347,0),MATCH(AQ$349,$J$343:$R$343,0)))</f>
        <v>0</v>
      </c>
      <c r="AR398" s="695" cm="1">
        <f t="array" ref="AR398">INDEX($H398:$K398,0,MATCH(AR$350,$H$350:$K$350,0))*INDEX($J$344:$R$347,MATCH(AR$350,$I$344:$I$347,0),MATCH(AR$349,$J$343:$R$343,0))+IF(SUM($H398:$I398)&gt;0,INDEX($U$344:$AC$347,MATCH(AR$350,$I$344:$I$347,0),MATCH(AR$349,$J$343:$R$343,0)))</f>
        <v>0</v>
      </c>
      <c r="AS398" s="695" cm="1">
        <f t="array" ref="AS398">INDEX($H398:$K398,0,MATCH(AS$350,$H$350:$K$350,0))*INDEX($J$344:$R$347,MATCH(AS$350,$I$344:$I$347,0),MATCH(AS$349,$J$343:$R$343,0))+IF(SUM($H398:$I398)&gt;0,INDEX($U$344:$AC$347,MATCH(AS$350,$I$344:$I$347,0),MATCH(AS$349,$J$343:$R$343,0)))</f>
        <v>1</v>
      </c>
      <c r="AT398" s="695" cm="1">
        <f t="array" ref="AT398">INDEX($H398:$K398,0,MATCH(AT$350,$H$350:$K$350,0))*INDEX($J$344:$R$347,MATCH(AT$350,$I$344:$I$347,0),MATCH(AT$349,$J$343:$R$343,0))+IF(SUM($H398:$I398)&gt;0,INDEX($U$344:$AC$347,MATCH(AT$350,$I$344:$I$347,0),MATCH(AT$349,$J$343:$R$343,0)))</f>
        <v>2</v>
      </c>
      <c r="AU398" s="695" cm="1">
        <f t="array" ref="AU398">INDEX($H398:$K398,0,MATCH(AU$350,$H$350:$K$350,0))*INDEX($J$344:$R$347,MATCH(AU$350,$I$344:$I$347,0),MATCH(AU$349,$J$343:$R$343,0))+IF(SUM($H398:$I398)&gt;0,INDEX($U$344:$AC$347,MATCH(AU$350,$I$344:$I$347,0),MATCH(AU$349,$J$343:$R$343,0)))</f>
        <v>0</v>
      </c>
      <c r="AV398" s="186"/>
      <c r="AW398" s="186"/>
      <c r="AX398" s="16"/>
      <c r="AY398" s="8"/>
      <c r="AZ398" s="8"/>
      <c r="BA398" s="8"/>
    </row>
    <row r="399" spans="1:53" ht="14.5" outlineLevel="1" x14ac:dyDescent="0.35">
      <c r="A399" s="6"/>
      <c r="B399" s="7"/>
      <c r="C399" s="17"/>
      <c r="D399" s="17"/>
      <c r="E399" s="17"/>
      <c r="F399" s="26"/>
      <c r="G399" s="26" t="str">
        <f t="shared" si="177"/>
        <v>YYAA2A1z</v>
      </c>
      <c r="H399" s="222">
        <f t="shared" si="179"/>
        <v>1</v>
      </c>
      <c r="I399" s="222">
        <f t="shared" si="179"/>
        <v>1</v>
      </c>
      <c r="J399" s="222">
        <f t="shared" si="179"/>
        <v>2</v>
      </c>
      <c r="K399" s="222">
        <f t="shared" si="178"/>
        <v>0</v>
      </c>
      <c r="L399" s="695" cm="1">
        <f t="array" ref="L399">INDEX($H399:$K399,0,MATCH(L$350,$H$350:$K$350,0))*INDEX($J$344:$R$347,MATCH(L$350,$I$344:$I$347,0),MATCH(L$349,$J$343:$R$343,0))+IF(SUM($H399:$I399)&gt;0,INDEX($U$344:$AC$347,MATCH(L$350,$I$344:$I$347,0),MATCH(L$349,$J$343:$R$343,0)))</f>
        <v>2</v>
      </c>
      <c r="M399" s="695" cm="1">
        <f t="array" ref="M399">INDEX($H399:$K399,0,MATCH(M$350,$H$350:$K$350,0))*INDEX($J$344:$R$347,MATCH(M$350,$I$344:$I$347,0),MATCH(M$349,$J$343:$R$343,0))+IF(SUM($H399:$I399)&gt;0,INDEX($U$344:$AC$347,MATCH(M$350,$I$344:$I$347,0),MATCH(M$349,$J$343:$R$343,0)))</f>
        <v>1</v>
      </c>
      <c r="N399" s="695" cm="1">
        <f t="array" ref="N399">INDEX($H399:$K399,0,MATCH(N$350,$H$350:$K$350,0))*INDEX($J$344:$R$347,MATCH(N$350,$I$344:$I$347,0),MATCH(N$349,$J$343:$R$343,0))+IF(SUM($H399:$I399)&gt;0,INDEX($U$344:$AC$347,MATCH(N$350,$I$344:$I$347,0),MATCH(N$349,$J$343:$R$343,0)))</f>
        <v>2</v>
      </c>
      <c r="O399" s="695" cm="1">
        <f t="array" ref="O399">INDEX($H399:$K399,0,MATCH(O$350,$H$350:$K$350,0))*INDEX($J$344:$R$347,MATCH(O$350,$I$344:$I$347,0),MATCH(O$349,$J$343:$R$343,0))+IF(SUM($H399:$I399)&gt;0,INDEX($U$344:$AC$347,MATCH(O$350,$I$344:$I$347,0),MATCH(O$349,$J$343:$R$343,0)))</f>
        <v>0</v>
      </c>
      <c r="P399" s="695" cm="1">
        <f t="array" ref="P399">INDEX($H399:$K399,0,MATCH(P$350,$H$350:$K$350,0))*INDEX($J$344:$R$347,MATCH(P$350,$I$344:$I$347,0),MATCH(P$349,$J$343:$R$343,0))+IF(SUM($H399:$I399)&gt;0,INDEX($U$344:$AC$347,MATCH(P$350,$I$344:$I$347,0),MATCH(P$349,$J$343:$R$343,0)))</f>
        <v>2</v>
      </c>
      <c r="Q399" s="695" cm="1">
        <f t="array" ref="Q399">INDEX($H399:$K399,0,MATCH(Q$350,$H$350:$K$350,0))*INDEX($J$344:$R$347,MATCH(Q$350,$I$344:$I$347,0),MATCH(Q$349,$J$343:$R$343,0))+IF(SUM($H399:$I399)&gt;0,INDEX($U$344:$AC$347,MATCH(Q$350,$I$344:$I$347,0),MATCH(Q$349,$J$343:$R$343,0)))</f>
        <v>1</v>
      </c>
      <c r="R399" s="695" cm="1">
        <f t="array" ref="R399">INDEX($H399:$K399,0,MATCH(R$350,$H$350:$K$350,0))*INDEX($J$344:$R$347,MATCH(R$350,$I$344:$I$347,0),MATCH(R$349,$J$343:$R$343,0))+IF(SUM($H399:$I399)&gt;0,INDEX($U$344:$AC$347,MATCH(R$350,$I$344:$I$347,0),MATCH(R$349,$J$343:$R$343,0)))</f>
        <v>2</v>
      </c>
      <c r="S399" s="695" cm="1">
        <f t="array" ref="S399">INDEX($H399:$K399,0,MATCH(S$350,$H$350:$K$350,0))*INDEX($J$344:$R$347,MATCH(S$350,$I$344:$I$347,0),MATCH(S$349,$J$343:$R$343,0))+IF(SUM($H399:$I399)&gt;0,INDEX($U$344:$AC$347,MATCH(S$350,$I$344:$I$347,0),MATCH(S$349,$J$343:$R$343,0)))</f>
        <v>0</v>
      </c>
      <c r="T399" s="695" cm="1">
        <f t="array" ref="T399">INDEX($H399:$K399,0,MATCH(T$350,$H$350:$K$350,0))*INDEX($J$344:$R$347,MATCH(T$350,$I$344:$I$347,0),MATCH(T$349,$J$343:$R$343,0))+IF(SUM($H399:$I399)&gt;0,INDEX($U$344:$AC$347,MATCH(T$350,$I$344:$I$347,0),MATCH(T$349,$J$343:$R$343,0)))</f>
        <v>2</v>
      </c>
      <c r="U399" s="695" cm="1">
        <f t="array" ref="U399">INDEX($H399:$K399,0,MATCH(U$350,$H$350:$K$350,0))*INDEX($J$344:$R$347,MATCH(U$350,$I$344:$I$347,0),MATCH(U$349,$J$343:$R$343,0))+IF(SUM($H399:$I399)&gt;0,INDEX($U$344:$AC$347,MATCH(U$350,$I$344:$I$347,0),MATCH(U$349,$J$343:$R$343,0)))</f>
        <v>1</v>
      </c>
      <c r="V399" s="695" cm="1">
        <f t="array" ref="V399">INDEX($H399:$K399,0,MATCH(V$350,$H$350:$K$350,0))*INDEX($J$344:$R$347,MATCH(V$350,$I$344:$I$347,0),MATCH(V$349,$J$343:$R$343,0))+IF(SUM($H399:$I399)&gt;0,INDEX($U$344:$AC$347,MATCH(V$350,$I$344:$I$347,0),MATCH(V$349,$J$343:$R$343,0)))</f>
        <v>2</v>
      </c>
      <c r="W399" s="695" cm="1">
        <f t="array" ref="W399">INDEX($H399:$K399,0,MATCH(W$350,$H$350:$K$350,0))*INDEX($J$344:$R$347,MATCH(W$350,$I$344:$I$347,0),MATCH(W$349,$J$343:$R$343,0))+IF(SUM($H399:$I399)&gt;0,INDEX($U$344:$AC$347,MATCH(W$350,$I$344:$I$347,0),MATCH(W$349,$J$343:$R$343,0)))</f>
        <v>0</v>
      </c>
      <c r="X399" s="695" cm="1">
        <f t="array" ref="X399">INDEX($H399:$K399,0,MATCH(X$350,$H$350:$K$350,0))*INDEX($J$344:$R$347,MATCH(X$350,$I$344:$I$347,0),MATCH(X$349,$J$343:$R$343,0))+IF(SUM($H399:$I399)&gt;0,INDEX($U$344:$AC$347,MATCH(X$350,$I$344:$I$347,0),MATCH(X$349,$J$343:$R$343,0)))</f>
        <v>2</v>
      </c>
      <c r="Y399" s="695" cm="1">
        <f t="array" ref="Y399">INDEX($H399:$K399,0,MATCH(Y$350,$H$350:$K$350,0))*INDEX($J$344:$R$347,MATCH(Y$350,$I$344:$I$347,0),MATCH(Y$349,$J$343:$R$343,0))+IF(SUM($H399:$I399)&gt;0,INDEX($U$344:$AC$347,MATCH(Y$350,$I$344:$I$347,0),MATCH(Y$349,$J$343:$R$343,0)))</f>
        <v>1</v>
      </c>
      <c r="Z399" s="695" cm="1">
        <f t="array" ref="Z399">INDEX($H399:$K399,0,MATCH(Z$350,$H$350:$K$350,0))*INDEX($J$344:$R$347,MATCH(Z$350,$I$344:$I$347,0),MATCH(Z$349,$J$343:$R$343,0))+IF(SUM($H399:$I399)&gt;0,INDEX($U$344:$AC$347,MATCH(Z$350,$I$344:$I$347,0),MATCH(Z$349,$J$343:$R$343,0)))</f>
        <v>2</v>
      </c>
      <c r="AA399" s="695" cm="1">
        <f t="array" ref="AA399">INDEX($H399:$K399,0,MATCH(AA$350,$H$350:$K$350,0))*INDEX($J$344:$R$347,MATCH(AA$350,$I$344:$I$347,0),MATCH(AA$349,$J$343:$R$343,0))+IF(SUM($H399:$I399)&gt;0,INDEX($U$344:$AC$347,MATCH(AA$350,$I$344:$I$347,0),MATCH(AA$349,$J$343:$R$343,0)))</f>
        <v>0</v>
      </c>
      <c r="AB399" s="695" cm="1">
        <f t="array" ref="AB399">INDEX($H399:$K399,0,MATCH(AB$350,$H$350:$K$350,0))*INDEX($J$344:$R$347,MATCH(AB$350,$I$344:$I$347,0),MATCH(AB$349,$J$343:$R$343,0))+IF(SUM($H399:$I399)&gt;0,INDEX($U$344:$AC$347,MATCH(AB$350,$I$344:$I$347,0),MATCH(AB$349,$J$343:$R$343,0)))</f>
        <v>1</v>
      </c>
      <c r="AC399" s="695" cm="1">
        <f t="array" ref="AC399">INDEX($H399:$K399,0,MATCH(AC$350,$H$350:$K$350,0))*INDEX($J$344:$R$347,MATCH(AC$350,$I$344:$I$347,0),MATCH(AC$349,$J$343:$R$343,0))+IF(SUM($H399:$I399)&gt;0,INDEX($U$344:$AC$347,MATCH(AC$350,$I$344:$I$347,0),MATCH(AC$349,$J$343:$R$343,0)))</f>
        <v>1</v>
      </c>
      <c r="AD399" s="695" cm="1">
        <f t="array" ref="AD399">INDEX($H399:$K399,0,MATCH(AD$350,$H$350:$K$350,0))*INDEX($J$344:$R$347,MATCH(AD$350,$I$344:$I$347,0),MATCH(AD$349,$J$343:$R$343,0))+IF(SUM($H399:$I399)&gt;0,INDEX($U$344:$AC$347,MATCH(AD$350,$I$344:$I$347,0),MATCH(AD$349,$J$343:$R$343,0)))</f>
        <v>2</v>
      </c>
      <c r="AE399" s="695" cm="1">
        <f t="array" ref="AE399">INDEX($H399:$K399,0,MATCH(AE$350,$H$350:$K$350,0))*INDEX($J$344:$R$347,MATCH(AE$350,$I$344:$I$347,0),MATCH(AE$349,$J$343:$R$343,0))+IF(SUM($H399:$I399)&gt;0,INDEX($U$344:$AC$347,MATCH(AE$350,$I$344:$I$347,0),MATCH(AE$349,$J$343:$R$343,0)))</f>
        <v>0</v>
      </c>
      <c r="AF399" s="695" cm="1">
        <f t="array" ref="AF399">INDEX($H399:$K399,0,MATCH(AF$350,$H$350:$K$350,0))*INDEX($J$344:$R$347,MATCH(AF$350,$I$344:$I$347,0),MATCH(AF$349,$J$343:$R$343,0))+IF(SUM($H399:$I399)&gt;0,INDEX($U$344:$AC$347,MATCH(AF$350,$I$344:$I$347,0),MATCH(AF$349,$J$343:$R$343,0)))</f>
        <v>1</v>
      </c>
      <c r="AG399" s="695" cm="1">
        <f t="array" ref="AG399">INDEX($H399:$K399,0,MATCH(AG$350,$H$350:$K$350,0))*INDEX($J$344:$R$347,MATCH(AG$350,$I$344:$I$347,0),MATCH(AG$349,$J$343:$R$343,0))+IF(SUM($H399:$I399)&gt;0,INDEX($U$344:$AC$347,MATCH(AG$350,$I$344:$I$347,0),MATCH(AG$349,$J$343:$R$343,0)))</f>
        <v>1</v>
      </c>
      <c r="AH399" s="695" cm="1">
        <f t="array" ref="AH399">INDEX($H399:$K399,0,MATCH(AH$350,$H$350:$K$350,0))*INDEX($J$344:$R$347,MATCH(AH$350,$I$344:$I$347,0),MATCH(AH$349,$J$343:$R$343,0))+IF(SUM($H399:$I399)&gt;0,INDEX($U$344:$AC$347,MATCH(AH$350,$I$344:$I$347,0),MATCH(AH$349,$J$343:$R$343,0)))</f>
        <v>2</v>
      </c>
      <c r="AI399" s="695" cm="1">
        <f t="array" ref="AI399">INDEX($H399:$K399,0,MATCH(AI$350,$H$350:$K$350,0))*INDEX($J$344:$R$347,MATCH(AI$350,$I$344:$I$347,0),MATCH(AI$349,$J$343:$R$343,0))+IF(SUM($H399:$I399)&gt;0,INDEX($U$344:$AC$347,MATCH(AI$350,$I$344:$I$347,0),MATCH(AI$349,$J$343:$R$343,0)))</f>
        <v>0</v>
      </c>
      <c r="AJ399" s="695" cm="1">
        <f t="array" ref="AJ399">INDEX($H399:$K399,0,MATCH(AJ$350,$H$350:$K$350,0))*INDEX($J$344:$R$347,MATCH(AJ$350,$I$344:$I$347,0),MATCH(AJ$349,$J$343:$R$343,0))+IF(SUM($H399:$I399)&gt;0,INDEX($U$344:$AC$347,MATCH(AJ$350,$I$344:$I$347,0),MATCH(AJ$349,$J$343:$R$343,0)))</f>
        <v>1</v>
      </c>
      <c r="AK399" s="695" cm="1">
        <f t="array" ref="AK399">INDEX($H399:$K399,0,MATCH(AK$350,$H$350:$K$350,0))*INDEX($J$344:$R$347,MATCH(AK$350,$I$344:$I$347,0),MATCH(AK$349,$J$343:$R$343,0))+IF(SUM($H399:$I399)&gt;0,INDEX($U$344:$AC$347,MATCH(AK$350,$I$344:$I$347,0),MATCH(AK$349,$J$343:$R$343,0)))</f>
        <v>1</v>
      </c>
      <c r="AL399" s="695" cm="1">
        <f t="array" ref="AL399">INDEX($H399:$K399,0,MATCH(AL$350,$H$350:$K$350,0))*INDEX($J$344:$R$347,MATCH(AL$350,$I$344:$I$347,0),MATCH(AL$349,$J$343:$R$343,0))+IF(SUM($H399:$I399)&gt;0,INDEX($U$344:$AC$347,MATCH(AL$350,$I$344:$I$347,0),MATCH(AL$349,$J$343:$R$343,0)))</f>
        <v>2</v>
      </c>
      <c r="AM399" s="695" cm="1">
        <f t="array" ref="AM399">INDEX($H399:$K399,0,MATCH(AM$350,$H$350:$K$350,0))*INDEX($J$344:$R$347,MATCH(AM$350,$I$344:$I$347,0),MATCH(AM$349,$J$343:$R$343,0))+IF(SUM($H399:$I399)&gt;0,INDEX($U$344:$AC$347,MATCH(AM$350,$I$344:$I$347,0),MATCH(AM$349,$J$343:$R$343,0)))</f>
        <v>0</v>
      </c>
      <c r="AN399" s="695" cm="1">
        <f t="array" ref="AN399">INDEX($H399:$K399,0,MATCH(AN$350,$H$350:$K$350,0))*INDEX($J$344:$R$347,MATCH(AN$350,$I$344:$I$347,0),MATCH(AN$349,$J$343:$R$343,0))+IF(SUM($H399:$I399)&gt;0,INDEX($U$344:$AC$347,MATCH(AN$350,$I$344:$I$347,0),MATCH(AN$349,$J$343:$R$343,0)))</f>
        <v>1</v>
      </c>
      <c r="AO399" s="695" cm="1">
        <f t="array" ref="AO399">INDEX($H399:$K399,0,MATCH(AO$350,$H$350:$K$350,0))*INDEX($J$344:$R$347,MATCH(AO$350,$I$344:$I$347,0),MATCH(AO$349,$J$343:$R$343,0))+IF(SUM($H399:$I399)&gt;0,INDEX($U$344:$AC$347,MATCH(AO$350,$I$344:$I$347,0),MATCH(AO$349,$J$343:$R$343,0)))</f>
        <v>1</v>
      </c>
      <c r="AP399" s="695" cm="1">
        <f t="array" ref="AP399">INDEX($H399:$K399,0,MATCH(AP$350,$H$350:$K$350,0))*INDEX($J$344:$R$347,MATCH(AP$350,$I$344:$I$347,0),MATCH(AP$349,$J$343:$R$343,0))+IF(SUM($H399:$I399)&gt;0,INDEX($U$344:$AC$347,MATCH(AP$350,$I$344:$I$347,0),MATCH(AP$349,$J$343:$R$343,0)))</f>
        <v>2</v>
      </c>
      <c r="AQ399" s="695" cm="1">
        <f t="array" ref="AQ399">INDEX($H399:$K399,0,MATCH(AQ$350,$H$350:$K$350,0))*INDEX($J$344:$R$347,MATCH(AQ$350,$I$344:$I$347,0),MATCH(AQ$349,$J$343:$R$343,0))+IF(SUM($H399:$I399)&gt;0,INDEX($U$344:$AC$347,MATCH(AQ$350,$I$344:$I$347,0),MATCH(AQ$349,$J$343:$R$343,0)))</f>
        <v>0</v>
      </c>
      <c r="AR399" s="695" cm="1">
        <f t="array" ref="AR399">INDEX($H399:$K399,0,MATCH(AR$350,$H$350:$K$350,0))*INDEX($J$344:$R$347,MATCH(AR$350,$I$344:$I$347,0),MATCH(AR$349,$J$343:$R$343,0))+IF(SUM($H399:$I399)&gt;0,INDEX($U$344:$AC$347,MATCH(AR$350,$I$344:$I$347,0),MATCH(AR$349,$J$343:$R$343,0)))</f>
        <v>1</v>
      </c>
      <c r="AS399" s="695" cm="1">
        <f t="array" ref="AS399">INDEX($H399:$K399,0,MATCH(AS$350,$H$350:$K$350,0))*INDEX($J$344:$R$347,MATCH(AS$350,$I$344:$I$347,0),MATCH(AS$349,$J$343:$R$343,0))+IF(SUM($H399:$I399)&gt;0,INDEX($U$344:$AC$347,MATCH(AS$350,$I$344:$I$347,0),MATCH(AS$349,$J$343:$R$343,0)))</f>
        <v>1</v>
      </c>
      <c r="AT399" s="695" cm="1">
        <f t="array" ref="AT399">INDEX($H399:$K399,0,MATCH(AT$350,$H$350:$K$350,0))*INDEX($J$344:$R$347,MATCH(AT$350,$I$344:$I$347,0),MATCH(AT$349,$J$343:$R$343,0))+IF(SUM($H399:$I399)&gt;0,INDEX($U$344:$AC$347,MATCH(AT$350,$I$344:$I$347,0),MATCH(AT$349,$J$343:$R$343,0)))</f>
        <v>2</v>
      </c>
      <c r="AU399" s="695" cm="1">
        <f t="array" ref="AU399">INDEX($H399:$K399,0,MATCH(AU$350,$H$350:$K$350,0))*INDEX($J$344:$R$347,MATCH(AU$350,$I$344:$I$347,0),MATCH(AU$349,$J$343:$R$343,0))+IF(SUM($H399:$I399)&gt;0,INDEX($U$344:$AC$347,MATCH(AU$350,$I$344:$I$347,0),MATCH(AU$349,$J$343:$R$343,0)))</f>
        <v>0</v>
      </c>
      <c r="AV399" s="186"/>
      <c r="AW399" s="186"/>
      <c r="AX399" s="16"/>
      <c r="AY399" s="8"/>
      <c r="AZ399" s="8"/>
      <c r="BA399" s="8"/>
    </row>
    <row r="400" spans="1:53" ht="14.5" outlineLevel="1" x14ac:dyDescent="0.35">
      <c r="A400" s="6"/>
      <c r="B400" s="7"/>
      <c r="C400" s="17"/>
      <c r="D400" s="17"/>
      <c r="E400" s="17"/>
      <c r="F400" s="26"/>
      <c r="G400" s="26" t="str">
        <f t="shared" si="177"/>
        <v>YYAA2A1zd</v>
      </c>
      <c r="H400" s="222">
        <f t="shared" si="179"/>
        <v>0</v>
      </c>
      <c r="I400" s="222">
        <f t="shared" si="179"/>
        <v>1</v>
      </c>
      <c r="J400" s="222">
        <f t="shared" si="179"/>
        <v>2</v>
      </c>
      <c r="K400" s="222">
        <f t="shared" si="178"/>
        <v>0</v>
      </c>
      <c r="L400" s="695" cm="1">
        <f t="array" ref="L400">INDEX($H400:$K400,0,MATCH(L$350,$H$350:$K$350,0))*INDEX($J$344:$R$347,MATCH(L$350,$I$344:$I$347,0),MATCH(L$349,$J$343:$R$343,0))+IF(SUM($H400:$I400)&gt;0,INDEX($U$344:$AC$347,MATCH(L$350,$I$344:$I$347,0),MATCH(L$349,$J$343:$R$343,0)))</f>
        <v>1</v>
      </c>
      <c r="M400" s="695" cm="1">
        <f t="array" ref="M400">INDEX($H400:$K400,0,MATCH(M$350,$H$350:$K$350,0))*INDEX($J$344:$R$347,MATCH(M$350,$I$344:$I$347,0),MATCH(M$349,$J$343:$R$343,0))+IF(SUM($H400:$I400)&gt;0,INDEX($U$344:$AC$347,MATCH(M$350,$I$344:$I$347,0),MATCH(M$349,$J$343:$R$343,0)))</f>
        <v>1</v>
      </c>
      <c r="N400" s="695" cm="1">
        <f t="array" ref="N400">INDEX($H400:$K400,0,MATCH(N$350,$H$350:$K$350,0))*INDEX($J$344:$R$347,MATCH(N$350,$I$344:$I$347,0),MATCH(N$349,$J$343:$R$343,0))+IF(SUM($H400:$I400)&gt;0,INDEX($U$344:$AC$347,MATCH(N$350,$I$344:$I$347,0),MATCH(N$349,$J$343:$R$343,0)))</f>
        <v>2</v>
      </c>
      <c r="O400" s="695" cm="1">
        <f t="array" ref="O400">INDEX($H400:$K400,0,MATCH(O$350,$H$350:$K$350,0))*INDEX($J$344:$R$347,MATCH(O$350,$I$344:$I$347,0),MATCH(O$349,$J$343:$R$343,0))+IF(SUM($H400:$I400)&gt;0,INDEX($U$344:$AC$347,MATCH(O$350,$I$344:$I$347,0),MATCH(O$349,$J$343:$R$343,0)))</f>
        <v>0</v>
      </c>
      <c r="P400" s="695" cm="1">
        <f t="array" ref="P400">INDEX($H400:$K400,0,MATCH(P$350,$H$350:$K$350,0))*INDEX($J$344:$R$347,MATCH(P$350,$I$344:$I$347,0),MATCH(P$349,$J$343:$R$343,0))+IF(SUM($H400:$I400)&gt;0,INDEX($U$344:$AC$347,MATCH(P$350,$I$344:$I$347,0),MATCH(P$349,$J$343:$R$343,0)))</f>
        <v>1</v>
      </c>
      <c r="Q400" s="695" cm="1">
        <f t="array" ref="Q400">INDEX($H400:$K400,0,MATCH(Q$350,$H$350:$K$350,0))*INDEX($J$344:$R$347,MATCH(Q$350,$I$344:$I$347,0),MATCH(Q$349,$J$343:$R$343,0))+IF(SUM($H400:$I400)&gt;0,INDEX($U$344:$AC$347,MATCH(Q$350,$I$344:$I$347,0),MATCH(Q$349,$J$343:$R$343,0)))</f>
        <v>1</v>
      </c>
      <c r="R400" s="695" cm="1">
        <f t="array" ref="R400">INDEX($H400:$K400,0,MATCH(R$350,$H$350:$K$350,0))*INDEX($J$344:$R$347,MATCH(R$350,$I$344:$I$347,0),MATCH(R$349,$J$343:$R$343,0))+IF(SUM($H400:$I400)&gt;0,INDEX($U$344:$AC$347,MATCH(R$350,$I$344:$I$347,0),MATCH(R$349,$J$343:$R$343,0)))</f>
        <v>2</v>
      </c>
      <c r="S400" s="695" cm="1">
        <f t="array" ref="S400">INDEX($H400:$K400,0,MATCH(S$350,$H$350:$K$350,0))*INDEX($J$344:$R$347,MATCH(S$350,$I$344:$I$347,0),MATCH(S$349,$J$343:$R$343,0))+IF(SUM($H400:$I400)&gt;0,INDEX($U$344:$AC$347,MATCH(S$350,$I$344:$I$347,0),MATCH(S$349,$J$343:$R$343,0)))</f>
        <v>0</v>
      </c>
      <c r="T400" s="695" cm="1">
        <f t="array" ref="T400">INDEX($H400:$K400,0,MATCH(T$350,$H$350:$K$350,0))*INDEX($J$344:$R$347,MATCH(T$350,$I$344:$I$347,0),MATCH(T$349,$J$343:$R$343,0))+IF(SUM($H400:$I400)&gt;0,INDEX($U$344:$AC$347,MATCH(T$350,$I$344:$I$347,0),MATCH(T$349,$J$343:$R$343,0)))</f>
        <v>1</v>
      </c>
      <c r="U400" s="695" cm="1">
        <f t="array" ref="U400">INDEX($H400:$K400,0,MATCH(U$350,$H$350:$K$350,0))*INDEX($J$344:$R$347,MATCH(U$350,$I$344:$I$347,0),MATCH(U$349,$J$343:$R$343,0))+IF(SUM($H400:$I400)&gt;0,INDEX($U$344:$AC$347,MATCH(U$350,$I$344:$I$347,0),MATCH(U$349,$J$343:$R$343,0)))</f>
        <v>1</v>
      </c>
      <c r="V400" s="695" cm="1">
        <f t="array" ref="V400">INDEX($H400:$K400,0,MATCH(V$350,$H$350:$K$350,0))*INDEX($J$344:$R$347,MATCH(V$350,$I$344:$I$347,0),MATCH(V$349,$J$343:$R$343,0))+IF(SUM($H400:$I400)&gt;0,INDEX($U$344:$AC$347,MATCH(V$350,$I$344:$I$347,0),MATCH(V$349,$J$343:$R$343,0)))</f>
        <v>2</v>
      </c>
      <c r="W400" s="695" cm="1">
        <f t="array" ref="W400">INDEX($H400:$K400,0,MATCH(W$350,$H$350:$K$350,0))*INDEX($J$344:$R$347,MATCH(W$350,$I$344:$I$347,0),MATCH(W$349,$J$343:$R$343,0))+IF(SUM($H400:$I400)&gt;0,INDEX($U$344:$AC$347,MATCH(W$350,$I$344:$I$347,0),MATCH(W$349,$J$343:$R$343,0)))</f>
        <v>0</v>
      </c>
      <c r="X400" s="695" cm="1">
        <f t="array" ref="X400">INDEX($H400:$K400,0,MATCH(X$350,$H$350:$K$350,0))*INDEX($J$344:$R$347,MATCH(X$350,$I$344:$I$347,0),MATCH(X$349,$J$343:$R$343,0))+IF(SUM($H400:$I400)&gt;0,INDEX($U$344:$AC$347,MATCH(X$350,$I$344:$I$347,0),MATCH(X$349,$J$343:$R$343,0)))</f>
        <v>1</v>
      </c>
      <c r="Y400" s="695" cm="1">
        <f t="array" ref="Y400">INDEX($H400:$K400,0,MATCH(Y$350,$H$350:$K$350,0))*INDEX($J$344:$R$347,MATCH(Y$350,$I$344:$I$347,0),MATCH(Y$349,$J$343:$R$343,0))+IF(SUM($H400:$I400)&gt;0,INDEX($U$344:$AC$347,MATCH(Y$350,$I$344:$I$347,0),MATCH(Y$349,$J$343:$R$343,0)))</f>
        <v>1</v>
      </c>
      <c r="Z400" s="695" cm="1">
        <f t="array" ref="Z400">INDEX($H400:$K400,0,MATCH(Z$350,$H$350:$K$350,0))*INDEX($J$344:$R$347,MATCH(Z$350,$I$344:$I$347,0),MATCH(Z$349,$J$343:$R$343,0))+IF(SUM($H400:$I400)&gt;0,INDEX($U$344:$AC$347,MATCH(Z$350,$I$344:$I$347,0),MATCH(Z$349,$J$343:$R$343,0)))</f>
        <v>2</v>
      </c>
      <c r="AA400" s="695" cm="1">
        <f t="array" ref="AA400">INDEX($H400:$K400,0,MATCH(AA$350,$H$350:$K$350,0))*INDEX($J$344:$R$347,MATCH(AA$350,$I$344:$I$347,0),MATCH(AA$349,$J$343:$R$343,0))+IF(SUM($H400:$I400)&gt;0,INDEX($U$344:$AC$347,MATCH(AA$350,$I$344:$I$347,0),MATCH(AA$349,$J$343:$R$343,0)))</f>
        <v>0</v>
      </c>
      <c r="AB400" s="695" cm="1">
        <f t="array" ref="AB400">INDEX($H400:$K400,0,MATCH(AB$350,$H$350:$K$350,0))*INDEX($J$344:$R$347,MATCH(AB$350,$I$344:$I$347,0),MATCH(AB$349,$J$343:$R$343,0))+IF(SUM($H400:$I400)&gt;0,INDEX($U$344:$AC$347,MATCH(AB$350,$I$344:$I$347,0),MATCH(AB$349,$J$343:$R$343,0)))</f>
        <v>0</v>
      </c>
      <c r="AC400" s="695" cm="1">
        <f t="array" ref="AC400">INDEX($H400:$K400,0,MATCH(AC$350,$H$350:$K$350,0))*INDEX($J$344:$R$347,MATCH(AC$350,$I$344:$I$347,0),MATCH(AC$349,$J$343:$R$343,0))+IF(SUM($H400:$I400)&gt;0,INDEX($U$344:$AC$347,MATCH(AC$350,$I$344:$I$347,0),MATCH(AC$349,$J$343:$R$343,0)))</f>
        <v>1</v>
      </c>
      <c r="AD400" s="695" cm="1">
        <f t="array" ref="AD400">INDEX($H400:$K400,0,MATCH(AD$350,$H$350:$K$350,0))*INDEX($J$344:$R$347,MATCH(AD$350,$I$344:$I$347,0),MATCH(AD$349,$J$343:$R$343,0))+IF(SUM($H400:$I400)&gt;0,INDEX($U$344:$AC$347,MATCH(AD$350,$I$344:$I$347,0),MATCH(AD$349,$J$343:$R$343,0)))</f>
        <v>2</v>
      </c>
      <c r="AE400" s="695" cm="1">
        <f t="array" ref="AE400">INDEX($H400:$K400,0,MATCH(AE$350,$H$350:$K$350,0))*INDEX($J$344:$R$347,MATCH(AE$350,$I$344:$I$347,0),MATCH(AE$349,$J$343:$R$343,0))+IF(SUM($H400:$I400)&gt;0,INDEX($U$344:$AC$347,MATCH(AE$350,$I$344:$I$347,0),MATCH(AE$349,$J$343:$R$343,0)))</f>
        <v>0</v>
      </c>
      <c r="AF400" s="695" cm="1">
        <f t="array" ref="AF400">INDEX($H400:$K400,0,MATCH(AF$350,$H$350:$K$350,0))*INDEX($J$344:$R$347,MATCH(AF$350,$I$344:$I$347,0),MATCH(AF$349,$J$343:$R$343,0))+IF(SUM($H400:$I400)&gt;0,INDEX($U$344:$AC$347,MATCH(AF$350,$I$344:$I$347,0),MATCH(AF$349,$J$343:$R$343,0)))</f>
        <v>0</v>
      </c>
      <c r="AG400" s="695" cm="1">
        <f t="array" ref="AG400">INDEX($H400:$K400,0,MATCH(AG$350,$H$350:$K$350,0))*INDEX($J$344:$R$347,MATCH(AG$350,$I$344:$I$347,0),MATCH(AG$349,$J$343:$R$343,0))+IF(SUM($H400:$I400)&gt;0,INDEX($U$344:$AC$347,MATCH(AG$350,$I$344:$I$347,0),MATCH(AG$349,$J$343:$R$343,0)))</f>
        <v>1</v>
      </c>
      <c r="AH400" s="695" cm="1">
        <f t="array" ref="AH400">INDEX($H400:$K400,0,MATCH(AH$350,$H$350:$K$350,0))*INDEX($J$344:$R$347,MATCH(AH$350,$I$344:$I$347,0),MATCH(AH$349,$J$343:$R$343,0))+IF(SUM($H400:$I400)&gt;0,INDEX($U$344:$AC$347,MATCH(AH$350,$I$344:$I$347,0),MATCH(AH$349,$J$343:$R$343,0)))</f>
        <v>2</v>
      </c>
      <c r="AI400" s="695" cm="1">
        <f t="array" ref="AI400">INDEX($H400:$K400,0,MATCH(AI$350,$H$350:$K$350,0))*INDEX($J$344:$R$347,MATCH(AI$350,$I$344:$I$347,0),MATCH(AI$349,$J$343:$R$343,0))+IF(SUM($H400:$I400)&gt;0,INDEX($U$344:$AC$347,MATCH(AI$350,$I$344:$I$347,0),MATCH(AI$349,$J$343:$R$343,0)))</f>
        <v>0</v>
      </c>
      <c r="AJ400" s="695" cm="1">
        <f t="array" ref="AJ400">INDEX($H400:$K400,0,MATCH(AJ$350,$H$350:$K$350,0))*INDEX($J$344:$R$347,MATCH(AJ$350,$I$344:$I$347,0),MATCH(AJ$349,$J$343:$R$343,0))+IF(SUM($H400:$I400)&gt;0,INDEX($U$344:$AC$347,MATCH(AJ$350,$I$344:$I$347,0),MATCH(AJ$349,$J$343:$R$343,0)))</f>
        <v>0</v>
      </c>
      <c r="AK400" s="695" cm="1">
        <f t="array" ref="AK400">INDEX($H400:$K400,0,MATCH(AK$350,$H$350:$K$350,0))*INDEX($J$344:$R$347,MATCH(AK$350,$I$344:$I$347,0),MATCH(AK$349,$J$343:$R$343,0))+IF(SUM($H400:$I400)&gt;0,INDEX($U$344:$AC$347,MATCH(AK$350,$I$344:$I$347,0),MATCH(AK$349,$J$343:$R$343,0)))</f>
        <v>1</v>
      </c>
      <c r="AL400" s="695" cm="1">
        <f t="array" ref="AL400">INDEX($H400:$K400,0,MATCH(AL$350,$H$350:$K$350,0))*INDEX($J$344:$R$347,MATCH(AL$350,$I$344:$I$347,0),MATCH(AL$349,$J$343:$R$343,0))+IF(SUM($H400:$I400)&gt;0,INDEX($U$344:$AC$347,MATCH(AL$350,$I$344:$I$347,0),MATCH(AL$349,$J$343:$R$343,0)))</f>
        <v>2</v>
      </c>
      <c r="AM400" s="695" cm="1">
        <f t="array" ref="AM400">INDEX($H400:$K400,0,MATCH(AM$350,$H$350:$K$350,0))*INDEX($J$344:$R$347,MATCH(AM$350,$I$344:$I$347,0),MATCH(AM$349,$J$343:$R$343,0))+IF(SUM($H400:$I400)&gt;0,INDEX($U$344:$AC$347,MATCH(AM$350,$I$344:$I$347,0),MATCH(AM$349,$J$343:$R$343,0)))</f>
        <v>0</v>
      </c>
      <c r="AN400" s="695" cm="1">
        <f t="array" ref="AN400">INDEX($H400:$K400,0,MATCH(AN$350,$H$350:$K$350,0))*INDEX($J$344:$R$347,MATCH(AN$350,$I$344:$I$347,0),MATCH(AN$349,$J$343:$R$343,0))+IF(SUM($H400:$I400)&gt;0,INDEX($U$344:$AC$347,MATCH(AN$350,$I$344:$I$347,0),MATCH(AN$349,$J$343:$R$343,0)))</f>
        <v>0</v>
      </c>
      <c r="AO400" s="695" cm="1">
        <f t="array" ref="AO400">INDEX($H400:$K400,0,MATCH(AO$350,$H$350:$K$350,0))*INDEX($J$344:$R$347,MATCH(AO$350,$I$344:$I$347,0),MATCH(AO$349,$J$343:$R$343,0))+IF(SUM($H400:$I400)&gt;0,INDEX($U$344:$AC$347,MATCH(AO$350,$I$344:$I$347,0),MATCH(AO$349,$J$343:$R$343,0)))</f>
        <v>1</v>
      </c>
      <c r="AP400" s="695" cm="1">
        <f t="array" ref="AP400">INDEX($H400:$K400,0,MATCH(AP$350,$H$350:$K$350,0))*INDEX($J$344:$R$347,MATCH(AP$350,$I$344:$I$347,0),MATCH(AP$349,$J$343:$R$343,0))+IF(SUM($H400:$I400)&gt;0,INDEX($U$344:$AC$347,MATCH(AP$350,$I$344:$I$347,0),MATCH(AP$349,$J$343:$R$343,0)))</f>
        <v>2</v>
      </c>
      <c r="AQ400" s="695" cm="1">
        <f t="array" ref="AQ400">INDEX($H400:$K400,0,MATCH(AQ$350,$H$350:$K$350,0))*INDEX($J$344:$R$347,MATCH(AQ$350,$I$344:$I$347,0),MATCH(AQ$349,$J$343:$R$343,0))+IF(SUM($H400:$I400)&gt;0,INDEX($U$344:$AC$347,MATCH(AQ$350,$I$344:$I$347,0),MATCH(AQ$349,$J$343:$R$343,0)))</f>
        <v>0</v>
      </c>
      <c r="AR400" s="695" cm="1">
        <f t="array" ref="AR400">INDEX($H400:$K400,0,MATCH(AR$350,$H$350:$K$350,0))*INDEX($J$344:$R$347,MATCH(AR$350,$I$344:$I$347,0),MATCH(AR$349,$J$343:$R$343,0))+IF(SUM($H400:$I400)&gt;0,INDEX($U$344:$AC$347,MATCH(AR$350,$I$344:$I$347,0),MATCH(AR$349,$J$343:$R$343,0)))</f>
        <v>0</v>
      </c>
      <c r="AS400" s="695" cm="1">
        <f t="array" ref="AS400">INDEX($H400:$K400,0,MATCH(AS$350,$H$350:$K$350,0))*INDEX($J$344:$R$347,MATCH(AS$350,$I$344:$I$347,0),MATCH(AS$349,$J$343:$R$343,0))+IF(SUM($H400:$I400)&gt;0,INDEX($U$344:$AC$347,MATCH(AS$350,$I$344:$I$347,0),MATCH(AS$349,$J$343:$R$343,0)))</f>
        <v>1</v>
      </c>
      <c r="AT400" s="695" cm="1">
        <f t="array" ref="AT400">INDEX($H400:$K400,0,MATCH(AT$350,$H$350:$K$350,0))*INDEX($J$344:$R$347,MATCH(AT$350,$I$344:$I$347,0),MATCH(AT$349,$J$343:$R$343,0))+IF(SUM($H400:$I400)&gt;0,INDEX($U$344:$AC$347,MATCH(AT$350,$I$344:$I$347,0),MATCH(AT$349,$J$343:$R$343,0)))</f>
        <v>2</v>
      </c>
      <c r="AU400" s="695" cm="1">
        <f t="array" ref="AU400">INDEX($H400:$K400,0,MATCH(AU$350,$H$350:$K$350,0))*INDEX($J$344:$R$347,MATCH(AU$350,$I$344:$I$347,0),MATCH(AU$349,$J$343:$R$343,0))+IF(SUM($H400:$I400)&gt;0,INDEX($U$344:$AC$347,MATCH(AU$350,$I$344:$I$347,0),MATCH(AU$349,$J$343:$R$343,0)))</f>
        <v>0</v>
      </c>
      <c r="AV400" s="186"/>
      <c r="AW400" s="186"/>
      <c r="AX400" s="16"/>
      <c r="AY400" s="8"/>
      <c r="AZ400" s="8"/>
      <c r="BA400" s="8"/>
    </row>
    <row r="401" spans="1:53" ht="14.5" outlineLevel="1" x14ac:dyDescent="0.35">
      <c r="A401" s="6"/>
      <c r="B401" s="7"/>
      <c r="C401" s="17"/>
      <c r="D401" s="17"/>
      <c r="E401" s="17"/>
      <c r="F401" s="26"/>
      <c r="G401" s="26" t="str">
        <f t="shared" si="177"/>
        <v>AYWA2A1a</v>
      </c>
      <c r="H401" s="222">
        <f t="shared" si="179"/>
        <v>0</v>
      </c>
      <c r="I401" s="222">
        <f t="shared" si="179"/>
        <v>0</v>
      </c>
      <c r="J401" s="222">
        <f t="shared" si="179"/>
        <v>1</v>
      </c>
      <c r="K401" s="222">
        <f t="shared" si="178"/>
        <v>0</v>
      </c>
      <c r="L401" s="695" cm="1">
        <f t="array" ref="L401">INDEX($H401:$K401,0,MATCH(L$350,$H$350:$K$350,0))*INDEX($J$344:$R$347,MATCH(L$350,$I$344:$I$347,0),MATCH(L$349,$J$343:$R$343,0))+IF(SUM($H401:$I401)&gt;0,INDEX($U$344:$AC$347,MATCH(L$350,$I$344:$I$347,0),MATCH(L$349,$J$343:$R$343,0)))</f>
        <v>0</v>
      </c>
      <c r="M401" s="695" cm="1">
        <f t="array" ref="M401">INDEX($H401:$K401,0,MATCH(M$350,$H$350:$K$350,0))*INDEX($J$344:$R$347,MATCH(M$350,$I$344:$I$347,0),MATCH(M$349,$J$343:$R$343,0))+IF(SUM($H401:$I401)&gt;0,INDEX($U$344:$AC$347,MATCH(M$350,$I$344:$I$347,0),MATCH(M$349,$J$343:$R$343,0)))</f>
        <v>0</v>
      </c>
      <c r="N401" s="695" cm="1">
        <f t="array" ref="N401">INDEX($H401:$K401,0,MATCH(N$350,$H$350:$K$350,0))*INDEX($J$344:$R$347,MATCH(N$350,$I$344:$I$347,0),MATCH(N$349,$J$343:$R$343,0))+IF(SUM($H401:$I401)&gt;0,INDEX($U$344:$AC$347,MATCH(N$350,$I$344:$I$347,0),MATCH(N$349,$J$343:$R$343,0)))</f>
        <v>1</v>
      </c>
      <c r="O401" s="695" cm="1">
        <f t="array" ref="O401">INDEX($H401:$K401,0,MATCH(O$350,$H$350:$K$350,0))*INDEX($J$344:$R$347,MATCH(O$350,$I$344:$I$347,0),MATCH(O$349,$J$343:$R$343,0))+IF(SUM($H401:$I401)&gt;0,INDEX($U$344:$AC$347,MATCH(O$350,$I$344:$I$347,0),MATCH(O$349,$J$343:$R$343,0)))</f>
        <v>0</v>
      </c>
      <c r="P401" s="695" cm="1">
        <f t="array" ref="P401">INDEX($H401:$K401,0,MATCH(P$350,$H$350:$K$350,0))*INDEX($J$344:$R$347,MATCH(P$350,$I$344:$I$347,0),MATCH(P$349,$J$343:$R$343,0))+IF(SUM($H401:$I401)&gt;0,INDEX($U$344:$AC$347,MATCH(P$350,$I$344:$I$347,0),MATCH(P$349,$J$343:$R$343,0)))</f>
        <v>0</v>
      </c>
      <c r="Q401" s="695" cm="1">
        <f t="array" ref="Q401">INDEX($H401:$K401,0,MATCH(Q$350,$H$350:$K$350,0))*INDEX($J$344:$R$347,MATCH(Q$350,$I$344:$I$347,0),MATCH(Q$349,$J$343:$R$343,0))+IF(SUM($H401:$I401)&gt;0,INDEX($U$344:$AC$347,MATCH(Q$350,$I$344:$I$347,0),MATCH(Q$349,$J$343:$R$343,0)))</f>
        <v>0</v>
      </c>
      <c r="R401" s="695" cm="1">
        <f t="array" ref="R401">INDEX($H401:$K401,0,MATCH(R$350,$H$350:$K$350,0))*INDEX($J$344:$R$347,MATCH(R$350,$I$344:$I$347,0),MATCH(R$349,$J$343:$R$343,0))+IF(SUM($H401:$I401)&gt;0,INDEX($U$344:$AC$347,MATCH(R$350,$I$344:$I$347,0),MATCH(R$349,$J$343:$R$343,0)))</f>
        <v>1</v>
      </c>
      <c r="S401" s="695" cm="1">
        <f t="array" ref="S401">INDEX($H401:$K401,0,MATCH(S$350,$H$350:$K$350,0))*INDEX($J$344:$R$347,MATCH(S$350,$I$344:$I$347,0),MATCH(S$349,$J$343:$R$343,0))+IF(SUM($H401:$I401)&gt;0,INDEX($U$344:$AC$347,MATCH(S$350,$I$344:$I$347,0),MATCH(S$349,$J$343:$R$343,0)))</f>
        <v>0</v>
      </c>
      <c r="T401" s="695" cm="1">
        <f t="array" ref="T401">INDEX($H401:$K401,0,MATCH(T$350,$H$350:$K$350,0))*INDEX($J$344:$R$347,MATCH(T$350,$I$344:$I$347,0),MATCH(T$349,$J$343:$R$343,0))+IF(SUM($H401:$I401)&gt;0,INDEX($U$344:$AC$347,MATCH(T$350,$I$344:$I$347,0),MATCH(T$349,$J$343:$R$343,0)))</f>
        <v>0</v>
      </c>
      <c r="U401" s="695" cm="1">
        <f t="array" ref="U401">INDEX($H401:$K401,0,MATCH(U$350,$H$350:$K$350,0))*INDEX($J$344:$R$347,MATCH(U$350,$I$344:$I$347,0),MATCH(U$349,$J$343:$R$343,0))+IF(SUM($H401:$I401)&gt;0,INDEX($U$344:$AC$347,MATCH(U$350,$I$344:$I$347,0),MATCH(U$349,$J$343:$R$343,0)))</f>
        <v>0</v>
      </c>
      <c r="V401" s="695" cm="1">
        <f t="array" ref="V401">INDEX($H401:$K401,0,MATCH(V$350,$H$350:$K$350,0))*INDEX($J$344:$R$347,MATCH(V$350,$I$344:$I$347,0),MATCH(V$349,$J$343:$R$343,0))+IF(SUM($H401:$I401)&gt;0,INDEX($U$344:$AC$347,MATCH(V$350,$I$344:$I$347,0),MATCH(V$349,$J$343:$R$343,0)))</f>
        <v>1</v>
      </c>
      <c r="W401" s="695" cm="1">
        <f t="array" ref="W401">INDEX($H401:$K401,0,MATCH(W$350,$H$350:$K$350,0))*INDEX($J$344:$R$347,MATCH(W$350,$I$344:$I$347,0),MATCH(W$349,$J$343:$R$343,0))+IF(SUM($H401:$I401)&gt;0,INDEX($U$344:$AC$347,MATCH(W$350,$I$344:$I$347,0),MATCH(W$349,$J$343:$R$343,0)))</f>
        <v>0</v>
      </c>
      <c r="X401" s="695" cm="1">
        <f t="array" ref="X401">INDEX($H401:$K401,0,MATCH(X$350,$H$350:$K$350,0))*INDEX($J$344:$R$347,MATCH(X$350,$I$344:$I$347,0),MATCH(X$349,$J$343:$R$343,0))+IF(SUM($H401:$I401)&gt;0,INDEX($U$344:$AC$347,MATCH(X$350,$I$344:$I$347,0),MATCH(X$349,$J$343:$R$343,0)))</f>
        <v>0</v>
      </c>
      <c r="Y401" s="695" cm="1">
        <f t="array" ref="Y401">INDEX($H401:$K401,0,MATCH(Y$350,$H$350:$K$350,0))*INDEX($J$344:$R$347,MATCH(Y$350,$I$344:$I$347,0),MATCH(Y$349,$J$343:$R$343,0))+IF(SUM($H401:$I401)&gt;0,INDEX($U$344:$AC$347,MATCH(Y$350,$I$344:$I$347,0),MATCH(Y$349,$J$343:$R$343,0)))</f>
        <v>0</v>
      </c>
      <c r="Z401" s="695" cm="1">
        <f t="array" ref="Z401">INDEX($H401:$K401,0,MATCH(Z$350,$H$350:$K$350,0))*INDEX($J$344:$R$347,MATCH(Z$350,$I$344:$I$347,0),MATCH(Z$349,$J$343:$R$343,0))+IF(SUM($H401:$I401)&gt;0,INDEX($U$344:$AC$347,MATCH(Z$350,$I$344:$I$347,0),MATCH(Z$349,$J$343:$R$343,0)))</f>
        <v>1</v>
      </c>
      <c r="AA401" s="695" cm="1">
        <f t="array" ref="AA401">INDEX($H401:$K401,0,MATCH(AA$350,$H$350:$K$350,0))*INDEX($J$344:$R$347,MATCH(AA$350,$I$344:$I$347,0),MATCH(AA$349,$J$343:$R$343,0))+IF(SUM($H401:$I401)&gt;0,INDEX($U$344:$AC$347,MATCH(AA$350,$I$344:$I$347,0),MATCH(AA$349,$J$343:$R$343,0)))</f>
        <v>0</v>
      </c>
      <c r="AB401" s="695" cm="1">
        <f t="array" ref="AB401">INDEX($H401:$K401,0,MATCH(AB$350,$H$350:$K$350,0))*INDEX($J$344:$R$347,MATCH(AB$350,$I$344:$I$347,0),MATCH(AB$349,$J$343:$R$343,0))+IF(SUM($H401:$I401)&gt;0,INDEX($U$344:$AC$347,MATCH(AB$350,$I$344:$I$347,0),MATCH(AB$349,$J$343:$R$343,0)))</f>
        <v>0</v>
      </c>
      <c r="AC401" s="695" cm="1">
        <f t="array" ref="AC401">INDEX($H401:$K401,0,MATCH(AC$350,$H$350:$K$350,0))*INDEX($J$344:$R$347,MATCH(AC$350,$I$344:$I$347,0),MATCH(AC$349,$J$343:$R$343,0))+IF(SUM($H401:$I401)&gt;0,INDEX($U$344:$AC$347,MATCH(AC$350,$I$344:$I$347,0),MATCH(AC$349,$J$343:$R$343,0)))</f>
        <v>0</v>
      </c>
      <c r="AD401" s="695" cm="1">
        <f t="array" ref="AD401">INDEX($H401:$K401,0,MATCH(AD$350,$H$350:$K$350,0))*INDEX($J$344:$R$347,MATCH(AD$350,$I$344:$I$347,0),MATCH(AD$349,$J$343:$R$343,0))+IF(SUM($H401:$I401)&gt;0,INDEX($U$344:$AC$347,MATCH(AD$350,$I$344:$I$347,0),MATCH(AD$349,$J$343:$R$343,0)))</f>
        <v>1</v>
      </c>
      <c r="AE401" s="695" cm="1">
        <f t="array" ref="AE401">INDEX($H401:$K401,0,MATCH(AE$350,$H$350:$K$350,0))*INDEX($J$344:$R$347,MATCH(AE$350,$I$344:$I$347,0),MATCH(AE$349,$J$343:$R$343,0))+IF(SUM($H401:$I401)&gt;0,INDEX($U$344:$AC$347,MATCH(AE$350,$I$344:$I$347,0),MATCH(AE$349,$J$343:$R$343,0)))</f>
        <v>0</v>
      </c>
      <c r="AF401" s="695" cm="1">
        <f t="array" ref="AF401">INDEX($H401:$K401,0,MATCH(AF$350,$H$350:$K$350,0))*INDEX($J$344:$R$347,MATCH(AF$350,$I$344:$I$347,0),MATCH(AF$349,$J$343:$R$343,0))+IF(SUM($H401:$I401)&gt;0,INDEX($U$344:$AC$347,MATCH(AF$350,$I$344:$I$347,0),MATCH(AF$349,$J$343:$R$343,0)))</f>
        <v>0</v>
      </c>
      <c r="AG401" s="695" cm="1">
        <f t="array" ref="AG401">INDEX($H401:$K401,0,MATCH(AG$350,$H$350:$K$350,0))*INDEX($J$344:$R$347,MATCH(AG$350,$I$344:$I$347,0),MATCH(AG$349,$J$343:$R$343,0))+IF(SUM($H401:$I401)&gt;0,INDEX($U$344:$AC$347,MATCH(AG$350,$I$344:$I$347,0),MATCH(AG$349,$J$343:$R$343,0)))</f>
        <v>0</v>
      </c>
      <c r="AH401" s="695" cm="1">
        <f t="array" ref="AH401">INDEX($H401:$K401,0,MATCH(AH$350,$H$350:$K$350,0))*INDEX($J$344:$R$347,MATCH(AH$350,$I$344:$I$347,0),MATCH(AH$349,$J$343:$R$343,0))+IF(SUM($H401:$I401)&gt;0,INDEX($U$344:$AC$347,MATCH(AH$350,$I$344:$I$347,0),MATCH(AH$349,$J$343:$R$343,0)))</f>
        <v>1</v>
      </c>
      <c r="AI401" s="695" cm="1">
        <f t="array" ref="AI401">INDEX($H401:$K401,0,MATCH(AI$350,$H$350:$K$350,0))*INDEX($J$344:$R$347,MATCH(AI$350,$I$344:$I$347,0),MATCH(AI$349,$J$343:$R$343,0))+IF(SUM($H401:$I401)&gt;0,INDEX($U$344:$AC$347,MATCH(AI$350,$I$344:$I$347,0),MATCH(AI$349,$J$343:$R$343,0)))</f>
        <v>0</v>
      </c>
      <c r="AJ401" s="695" cm="1">
        <f t="array" ref="AJ401">INDEX($H401:$K401,0,MATCH(AJ$350,$H$350:$K$350,0))*INDEX($J$344:$R$347,MATCH(AJ$350,$I$344:$I$347,0),MATCH(AJ$349,$J$343:$R$343,0))+IF(SUM($H401:$I401)&gt;0,INDEX($U$344:$AC$347,MATCH(AJ$350,$I$344:$I$347,0),MATCH(AJ$349,$J$343:$R$343,0)))</f>
        <v>0</v>
      </c>
      <c r="AK401" s="695" cm="1">
        <f t="array" ref="AK401">INDEX($H401:$K401,0,MATCH(AK$350,$H$350:$K$350,0))*INDEX($J$344:$R$347,MATCH(AK$350,$I$344:$I$347,0),MATCH(AK$349,$J$343:$R$343,0))+IF(SUM($H401:$I401)&gt;0,INDEX($U$344:$AC$347,MATCH(AK$350,$I$344:$I$347,0),MATCH(AK$349,$J$343:$R$343,0)))</f>
        <v>0</v>
      </c>
      <c r="AL401" s="695" cm="1">
        <f t="array" ref="AL401">INDEX($H401:$K401,0,MATCH(AL$350,$H$350:$K$350,0))*INDEX($J$344:$R$347,MATCH(AL$350,$I$344:$I$347,0),MATCH(AL$349,$J$343:$R$343,0))+IF(SUM($H401:$I401)&gt;0,INDEX($U$344:$AC$347,MATCH(AL$350,$I$344:$I$347,0),MATCH(AL$349,$J$343:$R$343,0)))</f>
        <v>1</v>
      </c>
      <c r="AM401" s="695" cm="1">
        <f t="array" ref="AM401">INDEX($H401:$K401,0,MATCH(AM$350,$H$350:$K$350,0))*INDEX($J$344:$R$347,MATCH(AM$350,$I$344:$I$347,0),MATCH(AM$349,$J$343:$R$343,0))+IF(SUM($H401:$I401)&gt;0,INDEX($U$344:$AC$347,MATCH(AM$350,$I$344:$I$347,0),MATCH(AM$349,$J$343:$R$343,0)))</f>
        <v>0</v>
      </c>
      <c r="AN401" s="695" cm="1">
        <f t="array" ref="AN401">INDEX($H401:$K401,0,MATCH(AN$350,$H$350:$K$350,0))*INDEX($J$344:$R$347,MATCH(AN$350,$I$344:$I$347,0),MATCH(AN$349,$J$343:$R$343,0))+IF(SUM($H401:$I401)&gt;0,INDEX($U$344:$AC$347,MATCH(AN$350,$I$344:$I$347,0),MATCH(AN$349,$J$343:$R$343,0)))</f>
        <v>0</v>
      </c>
      <c r="AO401" s="695" cm="1">
        <f t="array" ref="AO401">INDEX($H401:$K401,0,MATCH(AO$350,$H$350:$K$350,0))*INDEX($J$344:$R$347,MATCH(AO$350,$I$344:$I$347,0),MATCH(AO$349,$J$343:$R$343,0))+IF(SUM($H401:$I401)&gt;0,INDEX($U$344:$AC$347,MATCH(AO$350,$I$344:$I$347,0),MATCH(AO$349,$J$343:$R$343,0)))</f>
        <v>0</v>
      </c>
      <c r="AP401" s="695" cm="1">
        <f t="array" ref="AP401">INDEX($H401:$K401,0,MATCH(AP$350,$H$350:$K$350,0))*INDEX($J$344:$R$347,MATCH(AP$350,$I$344:$I$347,0),MATCH(AP$349,$J$343:$R$343,0))+IF(SUM($H401:$I401)&gt;0,INDEX($U$344:$AC$347,MATCH(AP$350,$I$344:$I$347,0),MATCH(AP$349,$J$343:$R$343,0)))</f>
        <v>1</v>
      </c>
      <c r="AQ401" s="695" cm="1">
        <f t="array" ref="AQ401">INDEX($H401:$K401,0,MATCH(AQ$350,$H$350:$K$350,0))*INDEX($J$344:$R$347,MATCH(AQ$350,$I$344:$I$347,0),MATCH(AQ$349,$J$343:$R$343,0))+IF(SUM($H401:$I401)&gt;0,INDEX($U$344:$AC$347,MATCH(AQ$350,$I$344:$I$347,0),MATCH(AQ$349,$J$343:$R$343,0)))</f>
        <v>0</v>
      </c>
      <c r="AR401" s="695" cm="1">
        <f t="array" ref="AR401">INDEX($H401:$K401,0,MATCH(AR$350,$H$350:$K$350,0))*INDEX($J$344:$R$347,MATCH(AR$350,$I$344:$I$347,0),MATCH(AR$349,$J$343:$R$343,0))+IF(SUM($H401:$I401)&gt;0,INDEX($U$344:$AC$347,MATCH(AR$350,$I$344:$I$347,0),MATCH(AR$349,$J$343:$R$343,0)))</f>
        <v>0</v>
      </c>
      <c r="AS401" s="695" cm="1">
        <f t="array" ref="AS401">INDEX($H401:$K401,0,MATCH(AS$350,$H$350:$K$350,0))*INDEX($J$344:$R$347,MATCH(AS$350,$I$344:$I$347,0),MATCH(AS$349,$J$343:$R$343,0))+IF(SUM($H401:$I401)&gt;0,INDEX($U$344:$AC$347,MATCH(AS$350,$I$344:$I$347,0),MATCH(AS$349,$J$343:$R$343,0)))</f>
        <v>0</v>
      </c>
      <c r="AT401" s="695" cm="1">
        <f t="array" ref="AT401">INDEX($H401:$K401,0,MATCH(AT$350,$H$350:$K$350,0))*INDEX($J$344:$R$347,MATCH(AT$350,$I$344:$I$347,0),MATCH(AT$349,$J$343:$R$343,0))+IF(SUM($H401:$I401)&gt;0,INDEX($U$344:$AC$347,MATCH(AT$350,$I$344:$I$347,0),MATCH(AT$349,$J$343:$R$343,0)))</f>
        <v>1</v>
      </c>
      <c r="AU401" s="695" cm="1">
        <f t="array" ref="AU401">INDEX($H401:$K401,0,MATCH(AU$350,$H$350:$K$350,0))*INDEX($J$344:$R$347,MATCH(AU$350,$I$344:$I$347,0),MATCH(AU$349,$J$343:$R$343,0))+IF(SUM($H401:$I401)&gt;0,INDEX($U$344:$AC$347,MATCH(AU$350,$I$344:$I$347,0),MATCH(AU$349,$J$343:$R$343,0)))</f>
        <v>0</v>
      </c>
      <c r="AV401" s="186"/>
      <c r="AW401" s="186"/>
      <c r="AX401" s="16"/>
      <c r="AY401" s="8"/>
      <c r="AZ401" s="8"/>
      <c r="BA401" s="8"/>
    </row>
    <row r="402" spans="1:53" ht="14.5" outlineLevel="1" x14ac:dyDescent="0.35">
      <c r="A402" s="6"/>
      <c r="B402" s="7"/>
      <c r="C402" s="17"/>
      <c r="D402" s="17"/>
      <c r="E402" s="17"/>
      <c r="F402" s="26"/>
      <c r="G402" s="26" t="str">
        <f t="shared" si="177"/>
        <v>AANWA1a</v>
      </c>
      <c r="H402" s="222">
        <f t="shared" si="179"/>
        <v>0</v>
      </c>
      <c r="I402" s="222">
        <f t="shared" si="179"/>
        <v>0</v>
      </c>
      <c r="J402" s="222">
        <f t="shared" si="179"/>
        <v>0</v>
      </c>
      <c r="K402" s="222">
        <f t="shared" si="178"/>
        <v>0</v>
      </c>
      <c r="L402" s="695" cm="1">
        <f t="array" ref="L402">INDEX($H402:$K402,0,MATCH(L$350,$H$350:$K$350,0))*INDEX($J$344:$R$347,MATCH(L$350,$I$344:$I$347,0),MATCH(L$349,$J$343:$R$343,0))+IF(SUM($H402:$I402)&gt;0,INDEX($U$344:$AC$347,MATCH(L$350,$I$344:$I$347,0),MATCH(L$349,$J$343:$R$343,0)))</f>
        <v>0</v>
      </c>
      <c r="M402" s="695" cm="1">
        <f t="array" ref="M402">INDEX($H402:$K402,0,MATCH(M$350,$H$350:$K$350,0))*INDEX($J$344:$R$347,MATCH(M$350,$I$344:$I$347,0),MATCH(M$349,$J$343:$R$343,0))+IF(SUM($H402:$I402)&gt;0,INDEX($U$344:$AC$347,MATCH(M$350,$I$344:$I$347,0),MATCH(M$349,$J$343:$R$343,0)))</f>
        <v>0</v>
      </c>
      <c r="N402" s="695" cm="1">
        <f t="array" ref="N402">INDEX($H402:$K402,0,MATCH(N$350,$H$350:$K$350,0))*INDEX($J$344:$R$347,MATCH(N$350,$I$344:$I$347,0),MATCH(N$349,$J$343:$R$343,0))+IF(SUM($H402:$I402)&gt;0,INDEX($U$344:$AC$347,MATCH(N$350,$I$344:$I$347,0),MATCH(N$349,$J$343:$R$343,0)))</f>
        <v>0</v>
      </c>
      <c r="O402" s="695" cm="1">
        <f t="array" ref="O402">INDEX($H402:$K402,0,MATCH(O$350,$H$350:$K$350,0))*INDEX($J$344:$R$347,MATCH(O$350,$I$344:$I$347,0),MATCH(O$349,$J$343:$R$343,0))+IF(SUM($H402:$I402)&gt;0,INDEX($U$344:$AC$347,MATCH(O$350,$I$344:$I$347,0),MATCH(O$349,$J$343:$R$343,0)))</f>
        <v>0</v>
      </c>
      <c r="P402" s="695" cm="1">
        <f t="array" ref="P402">INDEX($H402:$K402,0,MATCH(P$350,$H$350:$K$350,0))*INDEX($J$344:$R$347,MATCH(P$350,$I$344:$I$347,0),MATCH(P$349,$J$343:$R$343,0))+IF(SUM($H402:$I402)&gt;0,INDEX($U$344:$AC$347,MATCH(P$350,$I$344:$I$347,0),MATCH(P$349,$J$343:$R$343,0)))</f>
        <v>0</v>
      </c>
      <c r="Q402" s="695" cm="1">
        <f t="array" ref="Q402">INDEX($H402:$K402,0,MATCH(Q$350,$H$350:$K$350,0))*INDEX($J$344:$R$347,MATCH(Q$350,$I$344:$I$347,0),MATCH(Q$349,$J$343:$R$343,0))+IF(SUM($H402:$I402)&gt;0,INDEX($U$344:$AC$347,MATCH(Q$350,$I$344:$I$347,0),MATCH(Q$349,$J$343:$R$343,0)))</f>
        <v>0</v>
      </c>
      <c r="R402" s="695" cm="1">
        <f t="array" ref="R402">INDEX($H402:$K402,0,MATCH(R$350,$H$350:$K$350,0))*INDEX($J$344:$R$347,MATCH(R$350,$I$344:$I$347,0),MATCH(R$349,$J$343:$R$343,0))+IF(SUM($H402:$I402)&gt;0,INDEX($U$344:$AC$347,MATCH(R$350,$I$344:$I$347,0),MATCH(R$349,$J$343:$R$343,0)))</f>
        <v>0</v>
      </c>
      <c r="S402" s="695" cm="1">
        <f t="array" ref="S402">INDEX($H402:$K402,0,MATCH(S$350,$H$350:$K$350,0))*INDEX($J$344:$R$347,MATCH(S$350,$I$344:$I$347,0),MATCH(S$349,$J$343:$R$343,0))+IF(SUM($H402:$I402)&gt;0,INDEX($U$344:$AC$347,MATCH(S$350,$I$344:$I$347,0),MATCH(S$349,$J$343:$R$343,0)))</f>
        <v>0</v>
      </c>
      <c r="T402" s="695" cm="1">
        <f t="array" ref="T402">INDEX($H402:$K402,0,MATCH(T$350,$H$350:$K$350,0))*INDEX($J$344:$R$347,MATCH(T$350,$I$344:$I$347,0),MATCH(T$349,$J$343:$R$343,0))+IF(SUM($H402:$I402)&gt;0,INDEX($U$344:$AC$347,MATCH(T$350,$I$344:$I$347,0),MATCH(T$349,$J$343:$R$343,0)))</f>
        <v>0</v>
      </c>
      <c r="U402" s="695" cm="1">
        <f t="array" ref="U402">INDEX($H402:$K402,0,MATCH(U$350,$H$350:$K$350,0))*INDEX($J$344:$R$347,MATCH(U$350,$I$344:$I$347,0),MATCH(U$349,$J$343:$R$343,0))+IF(SUM($H402:$I402)&gt;0,INDEX($U$344:$AC$347,MATCH(U$350,$I$344:$I$347,0),MATCH(U$349,$J$343:$R$343,0)))</f>
        <v>0</v>
      </c>
      <c r="V402" s="695" cm="1">
        <f t="array" ref="V402">INDEX($H402:$K402,0,MATCH(V$350,$H$350:$K$350,0))*INDEX($J$344:$R$347,MATCH(V$350,$I$344:$I$347,0),MATCH(V$349,$J$343:$R$343,0))+IF(SUM($H402:$I402)&gt;0,INDEX($U$344:$AC$347,MATCH(V$350,$I$344:$I$347,0),MATCH(V$349,$J$343:$R$343,0)))</f>
        <v>0</v>
      </c>
      <c r="W402" s="695" cm="1">
        <f t="array" ref="W402">INDEX($H402:$K402,0,MATCH(W$350,$H$350:$K$350,0))*INDEX($J$344:$R$347,MATCH(W$350,$I$344:$I$347,0),MATCH(W$349,$J$343:$R$343,0))+IF(SUM($H402:$I402)&gt;0,INDEX($U$344:$AC$347,MATCH(W$350,$I$344:$I$347,0),MATCH(W$349,$J$343:$R$343,0)))</f>
        <v>0</v>
      </c>
      <c r="X402" s="695" cm="1">
        <f t="array" ref="X402">INDEX($H402:$K402,0,MATCH(X$350,$H$350:$K$350,0))*INDEX($J$344:$R$347,MATCH(X$350,$I$344:$I$347,0),MATCH(X$349,$J$343:$R$343,0))+IF(SUM($H402:$I402)&gt;0,INDEX($U$344:$AC$347,MATCH(X$350,$I$344:$I$347,0),MATCH(X$349,$J$343:$R$343,0)))</f>
        <v>0</v>
      </c>
      <c r="Y402" s="695" cm="1">
        <f t="array" ref="Y402">INDEX($H402:$K402,0,MATCH(Y$350,$H$350:$K$350,0))*INDEX($J$344:$R$347,MATCH(Y$350,$I$344:$I$347,0),MATCH(Y$349,$J$343:$R$343,0))+IF(SUM($H402:$I402)&gt;0,INDEX($U$344:$AC$347,MATCH(Y$350,$I$344:$I$347,0),MATCH(Y$349,$J$343:$R$343,0)))</f>
        <v>0</v>
      </c>
      <c r="Z402" s="695" cm="1">
        <f t="array" ref="Z402">INDEX($H402:$K402,0,MATCH(Z$350,$H$350:$K$350,0))*INDEX($J$344:$R$347,MATCH(Z$350,$I$344:$I$347,0),MATCH(Z$349,$J$343:$R$343,0))+IF(SUM($H402:$I402)&gt;0,INDEX($U$344:$AC$347,MATCH(Z$350,$I$344:$I$347,0),MATCH(Z$349,$J$343:$R$343,0)))</f>
        <v>0</v>
      </c>
      <c r="AA402" s="695" cm="1">
        <f t="array" ref="AA402">INDEX($H402:$K402,0,MATCH(AA$350,$H$350:$K$350,0))*INDEX($J$344:$R$347,MATCH(AA$350,$I$344:$I$347,0),MATCH(AA$349,$J$343:$R$343,0))+IF(SUM($H402:$I402)&gt;0,INDEX($U$344:$AC$347,MATCH(AA$350,$I$344:$I$347,0),MATCH(AA$349,$J$343:$R$343,0)))</f>
        <v>0</v>
      </c>
      <c r="AB402" s="695" cm="1">
        <f t="array" ref="AB402">INDEX($H402:$K402,0,MATCH(AB$350,$H$350:$K$350,0))*INDEX($J$344:$R$347,MATCH(AB$350,$I$344:$I$347,0),MATCH(AB$349,$J$343:$R$343,0))+IF(SUM($H402:$I402)&gt;0,INDEX($U$344:$AC$347,MATCH(AB$350,$I$344:$I$347,0),MATCH(AB$349,$J$343:$R$343,0)))</f>
        <v>0</v>
      </c>
      <c r="AC402" s="695" cm="1">
        <f t="array" ref="AC402">INDEX($H402:$K402,0,MATCH(AC$350,$H$350:$K$350,0))*INDEX($J$344:$R$347,MATCH(AC$350,$I$344:$I$347,0),MATCH(AC$349,$J$343:$R$343,0))+IF(SUM($H402:$I402)&gt;0,INDEX($U$344:$AC$347,MATCH(AC$350,$I$344:$I$347,0),MATCH(AC$349,$J$343:$R$343,0)))</f>
        <v>0</v>
      </c>
      <c r="AD402" s="695" cm="1">
        <f t="array" ref="AD402">INDEX($H402:$K402,0,MATCH(AD$350,$H$350:$K$350,0))*INDEX($J$344:$R$347,MATCH(AD$350,$I$344:$I$347,0),MATCH(AD$349,$J$343:$R$343,0))+IF(SUM($H402:$I402)&gt;0,INDEX($U$344:$AC$347,MATCH(AD$350,$I$344:$I$347,0),MATCH(AD$349,$J$343:$R$343,0)))</f>
        <v>0</v>
      </c>
      <c r="AE402" s="695" cm="1">
        <f t="array" ref="AE402">INDEX($H402:$K402,0,MATCH(AE$350,$H$350:$K$350,0))*INDEX($J$344:$R$347,MATCH(AE$350,$I$344:$I$347,0),MATCH(AE$349,$J$343:$R$343,0))+IF(SUM($H402:$I402)&gt;0,INDEX($U$344:$AC$347,MATCH(AE$350,$I$344:$I$347,0),MATCH(AE$349,$J$343:$R$343,0)))</f>
        <v>0</v>
      </c>
      <c r="AF402" s="695" cm="1">
        <f t="array" ref="AF402">INDEX($H402:$K402,0,MATCH(AF$350,$H$350:$K$350,0))*INDEX($J$344:$R$347,MATCH(AF$350,$I$344:$I$347,0),MATCH(AF$349,$J$343:$R$343,0))+IF(SUM($H402:$I402)&gt;0,INDEX($U$344:$AC$347,MATCH(AF$350,$I$344:$I$347,0),MATCH(AF$349,$J$343:$R$343,0)))</f>
        <v>0</v>
      </c>
      <c r="AG402" s="695" cm="1">
        <f t="array" ref="AG402">INDEX($H402:$K402,0,MATCH(AG$350,$H$350:$K$350,0))*INDEX($J$344:$R$347,MATCH(AG$350,$I$344:$I$347,0),MATCH(AG$349,$J$343:$R$343,0))+IF(SUM($H402:$I402)&gt;0,INDEX($U$344:$AC$347,MATCH(AG$350,$I$344:$I$347,0),MATCH(AG$349,$J$343:$R$343,0)))</f>
        <v>0</v>
      </c>
      <c r="AH402" s="695" cm="1">
        <f t="array" ref="AH402">INDEX($H402:$K402,0,MATCH(AH$350,$H$350:$K$350,0))*INDEX($J$344:$R$347,MATCH(AH$350,$I$344:$I$347,0),MATCH(AH$349,$J$343:$R$343,0))+IF(SUM($H402:$I402)&gt;0,INDEX($U$344:$AC$347,MATCH(AH$350,$I$344:$I$347,0),MATCH(AH$349,$J$343:$R$343,0)))</f>
        <v>0</v>
      </c>
      <c r="AI402" s="695" cm="1">
        <f t="array" ref="AI402">INDEX($H402:$K402,0,MATCH(AI$350,$H$350:$K$350,0))*INDEX($J$344:$R$347,MATCH(AI$350,$I$344:$I$347,0),MATCH(AI$349,$J$343:$R$343,0))+IF(SUM($H402:$I402)&gt;0,INDEX($U$344:$AC$347,MATCH(AI$350,$I$344:$I$347,0),MATCH(AI$349,$J$343:$R$343,0)))</f>
        <v>0</v>
      </c>
      <c r="AJ402" s="695" cm="1">
        <f t="array" ref="AJ402">INDEX($H402:$K402,0,MATCH(AJ$350,$H$350:$K$350,0))*INDEX($J$344:$R$347,MATCH(AJ$350,$I$344:$I$347,0),MATCH(AJ$349,$J$343:$R$343,0))+IF(SUM($H402:$I402)&gt;0,INDEX($U$344:$AC$347,MATCH(AJ$350,$I$344:$I$347,0),MATCH(AJ$349,$J$343:$R$343,0)))</f>
        <v>0</v>
      </c>
      <c r="AK402" s="695" cm="1">
        <f t="array" ref="AK402">INDEX($H402:$K402,0,MATCH(AK$350,$H$350:$K$350,0))*INDEX($J$344:$R$347,MATCH(AK$350,$I$344:$I$347,0),MATCH(AK$349,$J$343:$R$343,0))+IF(SUM($H402:$I402)&gt;0,INDEX($U$344:$AC$347,MATCH(AK$350,$I$344:$I$347,0),MATCH(AK$349,$J$343:$R$343,0)))</f>
        <v>0</v>
      </c>
      <c r="AL402" s="695" cm="1">
        <f t="array" ref="AL402">INDEX($H402:$K402,0,MATCH(AL$350,$H$350:$K$350,0))*INDEX($J$344:$R$347,MATCH(AL$350,$I$344:$I$347,0),MATCH(AL$349,$J$343:$R$343,0))+IF(SUM($H402:$I402)&gt;0,INDEX($U$344:$AC$347,MATCH(AL$350,$I$344:$I$347,0),MATCH(AL$349,$J$343:$R$343,0)))</f>
        <v>0</v>
      </c>
      <c r="AM402" s="695" cm="1">
        <f t="array" ref="AM402">INDEX($H402:$K402,0,MATCH(AM$350,$H$350:$K$350,0))*INDEX($J$344:$R$347,MATCH(AM$350,$I$344:$I$347,0),MATCH(AM$349,$J$343:$R$343,0))+IF(SUM($H402:$I402)&gt;0,INDEX($U$344:$AC$347,MATCH(AM$350,$I$344:$I$347,0),MATCH(AM$349,$J$343:$R$343,0)))</f>
        <v>0</v>
      </c>
      <c r="AN402" s="695" cm="1">
        <f t="array" ref="AN402">INDEX($H402:$K402,0,MATCH(AN$350,$H$350:$K$350,0))*INDEX($J$344:$R$347,MATCH(AN$350,$I$344:$I$347,0),MATCH(AN$349,$J$343:$R$343,0))+IF(SUM($H402:$I402)&gt;0,INDEX($U$344:$AC$347,MATCH(AN$350,$I$344:$I$347,0),MATCH(AN$349,$J$343:$R$343,0)))</f>
        <v>0</v>
      </c>
      <c r="AO402" s="695" cm="1">
        <f t="array" ref="AO402">INDEX($H402:$K402,0,MATCH(AO$350,$H$350:$K$350,0))*INDEX($J$344:$R$347,MATCH(AO$350,$I$344:$I$347,0),MATCH(AO$349,$J$343:$R$343,0))+IF(SUM($H402:$I402)&gt;0,INDEX($U$344:$AC$347,MATCH(AO$350,$I$344:$I$347,0),MATCH(AO$349,$J$343:$R$343,0)))</f>
        <v>0</v>
      </c>
      <c r="AP402" s="695" cm="1">
        <f t="array" ref="AP402">INDEX($H402:$K402,0,MATCH(AP$350,$H$350:$K$350,0))*INDEX($J$344:$R$347,MATCH(AP$350,$I$344:$I$347,0),MATCH(AP$349,$J$343:$R$343,0))+IF(SUM($H402:$I402)&gt;0,INDEX($U$344:$AC$347,MATCH(AP$350,$I$344:$I$347,0),MATCH(AP$349,$J$343:$R$343,0)))</f>
        <v>0</v>
      </c>
      <c r="AQ402" s="695" cm="1">
        <f t="array" ref="AQ402">INDEX($H402:$K402,0,MATCH(AQ$350,$H$350:$K$350,0))*INDEX($J$344:$R$347,MATCH(AQ$350,$I$344:$I$347,0),MATCH(AQ$349,$J$343:$R$343,0))+IF(SUM($H402:$I402)&gt;0,INDEX($U$344:$AC$347,MATCH(AQ$350,$I$344:$I$347,0),MATCH(AQ$349,$J$343:$R$343,0)))</f>
        <v>0</v>
      </c>
      <c r="AR402" s="695" cm="1">
        <f t="array" ref="AR402">INDEX($H402:$K402,0,MATCH(AR$350,$H$350:$K$350,0))*INDEX($J$344:$R$347,MATCH(AR$350,$I$344:$I$347,0),MATCH(AR$349,$J$343:$R$343,0))+IF(SUM($H402:$I402)&gt;0,INDEX($U$344:$AC$347,MATCH(AR$350,$I$344:$I$347,0),MATCH(AR$349,$J$343:$R$343,0)))</f>
        <v>0</v>
      </c>
      <c r="AS402" s="695" cm="1">
        <f t="array" ref="AS402">INDEX($H402:$K402,0,MATCH(AS$350,$H$350:$K$350,0))*INDEX($J$344:$R$347,MATCH(AS$350,$I$344:$I$347,0),MATCH(AS$349,$J$343:$R$343,0))+IF(SUM($H402:$I402)&gt;0,INDEX($U$344:$AC$347,MATCH(AS$350,$I$344:$I$347,0),MATCH(AS$349,$J$343:$R$343,0)))</f>
        <v>0</v>
      </c>
      <c r="AT402" s="695" cm="1">
        <f t="array" ref="AT402">INDEX($H402:$K402,0,MATCH(AT$350,$H$350:$K$350,0))*INDEX($J$344:$R$347,MATCH(AT$350,$I$344:$I$347,0),MATCH(AT$349,$J$343:$R$343,0))+IF(SUM($H402:$I402)&gt;0,INDEX($U$344:$AC$347,MATCH(AT$350,$I$344:$I$347,0),MATCH(AT$349,$J$343:$R$343,0)))</f>
        <v>0</v>
      </c>
      <c r="AU402" s="695" cm="1">
        <f t="array" ref="AU402">INDEX($H402:$K402,0,MATCH(AU$350,$H$350:$K$350,0))*INDEX($J$344:$R$347,MATCH(AU$350,$I$344:$I$347,0),MATCH(AU$349,$J$343:$R$343,0))+IF(SUM($H402:$I402)&gt;0,INDEX($U$344:$AC$347,MATCH(AU$350,$I$344:$I$347,0),MATCH(AU$349,$J$343:$R$343,0)))</f>
        <v>0</v>
      </c>
      <c r="AV402" s="186"/>
      <c r="AW402" s="186"/>
      <c r="AX402" s="16"/>
      <c r="AY402" s="8"/>
      <c r="AZ402" s="8"/>
      <c r="BA402" s="8"/>
    </row>
    <row r="403" spans="1:53" ht="14.5" outlineLevel="1" x14ac:dyDescent="0.35">
      <c r="A403" s="6"/>
      <c r="B403" s="7"/>
      <c r="C403" s="17"/>
      <c r="D403" s="17"/>
      <c r="E403" s="17"/>
      <c r="F403" s="26"/>
      <c r="G403" s="26" t="str">
        <f t="shared" ref="G403" si="180">_xlfn.CONCAT(H215:M215)</f>
        <v>AAANWa</v>
      </c>
      <c r="H403" s="222">
        <f t="shared" si="179"/>
        <v>0</v>
      </c>
      <c r="I403" s="222">
        <f t="shared" si="179"/>
        <v>0</v>
      </c>
      <c r="J403" s="222">
        <f t="shared" si="179"/>
        <v>0</v>
      </c>
      <c r="K403" s="222">
        <f t="shared" si="178"/>
        <v>0</v>
      </c>
      <c r="L403" s="695" cm="1">
        <f t="array" ref="L403">INDEX($H403:$K403,0,MATCH(L$350,$H$350:$K$350,0))*INDEX($J$344:$R$347,MATCH(L$350,$I$344:$I$347,0),MATCH(L$349,$J$343:$R$343,0))+IF(SUM($H403:$I403)&gt;0,INDEX($U$344:$AC$347,MATCH(L$350,$I$344:$I$347,0),MATCH(L$349,$J$343:$R$343,0)))</f>
        <v>0</v>
      </c>
      <c r="M403" s="695" cm="1">
        <f t="array" ref="M403">INDEX($H403:$K403,0,MATCH(M$350,$H$350:$K$350,0))*INDEX($J$344:$R$347,MATCH(M$350,$I$344:$I$347,0),MATCH(M$349,$J$343:$R$343,0))+IF(SUM($H403:$I403)&gt;0,INDEX($U$344:$AC$347,MATCH(M$350,$I$344:$I$347,0),MATCH(M$349,$J$343:$R$343,0)))</f>
        <v>0</v>
      </c>
      <c r="N403" s="695" cm="1">
        <f t="array" ref="N403">INDEX($H403:$K403,0,MATCH(N$350,$H$350:$K$350,0))*INDEX($J$344:$R$347,MATCH(N$350,$I$344:$I$347,0),MATCH(N$349,$J$343:$R$343,0))+IF(SUM($H403:$I403)&gt;0,INDEX($U$344:$AC$347,MATCH(N$350,$I$344:$I$347,0),MATCH(N$349,$J$343:$R$343,0)))</f>
        <v>0</v>
      </c>
      <c r="O403" s="695" cm="1">
        <f t="array" ref="O403">INDEX($H403:$K403,0,MATCH(O$350,$H$350:$K$350,0))*INDEX($J$344:$R$347,MATCH(O$350,$I$344:$I$347,0),MATCH(O$349,$J$343:$R$343,0))+IF(SUM($H403:$I403)&gt;0,INDEX($U$344:$AC$347,MATCH(O$350,$I$344:$I$347,0),MATCH(O$349,$J$343:$R$343,0)))</f>
        <v>0</v>
      </c>
      <c r="P403" s="695" cm="1">
        <f t="array" ref="P403">INDEX($H403:$K403,0,MATCH(P$350,$H$350:$K$350,0))*INDEX($J$344:$R$347,MATCH(P$350,$I$344:$I$347,0),MATCH(P$349,$J$343:$R$343,0))+IF(SUM($H403:$I403)&gt;0,INDEX($U$344:$AC$347,MATCH(P$350,$I$344:$I$347,0),MATCH(P$349,$J$343:$R$343,0)))</f>
        <v>0</v>
      </c>
      <c r="Q403" s="695" cm="1">
        <f t="array" ref="Q403">INDEX($H403:$K403,0,MATCH(Q$350,$H$350:$K$350,0))*INDEX($J$344:$R$347,MATCH(Q$350,$I$344:$I$347,0),MATCH(Q$349,$J$343:$R$343,0))+IF(SUM($H403:$I403)&gt;0,INDEX($U$344:$AC$347,MATCH(Q$350,$I$344:$I$347,0),MATCH(Q$349,$J$343:$R$343,0)))</f>
        <v>0</v>
      </c>
      <c r="R403" s="695" cm="1">
        <f t="array" ref="R403">INDEX($H403:$K403,0,MATCH(R$350,$H$350:$K$350,0))*INDEX($J$344:$R$347,MATCH(R$350,$I$344:$I$347,0),MATCH(R$349,$J$343:$R$343,0))+IF(SUM($H403:$I403)&gt;0,INDEX($U$344:$AC$347,MATCH(R$350,$I$344:$I$347,0),MATCH(R$349,$J$343:$R$343,0)))</f>
        <v>0</v>
      </c>
      <c r="S403" s="695" cm="1">
        <f t="array" ref="S403">INDEX($H403:$K403,0,MATCH(S$350,$H$350:$K$350,0))*INDEX($J$344:$R$347,MATCH(S$350,$I$344:$I$347,0),MATCH(S$349,$J$343:$R$343,0))+IF(SUM($H403:$I403)&gt;0,INDEX($U$344:$AC$347,MATCH(S$350,$I$344:$I$347,0),MATCH(S$349,$J$343:$R$343,0)))</f>
        <v>0</v>
      </c>
      <c r="T403" s="695" cm="1">
        <f t="array" ref="T403">INDEX($H403:$K403,0,MATCH(T$350,$H$350:$K$350,0))*INDEX($J$344:$R$347,MATCH(T$350,$I$344:$I$347,0),MATCH(T$349,$J$343:$R$343,0))+IF(SUM($H403:$I403)&gt;0,INDEX($U$344:$AC$347,MATCH(T$350,$I$344:$I$347,0),MATCH(T$349,$J$343:$R$343,0)))</f>
        <v>0</v>
      </c>
      <c r="U403" s="695" cm="1">
        <f t="array" ref="U403">INDEX($H403:$K403,0,MATCH(U$350,$H$350:$K$350,0))*INDEX($J$344:$R$347,MATCH(U$350,$I$344:$I$347,0),MATCH(U$349,$J$343:$R$343,0))+IF(SUM($H403:$I403)&gt;0,INDEX($U$344:$AC$347,MATCH(U$350,$I$344:$I$347,0),MATCH(U$349,$J$343:$R$343,0)))</f>
        <v>0</v>
      </c>
      <c r="V403" s="695" cm="1">
        <f t="array" ref="V403">INDEX($H403:$K403,0,MATCH(V$350,$H$350:$K$350,0))*INDEX($J$344:$R$347,MATCH(V$350,$I$344:$I$347,0),MATCH(V$349,$J$343:$R$343,0))+IF(SUM($H403:$I403)&gt;0,INDEX($U$344:$AC$347,MATCH(V$350,$I$344:$I$347,0),MATCH(V$349,$J$343:$R$343,0)))</f>
        <v>0</v>
      </c>
      <c r="W403" s="695" cm="1">
        <f t="array" ref="W403">INDEX($H403:$K403,0,MATCH(W$350,$H$350:$K$350,0))*INDEX($J$344:$R$347,MATCH(W$350,$I$344:$I$347,0),MATCH(W$349,$J$343:$R$343,0))+IF(SUM($H403:$I403)&gt;0,INDEX($U$344:$AC$347,MATCH(W$350,$I$344:$I$347,0),MATCH(W$349,$J$343:$R$343,0)))</f>
        <v>0</v>
      </c>
      <c r="X403" s="695" cm="1">
        <f t="array" ref="X403">INDEX($H403:$K403,0,MATCH(X$350,$H$350:$K$350,0))*INDEX($J$344:$R$347,MATCH(X$350,$I$344:$I$347,0),MATCH(X$349,$J$343:$R$343,0))+IF(SUM($H403:$I403)&gt;0,INDEX($U$344:$AC$347,MATCH(X$350,$I$344:$I$347,0),MATCH(X$349,$J$343:$R$343,0)))</f>
        <v>0</v>
      </c>
      <c r="Y403" s="695" cm="1">
        <f t="array" ref="Y403">INDEX($H403:$K403,0,MATCH(Y$350,$H$350:$K$350,0))*INDEX($J$344:$R$347,MATCH(Y$350,$I$344:$I$347,0),MATCH(Y$349,$J$343:$R$343,0))+IF(SUM($H403:$I403)&gt;0,INDEX($U$344:$AC$347,MATCH(Y$350,$I$344:$I$347,0),MATCH(Y$349,$J$343:$R$343,0)))</f>
        <v>0</v>
      </c>
      <c r="Z403" s="695" cm="1">
        <f t="array" ref="Z403">INDEX($H403:$K403,0,MATCH(Z$350,$H$350:$K$350,0))*INDEX($J$344:$R$347,MATCH(Z$350,$I$344:$I$347,0),MATCH(Z$349,$J$343:$R$343,0))+IF(SUM($H403:$I403)&gt;0,INDEX($U$344:$AC$347,MATCH(Z$350,$I$344:$I$347,0),MATCH(Z$349,$J$343:$R$343,0)))</f>
        <v>0</v>
      </c>
      <c r="AA403" s="695" cm="1">
        <f t="array" ref="AA403">INDEX($H403:$K403,0,MATCH(AA$350,$H$350:$K$350,0))*INDEX($J$344:$R$347,MATCH(AA$350,$I$344:$I$347,0),MATCH(AA$349,$J$343:$R$343,0))+IF(SUM($H403:$I403)&gt;0,INDEX($U$344:$AC$347,MATCH(AA$350,$I$344:$I$347,0),MATCH(AA$349,$J$343:$R$343,0)))</f>
        <v>0</v>
      </c>
      <c r="AB403" s="695" cm="1">
        <f t="array" ref="AB403">INDEX($H403:$K403,0,MATCH(AB$350,$H$350:$K$350,0))*INDEX($J$344:$R$347,MATCH(AB$350,$I$344:$I$347,0),MATCH(AB$349,$J$343:$R$343,0))+IF(SUM($H403:$I403)&gt;0,INDEX($U$344:$AC$347,MATCH(AB$350,$I$344:$I$347,0),MATCH(AB$349,$J$343:$R$343,0)))</f>
        <v>0</v>
      </c>
      <c r="AC403" s="695" cm="1">
        <f t="array" ref="AC403">INDEX($H403:$K403,0,MATCH(AC$350,$H$350:$K$350,0))*INDEX($J$344:$R$347,MATCH(AC$350,$I$344:$I$347,0),MATCH(AC$349,$J$343:$R$343,0))+IF(SUM($H403:$I403)&gt;0,INDEX($U$344:$AC$347,MATCH(AC$350,$I$344:$I$347,0),MATCH(AC$349,$J$343:$R$343,0)))</f>
        <v>0</v>
      </c>
      <c r="AD403" s="695" cm="1">
        <f t="array" ref="AD403">INDEX($H403:$K403,0,MATCH(AD$350,$H$350:$K$350,0))*INDEX($J$344:$R$347,MATCH(AD$350,$I$344:$I$347,0),MATCH(AD$349,$J$343:$R$343,0))+IF(SUM($H403:$I403)&gt;0,INDEX($U$344:$AC$347,MATCH(AD$350,$I$344:$I$347,0),MATCH(AD$349,$J$343:$R$343,0)))</f>
        <v>0</v>
      </c>
      <c r="AE403" s="695" cm="1">
        <f t="array" ref="AE403">INDEX($H403:$K403,0,MATCH(AE$350,$H$350:$K$350,0))*INDEX($J$344:$R$347,MATCH(AE$350,$I$344:$I$347,0),MATCH(AE$349,$J$343:$R$343,0))+IF(SUM($H403:$I403)&gt;0,INDEX($U$344:$AC$347,MATCH(AE$350,$I$344:$I$347,0),MATCH(AE$349,$J$343:$R$343,0)))</f>
        <v>0</v>
      </c>
      <c r="AF403" s="695" cm="1">
        <f t="array" ref="AF403">INDEX($H403:$K403,0,MATCH(AF$350,$H$350:$K$350,0))*INDEX($J$344:$R$347,MATCH(AF$350,$I$344:$I$347,0),MATCH(AF$349,$J$343:$R$343,0))+IF(SUM($H403:$I403)&gt;0,INDEX($U$344:$AC$347,MATCH(AF$350,$I$344:$I$347,0),MATCH(AF$349,$J$343:$R$343,0)))</f>
        <v>0</v>
      </c>
      <c r="AG403" s="695" cm="1">
        <f t="array" ref="AG403">INDEX($H403:$K403,0,MATCH(AG$350,$H$350:$K$350,0))*INDEX($J$344:$R$347,MATCH(AG$350,$I$344:$I$347,0),MATCH(AG$349,$J$343:$R$343,0))+IF(SUM($H403:$I403)&gt;0,INDEX($U$344:$AC$347,MATCH(AG$350,$I$344:$I$347,0),MATCH(AG$349,$J$343:$R$343,0)))</f>
        <v>0</v>
      </c>
      <c r="AH403" s="695" cm="1">
        <f t="array" ref="AH403">INDEX($H403:$K403,0,MATCH(AH$350,$H$350:$K$350,0))*INDEX($J$344:$R$347,MATCH(AH$350,$I$344:$I$347,0),MATCH(AH$349,$J$343:$R$343,0))+IF(SUM($H403:$I403)&gt;0,INDEX($U$344:$AC$347,MATCH(AH$350,$I$344:$I$347,0),MATCH(AH$349,$J$343:$R$343,0)))</f>
        <v>0</v>
      </c>
      <c r="AI403" s="695" cm="1">
        <f t="array" ref="AI403">INDEX($H403:$K403,0,MATCH(AI$350,$H$350:$K$350,0))*INDEX($J$344:$R$347,MATCH(AI$350,$I$344:$I$347,0),MATCH(AI$349,$J$343:$R$343,0))+IF(SUM($H403:$I403)&gt;0,INDEX($U$344:$AC$347,MATCH(AI$350,$I$344:$I$347,0),MATCH(AI$349,$J$343:$R$343,0)))</f>
        <v>0</v>
      </c>
      <c r="AJ403" s="695" cm="1">
        <f t="array" ref="AJ403">INDEX($H403:$K403,0,MATCH(AJ$350,$H$350:$K$350,0))*INDEX($J$344:$R$347,MATCH(AJ$350,$I$344:$I$347,0),MATCH(AJ$349,$J$343:$R$343,0))+IF(SUM($H403:$I403)&gt;0,INDEX($U$344:$AC$347,MATCH(AJ$350,$I$344:$I$347,0),MATCH(AJ$349,$J$343:$R$343,0)))</f>
        <v>0</v>
      </c>
      <c r="AK403" s="695" cm="1">
        <f t="array" ref="AK403">INDEX($H403:$K403,0,MATCH(AK$350,$H$350:$K$350,0))*INDEX($J$344:$R$347,MATCH(AK$350,$I$344:$I$347,0),MATCH(AK$349,$J$343:$R$343,0))+IF(SUM($H403:$I403)&gt;0,INDEX($U$344:$AC$347,MATCH(AK$350,$I$344:$I$347,0),MATCH(AK$349,$J$343:$R$343,0)))</f>
        <v>0</v>
      </c>
      <c r="AL403" s="695" cm="1">
        <f t="array" ref="AL403">INDEX($H403:$K403,0,MATCH(AL$350,$H$350:$K$350,0))*INDEX($J$344:$R$347,MATCH(AL$350,$I$344:$I$347,0),MATCH(AL$349,$J$343:$R$343,0))+IF(SUM($H403:$I403)&gt;0,INDEX($U$344:$AC$347,MATCH(AL$350,$I$344:$I$347,0),MATCH(AL$349,$J$343:$R$343,0)))</f>
        <v>0</v>
      </c>
      <c r="AM403" s="695" cm="1">
        <f t="array" ref="AM403">INDEX($H403:$K403,0,MATCH(AM$350,$H$350:$K$350,0))*INDEX($J$344:$R$347,MATCH(AM$350,$I$344:$I$347,0),MATCH(AM$349,$J$343:$R$343,0))+IF(SUM($H403:$I403)&gt;0,INDEX($U$344:$AC$347,MATCH(AM$350,$I$344:$I$347,0),MATCH(AM$349,$J$343:$R$343,0)))</f>
        <v>0</v>
      </c>
      <c r="AN403" s="695" cm="1">
        <f t="array" ref="AN403">INDEX($H403:$K403,0,MATCH(AN$350,$H$350:$K$350,0))*INDEX($J$344:$R$347,MATCH(AN$350,$I$344:$I$347,0),MATCH(AN$349,$J$343:$R$343,0))+IF(SUM($H403:$I403)&gt;0,INDEX($U$344:$AC$347,MATCH(AN$350,$I$344:$I$347,0),MATCH(AN$349,$J$343:$R$343,0)))</f>
        <v>0</v>
      </c>
      <c r="AO403" s="695" cm="1">
        <f t="array" ref="AO403">INDEX($H403:$K403,0,MATCH(AO$350,$H$350:$K$350,0))*INDEX($J$344:$R$347,MATCH(AO$350,$I$344:$I$347,0),MATCH(AO$349,$J$343:$R$343,0))+IF(SUM($H403:$I403)&gt;0,INDEX($U$344:$AC$347,MATCH(AO$350,$I$344:$I$347,0),MATCH(AO$349,$J$343:$R$343,0)))</f>
        <v>0</v>
      </c>
      <c r="AP403" s="695" cm="1">
        <f t="array" ref="AP403">INDEX($H403:$K403,0,MATCH(AP$350,$H$350:$K$350,0))*INDEX($J$344:$R$347,MATCH(AP$350,$I$344:$I$347,0),MATCH(AP$349,$J$343:$R$343,0))+IF(SUM($H403:$I403)&gt;0,INDEX($U$344:$AC$347,MATCH(AP$350,$I$344:$I$347,0),MATCH(AP$349,$J$343:$R$343,0)))</f>
        <v>0</v>
      </c>
      <c r="AQ403" s="695" cm="1">
        <f t="array" ref="AQ403">INDEX($H403:$K403,0,MATCH(AQ$350,$H$350:$K$350,0))*INDEX($J$344:$R$347,MATCH(AQ$350,$I$344:$I$347,0),MATCH(AQ$349,$J$343:$R$343,0))+IF(SUM($H403:$I403)&gt;0,INDEX($U$344:$AC$347,MATCH(AQ$350,$I$344:$I$347,0),MATCH(AQ$349,$J$343:$R$343,0)))</f>
        <v>0</v>
      </c>
      <c r="AR403" s="695" cm="1">
        <f t="array" ref="AR403">INDEX($H403:$K403,0,MATCH(AR$350,$H$350:$K$350,0))*INDEX($J$344:$R$347,MATCH(AR$350,$I$344:$I$347,0),MATCH(AR$349,$J$343:$R$343,0))+IF(SUM($H403:$I403)&gt;0,INDEX($U$344:$AC$347,MATCH(AR$350,$I$344:$I$347,0),MATCH(AR$349,$J$343:$R$343,0)))</f>
        <v>0</v>
      </c>
      <c r="AS403" s="695" cm="1">
        <f t="array" ref="AS403">INDEX($H403:$K403,0,MATCH(AS$350,$H$350:$K$350,0))*INDEX($J$344:$R$347,MATCH(AS$350,$I$344:$I$347,0),MATCH(AS$349,$J$343:$R$343,0))+IF(SUM($H403:$I403)&gt;0,INDEX($U$344:$AC$347,MATCH(AS$350,$I$344:$I$347,0),MATCH(AS$349,$J$343:$R$343,0)))</f>
        <v>0</v>
      </c>
      <c r="AT403" s="695" cm="1">
        <f t="array" ref="AT403">INDEX($H403:$K403,0,MATCH(AT$350,$H$350:$K$350,0))*INDEX($J$344:$R$347,MATCH(AT$350,$I$344:$I$347,0),MATCH(AT$349,$J$343:$R$343,0))+IF(SUM($H403:$I403)&gt;0,INDEX($U$344:$AC$347,MATCH(AT$350,$I$344:$I$347,0),MATCH(AT$349,$J$343:$R$343,0)))</f>
        <v>0</v>
      </c>
      <c r="AU403" s="695" cm="1">
        <f t="array" ref="AU403">INDEX($H403:$K403,0,MATCH(AU$350,$H$350:$K$350,0))*INDEX($J$344:$R$347,MATCH(AU$350,$I$344:$I$347,0),MATCH(AU$349,$J$343:$R$343,0))+IF(SUM($H403:$I403)&gt;0,INDEX($U$344:$AC$347,MATCH(AU$350,$I$344:$I$347,0),MATCH(AU$349,$J$343:$R$343,0)))</f>
        <v>0</v>
      </c>
      <c r="AV403" s="186"/>
      <c r="AW403" s="186"/>
      <c r="AX403" s="16"/>
      <c r="AY403" s="8"/>
      <c r="AZ403" s="8"/>
      <c r="BA403" s="8"/>
    </row>
    <row r="404" spans="1:53" ht="14.5" outlineLevel="1" x14ac:dyDescent="0.35">
      <c r="A404" s="6"/>
      <c r="B404" s="7"/>
      <c r="C404" s="17"/>
      <c r="D404" s="17"/>
      <c r="E404" s="17"/>
      <c r="F404" s="26"/>
      <c r="G404" s="26" t="str">
        <f t="shared" ref="G404" si="181">_xlfn.CONCAT(H216:M216)</f>
        <v>MSMSMSMSMSms</v>
      </c>
      <c r="H404" s="222">
        <f t="shared" si="179"/>
        <v>1</v>
      </c>
      <c r="I404" s="222">
        <f t="shared" si="179"/>
        <v>1</v>
      </c>
      <c r="J404" s="222">
        <f t="shared" si="179"/>
        <v>2</v>
      </c>
      <c r="K404" s="222">
        <f t="shared" si="178"/>
        <v>0</v>
      </c>
      <c r="L404" s="695" cm="1">
        <f t="array" ref="L404">INDEX($H404:$K404,0,MATCH(L$350,$H$350:$K$350,0))*INDEX($J$344:$R$347,MATCH(L$350,$I$344:$I$347,0),MATCH(L$349,$J$343:$R$343,0))+IF(SUM($H404:$I404)&gt;0,INDEX($U$344:$AC$347,MATCH(L$350,$I$344:$I$347,0),MATCH(L$349,$J$343:$R$343,0)))</f>
        <v>2</v>
      </c>
      <c r="M404" s="695" cm="1">
        <f t="array" ref="M404">INDEX($H404:$K404,0,MATCH(M$350,$H$350:$K$350,0))*INDEX($J$344:$R$347,MATCH(M$350,$I$344:$I$347,0),MATCH(M$349,$J$343:$R$343,0))+IF(SUM($H404:$I404)&gt;0,INDEX($U$344:$AC$347,MATCH(M$350,$I$344:$I$347,0),MATCH(M$349,$J$343:$R$343,0)))</f>
        <v>1</v>
      </c>
      <c r="N404" s="695" cm="1">
        <f t="array" ref="N404">INDEX($H404:$K404,0,MATCH(N$350,$H$350:$K$350,0))*INDEX($J$344:$R$347,MATCH(N$350,$I$344:$I$347,0),MATCH(N$349,$J$343:$R$343,0))+IF(SUM($H404:$I404)&gt;0,INDEX($U$344:$AC$347,MATCH(N$350,$I$344:$I$347,0),MATCH(N$349,$J$343:$R$343,0)))</f>
        <v>2</v>
      </c>
      <c r="O404" s="695" cm="1">
        <f t="array" ref="O404">INDEX($H404:$K404,0,MATCH(O$350,$H$350:$K$350,0))*INDEX($J$344:$R$347,MATCH(O$350,$I$344:$I$347,0),MATCH(O$349,$J$343:$R$343,0))+IF(SUM($H404:$I404)&gt;0,INDEX($U$344:$AC$347,MATCH(O$350,$I$344:$I$347,0),MATCH(O$349,$J$343:$R$343,0)))</f>
        <v>0</v>
      </c>
      <c r="P404" s="695" cm="1">
        <f t="array" ref="P404">INDEX($H404:$K404,0,MATCH(P$350,$H$350:$K$350,0))*INDEX($J$344:$R$347,MATCH(P$350,$I$344:$I$347,0),MATCH(P$349,$J$343:$R$343,0))+IF(SUM($H404:$I404)&gt;0,INDEX($U$344:$AC$347,MATCH(P$350,$I$344:$I$347,0),MATCH(P$349,$J$343:$R$343,0)))</f>
        <v>2</v>
      </c>
      <c r="Q404" s="695" cm="1">
        <f t="array" ref="Q404">INDEX($H404:$K404,0,MATCH(Q$350,$H$350:$K$350,0))*INDEX($J$344:$R$347,MATCH(Q$350,$I$344:$I$347,0),MATCH(Q$349,$J$343:$R$343,0))+IF(SUM($H404:$I404)&gt;0,INDEX($U$344:$AC$347,MATCH(Q$350,$I$344:$I$347,0),MATCH(Q$349,$J$343:$R$343,0)))</f>
        <v>1</v>
      </c>
      <c r="R404" s="695" cm="1">
        <f t="array" ref="R404">INDEX($H404:$K404,0,MATCH(R$350,$H$350:$K$350,0))*INDEX($J$344:$R$347,MATCH(R$350,$I$344:$I$347,0),MATCH(R$349,$J$343:$R$343,0))+IF(SUM($H404:$I404)&gt;0,INDEX($U$344:$AC$347,MATCH(R$350,$I$344:$I$347,0),MATCH(R$349,$J$343:$R$343,0)))</f>
        <v>2</v>
      </c>
      <c r="S404" s="695" cm="1">
        <f t="array" ref="S404">INDEX($H404:$K404,0,MATCH(S$350,$H$350:$K$350,0))*INDEX($J$344:$R$347,MATCH(S$350,$I$344:$I$347,0),MATCH(S$349,$J$343:$R$343,0))+IF(SUM($H404:$I404)&gt;0,INDEX($U$344:$AC$347,MATCH(S$350,$I$344:$I$347,0),MATCH(S$349,$J$343:$R$343,0)))</f>
        <v>0</v>
      </c>
      <c r="T404" s="695" cm="1">
        <f t="array" ref="T404">INDEX($H404:$K404,0,MATCH(T$350,$H$350:$K$350,0))*INDEX($J$344:$R$347,MATCH(T$350,$I$344:$I$347,0),MATCH(T$349,$J$343:$R$343,0))+IF(SUM($H404:$I404)&gt;0,INDEX($U$344:$AC$347,MATCH(T$350,$I$344:$I$347,0),MATCH(T$349,$J$343:$R$343,0)))</f>
        <v>2</v>
      </c>
      <c r="U404" s="695" cm="1">
        <f t="array" ref="U404">INDEX($H404:$K404,0,MATCH(U$350,$H$350:$K$350,0))*INDEX($J$344:$R$347,MATCH(U$350,$I$344:$I$347,0),MATCH(U$349,$J$343:$R$343,0))+IF(SUM($H404:$I404)&gt;0,INDEX($U$344:$AC$347,MATCH(U$350,$I$344:$I$347,0),MATCH(U$349,$J$343:$R$343,0)))</f>
        <v>1</v>
      </c>
      <c r="V404" s="695" cm="1">
        <f t="array" ref="V404">INDEX($H404:$K404,0,MATCH(V$350,$H$350:$K$350,0))*INDEX($J$344:$R$347,MATCH(V$350,$I$344:$I$347,0),MATCH(V$349,$J$343:$R$343,0))+IF(SUM($H404:$I404)&gt;0,INDEX($U$344:$AC$347,MATCH(V$350,$I$344:$I$347,0),MATCH(V$349,$J$343:$R$343,0)))</f>
        <v>2</v>
      </c>
      <c r="W404" s="695" cm="1">
        <f t="array" ref="W404">INDEX($H404:$K404,0,MATCH(W$350,$H$350:$K$350,0))*INDEX($J$344:$R$347,MATCH(W$350,$I$344:$I$347,0),MATCH(W$349,$J$343:$R$343,0))+IF(SUM($H404:$I404)&gt;0,INDEX($U$344:$AC$347,MATCH(W$350,$I$344:$I$347,0),MATCH(W$349,$J$343:$R$343,0)))</f>
        <v>0</v>
      </c>
      <c r="X404" s="695" cm="1">
        <f t="array" ref="X404">INDEX($H404:$K404,0,MATCH(X$350,$H$350:$K$350,0))*INDEX($J$344:$R$347,MATCH(X$350,$I$344:$I$347,0),MATCH(X$349,$J$343:$R$343,0))+IF(SUM($H404:$I404)&gt;0,INDEX($U$344:$AC$347,MATCH(X$350,$I$344:$I$347,0),MATCH(X$349,$J$343:$R$343,0)))</f>
        <v>2</v>
      </c>
      <c r="Y404" s="695" cm="1">
        <f t="array" ref="Y404">INDEX($H404:$K404,0,MATCH(Y$350,$H$350:$K$350,0))*INDEX($J$344:$R$347,MATCH(Y$350,$I$344:$I$347,0),MATCH(Y$349,$J$343:$R$343,0))+IF(SUM($H404:$I404)&gt;0,INDEX($U$344:$AC$347,MATCH(Y$350,$I$344:$I$347,0),MATCH(Y$349,$J$343:$R$343,0)))</f>
        <v>1</v>
      </c>
      <c r="Z404" s="695" cm="1">
        <f t="array" ref="Z404">INDEX($H404:$K404,0,MATCH(Z$350,$H$350:$K$350,0))*INDEX($J$344:$R$347,MATCH(Z$350,$I$344:$I$347,0),MATCH(Z$349,$J$343:$R$343,0))+IF(SUM($H404:$I404)&gt;0,INDEX($U$344:$AC$347,MATCH(Z$350,$I$344:$I$347,0),MATCH(Z$349,$J$343:$R$343,0)))</f>
        <v>2</v>
      </c>
      <c r="AA404" s="695" cm="1">
        <f t="array" ref="AA404">INDEX($H404:$K404,0,MATCH(AA$350,$H$350:$K$350,0))*INDEX($J$344:$R$347,MATCH(AA$350,$I$344:$I$347,0),MATCH(AA$349,$J$343:$R$343,0))+IF(SUM($H404:$I404)&gt;0,INDEX($U$344:$AC$347,MATCH(AA$350,$I$344:$I$347,0),MATCH(AA$349,$J$343:$R$343,0)))</f>
        <v>0</v>
      </c>
      <c r="AB404" s="695" cm="1">
        <f t="array" ref="AB404">INDEX($H404:$K404,0,MATCH(AB$350,$H$350:$K$350,0))*INDEX($J$344:$R$347,MATCH(AB$350,$I$344:$I$347,0),MATCH(AB$349,$J$343:$R$343,0))+IF(SUM($H404:$I404)&gt;0,INDEX($U$344:$AC$347,MATCH(AB$350,$I$344:$I$347,0),MATCH(AB$349,$J$343:$R$343,0)))</f>
        <v>1</v>
      </c>
      <c r="AC404" s="695" cm="1">
        <f t="array" ref="AC404">INDEX($H404:$K404,0,MATCH(AC$350,$H$350:$K$350,0))*INDEX($J$344:$R$347,MATCH(AC$350,$I$344:$I$347,0),MATCH(AC$349,$J$343:$R$343,0))+IF(SUM($H404:$I404)&gt;0,INDEX($U$344:$AC$347,MATCH(AC$350,$I$344:$I$347,0),MATCH(AC$349,$J$343:$R$343,0)))</f>
        <v>1</v>
      </c>
      <c r="AD404" s="695" cm="1">
        <f t="array" ref="AD404">INDEX($H404:$K404,0,MATCH(AD$350,$H$350:$K$350,0))*INDEX($J$344:$R$347,MATCH(AD$350,$I$344:$I$347,0),MATCH(AD$349,$J$343:$R$343,0))+IF(SUM($H404:$I404)&gt;0,INDEX($U$344:$AC$347,MATCH(AD$350,$I$344:$I$347,0),MATCH(AD$349,$J$343:$R$343,0)))</f>
        <v>2</v>
      </c>
      <c r="AE404" s="695" cm="1">
        <f t="array" ref="AE404">INDEX($H404:$K404,0,MATCH(AE$350,$H$350:$K$350,0))*INDEX($J$344:$R$347,MATCH(AE$350,$I$344:$I$347,0),MATCH(AE$349,$J$343:$R$343,0))+IF(SUM($H404:$I404)&gt;0,INDEX($U$344:$AC$347,MATCH(AE$350,$I$344:$I$347,0),MATCH(AE$349,$J$343:$R$343,0)))</f>
        <v>0</v>
      </c>
      <c r="AF404" s="695" cm="1">
        <f t="array" ref="AF404">INDEX($H404:$K404,0,MATCH(AF$350,$H$350:$K$350,0))*INDEX($J$344:$R$347,MATCH(AF$350,$I$344:$I$347,0),MATCH(AF$349,$J$343:$R$343,0))+IF(SUM($H404:$I404)&gt;0,INDEX($U$344:$AC$347,MATCH(AF$350,$I$344:$I$347,0),MATCH(AF$349,$J$343:$R$343,0)))</f>
        <v>1</v>
      </c>
      <c r="AG404" s="695" cm="1">
        <f t="array" ref="AG404">INDEX($H404:$K404,0,MATCH(AG$350,$H$350:$K$350,0))*INDEX($J$344:$R$347,MATCH(AG$350,$I$344:$I$347,0),MATCH(AG$349,$J$343:$R$343,0))+IF(SUM($H404:$I404)&gt;0,INDEX($U$344:$AC$347,MATCH(AG$350,$I$344:$I$347,0),MATCH(AG$349,$J$343:$R$343,0)))</f>
        <v>1</v>
      </c>
      <c r="AH404" s="695" cm="1">
        <f t="array" ref="AH404">INDEX($H404:$K404,0,MATCH(AH$350,$H$350:$K$350,0))*INDEX($J$344:$R$347,MATCH(AH$350,$I$344:$I$347,0),MATCH(AH$349,$J$343:$R$343,0))+IF(SUM($H404:$I404)&gt;0,INDEX($U$344:$AC$347,MATCH(AH$350,$I$344:$I$347,0),MATCH(AH$349,$J$343:$R$343,0)))</f>
        <v>2</v>
      </c>
      <c r="AI404" s="695" cm="1">
        <f t="array" ref="AI404">INDEX($H404:$K404,0,MATCH(AI$350,$H$350:$K$350,0))*INDEX($J$344:$R$347,MATCH(AI$350,$I$344:$I$347,0),MATCH(AI$349,$J$343:$R$343,0))+IF(SUM($H404:$I404)&gt;0,INDEX($U$344:$AC$347,MATCH(AI$350,$I$344:$I$347,0),MATCH(AI$349,$J$343:$R$343,0)))</f>
        <v>0</v>
      </c>
      <c r="AJ404" s="695" cm="1">
        <f t="array" ref="AJ404">INDEX($H404:$K404,0,MATCH(AJ$350,$H$350:$K$350,0))*INDEX($J$344:$R$347,MATCH(AJ$350,$I$344:$I$347,0),MATCH(AJ$349,$J$343:$R$343,0))+IF(SUM($H404:$I404)&gt;0,INDEX($U$344:$AC$347,MATCH(AJ$350,$I$344:$I$347,0),MATCH(AJ$349,$J$343:$R$343,0)))</f>
        <v>1</v>
      </c>
      <c r="AK404" s="695" cm="1">
        <f t="array" ref="AK404">INDEX($H404:$K404,0,MATCH(AK$350,$H$350:$K$350,0))*INDEX($J$344:$R$347,MATCH(AK$350,$I$344:$I$347,0),MATCH(AK$349,$J$343:$R$343,0))+IF(SUM($H404:$I404)&gt;0,INDEX($U$344:$AC$347,MATCH(AK$350,$I$344:$I$347,0),MATCH(AK$349,$J$343:$R$343,0)))</f>
        <v>1</v>
      </c>
      <c r="AL404" s="695" cm="1">
        <f t="array" ref="AL404">INDEX($H404:$K404,0,MATCH(AL$350,$H$350:$K$350,0))*INDEX($J$344:$R$347,MATCH(AL$350,$I$344:$I$347,0),MATCH(AL$349,$J$343:$R$343,0))+IF(SUM($H404:$I404)&gt;0,INDEX($U$344:$AC$347,MATCH(AL$350,$I$344:$I$347,0),MATCH(AL$349,$J$343:$R$343,0)))</f>
        <v>2</v>
      </c>
      <c r="AM404" s="695" cm="1">
        <f t="array" ref="AM404">INDEX($H404:$K404,0,MATCH(AM$350,$H$350:$K$350,0))*INDEX($J$344:$R$347,MATCH(AM$350,$I$344:$I$347,0),MATCH(AM$349,$J$343:$R$343,0))+IF(SUM($H404:$I404)&gt;0,INDEX($U$344:$AC$347,MATCH(AM$350,$I$344:$I$347,0),MATCH(AM$349,$J$343:$R$343,0)))</f>
        <v>0</v>
      </c>
      <c r="AN404" s="695" cm="1">
        <f t="array" ref="AN404">INDEX($H404:$K404,0,MATCH(AN$350,$H$350:$K$350,0))*INDEX($J$344:$R$347,MATCH(AN$350,$I$344:$I$347,0),MATCH(AN$349,$J$343:$R$343,0))+IF(SUM($H404:$I404)&gt;0,INDEX($U$344:$AC$347,MATCH(AN$350,$I$344:$I$347,0),MATCH(AN$349,$J$343:$R$343,0)))</f>
        <v>1</v>
      </c>
      <c r="AO404" s="695" cm="1">
        <f t="array" ref="AO404">INDEX($H404:$K404,0,MATCH(AO$350,$H$350:$K$350,0))*INDEX($J$344:$R$347,MATCH(AO$350,$I$344:$I$347,0),MATCH(AO$349,$J$343:$R$343,0))+IF(SUM($H404:$I404)&gt;0,INDEX($U$344:$AC$347,MATCH(AO$350,$I$344:$I$347,0),MATCH(AO$349,$J$343:$R$343,0)))</f>
        <v>1</v>
      </c>
      <c r="AP404" s="695" cm="1">
        <f t="array" ref="AP404">INDEX($H404:$K404,0,MATCH(AP$350,$H$350:$K$350,0))*INDEX($J$344:$R$347,MATCH(AP$350,$I$344:$I$347,0),MATCH(AP$349,$J$343:$R$343,0))+IF(SUM($H404:$I404)&gt;0,INDEX($U$344:$AC$347,MATCH(AP$350,$I$344:$I$347,0),MATCH(AP$349,$J$343:$R$343,0)))</f>
        <v>2</v>
      </c>
      <c r="AQ404" s="695" cm="1">
        <f t="array" ref="AQ404">INDEX($H404:$K404,0,MATCH(AQ$350,$H$350:$K$350,0))*INDEX($J$344:$R$347,MATCH(AQ$350,$I$344:$I$347,0),MATCH(AQ$349,$J$343:$R$343,0))+IF(SUM($H404:$I404)&gt;0,INDEX($U$344:$AC$347,MATCH(AQ$350,$I$344:$I$347,0),MATCH(AQ$349,$J$343:$R$343,0)))</f>
        <v>0</v>
      </c>
      <c r="AR404" s="695" cm="1">
        <f t="array" ref="AR404">INDEX($H404:$K404,0,MATCH(AR$350,$H$350:$K$350,0))*INDEX($J$344:$R$347,MATCH(AR$350,$I$344:$I$347,0),MATCH(AR$349,$J$343:$R$343,0))+IF(SUM($H404:$I404)&gt;0,INDEX($U$344:$AC$347,MATCH(AR$350,$I$344:$I$347,0),MATCH(AR$349,$J$343:$R$343,0)))</f>
        <v>1</v>
      </c>
      <c r="AS404" s="695" cm="1">
        <f t="array" ref="AS404">INDEX($H404:$K404,0,MATCH(AS$350,$H$350:$K$350,0))*INDEX($J$344:$R$347,MATCH(AS$350,$I$344:$I$347,0),MATCH(AS$349,$J$343:$R$343,0))+IF(SUM($H404:$I404)&gt;0,INDEX($U$344:$AC$347,MATCH(AS$350,$I$344:$I$347,0),MATCH(AS$349,$J$343:$R$343,0)))</f>
        <v>1</v>
      </c>
      <c r="AT404" s="695" cm="1">
        <f t="array" ref="AT404">INDEX($H404:$K404,0,MATCH(AT$350,$H$350:$K$350,0))*INDEX($J$344:$R$347,MATCH(AT$350,$I$344:$I$347,0),MATCH(AT$349,$J$343:$R$343,0))+IF(SUM($H404:$I404)&gt;0,INDEX($U$344:$AC$347,MATCH(AT$350,$I$344:$I$347,0),MATCH(AT$349,$J$343:$R$343,0)))</f>
        <v>2</v>
      </c>
      <c r="AU404" s="695" cm="1">
        <f t="array" ref="AU404">INDEX($H404:$K404,0,MATCH(AU$350,$H$350:$K$350,0))*INDEX($J$344:$R$347,MATCH(AU$350,$I$344:$I$347,0),MATCH(AU$349,$J$343:$R$343,0))+IF(SUM($H404:$I404)&gt;0,INDEX($U$344:$AC$347,MATCH(AU$350,$I$344:$I$347,0),MATCH(AU$349,$J$343:$R$343,0)))</f>
        <v>0</v>
      </c>
      <c r="AV404" s="186"/>
      <c r="AW404" s="186"/>
      <c r="AX404" s="16"/>
      <c r="AY404" s="8"/>
      <c r="AZ404" s="8"/>
      <c r="BA404" s="8"/>
    </row>
    <row r="405" spans="1:53" ht="14.5" outlineLevel="1" x14ac:dyDescent="0.35">
      <c r="A405" s="6"/>
      <c r="B405" s="7"/>
      <c r="C405" s="17"/>
      <c r="D405" s="17"/>
      <c r="E405" s="17"/>
      <c r="F405" s="26"/>
      <c r="G405" s="26"/>
      <c r="I405" s="26"/>
      <c r="J405" s="26"/>
      <c r="K405" s="26"/>
      <c r="N405" s="494"/>
      <c r="O405" s="186"/>
      <c r="P405" s="186"/>
      <c r="Q405" s="186"/>
      <c r="R405" s="186"/>
      <c r="S405" s="186"/>
      <c r="T405" s="186"/>
      <c r="U405" s="186"/>
      <c r="V405" s="186"/>
      <c r="W405" s="186"/>
      <c r="X405" s="186"/>
      <c r="Y405" s="186"/>
      <c r="Z405" s="186"/>
      <c r="AA405" s="186"/>
      <c r="AB405" s="186"/>
      <c r="AC405" s="186"/>
      <c r="AD405" s="186"/>
      <c r="AE405" s="186"/>
      <c r="AF405" s="186"/>
      <c r="AG405" s="186"/>
      <c r="AH405" s="186"/>
      <c r="AI405" s="186"/>
      <c r="AJ405" s="186"/>
      <c r="AK405" s="186"/>
      <c r="AL405" s="186"/>
      <c r="AM405" s="186"/>
      <c r="AN405" s="186"/>
      <c r="AO405" s="186"/>
      <c r="AP405" s="186"/>
      <c r="AQ405" s="186"/>
      <c r="AR405" s="186"/>
      <c r="AS405" s="186"/>
      <c r="AT405" s="186"/>
      <c r="AU405" s="186"/>
      <c r="AV405" s="186"/>
      <c r="AW405" s="186"/>
      <c r="AX405" s="16"/>
      <c r="AY405" s="8"/>
      <c r="AZ405" s="8"/>
      <c r="BA405" s="8"/>
    </row>
    <row r="406" spans="1:53" ht="14.5" outlineLevel="1" x14ac:dyDescent="0.35">
      <c r="A406" s="6"/>
      <c r="B406" s="7"/>
      <c r="C406" s="17"/>
      <c r="D406" s="17"/>
      <c r="E406" s="17"/>
      <c r="F406" s="26"/>
      <c r="G406" s="26"/>
      <c r="I406" s="26"/>
      <c r="J406" s="26"/>
      <c r="K406" s="26"/>
      <c r="N406" s="494"/>
      <c r="O406" s="186"/>
      <c r="P406" s="186"/>
      <c r="Q406" s="186"/>
      <c r="R406" s="186"/>
      <c r="S406" s="186"/>
      <c r="T406" s="186"/>
      <c r="U406" s="186"/>
      <c r="V406" s="186"/>
      <c r="W406" s="186"/>
      <c r="X406" s="186"/>
      <c r="Y406" s="186"/>
      <c r="Z406" s="186"/>
      <c r="AA406" s="186"/>
      <c r="AB406" s="186"/>
      <c r="AC406" s="186"/>
      <c r="AD406" s="186"/>
      <c r="AE406" s="186"/>
      <c r="AF406" s="186"/>
      <c r="AG406" s="186"/>
      <c r="AH406" s="186"/>
      <c r="AI406" s="186"/>
      <c r="AJ406" s="186"/>
      <c r="AK406" s="186"/>
      <c r="AL406" s="186"/>
      <c r="AM406" s="186"/>
      <c r="AN406" s="186"/>
      <c r="AO406" s="186"/>
      <c r="AP406" s="186"/>
      <c r="AQ406" s="186"/>
      <c r="AR406" s="186"/>
      <c r="AS406" s="186"/>
      <c r="AT406" s="186"/>
      <c r="AU406" s="186"/>
      <c r="AV406" s="186"/>
      <c r="AW406" s="186"/>
      <c r="AX406" s="16"/>
      <c r="AY406" s="8"/>
      <c r="AZ406" s="8"/>
      <c r="BA406" s="8"/>
    </row>
    <row r="407" spans="1:53" ht="14.5" outlineLevel="1" x14ac:dyDescent="0.35">
      <c r="A407" s="6"/>
      <c r="B407" s="7"/>
      <c r="C407" s="17"/>
      <c r="D407" s="17"/>
      <c r="E407" s="17"/>
      <c r="F407" s="26"/>
      <c r="G407" s="495" t="s">
        <v>1138</v>
      </c>
      <c r="I407" t="s">
        <v>999</v>
      </c>
      <c r="J407" s="693" t="s">
        <v>379</v>
      </c>
      <c r="K407" s="693" t="s">
        <v>772</v>
      </c>
      <c r="L407" s="693" t="s">
        <v>773</v>
      </c>
      <c r="M407" s="693" t="s">
        <v>774</v>
      </c>
      <c r="N407" s="693" t="s">
        <v>775</v>
      </c>
      <c r="O407" s="693" t="s">
        <v>776</v>
      </c>
      <c r="P407" s="693" t="s">
        <v>777</v>
      </c>
      <c r="Q407" s="693" t="s">
        <v>778</v>
      </c>
      <c r="R407" s="693" t="s">
        <v>779</v>
      </c>
      <c r="S407" s="186"/>
      <c r="T407" s="186"/>
      <c r="U407" s="186"/>
      <c r="V407" s="186"/>
      <c r="W407" s="186"/>
      <c r="X407" s="186"/>
      <c r="Y407" s="186"/>
      <c r="Z407" s="186"/>
      <c r="AA407" s="186"/>
      <c r="AB407" s="186"/>
      <c r="AC407" s="186"/>
      <c r="AD407" s="186"/>
      <c r="AE407" s="186"/>
      <c r="AF407" s="186"/>
      <c r="AG407" s="186"/>
      <c r="AH407" s="186"/>
      <c r="AI407" s="186"/>
      <c r="AJ407" s="186"/>
      <c r="AK407" s="186"/>
      <c r="AL407" s="186"/>
      <c r="AM407" s="186"/>
      <c r="AN407" s="186"/>
      <c r="AO407" s="186"/>
      <c r="AP407" s="186"/>
      <c r="AQ407" s="186"/>
      <c r="AR407" s="186"/>
      <c r="AS407" s="186"/>
      <c r="AT407" s="186"/>
      <c r="AU407" s="186"/>
      <c r="AV407" s="186"/>
      <c r="AW407" s="186"/>
      <c r="AX407" s="16"/>
      <c r="AY407" s="8"/>
      <c r="AZ407" s="8"/>
      <c r="BA407" s="8"/>
    </row>
    <row r="408" spans="1:53" ht="14.5" outlineLevel="1" x14ac:dyDescent="0.35">
      <c r="A408" s="6"/>
      <c r="B408" s="7"/>
      <c r="C408" s="17"/>
      <c r="D408" s="17"/>
      <c r="E408" s="17"/>
      <c r="F408" s="26"/>
      <c r="G408" s="495"/>
      <c r="I408" t="s">
        <v>749</v>
      </c>
      <c r="J408" s="694">
        <v>1</v>
      </c>
      <c r="K408" s="694">
        <v>1</v>
      </c>
      <c r="L408" s="694">
        <v>1</v>
      </c>
      <c r="M408" s="694">
        <v>1</v>
      </c>
      <c r="N408" s="694">
        <v>1</v>
      </c>
      <c r="O408" s="694">
        <v>1</v>
      </c>
      <c r="P408" s="694">
        <v>1</v>
      </c>
      <c r="Q408" s="694">
        <v>1</v>
      </c>
      <c r="R408" s="694">
        <v>1</v>
      </c>
      <c r="S408" s="186"/>
      <c r="T408" s="186"/>
      <c r="U408" s="186"/>
      <c r="V408" s="186"/>
      <c r="W408" s="186"/>
      <c r="X408" s="186"/>
      <c r="Y408" s="186"/>
      <c r="Z408" s="186"/>
      <c r="AA408" s="186"/>
      <c r="AB408" s="186"/>
      <c r="AC408" s="186"/>
      <c r="AD408" s="186"/>
      <c r="AE408" s="186"/>
      <c r="AF408" s="186"/>
      <c r="AG408" s="186"/>
      <c r="AH408" s="186"/>
      <c r="AI408" s="186"/>
      <c r="AJ408" s="186"/>
      <c r="AK408" s="186"/>
      <c r="AL408" s="186"/>
      <c r="AM408" s="186"/>
      <c r="AN408" s="186"/>
      <c r="AO408" s="186"/>
      <c r="AP408" s="186"/>
      <c r="AQ408" s="186"/>
      <c r="AR408" s="186"/>
      <c r="AS408" s="186"/>
      <c r="AT408" s="186"/>
      <c r="AU408" s="186"/>
      <c r="AV408" s="186"/>
      <c r="AW408" s="186"/>
      <c r="AX408" s="16"/>
      <c r="AY408" s="8"/>
      <c r="AZ408" s="8"/>
      <c r="BA408" s="8"/>
    </row>
    <row r="409" spans="1:53" ht="14.5" outlineLevel="1" x14ac:dyDescent="0.35">
      <c r="A409" s="6"/>
      <c r="B409" s="7"/>
      <c r="C409" s="17"/>
      <c r="D409" s="17"/>
      <c r="E409" s="17"/>
      <c r="F409" s="26"/>
      <c r="G409" s="495"/>
      <c r="I409" t="s">
        <v>1118</v>
      </c>
      <c r="J409" s="694">
        <v>1</v>
      </c>
      <c r="K409" s="694">
        <v>1</v>
      </c>
      <c r="L409" s="694">
        <v>1</v>
      </c>
      <c r="M409" s="694">
        <v>1</v>
      </c>
      <c r="N409" s="694">
        <v>1</v>
      </c>
      <c r="O409" s="694">
        <v>1</v>
      </c>
      <c r="P409" s="694">
        <v>1</v>
      </c>
      <c r="Q409" s="694">
        <v>1</v>
      </c>
      <c r="R409" s="694">
        <v>1</v>
      </c>
      <c r="S409" s="186"/>
      <c r="T409" s="186"/>
      <c r="U409" s="186"/>
      <c r="V409" s="186"/>
      <c r="W409" s="186"/>
      <c r="X409" s="186"/>
      <c r="Y409" s="186"/>
      <c r="Z409" s="186"/>
      <c r="AA409" s="186"/>
      <c r="AB409" s="186"/>
      <c r="AC409" s="186"/>
      <c r="AD409" s="186"/>
      <c r="AE409" s="186"/>
      <c r="AF409" s="186"/>
      <c r="AG409" s="186"/>
      <c r="AH409" s="186"/>
      <c r="AI409" s="186"/>
      <c r="AJ409" s="186"/>
      <c r="AK409" s="186"/>
      <c r="AL409" s="186"/>
      <c r="AM409" s="186"/>
      <c r="AN409" s="186"/>
      <c r="AO409" s="186"/>
      <c r="AP409" s="186"/>
      <c r="AQ409" s="186"/>
      <c r="AR409" s="186"/>
      <c r="AS409" s="186"/>
      <c r="AT409" s="186"/>
      <c r="AU409" s="186"/>
      <c r="AV409" s="186"/>
      <c r="AW409" s="186"/>
      <c r="AX409" s="16"/>
      <c r="AY409" s="8"/>
      <c r="AZ409" s="8"/>
      <c r="BA409" s="8"/>
    </row>
    <row r="410" spans="1:53" ht="14.5" outlineLevel="1" x14ac:dyDescent="0.35">
      <c r="A410" s="6"/>
      <c r="B410" s="7"/>
      <c r="C410" s="17"/>
      <c r="D410" s="17"/>
      <c r="E410" s="17"/>
      <c r="F410" s="26"/>
      <c r="G410" s="495"/>
      <c r="I410" t="s">
        <v>1119</v>
      </c>
      <c r="J410" s="694">
        <v>2</v>
      </c>
      <c r="K410" s="694">
        <v>2</v>
      </c>
      <c r="L410" s="694">
        <v>1</v>
      </c>
      <c r="M410" s="694">
        <v>1</v>
      </c>
      <c r="N410" s="694">
        <v>1</v>
      </c>
      <c r="O410" s="694">
        <v>1</v>
      </c>
      <c r="P410" s="694">
        <v>0</v>
      </c>
      <c r="Q410" s="694">
        <v>0</v>
      </c>
      <c r="R410" s="694">
        <v>0</v>
      </c>
      <c r="S410" s="186"/>
      <c r="T410" s="186"/>
      <c r="U410" s="186"/>
      <c r="V410" s="186"/>
      <c r="W410" s="186"/>
      <c r="X410" s="186"/>
      <c r="Y410" s="186"/>
      <c r="Z410" s="186"/>
      <c r="AA410" s="186"/>
      <c r="AB410" s="186"/>
      <c r="AC410" s="186"/>
      <c r="AD410" s="186"/>
      <c r="AE410" s="186"/>
      <c r="AF410" s="186"/>
      <c r="AG410" s="186"/>
      <c r="AH410" s="186"/>
      <c r="AI410" s="186"/>
      <c r="AJ410" s="186"/>
      <c r="AK410" s="186"/>
      <c r="AL410" s="186"/>
      <c r="AM410" s="186"/>
      <c r="AN410" s="186"/>
      <c r="AO410" s="186"/>
      <c r="AP410" s="186"/>
      <c r="AQ410" s="186"/>
      <c r="AR410" s="186"/>
      <c r="AS410" s="186"/>
      <c r="AT410" s="186"/>
      <c r="AU410" s="186"/>
      <c r="AV410" s="186"/>
      <c r="AW410" s="186"/>
      <c r="AX410" s="16"/>
      <c r="AY410" s="8"/>
      <c r="AZ410" s="8"/>
      <c r="BA410" s="8"/>
    </row>
    <row r="411" spans="1:53" ht="14.5" outlineLevel="1" x14ac:dyDescent="0.35">
      <c r="A411" s="6"/>
      <c r="B411" s="7"/>
      <c r="C411" s="17"/>
      <c r="D411" s="17"/>
      <c r="E411" s="17"/>
      <c r="F411" s="26"/>
      <c r="G411" s="495"/>
      <c r="I411" t="s">
        <v>751</v>
      </c>
      <c r="J411" s="694">
        <v>1</v>
      </c>
      <c r="K411" s="694">
        <v>1</v>
      </c>
      <c r="L411" s="694">
        <v>1</v>
      </c>
      <c r="M411" s="694">
        <v>1</v>
      </c>
      <c r="N411" s="694">
        <v>1</v>
      </c>
      <c r="O411" s="694">
        <v>1</v>
      </c>
      <c r="P411" s="694">
        <v>1</v>
      </c>
      <c r="Q411" s="694">
        <v>1</v>
      </c>
      <c r="R411" s="694">
        <v>1</v>
      </c>
      <c r="S411" s="186"/>
      <c r="T411" s="186"/>
      <c r="U411" s="186"/>
      <c r="V411" s="186"/>
      <c r="W411" s="186"/>
      <c r="X411" s="186"/>
      <c r="Y411" s="186"/>
      <c r="Z411" s="186"/>
      <c r="AA411" s="186"/>
      <c r="AB411" s="186"/>
      <c r="AC411" s="186"/>
      <c r="AD411" s="186"/>
      <c r="AE411" s="186"/>
      <c r="AF411" s="186"/>
      <c r="AG411" s="186"/>
      <c r="AH411" s="186"/>
      <c r="AI411" s="186"/>
      <c r="AJ411" s="186"/>
      <c r="AK411" s="186"/>
      <c r="AL411" s="186"/>
      <c r="AM411" s="186"/>
      <c r="AN411" s="186"/>
      <c r="AO411" s="186"/>
      <c r="AP411" s="186"/>
      <c r="AQ411" s="186"/>
      <c r="AR411" s="186"/>
      <c r="AS411" s="186"/>
      <c r="AT411" s="186"/>
      <c r="AU411" s="186"/>
      <c r="AV411" s="186"/>
      <c r="AW411" s="186"/>
      <c r="AX411" s="16"/>
      <c r="AY411" s="8"/>
      <c r="AZ411" s="8"/>
      <c r="BA411" s="8"/>
    </row>
    <row r="412" spans="1:53" ht="14.5" outlineLevel="1" x14ac:dyDescent="0.35">
      <c r="A412" s="6"/>
      <c r="B412" s="7"/>
      <c r="C412" s="17"/>
      <c r="D412" s="17"/>
      <c r="E412" s="17"/>
      <c r="F412" s="26"/>
      <c r="G412" s="495"/>
      <c r="N412" s="494"/>
      <c r="O412" s="186"/>
      <c r="P412" s="186"/>
      <c r="Q412" s="186"/>
      <c r="R412" s="186"/>
      <c r="S412" s="186"/>
      <c r="T412" s="186"/>
      <c r="U412" s="186"/>
      <c r="V412" s="186"/>
      <c r="W412" s="186"/>
      <c r="X412" s="186"/>
      <c r="Y412" s="186"/>
      <c r="Z412" s="186"/>
      <c r="AA412" s="186"/>
      <c r="AB412" s="186"/>
      <c r="AC412" s="186"/>
      <c r="AD412" s="186"/>
      <c r="AE412" s="186"/>
      <c r="AF412" s="186"/>
      <c r="AG412" s="186"/>
      <c r="AH412" s="186"/>
      <c r="AI412" s="186"/>
      <c r="AJ412" s="186"/>
      <c r="AK412" s="186"/>
      <c r="AL412" s="186"/>
      <c r="AM412" s="186"/>
      <c r="AN412" s="186"/>
      <c r="AO412" s="186"/>
      <c r="AP412" s="186"/>
      <c r="AQ412" s="186"/>
      <c r="AR412" s="186"/>
      <c r="AS412" s="186"/>
      <c r="AT412" s="186"/>
      <c r="AU412" s="186"/>
      <c r="AV412" s="186"/>
      <c r="AW412" s="186"/>
      <c r="AX412" s="16"/>
      <c r="AY412" s="8"/>
      <c r="AZ412" s="8"/>
      <c r="BA412" s="8"/>
    </row>
    <row r="413" spans="1:53" ht="14.5" outlineLevel="1" x14ac:dyDescent="0.35">
      <c r="A413" s="6"/>
      <c r="B413" s="7"/>
      <c r="C413" s="17"/>
      <c r="D413" s="17"/>
      <c r="E413" s="17"/>
      <c r="F413" s="26"/>
      <c r="G413" s="26" t="s">
        <v>785</v>
      </c>
      <c r="H413" t="s">
        <v>800</v>
      </c>
      <c r="I413" t="s">
        <v>800</v>
      </c>
      <c r="J413" t="s">
        <v>800</v>
      </c>
      <c r="K413" t="s">
        <v>800</v>
      </c>
      <c r="L413" t="s">
        <v>379</v>
      </c>
      <c r="M413" t="s">
        <v>379</v>
      </c>
      <c r="N413" t="s">
        <v>379</v>
      </c>
      <c r="O413" t="s">
        <v>379</v>
      </c>
      <c r="P413" t="s">
        <v>772</v>
      </c>
      <c r="Q413" t="s">
        <v>772</v>
      </c>
      <c r="R413" t="s">
        <v>772</v>
      </c>
      <c r="S413" t="s">
        <v>772</v>
      </c>
      <c r="T413" t="s">
        <v>773</v>
      </c>
      <c r="U413" t="s">
        <v>773</v>
      </c>
      <c r="V413" t="s">
        <v>773</v>
      </c>
      <c r="W413" t="s">
        <v>773</v>
      </c>
      <c r="X413" t="s">
        <v>774</v>
      </c>
      <c r="Y413" t="s">
        <v>774</v>
      </c>
      <c r="Z413" t="s">
        <v>774</v>
      </c>
      <c r="AA413" t="s">
        <v>774</v>
      </c>
      <c r="AB413" t="s">
        <v>775</v>
      </c>
      <c r="AC413" t="s">
        <v>775</v>
      </c>
      <c r="AD413" t="s">
        <v>775</v>
      </c>
      <c r="AE413" t="s">
        <v>775</v>
      </c>
      <c r="AF413" t="s">
        <v>776</v>
      </c>
      <c r="AG413" t="s">
        <v>776</v>
      </c>
      <c r="AH413" t="s">
        <v>776</v>
      </c>
      <c r="AI413" t="s">
        <v>776</v>
      </c>
      <c r="AJ413" t="s">
        <v>777</v>
      </c>
      <c r="AK413" t="s">
        <v>777</v>
      </c>
      <c r="AL413" t="s">
        <v>777</v>
      </c>
      <c r="AM413" t="s">
        <v>777</v>
      </c>
      <c r="AN413" t="s">
        <v>778</v>
      </c>
      <c r="AO413" t="s">
        <v>778</v>
      </c>
      <c r="AP413" t="s">
        <v>778</v>
      </c>
      <c r="AQ413" t="s">
        <v>778</v>
      </c>
      <c r="AR413" t="s">
        <v>779</v>
      </c>
      <c r="AS413" t="s">
        <v>779</v>
      </c>
      <c r="AT413" t="s">
        <v>779</v>
      </c>
      <c r="AU413" t="s">
        <v>779</v>
      </c>
      <c r="AV413" s="186"/>
      <c r="AW413" s="186"/>
      <c r="AX413" s="16"/>
      <c r="AY413" s="8"/>
      <c r="AZ413" s="8"/>
      <c r="BA413" s="8"/>
    </row>
    <row r="414" spans="1:53" ht="14.5" outlineLevel="1" x14ac:dyDescent="0.35">
      <c r="A414" s="6"/>
      <c r="B414" s="7"/>
      <c r="C414" s="17"/>
      <c r="D414" s="17"/>
      <c r="E414" s="17"/>
      <c r="F414" s="26"/>
      <c r="G414" s="26" t="s">
        <v>57</v>
      </c>
      <c r="H414" t="s">
        <v>749</v>
      </c>
      <c r="I414" t="s">
        <v>1118</v>
      </c>
      <c r="J414" t="s">
        <v>1119</v>
      </c>
      <c r="K414" t="s">
        <v>751</v>
      </c>
      <c r="L414" t="str">
        <f>H414</f>
        <v>early</v>
      </c>
      <c r="M414" t="str">
        <f t="shared" ref="M414:AO414" si="182">I414</f>
        <v>at_seeding</v>
      </c>
      <c r="N414" t="str">
        <f t="shared" si="182"/>
        <v>mid</v>
      </c>
      <c r="O414" t="str">
        <f t="shared" si="182"/>
        <v>late</v>
      </c>
      <c r="P414" t="str">
        <f t="shared" si="182"/>
        <v>early</v>
      </c>
      <c r="Q414" t="str">
        <f t="shared" si="182"/>
        <v>at_seeding</v>
      </c>
      <c r="R414" t="str">
        <f t="shared" si="182"/>
        <v>mid</v>
      </c>
      <c r="S414" t="str">
        <f t="shared" si="182"/>
        <v>late</v>
      </c>
      <c r="T414" t="str">
        <f t="shared" si="182"/>
        <v>early</v>
      </c>
      <c r="U414" t="str">
        <f t="shared" si="182"/>
        <v>at_seeding</v>
      </c>
      <c r="V414" t="str">
        <f t="shared" si="182"/>
        <v>mid</v>
      </c>
      <c r="W414" t="str">
        <f t="shared" si="182"/>
        <v>late</v>
      </c>
      <c r="X414" t="str">
        <f>T414</f>
        <v>early</v>
      </c>
      <c r="Y414" t="str">
        <f>U414</f>
        <v>at_seeding</v>
      </c>
      <c r="Z414" t="str">
        <f>V414</f>
        <v>mid</v>
      </c>
      <c r="AA414" t="str">
        <f>W414</f>
        <v>late</v>
      </c>
      <c r="AB414" t="str">
        <f>X414</f>
        <v>early</v>
      </c>
      <c r="AC414" t="str">
        <f t="shared" si="182"/>
        <v>at_seeding</v>
      </c>
      <c r="AD414" t="str">
        <f>Z414</f>
        <v>mid</v>
      </c>
      <c r="AE414" t="str">
        <f>AA414</f>
        <v>late</v>
      </c>
      <c r="AF414" t="str">
        <f>AB414</f>
        <v>early</v>
      </c>
      <c r="AG414" t="str">
        <f>AC414</f>
        <v>at_seeding</v>
      </c>
      <c r="AH414" t="str">
        <f t="shared" si="182"/>
        <v>mid</v>
      </c>
      <c r="AI414" t="str">
        <f t="shared" si="182"/>
        <v>late</v>
      </c>
      <c r="AJ414" t="str">
        <f t="shared" si="182"/>
        <v>early</v>
      </c>
      <c r="AK414" t="str">
        <f t="shared" si="182"/>
        <v>at_seeding</v>
      </c>
      <c r="AL414" t="str">
        <f t="shared" si="182"/>
        <v>mid</v>
      </c>
      <c r="AM414" t="str">
        <f t="shared" si="182"/>
        <v>late</v>
      </c>
      <c r="AN414" t="str">
        <f t="shared" si="182"/>
        <v>early</v>
      </c>
      <c r="AO414" t="str">
        <f t="shared" si="182"/>
        <v>at_seeding</v>
      </c>
      <c r="AP414" t="str">
        <f t="shared" ref="AP414:AU414" si="183">AL414</f>
        <v>mid</v>
      </c>
      <c r="AQ414" t="str">
        <f t="shared" si="183"/>
        <v>late</v>
      </c>
      <c r="AR414" t="str">
        <f t="shared" si="183"/>
        <v>early</v>
      </c>
      <c r="AS414" t="str">
        <f t="shared" si="183"/>
        <v>at_seeding</v>
      </c>
      <c r="AT414" t="str">
        <f t="shared" si="183"/>
        <v>mid</v>
      </c>
      <c r="AU414" t="str">
        <f t="shared" si="183"/>
        <v>late</v>
      </c>
      <c r="AV414" s="186"/>
      <c r="AW414" s="186"/>
      <c r="AX414" s="16"/>
      <c r="AY414" s="8"/>
      <c r="AZ414" s="8"/>
      <c r="BA414" s="8"/>
    </row>
    <row r="415" spans="1:53" ht="14.5" outlineLevel="1" x14ac:dyDescent="0.35">
      <c r="A415" s="6"/>
      <c r="B415" s="7"/>
      <c r="C415" s="17"/>
      <c r="D415" s="17"/>
      <c r="E415" s="17"/>
      <c r="F415" s="26"/>
      <c r="G415" s="26" t="str">
        <f t="shared" ref="G415:G446" si="184">_xlfn.CONCAT(H163:M163)</f>
        <v>AAAA2A1a</v>
      </c>
      <c r="H415" s="222">
        <f>INDEX($Z$228:$AC$241,MATCH($M163,$Y$228:$Y$241,0),MATCH(H$414,$Z$227:$AC$227,0))</f>
        <v>0</v>
      </c>
      <c r="I415" s="222">
        <f>INDEX($Z$228:$AC$241,MATCH($M163,$Y$228:$Y$241,0),MATCH(I$414,$Z$227:$AC$227,0))</f>
        <v>20</v>
      </c>
      <c r="J415" s="222">
        <f>INDEX($Z$228:$AC$241,MATCH($M163,$Y$228:$Y$241,0),MATCH(J$414,$Z$227:$AC$227,0))</f>
        <v>0</v>
      </c>
      <c r="K415" s="222">
        <f>INDEX($Z$228:$AC$241,MATCH($M163,$Y$228:$Y$241,0),MATCH(K$414,$Z$227:$AC$227,0))</f>
        <v>0</v>
      </c>
      <c r="L415" s="695" cm="1">
        <f t="array" ref="L415">INDEX($H415:$K415,0,MATCH(L$414,$H$414:$K$414,0))*INDEX($J$408:$R$411,MATCH(L$414,$I$408:$I$411,0),MATCH(L$413,$J$407:$R$407,0))</f>
        <v>0</v>
      </c>
      <c r="M415" s="695" cm="1">
        <f t="array" ref="M415">INDEX($H415:$K415,0,MATCH(M$414,$H$414:$K$414,0))*INDEX($J$408:$R$411,MATCH(M$414,$I$408:$I$411,0),MATCH(M$413,$J$407:$R$407,0))</f>
        <v>20</v>
      </c>
      <c r="N415" s="695" cm="1">
        <f t="array" ref="N415">INDEX($H415:$K415,0,MATCH(N$414,$H$414:$K$414,0))*INDEX($J$408:$R$411,MATCH(N$414,$I$408:$I$411,0),MATCH(N$413,$J$407:$R$407,0))</f>
        <v>0</v>
      </c>
      <c r="O415" s="695" cm="1">
        <f t="array" ref="O415">INDEX($H415:$K415,0,MATCH(O$414,$H$414:$K$414,0))*INDEX($J$408:$R$411,MATCH(O$414,$I$408:$I$411,0),MATCH(O$413,$J$407:$R$407,0))</f>
        <v>0</v>
      </c>
      <c r="P415" s="695" cm="1">
        <f t="array" ref="P415">INDEX($H415:$K415,0,MATCH(P$414,$H$414:$K$414,0))*INDEX($J$408:$R$411,MATCH(P$414,$I$408:$I$411,0),MATCH(P$413,$J$407:$R$407,0))</f>
        <v>0</v>
      </c>
      <c r="Q415" s="695" cm="1">
        <f t="array" ref="Q415">INDEX($H415:$K415,0,MATCH(Q$414,$H$414:$K$414,0))*INDEX($J$408:$R$411,MATCH(Q$414,$I$408:$I$411,0),MATCH(Q$413,$J$407:$R$407,0))</f>
        <v>20</v>
      </c>
      <c r="R415" s="695" cm="1">
        <f t="array" ref="R415">INDEX($H415:$K415,0,MATCH(R$414,$H$414:$K$414,0))*INDEX($J$408:$R$411,MATCH(R$414,$I$408:$I$411,0),MATCH(R$413,$J$407:$R$407,0))</f>
        <v>0</v>
      </c>
      <c r="S415" s="695" cm="1">
        <f t="array" ref="S415">INDEX($H415:$K415,0,MATCH(S$414,$H$414:$K$414,0))*INDEX($J$408:$R$411,MATCH(S$414,$I$408:$I$411,0),MATCH(S$413,$J$407:$R$407,0))</f>
        <v>0</v>
      </c>
      <c r="T415" s="695" cm="1">
        <f t="array" ref="T415">INDEX($H415:$K415,0,MATCH(T$414,$H$414:$K$414,0))*INDEX($J$408:$R$411,MATCH(T$414,$I$408:$I$411,0),MATCH(T$413,$J$407:$R$407,0))</f>
        <v>0</v>
      </c>
      <c r="U415" s="695" cm="1">
        <f t="array" ref="U415">INDEX($H415:$K415,0,MATCH(U$414,$H$414:$K$414,0))*INDEX($J$408:$R$411,MATCH(U$414,$I$408:$I$411,0),MATCH(U$413,$J$407:$R$407,0))</f>
        <v>20</v>
      </c>
      <c r="V415" s="695" cm="1">
        <f t="array" ref="V415">INDEX($H415:$K415,0,MATCH(V$414,$H$414:$K$414,0))*INDEX($J$408:$R$411,MATCH(V$414,$I$408:$I$411,0),MATCH(V$413,$J$407:$R$407,0))</f>
        <v>0</v>
      </c>
      <c r="W415" s="695" cm="1">
        <f t="array" ref="W415">INDEX($H415:$K415,0,MATCH(W$414,$H$414:$K$414,0))*INDEX($J$408:$R$411,MATCH(W$414,$I$408:$I$411,0),MATCH(W$413,$J$407:$R$407,0))</f>
        <v>0</v>
      </c>
      <c r="X415" s="695" cm="1">
        <f t="array" ref="X415">INDEX($H415:$K415,0,MATCH(X$414,$H$414:$K$414,0))*INDEX($J$408:$R$411,MATCH(X$414,$I$408:$I$411,0),MATCH(X$413,$J$407:$R$407,0))</f>
        <v>0</v>
      </c>
      <c r="Y415" s="695" cm="1">
        <f t="array" ref="Y415">INDEX($H415:$K415,0,MATCH(Y$414,$H$414:$K$414,0))*INDEX($J$408:$R$411,MATCH(Y$414,$I$408:$I$411,0),MATCH(Y$413,$J$407:$R$407,0))</f>
        <v>20</v>
      </c>
      <c r="Z415" s="695" cm="1">
        <f t="array" ref="Z415">INDEX($H415:$K415,0,MATCH(Z$414,$H$414:$K$414,0))*INDEX($J$408:$R$411,MATCH(Z$414,$I$408:$I$411,0),MATCH(Z$413,$J$407:$R$407,0))</f>
        <v>0</v>
      </c>
      <c r="AA415" s="695" cm="1">
        <f t="array" ref="AA415">INDEX($H415:$K415,0,MATCH(AA$414,$H$414:$K$414,0))*INDEX($J$408:$R$411,MATCH(AA$414,$I$408:$I$411,0),MATCH(AA$413,$J$407:$R$407,0))</f>
        <v>0</v>
      </c>
      <c r="AB415" s="695" cm="1">
        <f t="array" ref="AB415">INDEX($H415:$K415,0,MATCH(AB$414,$H$414:$K$414,0))*INDEX($J$408:$R$411,MATCH(AB$414,$I$408:$I$411,0),MATCH(AB$413,$J$407:$R$407,0))</f>
        <v>0</v>
      </c>
      <c r="AC415" s="695" cm="1">
        <f t="array" ref="AC415">INDEX($H415:$K415,0,MATCH(AC$414,$H$414:$K$414,0))*INDEX($J$408:$R$411,MATCH(AC$414,$I$408:$I$411,0),MATCH(AC$413,$J$407:$R$407,0))</f>
        <v>20</v>
      </c>
      <c r="AD415" s="695" cm="1">
        <f t="array" ref="AD415">INDEX($H415:$K415,0,MATCH(AD$414,$H$414:$K$414,0))*INDEX($J$408:$R$411,MATCH(AD$414,$I$408:$I$411,0),MATCH(AD$413,$J$407:$R$407,0))</f>
        <v>0</v>
      </c>
      <c r="AE415" s="695" cm="1">
        <f t="array" ref="AE415">INDEX($H415:$K415,0,MATCH(AE$414,$H$414:$K$414,0))*INDEX($J$408:$R$411,MATCH(AE$414,$I$408:$I$411,0),MATCH(AE$413,$J$407:$R$407,0))</f>
        <v>0</v>
      </c>
      <c r="AF415" s="695" cm="1">
        <f t="array" ref="AF415">INDEX($H415:$K415,0,MATCH(AF$414,$H$414:$K$414,0))*INDEX($J$408:$R$411,MATCH(AF$414,$I$408:$I$411,0),MATCH(AF$413,$J$407:$R$407,0))</f>
        <v>0</v>
      </c>
      <c r="AG415" s="695" cm="1">
        <f t="array" ref="AG415">INDEX($H415:$K415,0,MATCH(AG$414,$H$414:$K$414,0))*INDEX($J$408:$R$411,MATCH(AG$414,$I$408:$I$411,0),MATCH(AG$413,$J$407:$R$407,0))</f>
        <v>20</v>
      </c>
      <c r="AH415" s="695" cm="1">
        <f t="array" ref="AH415">INDEX($H415:$K415,0,MATCH(AH$414,$H$414:$K$414,0))*INDEX($J$408:$R$411,MATCH(AH$414,$I$408:$I$411,0),MATCH(AH$413,$J$407:$R$407,0))</f>
        <v>0</v>
      </c>
      <c r="AI415" s="695" cm="1">
        <f t="array" ref="AI415">INDEX($H415:$K415,0,MATCH(AI$414,$H$414:$K$414,0))*INDEX($J$408:$R$411,MATCH(AI$414,$I$408:$I$411,0),MATCH(AI$413,$J$407:$R$407,0))</f>
        <v>0</v>
      </c>
      <c r="AJ415" s="695" cm="1">
        <f t="array" ref="AJ415">INDEX($H415:$K415,0,MATCH(AJ$414,$H$414:$K$414,0))*INDEX($J$408:$R$411,MATCH(AJ$414,$I$408:$I$411,0),MATCH(AJ$413,$J$407:$R$407,0))</f>
        <v>0</v>
      </c>
      <c r="AK415" s="695" cm="1">
        <f t="array" ref="AK415">INDEX($H415:$K415,0,MATCH(AK$414,$H$414:$K$414,0))*INDEX($J$408:$R$411,MATCH(AK$414,$I$408:$I$411,0),MATCH(AK$413,$J$407:$R$407,0))</f>
        <v>20</v>
      </c>
      <c r="AL415" s="695" cm="1">
        <f t="array" ref="AL415">INDEX($H415:$K415,0,MATCH(AL$414,$H$414:$K$414,0))*INDEX($J$408:$R$411,MATCH(AL$414,$I$408:$I$411,0),MATCH(AL$413,$J$407:$R$407,0))</f>
        <v>0</v>
      </c>
      <c r="AM415" s="695" cm="1">
        <f t="array" ref="AM415">INDEX($H415:$K415,0,MATCH(AM$414,$H$414:$K$414,0))*INDEX($J$408:$R$411,MATCH(AM$414,$I$408:$I$411,0),MATCH(AM$413,$J$407:$R$407,0))</f>
        <v>0</v>
      </c>
      <c r="AN415" s="695" cm="1">
        <f t="array" ref="AN415">INDEX($H415:$K415,0,MATCH(AN$414,$H$414:$K$414,0))*INDEX($J$408:$R$411,MATCH(AN$414,$I$408:$I$411,0),MATCH(AN$413,$J$407:$R$407,0))</f>
        <v>0</v>
      </c>
      <c r="AO415" s="695" cm="1">
        <f t="array" ref="AO415">INDEX($H415:$K415,0,MATCH(AO$414,$H$414:$K$414,0))*INDEX($J$408:$R$411,MATCH(AO$414,$I$408:$I$411,0),MATCH(AO$413,$J$407:$R$407,0))</f>
        <v>20</v>
      </c>
      <c r="AP415" s="695" cm="1">
        <f t="array" ref="AP415">INDEX($H415:$K415,0,MATCH(AP$414,$H$414:$K$414,0))*INDEX($J$408:$R$411,MATCH(AP$414,$I$408:$I$411,0),MATCH(AP$413,$J$407:$R$407,0))</f>
        <v>0</v>
      </c>
      <c r="AQ415" s="695" cm="1">
        <f t="array" ref="AQ415">INDEX($H415:$K415,0,MATCH(AQ$414,$H$414:$K$414,0))*INDEX($J$408:$R$411,MATCH(AQ$414,$I$408:$I$411,0),MATCH(AQ$413,$J$407:$R$407,0))</f>
        <v>0</v>
      </c>
      <c r="AR415" s="695" cm="1">
        <f t="array" ref="AR415">INDEX($H415:$K415,0,MATCH(AR$414,$H$414:$K$414,0))*INDEX($J$408:$R$411,MATCH(AR$414,$I$408:$I$411,0),MATCH(AR$413,$J$407:$R$407,0))</f>
        <v>0</v>
      </c>
      <c r="AS415" s="695" cm="1">
        <f t="array" ref="AS415">INDEX($H415:$K415,0,MATCH(AS$414,$H$414:$K$414,0))*INDEX($J$408:$R$411,MATCH(AS$414,$I$408:$I$411,0),MATCH(AS$413,$J$407:$R$407,0))</f>
        <v>20</v>
      </c>
      <c r="AT415" s="695" cm="1">
        <f t="array" ref="AT415">INDEX($H415:$K415,0,MATCH(AT$414,$H$414:$K$414,0))*INDEX($J$408:$R$411,MATCH(AT$414,$I$408:$I$411,0),MATCH(AT$413,$J$407:$R$407,0))</f>
        <v>0</v>
      </c>
      <c r="AU415" s="695" cm="1">
        <f t="array" ref="AU415">INDEX($H415:$K415,0,MATCH(AU$414,$H$414:$K$414,0))*INDEX($J$408:$R$411,MATCH(AU$414,$I$408:$I$411,0),MATCH(AU$413,$J$407:$R$407,0))</f>
        <v>0</v>
      </c>
      <c r="AV415" s="186"/>
      <c r="AW415" s="186"/>
      <c r="AX415" s="16"/>
      <c r="AY415" s="8"/>
      <c r="AZ415" s="8"/>
      <c r="BA415" s="8"/>
    </row>
    <row r="416" spans="1:53" ht="14.5" outlineLevel="1" x14ac:dyDescent="0.35">
      <c r="A416" s="6"/>
      <c r="B416" s="7"/>
      <c r="C416" s="17"/>
      <c r="D416" s="17"/>
      <c r="E416" s="17"/>
      <c r="F416" s="26"/>
      <c r="G416" s="26" t="str">
        <f t="shared" si="184"/>
        <v>GGGGAg1a2</v>
      </c>
      <c r="H416" s="222">
        <v>0</v>
      </c>
      <c r="I416" s="222">
        <v>0</v>
      </c>
      <c r="J416" s="222">
        <v>0</v>
      </c>
      <c r="K416" s="222">
        <v>0</v>
      </c>
      <c r="L416" s="695" cm="1">
        <f t="array" ref="L416">INDEX($H416:$K416,0,MATCH(L$414,$H$414:$K$414,0))*INDEX($J$408:$R$411,MATCH(L$414,$I$408:$I$411,0),MATCH(L$413,$J$407:$R$407,0))</f>
        <v>0</v>
      </c>
      <c r="M416" s="695" cm="1">
        <f t="array" ref="M416">INDEX($H416:$K416,0,MATCH(M$414,$H$414:$K$414,0))*INDEX($J$408:$R$411,MATCH(M$414,$I$408:$I$411,0),MATCH(M$413,$J$407:$R$407,0))</f>
        <v>0</v>
      </c>
      <c r="N416" s="695" cm="1">
        <f t="array" ref="N416">INDEX($H416:$K416,0,MATCH(N$414,$H$414:$K$414,0))*INDEX($J$408:$R$411,MATCH(N$414,$I$408:$I$411,0),MATCH(N$413,$J$407:$R$407,0))</f>
        <v>0</v>
      </c>
      <c r="O416" s="695" cm="1">
        <f t="array" ref="O416">INDEX($H416:$K416,0,MATCH(O$414,$H$414:$K$414,0))*INDEX($J$408:$R$411,MATCH(O$414,$I$408:$I$411,0),MATCH(O$413,$J$407:$R$407,0))</f>
        <v>0</v>
      </c>
      <c r="P416" s="695" cm="1">
        <f t="array" ref="P416">INDEX($H416:$K416,0,MATCH(P$414,$H$414:$K$414,0))*INDEX($J$408:$R$411,MATCH(P$414,$I$408:$I$411,0),MATCH(P$413,$J$407:$R$407,0))</f>
        <v>0</v>
      </c>
      <c r="Q416" s="695" cm="1">
        <f t="array" ref="Q416">INDEX($H416:$K416,0,MATCH(Q$414,$H$414:$K$414,0))*INDEX($J$408:$R$411,MATCH(Q$414,$I$408:$I$411,0),MATCH(Q$413,$J$407:$R$407,0))</f>
        <v>0</v>
      </c>
      <c r="R416" s="695" cm="1">
        <f t="array" ref="R416">INDEX($H416:$K416,0,MATCH(R$414,$H$414:$K$414,0))*INDEX($J$408:$R$411,MATCH(R$414,$I$408:$I$411,0),MATCH(R$413,$J$407:$R$407,0))</f>
        <v>0</v>
      </c>
      <c r="S416" s="695" cm="1">
        <f t="array" ref="S416">INDEX($H416:$K416,0,MATCH(S$414,$H$414:$K$414,0))*INDEX($J$408:$R$411,MATCH(S$414,$I$408:$I$411,0),MATCH(S$413,$J$407:$R$407,0))</f>
        <v>0</v>
      </c>
      <c r="T416" s="695" cm="1">
        <f t="array" ref="T416">INDEX($H416:$K416,0,MATCH(T$414,$H$414:$K$414,0))*INDEX($J$408:$R$411,MATCH(T$414,$I$408:$I$411,0),MATCH(T$413,$J$407:$R$407,0))</f>
        <v>0</v>
      </c>
      <c r="U416" s="695" cm="1">
        <f t="array" ref="U416">INDEX($H416:$K416,0,MATCH(U$414,$H$414:$K$414,0))*INDEX($J$408:$R$411,MATCH(U$414,$I$408:$I$411,0),MATCH(U$413,$J$407:$R$407,0))</f>
        <v>0</v>
      </c>
      <c r="V416" s="695" cm="1">
        <f t="array" ref="V416">INDEX($H416:$K416,0,MATCH(V$414,$H$414:$K$414,0))*INDEX($J$408:$R$411,MATCH(V$414,$I$408:$I$411,0),MATCH(V$413,$J$407:$R$407,0))</f>
        <v>0</v>
      </c>
      <c r="W416" s="695" cm="1">
        <f t="array" ref="W416">INDEX($H416:$K416,0,MATCH(W$414,$H$414:$K$414,0))*INDEX($J$408:$R$411,MATCH(W$414,$I$408:$I$411,0),MATCH(W$413,$J$407:$R$407,0))</f>
        <v>0</v>
      </c>
      <c r="X416" s="695" cm="1">
        <f t="array" ref="X416">INDEX($H416:$K416,0,MATCH(X$414,$H$414:$K$414,0))*INDEX($J$408:$R$411,MATCH(X$414,$I$408:$I$411,0),MATCH(X$413,$J$407:$R$407,0))</f>
        <v>0</v>
      </c>
      <c r="Y416" s="695" cm="1">
        <f t="array" ref="Y416">INDEX($H416:$K416,0,MATCH(Y$414,$H$414:$K$414,0))*INDEX($J$408:$R$411,MATCH(Y$414,$I$408:$I$411,0),MATCH(Y$413,$J$407:$R$407,0))</f>
        <v>0</v>
      </c>
      <c r="Z416" s="695" cm="1">
        <f t="array" ref="Z416">INDEX($H416:$K416,0,MATCH(Z$414,$H$414:$K$414,0))*INDEX($J$408:$R$411,MATCH(Z$414,$I$408:$I$411,0),MATCH(Z$413,$J$407:$R$407,0))</f>
        <v>0</v>
      </c>
      <c r="AA416" s="695" cm="1">
        <f t="array" ref="AA416">INDEX($H416:$K416,0,MATCH(AA$414,$H$414:$K$414,0))*INDEX($J$408:$R$411,MATCH(AA$414,$I$408:$I$411,0),MATCH(AA$413,$J$407:$R$407,0))</f>
        <v>0</v>
      </c>
      <c r="AB416" s="695" cm="1">
        <f t="array" ref="AB416">INDEX($H416:$K416,0,MATCH(AB$414,$H$414:$K$414,0))*INDEX($J$408:$R$411,MATCH(AB$414,$I$408:$I$411,0),MATCH(AB$413,$J$407:$R$407,0))</f>
        <v>0</v>
      </c>
      <c r="AC416" s="695" cm="1">
        <f t="array" ref="AC416">INDEX($H416:$K416,0,MATCH(AC$414,$H$414:$K$414,0))*INDEX($J$408:$R$411,MATCH(AC$414,$I$408:$I$411,0),MATCH(AC$413,$J$407:$R$407,0))</f>
        <v>0</v>
      </c>
      <c r="AD416" s="695" cm="1">
        <f t="array" ref="AD416">INDEX($H416:$K416,0,MATCH(AD$414,$H$414:$K$414,0))*INDEX($J$408:$R$411,MATCH(AD$414,$I$408:$I$411,0),MATCH(AD$413,$J$407:$R$407,0))</f>
        <v>0</v>
      </c>
      <c r="AE416" s="695" cm="1">
        <f t="array" ref="AE416">INDEX($H416:$K416,0,MATCH(AE$414,$H$414:$K$414,0))*INDEX($J$408:$R$411,MATCH(AE$414,$I$408:$I$411,0),MATCH(AE$413,$J$407:$R$407,0))</f>
        <v>0</v>
      </c>
      <c r="AF416" s="695" cm="1">
        <f t="array" ref="AF416">INDEX($H416:$K416,0,MATCH(AF$414,$H$414:$K$414,0))*INDEX($J$408:$R$411,MATCH(AF$414,$I$408:$I$411,0),MATCH(AF$413,$J$407:$R$407,0))</f>
        <v>0</v>
      </c>
      <c r="AG416" s="695" cm="1">
        <f t="array" ref="AG416">INDEX($H416:$K416,0,MATCH(AG$414,$H$414:$K$414,0))*INDEX($J$408:$R$411,MATCH(AG$414,$I$408:$I$411,0),MATCH(AG$413,$J$407:$R$407,0))</f>
        <v>0</v>
      </c>
      <c r="AH416" s="695" cm="1">
        <f t="array" ref="AH416">INDEX($H416:$K416,0,MATCH(AH$414,$H$414:$K$414,0))*INDEX($J$408:$R$411,MATCH(AH$414,$I$408:$I$411,0),MATCH(AH$413,$J$407:$R$407,0))</f>
        <v>0</v>
      </c>
      <c r="AI416" s="695" cm="1">
        <f t="array" ref="AI416">INDEX($H416:$K416,0,MATCH(AI$414,$H$414:$K$414,0))*INDEX($J$408:$R$411,MATCH(AI$414,$I$408:$I$411,0),MATCH(AI$413,$J$407:$R$407,0))</f>
        <v>0</v>
      </c>
      <c r="AJ416" s="695" cm="1">
        <f t="array" ref="AJ416">INDEX($H416:$K416,0,MATCH(AJ$414,$H$414:$K$414,0))*INDEX($J$408:$R$411,MATCH(AJ$414,$I$408:$I$411,0),MATCH(AJ$413,$J$407:$R$407,0))</f>
        <v>0</v>
      </c>
      <c r="AK416" s="695" cm="1">
        <f t="array" ref="AK416">INDEX($H416:$K416,0,MATCH(AK$414,$H$414:$K$414,0))*INDEX($J$408:$R$411,MATCH(AK$414,$I$408:$I$411,0),MATCH(AK$413,$J$407:$R$407,0))</f>
        <v>0</v>
      </c>
      <c r="AL416" s="695" cm="1">
        <f t="array" ref="AL416">INDEX($H416:$K416,0,MATCH(AL$414,$H$414:$K$414,0))*INDEX($J$408:$R$411,MATCH(AL$414,$I$408:$I$411,0),MATCH(AL$413,$J$407:$R$407,0))</f>
        <v>0</v>
      </c>
      <c r="AM416" s="695" cm="1">
        <f t="array" ref="AM416">INDEX($H416:$K416,0,MATCH(AM$414,$H$414:$K$414,0))*INDEX($J$408:$R$411,MATCH(AM$414,$I$408:$I$411,0),MATCH(AM$413,$J$407:$R$407,0))</f>
        <v>0</v>
      </c>
      <c r="AN416" s="695" cm="1">
        <f t="array" ref="AN416">INDEX($H416:$K416,0,MATCH(AN$414,$H$414:$K$414,0))*INDEX($J$408:$R$411,MATCH(AN$414,$I$408:$I$411,0),MATCH(AN$413,$J$407:$R$407,0))</f>
        <v>0</v>
      </c>
      <c r="AO416" s="695" cm="1">
        <f t="array" ref="AO416">INDEX($H416:$K416,0,MATCH(AO$414,$H$414:$K$414,0))*INDEX($J$408:$R$411,MATCH(AO$414,$I$408:$I$411,0),MATCH(AO$413,$J$407:$R$407,0))</f>
        <v>0</v>
      </c>
      <c r="AP416" s="695" cm="1">
        <f t="array" ref="AP416">INDEX($H416:$K416,0,MATCH(AP$414,$H$414:$K$414,0))*INDEX($J$408:$R$411,MATCH(AP$414,$I$408:$I$411,0),MATCH(AP$413,$J$407:$R$407,0))</f>
        <v>0</v>
      </c>
      <c r="AQ416" s="695" cm="1">
        <f t="array" ref="AQ416">INDEX($H416:$K416,0,MATCH(AQ$414,$H$414:$K$414,0))*INDEX($J$408:$R$411,MATCH(AQ$414,$I$408:$I$411,0),MATCH(AQ$413,$J$407:$R$407,0))</f>
        <v>0</v>
      </c>
      <c r="AR416" s="695" cm="1">
        <f t="array" ref="AR416">INDEX($H416:$K416,0,MATCH(AR$414,$H$414:$K$414,0))*INDEX($J$408:$R$411,MATCH(AR$414,$I$408:$I$411,0),MATCH(AR$413,$J$407:$R$407,0))</f>
        <v>0</v>
      </c>
      <c r="AS416" s="695" cm="1">
        <f t="array" ref="AS416">INDEX($H416:$K416,0,MATCH(AS$414,$H$414:$K$414,0))*INDEX($J$408:$R$411,MATCH(AS$414,$I$408:$I$411,0),MATCH(AS$413,$J$407:$R$407,0))</f>
        <v>0</v>
      </c>
      <c r="AT416" s="695" cm="1">
        <f t="array" ref="AT416">INDEX($H416:$K416,0,MATCH(AT$414,$H$414:$K$414,0))*INDEX($J$408:$R$411,MATCH(AT$414,$I$408:$I$411,0),MATCH(AT$413,$J$407:$R$407,0))</f>
        <v>0</v>
      </c>
      <c r="AU416" s="695" cm="1">
        <f t="array" ref="AU416">INDEX($H416:$K416,0,MATCH(AU$414,$H$414:$K$414,0))*INDEX($J$408:$R$411,MATCH(AU$414,$I$408:$I$411,0),MATCH(AU$413,$J$407:$R$407,0))</f>
        <v>0</v>
      </c>
      <c r="AV416" s="186"/>
      <c r="AW416" s="186"/>
      <c r="AX416" s="16"/>
      <c r="AY416" s="8"/>
      <c r="AZ416" s="8"/>
      <c r="BA416" s="8"/>
    </row>
    <row r="417" spans="1:53" ht="14.5" outlineLevel="1" x14ac:dyDescent="0.35">
      <c r="A417" s="6"/>
      <c r="B417" s="7"/>
      <c r="C417" s="17"/>
      <c r="D417" s="17"/>
      <c r="E417" s="17"/>
      <c r="F417" s="26"/>
      <c r="G417" s="26" t="str">
        <f t="shared" si="184"/>
        <v>GGGGSg1a2</v>
      </c>
      <c r="H417" s="222">
        <v>0</v>
      </c>
      <c r="I417" s="222">
        <v>0</v>
      </c>
      <c r="J417" s="222">
        <v>0</v>
      </c>
      <c r="K417" s="222">
        <v>0</v>
      </c>
      <c r="L417" s="695" cm="1">
        <f t="array" ref="L417">INDEX($H417:$K417,0,MATCH(L$414,$H$414:$K$414,0))*INDEX($J$408:$R$411,MATCH(L$414,$I$408:$I$411,0),MATCH(L$413,$J$407:$R$407,0))</f>
        <v>0</v>
      </c>
      <c r="M417" s="695" cm="1">
        <f t="array" ref="M417">INDEX($H417:$K417,0,MATCH(M$414,$H$414:$K$414,0))*INDEX($J$408:$R$411,MATCH(M$414,$I$408:$I$411,0),MATCH(M$413,$J$407:$R$407,0))</f>
        <v>0</v>
      </c>
      <c r="N417" s="695" cm="1">
        <f t="array" ref="N417">INDEX($H417:$K417,0,MATCH(N$414,$H$414:$K$414,0))*INDEX($J$408:$R$411,MATCH(N$414,$I$408:$I$411,0),MATCH(N$413,$J$407:$R$407,0))</f>
        <v>0</v>
      </c>
      <c r="O417" s="695" cm="1">
        <f t="array" ref="O417">INDEX($H417:$K417,0,MATCH(O$414,$H$414:$K$414,0))*INDEX($J$408:$R$411,MATCH(O$414,$I$408:$I$411,0),MATCH(O$413,$J$407:$R$407,0))</f>
        <v>0</v>
      </c>
      <c r="P417" s="695" cm="1">
        <f t="array" ref="P417">INDEX($H417:$K417,0,MATCH(P$414,$H$414:$K$414,0))*INDEX($J$408:$R$411,MATCH(P$414,$I$408:$I$411,0),MATCH(P$413,$J$407:$R$407,0))</f>
        <v>0</v>
      </c>
      <c r="Q417" s="695" cm="1">
        <f t="array" ref="Q417">INDEX($H417:$K417,0,MATCH(Q$414,$H$414:$K$414,0))*INDEX($J$408:$R$411,MATCH(Q$414,$I$408:$I$411,0),MATCH(Q$413,$J$407:$R$407,0))</f>
        <v>0</v>
      </c>
      <c r="R417" s="695" cm="1">
        <f t="array" ref="R417">INDEX($H417:$K417,0,MATCH(R$414,$H$414:$K$414,0))*INDEX($J$408:$R$411,MATCH(R$414,$I$408:$I$411,0),MATCH(R$413,$J$407:$R$407,0))</f>
        <v>0</v>
      </c>
      <c r="S417" s="695" cm="1">
        <f t="array" ref="S417">INDEX($H417:$K417,0,MATCH(S$414,$H$414:$K$414,0))*INDEX($J$408:$R$411,MATCH(S$414,$I$408:$I$411,0),MATCH(S$413,$J$407:$R$407,0))</f>
        <v>0</v>
      </c>
      <c r="T417" s="695" cm="1">
        <f t="array" ref="T417">INDEX($H417:$K417,0,MATCH(T$414,$H$414:$K$414,0))*INDEX($J$408:$R$411,MATCH(T$414,$I$408:$I$411,0),MATCH(T$413,$J$407:$R$407,0))</f>
        <v>0</v>
      </c>
      <c r="U417" s="695" cm="1">
        <f t="array" ref="U417">INDEX($H417:$K417,0,MATCH(U$414,$H$414:$K$414,0))*INDEX($J$408:$R$411,MATCH(U$414,$I$408:$I$411,0),MATCH(U$413,$J$407:$R$407,0))</f>
        <v>0</v>
      </c>
      <c r="V417" s="695" cm="1">
        <f t="array" ref="V417">INDEX($H417:$K417,0,MATCH(V$414,$H$414:$K$414,0))*INDEX($J$408:$R$411,MATCH(V$414,$I$408:$I$411,0),MATCH(V$413,$J$407:$R$407,0))</f>
        <v>0</v>
      </c>
      <c r="W417" s="695" cm="1">
        <f t="array" ref="W417">INDEX($H417:$K417,0,MATCH(W$414,$H$414:$K$414,0))*INDEX($J$408:$R$411,MATCH(W$414,$I$408:$I$411,0),MATCH(W$413,$J$407:$R$407,0))</f>
        <v>0</v>
      </c>
      <c r="X417" s="695" cm="1">
        <f t="array" ref="X417">INDEX($H417:$K417,0,MATCH(X$414,$H$414:$K$414,0))*INDEX($J$408:$R$411,MATCH(X$414,$I$408:$I$411,0),MATCH(X$413,$J$407:$R$407,0))</f>
        <v>0</v>
      </c>
      <c r="Y417" s="695" cm="1">
        <f t="array" ref="Y417">INDEX($H417:$K417,0,MATCH(Y$414,$H$414:$K$414,0))*INDEX($J$408:$R$411,MATCH(Y$414,$I$408:$I$411,0),MATCH(Y$413,$J$407:$R$407,0))</f>
        <v>0</v>
      </c>
      <c r="Z417" s="695" cm="1">
        <f t="array" ref="Z417">INDEX($H417:$K417,0,MATCH(Z$414,$H$414:$K$414,0))*INDEX($J$408:$R$411,MATCH(Z$414,$I$408:$I$411,0),MATCH(Z$413,$J$407:$R$407,0))</f>
        <v>0</v>
      </c>
      <c r="AA417" s="695" cm="1">
        <f t="array" ref="AA417">INDEX($H417:$K417,0,MATCH(AA$414,$H$414:$K$414,0))*INDEX($J$408:$R$411,MATCH(AA$414,$I$408:$I$411,0),MATCH(AA$413,$J$407:$R$407,0))</f>
        <v>0</v>
      </c>
      <c r="AB417" s="695" cm="1">
        <f t="array" ref="AB417">INDEX($H417:$K417,0,MATCH(AB$414,$H$414:$K$414,0))*INDEX($J$408:$R$411,MATCH(AB$414,$I$408:$I$411,0),MATCH(AB$413,$J$407:$R$407,0))</f>
        <v>0</v>
      </c>
      <c r="AC417" s="695" cm="1">
        <f t="array" ref="AC417">INDEX($H417:$K417,0,MATCH(AC$414,$H$414:$K$414,0))*INDEX($J$408:$R$411,MATCH(AC$414,$I$408:$I$411,0),MATCH(AC$413,$J$407:$R$407,0))</f>
        <v>0</v>
      </c>
      <c r="AD417" s="695" cm="1">
        <f t="array" ref="AD417">INDEX($H417:$K417,0,MATCH(AD$414,$H$414:$K$414,0))*INDEX($J$408:$R$411,MATCH(AD$414,$I$408:$I$411,0),MATCH(AD$413,$J$407:$R$407,0))</f>
        <v>0</v>
      </c>
      <c r="AE417" s="695" cm="1">
        <f t="array" ref="AE417">INDEX($H417:$K417,0,MATCH(AE$414,$H$414:$K$414,0))*INDEX($J$408:$R$411,MATCH(AE$414,$I$408:$I$411,0),MATCH(AE$413,$J$407:$R$407,0))</f>
        <v>0</v>
      </c>
      <c r="AF417" s="695" cm="1">
        <f t="array" ref="AF417">INDEX($H417:$K417,0,MATCH(AF$414,$H$414:$K$414,0))*INDEX($J$408:$R$411,MATCH(AF$414,$I$408:$I$411,0),MATCH(AF$413,$J$407:$R$407,0))</f>
        <v>0</v>
      </c>
      <c r="AG417" s="695" cm="1">
        <f t="array" ref="AG417">INDEX($H417:$K417,0,MATCH(AG$414,$H$414:$K$414,0))*INDEX($J$408:$R$411,MATCH(AG$414,$I$408:$I$411,0),MATCH(AG$413,$J$407:$R$407,0))</f>
        <v>0</v>
      </c>
      <c r="AH417" s="695" cm="1">
        <f t="array" ref="AH417">INDEX($H417:$K417,0,MATCH(AH$414,$H$414:$K$414,0))*INDEX($J$408:$R$411,MATCH(AH$414,$I$408:$I$411,0),MATCH(AH$413,$J$407:$R$407,0))</f>
        <v>0</v>
      </c>
      <c r="AI417" s="695" cm="1">
        <f t="array" ref="AI417">INDEX($H417:$K417,0,MATCH(AI$414,$H$414:$K$414,0))*INDEX($J$408:$R$411,MATCH(AI$414,$I$408:$I$411,0),MATCH(AI$413,$J$407:$R$407,0))</f>
        <v>0</v>
      </c>
      <c r="AJ417" s="695" cm="1">
        <f t="array" ref="AJ417">INDEX($H417:$K417,0,MATCH(AJ$414,$H$414:$K$414,0))*INDEX($J$408:$R$411,MATCH(AJ$414,$I$408:$I$411,0),MATCH(AJ$413,$J$407:$R$407,0))</f>
        <v>0</v>
      </c>
      <c r="AK417" s="695" cm="1">
        <f t="array" ref="AK417">INDEX($H417:$K417,0,MATCH(AK$414,$H$414:$K$414,0))*INDEX($J$408:$R$411,MATCH(AK$414,$I$408:$I$411,0),MATCH(AK$413,$J$407:$R$407,0))</f>
        <v>0</v>
      </c>
      <c r="AL417" s="695" cm="1">
        <f t="array" ref="AL417">INDEX($H417:$K417,0,MATCH(AL$414,$H$414:$K$414,0))*INDEX($J$408:$R$411,MATCH(AL$414,$I$408:$I$411,0),MATCH(AL$413,$J$407:$R$407,0))</f>
        <v>0</v>
      </c>
      <c r="AM417" s="695" cm="1">
        <f t="array" ref="AM417">INDEX($H417:$K417,0,MATCH(AM$414,$H$414:$K$414,0))*INDEX($J$408:$R$411,MATCH(AM$414,$I$408:$I$411,0),MATCH(AM$413,$J$407:$R$407,0))</f>
        <v>0</v>
      </c>
      <c r="AN417" s="695" cm="1">
        <f t="array" ref="AN417">INDEX($H417:$K417,0,MATCH(AN$414,$H$414:$K$414,0))*INDEX($J$408:$R$411,MATCH(AN$414,$I$408:$I$411,0),MATCH(AN$413,$J$407:$R$407,0))</f>
        <v>0</v>
      </c>
      <c r="AO417" s="695" cm="1">
        <f t="array" ref="AO417">INDEX($H417:$K417,0,MATCH(AO$414,$H$414:$K$414,0))*INDEX($J$408:$R$411,MATCH(AO$414,$I$408:$I$411,0),MATCH(AO$413,$J$407:$R$407,0))</f>
        <v>0</v>
      </c>
      <c r="AP417" s="695" cm="1">
        <f t="array" ref="AP417">INDEX($H417:$K417,0,MATCH(AP$414,$H$414:$K$414,0))*INDEX($J$408:$R$411,MATCH(AP$414,$I$408:$I$411,0),MATCH(AP$413,$J$407:$R$407,0))</f>
        <v>0</v>
      </c>
      <c r="AQ417" s="695" cm="1">
        <f t="array" ref="AQ417">INDEX($H417:$K417,0,MATCH(AQ$414,$H$414:$K$414,0))*INDEX($J$408:$R$411,MATCH(AQ$414,$I$408:$I$411,0),MATCH(AQ$413,$J$407:$R$407,0))</f>
        <v>0</v>
      </c>
      <c r="AR417" s="695" cm="1">
        <f t="array" ref="AR417">INDEX($H417:$K417,0,MATCH(AR$414,$H$414:$K$414,0))*INDEX($J$408:$R$411,MATCH(AR$414,$I$408:$I$411,0),MATCH(AR$413,$J$407:$R$407,0))</f>
        <v>0</v>
      </c>
      <c r="AS417" s="695" cm="1">
        <f t="array" ref="AS417">INDEX($H417:$K417,0,MATCH(AS$414,$H$414:$K$414,0))*INDEX($J$408:$R$411,MATCH(AS$414,$I$408:$I$411,0),MATCH(AS$413,$J$407:$R$407,0))</f>
        <v>0</v>
      </c>
      <c r="AT417" s="695" cm="1">
        <f t="array" ref="AT417">INDEX($H417:$K417,0,MATCH(AT$414,$H$414:$K$414,0))*INDEX($J$408:$R$411,MATCH(AT$414,$I$408:$I$411,0),MATCH(AT$413,$J$407:$R$407,0))</f>
        <v>0</v>
      </c>
      <c r="AU417" s="695" cm="1">
        <f t="array" ref="AU417">INDEX($H417:$K417,0,MATCH(AU$414,$H$414:$K$414,0))*INDEX($J$408:$R$411,MATCH(AU$414,$I$408:$I$411,0),MATCH(AU$413,$J$407:$R$407,0))</f>
        <v>0</v>
      </c>
      <c r="AV417" s="186"/>
      <c r="AW417" s="186"/>
      <c r="AX417" s="16"/>
      <c r="AY417" s="8"/>
      <c r="AZ417" s="8"/>
      <c r="BA417" s="8"/>
    </row>
    <row r="418" spans="1:53" ht="14.5" outlineLevel="1" x14ac:dyDescent="0.35">
      <c r="A418" s="6"/>
      <c r="B418" s="7"/>
      <c r="C418" s="17"/>
      <c r="D418" s="17"/>
      <c r="E418" s="17"/>
      <c r="F418" s="26"/>
      <c r="G418" s="26" t="str">
        <f t="shared" si="184"/>
        <v>GGGAg2Na2</v>
      </c>
      <c r="H418" s="222">
        <v>0</v>
      </c>
      <c r="I418" s="222">
        <v>0</v>
      </c>
      <c r="J418" s="222">
        <v>0</v>
      </c>
      <c r="K418" s="222">
        <v>0</v>
      </c>
      <c r="L418" s="695" cm="1">
        <f t="array" ref="L418">INDEX($H418:$K418,0,MATCH(L$414,$H$414:$K$414,0))*INDEX($J$408:$R$411,MATCH(L$414,$I$408:$I$411,0),MATCH(L$413,$J$407:$R$407,0))</f>
        <v>0</v>
      </c>
      <c r="M418" s="695" cm="1">
        <f t="array" ref="M418">INDEX($H418:$K418,0,MATCH(M$414,$H$414:$K$414,0))*INDEX($J$408:$R$411,MATCH(M$414,$I$408:$I$411,0),MATCH(M$413,$J$407:$R$407,0))</f>
        <v>0</v>
      </c>
      <c r="N418" s="695" cm="1">
        <f t="array" ref="N418">INDEX($H418:$K418,0,MATCH(N$414,$H$414:$K$414,0))*INDEX($J$408:$R$411,MATCH(N$414,$I$408:$I$411,0),MATCH(N$413,$J$407:$R$407,0))</f>
        <v>0</v>
      </c>
      <c r="O418" s="695" cm="1">
        <f t="array" ref="O418">INDEX($H418:$K418,0,MATCH(O$414,$H$414:$K$414,0))*INDEX($J$408:$R$411,MATCH(O$414,$I$408:$I$411,0),MATCH(O$413,$J$407:$R$407,0))</f>
        <v>0</v>
      </c>
      <c r="P418" s="695" cm="1">
        <f t="array" ref="P418">INDEX($H418:$K418,0,MATCH(P$414,$H$414:$K$414,0))*INDEX($J$408:$R$411,MATCH(P$414,$I$408:$I$411,0),MATCH(P$413,$J$407:$R$407,0))</f>
        <v>0</v>
      </c>
      <c r="Q418" s="695" cm="1">
        <f t="array" ref="Q418">INDEX($H418:$K418,0,MATCH(Q$414,$H$414:$K$414,0))*INDEX($J$408:$R$411,MATCH(Q$414,$I$408:$I$411,0),MATCH(Q$413,$J$407:$R$407,0))</f>
        <v>0</v>
      </c>
      <c r="R418" s="695" cm="1">
        <f t="array" ref="R418">INDEX($H418:$K418,0,MATCH(R$414,$H$414:$K$414,0))*INDEX($J$408:$R$411,MATCH(R$414,$I$408:$I$411,0),MATCH(R$413,$J$407:$R$407,0))</f>
        <v>0</v>
      </c>
      <c r="S418" s="695" cm="1">
        <f t="array" ref="S418">INDEX($H418:$K418,0,MATCH(S$414,$H$414:$K$414,0))*INDEX($J$408:$R$411,MATCH(S$414,$I$408:$I$411,0),MATCH(S$413,$J$407:$R$407,0))</f>
        <v>0</v>
      </c>
      <c r="T418" s="695" cm="1">
        <f t="array" ref="T418">INDEX($H418:$K418,0,MATCH(T$414,$H$414:$K$414,0))*INDEX($J$408:$R$411,MATCH(T$414,$I$408:$I$411,0),MATCH(T$413,$J$407:$R$407,0))</f>
        <v>0</v>
      </c>
      <c r="U418" s="695" cm="1">
        <f t="array" ref="U418">INDEX($H418:$K418,0,MATCH(U$414,$H$414:$K$414,0))*INDEX($J$408:$R$411,MATCH(U$414,$I$408:$I$411,0),MATCH(U$413,$J$407:$R$407,0))</f>
        <v>0</v>
      </c>
      <c r="V418" s="695" cm="1">
        <f t="array" ref="V418">INDEX($H418:$K418,0,MATCH(V$414,$H$414:$K$414,0))*INDEX($J$408:$R$411,MATCH(V$414,$I$408:$I$411,0),MATCH(V$413,$J$407:$R$407,0))</f>
        <v>0</v>
      </c>
      <c r="W418" s="695" cm="1">
        <f t="array" ref="W418">INDEX($H418:$K418,0,MATCH(W$414,$H$414:$K$414,0))*INDEX($J$408:$R$411,MATCH(W$414,$I$408:$I$411,0),MATCH(W$413,$J$407:$R$407,0))</f>
        <v>0</v>
      </c>
      <c r="X418" s="695" cm="1">
        <f t="array" ref="X418">INDEX($H418:$K418,0,MATCH(X$414,$H$414:$K$414,0))*INDEX($J$408:$R$411,MATCH(X$414,$I$408:$I$411,0),MATCH(X$413,$J$407:$R$407,0))</f>
        <v>0</v>
      </c>
      <c r="Y418" s="695" cm="1">
        <f t="array" ref="Y418">INDEX($H418:$K418,0,MATCH(Y$414,$H$414:$K$414,0))*INDEX($J$408:$R$411,MATCH(Y$414,$I$408:$I$411,0),MATCH(Y$413,$J$407:$R$407,0))</f>
        <v>0</v>
      </c>
      <c r="Z418" s="695" cm="1">
        <f t="array" ref="Z418">INDEX($H418:$K418,0,MATCH(Z$414,$H$414:$K$414,0))*INDEX($J$408:$R$411,MATCH(Z$414,$I$408:$I$411,0),MATCH(Z$413,$J$407:$R$407,0))</f>
        <v>0</v>
      </c>
      <c r="AA418" s="695" cm="1">
        <f t="array" ref="AA418">INDEX($H418:$K418,0,MATCH(AA$414,$H$414:$K$414,0))*INDEX($J$408:$R$411,MATCH(AA$414,$I$408:$I$411,0),MATCH(AA$413,$J$407:$R$407,0))</f>
        <v>0</v>
      </c>
      <c r="AB418" s="695" cm="1">
        <f t="array" ref="AB418">INDEX($H418:$K418,0,MATCH(AB$414,$H$414:$K$414,0))*INDEX($J$408:$R$411,MATCH(AB$414,$I$408:$I$411,0),MATCH(AB$413,$J$407:$R$407,0))</f>
        <v>0</v>
      </c>
      <c r="AC418" s="695" cm="1">
        <f t="array" ref="AC418">INDEX($H418:$K418,0,MATCH(AC$414,$H$414:$K$414,0))*INDEX($J$408:$R$411,MATCH(AC$414,$I$408:$I$411,0),MATCH(AC$413,$J$407:$R$407,0))</f>
        <v>0</v>
      </c>
      <c r="AD418" s="695" cm="1">
        <f t="array" ref="AD418">INDEX($H418:$K418,0,MATCH(AD$414,$H$414:$K$414,0))*INDEX($J$408:$R$411,MATCH(AD$414,$I$408:$I$411,0),MATCH(AD$413,$J$407:$R$407,0))</f>
        <v>0</v>
      </c>
      <c r="AE418" s="695" cm="1">
        <f t="array" ref="AE418">INDEX($H418:$K418,0,MATCH(AE$414,$H$414:$K$414,0))*INDEX($J$408:$R$411,MATCH(AE$414,$I$408:$I$411,0),MATCH(AE$413,$J$407:$R$407,0))</f>
        <v>0</v>
      </c>
      <c r="AF418" s="695" cm="1">
        <f t="array" ref="AF418">INDEX($H418:$K418,0,MATCH(AF$414,$H$414:$K$414,0))*INDEX($J$408:$R$411,MATCH(AF$414,$I$408:$I$411,0),MATCH(AF$413,$J$407:$R$407,0))</f>
        <v>0</v>
      </c>
      <c r="AG418" s="695" cm="1">
        <f t="array" ref="AG418">INDEX($H418:$K418,0,MATCH(AG$414,$H$414:$K$414,0))*INDEX($J$408:$R$411,MATCH(AG$414,$I$408:$I$411,0),MATCH(AG$413,$J$407:$R$407,0))</f>
        <v>0</v>
      </c>
      <c r="AH418" s="695" cm="1">
        <f t="array" ref="AH418">INDEX($H418:$K418,0,MATCH(AH$414,$H$414:$K$414,0))*INDEX($J$408:$R$411,MATCH(AH$414,$I$408:$I$411,0),MATCH(AH$413,$J$407:$R$407,0))</f>
        <v>0</v>
      </c>
      <c r="AI418" s="695" cm="1">
        <f t="array" ref="AI418">INDEX($H418:$K418,0,MATCH(AI$414,$H$414:$K$414,0))*INDEX($J$408:$R$411,MATCH(AI$414,$I$408:$I$411,0),MATCH(AI$413,$J$407:$R$407,0))</f>
        <v>0</v>
      </c>
      <c r="AJ418" s="695" cm="1">
        <f t="array" ref="AJ418">INDEX($H418:$K418,0,MATCH(AJ$414,$H$414:$K$414,0))*INDEX($J$408:$R$411,MATCH(AJ$414,$I$408:$I$411,0),MATCH(AJ$413,$J$407:$R$407,0))</f>
        <v>0</v>
      </c>
      <c r="AK418" s="695" cm="1">
        <f t="array" ref="AK418">INDEX($H418:$K418,0,MATCH(AK$414,$H$414:$K$414,0))*INDEX($J$408:$R$411,MATCH(AK$414,$I$408:$I$411,0),MATCH(AK$413,$J$407:$R$407,0))</f>
        <v>0</v>
      </c>
      <c r="AL418" s="695" cm="1">
        <f t="array" ref="AL418">INDEX($H418:$K418,0,MATCH(AL$414,$H$414:$K$414,0))*INDEX($J$408:$R$411,MATCH(AL$414,$I$408:$I$411,0),MATCH(AL$413,$J$407:$R$407,0))</f>
        <v>0</v>
      </c>
      <c r="AM418" s="695" cm="1">
        <f t="array" ref="AM418">INDEX($H418:$K418,0,MATCH(AM$414,$H$414:$K$414,0))*INDEX($J$408:$R$411,MATCH(AM$414,$I$408:$I$411,0),MATCH(AM$413,$J$407:$R$407,0))</f>
        <v>0</v>
      </c>
      <c r="AN418" s="695" cm="1">
        <f t="array" ref="AN418">INDEX($H418:$K418,0,MATCH(AN$414,$H$414:$K$414,0))*INDEX($J$408:$R$411,MATCH(AN$414,$I$408:$I$411,0),MATCH(AN$413,$J$407:$R$407,0))</f>
        <v>0</v>
      </c>
      <c r="AO418" s="695" cm="1">
        <f t="array" ref="AO418">INDEX($H418:$K418,0,MATCH(AO$414,$H$414:$K$414,0))*INDEX($J$408:$R$411,MATCH(AO$414,$I$408:$I$411,0),MATCH(AO$413,$J$407:$R$407,0))</f>
        <v>0</v>
      </c>
      <c r="AP418" s="695" cm="1">
        <f t="array" ref="AP418">INDEX($H418:$K418,0,MATCH(AP$414,$H$414:$K$414,0))*INDEX($J$408:$R$411,MATCH(AP$414,$I$408:$I$411,0),MATCH(AP$413,$J$407:$R$407,0))</f>
        <v>0</v>
      </c>
      <c r="AQ418" s="695" cm="1">
        <f t="array" ref="AQ418">INDEX($H418:$K418,0,MATCH(AQ$414,$H$414:$K$414,0))*INDEX($J$408:$R$411,MATCH(AQ$414,$I$408:$I$411,0),MATCH(AQ$413,$J$407:$R$407,0))</f>
        <v>0</v>
      </c>
      <c r="AR418" s="695" cm="1">
        <f t="array" ref="AR418">INDEX($H418:$K418,0,MATCH(AR$414,$H$414:$K$414,0))*INDEX($J$408:$R$411,MATCH(AR$414,$I$408:$I$411,0),MATCH(AR$413,$J$407:$R$407,0))</f>
        <v>0</v>
      </c>
      <c r="AS418" s="695" cm="1">
        <f t="array" ref="AS418">INDEX($H418:$K418,0,MATCH(AS$414,$H$414:$K$414,0))*INDEX($J$408:$R$411,MATCH(AS$414,$I$408:$I$411,0),MATCH(AS$413,$J$407:$R$407,0))</f>
        <v>0</v>
      </c>
      <c r="AT418" s="695" cm="1">
        <f t="array" ref="AT418">INDEX($H418:$K418,0,MATCH(AT$414,$H$414:$K$414,0))*INDEX($J$408:$R$411,MATCH(AT$414,$I$408:$I$411,0),MATCH(AT$413,$J$407:$R$407,0))</f>
        <v>0</v>
      </c>
      <c r="AU418" s="695" cm="1">
        <f t="array" ref="AU418">INDEX($H418:$K418,0,MATCH(AU$414,$H$414:$K$414,0))*INDEX($J$408:$R$411,MATCH(AU$414,$I$408:$I$411,0),MATCH(AU$413,$J$407:$R$407,0))</f>
        <v>0</v>
      </c>
      <c r="AV418" s="186"/>
      <c r="AW418" s="186"/>
      <c r="AX418" s="16"/>
      <c r="AY418" s="8"/>
      <c r="AZ418" s="8"/>
      <c r="BA418" s="8"/>
    </row>
    <row r="419" spans="1:53" ht="14.5" outlineLevel="1" x14ac:dyDescent="0.35">
      <c r="A419" s="6"/>
      <c r="B419" s="7"/>
      <c r="C419" s="17"/>
      <c r="D419" s="17"/>
      <c r="E419" s="17"/>
      <c r="F419" s="26"/>
      <c r="G419" s="26" t="str">
        <f t="shared" si="184"/>
        <v>GGGAg2Ea2</v>
      </c>
      <c r="H419" s="222">
        <v>0</v>
      </c>
      <c r="I419" s="222">
        <v>0</v>
      </c>
      <c r="J419" s="222">
        <v>0</v>
      </c>
      <c r="K419" s="222">
        <v>0</v>
      </c>
      <c r="L419" s="695" cm="1">
        <f t="array" ref="L419">INDEX($H419:$K419,0,MATCH(L$414,$H$414:$K$414,0))*INDEX($J$408:$R$411,MATCH(L$414,$I$408:$I$411,0),MATCH(L$413,$J$407:$R$407,0))</f>
        <v>0</v>
      </c>
      <c r="M419" s="695" cm="1">
        <f t="array" ref="M419">INDEX($H419:$K419,0,MATCH(M$414,$H$414:$K$414,0))*INDEX($J$408:$R$411,MATCH(M$414,$I$408:$I$411,0),MATCH(M$413,$J$407:$R$407,0))</f>
        <v>0</v>
      </c>
      <c r="N419" s="695" cm="1">
        <f t="array" ref="N419">INDEX($H419:$K419,0,MATCH(N$414,$H$414:$K$414,0))*INDEX($J$408:$R$411,MATCH(N$414,$I$408:$I$411,0),MATCH(N$413,$J$407:$R$407,0))</f>
        <v>0</v>
      </c>
      <c r="O419" s="695" cm="1">
        <f t="array" ref="O419">INDEX($H419:$K419,0,MATCH(O$414,$H$414:$K$414,0))*INDEX($J$408:$R$411,MATCH(O$414,$I$408:$I$411,0),MATCH(O$413,$J$407:$R$407,0))</f>
        <v>0</v>
      </c>
      <c r="P419" s="695" cm="1">
        <f t="array" ref="P419">INDEX($H419:$K419,0,MATCH(P$414,$H$414:$K$414,0))*INDEX($J$408:$R$411,MATCH(P$414,$I$408:$I$411,0),MATCH(P$413,$J$407:$R$407,0))</f>
        <v>0</v>
      </c>
      <c r="Q419" s="695" cm="1">
        <f t="array" ref="Q419">INDEX($H419:$K419,0,MATCH(Q$414,$H$414:$K$414,0))*INDEX($J$408:$R$411,MATCH(Q$414,$I$408:$I$411,0),MATCH(Q$413,$J$407:$R$407,0))</f>
        <v>0</v>
      </c>
      <c r="R419" s="695" cm="1">
        <f t="array" ref="R419">INDEX($H419:$K419,0,MATCH(R$414,$H$414:$K$414,0))*INDEX($J$408:$R$411,MATCH(R$414,$I$408:$I$411,0),MATCH(R$413,$J$407:$R$407,0))</f>
        <v>0</v>
      </c>
      <c r="S419" s="695" cm="1">
        <f t="array" ref="S419">INDEX($H419:$K419,0,MATCH(S$414,$H$414:$K$414,0))*INDEX($J$408:$R$411,MATCH(S$414,$I$408:$I$411,0),MATCH(S$413,$J$407:$R$407,0))</f>
        <v>0</v>
      </c>
      <c r="T419" s="695" cm="1">
        <f t="array" ref="T419">INDEX($H419:$K419,0,MATCH(T$414,$H$414:$K$414,0))*INDEX($J$408:$R$411,MATCH(T$414,$I$408:$I$411,0),MATCH(T$413,$J$407:$R$407,0))</f>
        <v>0</v>
      </c>
      <c r="U419" s="695" cm="1">
        <f t="array" ref="U419">INDEX($H419:$K419,0,MATCH(U$414,$H$414:$K$414,0))*INDEX($J$408:$R$411,MATCH(U$414,$I$408:$I$411,0),MATCH(U$413,$J$407:$R$407,0))</f>
        <v>0</v>
      </c>
      <c r="V419" s="695" cm="1">
        <f t="array" ref="V419">INDEX($H419:$K419,0,MATCH(V$414,$H$414:$K$414,0))*INDEX($J$408:$R$411,MATCH(V$414,$I$408:$I$411,0),MATCH(V$413,$J$407:$R$407,0))</f>
        <v>0</v>
      </c>
      <c r="W419" s="695" cm="1">
        <f t="array" ref="W419">INDEX($H419:$K419,0,MATCH(W$414,$H$414:$K$414,0))*INDEX($J$408:$R$411,MATCH(W$414,$I$408:$I$411,0),MATCH(W$413,$J$407:$R$407,0))</f>
        <v>0</v>
      </c>
      <c r="X419" s="695" cm="1">
        <f t="array" ref="X419">INDEX($H419:$K419,0,MATCH(X$414,$H$414:$K$414,0))*INDEX($J$408:$R$411,MATCH(X$414,$I$408:$I$411,0),MATCH(X$413,$J$407:$R$407,0))</f>
        <v>0</v>
      </c>
      <c r="Y419" s="695" cm="1">
        <f t="array" ref="Y419">INDEX($H419:$K419,0,MATCH(Y$414,$H$414:$K$414,0))*INDEX($J$408:$R$411,MATCH(Y$414,$I$408:$I$411,0),MATCH(Y$413,$J$407:$R$407,0))</f>
        <v>0</v>
      </c>
      <c r="Z419" s="695" cm="1">
        <f t="array" ref="Z419">INDEX($H419:$K419,0,MATCH(Z$414,$H$414:$K$414,0))*INDEX($J$408:$R$411,MATCH(Z$414,$I$408:$I$411,0),MATCH(Z$413,$J$407:$R$407,0))</f>
        <v>0</v>
      </c>
      <c r="AA419" s="695" cm="1">
        <f t="array" ref="AA419">INDEX($H419:$K419,0,MATCH(AA$414,$H$414:$K$414,0))*INDEX($J$408:$R$411,MATCH(AA$414,$I$408:$I$411,0),MATCH(AA$413,$J$407:$R$407,0))</f>
        <v>0</v>
      </c>
      <c r="AB419" s="695" cm="1">
        <f t="array" ref="AB419">INDEX($H419:$K419,0,MATCH(AB$414,$H$414:$K$414,0))*INDEX($J$408:$R$411,MATCH(AB$414,$I$408:$I$411,0),MATCH(AB$413,$J$407:$R$407,0))</f>
        <v>0</v>
      </c>
      <c r="AC419" s="695" cm="1">
        <f t="array" ref="AC419">INDEX($H419:$K419,0,MATCH(AC$414,$H$414:$K$414,0))*INDEX($J$408:$R$411,MATCH(AC$414,$I$408:$I$411,0),MATCH(AC$413,$J$407:$R$407,0))</f>
        <v>0</v>
      </c>
      <c r="AD419" s="695" cm="1">
        <f t="array" ref="AD419">INDEX($H419:$K419,0,MATCH(AD$414,$H$414:$K$414,0))*INDEX($J$408:$R$411,MATCH(AD$414,$I$408:$I$411,0),MATCH(AD$413,$J$407:$R$407,0))</f>
        <v>0</v>
      </c>
      <c r="AE419" s="695" cm="1">
        <f t="array" ref="AE419">INDEX($H419:$K419,0,MATCH(AE$414,$H$414:$K$414,0))*INDEX($J$408:$R$411,MATCH(AE$414,$I$408:$I$411,0),MATCH(AE$413,$J$407:$R$407,0))</f>
        <v>0</v>
      </c>
      <c r="AF419" s="695" cm="1">
        <f t="array" ref="AF419">INDEX($H419:$K419,0,MATCH(AF$414,$H$414:$K$414,0))*INDEX($J$408:$R$411,MATCH(AF$414,$I$408:$I$411,0),MATCH(AF$413,$J$407:$R$407,0))</f>
        <v>0</v>
      </c>
      <c r="AG419" s="695" cm="1">
        <f t="array" ref="AG419">INDEX($H419:$K419,0,MATCH(AG$414,$H$414:$K$414,0))*INDEX($J$408:$R$411,MATCH(AG$414,$I$408:$I$411,0),MATCH(AG$413,$J$407:$R$407,0))</f>
        <v>0</v>
      </c>
      <c r="AH419" s="695" cm="1">
        <f t="array" ref="AH419">INDEX($H419:$K419,0,MATCH(AH$414,$H$414:$K$414,0))*INDEX($J$408:$R$411,MATCH(AH$414,$I$408:$I$411,0),MATCH(AH$413,$J$407:$R$407,0))</f>
        <v>0</v>
      </c>
      <c r="AI419" s="695" cm="1">
        <f t="array" ref="AI419">INDEX($H419:$K419,0,MATCH(AI$414,$H$414:$K$414,0))*INDEX($J$408:$R$411,MATCH(AI$414,$I$408:$I$411,0),MATCH(AI$413,$J$407:$R$407,0))</f>
        <v>0</v>
      </c>
      <c r="AJ419" s="695" cm="1">
        <f t="array" ref="AJ419">INDEX($H419:$K419,0,MATCH(AJ$414,$H$414:$K$414,0))*INDEX($J$408:$R$411,MATCH(AJ$414,$I$408:$I$411,0),MATCH(AJ$413,$J$407:$R$407,0))</f>
        <v>0</v>
      </c>
      <c r="AK419" s="695" cm="1">
        <f t="array" ref="AK419">INDEX($H419:$K419,0,MATCH(AK$414,$H$414:$K$414,0))*INDEX($J$408:$R$411,MATCH(AK$414,$I$408:$I$411,0),MATCH(AK$413,$J$407:$R$407,0))</f>
        <v>0</v>
      </c>
      <c r="AL419" s="695" cm="1">
        <f t="array" ref="AL419">INDEX($H419:$K419,0,MATCH(AL$414,$H$414:$K$414,0))*INDEX($J$408:$R$411,MATCH(AL$414,$I$408:$I$411,0),MATCH(AL$413,$J$407:$R$407,0))</f>
        <v>0</v>
      </c>
      <c r="AM419" s="695" cm="1">
        <f t="array" ref="AM419">INDEX($H419:$K419,0,MATCH(AM$414,$H$414:$K$414,0))*INDEX($J$408:$R$411,MATCH(AM$414,$I$408:$I$411,0),MATCH(AM$413,$J$407:$R$407,0))</f>
        <v>0</v>
      </c>
      <c r="AN419" s="695" cm="1">
        <f t="array" ref="AN419">INDEX($H419:$K419,0,MATCH(AN$414,$H$414:$K$414,0))*INDEX($J$408:$R$411,MATCH(AN$414,$I$408:$I$411,0),MATCH(AN$413,$J$407:$R$407,0))</f>
        <v>0</v>
      </c>
      <c r="AO419" s="695" cm="1">
        <f t="array" ref="AO419">INDEX($H419:$K419,0,MATCH(AO$414,$H$414:$K$414,0))*INDEX($J$408:$R$411,MATCH(AO$414,$I$408:$I$411,0),MATCH(AO$413,$J$407:$R$407,0))</f>
        <v>0</v>
      </c>
      <c r="AP419" s="695" cm="1">
        <f t="array" ref="AP419">INDEX($H419:$K419,0,MATCH(AP$414,$H$414:$K$414,0))*INDEX($J$408:$R$411,MATCH(AP$414,$I$408:$I$411,0),MATCH(AP$413,$J$407:$R$407,0))</f>
        <v>0</v>
      </c>
      <c r="AQ419" s="695" cm="1">
        <f t="array" ref="AQ419">INDEX($H419:$K419,0,MATCH(AQ$414,$H$414:$K$414,0))*INDEX($J$408:$R$411,MATCH(AQ$414,$I$408:$I$411,0),MATCH(AQ$413,$J$407:$R$407,0))</f>
        <v>0</v>
      </c>
      <c r="AR419" s="695" cm="1">
        <f t="array" ref="AR419">INDEX($H419:$K419,0,MATCH(AR$414,$H$414:$K$414,0))*INDEX($J$408:$R$411,MATCH(AR$414,$I$408:$I$411,0),MATCH(AR$413,$J$407:$R$407,0))</f>
        <v>0</v>
      </c>
      <c r="AS419" s="695" cm="1">
        <f t="array" ref="AS419">INDEX($H419:$K419,0,MATCH(AS$414,$H$414:$K$414,0))*INDEX($J$408:$R$411,MATCH(AS$414,$I$408:$I$411,0),MATCH(AS$413,$J$407:$R$407,0))</f>
        <v>0</v>
      </c>
      <c r="AT419" s="695" cm="1">
        <f t="array" ref="AT419">INDEX($H419:$K419,0,MATCH(AT$414,$H$414:$K$414,0))*INDEX($J$408:$R$411,MATCH(AT$414,$I$408:$I$411,0),MATCH(AT$413,$J$407:$R$407,0))</f>
        <v>0</v>
      </c>
      <c r="AU419" s="695" cm="1">
        <f t="array" ref="AU419">INDEX($H419:$K419,0,MATCH(AU$414,$H$414:$K$414,0))*INDEX($J$408:$R$411,MATCH(AU$414,$I$408:$I$411,0),MATCH(AU$413,$J$407:$R$407,0))</f>
        <v>0</v>
      </c>
      <c r="AV419" s="186"/>
      <c r="AW419" s="186"/>
      <c r="AX419" s="16"/>
      <c r="AY419" s="8"/>
      <c r="AZ419" s="8"/>
      <c r="BA419" s="8"/>
    </row>
    <row r="420" spans="1:53" ht="14.5" outlineLevel="1" x14ac:dyDescent="0.35">
      <c r="A420" s="6"/>
      <c r="B420" s="7"/>
      <c r="C420" s="17"/>
      <c r="D420" s="17"/>
      <c r="E420" s="17"/>
      <c r="F420" s="26"/>
      <c r="G420" s="26" t="str">
        <f t="shared" si="184"/>
        <v>GGGAg2OFa2</v>
      </c>
      <c r="H420" s="222">
        <v>0</v>
      </c>
      <c r="I420" s="222">
        <v>0</v>
      </c>
      <c r="J420" s="222">
        <v>0</v>
      </c>
      <c r="K420" s="222">
        <v>0</v>
      </c>
      <c r="L420" s="695" cm="1">
        <f t="array" ref="L420">INDEX($H420:$K420,0,MATCH(L$414,$H$414:$K$414,0))*INDEX($J$408:$R$411,MATCH(L$414,$I$408:$I$411,0),MATCH(L$413,$J$407:$R$407,0))</f>
        <v>0</v>
      </c>
      <c r="M420" s="695" cm="1">
        <f t="array" ref="M420">INDEX($H420:$K420,0,MATCH(M$414,$H$414:$K$414,0))*INDEX($J$408:$R$411,MATCH(M$414,$I$408:$I$411,0),MATCH(M$413,$J$407:$R$407,0))</f>
        <v>0</v>
      </c>
      <c r="N420" s="695" cm="1">
        <f t="array" ref="N420">INDEX($H420:$K420,0,MATCH(N$414,$H$414:$K$414,0))*INDEX($J$408:$R$411,MATCH(N$414,$I$408:$I$411,0),MATCH(N$413,$J$407:$R$407,0))</f>
        <v>0</v>
      </c>
      <c r="O420" s="695" cm="1">
        <f t="array" ref="O420">INDEX($H420:$K420,0,MATCH(O$414,$H$414:$K$414,0))*INDEX($J$408:$R$411,MATCH(O$414,$I$408:$I$411,0),MATCH(O$413,$J$407:$R$407,0))</f>
        <v>0</v>
      </c>
      <c r="P420" s="695" cm="1">
        <f t="array" ref="P420">INDEX($H420:$K420,0,MATCH(P$414,$H$414:$K$414,0))*INDEX($J$408:$R$411,MATCH(P$414,$I$408:$I$411,0),MATCH(P$413,$J$407:$R$407,0))</f>
        <v>0</v>
      </c>
      <c r="Q420" s="695" cm="1">
        <f t="array" ref="Q420">INDEX($H420:$K420,0,MATCH(Q$414,$H$414:$K$414,0))*INDEX($J$408:$R$411,MATCH(Q$414,$I$408:$I$411,0),MATCH(Q$413,$J$407:$R$407,0))</f>
        <v>0</v>
      </c>
      <c r="R420" s="695" cm="1">
        <f t="array" ref="R420">INDEX($H420:$K420,0,MATCH(R$414,$H$414:$K$414,0))*INDEX($J$408:$R$411,MATCH(R$414,$I$408:$I$411,0),MATCH(R$413,$J$407:$R$407,0))</f>
        <v>0</v>
      </c>
      <c r="S420" s="695" cm="1">
        <f t="array" ref="S420">INDEX($H420:$K420,0,MATCH(S$414,$H$414:$K$414,0))*INDEX($J$408:$R$411,MATCH(S$414,$I$408:$I$411,0),MATCH(S$413,$J$407:$R$407,0))</f>
        <v>0</v>
      </c>
      <c r="T420" s="695" cm="1">
        <f t="array" ref="T420">INDEX($H420:$K420,0,MATCH(T$414,$H$414:$K$414,0))*INDEX($J$408:$R$411,MATCH(T$414,$I$408:$I$411,0),MATCH(T$413,$J$407:$R$407,0))</f>
        <v>0</v>
      </c>
      <c r="U420" s="695" cm="1">
        <f t="array" ref="U420">INDEX($H420:$K420,0,MATCH(U$414,$H$414:$K$414,0))*INDEX($J$408:$R$411,MATCH(U$414,$I$408:$I$411,0),MATCH(U$413,$J$407:$R$407,0))</f>
        <v>0</v>
      </c>
      <c r="V420" s="695" cm="1">
        <f t="array" ref="V420">INDEX($H420:$K420,0,MATCH(V$414,$H$414:$K$414,0))*INDEX($J$408:$R$411,MATCH(V$414,$I$408:$I$411,0),MATCH(V$413,$J$407:$R$407,0))</f>
        <v>0</v>
      </c>
      <c r="W420" s="695" cm="1">
        <f t="array" ref="W420">INDEX($H420:$K420,0,MATCH(W$414,$H$414:$K$414,0))*INDEX($J$408:$R$411,MATCH(W$414,$I$408:$I$411,0),MATCH(W$413,$J$407:$R$407,0))</f>
        <v>0</v>
      </c>
      <c r="X420" s="695" cm="1">
        <f t="array" ref="X420">INDEX($H420:$K420,0,MATCH(X$414,$H$414:$K$414,0))*INDEX($J$408:$R$411,MATCH(X$414,$I$408:$I$411,0),MATCH(X$413,$J$407:$R$407,0))</f>
        <v>0</v>
      </c>
      <c r="Y420" s="695" cm="1">
        <f t="array" ref="Y420">INDEX($H420:$K420,0,MATCH(Y$414,$H$414:$K$414,0))*INDEX($J$408:$R$411,MATCH(Y$414,$I$408:$I$411,0),MATCH(Y$413,$J$407:$R$407,0))</f>
        <v>0</v>
      </c>
      <c r="Z420" s="695" cm="1">
        <f t="array" ref="Z420">INDEX($H420:$K420,0,MATCH(Z$414,$H$414:$K$414,0))*INDEX($J$408:$R$411,MATCH(Z$414,$I$408:$I$411,0),MATCH(Z$413,$J$407:$R$407,0))</f>
        <v>0</v>
      </c>
      <c r="AA420" s="695" cm="1">
        <f t="array" ref="AA420">INDEX($H420:$K420,0,MATCH(AA$414,$H$414:$K$414,0))*INDEX($J$408:$R$411,MATCH(AA$414,$I$408:$I$411,0),MATCH(AA$413,$J$407:$R$407,0))</f>
        <v>0</v>
      </c>
      <c r="AB420" s="695" cm="1">
        <f t="array" ref="AB420">INDEX($H420:$K420,0,MATCH(AB$414,$H$414:$K$414,0))*INDEX($J$408:$R$411,MATCH(AB$414,$I$408:$I$411,0),MATCH(AB$413,$J$407:$R$407,0))</f>
        <v>0</v>
      </c>
      <c r="AC420" s="695" cm="1">
        <f t="array" ref="AC420">INDEX($H420:$K420,0,MATCH(AC$414,$H$414:$K$414,0))*INDEX($J$408:$R$411,MATCH(AC$414,$I$408:$I$411,0),MATCH(AC$413,$J$407:$R$407,0))</f>
        <v>0</v>
      </c>
      <c r="AD420" s="695" cm="1">
        <f t="array" ref="AD420">INDEX($H420:$K420,0,MATCH(AD$414,$H$414:$K$414,0))*INDEX($J$408:$R$411,MATCH(AD$414,$I$408:$I$411,0),MATCH(AD$413,$J$407:$R$407,0))</f>
        <v>0</v>
      </c>
      <c r="AE420" s="695" cm="1">
        <f t="array" ref="AE420">INDEX($H420:$K420,0,MATCH(AE$414,$H$414:$K$414,0))*INDEX($J$408:$R$411,MATCH(AE$414,$I$408:$I$411,0),MATCH(AE$413,$J$407:$R$407,0))</f>
        <v>0</v>
      </c>
      <c r="AF420" s="695" cm="1">
        <f t="array" ref="AF420">INDEX($H420:$K420,0,MATCH(AF$414,$H$414:$K$414,0))*INDEX($J$408:$R$411,MATCH(AF$414,$I$408:$I$411,0),MATCH(AF$413,$J$407:$R$407,0))</f>
        <v>0</v>
      </c>
      <c r="AG420" s="695" cm="1">
        <f t="array" ref="AG420">INDEX($H420:$K420,0,MATCH(AG$414,$H$414:$K$414,0))*INDEX($J$408:$R$411,MATCH(AG$414,$I$408:$I$411,0),MATCH(AG$413,$J$407:$R$407,0))</f>
        <v>0</v>
      </c>
      <c r="AH420" s="695" cm="1">
        <f t="array" ref="AH420">INDEX($H420:$K420,0,MATCH(AH$414,$H$414:$K$414,0))*INDEX($J$408:$R$411,MATCH(AH$414,$I$408:$I$411,0),MATCH(AH$413,$J$407:$R$407,0))</f>
        <v>0</v>
      </c>
      <c r="AI420" s="695" cm="1">
        <f t="array" ref="AI420">INDEX($H420:$K420,0,MATCH(AI$414,$H$414:$K$414,0))*INDEX($J$408:$R$411,MATCH(AI$414,$I$408:$I$411,0),MATCH(AI$413,$J$407:$R$407,0))</f>
        <v>0</v>
      </c>
      <c r="AJ420" s="695" cm="1">
        <f t="array" ref="AJ420">INDEX($H420:$K420,0,MATCH(AJ$414,$H$414:$K$414,0))*INDEX($J$408:$R$411,MATCH(AJ$414,$I$408:$I$411,0),MATCH(AJ$413,$J$407:$R$407,0))</f>
        <v>0</v>
      </c>
      <c r="AK420" s="695" cm="1">
        <f t="array" ref="AK420">INDEX($H420:$K420,0,MATCH(AK$414,$H$414:$K$414,0))*INDEX($J$408:$R$411,MATCH(AK$414,$I$408:$I$411,0),MATCH(AK$413,$J$407:$R$407,0))</f>
        <v>0</v>
      </c>
      <c r="AL420" s="695" cm="1">
        <f t="array" ref="AL420">INDEX($H420:$K420,0,MATCH(AL$414,$H$414:$K$414,0))*INDEX($J$408:$R$411,MATCH(AL$414,$I$408:$I$411,0),MATCH(AL$413,$J$407:$R$407,0))</f>
        <v>0</v>
      </c>
      <c r="AM420" s="695" cm="1">
        <f t="array" ref="AM420">INDEX($H420:$K420,0,MATCH(AM$414,$H$414:$K$414,0))*INDEX($J$408:$R$411,MATCH(AM$414,$I$408:$I$411,0),MATCH(AM$413,$J$407:$R$407,0))</f>
        <v>0</v>
      </c>
      <c r="AN420" s="695" cm="1">
        <f t="array" ref="AN420">INDEX($H420:$K420,0,MATCH(AN$414,$H$414:$K$414,0))*INDEX($J$408:$R$411,MATCH(AN$414,$I$408:$I$411,0),MATCH(AN$413,$J$407:$R$407,0))</f>
        <v>0</v>
      </c>
      <c r="AO420" s="695" cm="1">
        <f t="array" ref="AO420">INDEX($H420:$K420,0,MATCH(AO$414,$H$414:$K$414,0))*INDEX($J$408:$R$411,MATCH(AO$414,$I$408:$I$411,0),MATCH(AO$413,$J$407:$R$407,0))</f>
        <v>0</v>
      </c>
      <c r="AP420" s="695" cm="1">
        <f t="array" ref="AP420">INDEX($H420:$K420,0,MATCH(AP$414,$H$414:$K$414,0))*INDEX($J$408:$R$411,MATCH(AP$414,$I$408:$I$411,0),MATCH(AP$413,$J$407:$R$407,0))</f>
        <v>0</v>
      </c>
      <c r="AQ420" s="695" cm="1">
        <f t="array" ref="AQ420">INDEX($H420:$K420,0,MATCH(AQ$414,$H$414:$K$414,0))*INDEX($J$408:$R$411,MATCH(AQ$414,$I$408:$I$411,0),MATCH(AQ$413,$J$407:$R$407,0))</f>
        <v>0</v>
      </c>
      <c r="AR420" s="695" cm="1">
        <f t="array" ref="AR420">INDEX($H420:$K420,0,MATCH(AR$414,$H$414:$K$414,0))*INDEX($J$408:$R$411,MATCH(AR$414,$I$408:$I$411,0),MATCH(AR$413,$J$407:$R$407,0))</f>
        <v>0</v>
      </c>
      <c r="AS420" s="695" cm="1">
        <f t="array" ref="AS420">INDEX($H420:$K420,0,MATCH(AS$414,$H$414:$K$414,0))*INDEX($J$408:$R$411,MATCH(AS$414,$I$408:$I$411,0),MATCH(AS$413,$J$407:$R$407,0))</f>
        <v>0</v>
      </c>
      <c r="AT420" s="695" cm="1">
        <f t="array" ref="AT420">INDEX($H420:$K420,0,MATCH(AT$414,$H$414:$K$414,0))*INDEX($J$408:$R$411,MATCH(AT$414,$I$408:$I$411,0),MATCH(AT$413,$J$407:$R$407,0))</f>
        <v>0</v>
      </c>
      <c r="AU420" s="695" cm="1">
        <f t="array" ref="AU420">INDEX($H420:$K420,0,MATCH(AU$414,$H$414:$K$414,0))*INDEX($J$408:$R$411,MATCH(AU$414,$I$408:$I$411,0),MATCH(AU$413,$J$407:$R$407,0))</f>
        <v>0</v>
      </c>
      <c r="AV420" s="186"/>
      <c r="AW420" s="186"/>
      <c r="AX420" s="16"/>
      <c r="AY420" s="8"/>
      <c r="AZ420" s="8"/>
      <c r="BA420" s="8"/>
    </row>
    <row r="421" spans="1:53" ht="14.5" outlineLevel="1" x14ac:dyDescent="0.35">
      <c r="A421" s="6"/>
      <c r="B421" s="7"/>
      <c r="C421" s="17"/>
      <c r="D421" s="17"/>
      <c r="E421" s="17"/>
      <c r="F421" s="26"/>
      <c r="G421" s="26" t="str">
        <f t="shared" si="184"/>
        <v>GGGAg2LFa2</v>
      </c>
      <c r="H421" s="222">
        <v>0</v>
      </c>
      <c r="I421" s="222">
        <v>0</v>
      </c>
      <c r="J421" s="222">
        <v>0</v>
      </c>
      <c r="K421" s="222">
        <v>0</v>
      </c>
      <c r="L421" s="695" cm="1">
        <f t="array" ref="L421">INDEX($H421:$K421,0,MATCH(L$414,$H$414:$K$414,0))*INDEX($J$408:$R$411,MATCH(L$414,$I$408:$I$411,0),MATCH(L$413,$J$407:$R$407,0))</f>
        <v>0</v>
      </c>
      <c r="M421" s="695" cm="1">
        <f t="array" ref="M421">INDEX($H421:$K421,0,MATCH(M$414,$H$414:$K$414,0))*INDEX($J$408:$R$411,MATCH(M$414,$I$408:$I$411,0),MATCH(M$413,$J$407:$R$407,0))</f>
        <v>0</v>
      </c>
      <c r="N421" s="695" cm="1">
        <f t="array" ref="N421">INDEX($H421:$K421,0,MATCH(N$414,$H$414:$K$414,0))*INDEX($J$408:$R$411,MATCH(N$414,$I$408:$I$411,0),MATCH(N$413,$J$407:$R$407,0))</f>
        <v>0</v>
      </c>
      <c r="O421" s="695" cm="1">
        <f t="array" ref="O421">INDEX($H421:$K421,0,MATCH(O$414,$H$414:$K$414,0))*INDEX($J$408:$R$411,MATCH(O$414,$I$408:$I$411,0),MATCH(O$413,$J$407:$R$407,0))</f>
        <v>0</v>
      </c>
      <c r="P421" s="695" cm="1">
        <f t="array" ref="P421">INDEX($H421:$K421,0,MATCH(P$414,$H$414:$K$414,0))*INDEX($J$408:$R$411,MATCH(P$414,$I$408:$I$411,0),MATCH(P$413,$J$407:$R$407,0))</f>
        <v>0</v>
      </c>
      <c r="Q421" s="695" cm="1">
        <f t="array" ref="Q421">INDEX($H421:$K421,0,MATCH(Q$414,$H$414:$K$414,0))*INDEX($J$408:$R$411,MATCH(Q$414,$I$408:$I$411,0),MATCH(Q$413,$J$407:$R$407,0))</f>
        <v>0</v>
      </c>
      <c r="R421" s="695" cm="1">
        <f t="array" ref="R421">INDEX($H421:$K421,0,MATCH(R$414,$H$414:$K$414,0))*INDEX($J$408:$R$411,MATCH(R$414,$I$408:$I$411,0),MATCH(R$413,$J$407:$R$407,0))</f>
        <v>0</v>
      </c>
      <c r="S421" s="695" cm="1">
        <f t="array" ref="S421">INDEX($H421:$K421,0,MATCH(S$414,$H$414:$K$414,0))*INDEX($J$408:$R$411,MATCH(S$414,$I$408:$I$411,0),MATCH(S$413,$J$407:$R$407,0))</f>
        <v>0</v>
      </c>
      <c r="T421" s="695" cm="1">
        <f t="array" ref="T421">INDEX($H421:$K421,0,MATCH(T$414,$H$414:$K$414,0))*INDEX($J$408:$R$411,MATCH(T$414,$I$408:$I$411,0),MATCH(T$413,$J$407:$R$407,0))</f>
        <v>0</v>
      </c>
      <c r="U421" s="695" cm="1">
        <f t="array" ref="U421">INDEX($H421:$K421,0,MATCH(U$414,$H$414:$K$414,0))*INDEX($J$408:$R$411,MATCH(U$414,$I$408:$I$411,0),MATCH(U$413,$J$407:$R$407,0))</f>
        <v>0</v>
      </c>
      <c r="V421" s="695" cm="1">
        <f t="array" ref="V421">INDEX($H421:$K421,0,MATCH(V$414,$H$414:$K$414,0))*INDEX($J$408:$R$411,MATCH(V$414,$I$408:$I$411,0),MATCH(V$413,$J$407:$R$407,0))</f>
        <v>0</v>
      </c>
      <c r="W421" s="695" cm="1">
        <f t="array" ref="W421">INDEX($H421:$K421,0,MATCH(W$414,$H$414:$K$414,0))*INDEX($J$408:$R$411,MATCH(W$414,$I$408:$I$411,0),MATCH(W$413,$J$407:$R$407,0))</f>
        <v>0</v>
      </c>
      <c r="X421" s="695" cm="1">
        <f t="array" ref="X421">INDEX($H421:$K421,0,MATCH(X$414,$H$414:$K$414,0))*INDEX($J$408:$R$411,MATCH(X$414,$I$408:$I$411,0),MATCH(X$413,$J$407:$R$407,0))</f>
        <v>0</v>
      </c>
      <c r="Y421" s="695" cm="1">
        <f t="array" ref="Y421">INDEX($H421:$K421,0,MATCH(Y$414,$H$414:$K$414,0))*INDEX($J$408:$R$411,MATCH(Y$414,$I$408:$I$411,0),MATCH(Y$413,$J$407:$R$407,0))</f>
        <v>0</v>
      </c>
      <c r="Z421" s="695" cm="1">
        <f t="array" ref="Z421">INDEX($H421:$K421,0,MATCH(Z$414,$H$414:$K$414,0))*INDEX($J$408:$R$411,MATCH(Z$414,$I$408:$I$411,0),MATCH(Z$413,$J$407:$R$407,0))</f>
        <v>0</v>
      </c>
      <c r="AA421" s="695" cm="1">
        <f t="array" ref="AA421">INDEX($H421:$K421,0,MATCH(AA$414,$H$414:$K$414,0))*INDEX($J$408:$R$411,MATCH(AA$414,$I$408:$I$411,0),MATCH(AA$413,$J$407:$R$407,0))</f>
        <v>0</v>
      </c>
      <c r="AB421" s="695" cm="1">
        <f t="array" ref="AB421">INDEX($H421:$K421,0,MATCH(AB$414,$H$414:$K$414,0))*INDEX($J$408:$R$411,MATCH(AB$414,$I$408:$I$411,0),MATCH(AB$413,$J$407:$R$407,0))</f>
        <v>0</v>
      </c>
      <c r="AC421" s="695" cm="1">
        <f t="array" ref="AC421">INDEX($H421:$K421,0,MATCH(AC$414,$H$414:$K$414,0))*INDEX($J$408:$R$411,MATCH(AC$414,$I$408:$I$411,0),MATCH(AC$413,$J$407:$R$407,0))</f>
        <v>0</v>
      </c>
      <c r="AD421" s="695" cm="1">
        <f t="array" ref="AD421">INDEX($H421:$K421,0,MATCH(AD$414,$H$414:$K$414,0))*INDEX($J$408:$R$411,MATCH(AD$414,$I$408:$I$411,0),MATCH(AD$413,$J$407:$R$407,0))</f>
        <v>0</v>
      </c>
      <c r="AE421" s="695" cm="1">
        <f t="array" ref="AE421">INDEX($H421:$K421,0,MATCH(AE$414,$H$414:$K$414,0))*INDEX($J$408:$R$411,MATCH(AE$414,$I$408:$I$411,0),MATCH(AE$413,$J$407:$R$407,0))</f>
        <v>0</v>
      </c>
      <c r="AF421" s="695" cm="1">
        <f t="array" ref="AF421">INDEX($H421:$K421,0,MATCH(AF$414,$H$414:$K$414,0))*INDEX($J$408:$R$411,MATCH(AF$414,$I$408:$I$411,0),MATCH(AF$413,$J$407:$R$407,0))</f>
        <v>0</v>
      </c>
      <c r="AG421" s="695" cm="1">
        <f t="array" ref="AG421">INDEX($H421:$K421,0,MATCH(AG$414,$H$414:$K$414,0))*INDEX($J$408:$R$411,MATCH(AG$414,$I$408:$I$411,0),MATCH(AG$413,$J$407:$R$407,0))</f>
        <v>0</v>
      </c>
      <c r="AH421" s="695" cm="1">
        <f t="array" ref="AH421">INDEX($H421:$K421,0,MATCH(AH$414,$H$414:$K$414,0))*INDEX($J$408:$R$411,MATCH(AH$414,$I$408:$I$411,0),MATCH(AH$413,$J$407:$R$407,0))</f>
        <v>0</v>
      </c>
      <c r="AI421" s="695" cm="1">
        <f t="array" ref="AI421">INDEX($H421:$K421,0,MATCH(AI$414,$H$414:$K$414,0))*INDEX($J$408:$R$411,MATCH(AI$414,$I$408:$I$411,0),MATCH(AI$413,$J$407:$R$407,0))</f>
        <v>0</v>
      </c>
      <c r="AJ421" s="695" cm="1">
        <f t="array" ref="AJ421">INDEX($H421:$K421,0,MATCH(AJ$414,$H$414:$K$414,0))*INDEX($J$408:$R$411,MATCH(AJ$414,$I$408:$I$411,0),MATCH(AJ$413,$J$407:$R$407,0))</f>
        <v>0</v>
      </c>
      <c r="AK421" s="695" cm="1">
        <f t="array" ref="AK421">INDEX($H421:$K421,0,MATCH(AK$414,$H$414:$K$414,0))*INDEX($J$408:$R$411,MATCH(AK$414,$I$408:$I$411,0),MATCH(AK$413,$J$407:$R$407,0))</f>
        <v>0</v>
      </c>
      <c r="AL421" s="695" cm="1">
        <f t="array" ref="AL421">INDEX($H421:$K421,0,MATCH(AL$414,$H$414:$K$414,0))*INDEX($J$408:$R$411,MATCH(AL$414,$I$408:$I$411,0),MATCH(AL$413,$J$407:$R$407,0))</f>
        <v>0</v>
      </c>
      <c r="AM421" s="695" cm="1">
        <f t="array" ref="AM421">INDEX($H421:$K421,0,MATCH(AM$414,$H$414:$K$414,0))*INDEX($J$408:$R$411,MATCH(AM$414,$I$408:$I$411,0),MATCH(AM$413,$J$407:$R$407,0))</f>
        <v>0</v>
      </c>
      <c r="AN421" s="695" cm="1">
        <f t="array" ref="AN421">INDEX($H421:$K421,0,MATCH(AN$414,$H$414:$K$414,0))*INDEX($J$408:$R$411,MATCH(AN$414,$I$408:$I$411,0),MATCH(AN$413,$J$407:$R$407,0))</f>
        <v>0</v>
      </c>
      <c r="AO421" s="695" cm="1">
        <f t="array" ref="AO421">INDEX($H421:$K421,0,MATCH(AO$414,$H$414:$K$414,0))*INDEX($J$408:$R$411,MATCH(AO$414,$I$408:$I$411,0),MATCH(AO$413,$J$407:$R$407,0))</f>
        <v>0</v>
      </c>
      <c r="AP421" s="695" cm="1">
        <f t="array" ref="AP421">INDEX($H421:$K421,0,MATCH(AP$414,$H$414:$K$414,0))*INDEX($J$408:$R$411,MATCH(AP$414,$I$408:$I$411,0),MATCH(AP$413,$J$407:$R$407,0))</f>
        <v>0</v>
      </c>
      <c r="AQ421" s="695" cm="1">
        <f t="array" ref="AQ421">INDEX($H421:$K421,0,MATCH(AQ$414,$H$414:$K$414,0))*INDEX($J$408:$R$411,MATCH(AQ$414,$I$408:$I$411,0),MATCH(AQ$413,$J$407:$R$407,0))</f>
        <v>0</v>
      </c>
      <c r="AR421" s="695" cm="1">
        <f t="array" ref="AR421">INDEX($H421:$K421,0,MATCH(AR$414,$H$414:$K$414,0))*INDEX($J$408:$R$411,MATCH(AR$414,$I$408:$I$411,0),MATCH(AR$413,$J$407:$R$407,0))</f>
        <v>0</v>
      </c>
      <c r="AS421" s="695" cm="1">
        <f t="array" ref="AS421">INDEX($H421:$K421,0,MATCH(AS$414,$H$414:$K$414,0))*INDEX($J$408:$R$411,MATCH(AS$414,$I$408:$I$411,0),MATCH(AS$413,$J$407:$R$407,0))</f>
        <v>0</v>
      </c>
      <c r="AT421" s="695" cm="1">
        <f t="array" ref="AT421">INDEX($H421:$K421,0,MATCH(AT$414,$H$414:$K$414,0))*INDEX($J$408:$R$411,MATCH(AT$414,$I$408:$I$411,0),MATCH(AT$413,$J$407:$R$407,0))</f>
        <v>0</v>
      </c>
      <c r="AU421" s="695" cm="1">
        <f t="array" ref="AU421">INDEX($H421:$K421,0,MATCH(AU$414,$H$414:$K$414,0))*INDEX($J$408:$R$411,MATCH(AU$414,$I$408:$I$411,0),MATCH(AU$413,$J$407:$R$407,0))</f>
        <v>0</v>
      </c>
      <c r="AV421" s="186"/>
      <c r="AW421" s="186"/>
      <c r="AX421" s="16"/>
      <c r="AY421" s="8"/>
      <c r="AZ421" s="8"/>
      <c r="BA421" s="8"/>
    </row>
    <row r="422" spans="1:53" ht="14.5" outlineLevel="1" x14ac:dyDescent="0.35">
      <c r="A422" s="6"/>
      <c r="B422" s="7"/>
      <c r="C422" s="17"/>
      <c r="D422" s="17"/>
      <c r="E422" s="17"/>
      <c r="F422" s="26"/>
      <c r="G422" s="26" t="str">
        <f t="shared" si="184"/>
        <v>GGGC1Na2</v>
      </c>
      <c r="H422" s="222">
        <v>0</v>
      </c>
      <c r="I422" s="222">
        <v>0</v>
      </c>
      <c r="J422" s="222">
        <v>0</v>
      </c>
      <c r="K422" s="222">
        <v>0</v>
      </c>
      <c r="L422" s="695" cm="1">
        <f t="array" ref="L422">INDEX($H422:$K422,0,MATCH(L$414,$H$414:$K$414,0))*INDEX($J$408:$R$411,MATCH(L$414,$I$408:$I$411,0),MATCH(L$413,$J$407:$R$407,0))</f>
        <v>0</v>
      </c>
      <c r="M422" s="695" cm="1">
        <f t="array" ref="M422">INDEX($H422:$K422,0,MATCH(M$414,$H$414:$K$414,0))*INDEX($J$408:$R$411,MATCH(M$414,$I$408:$I$411,0),MATCH(M$413,$J$407:$R$407,0))</f>
        <v>0</v>
      </c>
      <c r="N422" s="695" cm="1">
        <f t="array" ref="N422">INDEX($H422:$K422,0,MATCH(N$414,$H$414:$K$414,0))*INDEX($J$408:$R$411,MATCH(N$414,$I$408:$I$411,0),MATCH(N$413,$J$407:$R$407,0))</f>
        <v>0</v>
      </c>
      <c r="O422" s="695" cm="1">
        <f t="array" ref="O422">INDEX($H422:$K422,0,MATCH(O$414,$H$414:$K$414,0))*INDEX($J$408:$R$411,MATCH(O$414,$I$408:$I$411,0),MATCH(O$413,$J$407:$R$407,0))</f>
        <v>0</v>
      </c>
      <c r="P422" s="695" cm="1">
        <f t="array" ref="P422">INDEX($H422:$K422,0,MATCH(P$414,$H$414:$K$414,0))*INDEX($J$408:$R$411,MATCH(P$414,$I$408:$I$411,0),MATCH(P$413,$J$407:$R$407,0))</f>
        <v>0</v>
      </c>
      <c r="Q422" s="695" cm="1">
        <f t="array" ref="Q422">INDEX($H422:$K422,0,MATCH(Q$414,$H$414:$K$414,0))*INDEX($J$408:$R$411,MATCH(Q$414,$I$408:$I$411,0),MATCH(Q$413,$J$407:$R$407,0))</f>
        <v>0</v>
      </c>
      <c r="R422" s="695" cm="1">
        <f t="array" ref="R422">INDEX($H422:$K422,0,MATCH(R$414,$H$414:$K$414,0))*INDEX($J$408:$R$411,MATCH(R$414,$I$408:$I$411,0),MATCH(R$413,$J$407:$R$407,0))</f>
        <v>0</v>
      </c>
      <c r="S422" s="695" cm="1">
        <f t="array" ref="S422">INDEX($H422:$K422,0,MATCH(S$414,$H$414:$K$414,0))*INDEX($J$408:$R$411,MATCH(S$414,$I$408:$I$411,0),MATCH(S$413,$J$407:$R$407,0))</f>
        <v>0</v>
      </c>
      <c r="T422" s="695" cm="1">
        <f t="array" ref="T422">INDEX($H422:$K422,0,MATCH(T$414,$H$414:$K$414,0))*INDEX($J$408:$R$411,MATCH(T$414,$I$408:$I$411,0),MATCH(T$413,$J$407:$R$407,0))</f>
        <v>0</v>
      </c>
      <c r="U422" s="695" cm="1">
        <f t="array" ref="U422">INDEX($H422:$K422,0,MATCH(U$414,$H$414:$K$414,0))*INDEX($J$408:$R$411,MATCH(U$414,$I$408:$I$411,0),MATCH(U$413,$J$407:$R$407,0))</f>
        <v>0</v>
      </c>
      <c r="V422" s="695" cm="1">
        <f t="array" ref="V422">INDEX($H422:$K422,0,MATCH(V$414,$H$414:$K$414,0))*INDEX($J$408:$R$411,MATCH(V$414,$I$408:$I$411,0),MATCH(V$413,$J$407:$R$407,0))</f>
        <v>0</v>
      </c>
      <c r="W422" s="695" cm="1">
        <f t="array" ref="W422">INDEX($H422:$K422,0,MATCH(W$414,$H$414:$K$414,0))*INDEX($J$408:$R$411,MATCH(W$414,$I$408:$I$411,0),MATCH(W$413,$J$407:$R$407,0))</f>
        <v>0</v>
      </c>
      <c r="X422" s="695" cm="1">
        <f t="array" ref="X422">INDEX($H422:$K422,0,MATCH(X$414,$H$414:$K$414,0))*INDEX($J$408:$R$411,MATCH(X$414,$I$408:$I$411,0),MATCH(X$413,$J$407:$R$407,0))</f>
        <v>0</v>
      </c>
      <c r="Y422" s="695" cm="1">
        <f t="array" ref="Y422">INDEX($H422:$K422,0,MATCH(Y$414,$H$414:$K$414,0))*INDEX($J$408:$R$411,MATCH(Y$414,$I$408:$I$411,0),MATCH(Y$413,$J$407:$R$407,0))</f>
        <v>0</v>
      </c>
      <c r="Z422" s="695" cm="1">
        <f t="array" ref="Z422">INDEX($H422:$K422,0,MATCH(Z$414,$H$414:$K$414,0))*INDEX($J$408:$R$411,MATCH(Z$414,$I$408:$I$411,0),MATCH(Z$413,$J$407:$R$407,0))</f>
        <v>0</v>
      </c>
      <c r="AA422" s="695" cm="1">
        <f t="array" ref="AA422">INDEX($H422:$K422,0,MATCH(AA$414,$H$414:$K$414,0))*INDEX($J$408:$R$411,MATCH(AA$414,$I$408:$I$411,0),MATCH(AA$413,$J$407:$R$407,0))</f>
        <v>0</v>
      </c>
      <c r="AB422" s="695" cm="1">
        <f t="array" ref="AB422">INDEX($H422:$K422,0,MATCH(AB$414,$H$414:$K$414,0))*INDEX($J$408:$R$411,MATCH(AB$414,$I$408:$I$411,0),MATCH(AB$413,$J$407:$R$407,0))</f>
        <v>0</v>
      </c>
      <c r="AC422" s="695" cm="1">
        <f t="array" ref="AC422">INDEX($H422:$K422,0,MATCH(AC$414,$H$414:$K$414,0))*INDEX($J$408:$R$411,MATCH(AC$414,$I$408:$I$411,0),MATCH(AC$413,$J$407:$R$407,0))</f>
        <v>0</v>
      </c>
      <c r="AD422" s="695" cm="1">
        <f t="array" ref="AD422">INDEX($H422:$K422,0,MATCH(AD$414,$H$414:$K$414,0))*INDEX($J$408:$R$411,MATCH(AD$414,$I$408:$I$411,0),MATCH(AD$413,$J$407:$R$407,0))</f>
        <v>0</v>
      </c>
      <c r="AE422" s="695" cm="1">
        <f t="array" ref="AE422">INDEX($H422:$K422,0,MATCH(AE$414,$H$414:$K$414,0))*INDEX($J$408:$R$411,MATCH(AE$414,$I$408:$I$411,0),MATCH(AE$413,$J$407:$R$407,0))</f>
        <v>0</v>
      </c>
      <c r="AF422" s="695" cm="1">
        <f t="array" ref="AF422">INDEX($H422:$K422,0,MATCH(AF$414,$H$414:$K$414,0))*INDEX($J$408:$R$411,MATCH(AF$414,$I$408:$I$411,0),MATCH(AF$413,$J$407:$R$407,0))</f>
        <v>0</v>
      </c>
      <c r="AG422" s="695" cm="1">
        <f t="array" ref="AG422">INDEX($H422:$K422,0,MATCH(AG$414,$H$414:$K$414,0))*INDEX($J$408:$R$411,MATCH(AG$414,$I$408:$I$411,0),MATCH(AG$413,$J$407:$R$407,0))</f>
        <v>0</v>
      </c>
      <c r="AH422" s="695" cm="1">
        <f t="array" ref="AH422">INDEX($H422:$K422,0,MATCH(AH$414,$H$414:$K$414,0))*INDEX($J$408:$R$411,MATCH(AH$414,$I$408:$I$411,0),MATCH(AH$413,$J$407:$R$407,0))</f>
        <v>0</v>
      </c>
      <c r="AI422" s="695" cm="1">
        <f t="array" ref="AI422">INDEX($H422:$K422,0,MATCH(AI$414,$H$414:$K$414,0))*INDEX($J$408:$R$411,MATCH(AI$414,$I$408:$I$411,0),MATCH(AI$413,$J$407:$R$407,0))</f>
        <v>0</v>
      </c>
      <c r="AJ422" s="695" cm="1">
        <f t="array" ref="AJ422">INDEX($H422:$K422,0,MATCH(AJ$414,$H$414:$K$414,0))*INDEX($J$408:$R$411,MATCH(AJ$414,$I$408:$I$411,0),MATCH(AJ$413,$J$407:$R$407,0))</f>
        <v>0</v>
      </c>
      <c r="AK422" s="695" cm="1">
        <f t="array" ref="AK422">INDEX($H422:$K422,0,MATCH(AK$414,$H$414:$K$414,0))*INDEX($J$408:$R$411,MATCH(AK$414,$I$408:$I$411,0),MATCH(AK$413,$J$407:$R$407,0))</f>
        <v>0</v>
      </c>
      <c r="AL422" s="695" cm="1">
        <f t="array" ref="AL422">INDEX($H422:$K422,0,MATCH(AL$414,$H$414:$K$414,0))*INDEX($J$408:$R$411,MATCH(AL$414,$I$408:$I$411,0),MATCH(AL$413,$J$407:$R$407,0))</f>
        <v>0</v>
      </c>
      <c r="AM422" s="695" cm="1">
        <f t="array" ref="AM422">INDEX($H422:$K422,0,MATCH(AM$414,$H$414:$K$414,0))*INDEX($J$408:$R$411,MATCH(AM$414,$I$408:$I$411,0),MATCH(AM$413,$J$407:$R$407,0))</f>
        <v>0</v>
      </c>
      <c r="AN422" s="695" cm="1">
        <f t="array" ref="AN422">INDEX($H422:$K422,0,MATCH(AN$414,$H$414:$K$414,0))*INDEX($J$408:$R$411,MATCH(AN$414,$I$408:$I$411,0),MATCH(AN$413,$J$407:$R$407,0))</f>
        <v>0</v>
      </c>
      <c r="AO422" s="695" cm="1">
        <f t="array" ref="AO422">INDEX($H422:$K422,0,MATCH(AO$414,$H$414:$K$414,0))*INDEX($J$408:$R$411,MATCH(AO$414,$I$408:$I$411,0),MATCH(AO$413,$J$407:$R$407,0))</f>
        <v>0</v>
      </c>
      <c r="AP422" s="695" cm="1">
        <f t="array" ref="AP422">INDEX($H422:$K422,0,MATCH(AP$414,$H$414:$K$414,0))*INDEX($J$408:$R$411,MATCH(AP$414,$I$408:$I$411,0),MATCH(AP$413,$J$407:$R$407,0))</f>
        <v>0</v>
      </c>
      <c r="AQ422" s="695" cm="1">
        <f t="array" ref="AQ422">INDEX($H422:$K422,0,MATCH(AQ$414,$H$414:$K$414,0))*INDEX($J$408:$R$411,MATCH(AQ$414,$I$408:$I$411,0),MATCH(AQ$413,$J$407:$R$407,0))</f>
        <v>0</v>
      </c>
      <c r="AR422" s="695" cm="1">
        <f t="array" ref="AR422">INDEX($H422:$K422,0,MATCH(AR$414,$H$414:$K$414,0))*INDEX($J$408:$R$411,MATCH(AR$414,$I$408:$I$411,0),MATCH(AR$413,$J$407:$R$407,0))</f>
        <v>0</v>
      </c>
      <c r="AS422" s="695" cm="1">
        <f t="array" ref="AS422">INDEX($H422:$K422,0,MATCH(AS$414,$H$414:$K$414,0))*INDEX($J$408:$R$411,MATCH(AS$414,$I$408:$I$411,0),MATCH(AS$413,$J$407:$R$407,0))</f>
        <v>0</v>
      </c>
      <c r="AT422" s="695" cm="1">
        <f t="array" ref="AT422">INDEX($H422:$K422,0,MATCH(AT$414,$H$414:$K$414,0))*INDEX($J$408:$R$411,MATCH(AT$414,$I$408:$I$411,0),MATCH(AT$413,$J$407:$R$407,0))</f>
        <v>0</v>
      </c>
      <c r="AU422" s="695" cm="1">
        <f t="array" ref="AU422">INDEX($H422:$K422,0,MATCH(AU$414,$H$414:$K$414,0))*INDEX($J$408:$R$411,MATCH(AU$414,$I$408:$I$411,0),MATCH(AU$413,$J$407:$R$407,0))</f>
        <v>0</v>
      </c>
      <c r="AV422" s="186"/>
      <c r="AW422" s="186"/>
      <c r="AX422" s="16"/>
      <c r="AY422" s="8"/>
      <c r="AZ422" s="8"/>
      <c r="BA422" s="8"/>
    </row>
    <row r="423" spans="1:53" ht="14.5" outlineLevel="1" x14ac:dyDescent="0.35">
      <c r="A423" s="6"/>
      <c r="B423" s="7"/>
      <c r="C423" s="17"/>
      <c r="D423" s="17"/>
      <c r="E423" s="17"/>
      <c r="F423" s="26"/>
      <c r="G423" s="26" t="str">
        <f t="shared" si="184"/>
        <v>GGGC1Ea2</v>
      </c>
      <c r="H423" s="222">
        <v>0</v>
      </c>
      <c r="I423" s="222">
        <v>0</v>
      </c>
      <c r="J423" s="222">
        <v>0</v>
      </c>
      <c r="K423" s="222">
        <v>0</v>
      </c>
      <c r="L423" s="695" cm="1">
        <f t="array" ref="L423">INDEX($H423:$K423,0,MATCH(L$414,$H$414:$K$414,0))*INDEX($J$408:$R$411,MATCH(L$414,$I$408:$I$411,0),MATCH(L$413,$J$407:$R$407,0))</f>
        <v>0</v>
      </c>
      <c r="M423" s="695" cm="1">
        <f t="array" ref="M423">INDEX($H423:$K423,0,MATCH(M$414,$H$414:$K$414,0))*INDEX($J$408:$R$411,MATCH(M$414,$I$408:$I$411,0),MATCH(M$413,$J$407:$R$407,0))</f>
        <v>0</v>
      </c>
      <c r="N423" s="695" cm="1">
        <f t="array" ref="N423">INDEX($H423:$K423,0,MATCH(N$414,$H$414:$K$414,0))*INDEX($J$408:$R$411,MATCH(N$414,$I$408:$I$411,0),MATCH(N$413,$J$407:$R$407,0))</f>
        <v>0</v>
      </c>
      <c r="O423" s="695" cm="1">
        <f t="array" ref="O423">INDEX($H423:$K423,0,MATCH(O$414,$H$414:$K$414,0))*INDEX($J$408:$R$411,MATCH(O$414,$I$408:$I$411,0),MATCH(O$413,$J$407:$R$407,0))</f>
        <v>0</v>
      </c>
      <c r="P423" s="695" cm="1">
        <f t="array" ref="P423">INDEX($H423:$K423,0,MATCH(P$414,$H$414:$K$414,0))*INDEX($J$408:$R$411,MATCH(P$414,$I$408:$I$411,0),MATCH(P$413,$J$407:$R$407,0))</f>
        <v>0</v>
      </c>
      <c r="Q423" s="695" cm="1">
        <f t="array" ref="Q423">INDEX($H423:$K423,0,MATCH(Q$414,$H$414:$K$414,0))*INDEX($J$408:$R$411,MATCH(Q$414,$I$408:$I$411,0),MATCH(Q$413,$J$407:$R$407,0))</f>
        <v>0</v>
      </c>
      <c r="R423" s="695" cm="1">
        <f t="array" ref="R423">INDEX($H423:$K423,0,MATCH(R$414,$H$414:$K$414,0))*INDEX($J$408:$R$411,MATCH(R$414,$I$408:$I$411,0),MATCH(R$413,$J$407:$R$407,0))</f>
        <v>0</v>
      </c>
      <c r="S423" s="695" cm="1">
        <f t="array" ref="S423">INDEX($H423:$K423,0,MATCH(S$414,$H$414:$K$414,0))*INDEX($J$408:$R$411,MATCH(S$414,$I$408:$I$411,0),MATCH(S$413,$J$407:$R$407,0))</f>
        <v>0</v>
      </c>
      <c r="T423" s="695" cm="1">
        <f t="array" ref="T423">INDEX($H423:$K423,0,MATCH(T$414,$H$414:$K$414,0))*INDEX($J$408:$R$411,MATCH(T$414,$I$408:$I$411,0),MATCH(T$413,$J$407:$R$407,0))</f>
        <v>0</v>
      </c>
      <c r="U423" s="695" cm="1">
        <f t="array" ref="U423">INDEX($H423:$K423,0,MATCH(U$414,$H$414:$K$414,0))*INDEX($J$408:$R$411,MATCH(U$414,$I$408:$I$411,0),MATCH(U$413,$J$407:$R$407,0))</f>
        <v>0</v>
      </c>
      <c r="V423" s="695" cm="1">
        <f t="array" ref="V423">INDEX($H423:$K423,0,MATCH(V$414,$H$414:$K$414,0))*INDEX($J$408:$R$411,MATCH(V$414,$I$408:$I$411,0),MATCH(V$413,$J$407:$R$407,0))</f>
        <v>0</v>
      </c>
      <c r="W423" s="695" cm="1">
        <f t="array" ref="W423">INDEX($H423:$K423,0,MATCH(W$414,$H$414:$K$414,0))*INDEX($J$408:$R$411,MATCH(W$414,$I$408:$I$411,0),MATCH(W$413,$J$407:$R$407,0))</f>
        <v>0</v>
      </c>
      <c r="X423" s="695" cm="1">
        <f t="array" ref="X423">INDEX($H423:$K423,0,MATCH(X$414,$H$414:$K$414,0))*INDEX($J$408:$R$411,MATCH(X$414,$I$408:$I$411,0),MATCH(X$413,$J$407:$R$407,0))</f>
        <v>0</v>
      </c>
      <c r="Y423" s="695" cm="1">
        <f t="array" ref="Y423">INDEX($H423:$K423,0,MATCH(Y$414,$H$414:$K$414,0))*INDEX($J$408:$R$411,MATCH(Y$414,$I$408:$I$411,0),MATCH(Y$413,$J$407:$R$407,0))</f>
        <v>0</v>
      </c>
      <c r="Z423" s="695" cm="1">
        <f t="array" ref="Z423">INDEX($H423:$K423,0,MATCH(Z$414,$H$414:$K$414,0))*INDEX($J$408:$R$411,MATCH(Z$414,$I$408:$I$411,0),MATCH(Z$413,$J$407:$R$407,0))</f>
        <v>0</v>
      </c>
      <c r="AA423" s="695" cm="1">
        <f t="array" ref="AA423">INDEX($H423:$K423,0,MATCH(AA$414,$H$414:$K$414,0))*INDEX($J$408:$R$411,MATCH(AA$414,$I$408:$I$411,0),MATCH(AA$413,$J$407:$R$407,0))</f>
        <v>0</v>
      </c>
      <c r="AB423" s="695" cm="1">
        <f t="array" ref="AB423">INDEX($H423:$K423,0,MATCH(AB$414,$H$414:$K$414,0))*INDEX($J$408:$R$411,MATCH(AB$414,$I$408:$I$411,0),MATCH(AB$413,$J$407:$R$407,0))</f>
        <v>0</v>
      </c>
      <c r="AC423" s="695" cm="1">
        <f t="array" ref="AC423">INDEX($H423:$K423,0,MATCH(AC$414,$H$414:$K$414,0))*INDEX($J$408:$R$411,MATCH(AC$414,$I$408:$I$411,0),MATCH(AC$413,$J$407:$R$407,0))</f>
        <v>0</v>
      </c>
      <c r="AD423" s="695" cm="1">
        <f t="array" ref="AD423">INDEX($H423:$K423,0,MATCH(AD$414,$H$414:$K$414,0))*INDEX($J$408:$R$411,MATCH(AD$414,$I$408:$I$411,0),MATCH(AD$413,$J$407:$R$407,0))</f>
        <v>0</v>
      </c>
      <c r="AE423" s="695" cm="1">
        <f t="array" ref="AE423">INDEX($H423:$K423,0,MATCH(AE$414,$H$414:$K$414,0))*INDEX($J$408:$R$411,MATCH(AE$414,$I$408:$I$411,0),MATCH(AE$413,$J$407:$R$407,0))</f>
        <v>0</v>
      </c>
      <c r="AF423" s="695" cm="1">
        <f t="array" ref="AF423">INDEX($H423:$K423,0,MATCH(AF$414,$H$414:$K$414,0))*INDEX($J$408:$R$411,MATCH(AF$414,$I$408:$I$411,0),MATCH(AF$413,$J$407:$R$407,0))</f>
        <v>0</v>
      </c>
      <c r="AG423" s="695" cm="1">
        <f t="array" ref="AG423">INDEX($H423:$K423,0,MATCH(AG$414,$H$414:$K$414,0))*INDEX($J$408:$R$411,MATCH(AG$414,$I$408:$I$411,0),MATCH(AG$413,$J$407:$R$407,0))</f>
        <v>0</v>
      </c>
      <c r="AH423" s="695" cm="1">
        <f t="array" ref="AH423">INDEX($H423:$K423,0,MATCH(AH$414,$H$414:$K$414,0))*INDEX($J$408:$R$411,MATCH(AH$414,$I$408:$I$411,0),MATCH(AH$413,$J$407:$R$407,0))</f>
        <v>0</v>
      </c>
      <c r="AI423" s="695" cm="1">
        <f t="array" ref="AI423">INDEX($H423:$K423,0,MATCH(AI$414,$H$414:$K$414,0))*INDEX($J$408:$R$411,MATCH(AI$414,$I$408:$I$411,0),MATCH(AI$413,$J$407:$R$407,0))</f>
        <v>0</v>
      </c>
      <c r="AJ423" s="695" cm="1">
        <f t="array" ref="AJ423">INDEX($H423:$K423,0,MATCH(AJ$414,$H$414:$K$414,0))*INDEX($J$408:$R$411,MATCH(AJ$414,$I$408:$I$411,0),MATCH(AJ$413,$J$407:$R$407,0))</f>
        <v>0</v>
      </c>
      <c r="AK423" s="695" cm="1">
        <f t="array" ref="AK423">INDEX($H423:$K423,0,MATCH(AK$414,$H$414:$K$414,0))*INDEX($J$408:$R$411,MATCH(AK$414,$I$408:$I$411,0),MATCH(AK$413,$J$407:$R$407,0))</f>
        <v>0</v>
      </c>
      <c r="AL423" s="695" cm="1">
        <f t="array" ref="AL423">INDEX($H423:$K423,0,MATCH(AL$414,$H$414:$K$414,0))*INDEX($J$408:$R$411,MATCH(AL$414,$I$408:$I$411,0),MATCH(AL$413,$J$407:$R$407,0))</f>
        <v>0</v>
      </c>
      <c r="AM423" s="695" cm="1">
        <f t="array" ref="AM423">INDEX($H423:$K423,0,MATCH(AM$414,$H$414:$K$414,0))*INDEX($J$408:$R$411,MATCH(AM$414,$I$408:$I$411,0),MATCH(AM$413,$J$407:$R$407,0))</f>
        <v>0</v>
      </c>
      <c r="AN423" s="695" cm="1">
        <f t="array" ref="AN423">INDEX($H423:$K423,0,MATCH(AN$414,$H$414:$K$414,0))*INDEX($J$408:$R$411,MATCH(AN$414,$I$408:$I$411,0),MATCH(AN$413,$J$407:$R$407,0))</f>
        <v>0</v>
      </c>
      <c r="AO423" s="695" cm="1">
        <f t="array" ref="AO423">INDEX($H423:$K423,0,MATCH(AO$414,$H$414:$K$414,0))*INDEX($J$408:$R$411,MATCH(AO$414,$I$408:$I$411,0),MATCH(AO$413,$J$407:$R$407,0))</f>
        <v>0</v>
      </c>
      <c r="AP423" s="695" cm="1">
        <f t="array" ref="AP423">INDEX($H423:$K423,0,MATCH(AP$414,$H$414:$K$414,0))*INDEX($J$408:$R$411,MATCH(AP$414,$I$408:$I$411,0),MATCH(AP$413,$J$407:$R$407,0))</f>
        <v>0</v>
      </c>
      <c r="AQ423" s="695" cm="1">
        <f t="array" ref="AQ423">INDEX($H423:$K423,0,MATCH(AQ$414,$H$414:$K$414,0))*INDEX($J$408:$R$411,MATCH(AQ$414,$I$408:$I$411,0),MATCH(AQ$413,$J$407:$R$407,0))</f>
        <v>0</v>
      </c>
      <c r="AR423" s="695" cm="1">
        <f t="array" ref="AR423">INDEX($H423:$K423,0,MATCH(AR$414,$H$414:$K$414,0))*INDEX($J$408:$R$411,MATCH(AR$414,$I$408:$I$411,0),MATCH(AR$413,$J$407:$R$407,0))</f>
        <v>0</v>
      </c>
      <c r="AS423" s="695" cm="1">
        <f t="array" ref="AS423">INDEX($H423:$K423,0,MATCH(AS$414,$H$414:$K$414,0))*INDEX($J$408:$R$411,MATCH(AS$414,$I$408:$I$411,0),MATCH(AS$413,$J$407:$R$407,0))</f>
        <v>0</v>
      </c>
      <c r="AT423" s="695" cm="1">
        <f t="array" ref="AT423">INDEX($H423:$K423,0,MATCH(AT$414,$H$414:$K$414,0))*INDEX($J$408:$R$411,MATCH(AT$414,$I$408:$I$411,0),MATCH(AT$413,$J$407:$R$407,0))</f>
        <v>0</v>
      </c>
      <c r="AU423" s="695" cm="1">
        <f t="array" ref="AU423">INDEX($H423:$K423,0,MATCH(AU$414,$H$414:$K$414,0))*INDEX($J$408:$R$411,MATCH(AU$414,$I$408:$I$411,0),MATCH(AU$413,$J$407:$R$407,0))</f>
        <v>0</v>
      </c>
      <c r="AV423" s="186"/>
      <c r="AW423" s="186"/>
      <c r="AX423" s="16"/>
      <c r="AY423" s="8"/>
      <c r="AZ423" s="8"/>
      <c r="BA423" s="8"/>
    </row>
    <row r="424" spans="1:53" ht="14.5" outlineLevel="1" x14ac:dyDescent="0.35">
      <c r="A424" s="6"/>
      <c r="B424" s="7"/>
      <c r="C424" s="17"/>
      <c r="D424" s="17"/>
      <c r="E424" s="17"/>
      <c r="F424" s="26"/>
      <c r="G424" s="26" t="str">
        <f t="shared" si="184"/>
        <v>GGGC1Pa2</v>
      </c>
      <c r="H424" s="222">
        <v>0</v>
      </c>
      <c r="I424" s="222">
        <v>0</v>
      </c>
      <c r="J424" s="222">
        <v>0</v>
      </c>
      <c r="K424" s="222">
        <v>0</v>
      </c>
      <c r="L424" s="695" cm="1">
        <f t="array" ref="L424">INDEX($H424:$K424,0,MATCH(L$414,$H$414:$K$414,0))*INDEX($J$408:$R$411,MATCH(L$414,$I$408:$I$411,0),MATCH(L$413,$J$407:$R$407,0))</f>
        <v>0</v>
      </c>
      <c r="M424" s="695" cm="1">
        <f t="array" ref="M424">INDEX($H424:$K424,0,MATCH(M$414,$H$414:$K$414,0))*INDEX($J$408:$R$411,MATCH(M$414,$I$408:$I$411,0),MATCH(M$413,$J$407:$R$407,0))</f>
        <v>0</v>
      </c>
      <c r="N424" s="695" cm="1">
        <f t="array" ref="N424">INDEX($H424:$K424,0,MATCH(N$414,$H$414:$K$414,0))*INDEX($J$408:$R$411,MATCH(N$414,$I$408:$I$411,0),MATCH(N$413,$J$407:$R$407,0))</f>
        <v>0</v>
      </c>
      <c r="O424" s="695" cm="1">
        <f t="array" ref="O424">INDEX($H424:$K424,0,MATCH(O$414,$H$414:$K$414,0))*INDEX($J$408:$R$411,MATCH(O$414,$I$408:$I$411,0),MATCH(O$413,$J$407:$R$407,0))</f>
        <v>0</v>
      </c>
      <c r="P424" s="695" cm="1">
        <f t="array" ref="P424">INDEX($H424:$K424,0,MATCH(P$414,$H$414:$K$414,0))*INDEX($J$408:$R$411,MATCH(P$414,$I$408:$I$411,0),MATCH(P$413,$J$407:$R$407,0))</f>
        <v>0</v>
      </c>
      <c r="Q424" s="695" cm="1">
        <f t="array" ref="Q424">INDEX($H424:$K424,0,MATCH(Q$414,$H$414:$K$414,0))*INDEX($J$408:$R$411,MATCH(Q$414,$I$408:$I$411,0),MATCH(Q$413,$J$407:$R$407,0))</f>
        <v>0</v>
      </c>
      <c r="R424" s="695" cm="1">
        <f t="array" ref="R424">INDEX($H424:$K424,0,MATCH(R$414,$H$414:$K$414,0))*INDEX($J$408:$R$411,MATCH(R$414,$I$408:$I$411,0),MATCH(R$413,$J$407:$R$407,0))</f>
        <v>0</v>
      </c>
      <c r="S424" s="695" cm="1">
        <f t="array" ref="S424">INDEX($H424:$K424,0,MATCH(S$414,$H$414:$K$414,0))*INDEX($J$408:$R$411,MATCH(S$414,$I$408:$I$411,0),MATCH(S$413,$J$407:$R$407,0))</f>
        <v>0</v>
      </c>
      <c r="T424" s="695" cm="1">
        <f t="array" ref="T424">INDEX($H424:$K424,0,MATCH(T$414,$H$414:$K$414,0))*INDEX($J$408:$R$411,MATCH(T$414,$I$408:$I$411,0),MATCH(T$413,$J$407:$R$407,0))</f>
        <v>0</v>
      </c>
      <c r="U424" s="695" cm="1">
        <f t="array" ref="U424">INDEX($H424:$K424,0,MATCH(U$414,$H$414:$K$414,0))*INDEX($J$408:$R$411,MATCH(U$414,$I$408:$I$411,0),MATCH(U$413,$J$407:$R$407,0))</f>
        <v>0</v>
      </c>
      <c r="V424" s="695" cm="1">
        <f t="array" ref="V424">INDEX($H424:$K424,0,MATCH(V$414,$H$414:$K$414,0))*INDEX($J$408:$R$411,MATCH(V$414,$I$408:$I$411,0),MATCH(V$413,$J$407:$R$407,0))</f>
        <v>0</v>
      </c>
      <c r="W424" s="695" cm="1">
        <f t="array" ref="W424">INDEX($H424:$K424,0,MATCH(W$414,$H$414:$K$414,0))*INDEX($J$408:$R$411,MATCH(W$414,$I$408:$I$411,0),MATCH(W$413,$J$407:$R$407,0))</f>
        <v>0</v>
      </c>
      <c r="X424" s="695" cm="1">
        <f t="array" ref="X424">INDEX($H424:$K424,0,MATCH(X$414,$H$414:$K$414,0))*INDEX($J$408:$R$411,MATCH(X$414,$I$408:$I$411,0),MATCH(X$413,$J$407:$R$407,0))</f>
        <v>0</v>
      </c>
      <c r="Y424" s="695" cm="1">
        <f t="array" ref="Y424">INDEX($H424:$K424,0,MATCH(Y$414,$H$414:$K$414,0))*INDEX($J$408:$R$411,MATCH(Y$414,$I$408:$I$411,0),MATCH(Y$413,$J$407:$R$407,0))</f>
        <v>0</v>
      </c>
      <c r="Z424" s="695" cm="1">
        <f t="array" ref="Z424">INDEX($H424:$K424,0,MATCH(Z$414,$H$414:$K$414,0))*INDEX($J$408:$R$411,MATCH(Z$414,$I$408:$I$411,0),MATCH(Z$413,$J$407:$R$407,0))</f>
        <v>0</v>
      </c>
      <c r="AA424" s="695" cm="1">
        <f t="array" ref="AA424">INDEX($H424:$K424,0,MATCH(AA$414,$H$414:$K$414,0))*INDEX($J$408:$R$411,MATCH(AA$414,$I$408:$I$411,0),MATCH(AA$413,$J$407:$R$407,0))</f>
        <v>0</v>
      </c>
      <c r="AB424" s="695" cm="1">
        <f t="array" ref="AB424">INDEX($H424:$K424,0,MATCH(AB$414,$H$414:$K$414,0))*INDEX($J$408:$R$411,MATCH(AB$414,$I$408:$I$411,0),MATCH(AB$413,$J$407:$R$407,0))</f>
        <v>0</v>
      </c>
      <c r="AC424" s="695" cm="1">
        <f t="array" ref="AC424">INDEX($H424:$K424,0,MATCH(AC$414,$H$414:$K$414,0))*INDEX($J$408:$R$411,MATCH(AC$414,$I$408:$I$411,0),MATCH(AC$413,$J$407:$R$407,0))</f>
        <v>0</v>
      </c>
      <c r="AD424" s="695" cm="1">
        <f t="array" ref="AD424">INDEX($H424:$K424,0,MATCH(AD$414,$H$414:$K$414,0))*INDEX($J$408:$R$411,MATCH(AD$414,$I$408:$I$411,0),MATCH(AD$413,$J$407:$R$407,0))</f>
        <v>0</v>
      </c>
      <c r="AE424" s="695" cm="1">
        <f t="array" ref="AE424">INDEX($H424:$K424,0,MATCH(AE$414,$H$414:$K$414,0))*INDEX($J$408:$R$411,MATCH(AE$414,$I$408:$I$411,0),MATCH(AE$413,$J$407:$R$407,0))</f>
        <v>0</v>
      </c>
      <c r="AF424" s="695" cm="1">
        <f t="array" ref="AF424">INDEX($H424:$K424,0,MATCH(AF$414,$H$414:$K$414,0))*INDEX($J$408:$R$411,MATCH(AF$414,$I$408:$I$411,0),MATCH(AF$413,$J$407:$R$407,0))</f>
        <v>0</v>
      </c>
      <c r="AG424" s="695" cm="1">
        <f t="array" ref="AG424">INDEX($H424:$K424,0,MATCH(AG$414,$H$414:$K$414,0))*INDEX($J$408:$R$411,MATCH(AG$414,$I$408:$I$411,0),MATCH(AG$413,$J$407:$R$407,0))</f>
        <v>0</v>
      </c>
      <c r="AH424" s="695" cm="1">
        <f t="array" ref="AH424">INDEX($H424:$K424,0,MATCH(AH$414,$H$414:$K$414,0))*INDEX($J$408:$R$411,MATCH(AH$414,$I$408:$I$411,0),MATCH(AH$413,$J$407:$R$407,0))</f>
        <v>0</v>
      </c>
      <c r="AI424" s="695" cm="1">
        <f t="array" ref="AI424">INDEX($H424:$K424,0,MATCH(AI$414,$H$414:$K$414,0))*INDEX($J$408:$R$411,MATCH(AI$414,$I$408:$I$411,0),MATCH(AI$413,$J$407:$R$407,0))</f>
        <v>0</v>
      </c>
      <c r="AJ424" s="695" cm="1">
        <f t="array" ref="AJ424">INDEX($H424:$K424,0,MATCH(AJ$414,$H$414:$K$414,0))*INDEX($J$408:$R$411,MATCH(AJ$414,$I$408:$I$411,0),MATCH(AJ$413,$J$407:$R$407,0))</f>
        <v>0</v>
      </c>
      <c r="AK424" s="695" cm="1">
        <f t="array" ref="AK424">INDEX($H424:$K424,0,MATCH(AK$414,$H$414:$K$414,0))*INDEX($J$408:$R$411,MATCH(AK$414,$I$408:$I$411,0),MATCH(AK$413,$J$407:$R$407,0))</f>
        <v>0</v>
      </c>
      <c r="AL424" s="695" cm="1">
        <f t="array" ref="AL424">INDEX($H424:$K424,0,MATCH(AL$414,$H$414:$K$414,0))*INDEX($J$408:$R$411,MATCH(AL$414,$I$408:$I$411,0),MATCH(AL$413,$J$407:$R$407,0))</f>
        <v>0</v>
      </c>
      <c r="AM424" s="695" cm="1">
        <f t="array" ref="AM424">INDEX($H424:$K424,0,MATCH(AM$414,$H$414:$K$414,0))*INDEX($J$408:$R$411,MATCH(AM$414,$I$408:$I$411,0),MATCH(AM$413,$J$407:$R$407,0))</f>
        <v>0</v>
      </c>
      <c r="AN424" s="695" cm="1">
        <f t="array" ref="AN424">INDEX($H424:$K424,0,MATCH(AN$414,$H$414:$K$414,0))*INDEX($J$408:$R$411,MATCH(AN$414,$I$408:$I$411,0),MATCH(AN$413,$J$407:$R$407,0))</f>
        <v>0</v>
      </c>
      <c r="AO424" s="695" cm="1">
        <f t="array" ref="AO424">INDEX($H424:$K424,0,MATCH(AO$414,$H$414:$K$414,0))*INDEX($J$408:$R$411,MATCH(AO$414,$I$408:$I$411,0),MATCH(AO$413,$J$407:$R$407,0))</f>
        <v>0</v>
      </c>
      <c r="AP424" s="695" cm="1">
        <f t="array" ref="AP424">INDEX($H424:$K424,0,MATCH(AP$414,$H$414:$K$414,0))*INDEX($J$408:$R$411,MATCH(AP$414,$I$408:$I$411,0),MATCH(AP$413,$J$407:$R$407,0))</f>
        <v>0</v>
      </c>
      <c r="AQ424" s="695" cm="1">
        <f t="array" ref="AQ424">INDEX($H424:$K424,0,MATCH(AQ$414,$H$414:$K$414,0))*INDEX($J$408:$R$411,MATCH(AQ$414,$I$408:$I$411,0),MATCH(AQ$413,$J$407:$R$407,0))</f>
        <v>0</v>
      </c>
      <c r="AR424" s="695" cm="1">
        <f t="array" ref="AR424">INDEX($H424:$K424,0,MATCH(AR$414,$H$414:$K$414,0))*INDEX($J$408:$R$411,MATCH(AR$414,$I$408:$I$411,0),MATCH(AR$413,$J$407:$R$407,0))</f>
        <v>0</v>
      </c>
      <c r="AS424" s="695" cm="1">
        <f t="array" ref="AS424">INDEX($H424:$K424,0,MATCH(AS$414,$H$414:$K$414,0))*INDEX($J$408:$R$411,MATCH(AS$414,$I$408:$I$411,0),MATCH(AS$413,$J$407:$R$407,0))</f>
        <v>0</v>
      </c>
      <c r="AT424" s="695" cm="1">
        <f t="array" ref="AT424">INDEX($H424:$K424,0,MATCH(AT$414,$H$414:$K$414,0))*INDEX($J$408:$R$411,MATCH(AT$414,$I$408:$I$411,0),MATCH(AT$413,$J$407:$R$407,0))</f>
        <v>0</v>
      </c>
      <c r="AU424" s="695" cm="1">
        <f t="array" ref="AU424">INDEX($H424:$K424,0,MATCH(AU$414,$H$414:$K$414,0))*INDEX($J$408:$R$411,MATCH(AU$414,$I$408:$I$411,0),MATCH(AU$413,$J$407:$R$407,0))</f>
        <v>0</v>
      </c>
      <c r="AV424" s="186"/>
      <c r="AW424" s="186"/>
      <c r="AX424" s="16"/>
      <c r="AY424" s="8"/>
      <c r="AZ424" s="8"/>
      <c r="BA424" s="8"/>
    </row>
    <row r="425" spans="1:53" ht="14.5" outlineLevel="1" x14ac:dyDescent="0.35">
      <c r="A425" s="6"/>
      <c r="B425" s="7"/>
      <c r="C425" s="17"/>
      <c r="D425" s="17"/>
      <c r="E425" s="17"/>
      <c r="F425" s="26"/>
      <c r="G425" s="26" t="str">
        <f t="shared" si="184"/>
        <v>GGGC1OFa2</v>
      </c>
      <c r="H425" s="222">
        <v>0</v>
      </c>
      <c r="I425" s="222">
        <v>0</v>
      </c>
      <c r="J425" s="222">
        <v>0</v>
      </c>
      <c r="K425" s="222">
        <v>0</v>
      </c>
      <c r="L425" s="695" cm="1">
        <f t="array" ref="L425">INDEX($H425:$K425,0,MATCH(L$414,$H$414:$K$414,0))*INDEX($J$408:$R$411,MATCH(L$414,$I$408:$I$411,0),MATCH(L$413,$J$407:$R$407,0))</f>
        <v>0</v>
      </c>
      <c r="M425" s="695" cm="1">
        <f t="array" ref="M425">INDEX($H425:$K425,0,MATCH(M$414,$H$414:$K$414,0))*INDEX($J$408:$R$411,MATCH(M$414,$I$408:$I$411,0),MATCH(M$413,$J$407:$R$407,0))</f>
        <v>0</v>
      </c>
      <c r="N425" s="695" cm="1">
        <f t="array" ref="N425">INDEX($H425:$K425,0,MATCH(N$414,$H$414:$K$414,0))*INDEX($J$408:$R$411,MATCH(N$414,$I$408:$I$411,0),MATCH(N$413,$J$407:$R$407,0))</f>
        <v>0</v>
      </c>
      <c r="O425" s="695" cm="1">
        <f t="array" ref="O425">INDEX($H425:$K425,0,MATCH(O$414,$H$414:$K$414,0))*INDEX($J$408:$R$411,MATCH(O$414,$I$408:$I$411,0),MATCH(O$413,$J$407:$R$407,0))</f>
        <v>0</v>
      </c>
      <c r="P425" s="695" cm="1">
        <f t="array" ref="P425">INDEX($H425:$K425,0,MATCH(P$414,$H$414:$K$414,0))*INDEX($J$408:$R$411,MATCH(P$414,$I$408:$I$411,0),MATCH(P$413,$J$407:$R$407,0))</f>
        <v>0</v>
      </c>
      <c r="Q425" s="695" cm="1">
        <f t="array" ref="Q425">INDEX($H425:$K425,0,MATCH(Q$414,$H$414:$K$414,0))*INDEX($J$408:$R$411,MATCH(Q$414,$I$408:$I$411,0),MATCH(Q$413,$J$407:$R$407,0))</f>
        <v>0</v>
      </c>
      <c r="R425" s="695" cm="1">
        <f t="array" ref="R425">INDEX($H425:$K425,0,MATCH(R$414,$H$414:$K$414,0))*INDEX($J$408:$R$411,MATCH(R$414,$I$408:$I$411,0),MATCH(R$413,$J$407:$R$407,0))</f>
        <v>0</v>
      </c>
      <c r="S425" s="695" cm="1">
        <f t="array" ref="S425">INDEX($H425:$K425,0,MATCH(S$414,$H$414:$K$414,0))*INDEX($J$408:$R$411,MATCH(S$414,$I$408:$I$411,0),MATCH(S$413,$J$407:$R$407,0))</f>
        <v>0</v>
      </c>
      <c r="T425" s="695" cm="1">
        <f t="array" ref="T425">INDEX($H425:$K425,0,MATCH(T$414,$H$414:$K$414,0))*INDEX($J$408:$R$411,MATCH(T$414,$I$408:$I$411,0),MATCH(T$413,$J$407:$R$407,0))</f>
        <v>0</v>
      </c>
      <c r="U425" s="695" cm="1">
        <f t="array" ref="U425">INDEX($H425:$K425,0,MATCH(U$414,$H$414:$K$414,0))*INDEX($J$408:$R$411,MATCH(U$414,$I$408:$I$411,0),MATCH(U$413,$J$407:$R$407,0))</f>
        <v>0</v>
      </c>
      <c r="V425" s="695" cm="1">
        <f t="array" ref="V425">INDEX($H425:$K425,0,MATCH(V$414,$H$414:$K$414,0))*INDEX($J$408:$R$411,MATCH(V$414,$I$408:$I$411,0),MATCH(V$413,$J$407:$R$407,0))</f>
        <v>0</v>
      </c>
      <c r="W425" s="695" cm="1">
        <f t="array" ref="W425">INDEX($H425:$K425,0,MATCH(W$414,$H$414:$K$414,0))*INDEX($J$408:$R$411,MATCH(W$414,$I$408:$I$411,0),MATCH(W$413,$J$407:$R$407,0))</f>
        <v>0</v>
      </c>
      <c r="X425" s="695" cm="1">
        <f t="array" ref="X425">INDEX($H425:$K425,0,MATCH(X$414,$H$414:$K$414,0))*INDEX($J$408:$R$411,MATCH(X$414,$I$408:$I$411,0),MATCH(X$413,$J$407:$R$407,0))</f>
        <v>0</v>
      </c>
      <c r="Y425" s="695" cm="1">
        <f t="array" ref="Y425">INDEX($H425:$K425,0,MATCH(Y$414,$H$414:$K$414,0))*INDEX($J$408:$R$411,MATCH(Y$414,$I$408:$I$411,0),MATCH(Y$413,$J$407:$R$407,0))</f>
        <v>0</v>
      </c>
      <c r="Z425" s="695" cm="1">
        <f t="array" ref="Z425">INDEX($H425:$K425,0,MATCH(Z$414,$H$414:$K$414,0))*INDEX($J$408:$R$411,MATCH(Z$414,$I$408:$I$411,0),MATCH(Z$413,$J$407:$R$407,0))</f>
        <v>0</v>
      </c>
      <c r="AA425" s="695" cm="1">
        <f t="array" ref="AA425">INDEX($H425:$K425,0,MATCH(AA$414,$H$414:$K$414,0))*INDEX($J$408:$R$411,MATCH(AA$414,$I$408:$I$411,0),MATCH(AA$413,$J$407:$R$407,0))</f>
        <v>0</v>
      </c>
      <c r="AB425" s="695" cm="1">
        <f t="array" ref="AB425">INDEX($H425:$K425,0,MATCH(AB$414,$H$414:$K$414,0))*INDEX($J$408:$R$411,MATCH(AB$414,$I$408:$I$411,0),MATCH(AB$413,$J$407:$R$407,0))</f>
        <v>0</v>
      </c>
      <c r="AC425" s="695" cm="1">
        <f t="array" ref="AC425">INDEX($H425:$K425,0,MATCH(AC$414,$H$414:$K$414,0))*INDEX($J$408:$R$411,MATCH(AC$414,$I$408:$I$411,0),MATCH(AC$413,$J$407:$R$407,0))</f>
        <v>0</v>
      </c>
      <c r="AD425" s="695" cm="1">
        <f t="array" ref="AD425">INDEX($H425:$K425,0,MATCH(AD$414,$H$414:$K$414,0))*INDEX($J$408:$R$411,MATCH(AD$414,$I$408:$I$411,0),MATCH(AD$413,$J$407:$R$407,0))</f>
        <v>0</v>
      </c>
      <c r="AE425" s="695" cm="1">
        <f t="array" ref="AE425">INDEX($H425:$K425,0,MATCH(AE$414,$H$414:$K$414,0))*INDEX($J$408:$R$411,MATCH(AE$414,$I$408:$I$411,0),MATCH(AE$413,$J$407:$R$407,0))</f>
        <v>0</v>
      </c>
      <c r="AF425" s="695" cm="1">
        <f t="array" ref="AF425">INDEX($H425:$K425,0,MATCH(AF$414,$H$414:$K$414,0))*INDEX($J$408:$R$411,MATCH(AF$414,$I$408:$I$411,0),MATCH(AF$413,$J$407:$R$407,0))</f>
        <v>0</v>
      </c>
      <c r="AG425" s="695" cm="1">
        <f t="array" ref="AG425">INDEX($H425:$K425,0,MATCH(AG$414,$H$414:$K$414,0))*INDEX($J$408:$R$411,MATCH(AG$414,$I$408:$I$411,0),MATCH(AG$413,$J$407:$R$407,0))</f>
        <v>0</v>
      </c>
      <c r="AH425" s="695" cm="1">
        <f t="array" ref="AH425">INDEX($H425:$K425,0,MATCH(AH$414,$H$414:$K$414,0))*INDEX($J$408:$R$411,MATCH(AH$414,$I$408:$I$411,0),MATCH(AH$413,$J$407:$R$407,0))</f>
        <v>0</v>
      </c>
      <c r="AI425" s="695" cm="1">
        <f t="array" ref="AI425">INDEX($H425:$K425,0,MATCH(AI$414,$H$414:$K$414,0))*INDEX($J$408:$R$411,MATCH(AI$414,$I$408:$I$411,0),MATCH(AI$413,$J$407:$R$407,0))</f>
        <v>0</v>
      </c>
      <c r="AJ425" s="695" cm="1">
        <f t="array" ref="AJ425">INDEX($H425:$K425,0,MATCH(AJ$414,$H$414:$K$414,0))*INDEX($J$408:$R$411,MATCH(AJ$414,$I$408:$I$411,0),MATCH(AJ$413,$J$407:$R$407,0))</f>
        <v>0</v>
      </c>
      <c r="AK425" s="695" cm="1">
        <f t="array" ref="AK425">INDEX($H425:$K425,0,MATCH(AK$414,$H$414:$K$414,0))*INDEX($J$408:$R$411,MATCH(AK$414,$I$408:$I$411,0),MATCH(AK$413,$J$407:$R$407,0))</f>
        <v>0</v>
      </c>
      <c r="AL425" s="695" cm="1">
        <f t="array" ref="AL425">INDEX($H425:$K425,0,MATCH(AL$414,$H$414:$K$414,0))*INDEX($J$408:$R$411,MATCH(AL$414,$I$408:$I$411,0),MATCH(AL$413,$J$407:$R$407,0))</f>
        <v>0</v>
      </c>
      <c r="AM425" s="695" cm="1">
        <f t="array" ref="AM425">INDEX($H425:$K425,0,MATCH(AM$414,$H$414:$K$414,0))*INDEX($J$408:$R$411,MATCH(AM$414,$I$408:$I$411,0),MATCH(AM$413,$J$407:$R$407,0))</f>
        <v>0</v>
      </c>
      <c r="AN425" s="695" cm="1">
        <f t="array" ref="AN425">INDEX($H425:$K425,0,MATCH(AN$414,$H$414:$K$414,0))*INDEX($J$408:$R$411,MATCH(AN$414,$I$408:$I$411,0),MATCH(AN$413,$J$407:$R$407,0))</f>
        <v>0</v>
      </c>
      <c r="AO425" s="695" cm="1">
        <f t="array" ref="AO425">INDEX($H425:$K425,0,MATCH(AO$414,$H$414:$K$414,0))*INDEX($J$408:$R$411,MATCH(AO$414,$I$408:$I$411,0),MATCH(AO$413,$J$407:$R$407,0))</f>
        <v>0</v>
      </c>
      <c r="AP425" s="695" cm="1">
        <f t="array" ref="AP425">INDEX($H425:$K425,0,MATCH(AP$414,$H$414:$K$414,0))*INDEX($J$408:$R$411,MATCH(AP$414,$I$408:$I$411,0),MATCH(AP$413,$J$407:$R$407,0))</f>
        <v>0</v>
      </c>
      <c r="AQ425" s="695" cm="1">
        <f t="array" ref="AQ425">INDEX($H425:$K425,0,MATCH(AQ$414,$H$414:$K$414,0))*INDEX($J$408:$R$411,MATCH(AQ$414,$I$408:$I$411,0),MATCH(AQ$413,$J$407:$R$407,0))</f>
        <v>0</v>
      </c>
      <c r="AR425" s="695" cm="1">
        <f t="array" ref="AR425">INDEX($H425:$K425,0,MATCH(AR$414,$H$414:$K$414,0))*INDEX($J$408:$R$411,MATCH(AR$414,$I$408:$I$411,0),MATCH(AR$413,$J$407:$R$407,0))</f>
        <v>0</v>
      </c>
      <c r="AS425" s="695" cm="1">
        <f t="array" ref="AS425">INDEX($H425:$K425,0,MATCH(AS$414,$H$414:$K$414,0))*INDEX($J$408:$R$411,MATCH(AS$414,$I$408:$I$411,0),MATCH(AS$413,$J$407:$R$407,0))</f>
        <v>0</v>
      </c>
      <c r="AT425" s="695" cm="1">
        <f t="array" ref="AT425">INDEX($H425:$K425,0,MATCH(AT$414,$H$414:$K$414,0))*INDEX($J$408:$R$411,MATCH(AT$414,$I$408:$I$411,0),MATCH(AT$413,$J$407:$R$407,0))</f>
        <v>0</v>
      </c>
      <c r="AU425" s="695" cm="1">
        <f t="array" ref="AU425">INDEX($H425:$K425,0,MATCH(AU$414,$H$414:$K$414,0))*INDEX($J$408:$R$411,MATCH(AU$414,$I$408:$I$411,0),MATCH(AU$413,$J$407:$R$407,0))</f>
        <v>0</v>
      </c>
      <c r="AV425" s="186"/>
      <c r="AW425" s="186"/>
      <c r="AX425" s="16"/>
      <c r="AY425" s="8"/>
      <c r="AZ425" s="8"/>
      <c r="BA425" s="8"/>
    </row>
    <row r="426" spans="1:53" ht="14.5" outlineLevel="1" x14ac:dyDescent="0.35">
      <c r="A426" s="6"/>
      <c r="B426" s="7"/>
      <c r="C426" s="17"/>
      <c r="D426" s="17"/>
      <c r="E426" s="17"/>
      <c r="F426" s="26"/>
      <c r="G426" s="26" t="str">
        <f t="shared" si="184"/>
        <v>GGGC1LFa2</v>
      </c>
      <c r="H426" s="222">
        <v>0</v>
      </c>
      <c r="I426" s="222">
        <v>0</v>
      </c>
      <c r="J426" s="222">
        <v>0</v>
      </c>
      <c r="K426" s="222">
        <v>0</v>
      </c>
      <c r="L426" s="695" cm="1">
        <f t="array" ref="L426">INDEX($H426:$K426,0,MATCH(L$414,$H$414:$K$414,0))*INDEX($J$408:$R$411,MATCH(L$414,$I$408:$I$411,0),MATCH(L$413,$J$407:$R$407,0))</f>
        <v>0</v>
      </c>
      <c r="M426" s="695" cm="1">
        <f t="array" ref="M426">INDEX($H426:$K426,0,MATCH(M$414,$H$414:$K$414,0))*INDEX($J$408:$R$411,MATCH(M$414,$I$408:$I$411,0),MATCH(M$413,$J$407:$R$407,0))</f>
        <v>0</v>
      </c>
      <c r="N426" s="695" cm="1">
        <f t="array" ref="N426">INDEX($H426:$K426,0,MATCH(N$414,$H$414:$K$414,0))*INDEX($J$408:$R$411,MATCH(N$414,$I$408:$I$411,0),MATCH(N$413,$J$407:$R$407,0))</f>
        <v>0</v>
      </c>
      <c r="O426" s="695" cm="1">
        <f t="array" ref="O426">INDEX($H426:$K426,0,MATCH(O$414,$H$414:$K$414,0))*INDEX($J$408:$R$411,MATCH(O$414,$I$408:$I$411,0),MATCH(O$413,$J$407:$R$407,0))</f>
        <v>0</v>
      </c>
      <c r="P426" s="695" cm="1">
        <f t="array" ref="P426">INDEX($H426:$K426,0,MATCH(P$414,$H$414:$K$414,0))*INDEX($J$408:$R$411,MATCH(P$414,$I$408:$I$411,0),MATCH(P$413,$J$407:$R$407,0))</f>
        <v>0</v>
      </c>
      <c r="Q426" s="695" cm="1">
        <f t="array" ref="Q426">INDEX($H426:$K426,0,MATCH(Q$414,$H$414:$K$414,0))*INDEX($J$408:$R$411,MATCH(Q$414,$I$408:$I$411,0),MATCH(Q$413,$J$407:$R$407,0))</f>
        <v>0</v>
      </c>
      <c r="R426" s="695" cm="1">
        <f t="array" ref="R426">INDEX($H426:$K426,0,MATCH(R$414,$H$414:$K$414,0))*INDEX($J$408:$R$411,MATCH(R$414,$I$408:$I$411,0),MATCH(R$413,$J$407:$R$407,0))</f>
        <v>0</v>
      </c>
      <c r="S426" s="695" cm="1">
        <f t="array" ref="S426">INDEX($H426:$K426,0,MATCH(S$414,$H$414:$K$414,0))*INDEX($J$408:$R$411,MATCH(S$414,$I$408:$I$411,0),MATCH(S$413,$J$407:$R$407,0))</f>
        <v>0</v>
      </c>
      <c r="T426" s="695" cm="1">
        <f t="array" ref="T426">INDEX($H426:$K426,0,MATCH(T$414,$H$414:$K$414,0))*INDEX($J$408:$R$411,MATCH(T$414,$I$408:$I$411,0),MATCH(T$413,$J$407:$R$407,0))</f>
        <v>0</v>
      </c>
      <c r="U426" s="695" cm="1">
        <f t="array" ref="U426">INDEX($H426:$K426,0,MATCH(U$414,$H$414:$K$414,0))*INDEX($J$408:$R$411,MATCH(U$414,$I$408:$I$411,0),MATCH(U$413,$J$407:$R$407,0))</f>
        <v>0</v>
      </c>
      <c r="V426" s="695" cm="1">
        <f t="array" ref="V426">INDEX($H426:$K426,0,MATCH(V$414,$H$414:$K$414,0))*INDEX($J$408:$R$411,MATCH(V$414,$I$408:$I$411,0),MATCH(V$413,$J$407:$R$407,0))</f>
        <v>0</v>
      </c>
      <c r="W426" s="695" cm="1">
        <f t="array" ref="W426">INDEX($H426:$K426,0,MATCH(W$414,$H$414:$K$414,0))*INDEX($J$408:$R$411,MATCH(W$414,$I$408:$I$411,0),MATCH(W$413,$J$407:$R$407,0))</f>
        <v>0</v>
      </c>
      <c r="X426" s="695" cm="1">
        <f t="array" ref="X426">INDEX($H426:$K426,0,MATCH(X$414,$H$414:$K$414,0))*INDEX($J$408:$R$411,MATCH(X$414,$I$408:$I$411,0),MATCH(X$413,$J$407:$R$407,0))</f>
        <v>0</v>
      </c>
      <c r="Y426" s="695" cm="1">
        <f t="array" ref="Y426">INDEX($H426:$K426,0,MATCH(Y$414,$H$414:$K$414,0))*INDEX($J$408:$R$411,MATCH(Y$414,$I$408:$I$411,0),MATCH(Y$413,$J$407:$R$407,0))</f>
        <v>0</v>
      </c>
      <c r="Z426" s="695" cm="1">
        <f t="array" ref="Z426">INDEX($H426:$K426,0,MATCH(Z$414,$H$414:$K$414,0))*INDEX($J$408:$R$411,MATCH(Z$414,$I$408:$I$411,0),MATCH(Z$413,$J$407:$R$407,0))</f>
        <v>0</v>
      </c>
      <c r="AA426" s="695" cm="1">
        <f t="array" ref="AA426">INDEX($H426:$K426,0,MATCH(AA$414,$H$414:$K$414,0))*INDEX($J$408:$R$411,MATCH(AA$414,$I$408:$I$411,0),MATCH(AA$413,$J$407:$R$407,0))</f>
        <v>0</v>
      </c>
      <c r="AB426" s="695" cm="1">
        <f t="array" ref="AB426">INDEX($H426:$K426,0,MATCH(AB$414,$H$414:$K$414,0))*INDEX($J$408:$R$411,MATCH(AB$414,$I$408:$I$411,0),MATCH(AB$413,$J$407:$R$407,0))</f>
        <v>0</v>
      </c>
      <c r="AC426" s="695" cm="1">
        <f t="array" ref="AC426">INDEX($H426:$K426,0,MATCH(AC$414,$H$414:$K$414,0))*INDEX($J$408:$R$411,MATCH(AC$414,$I$408:$I$411,0),MATCH(AC$413,$J$407:$R$407,0))</f>
        <v>0</v>
      </c>
      <c r="AD426" s="695" cm="1">
        <f t="array" ref="AD426">INDEX($H426:$K426,0,MATCH(AD$414,$H$414:$K$414,0))*INDEX($J$408:$R$411,MATCH(AD$414,$I$408:$I$411,0),MATCH(AD$413,$J$407:$R$407,0))</f>
        <v>0</v>
      </c>
      <c r="AE426" s="695" cm="1">
        <f t="array" ref="AE426">INDEX($H426:$K426,0,MATCH(AE$414,$H$414:$K$414,0))*INDEX($J$408:$R$411,MATCH(AE$414,$I$408:$I$411,0),MATCH(AE$413,$J$407:$R$407,0))</f>
        <v>0</v>
      </c>
      <c r="AF426" s="695" cm="1">
        <f t="array" ref="AF426">INDEX($H426:$K426,0,MATCH(AF$414,$H$414:$K$414,0))*INDEX($J$408:$R$411,MATCH(AF$414,$I$408:$I$411,0),MATCH(AF$413,$J$407:$R$407,0))</f>
        <v>0</v>
      </c>
      <c r="AG426" s="695" cm="1">
        <f t="array" ref="AG426">INDEX($H426:$K426,0,MATCH(AG$414,$H$414:$K$414,0))*INDEX($J$408:$R$411,MATCH(AG$414,$I$408:$I$411,0),MATCH(AG$413,$J$407:$R$407,0))</f>
        <v>0</v>
      </c>
      <c r="AH426" s="695" cm="1">
        <f t="array" ref="AH426">INDEX($H426:$K426,0,MATCH(AH$414,$H$414:$K$414,0))*INDEX($J$408:$R$411,MATCH(AH$414,$I$408:$I$411,0),MATCH(AH$413,$J$407:$R$407,0))</f>
        <v>0</v>
      </c>
      <c r="AI426" s="695" cm="1">
        <f t="array" ref="AI426">INDEX($H426:$K426,0,MATCH(AI$414,$H$414:$K$414,0))*INDEX($J$408:$R$411,MATCH(AI$414,$I$408:$I$411,0),MATCH(AI$413,$J$407:$R$407,0))</f>
        <v>0</v>
      </c>
      <c r="AJ426" s="695" cm="1">
        <f t="array" ref="AJ426">INDEX($H426:$K426,0,MATCH(AJ$414,$H$414:$K$414,0))*INDEX($J$408:$R$411,MATCH(AJ$414,$I$408:$I$411,0),MATCH(AJ$413,$J$407:$R$407,0))</f>
        <v>0</v>
      </c>
      <c r="AK426" s="695" cm="1">
        <f t="array" ref="AK426">INDEX($H426:$K426,0,MATCH(AK$414,$H$414:$K$414,0))*INDEX($J$408:$R$411,MATCH(AK$414,$I$408:$I$411,0),MATCH(AK$413,$J$407:$R$407,0))</f>
        <v>0</v>
      </c>
      <c r="AL426" s="695" cm="1">
        <f t="array" ref="AL426">INDEX($H426:$K426,0,MATCH(AL$414,$H$414:$K$414,0))*INDEX($J$408:$R$411,MATCH(AL$414,$I$408:$I$411,0),MATCH(AL$413,$J$407:$R$407,0))</f>
        <v>0</v>
      </c>
      <c r="AM426" s="695" cm="1">
        <f t="array" ref="AM426">INDEX($H426:$K426,0,MATCH(AM$414,$H$414:$K$414,0))*INDEX($J$408:$R$411,MATCH(AM$414,$I$408:$I$411,0),MATCH(AM$413,$J$407:$R$407,0))</f>
        <v>0</v>
      </c>
      <c r="AN426" s="695" cm="1">
        <f t="array" ref="AN426">INDEX($H426:$K426,0,MATCH(AN$414,$H$414:$K$414,0))*INDEX($J$408:$R$411,MATCH(AN$414,$I$408:$I$411,0),MATCH(AN$413,$J$407:$R$407,0))</f>
        <v>0</v>
      </c>
      <c r="AO426" s="695" cm="1">
        <f t="array" ref="AO426">INDEX($H426:$K426,0,MATCH(AO$414,$H$414:$K$414,0))*INDEX($J$408:$R$411,MATCH(AO$414,$I$408:$I$411,0),MATCH(AO$413,$J$407:$R$407,0))</f>
        <v>0</v>
      </c>
      <c r="AP426" s="695" cm="1">
        <f t="array" ref="AP426">INDEX($H426:$K426,0,MATCH(AP$414,$H$414:$K$414,0))*INDEX($J$408:$R$411,MATCH(AP$414,$I$408:$I$411,0),MATCH(AP$413,$J$407:$R$407,0))</f>
        <v>0</v>
      </c>
      <c r="AQ426" s="695" cm="1">
        <f t="array" ref="AQ426">INDEX($H426:$K426,0,MATCH(AQ$414,$H$414:$K$414,0))*INDEX($J$408:$R$411,MATCH(AQ$414,$I$408:$I$411,0),MATCH(AQ$413,$J$407:$R$407,0))</f>
        <v>0</v>
      </c>
      <c r="AR426" s="695" cm="1">
        <f t="array" ref="AR426">INDEX($H426:$K426,0,MATCH(AR$414,$H$414:$K$414,0))*INDEX($J$408:$R$411,MATCH(AR$414,$I$408:$I$411,0),MATCH(AR$413,$J$407:$R$407,0))</f>
        <v>0</v>
      </c>
      <c r="AS426" s="695" cm="1">
        <f t="array" ref="AS426">INDEX($H426:$K426,0,MATCH(AS$414,$H$414:$K$414,0))*INDEX($J$408:$R$411,MATCH(AS$414,$I$408:$I$411,0),MATCH(AS$413,$J$407:$R$407,0))</f>
        <v>0</v>
      </c>
      <c r="AT426" s="695" cm="1">
        <f t="array" ref="AT426">INDEX($H426:$K426,0,MATCH(AT$414,$H$414:$K$414,0))*INDEX($J$408:$R$411,MATCH(AT$414,$I$408:$I$411,0),MATCH(AT$413,$J$407:$R$407,0))</f>
        <v>0</v>
      </c>
      <c r="AU426" s="695" cm="1">
        <f t="array" ref="AU426">INDEX($H426:$K426,0,MATCH(AU$414,$H$414:$K$414,0))*INDEX($J$408:$R$411,MATCH(AU$414,$I$408:$I$411,0),MATCH(AU$413,$J$407:$R$407,0))</f>
        <v>0</v>
      </c>
      <c r="AV426" s="186"/>
      <c r="AW426" s="186"/>
      <c r="AX426" s="16"/>
      <c r="AY426" s="8"/>
      <c r="AZ426" s="8"/>
      <c r="BA426" s="8"/>
    </row>
    <row r="427" spans="1:53" ht="14.5" outlineLevel="1" x14ac:dyDescent="0.35">
      <c r="A427" s="6"/>
      <c r="B427" s="7"/>
      <c r="C427" s="17"/>
      <c r="D427" s="17"/>
      <c r="E427" s="17"/>
      <c r="F427" s="26"/>
      <c r="G427" s="26" t="str">
        <f t="shared" si="184"/>
        <v>SPSPSPSPSPsp</v>
      </c>
      <c r="H427" s="222">
        <v>0</v>
      </c>
      <c r="I427" s="222">
        <v>0</v>
      </c>
      <c r="J427" s="222">
        <v>0</v>
      </c>
      <c r="K427" s="222">
        <v>0</v>
      </c>
      <c r="L427" s="695" cm="1">
        <f t="array" ref="L427">INDEX($H427:$K427,0,MATCH(L$414,$H$414:$K$414,0))*INDEX($J$408:$R$411,MATCH(L$414,$I$408:$I$411,0),MATCH(L$413,$J$407:$R$407,0))</f>
        <v>0</v>
      </c>
      <c r="M427" s="695" cm="1">
        <f t="array" ref="M427">INDEX($H427:$K427,0,MATCH(M$414,$H$414:$K$414,0))*INDEX($J$408:$R$411,MATCH(M$414,$I$408:$I$411,0),MATCH(M$413,$J$407:$R$407,0))</f>
        <v>0</v>
      </c>
      <c r="N427" s="695" cm="1">
        <f t="array" ref="N427">INDEX($H427:$K427,0,MATCH(N$414,$H$414:$K$414,0))*INDEX($J$408:$R$411,MATCH(N$414,$I$408:$I$411,0),MATCH(N$413,$J$407:$R$407,0))</f>
        <v>0</v>
      </c>
      <c r="O427" s="695" cm="1">
        <f t="array" ref="O427">INDEX($H427:$K427,0,MATCH(O$414,$H$414:$K$414,0))*INDEX($J$408:$R$411,MATCH(O$414,$I$408:$I$411,0),MATCH(O$413,$J$407:$R$407,0))</f>
        <v>0</v>
      </c>
      <c r="P427" s="695" cm="1">
        <f t="array" ref="P427">INDEX($H427:$K427,0,MATCH(P$414,$H$414:$K$414,0))*INDEX($J$408:$R$411,MATCH(P$414,$I$408:$I$411,0),MATCH(P$413,$J$407:$R$407,0))</f>
        <v>0</v>
      </c>
      <c r="Q427" s="695" cm="1">
        <f t="array" ref="Q427">INDEX($H427:$K427,0,MATCH(Q$414,$H$414:$K$414,0))*INDEX($J$408:$R$411,MATCH(Q$414,$I$408:$I$411,0),MATCH(Q$413,$J$407:$R$407,0))</f>
        <v>0</v>
      </c>
      <c r="R427" s="695" cm="1">
        <f t="array" ref="R427">INDEX($H427:$K427,0,MATCH(R$414,$H$414:$K$414,0))*INDEX($J$408:$R$411,MATCH(R$414,$I$408:$I$411,0),MATCH(R$413,$J$407:$R$407,0))</f>
        <v>0</v>
      </c>
      <c r="S427" s="695" cm="1">
        <f t="array" ref="S427">INDEX($H427:$K427,0,MATCH(S$414,$H$414:$K$414,0))*INDEX($J$408:$R$411,MATCH(S$414,$I$408:$I$411,0),MATCH(S$413,$J$407:$R$407,0))</f>
        <v>0</v>
      </c>
      <c r="T427" s="695" cm="1">
        <f t="array" ref="T427">INDEX($H427:$K427,0,MATCH(T$414,$H$414:$K$414,0))*INDEX($J$408:$R$411,MATCH(T$414,$I$408:$I$411,0),MATCH(T$413,$J$407:$R$407,0))</f>
        <v>0</v>
      </c>
      <c r="U427" s="695" cm="1">
        <f t="array" ref="U427">INDEX($H427:$K427,0,MATCH(U$414,$H$414:$K$414,0))*INDEX($J$408:$R$411,MATCH(U$414,$I$408:$I$411,0),MATCH(U$413,$J$407:$R$407,0))</f>
        <v>0</v>
      </c>
      <c r="V427" s="695" cm="1">
        <f t="array" ref="V427">INDEX($H427:$K427,0,MATCH(V$414,$H$414:$K$414,0))*INDEX($J$408:$R$411,MATCH(V$414,$I$408:$I$411,0),MATCH(V$413,$J$407:$R$407,0))</f>
        <v>0</v>
      </c>
      <c r="W427" s="695" cm="1">
        <f t="array" ref="W427">INDEX($H427:$K427,0,MATCH(W$414,$H$414:$K$414,0))*INDEX($J$408:$R$411,MATCH(W$414,$I$408:$I$411,0),MATCH(W$413,$J$407:$R$407,0))</f>
        <v>0</v>
      </c>
      <c r="X427" s="695" cm="1">
        <f t="array" ref="X427">INDEX($H427:$K427,0,MATCH(X$414,$H$414:$K$414,0))*INDEX($J$408:$R$411,MATCH(X$414,$I$408:$I$411,0),MATCH(X$413,$J$407:$R$407,0))</f>
        <v>0</v>
      </c>
      <c r="Y427" s="695" cm="1">
        <f t="array" ref="Y427">INDEX($H427:$K427,0,MATCH(Y$414,$H$414:$K$414,0))*INDEX($J$408:$R$411,MATCH(Y$414,$I$408:$I$411,0),MATCH(Y$413,$J$407:$R$407,0))</f>
        <v>0</v>
      </c>
      <c r="Z427" s="695" cm="1">
        <f t="array" ref="Z427">INDEX($H427:$K427,0,MATCH(Z$414,$H$414:$K$414,0))*INDEX($J$408:$R$411,MATCH(Z$414,$I$408:$I$411,0),MATCH(Z$413,$J$407:$R$407,0))</f>
        <v>0</v>
      </c>
      <c r="AA427" s="695" cm="1">
        <f t="array" ref="AA427">INDEX($H427:$K427,0,MATCH(AA$414,$H$414:$K$414,0))*INDEX($J$408:$R$411,MATCH(AA$414,$I$408:$I$411,0),MATCH(AA$413,$J$407:$R$407,0))</f>
        <v>0</v>
      </c>
      <c r="AB427" s="695" cm="1">
        <f t="array" ref="AB427">INDEX($H427:$K427,0,MATCH(AB$414,$H$414:$K$414,0))*INDEX($J$408:$R$411,MATCH(AB$414,$I$408:$I$411,0),MATCH(AB$413,$J$407:$R$407,0))</f>
        <v>0</v>
      </c>
      <c r="AC427" s="695" cm="1">
        <f t="array" ref="AC427">INDEX($H427:$K427,0,MATCH(AC$414,$H$414:$K$414,0))*INDEX($J$408:$R$411,MATCH(AC$414,$I$408:$I$411,0),MATCH(AC$413,$J$407:$R$407,0))</f>
        <v>0</v>
      </c>
      <c r="AD427" s="695" cm="1">
        <f t="array" ref="AD427">INDEX($H427:$K427,0,MATCH(AD$414,$H$414:$K$414,0))*INDEX($J$408:$R$411,MATCH(AD$414,$I$408:$I$411,0),MATCH(AD$413,$J$407:$R$407,0))</f>
        <v>0</v>
      </c>
      <c r="AE427" s="695" cm="1">
        <f t="array" ref="AE427">INDEX($H427:$K427,0,MATCH(AE$414,$H$414:$K$414,0))*INDEX($J$408:$R$411,MATCH(AE$414,$I$408:$I$411,0),MATCH(AE$413,$J$407:$R$407,0))</f>
        <v>0</v>
      </c>
      <c r="AF427" s="695" cm="1">
        <f t="array" ref="AF427">INDEX($H427:$K427,0,MATCH(AF$414,$H$414:$K$414,0))*INDEX($J$408:$R$411,MATCH(AF$414,$I$408:$I$411,0),MATCH(AF$413,$J$407:$R$407,0))</f>
        <v>0</v>
      </c>
      <c r="AG427" s="695" cm="1">
        <f t="array" ref="AG427">INDEX($H427:$K427,0,MATCH(AG$414,$H$414:$K$414,0))*INDEX($J$408:$R$411,MATCH(AG$414,$I$408:$I$411,0),MATCH(AG$413,$J$407:$R$407,0))</f>
        <v>0</v>
      </c>
      <c r="AH427" s="695" cm="1">
        <f t="array" ref="AH427">INDEX($H427:$K427,0,MATCH(AH$414,$H$414:$K$414,0))*INDEX($J$408:$R$411,MATCH(AH$414,$I$408:$I$411,0),MATCH(AH$413,$J$407:$R$407,0))</f>
        <v>0</v>
      </c>
      <c r="AI427" s="695" cm="1">
        <f t="array" ref="AI427">INDEX($H427:$K427,0,MATCH(AI$414,$H$414:$K$414,0))*INDEX($J$408:$R$411,MATCH(AI$414,$I$408:$I$411,0),MATCH(AI$413,$J$407:$R$407,0))</f>
        <v>0</v>
      </c>
      <c r="AJ427" s="695" cm="1">
        <f t="array" ref="AJ427">INDEX($H427:$K427,0,MATCH(AJ$414,$H$414:$K$414,0))*INDEX($J$408:$R$411,MATCH(AJ$414,$I$408:$I$411,0),MATCH(AJ$413,$J$407:$R$407,0))</f>
        <v>0</v>
      </c>
      <c r="AK427" s="695" cm="1">
        <f t="array" ref="AK427">INDEX($H427:$K427,0,MATCH(AK$414,$H$414:$K$414,0))*INDEX($J$408:$R$411,MATCH(AK$414,$I$408:$I$411,0),MATCH(AK$413,$J$407:$R$407,0))</f>
        <v>0</v>
      </c>
      <c r="AL427" s="695" cm="1">
        <f t="array" ref="AL427">INDEX($H427:$K427,0,MATCH(AL$414,$H$414:$K$414,0))*INDEX($J$408:$R$411,MATCH(AL$414,$I$408:$I$411,0),MATCH(AL$413,$J$407:$R$407,0))</f>
        <v>0</v>
      </c>
      <c r="AM427" s="695" cm="1">
        <f t="array" ref="AM427">INDEX($H427:$K427,0,MATCH(AM$414,$H$414:$K$414,0))*INDEX($J$408:$R$411,MATCH(AM$414,$I$408:$I$411,0),MATCH(AM$413,$J$407:$R$407,0))</f>
        <v>0</v>
      </c>
      <c r="AN427" s="695" cm="1">
        <f t="array" ref="AN427">INDEX($H427:$K427,0,MATCH(AN$414,$H$414:$K$414,0))*INDEX($J$408:$R$411,MATCH(AN$414,$I$408:$I$411,0),MATCH(AN$413,$J$407:$R$407,0))</f>
        <v>0</v>
      </c>
      <c r="AO427" s="695" cm="1">
        <f t="array" ref="AO427">INDEX($H427:$K427,0,MATCH(AO$414,$H$414:$K$414,0))*INDEX($J$408:$R$411,MATCH(AO$414,$I$408:$I$411,0),MATCH(AO$413,$J$407:$R$407,0))</f>
        <v>0</v>
      </c>
      <c r="AP427" s="695" cm="1">
        <f t="array" ref="AP427">INDEX($H427:$K427,0,MATCH(AP$414,$H$414:$K$414,0))*INDEX($J$408:$R$411,MATCH(AP$414,$I$408:$I$411,0),MATCH(AP$413,$J$407:$R$407,0))</f>
        <v>0</v>
      </c>
      <c r="AQ427" s="695" cm="1">
        <f t="array" ref="AQ427">INDEX($H427:$K427,0,MATCH(AQ$414,$H$414:$K$414,0))*INDEX($J$408:$R$411,MATCH(AQ$414,$I$408:$I$411,0),MATCH(AQ$413,$J$407:$R$407,0))</f>
        <v>0</v>
      </c>
      <c r="AR427" s="695" cm="1">
        <f t="array" ref="AR427">INDEX($H427:$K427,0,MATCH(AR$414,$H$414:$K$414,0))*INDEX($J$408:$R$411,MATCH(AR$414,$I$408:$I$411,0),MATCH(AR$413,$J$407:$R$407,0))</f>
        <v>0</v>
      </c>
      <c r="AS427" s="695" cm="1">
        <f t="array" ref="AS427">INDEX($H427:$K427,0,MATCH(AS$414,$H$414:$K$414,0))*INDEX($J$408:$R$411,MATCH(AS$414,$I$408:$I$411,0),MATCH(AS$413,$J$407:$R$407,0))</f>
        <v>0</v>
      </c>
      <c r="AT427" s="695" cm="1">
        <f t="array" ref="AT427">INDEX($H427:$K427,0,MATCH(AT$414,$H$414:$K$414,0))*INDEX($J$408:$R$411,MATCH(AT$414,$I$408:$I$411,0),MATCH(AT$413,$J$407:$R$407,0))</f>
        <v>0</v>
      </c>
      <c r="AU427" s="695" cm="1">
        <f t="array" ref="AU427">INDEX($H427:$K427,0,MATCH(AU$414,$H$414:$K$414,0))*INDEX($J$408:$R$411,MATCH(AU$414,$I$408:$I$411,0),MATCH(AU$413,$J$407:$R$407,0))</f>
        <v>0</v>
      </c>
      <c r="AV427" s="186"/>
      <c r="AW427" s="186"/>
      <c r="AX427" s="16"/>
      <c r="AY427" s="8"/>
      <c r="AZ427" s="8"/>
      <c r="BA427" s="8"/>
    </row>
    <row r="428" spans="1:53" ht="14.5" outlineLevel="1" x14ac:dyDescent="0.35">
      <c r="A428" s="6"/>
      <c r="B428" s="7"/>
      <c r="C428" s="17"/>
      <c r="D428" s="17"/>
      <c r="E428" s="17"/>
      <c r="F428" s="26"/>
      <c r="G428" s="26" t="str">
        <f t="shared" si="184"/>
        <v>YYWNWl</v>
      </c>
      <c r="H428" s="222">
        <f t="shared" ref="H428:K432" si="185">INDEX($Z$228:$AC$241,MATCH($M176,$Y$228:$Y$241,0),MATCH(H$414,$Z$227:$AC$227,0))</f>
        <v>0</v>
      </c>
      <c r="I428" s="222">
        <f t="shared" si="185"/>
        <v>58</v>
      </c>
      <c r="J428" s="222">
        <f t="shared" si="185"/>
        <v>0</v>
      </c>
      <c r="K428" s="222">
        <f t="shared" si="185"/>
        <v>0</v>
      </c>
      <c r="L428" s="695" cm="1">
        <f t="array" ref="L428">INDEX($H428:$K428,0,MATCH(L$414,$H$414:$K$414,0))*INDEX($J$408:$R$411,MATCH(L$414,$I$408:$I$411,0),MATCH(L$413,$J$407:$R$407,0))</f>
        <v>0</v>
      </c>
      <c r="M428" s="695" cm="1">
        <f t="array" ref="M428">INDEX($H428:$K428,0,MATCH(M$414,$H$414:$K$414,0))*INDEX($J$408:$R$411,MATCH(M$414,$I$408:$I$411,0),MATCH(M$413,$J$407:$R$407,0))</f>
        <v>58</v>
      </c>
      <c r="N428" s="695" cm="1">
        <f t="array" ref="N428">INDEX($H428:$K428,0,MATCH(N$414,$H$414:$K$414,0))*INDEX($J$408:$R$411,MATCH(N$414,$I$408:$I$411,0),MATCH(N$413,$J$407:$R$407,0))</f>
        <v>0</v>
      </c>
      <c r="O428" s="695" cm="1">
        <f t="array" ref="O428">INDEX($H428:$K428,0,MATCH(O$414,$H$414:$K$414,0))*INDEX($J$408:$R$411,MATCH(O$414,$I$408:$I$411,0),MATCH(O$413,$J$407:$R$407,0))</f>
        <v>0</v>
      </c>
      <c r="P428" s="695" cm="1">
        <f t="array" ref="P428">INDEX($H428:$K428,0,MATCH(P$414,$H$414:$K$414,0))*INDEX($J$408:$R$411,MATCH(P$414,$I$408:$I$411,0),MATCH(P$413,$J$407:$R$407,0))</f>
        <v>0</v>
      </c>
      <c r="Q428" s="695" cm="1">
        <f t="array" ref="Q428">INDEX($H428:$K428,0,MATCH(Q$414,$H$414:$K$414,0))*INDEX($J$408:$R$411,MATCH(Q$414,$I$408:$I$411,0),MATCH(Q$413,$J$407:$R$407,0))</f>
        <v>58</v>
      </c>
      <c r="R428" s="695" cm="1">
        <f t="array" ref="R428">INDEX($H428:$K428,0,MATCH(R$414,$H$414:$K$414,0))*INDEX($J$408:$R$411,MATCH(R$414,$I$408:$I$411,0),MATCH(R$413,$J$407:$R$407,0))</f>
        <v>0</v>
      </c>
      <c r="S428" s="695" cm="1">
        <f t="array" ref="S428">INDEX($H428:$K428,0,MATCH(S$414,$H$414:$K$414,0))*INDEX($J$408:$R$411,MATCH(S$414,$I$408:$I$411,0),MATCH(S$413,$J$407:$R$407,0))</f>
        <v>0</v>
      </c>
      <c r="T428" s="695" cm="1">
        <f t="array" ref="T428">INDEX($H428:$K428,0,MATCH(T$414,$H$414:$K$414,0))*INDEX($J$408:$R$411,MATCH(T$414,$I$408:$I$411,0),MATCH(T$413,$J$407:$R$407,0))</f>
        <v>0</v>
      </c>
      <c r="U428" s="695" cm="1">
        <f t="array" ref="U428">INDEX($H428:$K428,0,MATCH(U$414,$H$414:$K$414,0))*INDEX($J$408:$R$411,MATCH(U$414,$I$408:$I$411,0),MATCH(U$413,$J$407:$R$407,0))</f>
        <v>58</v>
      </c>
      <c r="V428" s="695" cm="1">
        <f t="array" ref="V428">INDEX($H428:$K428,0,MATCH(V$414,$H$414:$K$414,0))*INDEX($J$408:$R$411,MATCH(V$414,$I$408:$I$411,0),MATCH(V$413,$J$407:$R$407,0))</f>
        <v>0</v>
      </c>
      <c r="W428" s="695" cm="1">
        <f t="array" ref="W428">INDEX($H428:$K428,0,MATCH(W$414,$H$414:$K$414,0))*INDEX($J$408:$R$411,MATCH(W$414,$I$408:$I$411,0),MATCH(W$413,$J$407:$R$407,0))</f>
        <v>0</v>
      </c>
      <c r="X428" s="695" cm="1">
        <f t="array" ref="X428">INDEX($H428:$K428,0,MATCH(X$414,$H$414:$K$414,0))*INDEX($J$408:$R$411,MATCH(X$414,$I$408:$I$411,0),MATCH(X$413,$J$407:$R$407,0))</f>
        <v>0</v>
      </c>
      <c r="Y428" s="695" cm="1">
        <f t="array" ref="Y428">INDEX($H428:$K428,0,MATCH(Y$414,$H$414:$K$414,0))*INDEX($J$408:$R$411,MATCH(Y$414,$I$408:$I$411,0),MATCH(Y$413,$J$407:$R$407,0))</f>
        <v>58</v>
      </c>
      <c r="Z428" s="695" cm="1">
        <f t="array" ref="Z428">INDEX($H428:$K428,0,MATCH(Z$414,$H$414:$K$414,0))*INDEX($J$408:$R$411,MATCH(Z$414,$I$408:$I$411,0),MATCH(Z$413,$J$407:$R$407,0))</f>
        <v>0</v>
      </c>
      <c r="AA428" s="695" cm="1">
        <f t="array" ref="AA428">INDEX($H428:$K428,0,MATCH(AA$414,$H$414:$K$414,0))*INDEX($J$408:$R$411,MATCH(AA$414,$I$408:$I$411,0),MATCH(AA$413,$J$407:$R$407,0))</f>
        <v>0</v>
      </c>
      <c r="AB428" s="695" cm="1">
        <f t="array" ref="AB428">INDEX($H428:$K428,0,MATCH(AB$414,$H$414:$K$414,0))*INDEX($J$408:$R$411,MATCH(AB$414,$I$408:$I$411,0),MATCH(AB$413,$J$407:$R$407,0))</f>
        <v>0</v>
      </c>
      <c r="AC428" s="695" cm="1">
        <f t="array" ref="AC428">INDEX($H428:$K428,0,MATCH(AC$414,$H$414:$K$414,0))*INDEX($J$408:$R$411,MATCH(AC$414,$I$408:$I$411,0),MATCH(AC$413,$J$407:$R$407,0))</f>
        <v>58</v>
      </c>
      <c r="AD428" s="695" cm="1">
        <f t="array" ref="AD428">INDEX($H428:$K428,0,MATCH(AD$414,$H$414:$K$414,0))*INDEX($J$408:$R$411,MATCH(AD$414,$I$408:$I$411,0),MATCH(AD$413,$J$407:$R$407,0))</f>
        <v>0</v>
      </c>
      <c r="AE428" s="695" cm="1">
        <f t="array" ref="AE428">INDEX($H428:$K428,0,MATCH(AE$414,$H$414:$K$414,0))*INDEX($J$408:$R$411,MATCH(AE$414,$I$408:$I$411,0),MATCH(AE$413,$J$407:$R$407,0))</f>
        <v>0</v>
      </c>
      <c r="AF428" s="695" cm="1">
        <f t="array" ref="AF428">INDEX($H428:$K428,0,MATCH(AF$414,$H$414:$K$414,0))*INDEX($J$408:$R$411,MATCH(AF$414,$I$408:$I$411,0),MATCH(AF$413,$J$407:$R$407,0))</f>
        <v>0</v>
      </c>
      <c r="AG428" s="695" cm="1">
        <f t="array" ref="AG428">INDEX($H428:$K428,0,MATCH(AG$414,$H$414:$K$414,0))*INDEX($J$408:$R$411,MATCH(AG$414,$I$408:$I$411,0),MATCH(AG$413,$J$407:$R$407,0))</f>
        <v>58</v>
      </c>
      <c r="AH428" s="695" cm="1">
        <f t="array" ref="AH428">INDEX($H428:$K428,0,MATCH(AH$414,$H$414:$K$414,0))*INDEX($J$408:$R$411,MATCH(AH$414,$I$408:$I$411,0),MATCH(AH$413,$J$407:$R$407,0))</f>
        <v>0</v>
      </c>
      <c r="AI428" s="695" cm="1">
        <f t="array" ref="AI428">INDEX($H428:$K428,0,MATCH(AI$414,$H$414:$K$414,0))*INDEX($J$408:$R$411,MATCH(AI$414,$I$408:$I$411,0),MATCH(AI$413,$J$407:$R$407,0))</f>
        <v>0</v>
      </c>
      <c r="AJ428" s="695" cm="1">
        <f t="array" ref="AJ428">INDEX($H428:$K428,0,MATCH(AJ$414,$H$414:$K$414,0))*INDEX($J$408:$R$411,MATCH(AJ$414,$I$408:$I$411,0),MATCH(AJ$413,$J$407:$R$407,0))</f>
        <v>0</v>
      </c>
      <c r="AK428" s="695" cm="1">
        <f t="array" ref="AK428">INDEX($H428:$K428,0,MATCH(AK$414,$H$414:$K$414,0))*INDEX($J$408:$R$411,MATCH(AK$414,$I$408:$I$411,0),MATCH(AK$413,$J$407:$R$407,0))</f>
        <v>58</v>
      </c>
      <c r="AL428" s="695" cm="1">
        <f t="array" ref="AL428">INDEX($H428:$K428,0,MATCH(AL$414,$H$414:$K$414,0))*INDEX($J$408:$R$411,MATCH(AL$414,$I$408:$I$411,0),MATCH(AL$413,$J$407:$R$407,0))</f>
        <v>0</v>
      </c>
      <c r="AM428" s="695" cm="1">
        <f t="array" ref="AM428">INDEX($H428:$K428,0,MATCH(AM$414,$H$414:$K$414,0))*INDEX($J$408:$R$411,MATCH(AM$414,$I$408:$I$411,0),MATCH(AM$413,$J$407:$R$407,0))</f>
        <v>0</v>
      </c>
      <c r="AN428" s="695" cm="1">
        <f t="array" ref="AN428">INDEX($H428:$K428,0,MATCH(AN$414,$H$414:$K$414,0))*INDEX($J$408:$R$411,MATCH(AN$414,$I$408:$I$411,0),MATCH(AN$413,$J$407:$R$407,0))</f>
        <v>0</v>
      </c>
      <c r="AO428" s="695" cm="1">
        <f t="array" ref="AO428">INDEX($H428:$K428,0,MATCH(AO$414,$H$414:$K$414,0))*INDEX($J$408:$R$411,MATCH(AO$414,$I$408:$I$411,0),MATCH(AO$413,$J$407:$R$407,0))</f>
        <v>58</v>
      </c>
      <c r="AP428" s="695" cm="1">
        <f t="array" ref="AP428">INDEX($H428:$K428,0,MATCH(AP$414,$H$414:$K$414,0))*INDEX($J$408:$R$411,MATCH(AP$414,$I$408:$I$411,0),MATCH(AP$413,$J$407:$R$407,0))</f>
        <v>0</v>
      </c>
      <c r="AQ428" s="695" cm="1">
        <f t="array" ref="AQ428">INDEX($H428:$K428,0,MATCH(AQ$414,$H$414:$K$414,0))*INDEX($J$408:$R$411,MATCH(AQ$414,$I$408:$I$411,0),MATCH(AQ$413,$J$407:$R$407,0))</f>
        <v>0</v>
      </c>
      <c r="AR428" s="695" cm="1">
        <f t="array" ref="AR428">INDEX($H428:$K428,0,MATCH(AR$414,$H$414:$K$414,0))*INDEX($J$408:$R$411,MATCH(AR$414,$I$408:$I$411,0),MATCH(AR$413,$J$407:$R$407,0))</f>
        <v>0</v>
      </c>
      <c r="AS428" s="695" cm="1">
        <f t="array" ref="AS428">INDEX($H428:$K428,0,MATCH(AS$414,$H$414:$K$414,0))*INDEX($J$408:$R$411,MATCH(AS$414,$I$408:$I$411,0),MATCH(AS$413,$J$407:$R$407,0))</f>
        <v>58</v>
      </c>
      <c r="AT428" s="695" cm="1">
        <f t="array" ref="AT428">INDEX($H428:$K428,0,MATCH(AT$414,$H$414:$K$414,0))*INDEX($J$408:$R$411,MATCH(AT$414,$I$408:$I$411,0),MATCH(AT$413,$J$407:$R$407,0))</f>
        <v>0</v>
      </c>
      <c r="AU428" s="695" cm="1">
        <f t="array" ref="AU428">INDEX($H428:$K428,0,MATCH(AU$414,$H$414:$K$414,0))*INDEX($J$408:$R$411,MATCH(AU$414,$I$408:$I$411,0),MATCH(AU$413,$J$407:$R$407,0))</f>
        <v>0</v>
      </c>
      <c r="AV428" s="186"/>
      <c r="AW428" s="186"/>
      <c r="AX428" s="16"/>
      <c r="AY428" s="8"/>
      <c r="AZ428" s="8"/>
      <c r="BA428" s="8"/>
    </row>
    <row r="429" spans="1:53" ht="14.5" outlineLevel="1" x14ac:dyDescent="0.35">
      <c r="A429" s="6"/>
      <c r="B429" s="7"/>
      <c r="C429" s="17"/>
      <c r="D429" s="17"/>
      <c r="E429" s="17"/>
      <c r="F429" s="26"/>
      <c r="G429" s="26" t="str">
        <f t="shared" si="184"/>
        <v>YYLWNw</v>
      </c>
      <c r="H429" s="222">
        <f t="shared" si="185"/>
        <v>0</v>
      </c>
      <c r="I429" s="222">
        <f t="shared" si="185"/>
        <v>78</v>
      </c>
      <c r="J429" s="222">
        <f t="shared" si="185"/>
        <v>19</v>
      </c>
      <c r="K429" s="222">
        <f t="shared" si="185"/>
        <v>0</v>
      </c>
      <c r="L429" s="695" cm="1">
        <f t="array" ref="L429">INDEX($H429:$K429,0,MATCH(L$414,$H$414:$K$414,0))*INDEX($J$408:$R$411,MATCH(L$414,$I$408:$I$411,0),MATCH(L$413,$J$407:$R$407,0))</f>
        <v>0</v>
      </c>
      <c r="M429" s="695" cm="1">
        <f t="array" ref="M429">INDEX($H429:$K429,0,MATCH(M$414,$H$414:$K$414,0))*INDEX($J$408:$R$411,MATCH(M$414,$I$408:$I$411,0),MATCH(M$413,$J$407:$R$407,0))</f>
        <v>78</v>
      </c>
      <c r="N429" s="695" cm="1">
        <f t="array" ref="N429">INDEX($H429:$K429,0,MATCH(N$414,$H$414:$K$414,0))*INDEX($J$408:$R$411,MATCH(N$414,$I$408:$I$411,0),MATCH(N$413,$J$407:$R$407,0))</f>
        <v>38</v>
      </c>
      <c r="O429" s="695" cm="1">
        <f t="array" ref="O429">INDEX($H429:$K429,0,MATCH(O$414,$H$414:$K$414,0))*INDEX($J$408:$R$411,MATCH(O$414,$I$408:$I$411,0),MATCH(O$413,$J$407:$R$407,0))</f>
        <v>0</v>
      </c>
      <c r="P429" s="695" cm="1">
        <f t="array" ref="P429">INDEX($H429:$K429,0,MATCH(P$414,$H$414:$K$414,0))*INDEX($J$408:$R$411,MATCH(P$414,$I$408:$I$411,0),MATCH(P$413,$J$407:$R$407,0))</f>
        <v>0</v>
      </c>
      <c r="Q429" s="695" cm="1">
        <f t="array" ref="Q429">INDEX($H429:$K429,0,MATCH(Q$414,$H$414:$K$414,0))*INDEX($J$408:$R$411,MATCH(Q$414,$I$408:$I$411,0),MATCH(Q$413,$J$407:$R$407,0))</f>
        <v>78</v>
      </c>
      <c r="R429" s="695" cm="1">
        <f t="array" ref="R429">INDEX($H429:$K429,0,MATCH(R$414,$H$414:$K$414,0))*INDEX($J$408:$R$411,MATCH(R$414,$I$408:$I$411,0),MATCH(R$413,$J$407:$R$407,0))</f>
        <v>38</v>
      </c>
      <c r="S429" s="695" cm="1">
        <f t="array" ref="S429">INDEX($H429:$K429,0,MATCH(S$414,$H$414:$K$414,0))*INDEX($J$408:$R$411,MATCH(S$414,$I$408:$I$411,0),MATCH(S$413,$J$407:$R$407,0))</f>
        <v>0</v>
      </c>
      <c r="T429" s="695" cm="1">
        <f t="array" ref="T429">INDEX($H429:$K429,0,MATCH(T$414,$H$414:$K$414,0))*INDEX($J$408:$R$411,MATCH(T$414,$I$408:$I$411,0),MATCH(T$413,$J$407:$R$407,0))</f>
        <v>0</v>
      </c>
      <c r="U429" s="695" cm="1">
        <f t="array" ref="U429">INDEX($H429:$K429,0,MATCH(U$414,$H$414:$K$414,0))*INDEX($J$408:$R$411,MATCH(U$414,$I$408:$I$411,0),MATCH(U$413,$J$407:$R$407,0))</f>
        <v>78</v>
      </c>
      <c r="V429" s="695" cm="1">
        <f t="array" ref="V429">INDEX($H429:$K429,0,MATCH(V$414,$H$414:$K$414,0))*INDEX($J$408:$R$411,MATCH(V$414,$I$408:$I$411,0),MATCH(V$413,$J$407:$R$407,0))</f>
        <v>19</v>
      </c>
      <c r="W429" s="695" cm="1">
        <f t="array" ref="W429">INDEX($H429:$K429,0,MATCH(W$414,$H$414:$K$414,0))*INDEX($J$408:$R$411,MATCH(W$414,$I$408:$I$411,0),MATCH(W$413,$J$407:$R$407,0))</f>
        <v>0</v>
      </c>
      <c r="X429" s="695" cm="1">
        <f t="array" ref="X429">INDEX($H429:$K429,0,MATCH(X$414,$H$414:$K$414,0))*INDEX($J$408:$R$411,MATCH(X$414,$I$408:$I$411,0),MATCH(X$413,$J$407:$R$407,0))</f>
        <v>0</v>
      </c>
      <c r="Y429" s="695" cm="1">
        <f t="array" ref="Y429">INDEX($H429:$K429,0,MATCH(Y$414,$H$414:$K$414,0))*INDEX($J$408:$R$411,MATCH(Y$414,$I$408:$I$411,0),MATCH(Y$413,$J$407:$R$407,0))</f>
        <v>78</v>
      </c>
      <c r="Z429" s="695" cm="1">
        <f t="array" ref="Z429">INDEX($H429:$K429,0,MATCH(Z$414,$H$414:$K$414,0))*INDEX($J$408:$R$411,MATCH(Z$414,$I$408:$I$411,0),MATCH(Z$413,$J$407:$R$407,0))</f>
        <v>19</v>
      </c>
      <c r="AA429" s="695" cm="1">
        <f t="array" ref="AA429">INDEX($H429:$K429,0,MATCH(AA$414,$H$414:$K$414,0))*INDEX($J$408:$R$411,MATCH(AA$414,$I$408:$I$411,0),MATCH(AA$413,$J$407:$R$407,0))</f>
        <v>0</v>
      </c>
      <c r="AB429" s="695" cm="1">
        <f t="array" ref="AB429">INDEX($H429:$K429,0,MATCH(AB$414,$H$414:$K$414,0))*INDEX($J$408:$R$411,MATCH(AB$414,$I$408:$I$411,0),MATCH(AB$413,$J$407:$R$407,0))</f>
        <v>0</v>
      </c>
      <c r="AC429" s="695" cm="1">
        <f t="array" ref="AC429">INDEX($H429:$K429,0,MATCH(AC$414,$H$414:$K$414,0))*INDEX($J$408:$R$411,MATCH(AC$414,$I$408:$I$411,0),MATCH(AC$413,$J$407:$R$407,0))</f>
        <v>78</v>
      </c>
      <c r="AD429" s="695" cm="1">
        <f t="array" ref="AD429">INDEX($H429:$K429,0,MATCH(AD$414,$H$414:$K$414,0))*INDEX($J$408:$R$411,MATCH(AD$414,$I$408:$I$411,0),MATCH(AD$413,$J$407:$R$407,0))</f>
        <v>19</v>
      </c>
      <c r="AE429" s="695" cm="1">
        <f t="array" ref="AE429">INDEX($H429:$K429,0,MATCH(AE$414,$H$414:$K$414,0))*INDEX($J$408:$R$411,MATCH(AE$414,$I$408:$I$411,0),MATCH(AE$413,$J$407:$R$407,0))</f>
        <v>0</v>
      </c>
      <c r="AF429" s="695" cm="1">
        <f t="array" ref="AF429">INDEX($H429:$K429,0,MATCH(AF$414,$H$414:$K$414,0))*INDEX($J$408:$R$411,MATCH(AF$414,$I$408:$I$411,0),MATCH(AF$413,$J$407:$R$407,0))</f>
        <v>0</v>
      </c>
      <c r="AG429" s="695" cm="1">
        <f t="array" ref="AG429">INDEX($H429:$K429,0,MATCH(AG$414,$H$414:$K$414,0))*INDEX($J$408:$R$411,MATCH(AG$414,$I$408:$I$411,0),MATCH(AG$413,$J$407:$R$407,0))</f>
        <v>78</v>
      </c>
      <c r="AH429" s="695" cm="1">
        <f t="array" ref="AH429">INDEX($H429:$K429,0,MATCH(AH$414,$H$414:$K$414,0))*INDEX($J$408:$R$411,MATCH(AH$414,$I$408:$I$411,0),MATCH(AH$413,$J$407:$R$407,0))</f>
        <v>19</v>
      </c>
      <c r="AI429" s="695" cm="1">
        <f t="array" ref="AI429">INDEX($H429:$K429,0,MATCH(AI$414,$H$414:$K$414,0))*INDEX($J$408:$R$411,MATCH(AI$414,$I$408:$I$411,0),MATCH(AI$413,$J$407:$R$407,0))</f>
        <v>0</v>
      </c>
      <c r="AJ429" s="695" cm="1">
        <f t="array" ref="AJ429">INDEX($H429:$K429,0,MATCH(AJ$414,$H$414:$K$414,0))*INDEX($J$408:$R$411,MATCH(AJ$414,$I$408:$I$411,0),MATCH(AJ$413,$J$407:$R$407,0))</f>
        <v>0</v>
      </c>
      <c r="AK429" s="695" cm="1">
        <f t="array" ref="AK429">INDEX($H429:$K429,0,MATCH(AK$414,$H$414:$K$414,0))*INDEX($J$408:$R$411,MATCH(AK$414,$I$408:$I$411,0),MATCH(AK$413,$J$407:$R$407,0))</f>
        <v>78</v>
      </c>
      <c r="AL429" s="695" cm="1">
        <f t="array" ref="AL429">INDEX($H429:$K429,0,MATCH(AL$414,$H$414:$K$414,0))*INDEX($J$408:$R$411,MATCH(AL$414,$I$408:$I$411,0),MATCH(AL$413,$J$407:$R$407,0))</f>
        <v>0</v>
      </c>
      <c r="AM429" s="695" cm="1">
        <f t="array" ref="AM429">INDEX($H429:$K429,0,MATCH(AM$414,$H$414:$K$414,0))*INDEX($J$408:$R$411,MATCH(AM$414,$I$408:$I$411,0),MATCH(AM$413,$J$407:$R$407,0))</f>
        <v>0</v>
      </c>
      <c r="AN429" s="695" cm="1">
        <f t="array" ref="AN429">INDEX($H429:$K429,0,MATCH(AN$414,$H$414:$K$414,0))*INDEX($J$408:$R$411,MATCH(AN$414,$I$408:$I$411,0),MATCH(AN$413,$J$407:$R$407,0))</f>
        <v>0</v>
      </c>
      <c r="AO429" s="695" cm="1">
        <f t="array" ref="AO429">INDEX($H429:$K429,0,MATCH(AO$414,$H$414:$K$414,0))*INDEX($J$408:$R$411,MATCH(AO$414,$I$408:$I$411,0),MATCH(AO$413,$J$407:$R$407,0))</f>
        <v>78</v>
      </c>
      <c r="AP429" s="695" cm="1">
        <f t="array" ref="AP429">INDEX($H429:$K429,0,MATCH(AP$414,$H$414:$K$414,0))*INDEX($J$408:$R$411,MATCH(AP$414,$I$408:$I$411,0),MATCH(AP$413,$J$407:$R$407,0))</f>
        <v>0</v>
      </c>
      <c r="AQ429" s="695" cm="1">
        <f t="array" ref="AQ429">INDEX($H429:$K429,0,MATCH(AQ$414,$H$414:$K$414,0))*INDEX($J$408:$R$411,MATCH(AQ$414,$I$408:$I$411,0),MATCH(AQ$413,$J$407:$R$407,0))</f>
        <v>0</v>
      </c>
      <c r="AR429" s="695" cm="1">
        <f t="array" ref="AR429">INDEX($H429:$K429,0,MATCH(AR$414,$H$414:$K$414,0))*INDEX($J$408:$R$411,MATCH(AR$414,$I$408:$I$411,0),MATCH(AR$413,$J$407:$R$407,0))</f>
        <v>0</v>
      </c>
      <c r="AS429" s="695" cm="1">
        <f t="array" ref="AS429">INDEX($H429:$K429,0,MATCH(AS$414,$H$414:$K$414,0))*INDEX($J$408:$R$411,MATCH(AS$414,$I$408:$I$411,0),MATCH(AS$413,$J$407:$R$407,0))</f>
        <v>78</v>
      </c>
      <c r="AT429" s="695" cm="1">
        <f t="array" ref="AT429">INDEX($H429:$K429,0,MATCH(AT$414,$H$414:$K$414,0))*INDEX($J$408:$R$411,MATCH(AT$414,$I$408:$I$411,0),MATCH(AT$413,$J$407:$R$407,0))</f>
        <v>0</v>
      </c>
      <c r="AU429" s="695" cm="1">
        <f t="array" ref="AU429">INDEX($H429:$K429,0,MATCH(AU$414,$H$414:$K$414,0))*INDEX($J$408:$R$411,MATCH(AU$414,$I$408:$I$411,0),MATCH(AU$413,$J$407:$R$407,0))</f>
        <v>0</v>
      </c>
      <c r="AV429" s="186"/>
      <c r="AW429" s="186"/>
      <c r="AX429" s="16"/>
      <c r="AY429" s="8"/>
      <c r="AZ429" s="8"/>
      <c r="BA429" s="8"/>
    </row>
    <row r="430" spans="1:53" ht="14.5" outlineLevel="1" x14ac:dyDescent="0.35">
      <c r="A430" s="6"/>
      <c r="B430" s="7"/>
      <c r="C430" s="17"/>
      <c r="D430" s="17"/>
      <c r="E430" s="17"/>
      <c r="F430" s="26"/>
      <c r="G430" s="26" t="str">
        <f t="shared" si="184"/>
        <v>YYLWNwd</v>
      </c>
      <c r="H430" s="222">
        <f t="shared" si="185"/>
        <v>0</v>
      </c>
      <c r="I430" s="222">
        <f t="shared" si="185"/>
        <v>78</v>
      </c>
      <c r="J430" s="222">
        <f t="shared" si="185"/>
        <v>19</v>
      </c>
      <c r="K430" s="222">
        <f t="shared" si="185"/>
        <v>0</v>
      </c>
      <c r="L430" s="695" cm="1">
        <f t="array" ref="L430">INDEX($H430:$K430,0,MATCH(L$414,$H$414:$K$414,0))*INDEX($J$408:$R$411,MATCH(L$414,$I$408:$I$411,0),MATCH(L$413,$J$407:$R$407,0))</f>
        <v>0</v>
      </c>
      <c r="M430" s="695" cm="1">
        <f t="array" ref="M430">INDEX($H430:$K430,0,MATCH(M$414,$H$414:$K$414,0))*INDEX($J$408:$R$411,MATCH(M$414,$I$408:$I$411,0),MATCH(M$413,$J$407:$R$407,0))</f>
        <v>78</v>
      </c>
      <c r="N430" s="695" cm="1">
        <f t="array" ref="N430">INDEX($H430:$K430,0,MATCH(N$414,$H$414:$K$414,0))*INDEX($J$408:$R$411,MATCH(N$414,$I$408:$I$411,0),MATCH(N$413,$J$407:$R$407,0))</f>
        <v>38</v>
      </c>
      <c r="O430" s="695" cm="1">
        <f t="array" ref="O430">INDEX($H430:$K430,0,MATCH(O$414,$H$414:$K$414,0))*INDEX($J$408:$R$411,MATCH(O$414,$I$408:$I$411,0),MATCH(O$413,$J$407:$R$407,0))</f>
        <v>0</v>
      </c>
      <c r="P430" s="695" cm="1">
        <f t="array" ref="P430">INDEX($H430:$K430,0,MATCH(P$414,$H$414:$K$414,0))*INDEX($J$408:$R$411,MATCH(P$414,$I$408:$I$411,0),MATCH(P$413,$J$407:$R$407,0))</f>
        <v>0</v>
      </c>
      <c r="Q430" s="695" cm="1">
        <f t="array" ref="Q430">INDEX($H430:$K430,0,MATCH(Q$414,$H$414:$K$414,0))*INDEX($J$408:$R$411,MATCH(Q$414,$I$408:$I$411,0),MATCH(Q$413,$J$407:$R$407,0))</f>
        <v>78</v>
      </c>
      <c r="R430" s="695" cm="1">
        <f t="array" ref="R430">INDEX($H430:$K430,0,MATCH(R$414,$H$414:$K$414,0))*INDEX($J$408:$R$411,MATCH(R$414,$I$408:$I$411,0),MATCH(R$413,$J$407:$R$407,0))</f>
        <v>38</v>
      </c>
      <c r="S430" s="695" cm="1">
        <f t="array" ref="S430">INDEX($H430:$K430,0,MATCH(S$414,$H$414:$K$414,0))*INDEX($J$408:$R$411,MATCH(S$414,$I$408:$I$411,0),MATCH(S$413,$J$407:$R$407,0))</f>
        <v>0</v>
      </c>
      <c r="T430" s="695" cm="1">
        <f t="array" ref="T430">INDEX($H430:$K430,0,MATCH(T$414,$H$414:$K$414,0))*INDEX($J$408:$R$411,MATCH(T$414,$I$408:$I$411,0),MATCH(T$413,$J$407:$R$407,0))</f>
        <v>0</v>
      </c>
      <c r="U430" s="695" cm="1">
        <f t="array" ref="U430">INDEX($H430:$K430,0,MATCH(U$414,$H$414:$K$414,0))*INDEX($J$408:$R$411,MATCH(U$414,$I$408:$I$411,0),MATCH(U$413,$J$407:$R$407,0))</f>
        <v>78</v>
      </c>
      <c r="V430" s="695" cm="1">
        <f t="array" ref="V430">INDEX($H430:$K430,0,MATCH(V$414,$H$414:$K$414,0))*INDEX($J$408:$R$411,MATCH(V$414,$I$408:$I$411,0),MATCH(V$413,$J$407:$R$407,0))</f>
        <v>19</v>
      </c>
      <c r="W430" s="695" cm="1">
        <f t="array" ref="W430">INDEX($H430:$K430,0,MATCH(W$414,$H$414:$K$414,0))*INDEX($J$408:$R$411,MATCH(W$414,$I$408:$I$411,0),MATCH(W$413,$J$407:$R$407,0))</f>
        <v>0</v>
      </c>
      <c r="X430" s="695" cm="1">
        <f t="array" ref="X430">INDEX($H430:$K430,0,MATCH(X$414,$H$414:$K$414,0))*INDEX($J$408:$R$411,MATCH(X$414,$I$408:$I$411,0),MATCH(X$413,$J$407:$R$407,0))</f>
        <v>0</v>
      </c>
      <c r="Y430" s="695" cm="1">
        <f t="array" ref="Y430">INDEX($H430:$K430,0,MATCH(Y$414,$H$414:$K$414,0))*INDEX($J$408:$R$411,MATCH(Y$414,$I$408:$I$411,0),MATCH(Y$413,$J$407:$R$407,0))</f>
        <v>78</v>
      </c>
      <c r="Z430" s="695" cm="1">
        <f t="array" ref="Z430">INDEX($H430:$K430,0,MATCH(Z$414,$H$414:$K$414,0))*INDEX($J$408:$R$411,MATCH(Z$414,$I$408:$I$411,0),MATCH(Z$413,$J$407:$R$407,0))</f>
        <v>19</v>
      </c>
      <c r="AA430" s="695" cm="1">
        <f t="array" ref="AA430">INDEX($H430:$K430,0,MATCH(AA$414,$H$414:$K$414,0))*INDEX($J$408:$R$411,MATCH(AA$414,$I$408:$I$411,0),MATCH(AA$413,$J$407:$R$407,0))</f>
        <v>0</v>
      </c>
      <c r="AB430" s="695" cm="1">
        <f t="array" ref="AB430">INDEX($H430:$K430,0,MATCH(AB$414,$H$414:$K$414,0))*INDEX($J$408:$R$411,MATCH(AB$414,$I$408:$I$411,0),MATCH(AB$413,$J$407:$R$407,0))</f>
        <v>0</v>
      </c>
      <c r="AC430" s="695" cm="1">
        <f t="array" ref="AC430">INDEX($H430:$K430,0,MATCH(AC$414,$H$414:$K$414,0))*INDEX($J$408:$R$411,MATCH(AC$414,$I$408:$I$411,0),MATCH(AC$413,$J$407:$R$407,0))</f>
        <v>78</v>
      </c>
      <c r="AD430" s="695" cm="1">
        <f t="array" ref="AD430">INDEX($H430:$K430,0,MATCH(AD$414,$H$414:$K$414,0))*INDEX($J$408:$R$411,MATCH(AD$414,$I$408:$I$411,0),MATCH(AD$413,$J$407:$R$407,0))</f>
        <v>19</v>
      </c>
      <c r="AE430" s="695" cm="1">
        <f t="array" ref="AE430">INDEX($H430:$K430,0,MATCH(AE$414,$H$414:$K$414,0))*INDEX($J$408:$R$411,MATCH(AE$414,$I$408:$I$411,0),MATCH(AE$413,$J$407:$R$407,0))</f>
        <v>0</v>
      </c>
      <c r="AF430" s="695" cm="1">
        <f t="array" ref="AF430">INDEX($H430:$K430,0,MATCH(AF$414,$H$414:$K$414,0))*INDEX($J$408:$R$411,MATCH(AF$414,$I$408:$I$411,0),MATCH(AF$413,$J$407:$R$407,0))</f>
        <v>0</v>
      </c>
      <c r="AG430" s="695" cm="1">
        <f t="array" ref="AG430">INDEX($H430:$K430,0,MATCH(AG$414,$H$414:$K$414,0))*INDEX($J$408:$R$411,MATCH(AG$414,$I$408:$I$411,0),MATCH(AG$413,$J$407:$R$407,0))</f>
        <v>78</v>
      </c>
      <c r="AH430" s="695" cm="1">
        <f t="array" ref="AH430">INDEX($H430:$K430,0,MATCH(AH$414,$H$414:$K$414,0))*INDEX($J$408:$R$411,MATCH(AH$414,$I$408:$I$411,0),MATCH(AH$413,$J$407:$R$407,0))</f>
        <v>19</v>
      </c>
      <c r="AI430" s="695" cm="1">
        <f t="array" ref="AI430">INDEX($H430:$K430,0,MATCH(AI$414,$H$414:$K$414,0))*INDEX($J$408:$R$411,MATCH(AI$414,$I$408:$I$411,0),MATCH(AI$413,$J$407:$R$407,0))</f>
        <v>0</v>
      </c>
      <c r="AJ430" s="695" cm="1">
        <f t="array" ref="AJ430">INDEX($H430:$K430,0,MATCH(AJ$414,$H$414:$K$414,0))*INDEX($J$408:$R$411,MATCH(AJ$414,$I$408:$I$411,0),MATCH(AJ$413,$J$407:$R$407,0))</f>
        <v>0</v>
      </c>
      <c r="AK430" s="695" cm="1">
        <f t="array" ref="AK430">INDEX($H430:$K430,0,MATCH(AK$414,$H$414:$K$414,0))*INDEX($J$408:$R$411,MATCH(AK$414,$I$408:$I$411,0),MATCH(AK$413,$J$407:$R$407,0))</f>
        <v>78</v>
      </c>
      <c r="AL430" s="695" cm="1">
        <f t="array" ref="AL430">INDEX($H430:$K430,0,MATCH(AL$414,$H$414:$K$414,0))*INDEX($J$408:$R$411,MATCH(AL$414,$I$408:$I$411,0),MATCH(AL$413,$J$407:$R$407,0))</f>
        <v>0</v>
      </c>
      <c r="AM430" s="695" cm="1">
        <f t="array" ref="AM430">INDEX($H430:$K430,0,MATCH(AM$414,$H$414:$K$414,0))*INDEX($J$408:$R$411,MATCH(AM$414,$I$408:$I$411,0),MATCH(AM$413,$J$407:$R$407,0))</f>
        <v>0</v>
      </c>
      <c r="AN430" s="695" cm="1">
        <f t="array" ref="AN430">INDEX($H430:$K430,0,MATCH(AN$414,$H$414:$K$414,0))*INDEX($J$408:$R$411,MATCH(AN$414,$I$408:$I$411,0),MATCH(AN$413,$J$407:$R$407,0))</f>
        <v>0</v>
      </c>
      <c r="AO430" s="695" cm="1">
        <f t="array" ref="AO430">INDEX($H430:$K430,0,MATCH(AO$414,$H$414:$K$414,0))*INDEX($J$408:$R$411,MATCH(AO$414,$I$408:$I$411,0),MATCH(AO$413,$J$407:$R$407,0))</f>
        <v>78</v>
      </c>
      <c r="AP430" s="695" cm="1">
        <f t="array" ref="AP430">INDEX($H430:$K430,0,MATCH(AP$414,$H$414:$K$414,0))*INDEX($J$408:$R$411,MATCH(AP$414,$I$408:$I$411,0),MATCH(AP$413,$J$407:$R$407,0))</f>
        <v>0</v>
      </c>
      <c r="AQ430" s="695" cm="1">
        <f t="array" ref="AQ430">INDEX($H430:$K430,0,MATCH(AQ$414,$H$414:$K$414,0))*INDEX($J$408:$R$411,MATCH(AQ$414,$I$408:$I$411,0),MATCH(AQ$413,$J$407:$R$407,0))</f>
        <v>0</v>
      </c>
      <c r="AR430" s="695" cm="1">
        <f t="array" ref="AR430">INDEX($H430:$K430,0,MATCH(AR$414,$H$414:$K$414,0))*INDEX($J$408:$R$411,MATCH(AR$414,$I$408:$I$411,0),MATCH(AR$413,$J$407:$R$407,0))</f>
        <v>0</v>
      </c>
      <c r="AS430" s="695" cm="1">
        <f t="array" ref="AS430">INDEX($H430:$K430,0,MATCH(AS$414,$H$414:$K$414,0))*INDEX($J$408:$R$411,MATCH(AS$414,$I$408:$I$411,0),MATCH(AS$413,$J$407:$R$407,0))</f>
        <v>78</v>
      </c>
      <c r="AT430" s="695" cm="1">
        <f t="array" ref="AT430">INDEX($H430:$K430,0,MATCH(AT$414,$H$414:$K$414,0))*INDEX($J$408:$R$411,MATCH(AT$414,$I$408:$I$411,0),MATCH(AT$413,$J$407:$R$407,0))</f>
        <v>0</v>
      </c>
      <c r="AU430" s="695" cm="1">
        <f t="array" ref="AU430">INDEX($H430:$K430,0,MATCH(AU$414,$H$414:$K$414,0))*INDEX($J$408:$R$411,MATCH(AU$414,$I$408:$I$411,0),MATCH(AU$413,$J$407:$R$407,0))</f>
        <v>0</v>
      </c>
      <c r="AV430" s="186"/>
      <c r="AW430" s="186"/>
      <c r="AX430" s="16"/>
      <c r="AY430" s="8"/>
      <c r="AZ430" s="8"/>
      <c r="BA430" s="8"/>
    </row>
    <row r="431" spans="1:53" ht="14.5" outlineLevel="1" x14ac:dyDescent="0.35">
      <c r="A431" s="6"/>
      <c r="B431" s="7"/>
      <c r="C431" s="17"/>
      <c r="D431" s="17"/>
      <c r="E431" s="17"/>
      <c r="F431" s="26"/>
      <c r="G431" s="26" t="str">
        <f t="shared" si="184"/>
        <v>YYWLWz</v>
      </c>
      <c r="H431" s="222">
        <f t="shared" si="185"/>
        <v>18</v>
      </c>
      <c r="I431" s="222">
        <f t="shared" si="185"/>
        <v>78</v>
      </c>
      <c r="J431" s="222">
        <f t="shared" si="185"/>
        <v>25</v>
      </c>
      <c r="K431" s="222">
        <f t="shared" si="185"/>
        <v>0</v>
      </c>
      <c r="L431" s="695" cm="1">
        <f t="array" ref="L431">INDEX($H431:$K431,0,MATCH(L$414,$H$414:$K$414,0))*INDEX($J$408:$R$411,MATCH(L$414,$I$408:$I$411,0),MATCH(L$413,$J$407:$R$407,0))</f>
        <v>18</v>
      </c>
      <c r="M431" s="695" cm="1">
        <f t="array" ref="M431">INDEX($H431:$K431,0,MATCH(M$414,$H$414:$K$414,0))*INDEX($J$408:$R$411,MATCH(M$414,$I$408:$I$411,0),MATCH(M$413,$J$407:$R$407,0))</f>
        <v>78</v>
      </c>
      <c r="N431" s="695" cm="1">
        <f t="array" ref="N431">INDEX($H431:$K431,0,MATCH(N$414,$H$414:$K$414,0))*INDEX($J$408:$R$411,MATCH(N$414,$I$408:$I$411,0),MATCH(N$413,$J$407:$R$407,0))</f>
        <v>50</v>
      </c>
      <c r="O431" s="695" cm="1">
        <f t="array" ref="O431">INDEX($H431:$K431,0,MATCH(O$414,$H$414:$K$414,0))*INDEX($J$408:$R$411,MATCH(O$414,$I$408:$I$411,0),MATCH(O$413,$J$407:$R$407,0))</f>
        <v>0</v>
      </c>
      <c r="P431" s="695" cm="1">
        <f t="array" ref="P431">INDEX($H431:$K431,0,MATCH(P$414,$H$414:$K$414,0))*INDEX($J$408:$R$411,MATCH(P$414,$I$408:$I$411,0),MATCH(P$413,$J$407:$R$407,0))</f>
        <v>18</v>
      </c>
      <c r="Q431" s="695" cm="1">
        <f t="array" ref="Q431">INDEX($H431:$K431,0,MATCH(Q$414,$H$414:$K$414,0))*INDEX($J$408:$R$411,MATCH(Q$414,$I$408:$I$411,0),MATCH(Q$413,$J$407:$R$407,0))</f>
        <v>78</v>
      </c>
      <c r="R431" s="695" cm="1">
        <f t="array" ref="R431">INDEX($H431:$K431,0,MATCH(R$414,$H$414:$K$414,0))*INDEX($J$408:$R$411,MATCH(R$414,$I$408:$I$411,0),MATCH(R$413,$J$407:$R$407,0))</f>
        <v>50</v>
      </c>
      <c r="S431" s="695" cm="1">
        <f t="array" ref="S431">INDEX($H431:$K431,0,MATCH(S$414,$H$414:$K$414,0))*INDEX($J$408:$R$411,MATCH(S$414,$I$408:$I$411,0),MATCH(S$413,$J$407:$R$407,0))</f>
        <v>0</v>
      </c>
      <c r="T431" s="695" cm="1">
        <f t="array" ref="T431">INDEX($H431:$K431,0,MATCH(T$414,$H$414:$K$414,0))*INDEX($J$408:$R$411,MATCH(T$414,$I$408:$I$411,0),MATCH(T$413,$J$407:$R$407,0))</f>
        <v>18</v>
      </c>
      <c r="U431" s="695" cm="1">
        <f t="array" ref="U431">INDEX($H431:$K431,0,MATCH(U$414,$H$414:$K$414,0))*INDEX($J$408:$R$411,MATCH(U$414,$I$408:$I$411,0),MATCH(U$413,$J$407:$R$407,0))</f>
        <v>78</v>
      </c>
      <c r="V431" s="695" cm="1">
        <f t="array" ref="V431">INDEX($H431:$K431,0,MATCH(V$414,$H$414:$K$414,0))*INDEX($J$408:$R$411,MATCH(V$414,$I$408:$I$411,0),MATCH(V$413,$J$407:$R$407,0))</f>
        <v>25</v>
      </c>
      <c r="W431" s="695" cm="1">
        <f t="array" ref="W431">INDEX($H431:$K431,0,MATCH(W$414,$H$414:$K$414,0))*INDEX($J$408:$R$411,MATCH(W$414,$I$408:$I$411,0),MATCH(W$413,$J$407:$R$407,0))</f>
        <v>0</v>
      </c>
      <c r="X431" s="695" cm="1">
        <f t="array" ref="X431">INDEX($H431:$K431,0,MATCH(X$414,$H$414:$K$414,0))*INDEX($J$408:$R$411,MATCH(X$414,$I$408:$I$411,0),MATCH(X$413,$J$407:$R$407,0))</f>
        <v>18</v>
      </c>
      <c r="Y431" s="695" cm="1">
        <f t="array" ref="Y431">INDEX($H431:$K431,0,MATCH(Y$414,$H$414:$K$414,0))*INDEX($J$408:$R$411,MATCH(Y$414,$I$408:$I$411,0),MATCH(Y$413,$J$407:$R$407,0))</f>
        <v>78</v>
      </c>
      <c r="Z431" s="695" cm="1">
        <f t="array" ref="Z431">INDEX($H431:$K431,0,MATCH(Z$414,$H$414:$K$414,0))*INDEX($J$408:$R$411,MATCH(Z$414,$I$408:$I$411,0),MATCH(Z$413,$J$407:$R$407,0))</f>
        <v>25</v>
      </c>
      <c r="AA431" s="695" cm="1">
        <f t="array" ref="AA431">INDEX($H431:$K431,0,MATCH(AA$414,$H$414:$K$414,0))*INDEX($J$408:$R$411,MATCH(AA$414,$I$408:$I$411,0),MATCH(AA$413,$J$407:$R$407,0))</f>
        <v>0</v>
      </c>
      <c r="AB431" s="695" cm="1">
        <f t="array" ref="AB431">INDEX($H431:$K431,0,MATCH(AB$414,$H$414:$K$414,0))*INDEX($J$408:$R$411,MATCH(AB$414,$I$408:$I$411,0),MATCH(AB$413,$J$407:$R$407,0))</f>
        <v>18</v>
      </c>
      <c r="AC431" s="695" cm="1">
        <f t="array" ref="AC431">INDEX($H431:$K431,0,MATCH(AC$414,$H$414:$K$414,0))*INDEX($J$408:$R$411,MATCH(AC$414,$I$408:$I$411,0),MATCH(AC$413,$J$407:$R$407,0))</f>
        <v>78</v>
      </c>
      <c r="AD431" s="695" cm="1">
        <f t="array" ref="AD431">INDEX($H431:$K431,0,MATCH(AD$414,$H$414:$K$414,0))*INDEX($J$408:$R$411,MATCH(AD$414,$I$408:$I$411,0),MATCH(AD$413,$J$407:$R$407,0))</f>
        <v>25</v>
      </c>
      <c r="AE431" s="695" cm="1">
        <f t="array" ref="AE431">INDEX($H431:$K431,0,MATCH(AE$414,$H$414:$K$414,0))*INDEX($J$408:$R$411,MATCH(AE$414,$I$408:$I$411,0),MATCH(AE$413,$J$407:$R$407,0))</f>
        <v>0</v>
      </c>
      <c r="AF431" s="695" cm="1">
        <f t="array" ref="AF431">INDEX($H431:$K431,0,MATCH(AF$414,$H$414:$K$414,0))*INDEX($J$408:$R$411,MATCH(AF$414,$I$408:$I$411,0),MATCH(AF$413,$J$407:$R$407,0))</f>
        <v>18</v>
      </c>
      <c r="AG431" s="695" cm="1">
        <f t="array" ref="AG431">INDEX($H431:$K431,0,MATCH(AG$414,$H$414:$K$414,0))*INDEX($J$408:$R$411,MATCH(AG$414,$I$408:$I$411,0),MATCH(AG$413,$J$407:$R$407,0))</f>
        <v>78</v>
      </c>
      <c r="AH431" s="695" cm="1">
        <f t="array" ref="AH431">INDEX($H431:$K431,0,MATCH(AH$414,$H$414:$K$414,0))*INDEX($J$408:$R$411,MATCH(AH$414,$I$408:$I$411,0),MATCH(AH$413,$J$407:$R$407,0))</f>
        <v>25</v>
      </c>
      <c r="AI431" s="695" cm="1">
        <f t="array" ref="AI431">INDEX($H431:$K431,0,MATCH(AI$414,$H$414:$K$414,0))*INDEX($J$408:$R$411,MATCH(AI$414,$I$408:$I$411,0),MATCH(AI$413,$J$407:$R$407,0))</f>
        <v>0</v>
      </c>
      <c r="AJ431" s="695" cm="1">
        <f t="array" ref="AJ431">INDEX($H431:$K431,0,MATCH(AJ$414,$H$414:$K$414,0))*INDEX($J$408:$R$411,MATCH(AJ$414,$I$408:$I$411,0),MATCH(AJ$413,$J$407:$R$407,0))</f>
        <v>18</v>
      </c>
      <c r="AK431" s="695" cm="1">
        <f t="array" ref="AK431">INDEX($H431:$K431,0,MATCH(AK$414,$H$414:$K$414,0))*INDEX($J$408:$R$411,MATCH(AK$414,$I$408:$I$411,0),MATCH(AK$413,$J$407:$R$407,0))</f>
        <v>78</v>
      </c>
      <c r="AL431" s="695" cm="1">
        <f t="array" ref="AL431">INDEX($H431:$K431,0,MATCH(AL$414,$H$414:$K$414,0))*INDEX($J$408:$R$411,MATCH(AL$414,$I$408:$I$411,0),MATCH(AL$413,$J$407:$R$407,0))</f>
        <v>0</v>
      </c>
      <c r="AM431" s="695" cm="1">
        <f t="array" ref="AM431">INDEX($H431:$K431,0,MATCH(AM$414,$H$414:$K$414,0))*INDEX($J$408:$R$411,MATCH(AM$414,$I$408:$I$411,0),MATCH(AM$413,$J$407:$R$407,0))</f>
        <v>0</v>
      </c>
      <c r="AN431" s="695" cm="1">
        <f t="array" ref="AN431">INDEX($H431:$K431,0,MATCH(AN$414,$H$414:$K$414,0))*INDEX($J$408:$R$411,MATCH(AN$414,$I$408:$I$411,0),MATCH(AN$413,$J$407:$R$407,0))</f>
        <v>18</v>
      </c>
      <c r="AO431" s="695" cm="1">
        <f t="array" ref="AO431">INDEX($H431:$K431,0,MATCH(AO$414,$H$414:$K$414,0))*INDEX($J$408:$R$411,MATCH(AO$414,$I$408:$I$411,0),MATCH(AO$413,$J$407:$R$407,0))</f>
        <v>78</v>
      </c>
      <c r="AP431" s="695" cm="1">
        <f t="array" ref="AP431">INDEX($H431:$K431,0,MATCH(AP$414,$H$414:$K$414,0))*INDEX($J$408:$R$411,MATCH(AP$414,$I$408:$I$411,0),MATCH(AP$413,$J$407:$R$407,0))</f>
        <v>0</v>
      </c>
      <c r="AQ431" s="695" cm="1">
        <f t="array" ref="AQ431">INDEX($H431:$K431,0,MATCH(AQ$414,$H$414:$K$414,0))*INDEX($J$408:$R$411,MATCH(AQ$414,$I$408:$I$411,0),MATCH(AQ$413,$J$407:$R$407,0))</f>
        <v>0</v>
      </c>
      <c r="AR431" s="695" cm="1">
        <f t="array" ref="AR431">INDEX($H431:$K431,0,MATCH(AR$414,$H$414:$K$414,0))*INDEX($J$408:$R$411,MATCH(AR$414,$I$408:$I$411,0),MATCH(AR$413,$J$407:$R$407,0))</f>
        <v>18</v>
      </c>
      <c r="AS431" s="695" cm="1">
        <f t="array" ref="AS431">INDEX($H431:$K431,0,MATCH(AS$414,$H$414:$K$414,0))*INDEX($J$408:$R$411,MATCH(AS$414,$I$408:$I$411,0),MATCH(AS$413,$J$407:$R$407,0))</f>
        <v>78</v>
      </c>
      <c r="AT431" s="695" cm="1">
        <f t="array" ref="AT431">INDEX($H431:$K431,0,MATCH(AT$414,$H$414:$K$414,0))*INDEX($J$408:$R$411,MATCH(AT$414,$I$408:$I$411,0),MATCH(AT$413,$J$407:$R$407,0))</f>
        <v>0</v>
      </c>
      <c r="AU431" s="695" cm="1">
        <f t="array" ref="AU431">INDEX($H431:$K431,0,MATCH(AU$414,$H$414:$K$414,0))*INDEX($J$408:$R$411,MATCH(AU$414,$I$408:$I$411,0),MATCH(AU$413,$J$407:$R$407,0))</f>
        <v>0</v>
      </c>
      <c r="AV431" s="186"/>
      <c r="AW431" s="186"/>
      <c r="AX431" s="16"/>
      <c r="AY431" s="8"/>
      <c r="AZ431" s="8"/>
      <c r="BA431" s="8"/>
    </row>
    <row r="432" spans="1:53" ht="14.5" outlineLevel="1" x14ac:dyDescent="0.35">
      <c r="A432" s="6"/>
      <c r="B432" s="7"/>
      <c r="C432" s="17"/>
      <c r="D432" s="17"/>
      <c r="E432" s="17"/>
      <c r="F432" s="26"/>
      <c r="G432" s="26" t="str">
        <f t="shared" si="184"/>
        <v>YYWLWzd</v>
      </c>
      <c r="H432" s="222">
        <f t="shared" si="185"/>
        <v>18</v>
      </c>
      <c r="I432" s="222">
        <f t="shared" si="185"/>
        <v>78</v>
      </c>
      <c r="J432" s="222">
        <f t="shared" si="185"/>
        <v>25</v>
      </c>
      <c r="K432" s="222">
        <f t="shared" si="185"/>
        <v>0</v>
      </c>
      <c r="L432" s="695" cm="1">
        <f t="array" ref="L432">INDEX($H432:$K432,0,MATCH(L$414,$H$414:$K$414,0))*INDEX($J$408:$R$411,MATCH(L$414,$I$408:$I$411,0),MATCH(L$413,$J$407:$R$407,0))</f>
        <v>18</v>
      </c>
      <c r="M432" s="695" cm="1">
        <f t="array" ref="M432">INDEX($H432:$K432,0,MATCH(M$414,$H$414:$K$414,0))*INDEX($J$408:$R$411,MATCH(M$414,$I$408:$I$411,0),MATCH(M$413,$J$407:$R$407,0))</f>
        <v>78</v>
      </c>
      <c r="N432" s="695" cm="1">
        <f t="array" ref="N432">INDEX($H432:$K432,0,MATCH(N$414,$H$414:$K$414,0))*INDEX($J$408:$R$411,MATCH(N$414,$I$408:$I$411,0),MATCH(N$413,$J$407:$R$407,0))</f>
        <v>50</v>
      </c>
      <c r="O432" s="695" cm="1">
        <f t="array" ref="O432">INDEX($H432:$K432,0,MATCH(O$414,$H$414:$K$414,0))*INDEX($J$408:$R$411,MATCH(O$414,$I$408:$I$411,0),MATCH(O$413,$J$407:$R$407,0))</f>
        <v>0</v>
      </c>
      <c r="P432" s="695" cm="1">
        <f t="array" ref="P432">INDEX($H432:$K432,0,MATCH(P$414,$H$414:$K$414,0))*INDEX($J$408:$R$411,MATCH(P$414,$I$408:$I$411,0),MATCH(P$413,$J$407:$R$407,0))</f>
        <v>18</v>
      </c>
      <c r="Q432" s="695" cm="1">
        <f t="array" ref="Q432">INDEX($H432:$K432,0,MATCH(Q$414,$H$414:$K$414,0))*INDEX($J$408:$R$411,MATCH(Q$414,$I$408:$I$411,0),MATCH(Q$413,$J$407:$R$407,0))</f>
        <v>78</v>
      </c>
      <c r="R432" s="695" cm="1">
        <f t="array" ref="R432">INDEX($H432:$K432,0,MATCH(R$414,$H$414:$K$414,0))*INDEX($J$408:$R$411,MATCH(R$414,$I$408:$I$411,0),MATCH(R$413,$J$407:$R$407,0))</f>
        <v>50</v>
      </c>
      <c r="S432" s="695" cm="1">
        <f t="array" ref="S432">INDEX($H432:$K432,0,MATCH(S$414,$H$414:$K$414,0))*INDEX($J$408:$R$411,MATCH(S$414,$I$408:$I$411,0),MATCH(S$413,$J$407:$R$407,0))</f>
        <v>0</v>
      </c>
      <c r="T432" s="695" cm="1">
        <f t="array" ref="T432">INDEX($H432:$K432,0,MATCH(T$414,$H$414:$K$414,0))*INDEX($J$408:$R$411,MATCH(T$414,$I$408:$I$411,0),MATCH(T$413,$J$407:$R$407,0))</f>
        <v>18</v>
      </c>
      <c r="U432" s="695" cm="1">
        <f t="array" ref="U432">INDEX($H432:$K432,0,MATCH(U$414,$H$414:$K$414,0))*INDEX($J$408:$R$411,MATCH(U$414,$I$408:$I$411,0),MATCH(U$413,$J$407:$R$407,0))</f>
        <v>78</v>
      </c>
      <c r="V432" s="695" cm="1">
        <f t="array" ref="V432">INDEX($H432:$K432,0,MATCH(V$414,$H$414:$K$414,0))*INDEX($J$408:$R$411,MATCH(V$414,$I$408:$I$411,0),MATCH(V$413,$J$407:$R$407,0))</f>
        <v>25</v>
      </c>
      <c r="W432" s="695" cm="1">
        <f t="array" ref="W432">INDEX($H432:$K432,0,MATCH(W$414,$H$414:$K$414,0))*INDEX($J$408:$R$411,MATCH(W$414,$I$408:$I$411,0),MATCH(W$413,$J$407:$R$407,0))</f>
        <v>0</v>
      </c>
      <c r="X432" s="695" cm="1">
        <f t="array" ref="X432">INDEX($H432:$K432,0,MATCH(X$414,$H$414:$K$414,0))*INDEX($J$408:$R$411,MATCH(X$414,$I$408:$I$411,0),MATCH(X$413,$J$407:$R$407,0))</f>
        <v>18</v>
      </c>
      <c r="Y432" s="695" cm="1">
        <f t="array" ref="Y432">INDEX($H432:$K432,0,MATCH(Y$414,$H$414:$K$414,0))*INDEX($J$408:$R$411,MATCH(Y$414,$I$408:$I$411,0),MATCH(Y$413,$J$407:$R$407,0))</f>
        <v>78</v>
      </c>
      <c r="Z432" s="695" cm="1">
        <f t="array" ref="Z432">INDEX($H432:$K432,0,MATCH(Z$414,$H$414:$K$414,0))*INDEX($J$408:$R$411,MATCH(Z$414,$I$408:$I$411,0),MATCH(Z$413,$J$407:$R$407,0))</f>
        <v>25</v>
      </c>
      <c r="AA432" s="695" cm="1">
        <f t="array" ref="AA432">INDEX($H432:$K432,0,MATCH(AA$414,$H$414:$K$414,0))*INDEX($J$408:$R$411,MATCH(AA$414,$I$408:$I$411,0),MATCH(AA$413,$J$407:$R$407,0))</f>
        <v>0</v>
      </c>
      <c r="AB432" s="695" cm="1">
        <f t="array" ref="AB432">INDEX($H432:$K432,0,MATCH(AB$414,$H$414:$K$414,0))*INDEX($J$408:$R$411,MATCH(AB$414,$I$408:$I$411,0),MATCH(AB$413,$J$407:$R$407,0))</f>
        <v>18</v>
      </c>
      <c r="AC432" s="695" cm="1">
        <f t="array" ref="AC432">INDEX($H432:$K432,0,MATCH(AC$414,$H$414:$K$414,0))*INDEX($J$408:$R$411,MATCH(AC$414,$I$408:$I$411,0),MATCH(AC$413,$J$407:$R$407,0))</f>
        <v>78</v>
      </c>
      <c r="AD432" s="695" cm="1">
        <f t="array" ref="AD432">INDEX($H432:$K432,0,MATCH(AD$414,$H$414:$K$414,0))*INDEX($J$408:$R$411,MATCH(AD$414,$I$408:$I$411,0),MATCH(AD$413,$J$407:$R$407,0))</f>
        <v>25</v>
      </c>
      <c r="AE432" s="695" cm="1">
        <f t="array" ref="AE432">INDEX($H432:$K432,0,MATCH(AE$414,$H$414:$K$414,0))*INDEX($J$408:$R$411,MATCH(AE$414,$I$408:$I$411,0),MATCH(AE$413,$J$407:$R$407,0))</f>
        <v>0</v>
      </c>
      <c r="AF432" s="695" cm="1">
        <f t="array" ref="AF432">INDEX($H432:$K432,0,MATCH(AF$414,$H$414:$K$414,0))*INDEX($J$408:$R$411,MATCH(AF$414,$I$408:$I$411,0),MATCH(AF$413,$J$407:$R$407,0))</f>
        <v>18</v>
      </c>
      <c r="AG432" s="695" cm="1">
        <f t="array" ref="AG432">INDEX($H432:$K432,0,MATCH(AG$414,$H$414:$K$414,0))*INDEX($J$408:$R$411,MATCH(AG$414,$I$408:$I$411,0),MATCH(AG$413,$J$407:$R$407,0))</f>
        <v>78</v>
      </c>
      <c r="AH432" s="695" cm="1">
        <f t="array" ref="AH432">INDEX($H432:$K432,0,MATCH(AH$414,$H$414:$K$414,0))*INDEX($J$408:$R$411,MATCH(AH$414,$I$408:$I$411,0),MATCH(AH$413,$J$407:$R$407,0))</f>
        <v>25</v>
      </c>
      <c r="AI432" s="695" cm="1">
        <f t="array" ref="AI432">INDEX($H432:$K432,0,MATCH(AI$414,$H$414:$K$414,0))*INDEX($J$408:$R$411,MATCH(AI$414,$I$408:$I$411,0),MATCH(AI$413,$J$407:$R$407,0))</f>
        <v>0</v>
      </c>
      <c r="AJ432" s="695" cm="1">
        <f t="array" ref="AJ432">INDEX($H432:$K432,0,MATCH(AJ$414,$H$414:$K$414,0))*INDEX($J$408:$R$411,MATCH(AJ$414,$I$408:$I$411,0),MATCH(AJ$413,$J$407:$R$407,0))</f>
        <v>18</v>
      </c>
      <c r="AK432" s="695" cm="1">
        <f t="array" ref="AK432">INDEX($H432:$K432,0,MATCH(AK$414,$H$414:$K$414,0))*INDEX($J$408:$R$411,MATCH(AK$414,$I$408:$I$411,0),MATCH(AK$413,$J$407:$R$407,0))</f>
        <v>78</v>
      </c>
      <c r="AL432" s="695" cm="1">
        <f t="array" ref="AL432">INDEX($H432:$K432,0,MATCH(AL$414,$H$414:$K$414,0))*INDEX($J$408:$R$411,MATCH(AL$414,$I$408:$I$411,0),MATCH(AL$413,$J$407:$R$407,0))</f>
        <v>0</v>
      </c>
      <c r="AM432" s="695" cm="1">
        <f t="array" ref="AM432">INDEX($H432:$K432,0,MATCH(AM$414,$H$414:$K$414,0))*INDEX($J$408:$R$411,MATCH(AM$414,$I$408:$I$411,0),MATCH(AM$413,$J$407:$R$407,0))</f>
        <v>0</v>
      </c>
      <c r="AN432" s="695" cm="1">
        <f t="array" ref="AN432">INDEX($H432:$K432,0,MATCH(AN$414,$H$414:$K$414,0))*INDEX($J$408:$R$411,MATCH(AN$414,$I$408:$I$411,0),MATCH(AN$413,$J$407:$R$407,0))</f>
        <v>18</v>
      </c>
      <c r="AO432" s="695" cm="1">
        <f t="array" ref="AO432">INDEX($H432:$K432,0,MATCH(AO$414,$H$414:$K$414,0))*INDEX($J$408:$R$411,MATCH(AO$414,$I$408:$I$411,0),MATCH(AO$413,$J$407:$R$407,0))</f>
        <v>78</v>
      </c>
      <c r="AP432" s="695" cm="1">
        <f t="array" ref="AP432">INDEX($H432:$K432,0,MATCH(AP$414,$H$414:$K$414,0))*INDEX($J$408:$R$411,MATCH(AP$414,$I$408:$I$411,0),MATCH(AP$413,$J$407:$R$407,0))</f>
        <v>0</v>
      </c>
      <c r="AQ432" s="695" cm="1">
        <f t="array" ref="AQ432">INDEX($H432:$K432,0,MATCH(AQ$414,$H$414:$K$414,0))*INDEX($J$408:$R$411,MATCH(AQ$414,$I$408:$I$411,0),MATCH(AQ$413,$J$407:$R$407,0))</f>
        <v>0</v>
      </c>
      <c r="AR432" s="695" cm="1">
        <f t="array" ref="AR432">INDEX($H432:$K432,0,MATCH(AR$414,$H$414:$K$414,0))*INDEX($J$408:$R$411,MATCH(AR$414,$I$408:$I$411,0),MATCH(AR$413,$J$407:$R$407,0))</f>
        <v>18</v>
      </c>
      <c r="AS432" s="695" cm="1">
        <f t="array" ref="AS432">INDEX($H432:$K432,0,MATCH(AS$414,$H$414:$K$414,0))*INDEX($J$408:$R$411,MATCH(AS$414,$I$408:$I$411,0),MATCH(AS$413,$J$407:$R$407,0))</f>
        <v>78</v>
      </c>
      <c r="AT432" s="695" cm="1">
        <f t="array" ref="AT432">INDEX($H432:$K432,0,MATCH(AT$414,$H$414:$K$414,0))*INDEX($J$408:$R$411,MATCH(AT$414,$I$408:$I$411,0),MATCH(AT$413,$J$407:$R$407,0))</f>
        <v>0</v>
      </c>
      <c r="AU432" s="695" cm="1">
        <f t="array" ref="AU432">INDEX($H432:$K432,0,MATCH(AU$414,$H$414:$K$414,0))*INDEX($J$408:$R$411,MATCH(AU$414,$I$408:$I$411,0),MATCH(AU$413,$J$407:$R$407,0))</f>
        <v>0</v>
      </c>
      <c r="AV432" s="186"/>
      <c r="AW432" s="186"/>
      <c r="AX432" s="16"/>
      <c r="AY432" s="8"/>
      <c r="AZ432" s="8"/>
      <c r="BA432" s="8"/>
    </row>
    <row r="433" spans="1:53" ht="14.5" outlineLevel="1" x14ac:dyDescent="0.35">
      <c r="A433" s="6"/>
      <c r="B433" s="7"/>
      <c r="C433" s="17"/>
      <c r="D433" s="17"/>
      <c r="E433" s="17"/>
      <c r="F433" s="26"/>
      <c r="G433" s="26" t="str">
        <f t="shared" si="184"/>
        <v>YYNWLw</v>
      </c>
      <c r="H433" s="222">
        <f t="shared" ref="H433:I452" si="186">INDEX($Z$228:$AC$241,MATCH($M181,$Y$228:$Y$241,0),MATCH(H$414,$Z$227:$AC$227,0))</f>
        <v>0</v>
      </c>
      <c r="I433" s="222">
        <f t="shared" si="186"/>
        <v>78</v>
      </c>
      <c r="J433" s="877">
        <f>INDEX($Z$228:$AC$241,MATCH($M181,$Y$228:$Y$241,0),MATCH(J$414,$Z$227:$AC$227,0))-10</f>
        <v>9</v>
      </c>
      <c r="K433" s="222">
        <f t="shared" ref="K433:K468" si="187">INDEX($Z$228:$AC$241,MATCH($M181,$Y$228:$Y$241,0),MATCH(K$414,$Z$227:$AC$227,0))</f>
        <v>0</v>
      </c>
      <c r="L433" s="695" cm="1">
        <f t="array" ref="L433">INDEX($H433:$K433,0,MATCH(L$414,$H$414:$K$414,0))*INDEX($J$408:$R$411,MATCH(L$414,$I$408:$I$411,0),MATCH(L$413,$J$407:$R$407,0))</f>
        <v>0</v>
      </c>
      <c r="M433" s="695" cm="1">
        <f t="array" ref="M433">INDEX($H433:$K433,0,MATCH(M$414,$H$414:$K$414,0))*INDEX($J$408:$R$411,MATCH(M$414,$I$408:$I$411,0),MATCH(M$413,$J$407:$R$407,0))</f>
        <v>78</v>
      </c>
      <c r="N433" s="695" cm="1">
        <f t="array" ref="N433">INDEX($H433:$K433,0,MATCH(N$414,$H$414:$K$414,0))*INDEX($J$408:$R$411,MATCH(N$414,$I$408:$I$411,0),MATCH(N$413,$J$407:$R$407,0))</f>
        <v>18</v>
      </c>
      <c r="O433" s="695" cm="1">
        <f t="array" ref="O433">INDEX($H433:$K433,0,MATCH(O$414,$H$414:$K$414,0))*INDEX($J$408:$R$411,MATCH(O$414,$I$408:$I$411,0),MATCH(O$413,$J$407:$R$407,0))</f>
        <v>0</v>
      </c>
      <c r="P433" s="695" cm="1">
        <f t="array" ref="P433">INDEX($H433:$K433,0,MATCH(P$414,$H$414:$K$414,0))*INDEX($J$408:$R$411,MATCH(P$414,$I$408:$I$411,0),MATCH(P$413,$J$407:$R$407,0))</f>
        <v>0</v>
      </c>
      <c r="Q433" s="695" cm="1">
        <f t="array" ref="Q433">INDEX($H433:$K433,0,MATCH(Q$414,$H$414:$K$414,0))*INDEX($J$408:$R$411,MATCH(Q$414,$I$408:$I$411,0),MATCH(Q$413,$J$407:$R$407,0))</f>
        <v>78</v>
      </c>
      <c r="R433" s="695" cm="1">
        <f t="array" ref="R433">INDEX($H433:$K433,0,MATCH(R$414,$H$414:$K$414,0))*INDEX($J$408:$R$411,MATCH(R$414,$I$408:$I$411,0),MATCH(R$413,$J$407:$R$407,0))</f>
        <v>18</v>
      </c>
      <c r="S433" s="695" cm="1">
        <f t="array" ref="S433">INDEX($H433:$K433,0,MATCH(S$414,$H$414:$K$414,0))*INDEX($J$408:$R$411,MATCH(S$414,$I$408:$I$411,0),MATCH(S$413,$J$407:$R$407,0))</f>
        <v>0</v>
      </c>
      <c r="T433" s="695" cm="1">
        <f t="array" ref="T433">INDEX($H433:$K433,0,MATCH(T$414,$H$414:$K$414,0))*INDEX($J$408:$R$411,MATCH(T$414,$I$408:$I$411,0),MATCH(T$413,$J$407:$R$407,0))</f>
        <v>0</v>
      </c>
      <c r="U433" s="695" cm="1">
        <f t="array" ref="U433">INDEX($H433:$K433,0,MATCH(U$414,$H$414:$K$414,0))*INDEX($J$408:$R$411,MATCH(U$414,$I$408:$I$411,0),MATCH(U$413,$J$407:$R$407,0))</f>
        <v>78</v>
      </c>
      <c r="V433" s="695" cm="1">
        <f t="array" ref="V433">INDEX($H433:$K433,0,MATCH(V$414,$H$414:$K$414,0))*INDEX($J$408:$R$411,MATCH(V$414,$I$408:$I$411,0),MATCH(V$413,$J$407:$R$407,0))</f>
        <v>9</v>
      </c>
      <c r="W433" s="695" cm="1">
        <f t="array" ref="W433">INDEX($H433:$K433,0,MATCH(W$414,$H$414:$K$414,0))*INDEX($J$408:$R$411,MATCH(W$414,$I$408:$I$411,0),MATCH(W$413,$J$407:$R$407,0))</f>
        <v>0</v>
      </c>
      <c r="X433" s="695" cm="1">
        <f t="array" ref="X433">INDEX($H433:$K433,0,MATCH(X$414,$H$414:$K$414,0))*INDEX($J$408:$R$411,MATCH(X$414,$I$408:$I$411,0),MATCH(X$413,$J$407:$R$407,0))</f>
        <v>0</v>
      </c>
      <c r="Y433" s="695" cm="1">
        <f t="array" ref="Y433">INDEX($H433:$K433,0,MATCH(Y$414,$H$414:$K$414,0))*INDEX($J$408:$R$411,MATCH(Y$414,$I$408:$I$411,0),MATCH(Y$413,$J$407:$R$407,0))</f>
        <v>78</v>
      </c>
      <c r="Z433" s="695" cm="1">
        <f t="array" ref="Z433">INDEX($H433:$K433,0,MATCH(Z$414,$H$414:$K$414,0))*INDEX($J$408:$R$411,MATCH(Z$414,$I$408:$I$411,0),MATCH(Z$413,$J$407:$R$407,0))</f>
        <v>9</v>
      </c>
      <c r="AA433" s="695" cm="1">
        <f t="array" ref="AA433">INDEX($H433:$K433,0,MATCH(AA$414,$H$414:$K$414,0))*INDEX($J$408:$R$411,MATCH(AA$414,$I$408:$I$411,0),MATCH(AA$413,$J$407:$R$407,0))</f>
        <v>0</v>
      </c>
      <c r="AB433" s="695" cm="1">
        <f t="array" ref="AB433">INDEX($H433:$K433,0,MATCH(AB$414,$H$414:$K$414,0))*INDEX($J$408:$R$411,MATCH(AB$414,$I$408:$I$411,0),MATCH(AB$413,$J$407:$R$407,0))</f>
        <v>0</v>
      </c>
      <c r="AC433" s="695" cm="1">
        <f t="array" ref="AC433">INDEX($H433:$K433,0,MATCH(AC$414,$H$414:$K$414,0))*INDEX($J$408:$R$411,MATCH(AC$414,$I$408:$I$411,0),MATCH(AC$413,$J$407:$R$407,0))</f>
        <v>78</v>
      </c>
      <c r="AD433" s="695" cm="1">
        <f t="array" ref="AD433">INDEX($H433:$K433,0,MATCH(AD$414,$H$414:$K$414,0))*INDEX($J$408:$R$411,MATCH(AD$414,$I$408:$I$411,0),MATCH(AD$413,$J$407:$R$407,0))</f>
        <v>9</v>
      </c>
      <c r="AE433" s="695" cm="1">
        <f t="array" ref="AE433">INDEX($H433:$K433,0,MATCH(AE$414,$H$414:$K$414,0))*INDEX($J$408:$R$411,MATCH(AE$414,$I$408:$I$411,0),MATCH(AE$413,$J$407:$R$407,0))</f>
        <v>0</v>
      </c>
      <c r="AF433" s="695" cm="1">
        <f t="array" ref="AF433">INDEX($H433:$K433,0,MATCH(AF$414,$H$414:$K$414,0))*INDEX($J$408:$R$411,MATCH(AF$414,$I$408:$I$411,0),MATCH(AF$413,$J$407:$R$407,0))</f>
        <v>0</v>
      </c>
      <c r="AG433" s="695" cm="1">
        <f t="array" ref="AG433">INDEX($H433:$K433,0,MATCH(AG$414,$H$414:$K$414,0))*INDEX($J$408:$R$411,MATCH(AG$414,$I$408:$I$411,0),MATCH(AG$413,$J$407:$R$407,0))</f>
        <v>78</v>
      </c>
      <c r="AH433" s="695" cm="1">
        <f t="array" ref="AH433">INDEX($H433:$K433,0,MATCH(AH$414,$H$414:$K$414,0))*INDEX($J$408:$R$411,MATCH(AH$414,$I$408:$I$411,0),MATCH(AH$413,$J$407:$R$407,0))</f>
        <v>9</v>
      </c>
      <c r="AI433" s="695" cm="1">
        <f t="array" ref="AI433">INDEX($H433:$K433,0,MATCH(AI$414,$H$414:$K$414,0))*INDEX($J$408:$R$411,MATCH(AI$414,$I$408:$I$411,0),MATCH(AI$413,$J$407:$R$407,0))</f>
        <v>0</v>
      </c>
      <c r="AJ433" s="695" cm="1">
        <f t="array" ref="AJ433">INDEX($H433:$K433,0,MATCH(AJ$414,$H$414:$K$414,0))*INDEX($J$408:$R$411,MATCH(AJ$414,$I$408:$I$411,0),MATCH(AJ$413,$J$407:$R$407,0))</f>
        <v>0</v>
      </c>
      <c r="AK433" s="695" cm="1">
        <f t="array" ref="AK433">INDEX($H433:$K433,0,MATCH(AK$414,$H$414:$K$414,0))*INDEX($J$408:$R$411,MATCH(AK$414,$I$408:$I$411,0),MATCH(AK$413,$J$407:$R$407,0))</f>
        <v>78</v>
      </c>
      <c r="AL433" s="695" cm="1">
        <f t="array" ref="AL433">INDEX($H433:$K433,0,MATCH(AL$414,$H$414:$K$414,0))*INDEX($J$408:$R$411,MATCH(AL$414,$I$408:$I$411,0),MATCH(AL$413,$J$407:$R$407,0))</f>
        <v>0</v>
      </c>
      <c r="AM433" s="695" cm="1">
        <f t="array" ref="AM433">INDEX($H433:$K433,0,MATCH(AM$414,$H$414:$K$414,0))*INDEX($J$408:$R$411,MATCH(AM$414,$I$408:$I$411,0),MATCH(AM$413,$J$407:$R$407,0))</f>
        <v>0</v>
      </c>
      <c r="AN433" s="695" cm="1">
        <f t="array" ref="AN433">INDEX($H433:$K433,0,MATCH(AN$414,$H$414:$K$414,0))*INDEX($J$408:$R$411,MATCH(AN$414,$I$408:$I$411,0),MATCH(AN$413,$J$407:$R$407,0))</f>
        <v>0</v>
      </c>
      <c r="AO433" s="695" cm="1">
        <f t="array" ref="AO433">INDEX($H433:$K433,0,MATCH(AO$414,$H$414:$K$414,0))*INDEX($J$408:$R$411,MATCH(AO$414,$I$408:$I$411,0),MATCH(AO$413,$J$407:$R$407,0))</f>
        <v>78</v>
      </c>
      <c r="AP433" s="695" cm="1">
        <f t="array" ref="AP433">INDEX($H433:$K433,0,MATCH(AP$414,$H$414:$K$414,0))*INDEX($J$408:$R$411,MATCH(AP$414,$I$408:$I$411,0),MATCH(AP$413,$J$407:$R$407,0))</f>
        <v>0</v>
      </c>
      <c r="AQ433" s="695" cm="1">
        <f t="array" ref="AQ433">INDEX($H433:$K433,0,MATCH(AQ$414,$H$414:$K$414,0))*INDEX($J$408:$R$411,MATCH(AQ$414,$I$408:$I$411,0),MATCH(AQ$413,$J$407:$R$407,0))</f>
        <v>0</v>
      </c>
      <c r="AR433" s="695" cm="1">
        <f t="array" ref="AR433">INDEX($H433:$K433,0,MATCH(AR$414,$H$414:$K$414,0))*INDEX($J$408:$R$411,MATCH(AR$414,$I$408:$I$411,0),MATCH(AR$413,$J$407:$R$407,0))</f>
        <v>0</v>
      </c>
      <c r="AS433" s="695" cm="1">
        <f t="array" ref="AS433">INDEX($H433:$K433,0,MATCH(AS$414,$H$414:$K$414,0))*INDEX($J$408:$R$411,MATCH(AS$414,$I$408:$I$411,0),MATCH(AS$413,$J$407:$R$407,0))</f>
        <v>78</v>
      </c>
      <c r="AT433" s="695" cm="1">
        <f t="array" ref="AT433">INDEX($H433:$K433,0,MATCH(AT$414,$H$414:$K$414,0))*INDEX($J$408:$R$411,MATCH(AT$414,$I$408:$I$411,0),MATCH(AT$413,$J$407:$R$407,0))</f>
        <v>0</v>
      </c>
      <c r="AU433" s="695" cm="1">
        <f t="array" ref="AU433">INDEX($H433:$K433,0,MATCH(AU$414,$H$414:$K$414,0))*INDEX($J$408:$R$411,MATCH(AU$414,$I$408:$I$411,0),MATCH(AU$413,$J$407:$R$407,0))</f>
        <v>0</v>
      </c>
      <c r="AV433" s="186"/>
      <c r="AW433" s="186"/>
      <c r="AX433" s="16"/>
      <c r="AY433" s="8"/>
      <c r="AZ433" s="8"/>
      <c r="BA433" s="8"/>
    </row>
    <row r="434" spans="1:53" ht="14.5" outlineLevel="1" x14ac:dyDescent="0.35">
      <c r="A434" s="6"/>
      <c r="B434" s="7"/>
      <c r="C434" s="17"/>
      <c r="D434" s="17"/>
      <c r="E434" s="17"/>
      <c r="F434" s="26"/>
      <c r="G434" s="26" t="str">
        <f t="shared" si="184"/>
        <v>YYNWLwd</v>
      </c>
      <c r="H434" s="222">
        <f t="shared" si="186"/>
        <v>0</v>
      </c>
      <c r="I434" s="222">
        <f t="shared" si="186"/>
        <v>78</v>
      </c>
      <c r="J434" s="877">
        <f>INDEX($Z$228:$AC$241,MATCH($M182,$Y$228:$Y$241,0),MATCH(J$414,$Z$227:$AC$227,0))-10</f>
        <v>9</v>
      </c>
      <c r="K434" s="222">
        <f t="shared" si="187"/>
        <v>0</v>
      </c>
      <c r="L434" s="695" cm="1">
        <f t="array" ref="L434">INDEX($H434:$K434,0,MATCH(L$414,$H$414:$K$414,0))*INDEX($J$408:$R$411,MATCH(L$414,$I$408:$I$411,0),MATCH(L$413,$J$407:$R$407,0))</f>
        <v>0</v>
      </c>
      <c r="M434" s="695" cm="1">
        <f t="array" ref="M434">INDEX($H434:$K434,0,MATCH(M$414,$H$414:$K$414,0))*INDEX($J$408:$R$411,MATCH(M$414,$I$408:$I$411,0),MATCH(M$413,$J$407:$R$407,0))</f>
        <v>78</v>
      </c>
      <c r="N434" s="695" cm="1">
        <f t="array" ref="N434">INDEX($H434:$K434,0,MATCH(N$414,$H$414:$K$414,0))*INDEX($J$408:$R$411,MATCH(N$414,$I$408:$I$411,0),MATCH(N$413,$J$407:$R$407,0))</f>
        <v>18</v>
      </c>
      <c r="O434" s="695" cm="1">
        <f t="array" ref="O434">INDEX($H434:$K434,0,MATCH(O$414,$H$414:$K$414,0))*INDEX($J$408:$R$411,MATCH(O$414,$I$408:$I$411,0),MATCH(O$413,$J$407:$R$407,0))</f>
        <v>0</v>
      </c>
      <c r="P434" s="695" cm="1">
        <f t="array" ref="P434">INDEX($H434:$K434,0,MATCH(P$414,$H$414:$K$414,0))*INDEX($J$408:$R$411,MATCH(P$414,$I$408:$I$411,0),MATCH(P$413,$J$407:$R$407,0))</f>
        <v>0</v>
      </c>
      <c r="Q434" s="695" cm="1">
        <f t="array" ref="Q434">INDEX($H434:$K434,0,MATCH(Q$414,$H$414:$K$414,0))*INDEX($J$408:$R$411,MATCH(Q$414,$I$408:$I$411,0),MATCH(Q$413,$J$407:$R$407,0))</f>
        <v>78</v>
      </c>
      <c r="R434" s="695" cm="1">
        <f t="array" ref="R434">INDEX($H434:$K434,0,MATCH(R$414,$H$414:$K$414,0))*INDEX($J$408:$R$411,MATCH(R$414,$I$408:$I$411,0),MATCH(R$413,$J$407:$R$407,0))</f>
        <v>18</v>
      </c>
      <c r="S434" s="695" cm="1">
        <f t="array" ref="S434">INDEX($H434:$K434,0,MATCH(S$414,$H$414:$K$414,0))*INDEX($J$408:$R$411,MATCH(S$414,$I$408:$I$411,0),MATCH(S$413,$J$407:$R$407,0))</f>
        <v>0</v>
      </c>
      <c r="T434" s="695" cm="1">
        <f t="array" ref="T434">INDEX($H434:$K434,0,MATCH(T$414,$H$414:$K$414,0))*INDEX($J$408:$R$411,MATCH(T$414,$I$408:$I$411,0),MATCH(T$413,$J$407:$R$407,0))</f>
        <v>0</v>
      </c>
      <c r="U434" s="695" cm="1">
        <f t="array" ref="U434">INDEX($H434:$K434,0,MATCH(U$414,$H$414:$K$414,0))*INDEX($J$408:$R$411,MATCH(U$414,$I$408:$I$411,0),MATCH(U$413,$J$407:$R$407,0))</f>
        <v>78</v>
      </c>
      <c r="V434" s="695" cm="1">
        <f t="array" ref="V434">INDEX($H434:$K434,0,MATCH(V$414,$H$414:$K$414,0))*INDEX($J$408:$R$411,MATCH(V$414,$I$408:$I$411,0),MATCH(V$413,$J$407:$R$407,0))</f>
        <v>9</v>
      </c>
      <c r="W434" s="695" cm="1">
        <f t="array" ref="W434">INDEX($H434:$K434,0,MATCH(W$414,$H$414:$K$414,0))*INDEX($J$408:$R$411,MATCH(W$414,$I$408:$I$411,0),MATCH(W$413,$J$407:$R$407,0))</f>
        <v>0</v>
      </c>
      <c r="X434" s="695" cm="1">
        <f t="array" ref="X434">INDEX($H434:$K434,0,MATCH(X$414,$H$414:$K$414,0))*INDEX($J$408:$R$411,MATCH(X$414,$I$408:$I$411,0),MATCH(X$413,$J$407:$R$407,0))</f>
        <v>0</v>
      </c>
      <c r="Y434" s="695" cm="1">
        <f t="array" ref="Y434">INDEX($H434:$K434,0,MATCH(Y$414,$H$414:$K$414,0))*INDEX($J$408:$R$411,MATCH(Y$414,$I$408:$I$411,0),MATCH(Y$413,$J$407:$R$407,0))</f>
        <v>78</v>
      </c>
      <c r="Z434" s="695" cm="1">
        <f t="array" ref="Z434">INDEX($H434:$K434,0,MATCH(Z$414,$H$414:$K$414,0))*INDEX($J$408:$R$411,MATCH(Z$414,$I$408:$I$411,0),MATCH(Z$413,$J$407:$R$407,0))</f>
        <v>9</v>
      </c>
      <c r="AA434" s="695" cm="1">
        <f t="array" ref="AA434">INDEX($H434:$K434,0,MATCH(AA$414,$H$414:$K$414,0))*INDEX($J$408:$R$411,MATCH(AA$414,$I$408:$I$411,0),MATCH(AA$413,$J$407:$R$407,0))</f>
        <v>0</v>
      </c>
      <c r="AB434" s="695" cm="1">
        <f t="array" ref="AB434">INDEX($H434:$K434,0,MATCH(AB$414,$H$414:$K$414,0))*INDEX($J$408:$R$411,MATCH(AB$414,$I$408:$I$411,0),MATCH(AB$413,$J$407:$R$407,0))</f>
        <v>0</v>
      </c>
      <c r="AC434" s="695" cm="1">
        <f t="array" ref="AC434">INDEX($H434:$K434,0,MATCH(AC$414,$H$414:$K$414,0))*INDEX($J$408:$R$411,MATCH(AC$414,$I$408:$I$411,0),MATCH(AC$413,$J$407:$R$407,0))</f>
        <v>78</v>
      </c>
      <c r="AD434" s="695" cm="1">
        <f t="array" ref="AD434">INDEX($H434:$K434,0,MATCH(AD$414,$H$414:$K$414,0))*INDEX($J$408:$R$411,MATCH(AD$414,$I$408:$I$411,0),MATCH(AD$413,$J$407:$R$407,0))</f>
        <v>9</v>
      </c>
      <c r="AE434" s="695" cm="1">
        <f t="array" ref="AE434">INDEX($H434:$K434,0,MATCH(AE$414,$H$414:$K$414,0))*INDEX($J$408:$R$411,MATCH(AE$414,$I$408:$I$411,0),MATCH(AE$413,$J$407:$R$407,0))</f>
        <v>0</v>
      </c>
      <c r="AF434" s="695" cm="1">
        <f t="array" ref="AF434">INDEX($H434:$K434,0,MATCH(AF$414,$H$414:$K$414,0))*INDEX($J$408:$R$411,MATCH(AF$414,$I$408:$I$411,0),MATCH(AF$413,$J$407:$R$407,0))</f>
        <v>0</v>
      </c>
      <c r="AG434" s="695" cm="1">
        <f t="array" ref="AG434">INDEX($H434:$K434,0,MATCH(AG$414,$H$414:$K$414,0))*INDEX($J$408:$R$411,MATCH(AG$414,$I$408:$I$411,0),MATCH(AG$413,$J$407:$R$407,0))</f>
        <v>78</v>
      </c>
      <c r="AH434" s="695" cm="1">
        <f t="array" ref="AH434">INDEX($H434:$K434,0,MATCH(AH$414,$H$414:$K$414,0))*INDEX($J$408:$R$411,MATCH(AH$414,$I$408:$I$411,0),MATCH(AH$413,$J$407:$R$407,0))</f>
        <v>9</v>
      </c>
      <c r="AI434" s="695" cm="1">
        <f t="array" ref="AI434">INDEX($H434:$K434,0,MATCH(AI$414,$H$414:$K$414,0))*INDEX($J$408:$R$411,MATCH(AI$414,$I$408:$I$411,0),MATCH(AI$413,$J$407:$R$407,0))</f>
        <v>0</v>
      </c>
      <c r="AJ434" s="695" cm="1">
        <f t="array" ref="AJ434">INDEX($H434:$K434,0,MATCH(AJ$414,$H$414:$K$414,0))*INDEX($J$408:$R$411,MATCH(AJ$414,$I$408:$I$411,0),MATCH(AJ$413,$J$407:$R$407,0))</f>
        <v>0</v>
      </c>
      <c r="AK434" s="695" cm="1">
        <f t="array" ref="AK434">INDEX($H434:$K434,0,MATCH(AK$414,$H$414:$K$414,0))*INDEX($J$408:$R$411,MATCH(AK$414,$I$408:$I$411,0),MATCH(AK$413,$J$407:$R$407,0))</f>
        <v>78</v>
      </c>
      <c r="AL434" s="695" cm="1">
        <f t="array" ref="AL434">INDEX($H434:$K434,0,MATCH(AL$414,$H$414:$K$414,0))*INDEX($J$408:$R$411,MATCH(AL$414,$I$408:$I$411,0),MATCH(AL$413,$J$407:$R$407,0))</f>
        <v>0</v>
      </c>
      <c r="AM434" s="695" cm="1">
        <f t="array" ref="AM434">INDEX($H434:$K434,0,MATCH(AM$414,$H$414:$K$414,0))*INDEX($J$408:$R$411,MATCH(AM$414,$I$408:$I$411,0),MATCH(AM$413,$J$407:$R$407,0))</f>
        <v>0</v>
      </c>
      <c r="AN434" s="695" cm="1">
        <f t="array" ref="AN434">INDEX($H434:$K434,0,MATCH(AN$414,$H$414:$K$414,0))*INDEX($J$408:$R$411,MATCH(AN$414,$I$408:$I$411,0),MATCH(AN$413,$J$407:$R$407,0))</f>
        <v>0</v>
      </c>
      <c r="AO434" s="695" cm="1">
        <f t="array" ref="AO434">INDEX($H434:$K434,0,MATCH(AO$414,$H$414:$K$414,0))*INDEX($J$408:$R$411,MATCH(AO$414,$I$408:$I$411,0),MATCH(AO$413,$J$407:$R$407,0))</f>
        <v>78</v>
      </c>
      <c r="AP434" s="695" cm="1">
        <f t="array" ref="AP434">INDEX($H434:$K434,0,MATCH(AP$414,$H$414:$K$414,0))*INDEX($J$408:$R$411,MATCH(AP$414,$I$408:$I$411,0),MATCH(AP$413,$J$407:$R$407,0))</f>
        <v>0</v>
      </c>
      <c r="AQ434" s="695" cm="1">
        <f t="array" ref="AQ434">INDEX($H434:$K434,0,MATCH(AQ$414,$H$414:$K$414,0))*INDEX($J$408:$R$411,MATCH(AQ$414,$I$408:$I$411,0),MATCH(AQ$413,$J$407:$R$407,0))</f>
        <v>0</v>
      </c>
      <c r="AR434" s="695" cm="1">
        <f t="array" ref="AR434">INDEX($H434:$K434,0,MATCH(AR$414,$H$414:$K$414,0))*INDEX($J$408:$R$411,MATCH(AR$414,$I$408:$I$411,0),MATCH(AR$413,$J$407:$R$407,0))</f>
        <v>0</v>
      </c>
      <c r="AS434" s="695" cm="1">
        <f t="array" ref="AS434">INDEX($H434:$K434,0,MATCH(AS$414,$H$414:$K$414,0))*INDEX($J$408:$R$411,MATCH(AS$414,$I$408:$I$411,0),MATCH(AS$413,$J$407:$R$407,0))</f>
        <v>78</v>
      </c>
      <c r="AT434" s="695" cm="1">
        <f t="array" ref="AT434">INDEX($H434:$K434,0,MATCH(AT$414,$H$414:$K$414,0))*INDEX($J$408:$R$411,MATCH(AT$414,$I$408:$I$411,0),MATCH(AT$413,$J$407:$R$407,0))</f>
        <v>0</v>
      </c>
      <c r="AU434" s="695" cm="1">
        <f t="array" ref="AU434">INDEX($H434:$K434,0,MATCH(AU$414,$H$414:$K$414,0))*INDEX($J$408:$R$411,MATCH(AU$414,$I$408:$I$411,0),MATCH(AU$413,$J$407:$R$407,0))</f>
        <v>0</v>
      </c>
      <c r="AV434" s="186"/>
      <c r="AW434" s="186"/>
      <c r="AX434" s="16"/>
      <c r="AY434" s="8"/>
      <c r="AZ434" s="8"/>
      <c r="BA434" s="8"/>
    </row>
    <row r="435" spans="1:53" ht="14.5" outlineLevel="1" x14ac:dyDescent="0.35">
      <c r="A435" s="6"/>
      <c r="B435" s="7"/>
      <c r="C435" s="17"/>
      <c r="D435" s="17"/>
      <c r="E435" s="17"/>
      <c r="F435" s="26"/>
      <c r="G435" s="26" t="str">
        <f t="shared" si="184"/>
        <v>AYAA2A1w</v>
      </c>
      <c r="H435" s="222">
        <f t="shared" si="186"/>
        <v>0</v>
      </c>
      <c r="I435" s="222">
        <f t="shared" si="186"/>
        <v>78</v>
      </c>
      <c r="J435" s="877">
        <f>INDEX($Z$228:$AC$241,MATCH($M183,$Y$228:$Y$241,0),MATCH(J$414,$Z$227:$AC$227,0))-13</f>
        <v>6</v>
      </c>
      <c r="K435" s="222">
        <f t="shared" si="187"/>
        <v>0</v>
      </c>
      <c r="L435" s="695" cm="1">
        <f t="array" ref="L435">INDEX($H435:$K435,0,MATCH(L$414,$H$414:$K$414,0))*INDEX($J$408:$R$411,MATCH(L$414,$I$408:$I$411,0),MATCH(L$413,$J$407:$R$407,0))</f>
        <v>0</v>
      </c>
      <c r="M435" s="695" cm="1">
        <f t="array" ref="M435">INDEX($H435:$K435,0,MATCH(M$414,$H$414:$K$414,0))*INDEX($J$408:$R$411,MATCH(M$414,$I$408:$I$411,0),MATCH(M$413,$J$407:$R$407,0))</f>
        <v>78</v>
      </c>
      <c r="N435" s="695" cm="1">
        <f t="array" ref="N435">INDEX($H435:$K435,0,MATCH(N$414,$H$414:$K$414,0))*INDEX($J$408:$R$411,MATCH(N$414,$I$408:$I$411,0),MATCH(N$413,$J$407:$R$407,0))</f>
        <v>12</v>
      </c>
      <c r="O435" s="695" cm="1">
        <f t="array" ref="O435">INDEX($H435:$K435,0,MATCH(O$414,$H$414:$K$414,0))*INDEX($J$408:$R$411,MATCH(O$414,$I$408:$I$411,0),MATCH(O$413,$J$407:$R$407,0))</f>
        <v>0</v>
      </c>
      <c r="P435" s="695" cm="1">
        <f t="array" ref="P435">INDEX($H435:$K435,0,MATCH(P$414,$H$414:$K$414,0))*INDEX($J$408:$R$411,MATCH(P$414,$I$408:$I$411,0),MATCH(P$413,$J$407:$R$407,0))</f>
        <v>0</v>
      </c>
      <c r="Q435" s="695" cm="1">
        <f t="array" ref="Q435">INDEX($H435:$K435,0,MATCH(Q$414,$H$414:$K$414,0))*INDEX($J$408:$R$411,MATCH(Q$414,$I$408:$I$411,0),MATCH(Q$413,$J$407:$R$407,0))</f>
        <v>78</v>
      </c>
      <c r="R435" s="695" cm="1">
        <f t="array" ref="R435">INDEX($H435:$K435,0,MATCH(R$414,$H$414:$K$414,0))*INDEX($J$408:$R$411,MATCH(R$414,$I$408:$I$411,0),MATCH(R$413,$J$407:$R$407,0))</f>
        <v>12</v>
      </c>
      <c r="S435" s="695" cm="1">
        <f t="array" ref="S435">INDEX($H435:$K435,0,MATCH(S$414,$H$414:$K$414,0))*INDEX($J$408:$R$411,MATCH(S$414,$I$408:$I$411,0),MATCH(S$413,$J$407:$R$407,0))</f>
        <v>0</v>
      </c>
      <c r="T435" s="695" cm="1">
        <f t="array" ref="T435">INDEX($H435:$K435,0,MATCH(T$414,$H$414:$K$414,0))*INDEX($J$408:$R$411,MATCH(T$414,$I$408:$I$411,0),MATCH(T$413,$J$407:$R$407,0))</f>
        <v>0</v>
      </c>
      <c r="U435" s="695" cm="1">
        <f t="array" ref="U435">INDEX($H435:$K435,0,MATCH(U$414,$H$414:$K$414,0))*INDEX($J$408:$R$411,MATCH(U$414,$I$408:$I$411,0),MATCH(U$413,$J$407:$R$407,0))</f>
        <v>78</v>
      </c>
      <c r="V435" s="695" cm="1">
        <f t="array" ref="V435">INDEX($H435:$K435,0,MATCH(V$414,$H$414:$K$414,0))*INDEX($J$408:$R$411,MATCH(V$414,$I$408:$I$411,0),MATCH(V$413,$J$407:$R$407,0))</f>
        <v>6</v>
      </c>
      <c r="W435" s="695" cm="1">
        <f t="array" ref="W435">INDEX($H435:$K435,0,MATCH(W$414,$H$414:$K$414,0))*INDEX($J$408:$R$411,MATCH(W$414,$I$408:$I$411,0),MATCH(W$413,$J$407:$R$407,0))</f>
        <v>0</v>
      </c>
      <c r="X435" s="695" cm="1">
        <f t="array" ref="X435">INDEX($H435:$K435,0,MATCH(X$414,$H$414:$K$414,0))*INDEX($J$408:$R$411,MATCH(X$414,$I$408:$I$411,0),MATCH(X$413,$J$407:$R$407,0))</f>
        <v>0</v>
      </c>
      <c r="Y435" s="695" cm="1">
        <f t="array" ref="Y435">INDEX($H435:$K435,0,MATCH(Y$414,$H$414:$K$414,0))*INDEX($J$408:$R$411,MATCH(Y$414,$I$408:$I$411,0),MATCH(Y$413,$J$407:$R$407,0))</f>
        <v>78</v>
      </c>
      <c r="Z435" s="695" cm="1">
        <f t="array" ref="Z435">INDEX($H435:$K435,0,MATCH(Z$414,$H$414:$K$414,0))*INDEX($J$408:$R$411,MATCH(Z$414,$I$408:$I$411,0),MATCH(Z$413,$J$407:$R$407,0))</f>
        <v>6</v>
      </c>
      <c r="AA435" s="695" cm="1">
        <f t="array" ref="AA435">INDEX($H435:$K435,0,MATCH(AA$414,$H$414:$K$414,0))*INDEX($J$408:$R$411,MATCH(AA$414,$I$408:$I$411,0),MATCH(AA$413,$J$407:$R$407,0))</f>
        <v>0</v>
      </c>
      <c r="AB435" s="695" cm="1">
        <f t="array" ref="AB435">INDEX($H435:$K435,0,MATCH(AB$414,$H$414:$K$414,0))*INDEX($J$408:$R$411,MATCH(AB$414,$I$408:$I$411,0),MATCH(AB$413,$J$407:$R$407,0))</f>
        <v>0</v>
      </c>
      <c r="AC435" s="695" cm="1">
        <f t="array" ref="AC435">INDEX($H435:$K435,0,MATCH(AC$414,$H$414:$K$414,0))*INDEX($J$408:$R$411,MATCH(AC$414,$I$408:$I$411,0),MATCH(AC$413,$J$407:$R$407,0))</f>
        <v>78</v>
      </c>
      <c r="AD435" s="695" cm="1">
        <f t="array" ref="AD435">INDEX($H435:$K435,0,MATCH(AD$414,$H$414:$K$414,0))*INDEX($J$408:$R$411,MATCH(AD$414,$I$408:$I$411,0),MATCH(AD$413,$J$407:$R$407,0))</f>
        <v>6</v>
      </c>
      <c r="AE435" s="695" cm="1">
        <f t="array" ref="AE435">INDEX($H435:$K435,0,MATCH(AE$414,$H$414:$K$414,0))*INDEX($J$408:$R$411,MATCH(AE$414,$I$408:$I$411,0),MATCH(AE$413,$J$407:$R$407,0))</f>
        <v>0</v>
      </c>
      <c r="AF435" s="695" cm="1">
        <f t="array" ref="AF435">INDEX($H435:$K435,0,MATCH(AF$414,$H$414:$K$414,0))*INDEX($J$408:$R$411,MATCH(AF$414,$I$408:$I$411,0),MATCH(AF$413,$J$407:$R$407,0))</f>
        <v>0</v>
      </c>
      <c r="AG435" s="695" cm="1">
        <f t="array" ref="AG435">INDEX($H435:$K435,0,MATCH(AG$414,$H$414:$K$414,0))*INDEX($J$408:$R$411,MATCH(AG$414,$I$408:$I$411,0),MATCH(AG$413,$J$407:$R$407,0))</f>
        <v>78</v>
      </c>
      <c r="AH435" s="695" cm="1">
        <f t="array" ref="AH435">INDEX($H435:$K435,0,MATCH(AH$414,$H$414:$K$414,0))*INDEX($J$408:$R$411,MATCH(AH$414,$I$408:$I$411,0),MATCH(AH$413,$J$407:$R$407,0))</f>
        <v>6</v>
      </c>
      <c r="AI435" s="695" cm="1">
        <f t="array" ref="AI435">INDEX($H435:$K435,0,MATCH(AI$414,$H$414:$K$414,0))*INDEX($J$408:$R$411,MATCH(AI$414,$I$408:$I$411,0),MATCH(AI$413,$J$407:$R$407,0))</f>
        <v>0</v>
      </c>
      <c r="AJ435" s="695" cm="1">
        <f t="array" ref="AJ435">INDEX($H435:$K435,0,MATCH(AJ$414,$H$414:$K$414,0))*INDEX($J$408:$R$411,MATCH(AJ$414,$I$408:$I$411,0),MATCH(AJ$413,$J$407:$R$407,0))</f>
        <v>0</v>
      </c>
      <c r="AK435" s="695" cm="1">
        <f t="array" ref="AK435">INDEX($H435:$K435,0,MATCH(AK$414,$H$414:$K$414,0))*INDEX($J$408:$R$411,MATCH(AK$414,$I$408:$I$411,0),MATCH(AK$413,$J$407:$R$407,0))</f>
        <v>78</v>
      </c>
      <c r="AL435" s="695" cm="1">
        <f t="array" ref="AL435">INDEX($H435:$K435,0,MATCH(AL$414,$H$414:$K$414,0))*INDEX($J$408:$R$411,MATCH(AL$414,$I$408:$I$411,0),MATCH(AL$413,$J$407:$R$407,0))</f>
        <v>0</v>
      </c>
      <c r="AM435" s="695" cm="1">
        <f t="array" ref="AM435">INDEX($H435:$K435,0,MATCH(AM$414,$H$414:$K$414,0))*INDEX($J$408:$R$411,MATCH(AM$414,$I$408:$I$411,0),MATCH(AM$413,$J$407:$R$407,0))</f>
        <v>0</v>
      </c>
      <c r="AN435" s="695" cm="1">
        <f t="array" ref="AN435">INDEX($H435:$K435,0,MATCH(AN$414,$H$414:$K$414,0))*INDEX($J$408:$R$411,MATCH(AN$414,$I$408:$I$411,0),MATCH(AN$413,$J$407:$R$407,0))</f>
        <v>0</v>
      </c>
      <c r="AO435" s="695" cm="1">
        <f t="array" ref="AO435">INDEX($H435:$K435,0,MATCH(AO$414,$H$414:$K$414,0))*INDEX($J$408:$R$411,MATCH(AO$414,$I$408:$I$411,0),MATCH(AO$413,$J$407:$R$407,0))</f>
        <v>78</v>
      </c>
      <c r="AP435" s="695" cm="1">
        <f t="array" ref="AP435">INDEX($H435:$K435,0,MATCH(AP$414,$H$414:$K$414,0))*INDEX($J$408:$R$411,MATCH(AP$414,$I$408:$I$411,0),MATCH(AP$413,$J$407:$R$407,0))</f>
        <v>0</v>
      </c>
      <c r="AQ435" s="695" cm="1">
        <f t="array" ref="AQ435">INDEX($H435:$K435,0,MATCH(AQ$414,$H$414:$K$414,0))*INDEX($J$408:$R$411,MATCH(AQ$414,$I$408:$I$411,0),MATCH(AQ$413,$J$407:$R$407,0))</f>
        <v>0</v>
      </c>
      <c r="AR435" s="695" cm="1">
        <f t="array" ref="AR435">INDEX($H435:$K435,0,MATCH(AR$414,$H$414:$K$414,0))*INDEX($J$408:$R$411,MATCH(AR$414,$I$408:$I$411,0),MATCH(AR$413,$J$407:$R$407,0))</f>
        <v>0</v>
      </c>
      <c r="AS435" s="695" cm="1">
        <f t="array" ref="AS435">INDEX($H435:$K435,0,MATCH(AS$414,$H$414:$K$414,0))*INDEX($J$408:$R$411,MATCH(AS$414,$I$408:$I$411,0),MATCH(AS$413,$J$407:$R$407,0))</f>
        <v>78</v>
      </c>
      <c r="AT435" s="695" cm="1">
        <f t="array" ref="AT435">INDEX($H435:$K435,0,MATCH(AT$414,$H$414:$K$414,0))*INDEX($J$408:$R$411,MATCH(AT$414,$I$408:$I$411,0),MATCH(AT$413,$J$407:$R$407,0))</f>
        <v>0</v>
      </c>
      <c r="AU435" s="695" cm="1">
        <f t="array" ref="AU435">INDEX($H435:$K435,0,MATCH(AU$414,$H$414:$K$414,0))*INDEX($J$408:$R$411,MATCH(AU$414,$I$408:$I$411,0),MATCH(AU$413,$J$407:$R$407,0))</f>
        <v>0</v>
      </c>
      <c r="AV435" s="186"/>
      <c r="AW435" s="186"/>
      <c r="AX435" s="16"/>
      <c r="AY435" s="8"/>
      <c r="AZ435" s="8"/>
      <c r="BA435" s="8"/>
    </row>
    <row r="436" spans="1:53" ht="14.5" outlineLevel="1" x14ac:dyDescent="0.35">
      <c r="A436" s="6"/>
      <c r="B436" s="7"/>
      <c r="C436" s="17"/>
      <c r="D436" s="17"/>
      <c r="E436" s="17"/>
      <c r="F436" s="26"/>
      <c r="G436" s="26" t="str">
        <f t="shared" si="184"/>
        <v>AYAA2A1wd</v>
      </c>
      <c r="H436" s="222">
        <f t="shared" si="186"/>
        <v>0</v>
      </c>
      <c r="I436" s="222">
        <f t="shared" si="186"/>
        <v>78</v>
      </c>
      <c r="J436" s="877">
        <f>INDEX($Z$228:$AC$241,MATCH($M184,$Y$228:$Y$241,0),MATCH(J$414,$Z$227:$AC$227,0))-13</f>
        <v>6</v>
      </c>
      <c r="K436" s="222">
        <f t="shared" si="187"/>
        <v>0</v>
      </c>
      <c r="L436" s="695" cm="1">
        <f t="array" ref="L436">INDEX($H436:$K436,0,MATCH(L$414,$H$414:$K$414,0))*INDEX($J$408:$R$411,MATCH(L$414,$I$408:$I$411,0),MATCH(L$413,$J$407:$R$407,0))</f>
        <v>0</v>
      </c>
      <c r="M436" s="695" cm="1">
        <f t="array" ref="M436">INDEX($H436:$K436,0,MATCH(M$414,$H$414:$K$414,0))*INDEX($J$408:$R$411,MATCH(M$414,$I$408:$I$411,0),MATCH(M$413,$J$407:$R$407,0))</f>
        <v>78</v>
      </c>
      <c r="N436" s="695" cm="1">
        <f t="array" ref="N436">INDEX($H436:$K436,0,MATCH(N$414,$H$414:$K$414,0))*INDEX($J$408:$R$411,MATCH(N$414,$I$408:$I$411,0),MATCH(N$413,$J$407:$R$407,0))</f>
        <v>12</v>
      </c>
      <c r="O436" s="695" cm="1">
        <f t="array" ref="O436">INDEX($H436:$K436,0,MATCH(O$414,$H$414:$K$414,0))*INDEX($J$408:$R$411,MATCH(O$414,$I$408:$I$411,0),MATCH(O$413,$J$407:$R$407,0))</f>
        <v>0</v>
      </c>
      <c r="P436" s="695" cm="1">
        <f t="array" ref="P436">INDEX($H436:$K436,0,MATCH(P$414,$H$414:$K$414,0))*INDEX($J$408:$R$411,MATCH(P$414,$I$408:$I$411,0),MATCH(P$413,$J$407:$R$407,0))</f>
        <v>0</v>
      </c>
      <c r="Q436" s="695" cm="1">
        <f t="array" ref="Q436">INDEX($H436:$K436,0,MATCH(Q$414,$H$414:$K$414,0))*INDEX($J$408:$R$411,MATCH(Q$414,$I$408:$I$411,0),MATCH(Q$413,$J$407:$R$407,0))</f>
        <v>78</v>
      </c>
      <c r="R436" s="695" cm="1">
        <f t="array" ref="R436">INDEX($H436:$K436,0,MATCH(R$414,$H$414:$K$414,0))*INDEX($J$408:$R$411,MATCH(R$414,$I$408:$I$411,0),MATCH(R$413,$J$407:$R$407,0))</f>
        <v>12</v>
      </c>
      <c r="S436" s="695" cm="1">
        <f t="array" ref="S436">INDEX($H436:$K436,0,MATCH(S$414,$H$414:$K$414,0))*INDEX($J$408:$R$411,MATCH(S$414,$I$408:$I$411,0),MATCH(S$413,$J$407:$R$407,0))</f>
        <v>0</v>
      </c>
      <c r="T436" s="695" cm="1">
        <f t="array" ref="T436">INDEX($H436:$K436,0,MATCH(T$414,$H$414:$K$414,0))*INDEX($J$408:$R$411,MATCH(T$414,$I$408:$I$411,0),MATCH(T$413,$J$407:$R$407,0))</f>
        <v>0</v>
      </c>
      <c r="U436" s="695" cm="1">
        <f t="array" ref="U436">INDEX($H436:$K436,0,MATCH(U$414,$H$414:$K$414,0))*INDEX($J$408:$R$411,MATCH(U$414,$I$408:$I$411,0),MATCH(U$413,$J$407:$R$407,0))</f>
        <v>78</v>
      </c>
      <c r="V436" s="695" cm="1">
        <f t="array" ref="V436">INDEX($H436:$K436,0,MATCH(V$414,$H$414:$K$414,0))*INDEX($J$408:$R$411,MATCH(V$414,$I$408:$I$411,0),MATCH(V$413,$J$407:$R$407,0))</f>
        <v>6</v>
      </c>
      <c r="W436" s="695" cm="1">
        <f t="array" ref="W436">INDEX($H436:$K436,0,MATCH(W$414,$H$414:$K$414,0))*INDEX($J$408:$R$411,MATCH(W$414,$I$408:$I$411,0),MATCH(W$413,$J$407:$R$407,0))</f>
        <v>0</v>
      </c>
      <c r="X436" s="695" cm="1">
        <f t="array" ref="X436">INDEX($H436:$K436,0,MATCH(X$414,$H$414:$K$414,0))*INDEX($J$408:$R$411,MATCH(X$414,$I$408:$I$411,0),MATCH(X$413,$J$407:$R$407,0))</f>
        <v>0</v>
      </c>
      <c r="Y436" s="695" cm="1">
        <f t="array" ref="Y436">INDEX($H436:$K436,0,MATCH(Y$414,$H$414:$K$414,0))*INDEX($J$408:$R$411,MATCH(Y$414,$I$408:$I$411,0),MATCH(Y$413,$J$407:$R$407,0))</f>
        <v>78</v>
      </c>
      <c r="Z436" s="695" cm="1">
        <f t="array" ref="Z436">INDEX($H436:$K436,0,MATCH(Z$414,$H$414:$K$414,0))*INDEX($J$408:$R$411,MATCH(Z$414,$I$408:$I$411,0),MATCH(Z$413,$J$407:$R$407,0))</f>
        <v>6</v>
      </c>
      <c r="AA436" s="695" cm="1">
        <f t="array" ref="AA436">INDEX($H436:$K436,0,MATCH(AA$414,$H$414:$K$414,0))*INDEX($J$408:$R$411,MATCH(AA$414,$I$408:$I$411,0),MATCH(AA$413,$J$407:$R$407,0))</f>
        <v>0</v>
      </c>
      <c r="AB436" s="695" cm="1">
        <f t="array" ref="AB436">INDEX($H436:$K436,0,MATCH(AB$414,$H$414:$K$414,0))*INDEX($J$408:$R$411,MATCH(AB$414,$I$408:$I$411,0),MATCH(AB$413,$J$407:$R$407,0))</f>
        <v>0</v>
      </c>
      <c r="AC436" s="695" cm="1">
        <f t="array" ref="AC436">INDEX($H436:$K436,0,MATCH(AC$414,$H$414:$K$414,0))*INDEX($J$408:$R$411,MATCH(AC$414,$I$408:$I$411,0),MATCH(AC$413,$J$407:$R$407,0))</f>
        <v>78</v>
      </c>
      <c r="AD436" s="695" cm="1">
        <f t="array" ref="AD436">INDEX($H436:$K436,0,MATCH(AD$414,$H$414:$K$414,0))*INDEX($J$408:$R$411,MATCH(AD$414,$I$408:$I$411,0),MATCH(AD$413,$J$407:$R$407,0))</f>
        <v>6</v>
      </c>
      <c r="AE436" s="695" cm="1">
        <f t="array" ref="AE436">INDEX($H436:$K436,0,MATCH(AE$414,$H$414:$K$414,0))*INDEX($J$408:$R$411,MATCH(AE$414,$I$408:$I$411,0),MATCH(AE$413,$J$407:$R$407,0))</f>
        <v>0</v>
      </c>
      <c r="AF436" s="695" cm="1">
        <f t="array" ref="AF436">INDEX($H436:$K436,0,MATCH(AF$414,$H$414:$K$414,0))*INDEX($J$408:$R$411,MATCH(AF$414,$I$408:$I$411,0),MATCH(AF$413,$J$407:$R$407,0))</f>
        <v>0</v>
      </c>
      <c r="AG436" s="695" cm="1">
        <f t="array" ref="AG436">INDEX($H436:$K436,0,MATCH(AG$414,$H$414:$K$414,0))*INDEX($J$408:$R$411,MATCH(AG$414,$I$408:$I$411,0),MATCH(AG$413,$J$407:$R$407,0))</f>
        <v>78</v>
      </c>
      <c r="AH436" s="695" cm="1">
        <f t="array" ref="AH436">INDEX($H436:$K436,0,MATCH(AH$414,$H$414:$K$414,0))*INDEX($J$408:$R$411,MATCH(AH$414,$I$408:$I$411,0),MATCH(AH$413,$J$407:$R$407,0))</f>
        <v>6</v>
      </c>
      <c r="AI436" s="695" cm="1">
        <f t="array" ref="AI436">INDEX($H436:$K436,0,MATCH(AI$414,$H$414:$K$414,0))*INDEX($J$408:$R$411,MATCH(AI$414,$I$408:$I$411,0),MATCH(AI$413,$J$407:$R$407,0))</f>
        <v>0</v>
      </c>
      <c r="AJ436" s="695" cm="1">
        <f t="array" ref="AJ436">INDEX($H436:$K436,0,MATCH(AJ$414,$H$414:$K$414,0))*INDEX($J$408:$R$411,MATCH(AJ$414,$I$408:$I$411,0),MATCH(AJ$413,$J$407:$R$407,0))</f>
        <v>0</v>
      </c>
      <c r="AK436" s="695" cm="1">
        <f t="array" ref="AK436">INDEX($H436:$K436,0,MATCH(AK$414,$H$414:$K$414,0))*INDEX($J$408:$R$411,MATCH(AK$414,$I$408:$I$411,0),MATCH(AK$413,$J$407:$R$407,0))</f>
        <v>78</v>
      </c>
      <c r="AL436" s="695" cm="1">
        <f t="array" ref="AL436">INDEX($H436:$K436,0,MATCH(AL$414,$H$414:$K$414,0))*INDEX($J$408:$R$411,MATCH(AL$414,$I$408:$I$411,0),MATCH(AL$413,$J$407:$R$407,0))</f>
        <v>0</v>
      </c>
      <c r="AM436" s="695" cm="1">
        <f t="array" ref="AM436">INDEX($H436:$K436,0,MATCH(AM$414,$H$414:$K$414,0))*INDEX($J$408:$R$411,MATCH(AM$414,$I$408:$I$411,0),MATCH(AM$413,$J$407:$R$407,0))</f>
        <v>0</v>
      </c>
      <c r="AN436" s="695" cm="1">
        <f t="array" ref="AN436">INDEX($H436:$K436,0,MATCH(AN$414,$H$414:$K$414,0))*INDEX($J$408:$R$411,MATCH(AN$414,$I$408:$I$411,0),MATCH(AN$413,$J$407:$R$407,0))</f>
        <v>0</v>
      </c>
      <c r="AO436" s="695" cm="1">
        <f t="array" ref="AO436">INDEX($H436:$K436,0,MATCH(AO$414,$H$414:$K$414,0))*INDEX($J$408:$R$411,MATCH(AO$414,$I$408:$I$411,0),MATCH(AO$413,$J$407:$R$407,0))</f>
        <v>78</v>
      </c>
      <c r="AP436" s="695" cm="1">
        <f t="array" ref="AP436">INDEX($H436:$K436,0,MATCH(AP$414,$H$414:$K$414,0))*INDEX($J$408:$R$411,MATCH(AP$414,$I$408:$I$411,0),MATCH(AP$413,$J$407:$R$407,0))</f>
        <v>0</v>
      </c>
      <c r="AQ436" s="695" cm="1">
        <f t="array" ref="AQ436">INDEX($H436:$K436,0,MATCH(AQ$414,$H$414:$K$414,0))*INDEX($J$408:$R$411,MATCH(AQ$414,$I$408:$I$411,0),MATCH(AQ$413,$J$407:$R$407,0))</f>
        <v>0</v>
      </c>
      <c r="AR436" s="695" cm="1">
        <f t="array" ref="AR436">INDEX($H436:$K436,0,MATCH(AR$414,$H$414:$K$414,0))*INDEX($J$408:$R$411,MATCH(AR$414,$I$408:$I$411,0),MATCH(AR$413,$J$407:$R$407,0))</f>
        <v>0</v>
      </c>
      <c r="AS436" s="695" cm="1">
        <f t="array" ref="AS436">INDEX($H436:$K436,0,MATCH(AS$414,$H$414:$K$414,0))*INDEX($J$408:$R$411,MATCH(AS$414,$I$408:$I$411,0),MATCH(AS$413,$J$407:$R$407,0))</f>
        <v>78</v>
      </c>
      <c r="AT436" s="695" cm="1">
        <f t="array" ref="AT436">INDEX($H436:$K436,0,MATCH(AT$414,$H$414:$K$414,0))*INDEX($J$408:$R$411,MATCH(AT$414,$I$408:$I$411,0),MATCH(AT$413,$J$407:$R$407,0))</f>
        <v>0</v>
      </c>
      <c r="AU436" s="695" cm="1">
        <f t="array" ref="AU436">INDEX($H436:$K436,0,MATCH(AU$414,$H$414:$K$414,0))*INDEX($J$408:$R$411,MATCH(AU$414,$I$408:$I$411,0),MATCH(AU$413,$J$407:$R$407,0))</f>
        <v>0</v>
      </c>
      <c r="AV436" s="186"/>
      <c r="AW436" s="186"/>
      <c r="AX436" s="16"/>
      <c r="AY436" s="8"/>
      <c r="AZ436" s="8"/>
      <c r="BA436" s="8"/>
    </row>
    <row r="437" spans="1:53" ht="14.5" outlineLevel="1" x14ac:dyDescent="0.35">
      <c r="A437" s="6"/>
      <c r="B437" s="7"/>
      <c r="C437" s="17"/>
      <c r="D437" s="17"/>
      <c r="E437" s="17"/>
      <c r="F437" s="26"/>
      <c r="G437" s="26" t="str">
        <f t="shared" si="184"/>
        <v>AAWA2A1a</v>
      </c>
      <c r="H437" s="222">
        <f t="shared" si="186"/>
        <v>0</v>
      </c>
      <c r="I437" s="222">
        <f t="shared" si="186"/>
        <v>20</v>
      </c>
      <c r="J437" s="222">
        <f>INDEX($Z$228:$AC$241,MATCH($M185,$Y$228:$Y$241,0),MATCH(J$414,$Z$227:$AC$227,0))</f>
        <v>0</v>
      </c>
      <c r="K437" s="222">
        <f t="shared" si="187"/>
        <v>0</v>
      </c>
      <c r="L437" s="695" cm="1">
        <f t="array" ref="L437">INDEX($H437:$K437,0,MATCH(L$414,$H$414:$K$414,0))*INDEX($J$408:$R$411,MATCH(L$414,$I$408:$I$411,0),MATCH(L$413,$J$407:$R$407,0))</f>
        <v>0</v>
      </c>
      <c r="M437" s="695" cm="1">
        <f t="array" ref="M437">INDEX($H437:$K437,0,MATCH(M$414,$H$414:$K$414,0))*INDEX($J$408:$R$411,MATCH(M$414,$I$408:$I$411,0),MATCH(M$413,$J$407:$R$407,0))</f>
        <v>20</v>
      </c>
      <c r="N437" s="695" cm="1">
        <f t="array" ref="N437">INDEX($H437:$K437,0,MATCH(N$414,$H$414:$K$414,0))*INDEX($J$408:$R$411,MATCH(N$414,$I$408:$I$411,0),MATCH(N$413,$J$407:$R$407,0))</f>
        <v>0</v>
      </c>
      <c r="O437" s="695" cm="1">
        <f t="array" ref="O437">INDEX($H437:$K437,0,MATCH(O$414,$H$414:$K$414,0))*INDEX($J$408:$R$411,MATCH(O$414,$I$408:$I$411,0),MATCH(O$413,$J$407:$R$407,0))</f>
        <v>0</v>
      </c>
      <c r="P437" s="695" cm="1">
        <f t="array" ref="P437">INDEX($H437:$K437,0,MATCH(P$414,$H$414:$K$414,0))*INDEX($J$408:$R$411,MATCH(P$414,$I$408:$I$411,0),MATCH(P$413,$J$407:$R$407,0))</f>
        <v>0</v>
      </c>
      <c r="Q437" s="695" cm="1">
        <f t="array" ref="Q437">INDEX($H437:$K437,0,MATCH(Q$414,$H$414:$K$414,0))*INDEX($J$408:$R$411,MATCH(Q$414,$I$408:$I$411,0),MATCH(Q$413,$J$407:$R$407,0))</f>
        <v>20</v>
      </c>
      <c r="R437" s="695" cm="1">
        <f t="array" ref="R437">INDEX($H437:$K437,0,MATCH(R$414,$H$414:$K$414,0))*INDEX($J$408:$R$411,MATCH(R$414,$I$408:$I$411,0),MATCH(R$413,$J$407:$R$407,0))</f>
        <v>0</v>
      </c>
      <c r="S437" s="695" cm="1">
        <f t="array" ref="S437">INDEX($H437:$K437,0,MATCH(S$414,$H$414:$K$414,0))*INDEX($J$408:$R$411,MATCH(S$414,$I$408:$I$411,0),MATCH(S$413,$J$407:$R$407,0))</f>
        <v>0</v>
      </c>
      <c r="T437" s="695" cm="1">
        <f t="array" ref="T437">INDEX($H437:$K437,0,MATCH(T$414,$H$414:$K$414,0))*INDEX($J$408:$R$411,MATCH(T$414,$I$408:$I$411,0),MATCH(T$413,$J$407:$R$407,0))</f>
        <v>0</v>
      </c>
      <c r="U437" s="695" cm="1">
        <f t="array" ref="U437">INDEX($H437:$K437,0,MATCH(U$414,$H$414:$K$414,0))*INDEX($J$408:$R$411,MATCH(U$414,$I$408:$I$411,0),MATCH(U$413,$J$407:$R$407,0))</f>
        <v>20</v>
      </c>
      <c r="V437" s="695" cm="1">
        <f t="array" ref="V437">INDEX($H437:$K437,0,MATCH(V$414,$H$414:$K$414,0))*INDEX($J$408:$R$411,MATCH(V$414,$I$408:$I$411,0),MATCH(V$413,$J$407:$R$407,0))</f>
        <v>0</v>
      </c>
      <c r="W437" s="695" cm="1">
        <f t="array" ref="W437">INDEX($H437:$K437,0,MATCH(W$414,$H$414:$K$414,0))*INDEX($J$408:$R$411,MATCH(W$414,$I$408:$I$411,0),MATCH(W$413,$J$407:$R$407,0))</f>
        <v>0</v>
      </c>
      <c r="X437" s="695" cm="1">
        <f t="array" ref="X437">INDEX($H437:$K437,0,MATCH(X$414,$H$414:$K$414,0))*INDEX($J$408:$R$411,MATCH(X$414,$I$408:$I$411,0),MATCH(X$413,$J$407:$R$407,0))</f>
        <v>0</v>
      </c>
      <c r="Y437" s="695" cm="1">
        <f t="array" ref="Y437">INDEX($H437:$K437,0,MATCH(Y$414,$H$414:$K$414,0))*INDEX($J$408:$R$411,MATCH(Y$414,$I$408:$I$411,0),MATCH(Y$413,$J$407:$R$407,0))</f>
        <v>20</v>
      </c>
      <c r="Z437" s="695" cm="1">
        <f t="array" ref="Z437">INDEX($H437:$K437,0,MATCH(Z$414,$H$414:$K$414,0))*INDEX($J$408:$R$411,MATCH(Z$414,$I$408:$I$411,0),MATCH(Z$413,$J$407:$R$407,0))</f>
        <v>0</v>
      </c>
      <c r="AA437" s="695" cm="1">
        <f t="array" ref="AA437">INDEX($H437:$K437,0,MATCH(AA$414,$H$414:$K$414,0))*INDEX($J$408:$R$411,MATCH(AA$414,$I$408:$I$411,0),MATCH(AA$413,$J$407:$R$407,0))</f>
        <v>0</v>
      </c>
      <c r="AB437" s="695" cm="1">
        <f t="array" ref="AB437">INDEX($H437:$K437,0,MATCH(AB$414,$H$414:$K$414,0))*INDEX($J$408:$R$411,MATCH(AB$414,$I$408:$I$411,0),MATCH(AB$413,$J$407:$R$407,0))</f>
        <v>0</v>
      </c>
      <c r="AC437" s="695" cm="1">
        <f t="array" ref="AC437">INDEX($H437:$K437,0,MATCH(AC$414,$H$414:$K$414,0))*INDEX($J$408:$R$411,MATCH(AC$414,$I$408:$I$411,0),MATCH(AC$413,$J$407:$R$407,0))</f>
        <v>20</v>
      </c>
      <c r="AD437" s="695" cm="1">
        <f t="array" ref="AD437">INDEX($H437:$K437,0,MATCH(AD$414,$H$414:$K$414,0))*INDEX($J$408:$R$411,MATCH(AD$414,$I$408:$I$411,0),MATCH(AD$413,$J$407:$R$407,0))</f>
        <v>0</v>
      </c>
      <c r="AE437" s="695" cm="1">
        <f t="array" ref="AE437">INDEX($H437:$K437,0,MATCH(AE$414,$H$414:$K$414,0))*INDEX($J$408:$R$411,MATCH(AE$414,$I$408:$I$411,0),MATCH(AE$413,$J$407:$R$407,0))</f>
        <v>0</v>
      </c>
      <c r="AF437" s="695" cm="1">
        <f t="array" ref="AF437">INDEX($H437:$K437,0,MATCH(AF$414,$H$414:$K$414,0))*INDEX($J$408:$R$411,MATCH(AF$414,$I$408:$I$411,0),MATCH(AF$413,$J$407:$R$407,0))</f>
        <v>0</v>
      </c>
      <c r="AG437" s="695" cm="1">
        <f t="array" ref="AG437">INDEX($H437:$K437,0,MATCH(AG$414,$H$414:$K$414,0))*INDEX($J$408:$R$411,MATCH(AG$414,$I$408:$I$411,0),MATCH(AG$413,$J$407:$R$407,0))</f>
        <v>20</v>
      </c>
      <c r="AH437" s="695" cm="1">
        <f t="array" ref="AH437">INDEX($H437:$K437,0,MATCH(AH$414,$H$414:$K$414,0))*INDEX($J$408:$R$411,MATCH(AH$414,$I$408:$I$411,0),MATCH(AH$413,$J$407:$R$407,0))</f>
        <v>0</v>
      </c>
      <c r="AI437" s="695" cm="1">
        <f t="array" ref="AI437">INDEX($H437:$K437,0,MATCH(AI$414,$H$414:$K$414,0))*INDEX($J$408:$R$411,MATCH(AI$414,$I$408:$I$411,0),MATCH(AI$413,$J$407:$R$407,0))</f>
        <v>0</v>
      </c>
      <c r="AJ437" s="695" cm="1">
        <f t="array" ref="AJ437">INDEX($H437:$K437,0,MATCH(AJ$414,$H$414:$K$414,0))*INDEX($J$408:$R$411,MATCH(AJ$414,$I$408:$I$411,0),MATCH(AJ$413,$J$407:$R$407,0))</f>
        <v>0</v>
      </c>
      <c r="AK437" s="695" cm="1">
        <f t="array" ref="AK437">INDEX($H437:$K437,0,MATCH(AK$414,$H$414:$K$414,0))*INDEX($J$408:$R$411,MATCH(AK$414,$I$408:$I$411,0),MATCH(AK$413,$J$407:$R$407,0))</f>
        <v>20</v>
      </c>
      <c r="AL437" s="695" cm="1">
        <f t="array" ref="AL437">INDEX($H437:$K437,0,MATCH(AL$414,$H$414:$K$414,0))*INDEX($J$408:$R$411,MATCH(AL$414,$I$408:$I$411,0),MATCH(AL$413,$J$407:$R$407,0))</f>
        <v>0</v>
      </c>
      <c r="AM437" s="695" cm="1">
        <f t="array" ref="AM437">INDEX($H437:$K437,0,MATCH(AM$414,$H$414:$K$414,0))*INDEX($J$408:$R$411,MATCH(AM$414,$I$408:$I$411,0),MATCH(AM$413,$J$407:$R$407,0))</f>
        <v>0</v>
      </c>
      <c r="AN437" s="695" cm="1">
        <f t="array" ref="AN437">INDEX($H437:$K437,0,MATCH(AN$414,$H$414:$K$414,0))*INDEX($J$408:$R$411,MATCH(AN$414,$I$408:$I$411,0),MATCH(AN$413,$J$407:$R$407,0))</f>
        <v>0</v>
      </c>
      <c r="AO437" s="695" cm="1">
        <f t="array" ref="AO437">INDEX($H437:$K437,0,MATCH(AO$414,$H$414:$K$414,0))*INDEX($J$408:$R$411,MATCH(AO$414,$I$408:$I$411,0),MATCH(AO$413,$J$407:$R$407,0))</f>
        <v>20</v>
      </c>
      <c r="AP437" s="695" cm="1">
        <f t="array" ref="AP437">INDEX($H437:$K437,0,MATCH(AP$414,$H$414:$K$414,0))*INDEX($J$408:$R$411,MATCH(AP$414,$I$408:$I$411,0),MATCH(AP$413,$J$407:$R$407,0))</f>
        <v>0</v>
      </c>
      <c r="AQ437" s="695" cm="1">
        <f t="array" ref="AQ437">INDEX($H437:$K437,0,MATCH(AQ$414,$H$414:$K$414,0))*INDEX($J$408:$R$411,MATCH(AQ$414,$I$408:$I$411,0),MATCH(AQ$413,$J$407:$R$407,0))</f>
        <v>0</v>
      </c>
      <c r="AR437" s="695" cm="1">
        <f t="array" ref="AR437">INDEX($H437:$K437,0,MATCH(AR$414,$H$414:$K$414,0))*INDEX($J$408:$R$411,MATCH(AR$414,$I$408:$I$411,0),MATCH(AR$413,$J$407:$R$407,0))</f>
        <v>0</v>
      </c>
      <c r="AS437" s="695" cm="1">
        <f t="array" ref="AS437">INDEX($H437:$K437,0,MATCH(AS$414,$H$414:$K$414,0))*INDEX($J$408:$R$411,MATCH(AS$414,$I$408:$I$411,0),MATCH(AS$413,$J$407:$R$407,0))</f>
        <v>20</v>
      </c>
      <c r="AT437" s="695" cm="1">
        <f t="array" ref="AT437">INDEX($H437:$K437,0,MATCH(AT$414,$H$414:$K$414,0))*INDEX($J$408:$R$411,MATCH(AT$414,$I$408:$I$411,0),MATCH(AT$413,$J$407:$R$407,0))</f>
        <v>0</v>
      </c>
      <c r="AU437" s="695" cm="1">
        <f t="array" ref="AU437">INDEX($H437:$K437,0,MATCH(AU$414,$H$414:$K$414,0))*INDEX($J$408:$R$411,MATCH(AU$414,$I$408:$I$411,0),MATCH(AU$413,$J$407:$R$407,0))</f>
        <v>0</v>
      </c>
      <c r="AV437" s="186"/>
      <c r="AW437" s="186"/>
      <c r="AX437" s="16"/>
      <c r="AY437" s="8"/>
      <c r="AZ437" s="8"/>
      <c r="BA437" s="8"/>
    </row>
    <row r="438" spans="1:53" ht="14.5" outlineLevel="1" x14ac:dyDescent="0.35">
      <c r="A438" s="6"/>
      <c r="B438" s="7"/>
      <c r="C438" s="17"/>
      <c r="D438" s="17"/>
      <c r="E438" s="17"/>
      <c r="F438" s="26"/>
      <c r="G438" s="26" t="str">
        <f t="shared" si="184"/>
        <v>AAAWA1a</v>
      </c>
      <c r="H438" s="222">
        <f t="shared" si="186"/>
        <v>0</v>
      </c>
      <c r="I438" s="222">
        <f t="shared" si="186"/>
        <v>20</v>
      </c>
      <c r="J438" s="222">
        <f>INDEX($Z$228:$AC$241,MATCH($M186,$Y$228:$Y$241,0),MATCH(J$414,$Z$227:$AC$227,0))</f>
        <v>0</v>
      </c>
      <c r="K438" s="222">
        <f t="shared" si="187"/>
        <v>0</v>
      </c>
      <c r="L438" s="695" cm="1">
        <f t="array" ref="L438">INDEX($H438:$K438,0,MATCH(L$414,$H$414:$K$414,0))*INDEX($J$408:$R$411,MATCH(L$414,$I$408:$I$411,0),MATCH(L$413,$J$407:$R$407,0))</f>
        <v>0</v>
      </c>
      <c r="M438" s="695" cm="1">
        <f t="array" ref="M438">INDEX($H438:$K438,0,MATCH(M$414,$H$414:$K$414,0))*INDEX($J$408:$R$411,MATCH(M$414,$I$408:$I$411,0),MATCH(M$413,$J$407:$R$407,0))</f>
        <v>20</v>
      </c>
      <c r="N438" s="695" cm="1">
        <f t="array" ref="N438">INDEX($H438:$K438,0,MATCH(N$414,$H$414:$K$414,0))*INDEX($J$408:$R$411,MATCH(N$414,$I$408:$I$411,0),MATCH(N$413,$J$407:$R$407,0))</f>
        <v>0</v>
      </c>
      <c r="O438" s="695" cm="1">
        <f t="array" ref="O438">INDEX($H438:$K438,0,MATCH(O$414,$H$414:$K$414,0))*INDEX($J$408:$R$411,MATCH(O$414,$I$408:$I$411,0),MATCH(O$413,$J$407:$R$407,0))</f>
        <v>0</v>
      </c>
      <c r="P438" s="695" cm="1">
        <f t="array" ref="P438">INDEX($H438:$K438,0,MATCH(P$414,$H$414:$K$414,0))*INDEX($J$408:$R$411,MATCH(P$414,$I$408:$I$411,0),MATCH(P$413,$J$407:$R$407,0))</f>
        <v>0</v>
      </c>
      <c r="Q438" s="695" cm="1">
        <f t="array" ref="Q438">INDEX($H438:$K438,0,MATCH(Q$414,$H$414:$K$414,0))*INDEX($J$408:$R$411,MATCH(Q$414,$I$408:$I$411,0),MATCH(Q$413,$J$407:$R$407,0))</f>
        <v>20</v>
      </c>
      <c r="R438" s="695" cm="1">
        <f t="array" ref="R438">INDEX($H438:$K438,0,MATCH(R$414,$H$414:$K$414,0))*INDEX($J$408:$R$411,MATCH(R$414,$I$408:$I$411,0),MATCH(R$413,$J$407:$R$407,0))</f>
        <v>0</v>
      </c>
      <c r="S438" s="695" cm="1">
        <f t="array" ref="S438">INDEX($H438:$K438,0,MATCH(S$414,$H$414:$K$414,0))*INDEX($J$408:$R$411,MATCH(S$414,$I$408:$I$411,0),MATCH(S$413,$J$407:$R$407,0))</f>
        <v>0</v>
      </c>
      <c r="T438" s="695" cm="1">
        <f t="array" ref="T438">INDEX($H438:$K438,0,MATCH(T$414,$H$414:$K$414,0))*INDEX($J$408:$R$411,MATCH(T$414,$I$408:$I$411,0),MATCH(T$413,$J$407:$R$407,0))</f>
        <v>0</v>
      </c>
      <c r="U438" s="695" cm="1">
        <f t="array" ref="U438">INDEX($H438:$K438,0,MATCH(U$414,$H$414:$K$414,0))*INDEX($J$408:$R$411,MATCH(U$414,$I$408:$I$411,0),MATCH(U$413,$J$407:$R$407,0))</f>
        <v>20</v>
      </c>
      <c r="V438" s="695" cm="1">
        <f t="array" ref="V438">INDEX($H438:$K438,0,MATCH(V$414,$H$414:$K$414,0))*INDEX($J$408:$R$411,MATCH(V$414,$I$408:$I$411,0),MATCH(V$413,$J$407:$R$407,0))</f>
        <v>0</v>
      </c>
      <c r="W438" s="695" cm="1">
        <f t="array" ref="W438">INDEX($H438:$K438,0,MATCH(W$414,$H$414:$K$414,0))*INDEX($J$408:$R$411,MATCH(W$414,$I$408:$I$411,0),MATCH(W$413,$J$407:$R$407,0))</f>
        <v>0</v>
      </c>
      <c r="X438" s="695" cm="1">
        <f t="array" ref="X438">INDEX($H438:$K438,0,MATCH(X$414,$H$414:$K$414,0))*INDEX($J$408:$R$411,MATCH(X$414,$I$408:$I$411,0),MATCH(X$413,$J$407:$R$407,0))</f>
        <v>0</v>
      </c>
      <c r="Y438" s="695" cm="1">
        <f t="array" ref="Y438">INDEX($H438:$K438,0,MATCH(Y$414,$H$414:$K$414,0))*INDEX($J$408:$R$411,MATCH(Y$414,$I$408:$I$411,0),MATCH(Y$413,$J$407:$R$407,0))</f>
        <v>20</v>
      </c>
      <c r="Z438" s="695" cm="1">
        <f t="array" ref="Z438">INDEX($H438:$K438,0,MATCH(Z$414,$H$414:$K$414,0))*INDEX($J$408:$R$411,MATCH(Z$414,$I$408:$I$411,0),MATCH(Z$413,$J$407:$R$407,0))</f>
        <v>0</v>
      </c>
      <c r="AA438" s="695" cm="1">
        <f t="array" ref="AA438">INDEX($H438:$K438,0,MATCH(AA$414,$H$414:$K$414,0))*INDEX($J$408:$R$411,MATCH(AA$414,$I$408:$I$411,0),MATCH(AA$413,$J$407:$R$407,0))</f>
        <v>0</v>
      </c>
      <c r="AB438" s="695" cm="1">
        <f t="array" ref="AB438">INDEX($H438:$K438,0,MATCH(AB$414,$H$414:$K$414,0))*INDEX($J$408:$R$411,MATCH(AB$414,$I$408:$I$411,0),MATCH(AB$413,$J$407:$R$407,0))</f>
        <v>0</v>
      </c>
      <c r="AC438" s="695" cm="1">
        <f t="array" ref="AC438">INDEX($H438:$K438,0,MATCH(AC$414,$H$414:$K$414,0))*INDEX($J$408:$R$411,MATCH(AC$414,$I$408:$I$411,0),MATCH(AC$413,$J$407:$R$407,0))</f>
        <v>20</v>
      </c>
      <c r="AD438" s="695" cm="1">
        <f t="array" ref="AD438">INDEX($H438:$K438,0,MATCH(AD$414,$H$414:$K$414,0))*INDEX($J$408:$R$411,MATCH(AD$414,$I$408:$I$411,0),MATCH(AD$413,$J$407:$R$407,0))</f>
        <v>0</v>
      </c>
      <c r="AE438" s="695" cm="1">
        <f t="array" ref="AE438">INDEX($H438:$K438,0,MATCH(AE$414,$H$414:$K$414,0))*INDEX($J$408:$R$411,MATCH(AE$414,$I$408:$I$411,0),MATCH(AE$413,$J$407:$R$407,0))</f>
        <v>0</v>
      </c>
      <c r="AF438" s="695" cm="1">
        <f t="array" ref="AF438">INDEX($H438:$K438,0,MATCH(AF$414,$H$414:$K$414,0))*INDEX($J$408:$R$411,MATCH(AF$414,$I$408:$I$411,0),MATCH(AF$413,$J$407:$R$407,0))</f>
        <v>0</v>
      </c>
      <c r="AG438" s="695" cm="1">
        <f t="array" ref="AG438">INDEX($H438:$K438,0,MATCH(AG$414,$H$414:$K$414,0))*INDEX($J$408:$R$411,MATCH(AG$414,$I$408:$I$411,0),MATCH(AG$413,$J$407:$R$407,0))</f>
        <v>20</v>
      </c>
      <c r="AH438" s="695" cm="1">
        <f t="array" ref="AH438">INDEX($H438:$K438,0,MATCH(AH$414,$H$414:$K$414,0))*INDEX($J$408:$R$411,MATCH(AH$414,$I$408:$I$411,0),MATCH(AH$413,$J$407:$R$407,0))</f>
        <v>0</v>
      </c>
      <c r="AI438" s="695" cm="1">
        <f t="array" ref="AI438">INDEX($H438:$K438,0,MATCH(AI$414,$H$414:$K$414,0))*INDEX($J$408:$R$411,MATCH(AI$414,$I$408:$I$411,0),MATCH(AI$413,$J$407:$R$407,0))</f>
        <v>0</v>
      </c>
      <c r="AJ438" s="695" cm="1">
        <f t="array" ref="AJ438">INDEX($H438:$K438,0,MATCH(AJ$414,$H$414:$K$414,0))*INDEX($J$408:$R$411,MATCH(AJ$414,$I$408:$I$411,0),MATCH(AJ$413,$J$407:$R$407,0))</f>
        <v>0</v>
      </c>
      <c r="AK438" s="695" cm="1">
        <f t="array" ref="AK438">INDEX($H438:$K438,0,MATCH(AK$414,$H$414:$K$414,0))*INDEX($J$408:$R$411,MATCH(AK$414,$I$408:$I$411,0),MATCH(AK$413,$J$407:$R$407,0))</f>
        <v>20</v>
      </c>
      <c r="AL438" s="695" cm="1">
        <f t="array" ref="AL438">INDEX($H438:$K438,0,MATCH(AL$414,$H$414:$K$414,0))*INDEX($J$408:$R$411,MATCH(AL$414,$I$408:$I$411,0),MATCH(AL$413,$J$407:$R$407,0))</f>
        <v>0</v>
      </c>
      <c r="AM438" s="695" cm="1">
        <f t="array" ref="AM438">INDEX($H438:$K438,0,MATCH(AM$414,$H$414:$K$414,0))*INDEX($J$408:$R$411,MATCH(AM$414,$I$408:$I$411,0),MATCH(AM$413,$J$407:$R$407,0))</f>
        <v>0</v>
      </c>
      <c r="AN438" s="695" cm="1">
        <f t="array" ref="AN438">INDEX($H438:$K438,0,MATCH(AN$414,$H$414:$K$414,0))*INDEX($J$408:$R$411,MATCH(AN$414,$I$408:$I$411,0),MATCH(AN$413,$J$407:$R$407,0))</f>
        <v>0</v>
      </c>
      <c r="AO438" s="695" cm="1">
        <f t="array" ref="AO438">INDEX($H438:$K438,0,MATCH(AO$414,$H$414:$K$414,0))*INDEX($J$408:$R$411,MATCH(AO$414,$I$408:$I$411,0),MATCH(AO$413,$J$407:$R$407,0))</f>
        <v>20</v>
      </c>
      <c r="AP438" s="695" cm="1">
        <f t="array" ref="AP438">INDEX($H438:$K438,0,MATCH(AP$414,$H$414:$K$414,0))*INDEX($J$408:$R$411,MATCH(AP$414,$I$408:$I$411,0),MATCH(AP$413,$J$407:$R$407,0))</f>
        <v>0</v>
      </c>
      <c r="AQ438" s="695" cm="1">
        <f t="array" ref="AQ438">INDEX($H438:$K438,0,MATCH(AQ$414,$H$414:$K$414,0))*INDEX($J$408:$R$411,MATCH(AQ$414,$I$408:$I$411,0),MATCH(AQ$413,$J$407:$R$407,0))</f>
        <v>0</v>
      </c>
      <c r="AR438" s="695" cm="1">
        <f t="array" ref="AR438">INDEX($H438:$K438,0,MATCH(AR$414,$H$414:$K$414,0))*INDEX($J$408:$R$411,MATCH(AR$414,$I$408:$I$411,0),MATCH(AR$413,$J$407:$R$407,0))</f>
        <v>0</v>
      </c>
      <c r="AS438" s="695" cm="1">
        <f t="array" ref="AS438">INDEX($H438:$K438,0,MATCH(AS$414,$H$414:$K$414,0))*INDEX($J$408:$R$411,MATCH(AS$414,$I$408:$I$411,0),MATCH(AS$413,$J$407:$R$407,0))</f>
        <v>20</v>
      </c>
      <c r="AT438" s="695" cm="1">
        <f t="array" ref="AT438">INDEX($H438:$K438,0,MATCH(AT$414,$H$414:$K$414,0))*INDEX($J$408:$R$411,MATCH(AT$414,$I$408:$I$411,0),MATCH(AT$413,$J$407:$R$407,0))</f>
        <v>0</v>
      </c>
      <c r="AU438" s="695" cm="1">
        <f t="array" ref="AU438">INDEX($H438:$K438,0,MATCH(AU$414,$H$414:$K$414,0))*INDEX($J$408:$R$411,MATCH(AU$414,$I$408:$I$411,0),MATCH(AU$413,$J$407:$R$407,0))</f>
        <v>0</v>
      </c>
      <c r="AV438" s="186"/>
      <c r="AW438" s="186"/>
      <c r="AX438" s="16"/>
      <c r="AY438" s="8"/>
      <c r="AZ438" s="8"/>
      <c r="BA438" s="8"/>
    </row>
    <row r="439" spans="1:53" ht="14.5" outlineLevel="1" x14ac:dyDescent="0.35">
      <c r="A439" s="6"/>
      <c r="B439" s="7"/>
      <c r="C439" s="17"/>
      <c r="D439" s="17"/>
      <c r="E439" s="17"/>
      <c r="F439" s="26"/>
      <c r="G439" s="26" t="str">
        <f t="shared" si="184"/>
        <v>YAAA2Wa</v>
      </c>
      <c r="H439" s="222">
        <f t="shared" si="186"/>
        <v>0</v>
      </c>
      <c r="I439" s="222">
        <f t="shared" si="186"/>
        <v>20</v>
      </c>
      <c r="J439" s="222">
        <f>INDEX($Z$228:$AC$241,MATCH($M187,$Y$228:$Y$241,0),MATCH(J$414,$Z$227:$AC$227,0))</f>
        <v>0</v>
      </c>
      <c r="K439" s="222">
        <f t="shared" si="187"/>
        <v>0</v>
      </c>
      <c r="L439" s="695" cm="1">
        <f t="array" ref="L439">INDEX($H439:$K439,0,MATCH(L$414,$H$414:$K$414,0))*INDEX($J$408:$R$411,MATCH(L$414,$I$408:$I$411,0),MATCH(L$413,$J$407:$R$407,0))</f>
        <v>0</v>
      </c>
      <c r="M439" s="695" cm="1">
        <f t="array" ref="M439">INDEX($H439:$K439,0,MATCH(M$414,$H$414:$K$414,0))*INDEX($J$408:$R$411,MATCH(M$414,$I$408:$I$411,0),MATCH(M$413,$J$407:$R$407,0))</f>
        <v>20</v>
      </c>
      <c r="N439" s="695" cm="1">
        <f t="array" ref="N439">INDEX($H439:$K439,0,MATCH(N$414,$H$414:$K$414,0))*INDEX($J$408:$R$411,MATCH(N$414,$I$408:$I$411,0),MATCH(N$413,$J$407:$R$407,0))</f>
        <v>0</v>
      </c>
      <c r="O439" s="695" cm="1">
        <f t="array" ref="O439">INDEX($H439:$K439,0,MATCH(O$414,$H$414:$K$414,0))*INDEX($J$408:$R$411,MATCH(O$414,$I$408:$I$411,0),MATCH(O$413,$J$407:$R$407,0))</f>
        <v>0</v>
      </c>
      <c r="P439" s="695" cm="1">
        <f t="array" ref="P439">INDEX($H439:$K439,0,MATCH(P$414,$H$414:$K$414,0))*INDEX($J$408:$R$411,MATCH(P$414,$I$408:$I$411,0),MATCH(P$413,$J$407:$R$407,0))</f>
        <v>0</v>
      </c>
      <c r="Q439" s="695" cm="1">
        <f t="array" ref="Q439">INDEX($H439:$K439,0,MATCH(Q$414,$H$414:$K$414,0))*INDEX($J$408:$R$411,MATCH(Q$414,$I$408:$I$411,0),MATCH(Q$413,$J$407:$R$407,0))</f>
        <v>20</v>
      </c>
      <c r="R439" s="695" cm="1">
        <f t="array" ref="R439">INDEX($H439:$K439,0,MATCH(R$414,$H$414:$K$414,0))*INDEX($J$408:$R$411,MATCH(R$414,$I$408:$I$411,0),MATCH(R$413,$J$407:$R$407,0))</f>
        <v>0</v>
      </c>
      <c r="S439" s="695" cm="1">
        <f t="array" ref="S439">INDEX($H439:$K439,0,MATCH(S$414,$H$414:$K$414,0))*INDEX($J$408:$R$411,MATCH(S$414,$I$408:$I$411,0),MATCH(S$413,$J$407:$R$407,0))</f>
        <v>0</v>
      </c>
      <c r="T439" s="695" cm="1">
        <f t="array" ref="T439">INDEX($H439:$K439,0,MATCH(T$414,$H$414:$K$414,0))*INDEX($J$408:$R$411,MATCH(T$414,$I$408:$I$411,0),MATCH(T$413,$J$407:$R$407,0))</f>
        <v>0</v>
      </c>
      <c r="U439" s="695" cm="1">
        <f t="array" ref="U439">INDEX($H439:$K439,0,MATCH(U$414,$H$414:$K$414,0))*INDEX($J$408:$R$411,MATCH(U$414,$I$408:$I$411,0),MATCH(U$413,$J$407:$R$407,0))</f>
        <v>20</v>
      </c>
      <c r="V439" s="695" cm="1">
        <f t="array" ref="V439">INDEX($H439:$K439,0,MATCH(V$414,$H$414:$K$414,0))*INDEX($J$408:$R$411,MATCH(V$414,$I$408:$I$411,0),MATCH(V$413,$J$407:$R$407,0))</f>
        <v>0</v>
      </c>
      <c r="W439" s="695" cm="1">
        <f t="array" ref="W439">INDEX($H439:$K439,0,MATCH(W$414,$H$414:$K$414,0))*INDEX($J$408:$R$411,MATCH(W$414,$I$408:$I$411,0),MATCH(W$413,$J$407:$R$407,0))</f>
        <v>0</v>
      </c>
      <c r="X439" s="695" cm="1">
        <f t="array" ref="X439">INDEX($H439:$K439,0,MATCH(X$414,$H$414:$K$414,0))*INDEX($J$408:$R$411,MATCH(X$414,$I$408:$I$411,0),MATCH(X$413,$J$407:$R$407,0))</f>
        <v>0</v>
      </c>
      <c r="Y439" s="695" cm="1">
        <f t="array" ref="Y439">INDEX($H439:$K439,0,MATCH(Y$414,$H$414:$K$414,0))*INDEX($J$408:$R$411,MATCH(Y$414,$I$408:$I$411,0),MATCH(Y$413,$J$407:$R$407,0))</f>
        <v>20</v>
      </c>
      <c r="Z439" s="695" cm="1">
        <f t="array" ref="Z439">INDEX($H439:$K439,0,MATCH(Z$414,$H$414:$K$414,0))*INDEX($J$408:$R$411,MATCH(Z$414,$I$408:$I$411,0),MATCH(Z$413,$J$407:$R$407,0))</f>
        <v>0</v>
      </c>
      <c r="AA439" s="695" cm="1">
        <f t="array" ref="AA439">INDEX($H439:$K439,0,MATCH(AA$414,$H$414:$K$414,0))*INDEX($J$408:$R$411,MATCH(AA$414,$I$408:$I$411,0),MATCH(AA$413,$J$407:$R$407,0))</f>
        <v>0</v>
      </c>
      <c r="AB439" s="695" cm="1">
        <f t="array" ref="AB439">INDEX($H439:$K439,0,MATCH(AB$414,$H$414:$K$414,0))*INDEX($J$408:$R$411,MATCH(AB$414,$I$408:$I$411,0),MATCH(AB$413,$J$407:$R$407,0))</f>
        <v>0</v>
      </c>
      <c r="AC439" s="695" cm="1">
        <f t="array" ref="AC439">INDEX($H439:$K439,0,MATCH(AC$414,$H$414:$K$414,0))*INDEX($J$408:$R$411,MATCH(AC$414,$I$408:$I$411,0),MATCH(AC$413,$J$407:$R$407,0))</f>
        <v>20</v>
      </c>
      <c r="AD439" s="695" cm="1">
        <f t="array" ref="AD439">INDEX($H439:$K439,0,MATCH(AD$414,$H$414:$K$414,0))*INDEX($J$408:$R$411,MATCH(AD$414,$I$408:$I$411,0),MATCH(AD$413,$J$407:$R$407,0))</f>
        <v>0</v>
      </c>
      <c r="AE439" s="695" cm="1">
        <f t="array" ref="AE439">INDEX($H439:$K439,0,MATCH(AE$414,$H$414:$K$414,0))*INDEX($J$408:$R$411,MATCH(AE$414,$I$408:$I$411,0),MATCH(AE$413,$J$407:$R$407,0))</f>
        <v>0</v>
      </c>
      <c r="AF439" s="695" cm="1">
        <f t="array" ref="AF439">INDEX($H439:$K439,0,MATCH(AF$414,$H$414:$K$414,0))*INDEX($J$408:$R$411,MATCH(AF$414,$I$408:$I$411,0),MATCH(AF$413,$J$407:$R$407,0))</f>
        <v>0</v>
      </c>
      <c r="AG439" s="695" cm="1">
        <f t="array" ref="AG439">INDEX($H439:$K439,0,MATCH(AG$414,$H$414:$K$414,0))*INDEX($J$408:$R$411,MATCH(AG$414,$I$408:$I$411,0),MATCH(AG$413,$J$407:$R$407,0))</f>
        <v>20</v>
      </c>
      <c r="AH439" s="695" cm="1">
        <f t="array" ref="AH439">INDEX($H439:$K439,0,MATCH(AH$414,$H$414:$K$414,0))*INDEX($J$408:$R$411,MATCH(AH$414,$I$408:$I$411,0),MATCH(AH$413,$J$407:$R$407,0))</f>
        <v>0</v>
      </c>
      <c r="AI439" s="695" cm="1">
        <f t="array" ref="AI439">INDEX($H439:$K439,0,MATCH(AI$414,$H$414:$K$414,0))*INDEX($J$408:$R$411,MATCH(AI$414,$I$408:$I$411,0),MATCH(AI$413,$J$407:$R$407,0))</f>
        <v>0</v>
      </c>
      <c r="AJ439" s="695" cm="1">
        <f t="array" ref="AJ439">INDEX($H439:$K439,0,MATCH(AJ$414,$H$414:$K$414,0))*INDEX($J$408:$R$411,MATCH(AJ$414,$I$408:$I$411,0),MATCH(AJ$413,$J$407:$R$407,0))</f>
        <v>0</v>
      </c>
      <c r="AK439" s="695" cm="1">
        <f t="array" ref="AK439">INDEX($H439:$K439,0,MATCH(AK$414,$H$414:$K$414,0))*INDEX($J$408:$R$411,MATCH(AK$414,$I$408:$I$411,0),MATCH(AK$413,$J$407:$R$407,0))</f>
        <v>20</v>
      </c>
      <c r="AL439" s="695" cm="1">
        <f t="array" ref="AL439">INDEX($H439:$K439,0,MATCH(AL$414,$H$414:$K$414,0))*INDEX($J$408:$R$411,MATCH(AL$414,$I$408:$I$411,0),MATCH(AL$413,$J$407:$R$407,0))</f>
        <v>0</v>
      </c>
      <c r="AM439" s="695" cm="1">
        <f t="array" ref="AM439">INDEX($H439:$K439,0,MATCH(AM$414,$H$414:$K$414,0))*INDEX($J$408:$R$411,MATCH(AM$414,$I$408:$I$411,0),MATCH(AM$413,$J$407:$R$407,0))</f>
        <v>0</v>
      </c>
      <c r="AN439" s="695" cm="1">
        <f t="array" ref="AN439">INDEX($H439:$K439,0,MATCH(AN$414,$H$414:$K$414,0))*INDEX($J$408:$R$411,MATCH(AN$414,$I$408:$I$411,0),MATCH(AN$413,$J$407:$R$407,0))</f>
        <v>0</v>
      </c>
      <c r="AO439" s="695" cm="1">
        <f t="array" ref="AO439">INDEX($H439:$K439,0,MATCH(AO$414,$H$414:$K$414,0))*INDEX($J$408:$R$411,MATCH(AO$414,$I$408:$I$411,0),MATCH(AO$413,$J$407:$R$407,0))</f>
        <v>20</v>
      </c>
      <c r="AP439" s="695" cm="1">
        <f t="array" ref="AP439">INDEX($H439:$K439,0,MATCH(AP$414,$H$414:$K$414,0))*INDEX($J$408:$R$411,MATCH(AP$414,$I$408:$I$411,0),MATCH(AP$413,$J$407:$R$407,0))</f>
        <v>0</v>
      </c>
      <c r="AQ439" s="695" cm="1">
        <f t="array" ref="AQ439">INDEX($H439:$K439,0,MATCH(AQ$414,$H$414:$K$414,0))*INDEX($J$408:$R$411,MATCH(AQ$414,$I$408:$I$411,0),MATCH(AQ$413,$J$407:$R$407,0))</f>
        <v>0</v>
      </c>
      <c r="AR439" s="695" cm="1">
        <f t="array" ref="AR439">INDEX($H439:$K439,0,MATCH(AR$414,$H$414:$K$414,0))*INDEX($J$408:$R$411,MATCH(AR$414,$I$408:$I$411,0),MATCH(AR$413,$J$407:$R$407,0))</f>
        <v>0</v>
      </c>
      <c r="AS439" s="695" cm="1">
        <f t="array" ref="AS439">INDEX($H439:$K439,0,MATCH(AS$414,$H$414:$K$414,0))*INDEX($J$408:$R$411,MATCH(AS$414,$I$408:$I$411,0),MATCH(AS$413,$J$407:$R$407,0))</f>
        <v>20</v>
      </c>
      <c r="AT439" s="695" cm="1">
        <f t="array" ref="AT439">INDEX($H439:$K439,0,MATCH(AT$414,$H$414:$K$414,0))*INDEX($J$408:$R$411,MATCH(AT$414,$I$408:$I$411,0),MATCH(AT$413,$J$407:$R$407,0))</f>
        <v>0</v>
      </c>
      <c r="AU439" s="695" cm="1">
        <f t="array" ref="AU439">INDEX($H439:$K439,0,MATCH(AU$414,$H$414:$K$414,0))*INDEX($J$408:$R$411,MATCH(AU$414,$I$408:$I$411,0),MATCH(AU$413,$J$407:$R$407,0))</f>
        <v>0</v>
      </c>
      <c r="AV439" s="186"/>
      <c r="AW439" s="186"/>
      <c r="AX439" s="16"/>
      <c r="AY439" s="8"/>
      <c r="AZ439" s="8"/>
      <c r="BA439" s="8"/>
    </row>
    <row r="440" spans="1:53" ht="14.5" outlineLevel="1" x14ac:dyDescent="0.35">
      <c r="A440" s="6"/>
      <c r="B440" s="7"/>
      <c r="C440" s="17"/>
      <c r="D440" s="17"/>
      <c r="E440" s="17"/>
      <c r="F440" s="26"/>
      <c r="G440" s="26" t="str">
        <f t="shared" si="184"/>
        <v>AYAWA1w</v>
      </c>
      <c r="H440" s="222">
        <f t="shared" si="186"/>
        <v>0</v>
      </c>
      <c r="I440" s="222">
        <f t="shared" si="186"/>
        <v>78</v>
      </c>
      <c r="J440" s="877">
        <f>INDEX($Z$228:$AC$241,MATCH($M188,$Y$228:$Y$241,0),MATCH(J$414,$Z$227:$AC$227,0))-10</f>
        <v>9</v>
      </c>
      <c r="K440" s="222">
        <f t="shared" si="187"/>
        <v>0</v>
      </c>
      <c r="L440" s="695" cm="1">
        <f t="array" ref="L440">INDEX($H440:$K440,0,MATCH(L$414,$H$414:$K$414,0))*INDEX($J$408:$R$411,MATCH(L$414,$I$408:$I$411,0),MATCH(L$413,$J$407:$R$407,0))</f>
        <v>0</v>
      </c>
      <c r="M440" s="695" cm="1">
        <f t="array" ref="M440">INDEX($H440:$K440,0,MATCH(M$414,$H$414:$K$414,0))*INDEX($J$408:$R$411,MATCH(M$414,$I$408:$I$411,0),MATCH(M$413,$J$407:$R$407,0))</f>
        <v>78</v>
      </c>
      <c r="N440" s="695" cm="1">
        <f t="array" ref="N440">INDEX($H440:$K440,0,MATCH(N$414,$H$414:$K$414,0))*INDEX($J$408:$R$411,MATCH(N$414,$I$408:$I$411,0),MATCH(N$413,$J$407:$R$407,0))</f>
        <v>18</v>
      </c>
      <c r="O440" s="695" cm="1">
        <f t="array" ref="O440">INDEX($H440:$K440,0,MATCH(O$414,$H$414:$K$414,0))*INDEX($J$408:$R$411,MATCH(O$414,$I$408:$I$411,0),MATCH(O$413,$J$407:$R$407,0))</f>
        <v>0</v>
      </c>
      <c r="P440" s="695" cm="1">
        <f t="array" ref="P440">INDEX($H440:$K440,0,MATCH(P$414,$H$414:$K$414,0))*INDEX($J$408:$R$411,MATCH(P$414,$I$408:$I$411,0),MATCH(P$413,$J$407:$R$407,0))</f>
        <v>0</v>
      </c>
      <c r="Q440" s="695" cm="1">
        <f t="array" ref="Q440">INDEX($H440:$K440,0,MATCH(Q$414,$H$414:$K$414,0))*INDEX($J$408:$R$411,MATCH(Q$414,$I$408:$I$411,0),MATCH(Q$413,$J$407:$R$407,0))</f>
        <v>78</v>
      </c>
      <c r="R440" s="695" cm="1">
        <f t="array" ref="R440">INDEX($H440:$K440,0,MATCH(R$414,$H$414:$K$414,0))*INDEX($J$408:$R$411,MATCH(R$414,$I$408:$I$411,0),MATCH(R$413,$J$407:$R$407,0))</f>
        <v>18</v>
      </c>
      <c r="S440" s="695" cm="1">
        <f t="array" ref="S440">INDEX($H440:$K440,0,MATCH(S$414,$H$414:$K$414,0))*INDEX($J$408:$R$411,MATCH(S$414,$I$408:$I$411,0),MATCH(S$413,$J$407:$R$407,0))</f>
        <v>0</v>
      </c>
      <c r="T440" s="695" cm="1">
        <f t="array" ref="T440">INDEX($H440:$K440,0,MATCH(T$414,$H$414:$K$414,0))*INDEX($J$408:$R$411,MATCH(T$414,$I$408:$I$411,0),MATCH(T$413,$J$407:$R$407,0))</f>
        <v>0</v>
      </c>
      <c r="U440" s="695" cm="1">
        <f t="array" ref="U440">INDEX($H440:$K440,0,MATCH(U$414,$H$414:$K$414,0))*INDEX($J$408:$R$411,MATCH(U$414,$I$408:$I$411,0),MATCH(U$413,$J$407:$R$407,0))</f>
        <v>78</v>
      </c>
      <c r="V440" s="695" cm="1">
        <f t="array" ref="V440">INDEX($H440:$K440,0,MATCH(V$414,$H$414:$K$414,0))*INDEX($J$408:$R$411,MATCH(V$414,$I$408:$I$411,0),MATCH(V$413,$J$407:$R$407,0))</f>
        <v>9</v>
      </c>
      <c r="W440" s="695" cm="1">
        <f t="array" ref="W440">INDEX($H440:$K440,0,MATCH(W$414,$H$414:$K$414,0))*INDEX($J$408:$R$411,MATCH(W$414,$I$408:$I$411,0),MATCH(W$413,$J$407:$R$407,0))</f>
        <v>0</v>
      </c>
      <c r="X440" s="695" cm="1">
        <f t="array" ref="X440">INDEX($H440:$K440,0,MATCH(X$414,$H$414:$K$414,0))*INDEX($J$408:$R$411,MATCH(X$414,$I$408:$I$411,0),MATCH(X$413,$J$407:$R$407,0))</f>
        <v>0</v>
      </c>
      <c r="Y440" s="695" cm="1">
        <f t="array" ref="Y440">INDEX($H440:$K440,0,MATCH(Y$414,$H$414:$K$414,0))*INDEX($J$408:$R$411,MATCH(Y$414,$I$408:$I$411,0),MATCH(Y$413,$J$407:$R$407,0))</f>
        <v>78</v>
      </c>
      <c r="Z440" s="695" cm="1">
        <f t="array" ref="Z440">INDEX($H440:$K440,0,MATCH(Z$414,$H$414:$K$414,0))*INDEX($J$408:$R$411,MATCH(Z$414,$I$408:$I$411,0),MATCH(Z$413,$J$407:$R$407,0))</f>
        <v>9</v>
      </c>
      <c r="AA440" s="695" cm="1">
        <f t="array" ref="AA440">INDEX($H440:$K440,0,MATCH(AA$414,$H$414:$K$414,0))*INDEX($J$408:$R$411,MATCH(AA$414,$I$408:$I$411,0),MATCH(AA$413,$J$407:$R$407,0))</f>
        <v>0</v>
      </c>
      <c r="AB440" s="695" cm="1">
        <f t="array" ref="AB440">INDEX($H440:$K440,0,MATCH(AB$414,$H$414:$K$414,0))*INDEX($J$408:$R$411,MATCH(AB$414,$I$408:$I$411,0),MATCH(AB$413,$J$407:$R$407,0))</f>
        <v>0</v>
      </c>
      <c r="AC440" s="695" cm="1">
        <f t="array" ref="AC440">INDEX($H440:$K440,0,MATCH(AC$414,$H$414:$K$414,0))*INDEX($J$408:$R$411,MATCH(AC$414,$I$408:$I$411,0),MATCH(AC$413,$J$407:$R$407,0))</f>
        <v>78</v>
      </c>
      <c r="AD440" s="695" cm="1">
        <f t="array" ref="AD440">INDEX($H440:$K440,0,MATCH(AD$414,$H$414:$K$414,0))*INDEX($J$408:$R$411,MATCH(AD$414,$I$408:$I$411,0),MATCH(AD$413,$J$407:$R$407,0))</f>
        <v>9</v>
      </c>
      <c r="AE440" s="695" cm="1">
        <f t="array" ref="AE440">INDEX($H440:$K440,0,MATCH(AE$414,$H$414:$K$414,0))*INDEX($J$408:$R$411,MATCH(AE$414,$I$408:$I$411,0),MATCH(AE$413,$J$407:$R$407,0))</f>
        <v>0</v>
      </c>
      <c r="AF440" s="695" cm="1">
        <f t="array" ref="AF440">INDEX($H440:$K440,0,MATCH(AF$414,$H$414:$K$414,0))*INDEX($J$408:$R$411,MATCH(AF$414,$I$408:$I$411,0),MATCH(AF$413,$J$407:$R$407,0))</f>
        <v>0</v>
      </c>
      <c r="AG440" s="695" cm="1">
        <f t="array" ref="AG440">INDEX($H440:$K440,0,MATCH(AG$414,$H$414:$K$414,0))*INDEX($J$408:$R$411,MATCH(AG$414,$I$408:$I$411,0),MATCH(AG$413,$J$407:$R$407,0))</f>
        <v>78</v>
      </c>
      <c r="AH440" s="695" cm="1">
        <f t="array" ref="AH440">INDEX($H440:$K440,0,MATCH(AH$414,$H$414:$K$414,0))*INDEX($J$408:$R$411,MATCH(AH$414,$I$408:$I$411,0),MATCH(AH$413,$J$407:$R$407,0))</f>
        <v>9</v>
      </c>
      <c r="AI440" s="695" cm="1">
        <f t="array" ref="AI440">INDEX($H440:$K440,0,MATCH(AI$414,$H$414:$K$414,0))*INDEX($J$408:$R$411,MATCH(AI$414,$I$408:$I$411,0),MATCH(AI$413,$J$407:$R$407,0))</f>
        <v>0</v>
      </c>
      <c r="AJ440" s="695" cm="1">
        <f t="array" ref="AJ440">INDEX($H440:$K440,0,MATCH(AJ$414,$H$414:$K$414,0))*INDEX($J$408:$R$411,MATCH(AJ$414,$I$408:$I$411,0),MATCH(AJ$413,$J$407:$R$407,0))</f>
        <v>0</v>
      </c>
      <c r="AK440" s="695" cm="1">
        <f t="array" ref="AK440">INDEX($H440:$K440,0,MATCH(AK$414,$H$414:$K$414,0))*INDEX($J$408:$R$411,MATCH(AK$414,$I$408:$I$411,0),MATCH(AK$413,$J$407:$R$407,0))</f>
        <v>78</v>
      </c>
      <c r="AL440" s="695" cm="1">
        <f t="array" ref="AL440">INDEX($H440:$K440,0,MATCH(AL$414,$H$414:$K$414,0))*INDEX($J$408:$R$411,MATCH(AL$414,$I$408:$I$411,0),MATCH(AL$413,$J$407:$R$407,0))</f>
        <v>0</v>
      </c>
      <c r="AM440" s="695" cm="1">
        <f t="array" ref="AM440">INDEX($H440:$K440,0,MATCH(AM$414,$H$414:$K$414,0))*INDEX($J$408:$R$411,MATCH(AM$414,$I$408:$I$411,0),MATCH(AM$413,$J$407:$R$407,0))</f>
        <v>0</v>
      </c>
      <c r="AN440" s="695" cm="1">
        <f t="array" ref="AN440">INDEX($H440:$K440,0,MATCH(AN$414,$H$414:$K$414,0))*INDEX($J$408:$R$411,MATCH(AN$414,$I$408:$I$411,0),MATCH(AN$413,$J$407:$R$407,0))</f>
        <v>0</v>
      </c>
      <c r="AO440" s="695" cm="1">
        <f t="array" ref="AO440">INDEX($H440:$K440,0,MATCH(AO$414,$H$414:$K$414,0))*INDEX($J$408:$R$411,MATCH(AO$414,$I$408:$I$411,0),MATCH(AO$413,$J$407:$R$407,0))</f>
        <v>78</v>
      </c>
      <c r="AP440" s="695" cm="1">
        <f t="array" ref="AP440">INDEX($H440:$K440,0,MATCH(AP$414,$H$414:$K$414,0))*INDEX($J$408:$R$411,MATCH(AP$414,$I$408:$I$411,0),MATCH(AP$413,$J$407:$R$407,0))</f>
        <v>0</v>
      </c>
      <c r="AQ440" s="695" cm="1">
        <f t="array" ref="AQ440">INDEX($H440:$K440,0,MATCH(AQ$414,$H$414:$K$414,0))*INDEX($J$408:$R$411,MATCH(AQ$414,$I$408:$I$411,0),MATCH(AQ$413,$J$407:$R$407,0))</f>
        <v>0</v>
      </c>
      <c r="AR440" s="695" cm="1">
        <f t="array" ref="AR440">INDEX($H440:$K440,0,MATCH(AR$414,$H$414:$K$414,0))*INDEX($J$408:$R$411,MATCH(AR$414,$I$408:$I$411,0),MATCH(AR$413,$J$407:$R$407,0))</f>
        <v>0</v>
      </c>
      <c r="AS440" s="695" cm="1">
        <f t="array" ref="AS440">INDEX($H440:$K440,0,MATCH(AS$414,$H$414:$K$414,0))*INDEX($J$408:$R$411,MATCH(AS$414,$I$408:$I$411,0),MATCH(AS$413,$J$407:$R$407,0))</f>
        <v>78</v>
      </c>
      <c r="AT440" s="695" cm="1">
        <f t="array" ref="AT440">INDEX($H440:$K440,0,MATCH(AT$414,$H$414:$K$414,0))*INDEX($J$408:$R$411,MATCH(AT$414,$I$408:$I$411,0),MATCH(AT$413,$J$407:$R$407,0))</f>
        <v>0</v>
      </c>
      <c r="AU440" s="695" cm="1">
        <f t="array" ref="AU440">INDEX($H440:$K440,0,MATCH(AU$414,$H$414:$K$414,0))*INDEX($J$408:$R$411,MATCH(AU$414,$I$408:$I$411,0),MATCH(AU$413,$J$407:$R$407,0))</f>
        <v>0</v>
      </c>
      <c r="AV440" s="186"/>
      <c r="AW440" s="186"/>
      <c r="AX440" s="16"/>
      <c r="AY440" s="8"/>
      <c r="AZ440" s="8"/>
      <c r="BA440" s="8"/>
    </row>
    <row r="441" spans="1:53" ht="14.5" outlineLevel="1" x14ac:dyDescent="0.35">
      <c r="A441" s="6"/>
      <c r="B441" s="7"/>
      <c r="C441" s="17"/>
      <c r="D441" s="17"/>
      <c r="E441" s="17"/>
      <c r="F441" s="26"/>
      <c r="G441" s="26" t="str">
        <f t="shared" si="184"/>
        <v>AYAWA1wd</v>
      </c>
      <c r="H441" s="222">
        <f t="shared" si="186"/>
        <v>0</v>
      </c>
      <c r="I441" s="222">
        <f t="shared" si="186"/>
        <v>78</v>
      </c>
      <c r="J441" s="877">
        <f>INDEX($Z$228:$AC$241,MATCH($M189,$Y$228:$Y$241,0),MATCH(J$414,$Z$227:$AC$227,0))-10</f>
        <v>9</v>
      </c>
      <c r="K441" s="222">
        <f t="shared" si="187"/>
        <v>0</v>
      </c>
      <c r="L441" s="695" cm="1">
        <f t="array" ref="L441">INDEX($H441:$K441,0,MATCH(L$414,$H$414:$K$414,0))*INDEX($J$408:$R$411,MATCH(L$414,$I$408:$I$411,0),MATCH(L$413,$J$407:$R$407,0))</f>
        <v>0</v>
      </c>
      <c r="M441" s="695" cm="1">
        <f t="array" ref="M441">INDEX($H441:$K441,0,MATCH(M$414,$H$414:$K$414,0))*INDEX($J$408:$R$411,MATCH(M$414,$I$408:$I$411,0),MATCH(M$413,$J$407:$R$407,0))</f>
        <v>78</v>
      </c>
      <c r="N441" s="695" cm="1">
        <f t="array" ref="N441">INDEX($H441:$K441,0,MATCH(N$414,$H$414:$K$414,0))*INDEX($J$408:$R$411,MATCH(N$414,$I$408:$I$411,0),MATCH(N$413,$J$407:$R$407,0))</f>
        <v>18</v>
      </c>
      <c r="O441" s="695" cm="1">
        <f t="array" ref="O441">INDEX($H441:$K441,0,MATCH(O$414,$H$414:$K$414,0))*INDEX($J$408:$R$411,MATCH(O$414,$I$408:$I$411,0),MATCH(O$413,$J$407:$R$407,0))</f>
        <v>0</v>
      </c>
      <c r="P441" s="695" cm="1">
        <f t="array" ref="P441">INDEX($H441:$K441,0,MATCH(P$414,$H$414:$K$414,0))*INDEX($J$408:$R$411,MATCH(P$414,$I$408:$I$411,0),MATCH(P$413,$J$407:$R$407,0))</f>
        <v>0</v>
      </c>
      <c r="Q441" s="695" cm="1">
        <f t="array" ref="Q441">INDEX($H441:$K441,0,MATCH(Q$414,$H$414:$K$414,0))*INDEX($J$408:$R$411,MATCH(Q$414,$I$408:$I$411,0),MATCH(Q$413,$J$407:$R$407,0))</f>
        <v>78</v>
      </c>
      <c r="R441" s="695" cm="1">
        <f t="array" ref="R441">INDEX($H441:$K441,0,MATCH(R$414,$H$414:$K$414,0))*INDEX($J$408:$R$411,MATCH(R$414,$I$408:$I$411,0),MATCH(R$413,$J$407:$R$407,0))</f>
        <v>18</v>
      </c>
      <c r="S441" s="695" cm="1">
        <f t="array" ref="S441">INDEX($H441:$K441,0,MATCH(S$414,$H$414:$K$414,0))*INDEX($J$408:$R$411,MATCH(S$414,$I$408:$I$411,0),MATCH(S$413,$J$407:$R$407,0))</f>
        <v>0</v>
      </c>
      <c r="T441" s="695" cm="1">
        <f t="array" ref="T441">INDEX($H441:$K441,0,MATCH(T$414,$H$414:$K$414,0))*INDEX($J$408:$R$411,MATCH(T$414,$I$408:$I$411,0),MATCH(T$413,$J$407:$R$407,0))</f>
        <v>0</v>
      </c>
      <c r="U441" s="695" cm="1">
        <f t="array" ref="U441">INDEX($H441:$K441,0,MATCH(U$414,$H$414:$K$414,0))*INDEX($J$408:$R$411,MATCH(U$414,$I$408:$I$411,0),MATCH(U$413,$J$407:$R$407,0))</f>
        <v>78</v>
      </c>
      <c r="V441" s="695" cm="1">
        <f t="array" ref="V441">INDEX($H441:$K441,0,MATCH(V$414,$H$414:$K$414,0))*INDEX($J$408:$R$411,MATCH(V$414,$I$408:$I$411,0),MATCH(V$413,$J$407:$R$407,0))</f>
        <v>9</v>
      </c>
      <c r="W441" s="695" cm="1">
        <f t="array" ref="W441">INDEX($H441:$K441,0,MATCH(W$414,$H$414:$K$414,0))*INDEX($J$408:$R$411,MATCH(W$414,$I$408:$I$411,0),MATCH(W$413,$J$407:$R$407,0))</f>
        <v>0</v>
      </c>
      <c r="X441" s="695" cm="1">
        <f t="array" ref="X441">INDEX($H441:$K441,0,MATCH(X$414,$H$414:$K$414,0))*INDEX($J$408:$R$411,MATCH(X$414,$I$408:$I$411,0),MATCH(X$413,$J$407:$R$407,0))</f>
        <v>0</v>
      </c>
      <c r="Y441" s="695" cm="1">
        <f t="array" ref="Y441">INDEX($H441:$K441,0,MATCH(Y$414,$H$414:$K$414,0))*INDEX($J$408:$R$411,MATCH(Y$414,$I$408:$I$411,0),MATCH(Y$413,$J$407:$R$407,0))</f>
        <v>78</v>
      </c>
      <c r="Z441" s="695" cm="1">
        <f t="array" ref="Z441">INDEX($H441:$K441,0,MATCH(Z$414,$H$414:$K$414,0))*INDEX($J$408:$R$411,MATCH(Z$414,$I$408:$I$411,0),MATCH(Z$413,$J$407:$R$407,0))</f>
        <v>9</v>
      </c>
      <c r="AA441" s="695" cm="1">
        <f t="array" ref="AA441">INDEX($H441:$K441,0,MATCH(AA$414,$H$414:$K$414,0))*INDEX($J$408:$R$411,MATCH(AA$414,$I$408:$I$411,0),MATCH(AA$413,$J$407:$R$407,0))</f>
        <v>0</v>
      </c>
      <c r="AB441" s="695" cm="1">
        <f t="array" ref="AB441">INDEX($H441:$K441,0,MATCH(AB$414,$H$414:$K$414,0))*INDEX($J$408:$R$411,MATCH(AB$414,$I$408:$I$411,0),MATCH(AB$413,$J$407:$R$407,0))</f>
        <v>0</v>
      </c>
      <c r="AC441" s="695" cm="1">
        <f t="array" ref="AC441">INDEX($H441:$K441,0,MATCH(AC$414,$H$414:$K$414,0))*INDEX($J$408:$R$411,MATCH(AC$414,$I$408:$I$411,0),MATCH(AC$413,$J$407:$R$407,0))</f>
        <v>78</v>
      </c>
      <c r="AD441" s="695" cm="1">
        <f t="array" ref="AD441">INDEX($H441:$K441,0,MATCH(AD$414,$H$414:$K$414,0))*INDEX($J$408:$R$411,MATCH(AD$414,$I$408:$I$411,0),MATCH(AD$413,$J$407:$R$407,0))</f>
        <v>9</v>
      </c>
      <c r="AE441" s="695" cm="1">
        <f t="array" ref="AE441">INDEX($H441:$K441,0,MATCH(AE$414,$H$414:$K$414,0))*INDEX($J$408:$R$411,MATCH(AE$414,$I$408:$I$411,0),MATCH(AE$413,$J$407:$R$407,0))</f>
        <v>0</v>
      </c>
      <c r="AF441" s="695" cm="1">
        <f t="array" ref="AF441">INDEX($H441:$K441,0,MATCH(AF$414,$H$414:$K$414,0))*INDEX($J$408:$R$411,MATCH(AF$414,$I$408:$I$411,0),MATCH(AF$413,$J$407:$R$407,0))</f>
        <v>0</v>
      </c>
      <c r="AG441" s="695" cm="1">
        <f t="array" ref="AG441">INDEX($H441:$K441,0,MATCH(AG$414,$H$414:$K$414,0))*INDEX($J$408:$R$411,MATCH(AG$414,$I$408:$I$411,0),MATCH(AG$413,$J$407:$R$407,0))</f>
        <v>78</v>
      </c>
      <c r="AH441" s="695" cm="1">
        <f t="array" ref="AH441">INDEX($H441:$K441,0,MATCH(AH$414,$H$414:$K$414,0))*INDEX($J$408:$R$411,MATCH(AH$414,$I$408:$I$411,0),MATCH(AH$413,$J$407:$R$407,0))</f>
        <v>9</v>
      </c>
      <c r="AI441" s="695" cm="1">
        <f t="array" ref="AI441">INDEX($H441:$K441,0,MATCH(AI$414,$H$414:$K$414,0))*INDEX($J$408:$R$411,MATCH(AI$414,$I$408:$I$411,0),MATCH(AI$413,$J$407:$R$407,0))</f>
        <v>0</v>
      </c>
      <c r="AJ441" s="695" cm="1">
        <f t="array" ref="AJ441">INDEX($H441:$K441,0,MATCH(AJ$414,$H$414:$K$414,0))*INDEX($J$408:$R$411,MATCH(AJ$414,$I$408:$I$411,0),MATCH(AJ$413,$J$407:$R$407,0))</f>
        <v>0</v>
      </c>
      <c r="AK441" s="695" cm="1">
        <f t="array" ref="AK441">INDEX($H441:$K441,0,MATCH(AK$414,$H$414:$K$414,0))*INDEX($J$408:$R$411,MATCH(AK$414,$I$408:$I$411,0),MATCH(AK$413,$J$407:$R$407,0))</f>
        <v>78</v>
      </c>
      <c r="AL441" s="695" cm="1">
        <f t="array" ref="AL441">INDEX($H441:$K441,0,MATCH(AL$414,$H$414:$K$414,0))*INDEX($J$408:$R$411,MATCH(AL$414,$I$408:$I$411,0),MATCH(AL$413,$J$407:$R$407,0))</f>
        <v>0</v>
      </c>
      <c r="AM441" s="695" cm="1">
        <f t="array" ref="AM441">INDEX($H441:$K441,0,MATCH(AM$414,$H$414:$K$414,0))*INDEX($J$408:$R$411,MATCH(AM$414,$I$408:$I$411,0),MATCH(AM$413,$J$407:$R$407,0))</f>
        <v>0</v>
      </c>
      <c r="AN441" s="695" cm="1">
        <f t="array" ref="AN441">INDEX($H441:$K441,0,MATCH(AN$414,$H$414:$K$414,0))*INDEX($J$408:$R$411,MATCH(AN$414,$I$408:$I$411,0),MATCH(AN$413,$J$407:$R$407,0))</f>
        <v>0</v>
      </c>
      <c r="AO441" s="695" cm="1">
        <f t="array" ref="AO441">INDEX($H441:$K441,0,MATCH(AO$414,$H$414:$K$414,0))*INDEX($J$408:$R$411,MATCH(AO$414,$I$408:$I$411,0),MATCH(AO$413,$J$407:$R$407,0))</f>
        <v>78</v>
      </c>
      <c r="AP441" s="695" cm="1">
        <f t="array" ref="AP441">INDEX($H441:$K441,0,MATCH(AP$414,$H$414:$K$414,0))*INDEX($J$408:$R$411,MATCH(AP$414,$I$408:$I$411,0),MATCH(AP$413,$J$407:$R$407,0))</f>
        <v>0</v>
      </c>
      <c r="AQ441" s="695" cm="1">
        <f t="array" ref="AQ441">INDEX($H441:$K441,0,MATCH(AQ$414,$H$414:$K$414,0))*INDEX($J$408:$R$411,MATCH(AQ$414,$I$408:$I$411,0),MATCH(AQ$413,$J$407:$R$407,0))</f>
        <v>0</v>
      </c>
      <c r="AR441" s="695" cm="1">
        <f t="array" ref="AR441">INDEX($H441:$K441,0,MATCH(AR$414,$H$414:$K$414,0))*INDEX($J$408:$R$411,MATCH(AR$414,$I$408:$I$411,0),MATCH(AR$413,$J$407:$R$407,0))</f>
        <v>0</v>
      </c>
      <c r="AS441" s="695" cm="1">
        <f t="array" ref="AS441">INDEX($H441:$K441,0,MATCH(AS$414,$H$414:$K$414,0))*INDEX($J$408:$R$411,MATCH(AS$414,$I$408:$I$411,0),MATCH(AS$413,$J$407:$R$407,0))</f>
        <v>78</v>
      </c>
      <c r="AT441" s="695" cm="1">
        <f t="array" ref="AT441">INDEX($H441:$K441,0,MATCH(AT$414,$H$414:$K$414,0))*INDEX($J$408:$R$411,MATCH(AT$414,$I$408:$I$411,0),MATCH(AT$413,$J$407:$R$407,0))</f>
        <v>0</v>
      </c>
      <c r="AU441" s="695" cm="1">
        <f t="array" ref="AU441">INDEX($H441:$K441,0,MATCH(AU$414,$H$414:$K$414,0))*INDEX($J$408:$R$411,MATCH(AU$414,$I$408:$I$411,0),MATCH(AU$413,$J$407:$R$407,0))</f>
        <v>0</v>
      </c>
      <c r="AV441" s="186"/>
      <c r="AW441" s="186"/>
      <c r="AX441" s="16"/>
      <c r="AY441" s="8"/>
      <c r="AZ441" s="8"/>
      <c r="BA441" s="8"/>
    </row>
    <row r="442" spans="1:53" ht="14.5" outlineLevel="1" x14ac:dyDescent="0.35">
      <c r="A442" s="6"/>
      <c r="B442" s="7"/>
      <c r="C442" s="17"/>
      <c r="D442" s="17"/>
      <c r="E442" s="17"/>
      <c r="F442" s="26"/>
      <c r="G442" s="26" t="str">
        <f t="shared" si="184"/>
        <v>YAWA2Wa</v>
      </c>
      <c r="H442" s="222">
        <f t="shared" si="186"/>
        <v>0</v>
      </c>
      <c r="I442" s="222">
        <f t="shared" si="186"/>
        <v>20</v>
      </c>
      <c r="J442" s="222">
        <f>INDEX($Z$228:$AC$241,MATCH($M190,$Y$228:$Y$241,0),MATCH(J$414,$Z$227:$AC$227,0))</f>
        <v>0</v>
      </c>
      <c r="K442" s="222">
        <f t="shared" si="187"/>
        <v>0</v>
      </c>
      <c r="L442" s="695" cm="1">
        <f t="array" ref="L442">INDEX($H442:$K442,0,MATCH(L$414,$H$414:$K$414,0))*INDEX($J$408:$R$411,MATCH(L$414,$I$408:$I$411,0),MATCH(L$413,$J$407:$R$407,0))</f>
        <v>0</v>
      </c>
      <c r="M442" s="695" cm="1">
        <f t="array" ref="M442">INDEX($H442:$K442,0,MATCH(M$414,$H$414:$K$414,0))*INDEX($J$408:$R$411,MATCH(M$414,$I$408:$I$411,0),MATCH(M$413,$J$407:$R$407,0))</f>
        <v>20</v>
      </c>
      <c r="N442" s="695" cm="1">
        <f t="array" ref="N442">INDEX($H442:$K442,0,MATCH(N$414,$H$414:$K$414,0))*INDEX($J$408:$R$411,MATCH(N$414,$I$408:$I$411,0),MATCH(N$413,$J$407:$R$407,0))</f>
        <v>0</v>
      </c>
      <c r="O442" s="695" cm="1">
        <f t="array" ref="O442">INDEX($H442:$K442,0,MATCH(O$414,$H$414:$K$414,0))*INDEX($J$408:$R$411,MATCH(O$414,$I$408:$I$411,0),MATCH(O$413,$J$407:$R$407,0))</f>
        <v>0</v>
      </c>
      <c r="P442" s="695" cm="1">
        <f t="array" ref="P442">INDEX($H442:$K442,0,MATCH(P$414,$H$414:$K$414,0))*INDEX($J$408:$R$411,MATCH(P$414,$I$408:$I$411,0),MATCH(P$413,$J$407:$R$407,0))</f>
        <v>0</v>
      </c>
      <c r="Q442" s="695" cm="1">
        <f t="array" ref="Q442">INDEX($H442:$K442,0,MATCH(Q$414,$H$414:$K$414,0))*INDEX($J$408:$R$411,MATCH(Q$414,$I$408:$I$411,0),MATCH(Q$413,$J$407:$R$407,0))</f>
        <v>20</v>
      </c>
      <c r="R442" s="695" cm="1">
        <f t="array" ref="R442">INDEX($H442:$K442,0,MATCH(R$414,$H$414:$K$414,0))*INDEX($J$408:$R$411,MATCH(R$414,$I$408:$I$411,0),MATCH(R$413,$J$407:$R$407,0))</f>
        <v>0</v>
      </c>
      <c r="S442" s="695" cm="1">
        <f t="array" ref="S442">INDEX($H442:$K442,0,MATCH(S$414,$H$414:$K$414,0))*INDEX($J$408:$R$411,MATCH(S$414,$I$408:$I$411,0),MATCH(S$413,$J$407:$R$407,0))</f>
        <v>0</v>
      </c>
      <c r="T442" s="695" cm="1">
        <f t="array" ref="T442">INDEX($H442:$K442,0,MATCH(T$414,$H$414:$K$414,0))*INDEX($J$408:$R$411,MATCH(T$414,$I$408:$I$411,0),MATCH(T$413,$J$407:$R$407,0))</f>
        <v>0</v>
      </c>
      <c r="U442" s="695" cm="1">
        <f t="array" ref="U442">INDEX($H442:$K442,0,MATCH(U$414,$H$414:$K$414,0))*INDEX($J$408:$R$411,MATCH(U$414,$I$408:$I$411,0),MATCH(U$413,$J$407:$R$407,0))</f>
        <v>20</v>
      </c>
      <c r="V442" s="695" cm="1">
        <f t="array" ref="V442">INDEX($H442:$K442,0,MATCH(V$414,$H$414:$K$414,0))*INDEX($J$408:$R$411,MATCH(V$414,$I$408:$I$411,0),MATCH(V$413,$J$407:$R$407,0))</f>
        <v>0</v>
      </c>
      <c r="W442" s="695" cm="1">
        <f t="array" ref="W442">INDEX($H442:$K442,0,MATCH(W$414,$H$414:$K$414,0))*INDEX($J$408:$R$411,MATCH(W$414,$I$408:$I$411,0),MATCH(W$413,$J$407:$R$407,0))</f>
        <v>0</v>
      </c>
      <c r="X442" s="695" cm="1">
        <f t="array" ref="X442">INDEX($H442:$K442,0,MATCH(X$414,$H$414:$K$414,0))*INDEX($J$408:$R$411,MATCH(X$414,$I$408:$I$411,0),MATCH(X$413,$J$407:$R$407,0))</f>
        <v>0</v>
      </c>
      <c r="Y442" s="695" cm="1">
        <f t="array" ref="Y442">INDEX($H442:$K442,0,MATCH(Y$414,$H$414:$K$414,0))*INDEX($J$408:$R$411,MATCH(Y$414,$I$408:$I$411,0),MATCH(Y$413,$J$407:$R$407,0))</f>
        <v>20</v>
      </c>
      <c r="Z442" s="695" cm="1">
        <f t="array" ref="Z442">INDEX($H442:$K442,0,MATCH(Z$414,$H$414:$K$414,0))*INDEX($J$408:$R$411,MATCH(Z$414,$I$408:$I$411,0),MATCH(Z$413,$J$407:$R$407,0))</f>
        <v>0</v>
      </c>
      <c r="AA442" s="695" cm="1">
        <f t="array" ref="AA442">INDEX($H442:$K442,0,MATCH(AA$414,$H$414:$K$414,0))*INDEX($J$408:$R$411,MATCH(AA$414,$I$408:$I$411,0),MATCH(AA$413,$J$407:$R$407,0))</f>
        <v>0</v>
      </c>
      <c r="AB442" s="695" cm="1">
        <f t="array" ref="AB442">INDEX($H442:$K442,0,MATCH(AB$414,$H$414:$K$414,0))*INDEX($J$408:$R$411,MATCH(AB$414,$I$408:$I$411,0),MATCH(AB$413,$J$407:$R$407,0))</f>
        <v>0</v>
      </c>
      <c r="AC442" s="695" cm="1">
        <f t="array" ref="AC442">INDEX($H442:$K442,0,MATCH(AC$414,$H$414:$K$414,0))*INDEX($J$408:$R$411,MATCH(AC$414,$I$408:$I$411,0),MATCH(AC$413,$J$407:$R$407,0))</f>
        <v>20</v>
      </c>
      <c r="AD442" s="695" cm="1">
        <f t="array" ref="AD442">INDEX($H442:$K442,0,MATCH(AD$414,$H$414:$K$414,0))*INDEX($J$408:$R$411,MATCH(AD$414,$I$408:$I$411,0),MATCH(AD$413,$J$407:$R$407,0))</f>
        <v>0</v>
      </c>
      <c r="AE442" s="695" cm="1">
        <f t="array" ref="AE442">INDEX($H442:$K442,0,MATCH(AE$414,$H$414:$K$414,0))*INDEX($J$408:$R$411,MATCH(AE$414,$I$408:$I$411,0),MATCH(AE$413,$J$407:$R$407,0))</f>
        <v>0</v>
      </c>
      <c r="AF442" s="695" cm="1">
        <f t="array" ref="AF442">INDEX($H442:$K442,0,MATCH(AF$414,$H$414:$K$414,0))*INDEX($J$408:$R$411,MATCH(AF$414,$I$408:$I$411,0),MATCH(AF$413,$J$407:$R$407,0))</f>
        <v>0</v>
      </c>
      <c r="AG442" s="695" cm="1">
        <f t="array" ref="AG442">INDEX($H442:$K442,0,MATCH(AG$414,$H$414:$K$414,0))*INDEX($J$408:$R$411,MATCH(AG$414,$I$408:$I$411,0),MATCH(AG$413,$J$407:$R$407,0))</f>
        <v>20</v>
      </c>
      <c r="AH442" s="695" cm="1">
        <f t="array" ref="AH442">INDEX($H442:$K442,0,MATCH(AH$414,$H$414:$K$414,0))*INDEX($J$408:$R$411,MATCH(AH$414,$I$408:$I$411,0),MATCH(AH$413,$J$407:$R$407,0))</f>
        <v>0</v>
      </c>
      <c r="AI442" s="695" cm="1">
        <f t="array" ref="AI442">INDEX($H442:$K442,0,MATCH(AI$414,$H$414:$K$414,0))*INDEX($J$408:$R$411,MATCH(AI$414,$I$408:$I$411,0),MATCH(AI$413,$J$407:$R$407,0))</f>
        <v>0</v>
      </c>
      <c r="AJ442" s="695" cm="1">
        <f t="array" ref="AJ442">INDEX($H442:$K442,0,MATCH(AJ$414,$H$414:$K$414,0))*INDEX($J$408:$R$411,MATCH(AJ$414,$I$408:$I$411,0),MATCH(AJ$413,$J$407:$R$407,0))</f>
        <v>0</v>
      </c>
      <c r="AK442" s="695" cm="1">
        <f t="array" ref="AK442">INDEX($H442:$K442,0,MATCH(AK$414,$H$414:$K$414,0))*INDEX($J$408:$R$411,MATCH(AK$414,$I$408:$I$411,0),MATCH(AK$413,$J$407:$R$407,0))</f>
        <v>20</v>
      </c>
      <c r="AL442" s="695" cm="1">
        <f t="array" ref="AL442">INDEX($H442:$K442,0,MATCH(AL$414,$H$414:$K$414,0))*INDEX($J$408:$R$411,MATCH(AL$414,$I$408:$I$411,0),MATCH(AL$413,$J$407:$R$407,0))</f>
        <v>0</v>
      </c>
      <c r="AM442" s="695" cm="1">
        <f t="array" ref="AM442">INDEX($H442:$K442,0,MATCH(AM$414,$H$414:$K$414,0))*INDEX($J$408:$R$411,MATCH(AM$414,$I$408:$I$411,0),MATCH(AM$413,$J$407:$R$407,0))</f>
        <v>0</v>
      </c>
      <c r="AN442" s="695" cm="1">
        <f t="array" ref="AN442">INDEX($H442:$K442,0,MATCH(AN$414,$H$414:$K$414,0))*INDEX($J$408:$R$411,MATCH(AN$414,$I$408:$I$411,0),MATCH(AN$413,$J$407:$R$407,0))</f>
        <v>0</v>
      </c>
      <c r="AO442" s="695" cm="1">
        <f t="array" ref="AO442">INDEX($H442:$K442,0,MATCH(AO$414,$H$414:$K$414,0))*INDEX($J$408:$R$411,MATCH(AO$414,$I$408:$I$411,0),MATCH(AO$413,$J$407:$R$407,0))</f>
        <v>20</v>
      </c>
      <c r="AP442" s="695" cm="1">
        <f t="array" ref="AP442">INDEX($H442:$K442,0,MATCH(AP$414,$H$414:$K$414,0))*INDEX($J$408:$R$411,MATCH(AP$414,$I$408:$I$411,0),MATCH(AP$413,$J$407:$R$407,0))</f>
        <v>0</v>
      </c>
      <c r="AQ442" s="695" cm="1">
        <f t="array" ref="AQ442">INDEX($H442:$K442,0,MATCH(AQ$414,$H$414:$K$414,0))*INDEX($J$408:$R$411,MATCH(AQ$414,$I$408:$I$411,0),MATCH(AQ$413,$J$407:$R$407,0))</f>
        <v>0</v>
      </c>
      <c r="AR442" s="695" cm="1">
        <f t="array" ref="AR442">INDEX($H442:$K442,0,MATCH(AR$414,$H$414:$K$414,0))*INDEX($J$408:$R$411,MATCH(AR$414,$I$408:$I$411,0),MATCH(AR$413,$J$407:$R$407,0))</f>
        <v>0</v>
      </c>
      <c r="AS442" s="695" cm="1">
        <f t="array" ref="AS442">INDEX($H442:$K442,0,MATCH(AS$414,$H$414:$K$414,0))*INDEX($J$408:$R$411,MATCH(AS$414,$I$408:$I$411,0),MATCH(AS$413,$J$407:$R$407,0))</f>
        <v>20</v>
      </c>
      <c r="AT442" s="695" cm="1">
        <f t="array" ref="AT442">INDEX($H442:$K442,0,MATCH(AT$414,$H$414:$K$414,0))*INDEX($J$408:$R$411,MATCH(AT$414,$I$408:$I$411,0),MATCH(AT$413,$J$407:$R$407,0))</f>
        <v>0</v>
      </c>
      <c r="AU442" s="695" cm="1">
        <f t="array" ref="AU442">INDEX($H442:$K442,0,MATCH(AU$414,$H$414:$K$414,0))*INDEX($J$408:$R$411,MATCH(AU$414,$I$408:$I$411,0),MATCH(AU$413,$J$407:$R$407,0))</f>
        <v>0</v>
      </c>
      <c r="AV442" s="186"/>
      <c r="AW442" s="186"/>
      <c r="AX442" s="16"/>
      <c r="AY442" s="8"/>
      <c r="AZ442" s="8"/>
      <c r="BA442" s="8"/>
    </row>
    <row r="443" spans="1:53" ht="14.5" outlineLevel="1" x14ac:dyDescent="0.35">
      <c r="A443" s="6"/>
      <c r="B443" s="7"/>
      <c r="C443" s="17"/>
      <c r="D443" s="17"/>
      <c r="E443" s="17"/>
      <c r="F443" s="26"/>
      <c r="G443" s="26" t="str">
        <f t="shared" si="184"/>
        <v>YYAWWa</v>
      </c>
      <c r="H443" s="222">
        <f t="shared" si="186"/>
        <v>0</v>
      </c>
      <c r="I443" s="222">
        <f t="shared" si="186"/>
        <v>20</v>
      </c>
      <c r="J443" s="222">
        <f>INDEX($Z$228:$AC$241,MATCH($M191,$Y$228:$Y$241,0),MATCH(J$414,$Z$227:$AC$227,0))</f>
        <v>0</v>
      </c>
      <c r="K443" s="222">
        <f t="shared" si="187"/>
        <v>0</v>
      </c>
      <c r="L443" s="695" cm="1">
        <f t="array" ref="L443">INDEX($H443:$K443,0,MATCH(L$414,$H$414:$K$414,0))*INDEX($J$408:$R$411,MATCH(L$414,$I$408:$I$411,0),MATCH(L$413,$J$407:$R$407,0))</f>
        <v>0</v>
      </c>
      <c r="M443" s="695" cm="1">
        <f t="array" ref="M443">INDEX($H443:$K443,0,MATCH(M$414,$H$414:$K$414,0))*INDEX($J$408:$R$411,MATCH(M$414,$I$408:$I$411,0),MATCH(M$413,$J$407:$R$407,0))</f>
        <v>20</v>
      </c>
      <c r="N443" s="695" cm="1">
        <f t="array" ref="N443">INDEX($H443:$K443,0,MATCH(N$414,$H$414:$K$414,0))*INDEX($J$408:$R$411,MATCH(N$414,$I$408:$I$411,0),MATCH(N$413,$J$407:$R$407,0))</f>
        <v>0</v>
      </c>
      <c r="O443" s="695" cm="1">
        <f t="array" ref="O443">INDEX($H443:$K443,0,MATCH(O$414,$H$414:$K$414,0))*INDEX($J$408:$R$411,MATCH(O$414,$I$408:$I$411,0),MATCH(O$413,$J$407:$R$407,0))</f>
        <v>0</v>
      </c>
      <c r="P443" s="695" cm="1">
        <f t="array" ref="P443">INDEX($H443:$K443,0,MATCH(P$414,$H$414:$K$414,0))*INDEX($J$408:$R$411,MATCH(P$414,$I$408:$I$411,0),MATCH(P$413,$J$407:$R$407,0))</f>
        <v>0</v>
      </c>
      <c r="Q443" s="695" cm="1">
        <f t="array" ref="Q443">INDEX($H443:$K443,0,MATCH(Q$414,$H$414:$K$414,0))*INDEX($J$408:$R$411,MATCH(Q$414,$I$408:$I$411,0),MATCH(Q$413,$J$407:$R$407,0))</f>
        <v>20</v>
      </c>
      <c r="R443" s="695" cm="1">
        <f t="array" ref="R443">INDEX($H443:$K443,0,MATCH(R$414,$H$414:$K$414,0))*INDEX($J$408:$R$411,MATCH(R$414,$I$408:$I$411,0),MATCH(R$413,$J$407:$R$407,0))</f>
        <v>0</v>
      </c>
      <c r="S443" s="695" cm="1">
        <f t="array" ref="S443">INDEX($H443:$K443,0,MATCH(S$414,$H$414:$K$414,0))*INDEX($J$408:$R$411,MATCH(S$414,$I$408:$I$411,0),MATCH(S$413,$J$407:$R$407,0))</f>
        <v>0</v>
      </c>
      <c r="T443" s="695" cm="1">
        <f t="array" ref="T443">INDEX($H443:$K443,0,MATCH(T$414,$H$414:$K$414,0))*INDEX($J$408:$R$411,MATCH(T$414,$I$408:$I$411,0),MATCH(T$413,$J$407:$R$407,0))</f>
        <v>0</v>
      </c>
      <c r="U443" s="695" cm="1">
        <f t="array" ref="U443">INDEX($H443:$K443,0,MATCH(U$414,$H$414:$K$414,0))*INDEX($J$408:$R$411,MATCH(U$414,$I$408:$I$411,0),MATCH(U$413,$J$407:$R$407,0))</f>
        <v>20</v>
      </c>
      <c r="V443" s="695" cm="1">
        <f t="array" ref="V443">INDEX($H443:$K443,0,MATCH(V$414,$H$414:$K$414,0))*INDEX($J$408:$R$411,MATCH(V$414,$I$408:$I$411,0),MATCH(V$413,$J$407:$R$407,0))</f>
        <v>0</v>
      </c>
      <c r="W443" s="695" cm="1">
        <f t="array" ref="W443">INDEX($H443:$K443,0,MATCH(W$414,$H$414:$K$414,0))*INDEX($J$408:$R$411,MATCH(W$414,$I$408:$I$411,0),MATCH(W$413,$J$407:$R$407,0))</f>
        <v>0</v>
      </c>
      <c r="X443" s="695" cm="1">
        <f t="array" ref="X443">INDEX($H443:$K443,0,MATCH(X$414,$H$414:$K$414,0))*INDEX($J$408:$R$411,MATCH(X$414,$I$408:$I$411,0),MATCH(X$413,$J$407:$R$407,0))</f>
        <v>0</v>
      </c>
      <c r="Y443" s="695" cm="1">
        <f t="array" ref="Y443">INDEX($H443:$K443,0,MATCH(Y$414,$H$414:$K$414,0))*INDEX($J$408:$R$411,MATCH(Y$414,$I$408:$I$411,0),MATCH(Y$413,$J$407:$R$407,0))</f>
        <v>20</v>
      </c>
      <c r="Z443" s="695" cm="1">
        <f t="array" ref="Z443">INDEX($H443:$K443,0,MATCH(Z$414,$H$414:$K$414,0))*INDEX($J$408:$R$411,MATCH(Z$414,$I$408:$I$411,0),MATCH(Z$413,$J$407:$R$407,0))</f>
        <v>0</v>
      </c>
      <c r="AA443" s="695" cm="1">
        <f t="array" ref="AA443">INDEX($H443:$K443,0,MATCH(AA$414,$H$414:$K$414,0))*INDEX($J$408:$R$411,MATCH(AA$414,$I$408:$I$411,0),MATCH(AA$413,$J$407:$R$407,0))</f>
        <v>0</v>
      </c>
      <c r="AB443" s="695" cm="1">
        <f t="array" ref="AB443">INDEX($H443:$K443,0,MATCH(AB$414,$H$414:$K$414,0))*INDEX($J$408:$R$411,MATCH(AB$414,$I$408:$I$411,0),MATCH(AB$413,$J$407:$R$407,0))</f>
        <v>0</v>
      </c>
      <c r="AC443" s="695" cm="1">
        <f t="array" ref="AC443">INDEX($H443:$K443,0,MATCH(AC$414,$H$414:$K$414,0))*INDEX($J$408:$R$411,MATCH(AC$414,$I$408:$I$411,0),MATCH(AC$413,$J$407:$R$407,0))</f>
        <v>20</v>
      </c>
      <c r="AD443" s="695" cm="1">
        <f t="array" ref="AD443">INDEX($H443:$K443,0,MATCH(AD$414,$H$414:$K$414,0))*INDEX($J$408:$R$411,MATCH(AD$414,$I$408:$I$411,0),MATCH(AD$413,$J$407:$R$407,0))</f>
        <v>0</v>
      </c>
      <c r="AE443" s="695" cm="1">
        <f t="array" ref="AE443">INDEX($H443:$K443,0,MATCH(AE$414,$H$414:$K$414,0))*INDEX($J$408:$R$411,MATCH(AE$414,$I$408:$I$411,0),MATCH(AE$413,$J$407:$R$407,0))</f>
        <v>0</v>
      </c>
      <c r="AF443" s="695" cm="1">
        <f t="array" ref="AF443">INDEX($H443:$K443,0,MATCH(AF$414,$H$414:$K$414,0))*INDEX($J$408:$R$411,MATCH(AF$414,$I$408:$I$411,0),MATCH(AF$413,$J$407:$R$407,0))</f>
        <v>0</v>
      </c>
      <c r="AG443" s="695" cm="1">
        <f t="array" ref="AG443">INDEX($H443:$K443,0,MATCH(AG$414,$H$414:$K$414,0))*INDEX($J$408:$R$411,MATCH(AG$414,$I$408:$I$411,0),MATCH(AG$413,$J$407:$R$407,0))</f>
        <v>20</v>
      </c>
      <c r="AH443" s="695" cm="1">
        <f t="array" ref="AH443">INDEX($H443:$K443,0,MATCH(AH$414,$H$414:$K$414,0))*INDEX($J$408:$R$411,MATCH(AH$414,$I$408:$I$411,0),MATCH(AH$413,$J$407:$R$407,0))</f>
        <v>0</v>
      </c>
      <c r="AI443" s="695" cm="1">
        <f t="array" ref="AI443">INDEX($H443:$K443,0,MATCH(AI$414,$H$414:$K$414,0))*INDEX($J$408:$R$411,MATCH(AI$414,$I$408:$I$411,0),MATCH(AI$413,$J$407:$R$407,0))</f>
        <v>0</v>
      </c>
      <c r="AJ443" s="695" cm="1">
        <f t="array" ref="AJ443">INDEX($H443:$K443,0,MATCH(AJ$414,$H$414:$K$414,0))*INDEX($J$408:$R$411,MATCH(AJ$414,$I$408:$I$411,0),MATCH(AJ$413,$J$407:$R$407,0))</f>
        <v>0</v>
      </c>
      <c r="AK443" s="695" cm="1">
        <f t="array" ref="AK443">INDEX($H443:$K443,0,MATCH(AK$414,$H$414:$K$414,0))*INDEX($J$408:$R$411,MATCH(AK$414,$I$408:$I$411,0),MATCH(AK$413,$J$407:$R$407,0))</f>
        <v>20</v>
      </c>
      <c r="AL443" s="695" cm="1">
        <f t="array" ref="AL443">INDEX($H443:$K443,0,MATCH(AL$414,$H$414:$K$414,0))*INDEX($J$408:$R$411,MATCH(AL$414,$I$408:$I$411,0),MATCH(AL$413,$J$407:$R$407,0))</f>
        <v>0</v>
      </c>
      <c r="AM443" s="695" cm="1">
        <f t="array" ref="AM443">INDEX($H443:$K443,0,MATCH(AM$414,$H$414:$K$414,0))*INDEX($J$408:$R$411,MATCH(AM$414,$I$408:$I$411,0),MATCH(AM$413,$J$407:$R$407,0))</f>
        <v>0</v>
      </c>
      <c r="AN443" s="695" cm="1">
        <f t="array" ref="AN443">INDEX($H443:$K443,0,MATCH(AN$414,$H$414:$K$414,0))*INDEX($J$408:$R$411,MATCH(AN$414,$I$408:$I$411,0),MATCH(AN$413,$J$407:$R$407,0))</f>
        <v>0</v>
      </c>
      <c r="AO443" s="695" cm="1">
        <f t="array" ref="AO443">INDEX($H443:$K443,0,MATCH(AO$414,$H$414:$K$414,0))*INDEX($J$408:$R$411,MATCH(AO$414,$I$408:$I$411,0),MATCH(AO$413,$J$407:$R$407,0))</f>
        <v>20</v>
      </c>
      <c r="AP443" s="695" cm="1">
        <f t="array" ref="AP443">INDEX($H443:$K443,0,MATCH(AP$414,$H$414:$K$414,0))*INDEX($J$408:$R$411,MATCH(AP$414,$I$408:$I$411,0),MATCH(AP$413,$J$407:$R$407,0))</f>
        <v>0</v>
      </c>
      <c r="AQ443" s="695" cm="1">
        <f t="array" ref="AQ443">INDEX($H443:$K443,0,MATCH(AQ$414,$H$414:$K$414,0))*INDEX($J$408:$R$411,MATCH(AQ$414,$I$408:$I$411,0),MATCH(AQ$413,$J$407:$R$407,0))</f>
        <v>0</v>
      </c>
      <c r="AR443" s="695" cm="1">
        <f t="array" ref="AR443">INDEX($H443:$K443,0,MATCH(AR$414,$H$414:$K$414,0))*INDEX($J$408:$R$411,MATCH(AR$414,$I$408:$I$411,0),MATCH(AR$413,$J$407:$R$407,0))</f>
        <v>0</v>
      </c>
      <c r="AS443" s="695" cm="1">
        <f t="array" ref="AS443">INDEX($H443:$K443,0,MATCH(AS$414,$H$414:$K$414,0))*INDEX($J$408:$R$411,MATCH(AS$414,$I$408:$I$411,0),MATCH(AS$413,$J$407:$R$407,0))</f>
        <v>20</v>
      </c>
      <c r="AT443" s="695" cm="1">
        <f t="array" ref="AT443">INDEX($H443:$K443,0,MATCH(AT$414,$H$414:$K$414,0))*INDEX($J$408:$R$411,MATCH(AT$414,$I$408:$I$411,0),MATCH(AT$413,$J$407:$R$407,0))</f>
        <v>0</v>
      </c>
      <c r="AU443" s="695" cm="1">
        <f t="array" ref="AU443">INDEX($H443:$K443,0,MATCH(AU$414,$H$414:$K$414,0))*INDEX($J$408:$R$411,MATCH(AU$414,$I$408:$I$411,0),MATCH(AU$413,$J$407:$R$407,0))</f>
        <v>0</v>
      </c>
      <c r="AV443" s="186"/>
      <c r="AW443" s="186"/>
      <c r="AX443" s="16"/>
      <c r="AY443" s="8"/>
      <c r="AZ443" s="8"/>
      <c r="BA443" s="8"/>
    </row>
    <row r="444" spans="1:53" ht="14.5" outlineLevel="1" x14ac:dyDescent="0.35">
      <c r="A444" s="6"/>
      <c r="B444" s="7"/>
      <c r="C444" s="17"/>
      <c r="D444" s="17"/>
      <c r="E444" s="17"/>
      <c r="F444" s="26"/>
      <c r="G444" s="26" t="str">
        <f t="shared" si="184"/>
        <v>YYWA2Ww</v>
      </c>
      <c r="H444" s="222">
        <f t="shared" si="186"/>
        <v>0</v>
      </c>
      <c r="I444" s="222">
        <f t="shared" si="186"/>
        <v>78</v>
      </c>
      <c r="J444" s="222">
        <f>INDEX($Z$228:$AC$241,MATCH($M192,$Y$228:$Y$241,0),MATCH(J$414,$Z$227:$AC$227,0))</f>
        <v>19</v>
      </c>
      <c r="K444" s="222">
        <f t="shared" si="187"/>
        <v>0</v>
      </c>
      <c r="L444" s="695" cm="1">
        <f t="array" ref="L444">INDEX($H444:$K444,0,MATCH(L$414,$H$414:$K$414,0))*INDEX($J$408:$R$411,MATCH(L$414,$I$408:$I$411,0),MATCH(L$413,$J$407:$R$407,0))</f>
        <v>0</v>
      </c>
      <c r="M444" s="695" cm="1">
        <f t="array" ref="M444">INDEX($H444:$K444,0,MATCH(M$414,$H$414:$K$414,0))*INDEX($J$408:$R$411,MATCH(M$414,$I$408:$I$411,0),MATCH(M$413,$J$407:$R$407,0))</f>
        <v>78</v>
      </c>
      <c r="N444" s="695" cm="1">
        <f t="array" ref="N444">INDEX($H444:$K444,0,MATCH(N$414,$H$414:$K$414,0))*INDEX($J$408:$R$411,MATCH(N$414,$I$408:$I$411,0),MATCH(N$413,$J$407:$R$407,0))</f>
        <v>38</v>
      </c>
      <c r="O444" s="695" cm="1">
        <f t="array" ref="O444">INDEX($H444:$K444,0,MATCH(O$414,$H$414:$K$414,0))*INDEX($J$408:$R$411,MATCH(O$414,$I$408:$I$411,0),MATCH(O$413,$J$407:$R$407,0))</f>
        <v>0</v>
      </c>
      <c r="P444" s="695" cm="1">
        <f t="array" ref="P444">INDEX($H444:$K444,0,MATCH(P$414,$H$414:$K$414,0))*INDEX($J$408:$R$411,MATCH(P$414,$I$408:$I$411,0),MATCH(P$413,$J$407:$R$407,0))</f>
        <v>0</v>
      </c>
      <c r="Q444" s="695" cm="1">
        <f t="array" ref="Q444">INDEX($H444:$K444,0,MATCH(Q$414,$H$414:$K$414,0))*INDEX($J$408:$R$411,MATCH(Q$414,$I$408:$I$411,0),MATCH(Q$413,$J$407:$R$407,0))</f>
        <v>78</v>
      </c>
      <c r="R444" s="695" cm="1">
        <f t="array" ref="R444">INDEX($H444:$K444,0,MATCH(R$414,$H$414:$K$414,0))*INDEX($J$408:$R$411,MATCH(R$414,$I$408:$I$411,0),MATCH(R$413,$J$407:$R$407,0))</f>
        <v>38</v>
      </c>
      <c r="S444" s="695" cm="1">
        <f t="array" ref="S444">INDEX($H444:$K444,0,MATCH(S$414,$H$414:$K$414,0))*INDEX($J$408:$R$411,MATCH(S$414,$I$408:$I$411,0),MATCH(S$413,$J$407:$R$407,0))</f>
        <v>0</v>
      </c>
      <c r="T444" s="695" cm="1">
        <f t="array" ref="T444">INDEX($H444:$K444,0,MATCH(T$414,$H$414:$K$414,0))*INDEX($J$408:$R$411,MATCH(T$414,$I$408:$I$411,0),MATCH(T$413,$J$407:$R$407,0))</f>
        <v>0</v>
      </c>
      <c r="U444" s="695" cm="1">
        <f t="array" ref="U444">INDEX($H444:$K444,0,MATCH(U$414,$H$414:$K$414,0))*INDEX($J$408:$R$411,MATCH(U$414,$I$408:$I$411,0),MATCH(U$413,$J$407:$R$407,0))</f>
        <v>78</v>
      </c>
      <c r="V444" s="695" cm="1">
        <f t="array" ref="V444">INDEX($H444:$K444,0,MATCH(V$414,$H$414:$K$414,0))*INDEX($J$408:$R$411,MATCH(V$414,$I$408:$I$411,0),MATCH(V$413,$J$407:$R$407,0))</f>
        <v>19</v>
      </c>
      <c r="W444" s="695" cm="1">
        <f t="array" ref="W444">INDEX($H444:$K444,0,MATCH(W$414,$H$414:$K$414,0))*INDEX($J$408:$R$411,MATCH(W$414,$I$408:$I$411,0),MATCH(W$413,$J$407:$R$407,0))</f>
        <v>0</v>
      </c>
      <c r="X444" s="695" cm="1">
        <f t="array" ref="X444">INDEX($H444:$K444,0,MATCH(X$414,$H$414:$K$414,0))*INDEX($J$408:$R$411,MATCH(X$414,$I$408:$I$411,0),MATCH(X$413,$J$407:$R$407,0))</f>
        <v>0</v>
      </c>
      <c r="Y444" s="695" cm="1">
        <f t="array" ref="Y444">INDEX($H444:$K444,0,MATCH(Y$414,$H$414:$K$414,0))*INDEX($J$408:$R$411,MATCH(Y$414,$I$408:$I$411,0),MATCH(Y$413,$J$407:$R$407,0))</f>
        <v>78</v>
      </c>
      <c r="Z444" s="695" cm="1">
        <f t="array" ref="Z444">INDEX($H444:$K444,0,MATCH(Z$414,$H$414:$K$414,0))*INDEX($J$408:$R$411,MATCH(Z$414,$I$408:$I$411,0),MATCH(Z$413,$J$407:$R$407,0))</f>
        <v>19</v>
      </c>
      <c r="AA444" s="695" cm="1">
        <f t="array" ref="AA444">INDEX($H444:$K444,0,MATCH(AA$414,$H$414:$K$414,0))*INDEX($J$408:$R$411,MATCH(AA$414,$I$408:$I$411,0),MATCH(AA$413,$J$407:$R$407,0))</f>
        <v>0</v>
      </c>
      <c r="AB444" s="695" cm="1">
        <f t="array" ref="AB444">INDEX($H444:$K444,0,MATCH(AB$414,$H$414:$K$414,0))*INDEX($J$408:$R$411,MATCH(AB$414,$I$408:$I$411,0),MATCH(AB$413,$J$407:$R$407,0))</f>
        <v>0</v>
      </c>
      <c r="AC444" s="695" cm="1">
        <f t="array" ref="AC444">INDEX($H444:$K444,0,MATCH(AC$414,$H$414:$K$414,0))*INDEX($J$408:$R$411,MATCH(AC$414,$I$408:$I$411,0),MATCH(AC$413,$J$407:$R$407,0))</f>
        <v>78</v>
      </c>
      <c r="AD444" s="695" cm="1">
        <f t="array" ref="AD444">INDEX($H444:$K444,0,MATCH(AD$414,$H$414:$K$414,0))*INDEX($J$408:$R$411,MATCH(AD$414,$I$408:$I$411,0),MATCH(AD$413,$J$407:$R$407,0))</f>
        <v>19</v>
      </c>
      <c r="AE444" s="695" cm="1">
        <f t="array" ref="AE444">INDEX($H444:$K444,0,MATCH(AE$414,$H$414:$K$414,0))*INDEX($J$408:$R$411,MATCH(AE$414,$I$408:$I$411,0),MATCH(AE$413,$J$407:$R$407,0))</f>
        <v>0</v>
      </c>
      <c r="AF444" s="695" cm="1">
        <f t="array" ref="AF444">INDEX($H444:$K444,0,MATCH(AF$414,$H$414:$K$414,0))*INDEX($J$408:$R$411,MATCH(AF$414,$I$408:$I$411,0),MATCH(AF$413,$J$407:$R$407,0))</f>
        <v>0</v>
      </c>
      <c r="AG444" s="695" cm="1">
        <f t="array" ref="AG444">INDEX($H444:$K444,0,MATCH(AG$414,$H$414:$K$414,0))*INDEX($J$408:$R$411,MATCH(AG$414,$I$408:$I$411,0),MATCH(AG$413,$J$407:$R$407,0))</f>
        <v>78</v>
      </c>
      <c r="AH444" s="695" cm="1">
        <f t="array" ref="AH444">INDEX($H444:$K444,0,MATCH(AH$414,$H$414:$K$414,0))*INDEX($J$408:$R$411,MATCH(AH$414,$I$408:$I$411,0),MATCH(AH$413,$J$407:$R$407,0))</f>
        <v>19</v>
      </c>
      <c r="AI444" s="695" cm="1">
        <f t="array" ref="AI444">INDEX($H444:$K444,0,MATCH(AI$414,$H$414:$K$414,0))*INDEX($J$408:$R$411,MATCH(AI$414,$I$408:$I$411,0),MATCH(AI$413,$J$407:$R$407,0))</f>
        <v>0</v>
      </c>
      <c r="AJ444" s="695" cm="1">
        <f t="array" ref="AJ444">INDEX($H444:$K444,0,MATCH(AJ$414,$H$414:$K$414,0))*INDEX($J$408:$R$411,MATCH(AJ$414,$I$408:$I$411,0),MATCH(AJ$413,$J$407:$R$407,0))</f>
        <v>0</v>
      </c>
      <c r="AK444" s="695" cm="1">
        <f t="array" ref="AK444">INDEX($H444:$K444,0,MATCH(AK$414,$H$414:$K$414,0))*INDEX($J$408:$R$411,MATCH(AK$414,$I$408:$I$411,0),MATCH(AK$413,$J$407:$R$407,0))</f>
        <v>78</v>
      </c>
      <c r="AL444" s="695" cm="1">
        <f t="array" ref="AL444">INDEX($H444:$K444,0,MATCH(AL$414,$H$414:$K$414,0))*INDEX($J$408:$R$411,MATCH(AL$414,$I$408:$I$411,0),MATCH(AL$413,$J$407:$R$407,0))</f>
        <v>0</v>
      </c>
      <c r="AM444" s="695" cm="1">
        <f t="array" ref="AM444">INDEX($H444:$K444,0,MATCH(AM$414,$H$414:$K$414,0))*INDEX($J$408:$R$411,MATCH(AM$414,$I$408:$I$411,0),MATCH(AM$413,$J$407:$R$407,0))</f>
        <v>0</v>
      </c>
      <c r="AN444" s="695" cm="1">
        <f t="array" ref="AN444">INDEX($H444:$K444,0,MATCH(AN$414,$H$414:$K$414,0))*INDEX($J$408:$R$411,MATCH(AN$414,$I$408:$I$411,0),MATCH(AN$413,$J$407:$R$407,0))</f>
        <v>0</v>
      </c>
      <c r="AO444" s="695" cm="1">
        <f t="array" ref="AO444">INDEX($H444:$K444,0,MATCH(AO$414,$H$414:$K$414,0))*INDEX($J$408:$R$411,MATCH(AO$414,$I$408:$I$411,0),MATCH(AO$413,$J$407:$R$407,0))</f>
        <v>78</v>
      </c>
      <c r="AP444" s="695" cm="1">
        <f t="array" ref="AP444">INDEX($H444:$K444,0,MATCH(AP$414,$H$414:$K$414,0))*INDEX($J$408:$R$411,MATCH(AP$414,$I$408:$I$411,0),MATCH(AP$413,$J$407:$R$407,0))</f>
        <v>0</v>
      </c>
      <c r="AQ444" s="695" cm="1">
        <f t="array" ref="AQ444">INDEX($H444:$K444,0,MATCH(AQ$414,$H$414:$K$414,0))*INDEX($J$408:$R$411,MATCH(AQ$414,$I$408:$I$411,0),MATCH(AQ$413,$J$407:$R$407,0))</f>
        <v>0</v>
      </c>
      <c r="AR444" s="695" cm="1">
        <f t="array" ref="AR444">INDEX($H444:$K444,0,MATCH(AR$414,$H$414:$K$414,0))*INDEX($J$408:$R$411,MATCH(AR$414,$I$408:$I$411,0),MATCH(AR$413,$J$407:$R$407,0))</f>
        <v>0</v>
      </c>
      <c r="AS444" s="695" cm="1">
        <f t="array" ref="AS444">INDEX($H444:$K444,0,MATCH(AS$414,$H$414:$K$414,0))*INDEX($J$408:$R$411,MATCH(AS$414,$I$408:$I$411,0),MATCH(AS$413,$J$407:$R$407,0))</f>
        <v>78</v>
      </c>
      <c r="AT444" s="695" cm="1">
        <f t="array" ref="AT444">INDEX($H444:$K444,0,MATCH(AT$414,$H$414:$K$414,0))*INDEX($J$408:$R$411,MATCH(AT$414,$I$408:$I$411,0),MATCH(AT$413,$J$407:$R$407,0))</f>
        <v>0</v>
      </c>
      <c r="AU444" s="695" cm="1">
        <f t="array" ref="AU444">INDEX($H444:$K444,0,MATCH(AU$414,$H$414:$K$414,0))*INDEX($J$408:$R$411,MATCH(AU$414,$I$408:$I$411,0),MATCH(AU$413,$J$407:$R$407,0))</f>
        <v>0</v>
      </c>
      <c r="AV444" s="186"/>
      <c r="AW444" s="186"/>
      <c r="AX444" s="16"/>
      <c r="AY444" s="8"/>
      <c r="AZ444" s="8"/>
      <c r="BA444" s="8"/>
    </row>
    <row r="445" spans="1:53" ht="14.5" outlineLevel="1" x14ac:dyDescent="0.35">
      <c r="A445" s="6"/>
      <c r="B445" s="7"/>
      <c r="C445" s="17"/>
      <c r="D445" s="17"/>
      <c r="E445" s="17"/>
      <c r="F445" s="26"/>
      <c r="G445" s="26" t="str">
        <f t="shared" si="184"/>
        <v>YYWA2Wwd</v>
      </c>
      <c r="H445" s="222">
        <f t="shared" si="186"/>
        <v>0</v>
      </c>
      <c r="I445" s="222">
        <f t="shared" si="186"/>
        <v>78</v>
      </c>
      <c r="J445" s="222">
        <f>INDEX($Z$228:$AC$241,MATCH($M193,$Y$228:$Y$241,0),MATCH(J$414,$Z$227:$AC$227,0))</f>
        <v>19</v>
      </c>
      <c r="K445" s="222">
        <f t="shared" si="187"/>
        <v>0</v>
      </c>
      <c r="L445" s="695" cm="1">
        <f t="array" ref="L445">INDEX($H445:$K445,0,MATCH(L$414,$H$414:$K$414,0))*INDEX($J$408:$R$411,MATCH(L$414,$I$408:$I$411,0),MATCH(L$413,$J$407:$R$407,0))</f>
        <v>0</v>
      </c>
      <c r="M445" s="695" cm="1">
        <f t="array" ref="M445">INDEX($H445:$K445,0,MATCH(M$414,$H$414:$K$414,0))*INDEX($J$408:$R$411,MATCH(M$414,$I$408:$I$411,0),MATCH(M$413,$J$407:$R$407,0))</f>
        <v>78</v>
      </c>
      <c r="N445" s="695" cm="1">
        <f t="array" ref="N445">INDEX($H445:$K445,0,MATCH(N$414,$H$414:$K$414,0))*INDEX($J$408:$R$411,MATCH(N$414,$I$408:$I$411,0),MATCH(N$413,$J$407:$R$407,0))</f>
        <v>38</v>
      </c>
      <c r="O445" s="695" cm="1">
        <f t="array" ref="O445">INDEX($H445:$K445,0,MATCH(O$414,$H$414:$K$414,0))*INDEX($J$408:$R$411,MATCH(O$414,$I$408:$I$411,0),MATCH(O$413,$J$407:$R$407,0))</f>
        <v>0</v>
      </c>
      <c r="P445" s="695" cm="1">
        <f t="array" ref="P445">INDEX($H445:$K445,0,MATCH(P$414,$H$414:$K$414,0))*INDEX($J$408:$R$411,MATCH(P$414,$I$408:$I$411,0),MATCH(P$413,$J$407:$R$407,0))</f>
        <v>0</v>
      </c>
      <c r="Q445" s="695" cm="1">
        <f t="array" ref="Q445">INDEX($H445:$K445,0,MATCH(Q$414,$H$414:$K$414,0))*INDEX($J$408:$R$411,MATCH(Q$414,$I$408:$I$411,0),MATCH(Q$413,$J$407:$R$407,0))</f>
        <v>78</v>
      </c>
      <c r="R445" s="695" cm="1">
        <f t="array" ref="R445">INDEX($H445:$K445,0,MATCH(R$414,$H$414:$K$414,0))*INDEX($J$408:$R$411,MATCH(R$414,$I$408:$I$411,0),MATCH(R$413,$J$407:$R$407,0))</f>
        <v>38</v>
      </c>
      <c r="S445" s="695" cm="1">
        <f t="array" ref="S445">INDEX($H445:$K445,0,MATCH(S$414,$H$414:$K$414,0))*INDEX($J$408:$R$411,MATCH(S$414,$I$408:$I$411,0),MATCH(S$413,$J$407:$R$407,0))</f>
        <v>0</v>
      </c>
      <c r="T445" s="695" cm="1">
        <f t="array" ref="T445">INDEX($H445:$K445,0,MATCH(T$414,$H$414:$K$414,0))*INDEX($J$408:$R$411,MATCH(T$414,$I$408:$I$411,0),MATCH(T$413,$J$407:$R$407,0))</f>
        <v>0</v>
      </c>
      <c r="U445" s="695" cm="1">
        <f t="array" ref="U445">INDEX($H445:$K445,0,MATCH(U$414,$H$414:$K$414,0))*INDEX($J$408:$R$411,MATCH(U$414,$I$408:$I$411,0),MATCH(U$413,$J$407:$R$407,0))</f>
        <v>78</v>
      </c>
      <c r="V445" s="695" cm="1">
        <f t="array" ref="V445">INDEX($H445:$K445,0,MATCH(V$414,$H$414:$K$414,0))*INDEX($J$408:$R$411,MATCH(V$414,$I$408:$I$411,0),MATCH(V$413,$J$407:$R$407,0))</f>
        <v>19</v>
      </c>
      <c r="W445" s="695" cm="1">
        <f t="array" ref="W445">INDEX($H445:$K445,0,MATCH(W$414,$H$414:$K$414,0))*INDEX($J$408:$R$411,MATCH(W$414,$I$408:$I$411,0),MATCH(W$413,$J$407:$R$407,0))</f>
        <v>0</v>
      </c>
      <c r="X445" s="695" cm="1">
        <f t="array" ref="X445">INDEX($H445:$K445,0,MATCH(X$414,$H$414:$K$414,0))*INDEX($J$408:$R$411,MATCH(X$414,$I$408:$I$411,0),MATCH(X$413,$J$407:$R$407,0))</f>
        <v>0</v>
      </c>
      <c r="Y445" s="695" cm="1">
        <f t="array" ref="Y445">INDEX($H445:$K445,0,MATCH(Y$414,$H$414:$K$414,0))*INDEX($J$408:$R$411,MATCH(Y$414,$I$408:$I$411,0),MATCH(Y$413,$J$407:$R$407,0))</f>
        <v>78</v>
      </c>
      <c r="Z445" s="695" cm="1">
        <f t="array" ref="Z445">INDEX($H445:$K445,0,MATCH(Z$414,$H$414:$K$414,0))*INDEX($J$408:$R$411,MATCH(Z$414,$I$408:$I$411,0),MATCH(Z$413,$J$407:$R$407,0))</f>
        <v>19</v>
      </c>
      <c r="AA445" s="695" cm="1">
        <f t="array" ref="AA445">INDEX($H445:$K445,0,MATCH(AA$414,$H$414:$K$414,0))*INDEX($J$408:$R$411,MATCH(AA$414,$I$408:$I$411,0),MATCH(AA$413,$J$407:$R$407,0))</f>
        <v>0</v>
      </c>
      <c r="AB445" s="695" cm="1">
        <f t="array" ref="AB445">INDEX($H445:$K445,0,MATCH(AB$414,$H$414:$K$414,0))*INDEX($J$408:$R$411,MATCH(AB$414,$I$408:$I$411,0),MATCH(AB$413,$J$407:$R$407,0))</f>
        <v>0</v>
      </c>
      <c r="AC445" s="695" cm="1">
        <f t="array" ref="AC445">INDEX($H445:$K445,0,MATCH(AC$414,$H$414:$K$414,0))*INDEX($J$408:$R$411,MATCH(AC$414,$I$408:$I$411,0),MATCH(AC$413,$J$407:$R$407,0))</f>
        <v>78</v>
      </c>
      <c r="AD445" s="695" cm="1">
        <f t="array" ref="AD445">INDEX($H445:$K445,0,MATCH(AD$414,$H$414:$K$414,0))*INDEX($J$408:$R$411,MATCH(AD$414,$I$408:$I$411,0),MATCH(AD$413,$J$407:$R$407,0))</f>
        <v>19</v>
      </c>
      <c r="AE445" s="695" cm="1">
        <f t="array" ref="AE445">INDEX($H445:$K445,0,MATCH(AE$414,$H$414:$K$414,0))*INDEX($J$408:$R$411,MATCH(AE$414,$I$408:$I$411,0),MATCH(AE$413,$J$407:$R$407,0))</f>
        <v>0</v>
      </c>
      <c r="AF445" s="695" cm="1">
        <f t="array" ref="AF445">INDEX($H445:$K445,0,MATCH(AF$414,$H$414:$K$414,0))*INDEX($J$408:$R$411,MATCH(AF$414,$I$408:$I$411,0),MATCH(AF$413,$J$407:$R$407,0))</f>
        <v>0</v>
      </c>
      <c r="AG445" s="695" cm="1">
        <f t="array" ref="AG445">INDEX($H445:$K445,0,MATCH(AG$414,$H$414:$K$414,0))*INDEX($J$408:$R$411,MATCH(AG$414,$I$408:$I$411,0),MATCH(AG$413,$J$407:$R$407,0))</f>
        <v>78</v>
      </c>
      <c r="AH445" s="695" cm="1">
        <f t="array" ref="AH445">INDEX($H445:$K445,0,MATCH(AH$414,$H$414:$K$414,0))*INDEX($J$408:$R$411,MATCH(AH$414,$I$408:$I$411,0),MATCH(AH$413,$J$407:$R$407,0))</f>
        <v>19</v>
      </c>
      <c r="AI445" s="695" cm="1">
        <f t="array" ref="AI445">INDEX($H445:$K445,0,MATCH(AI$414,$H$414:$K$414,0))*INDEX($J$408:$R$411,MATCH(AI$414,$I$408:$I$411,0),MATCH(AI$413,$J$407:$R$407,0))</f>
        <v>0</v>
      </c>
      <c r="AJ445" s="695" cm="1">
        <f t="array" ref="AJ445">INDEX($H445:$K445,0,MATCH(AJ$414,$H$414:$K$414,0))*INDEX($J$408:$R$411,MATCH(AJ$414,$I$408:$I$411,0),MATCH(AJ$413,$J$407:$R$407,0))</f>
        <v>0</v>
      </c>
      <c r="AK445" s="695" cm="1">
        <f t="array" ref="AK445">INDEX($H445:$K445,0,MATCH(AK$414,$H$414:$K$414,0))*INDEX($J$408:$R$411,MATCH(AK$414,$I$408:$I$411,0),MATCH(AK$413,$J$407:$R$407,0))</f>
        <v>78</v>
      </c>
      <c r="AL445" s="695" cm="1">
        <f t="array" ref="AL445">INDEX($H445:$K445,0,MATCH(AL$414,$H$414:$K$414,0))*INDEX($J$408:$R$411,MATCH(AL$414,$I$408:$I$411,0),MATCH(AL$413,$J$407:$R$407,0))</f>
        <v>0</v>
      </c>
      <c r="AM445" s="695" cm="1">
        <f t="array" ref="AM445">INDEX($H445:$K445,0,MATCH(AM$414,$H$414:$K$414,0))*INDEX($J$408:$R$411,MATCH(AM$414,$I$408:$I$411,0),MATCH(AM$413,$J$407:$R$407,0))</f>
        <v>0</v>
      </c>
      <c r="AN445" s="695" cm="1">
        <f t="array" ref="AN445">INDEX($H445:$K445,0,MATCH(AN$414,$H$414:$K$414,0))*INDEX($J$408:$R$411,MATCH(AN$414,$I$408:$I$411,0),MATCH(AN$413,$J$407:$R$407,0))</f>
        <v>0</v>
      </c>
      <c r="AO445" s="695" cm="1">
        <f t="array" ref="AO445">INDEX($H445:$K445,0,MATCH(AO$414,$H$414:$K$414,0))*INDEX($J$408:$R$411,MATCH(AO$414,$I$408:$I$411,0),MATCH(AO$413,$J$407:$R$407,0))</f>
        <v>78</v>
      </c>
      <c r="AP445" s="695" cm="1">
        <f t="array" ref="AP445">INDEX($H445:$K445,0,MATCH(AP$414,$H$414:$K$414,0))*INDEX($J$408:$R$411,MATCH(AP$414,$I$408:$I$411,0),MATCH(AP$413,$J$407:$R$407,0))</f>
        <v>0</v>
      </c>
      <c r="AQ445" s="695" cm="1">
        <f t="array" ref="AQ445">INDEX($H445:$K445,0,MATCH(AQ$414,$H$414:$K$414,0))*INDEX($J$408:$R$411,MATCH(AQ$414,$I$408:$I$411,0),MATCH(AQ$413,$J$407:$R$407,0))</f>
        <v>0</v>
      </c>
      <c r="AR445" s="695" cm="1">
        <f t="array" ref="AR445">INDEX($H445:$K445,0,MATCH(AR$414,$H$414:$K$414,0))*INDEX($J$408:$R$411,MATCH(AR$414,$I$408:$I$411,0),MATCH(AR$413,$J$407:$R$407,0))</f>
        <v>0</v>
      </c>
      <c r="AS445" s="695" cm="1">
        <f t="array" ref="AS445">INDEX($H445:$K445,0,MATCH(AS$414,$H$414:$K$414,0))*INDEX($J$408:$R$411,MATCH(AS$414,$I$408:$I$411,0),MATCH(AS$413,$J$407:$R$407,0))</f>
        <v>78</v>
      </c>
      <c r="AT445" s="695" cm="1">
        <f t="array" ref="AT445">INDEX($H445:$K445,0,MATCH(AT$414,$H$414:$K$414,0))*INDEX($J$408:$R$411,MATCH(AT$414,$I$408:$I$411,0),MATCH(AT$413,$J$407:$R$407,0))</f>
        <v>0</v>
      </c>
      <c r="AU445" s="695" cm="1">
        <f t="array" ref="AU445">INDEX($H445:$K445,0,MATCH(AU$414,$H$414:$K$414,0))*INDEX($J$408:$R$411,MATCH(AU$414,$I$408:$I$411,0),MATCH(AU$413,$J$407:$R$407,0))</f>
        <v>0</v>
      </c>
      <c r="AV445" s="186"/>
      <c r="AW445" s="186"/>
      <c r="AX445" s="16"/>
      <c r="AY445" s="8"/>
      <c r="AZ445" s="8"/>
      <c r="BA445" s="8"/>
    </row>
    <row r="446" spans="1:53" ht="14.5" outlineLevel="1" x14ac:dyDescent="0.35">
      <c r="A446" s="6"/>
      <c r="B446" s="7"/>
      <c r="C446" s="17"/>
      <c r="D446" s="17"/>
      <c r="E446" s="17"/>
      <c r="F446" s="26"/>
      <c r="G446" s="26" t="str">
        <f t="shared" si="184"/>
        <v>YYWWA1w</v>
      </c>
      <c r="H446" s="222">
        <f t="shared" si="186"/>
        <v>0</v>
      </c>
      <c r="I446" s="222">
        <f t="shared" si="186"/>
        <v>78</v>
      </c>
      <c r="J446" s="877">
        <f>INDEX($Z$228:$AC$241,MATCH($M194,$Y$228:$Y$241,0),MATCH(J$414,$Z$227:$AC$227,0))-10</f>
        <v>9</v>
      </c>
      <c r="K446" s="222">
        <f t="shared" si="187"/>
        <v>0</v>
      </c>
      <c r="L446" s="695" cm="1">
        <f t="array" ref="L446">INDEX($H446:$K446,0,MATCH(L$414,$H$414:$K$414,0))*INDEX($J$408:$R$411,MATCH(L$414,$I$408:$I$411,0),MATCH(L$413,$J$407:$R$407,0))</f>
        <v>0</v>
      </c>
      <c r="M446" s="695" cm="1">
        <f t="array" ref="M446">INDEX($H446:$K446,0,MATCH(M$414,$H$414:$K$414,0))*INDEX($J$408:$R$411,MATCH(M$414,$I$408:$I$411,0),MATCH(M$413,$J$407:$R$407,0))</f>
        <v>78</v>
      </c>
      <c r="N446" s="695" cm="1">
        <f t="array" ref="N446">INDEX($H446:$K446,0,MATCH(N$414,$H$414:$K$414,0))*INDEX($J$408:$R$411,MATCH(N$414,$I$408:$I$411,0),MATCH(N$413,$J$407:$R$407,0))</f>
        <v>18</v>
      </c>
      <c r="O446" s="695" cm="1">
        <f t="array" ref="O446">INDEX($H446:$K446,0,MATCH(O$414,$H$414:$K$414,0))*INDEX($J$408:$R$411,MATCH(O$414,$I$408:$I$411,0),MATCH(O$413,$J$407:$R$407,0))</f>
        <v>0</v>
      </c>
      <c r="P446" s="695" cm="1">
        <f t="array" ref="P446">INDEX($H446:$K446,0,MATCH(P$414,$H$414:$K$414,0))*INDEX($J$408:$R$411,MATCH(P$414,$I$408:$I$411,0),MATCH(P$413,$J$407:$R$407,0))</f>
        <v>0</v>
      </c>
      <c r="Q446" s="695" cm="1">
        <f t="array" ref="Q446">INDEX($H446:$K446,0,MATCH(Q$414,$H$414:$K$414,0))*INDEX($J$408:$R$411,MATCH(Q$414,$I$408:$I$411,0),MATCH(Q$413,$J$407:$R$407,0))</f>
        <v>78</v>
      </c>
      <c r="R446" s="695" cm="1">
        <f t="array" ref="R446">INDEX($H446:$K446,0,MATCH(R$414,$H$414:$K$414,0))*INDEX($J$408:$R$411,MATCH(R$414,$I$408:$I$411,0),MATCH(R$413,$J$407:$R$407,0))</f>
        <v>18</v>
      </c>
      <c r="S446" s="695" cm="1">
        <f t="array" ref="S446">INDEX($H446:$K446,0,MATCH(S$414,$H$414:$K$414,0))*INDEX($J$408:$R$411,MATCH(S$414,$I$408:$I$411,0),MATCH(S$413,$J$407:$R$407,0))</f>
        <v>0</v>
      </c>
      <c r="T446" s="695" cm="1">
        <f t="array" ref="T446">INDEX($H446:$K446,0,MATCH(T$414,$H$414:$K$414,0))*INDEX($J$408:$R$411,MATCH(T$414,$I$408:$I$411,0),MATCH(T$413,$J$407:$R$407,0))</f>
        <v>0</v>
      </c>
      <c r="U446" s="695" cm="1">
        <f t="array" ref="U446">INDEX($H446:$K446,0,MATCH(U$414,$H$414:$K$414,0))*INDEX($J$408:$R$411,MATCH(U$414,$I$408:$I$411,0),MATCH(U$413,$J$407:$R$407,0))</f>
        <v>78</v>
      </c>
      <c r="V446" s="695" cm="1">
        <f t="array" ref="V446">INDEX($H446:$K446,0,MATCH(V$414,$H$414:$K$414,0))*INDEX($J$408:$R$411,MATCH(V$414,$I$408:$I$411,0),MATCH(V$413,$J$407:$R$407,0))</f>
        <v>9</v>
      </c>
      <c r="W446" s="695" cm="1">
        <f t="array" ref="W446">INDEX($H446:$K446,0,MATCH(W$414,$H$414:$K$414,0))*INDEX($J$408:$R$411,MATCH(W$414,$I$408:$I$411,0),MATCH(W$413,$J$407:$R$407,0))</f>
        <v>0</v>
      </c>
      <c r="X446" s="695" cm="1">
        <f t="array" ref="X446">INDEX($H446:$K446,0,MATCH(X$414,$H$414:$K$414,0))*INDEX($J$408:$R$411,MATCH(X$414,$I$408:$I$411,0),MATCH(X$413,$J$407:$R$407,0))</f>
        <v>0</v>
      </c>
      <c r="Y446" s="695" cm="1">
        <f t="array" ref="Y446">INDEX($H446:$K446,0,MATCH(Y$414,$H$414:$K$414,0))*INDEX($J$408:$R$411,MATCH(Y$414,$I$408:$I$411,0),MATCH(Y$413,$J$407:$R$407,0))</f>
        <v>78</v>
      </c>
      <c r="Z446" s="695" cm="1">
        <f t="array" ref="Z446">INDEX($H446:$K446,0,MATCH(Z$414,$H$414:$K$414,0))*INDEX($J$408:$R$411,MATCH(Z$414,$I$408:$I$411,0),MATCH(Z$413,$J$407:$R$407,0))</f>
        <v>9</v>
      </c>
      <c r="AA446" s="695" cm="1">
        <f t="array" ref="AA446">INDEX($H446:$K446,0,MATCH(AA$414,$H$414:$K$414,0))*INDEX($J$408:$R$411,MATCH(AA$414,$I$408:$I$411,0),MATCH(AA$413,$J$407:$R$407,0))</f>
        <v>0</v>
      </c>
      <c r="AB446" s="695" cm="1">
        <f t="array" ref="AB446">INDEX($H446:$K446,0,MATCH(AB$414,$H$414:$K$414,0))*INDEX($J$408:$R$411,MATCH(AB$414,$I$408:$I$411,0),MATCH(AB$413,$J$407:$R$407,0))</f>
        <v>0</v>
      </c>
      <c r="AC446" s="695" cm="1">
        <f t="array" ref="AC446">INDEX($H446:$K446,0,MATCH(AC$414,$H$414:$K$414,0))*INDEX($J$408:$R$411,MATCH(AC$414,$I$408:$I$411,0),MATCH(AC$413,$J$407:$R$407,0))</f>
        <v>78</v>
      </c>
      <c r="AD446" s="695" cm="1">
        <f t="array" ref="AD446">INDEX($H446:$K446,0,MATCH(AD$414,$H$414:$K$414,0))*INDEX($J$408:$R$411,MATCH(AD$414,$I$408:$I$411,0),MATCH(AD$413,$J$407:$R$407,0))</f>
        <v>9</v>
      </c>
      <c r="AE446" s="695" cm="1">
        <f t="array" ref="AE446">INDEX($H446:$K446,0,MATCH(AE$414,$H$414:$K$414,0))*INDEX($J$408:$R$411,MATCH(AE$414,$I$408:$I$411,0),MATCH(AE$413,$J$407:$R$407,0))</f>
        <v>0</v>
      </c>
      <c r="AF446" s="695" cm="1">
        <f t="array" ref="AF446">INDEX($H446:$K446,0,MATCH(AF$414,$H$414:$K$414,0))*INDEX($J$408:$R$411,MATCH(AF$414,$I$408:$I$411,0),MATCH(AF$413,$J$407:$R$407,0))</f>
        <v>0</v>
      </c>
      <c r="AG446" s="695" cm="1">
        <f t="array" ref="AG446">INDEX($H446:$K446,0,MATCH(AG$414,$H$414:$K$414,0))*INDEX($J$408:$R$411,MATCH(AG$414,$I$408:$I$411,0),MATCH(AG$413,$J$407:$R$407,0))</f>
        <v>78</v>
      </c>
      <c r="AH446" s="695" cm="1">
        <f t="array" ref="AH446">INDEX($H446:$K446,0,MATCH(AH$414,$H$414:$K$414,0))*INDEX($J$408:$R$411,MATCH(AH$414,$I$408:$I$411,0),MATCH(AH$413,$J$407:$R$407,0))</f>
        <v>9</v>
      </c>
      <c r="AI446" s="695" cm="1">
        <f t="array" ref="AI446">INDEX($H446:$K446,0,MATCH(AI$414,$H$414:$K$414,0))*INDEX($J$408:$R$411,MATCH(AI$414,$I$408:$I$411,0),MATCH(AI$413,$J$407:$R$407,0))</f>
        <v>0</v>
      </c>
      <c r="AJ446" s="695" cm="1">
        <f t="array" ref="AJ446">INDEX($H446:$K446,0,MATCH(AJ$414,$H$414:$K$414,0))*INDEX($J$408:$R$411,MATCH(AJ$414,$I$408:$I$411,0),MATCH(AJ$413,$J$407:$R$407,0))</f>
        <v>0</v>
      </c>
      <c r="AK446" s="695" cm="1">
        <f t="array" ref="AK446">INDEX($H446:$K446,0,MATCH(AK$414,$H$414:$K$414,0))*INDEX($J$408:$R$411,MATCH(AK$414,$I$408:$I$411,0),MATCH(AK$413,$J$407:$R$407,0))</f>
        <v>78</v>
      </c>
      <c r="AL446" s="695" cm="1">
        <f t="array" ref="AL446">INDEX($H446:$K446,0,MATCH(AL$414,$H$414:$K$414,0))*INDEX($J$408:$R$411,MATCH(AL$414,$I$408:$I$411,0),MATCH(AL$413,$J$407:$R$407,0))</f>
        <v>0</v>
      </c>
      <c r="AM446" s="695" cm="1">
        <f t="array" ref="AM446">INDEX($H446:$K446,0,MATCH(AM$414,$H$414:$K$414,0))*INDEX($J$408:$R$411,MATCH(AM$414,$I$408:$I$411,0),MATCH(AM$413,$J$407:$R$407,0))</f>
        <v>0</v>
      </c>
      <c r="AN446" s="695" cm="1">
        <f t="array" ref="AN446">INDEX($H446:$K446,0,MATCH(AN$414,$H$414:$K$414,0))*INDEX($J$408:$R$411,MATCH(AN$414,$I$408:$I$411,0),MATCH(AN$413,$J$407:$R$407,0))</f>
        <v>0</v>
      </c>
      <c r="AO446" s="695" cm="1">
        <f t="array" ref="AO446">INDEX($H446:$K446,0,MATCH(AO$414,$H$414:$K$414,0))*INDEX($J$408:$R$411,MATCH(AO$414,$I$408:$I$411,0),MATCH(AO$413,$J$407:$R$407,0))</f>
        <v>78</v>
      </c>
      <c r="AP446" s="695" cm="1">
        <f t="array" ref="AP446">INDEX($H446:$K446,0,MATCH(AP$414,$H$414:$K$414,0))*INDEX($J$408:$R$411,MATCH(AP$414,$I$408:$I$411,0),MATCH(AP$413,$J$407:$R$407,0))</f>
        <v>0</v>
      </c>
      <c r="AQ446" s="695" cm="1">
        <f t="array" ref="AQ446">INDEX($H446:$K446,0,MATCH(AQ$414,$H$414:$K$414,0))*INDEX($J$408:$R$411,MATCH(AQ$414,$I$408:$I$411,0),MATCH(AQ$413,$J$407:$R$407,0))</f>
        <v>0</v>
      </c>
      <c r="AR446" s="695" cm="1">
        <f t="array" ref="AR446">INDEX($H446:$K446,0,MATCH(AR$414,$H$414:$K$414,0))*INDEX($J$408:$R$411,MATCH(AR$414,$I$408:$I$411,0),MATCH(AR$413,$J$407:$R$407,0))</f>
        <v>0</v>
      </c>
      <c r="AS446" s="695" cm="1">
        <f t="array" ref="AS446">INDEX($H446:$K446,0,MATCH(AS$414,$H$414:$K$414,0))*INDEX($J$408:$R$411,MATCH(AS$414,$I$408:$I$411,0),MATCH(AS$413,$J$407:$R$407,0))</f>
        <v>78</v>
      </c>
      <c r="AT446" s="695" cm="1">
        <f t="array" ref="AT446">INDEX($H446:$K446,0,MATCH(AT$414,$H$414:$K$414,0))*INDEX($J$408:$R$411,MATCH(AT$414,$I$408:$I$411,0),MATCH(AT$413,$J$407:$R$407,0))</f>
        <v>0</v>
      </c>
      <c r="AU446" s="695" cm="1">
        <f t="array" ref="AU446">INDEX($H446:$K446,0,MATCH(AU$414,$H$414:$K$414,0))*INDEX($J$408:$R$411,MATCH(AU$414,$I$408:$I$411,0),MATCH(AU$413,$J$407:$R$407,0))</f>
        <v>0</v>
      </c>
      <c r="AV446" s="186"/>
      <c r="AW446" s="186"/>
      <c r="AX446" s="16"/>
      <c r="AY446" s="8"/>
      <c r="AZ446" s="8"/>
      <c r="BA446" s="8"/>
    </row>
    <row r="447" spans="1:53" ht="14.5" outlineLevel="1" x14ac:dyDescent="0.35">
      <c r="A447" s="6"/>
      <c r="B447" s="7"/>
      <c r="C447" s="17"/>
      <c r="D447" s="17"/>
      <c r="E447" s="17"/>
      <c r="F447" s="26"/>
      <c r="G447" s="26" t="str">
        <f t="shared" ref="G447:G466" si="188">_xlfn.CONCAT(H195:M195)</f>
        <v>YYWWA1wd</v>
      </c>
      <c r="H447" s="222">
        <f t="shared" si="186"/>
        <v>0</v>
      </c>
      <c r="I447" s="222">
        <f t="shared" si="186"/>
        <v>78</v>
      </c>
      <c r="J447" s="877">
        <f>INDEX($Z$228:$AC$241,MATCH($M195,$Y$228:$Y$241,0),MATCH(J$414,$Z$227:$AC$227,0))-10</f>
        <v>9</v>
      </c>
      <c r="K447" s="222">
        <f t="shared" si="187"/>
        <v>0</v>
      </c>
      <c r="L447" s="695" cm="1">
        <f t="array" ref="L447">INDEX($H447:$K447,0,MATCH(L$414,$H$414:$K$414,0))*INDEX($J$408:$R$411,MATCH(L$414,$I$408:$I$411,0),MATCH(L$413,$J$407:$R$407,0))</f>
        <v>0</v>
      </c>
      <c r="M447" s="695" cm="1">
        <f t="array" ref="M447">INDEX($H447:$K447,0,MATCH(M$414,$H$414:$K$414,0))*INDEX($J$408:$R$411,MATCH(M$414,$I$408:$I$411,0),MATCH(M$413,$J$407:$R$407,0))</f>
        <v>78</v>
      </c>
      <c r="N447" s="695" cm="1">
        <f t="array" ref="N447">INDEX($H447:$K447,0,MATCH(N$414,$H$414:$K$414,0))*INDEX($J$408:$R$411,MATCH(N$414,$I$408:$I$411,0),MATCH(N$413,$J$407:$R$407,0))</f>
        <v>18</v>
      </c>
      <c r="O447" s="695" cm="1">
        <f t="array" ref="O447">INDEX($H447:$K447,0,MATCH(O$414,$H$414:$K$414,0))*INDEX($J$408:$R$411,MATCH(O$414,$I$408:$I$411,0),MATCH(O$413,$J$407:$R$407,0))</f>
        <v>0</v>
      </c>
      <c r="P447" s="695" cm="1">
        <f t="array" ref="P447">INDEX($H447:$K447,0,MATCH(P$414,$H$414:$K$414,0))*INDEX($J$408:$R$411,MATCH(P$414,$I$408:$I$411,0),MATCH(P$413,$J$407:$R$407,0))</f>
        <v>0</v>
      </c>
      <c r="Q447" s="695" cm="1">
        <f t="array" ref="Q447">INDEX($H447:$K447,0,MATCH(Q$414,$H$414:$K$414,0))*INDEX($J$408:$R$411,MATCH(Q$414,$I$408:$I$411,0),MATCH(Q$413,$J$407:$R$407,0))</f>
        <v>78</v>
      </c>
      <c r="R447" s="695" cm="1">
        <f t="array" ref="R447">INDEX($H447:$K447,0,MATCH(R$414,$H$414:$K$414,0))*INDEX($J$408:$R$411,MATCH(R$414,$I$408:$I$411,0),MATCH(R$413,$J$407:$R$407,0))</f>
        <v>18</v>
      </c>
      <c r="S447" s="695" cm="1">
        <f t="array" ref="S447">INDEX($H447:$K447,0,MATCH(S$414,$H$414:$K$414,0))*INDEX($J$408:$R$411,MATCH(S$414,$I$408:$I$411,0),MATCH(S$413,$J$407:$R$407,0))</f>
        <v>0</v>
      </c>
      <c r="T447" s="695" cm="1">
        <f t="array" ref="T447">INDEX($H447:$K447,0,MATCH(T$414,$H$414:$K$414,0))*INDEX($J$408:$R$411,MATCH(T$414,$I$408:$I$411,0),MATCH(T$413,$J$407:$R$407,0))</f>
        <v>0</v>
      </c>
      <c r="U447" s="695" cm="1">
        <f t="array" ref="U447">INDEX($H447:$K447,0,MATCH(U$414,$H$414:$K$414,0))*INDEX($J$408:$R$411,MATCH(U$414,$I$408:$I$411,0),MATCH(U$413,$J$407:$R$407,0))</f>
        <v>78</v>
      </c>
      <c r="V447" s="695" cm="1">
        <f t="array" ref="V447">INDEX($H447:$K447,0,MATCH(V$414,$H$414:$K$414,0))*INDEX($J$408:$R$411,MATCH(V$414,$I$408:$I$411,0),MATCH(V$413,$J$407:$R$407,0))</f>
        <v>9</v>
      </c>
      <c r="W447" s="695" cm="1">
        <f t="array" ref="W447">INDEX($H447:$K447,0,MATCH(W$414,$H$414:$K$414,0))*INDEX($J$408:$R$411,MATCH(W$414,$I$408:$I$411,0),MATCH(W$413,$J$407:$R$407,0))</f>
        <v>0</v>
      </c>
      <c r="X447" s="695" cm="1">
        <f t="array" ref="X447">INDEX($H447:$K447,0,MATCH(X$414,$H$414:$K$414,0))*INDEX($J$408:$R$411,MATCH(X$414,$I$408:$I$411,0),MATCH(X$413,$J$407:$R$407,0))</f>
        <v>0</v>
      </c>
      <c r="Y447" s="695" cm="1">
        <f t="array" ref="Y447">INDEX($H447:$K447,0,MATCH(Y$414,$H$414:$K$414,0))*INDEX($J$408:$R$411,MATCH(Y$414,$I$408:$I$411,0),MATCH(Y$413,$J$407:$R$407,0))</f>
        <v>78</v>
      </c>
      <c r="Z447" s="695" cm="1">
        <f t="array" ref="Z447">INDEX($H447:$K447,0,MATCH(Z$414,$H$414:$K$414,0))*INDEX($J$408:$R$411,MATCH(Z$414,$I$408:$I$411,0),MATCH(Z$413,$J$407:$R$407,0))</f>
        <v>9</v>
      </c>
      <c r="AA447" s="695" cm="1">
        <f t="array" ref="AA447">INDEX($H447:$K447,0,MATCH(AA$414,$H$414:$K$414,0))*INDEX($J$408:$R$411,MATCH(AA$414,$I$408:$I$411,0),MATCH(AA$413,$J$407:$R$407,0))</f>
        <v>0</v>
      </c>
      <c r="AB447" s="695" cm="1">
        <f t="array" ref="AB447">INDEX($H447:$K447,0,MATCH(AB$414,$H$414:$K$414,0))*INDEX($J$408:$R$411,MATCH(AB$414,$I$408:$I$411,0),MATCH(AB$413,$J$407:$R$407,0))</f>
        <v>0</v>
      </c>
      <c r="AC447" s="695" cm="1">
        <f t="array" ref="AC447">INDEX($H447:$K447,0,MATCH(AC$414,$H$414:$K$414,0))*INDEX($J$408:$R$411,MATCH(AC$414,$I$408:$I$411,0),MATCH(AC$413,$J$407:$R$407,0))</f>
        <v>78</v>
      </c>
      <c r="AD447" s="695" cm="1">
        <f t="array" ref="AD447">INDEX($H447:$K447,0,MATCH(AD$414,$H$414:$K$414,0))*INDEX($J$408:$R$411,MATCH(AD$414,$I$408:$I$411,0),MATCH(AD$413,$J$407:$R$407,0))</f>
        <v>9</v>
      </c>
      <c r="AE447" s="695" cm="1">
        <f t="array" ref="AE447">INDEX($H447:$K447,0,MATCH(AE$414,$H$414:$K$414,0))*INDEX($J$408:$R$411,MATCH(AE$414,$I$408:$I$411,0),MATCH(AE$413,$J$407:$R$407,0))</f>
        <v>0</v>
      </c>
      <c r="AF447" s="695" cm="1">
        <f t="array" ref="AF447">INDEX($H447:$K447,0,MATCH(AF$414,$H$414:$K$414,0))*INDEX($J$408:$R$411,MATCH(AF$414,$I$408:$I$411,0),MATCH(AF$413,$J$407:$R$407,0))</f>
        <v>0</v>
      </c>
      <c r="AG447" s="695" cm="1">
        <f t="array" ref="AG447">INDEX($H447:$K447,0,MATCH(AG$414,$H$414:$K$414,0))*INDEX($J$408:$R$411,MATCH(AG$414,$I$408:$I$411,0),MATCH(AG$413,$J$407:$R$407,0))</f>
        <v>78</v>
      </c>
      <c r="AH447" s="695" cm="1">
        <f t="array" ref="AH447">INDEX($H447:$K447,0,MATCH(AH$414,$H$414:$K$414,0))*INDEX($J$408:$R$411,MATCH(AH$414,$I$408:$I$411,0),MATCH(AH$413,$J$407:$R$407,0))</f>
        <v>9</v>
      </c>
      <c r="AI447" s="695" cm="1">
        <f t="array" ref="AI447">INDEX($H447:$K447,0,MATCH(AI$414,$H$414:$K$414,0))*INDEX($J$408:$R$411,MATCH(AI$414,$I$408:$I$411,0),MATCH(AI$413,$J$407:$R$407,0))</f>
        <v>0</v>
      </c>
      <c r="AJ447" s="695" cm="1">
        <f t="array" ref="AJ447">INDEX($H447:$K447,0,MATCH(AJ$414,$H$414:$K$414,0))*INDEX($J$408:$R$411,MATCH(AJ$414,$I$408:$I$411,0),MATCH(AJ$413,$J$407:$R$407,0))</f>
        <v>0</v>
      </c>
      <c r="AK447" s="695" cm="1">
        <f t="array" ref="AK447">INDEX($H447:$K447,0,MATCH(AK$414,$H$414:$K$414,0))*INDEX($J$408:$R$411,MATCH(AK$414,$I$408:$I$411,0),MATCH(AK$413,$J$407:$R$407,0))</f>
        <v>78</v>
      </c>
      <c r="AL447" s="695" cm="1">
        <f t="array" ref="AL447">INDEX($H447:$K447,0,MATCH(AL$414,$H$414:$K$414,0))*INDEX($J$408:$R$411,MATCH(AL$414,$I$408:$I$411,0),MATCH(AL$413,$J$407:$R$407,0))</f>
        <v>0</v>
      </c>
      <c r="AM447" s="695" cm="1">
        <f t="array" ref="AM447">INDEX($H447:$K447,0,MATCH(AM$414,$H$414:$K$414,0))*INDEX($J$408:$R$411,MATCH(AM$414,$I$408:$I$411,0),MATCH(AM$413,$J$407:$R$407,0))</f>
        <v>0</v>
      </c>
      <c r="AN447" s="695" cm="1">
        <f t="array" ref="AN447">INDEX($H447:$K447,0,MATCH(AN$414,$H$414:$K$414,0))*INDEX($J$408:$R$411,MATCH(AN$414,$I$408:$I$411,0),MATCH(AN$413,$J$407:$R$407,0))</f>
        <v>0</v>
      </c>
      <c r="AO447" s="695" cm="1">
        <f t="array" ref="AO447">INDEX($H447:$K447,0,MATCH(AO$414,$H$414:$K$414,0))*INDEX($J$408:$R$411,MATCH(AO$414,$I$408:$I$411,0),MATCH(AO$413,$J$407:$R$407,0))</f>
        <v>78</v>
      </c>
      <c r="AP447" s="695" cm="1">
        <f t="array" ref="AP447">INDEX($H447:$K447,0,MATCH(AP$414,$H$414:$K$414,0))*INDEX($J$408:$R$411,MATCH(AP$414,$I$408:$I$411,0),MATCH(AP$413,$J$407:$R$407,0))</f>
        <v>0</v>
      </c>
      <c r="AQ447" s="695" cm="1">
        <f t="array" ref="AQ447">INDEX($H447:$K447,0,MATCH(AQ$414,$H$414:$K$414,0))*INDEX($J$408:$R$411,MATCH(AQ$414,$I$408:$I$411,0),MATCH(AQ$413,$J$407:$R$407,0))</f>
        <v>0</v>
      </c>
      <c r="AR447" s="695" cm="1">
        <f t="array" ref="AR447">INDEX($H447:$K447,0,MATCH(AR$414,$H$414:$K$414,0))*INDEX($J$408:$R$411,MATCH(AR$414,$I$408:$I$411,0),MATCH(AR$413,$J$407:$R$407,0))</f>
        <v>0</v>
      </c>
      <c r="AS447" s="695" cm="1">
        <f t="array" ref="AS447">INDEX($H447:$K447,0,MATCH(AS$414,$H$414:$K$414,0))*INDEX($J$408:$R$411,MATCH(AS$414,$I$408:$I$411,0),MATCH(AS$413,$J$407:$R$407,0))</f>
        <v>78</v>
      </c>
      <c r="AT447" s="695" cm="1">
        <f t="array" ref="AT447">INDEX($H447:$K447,0,MATCH(AT$414,$H$414:$K$414,0))*INDEX($J$408:$R$411,MATCH(AT$414,$I$408:$I$411,0),MATCH(AT$413,$J$407:$R$407,0))</f>
        <v>0</v>
      </c>
      <c r="AU447" s="695" cm="1">
        <f t="array" ref="AU447">INDEX($H447:$K447,0,MATCH(AU$414,$H$414:$K$414,0))*INDEX($J$408:$R$411,MATCH(AU$414,$I$408:$I$411,0),MATCH(AU$413,$J$407:$R$407,0))</f>
        <v>0</v>
      </c>
      <c r="AV447" s="186"/>
      <c r="AW447" s="186"/>
      <c r="AX447" s="16"/>
      <c r="AY447" s="8"/>
      <c r="AZ447" s="8"/>
      <c r="BA447" s="8"/>
    </row>
    <row r="448" spans="1:53" ht="14.5" outlineLevel="1" x14ac:dyDescent="0.35">
      <c r="A448" s="6"/>
      <c r="B448" s="7"/>
      <c r="C448" s="17"/>
      <c r="D448" s="17"/>
      <c r="E448" s="17"/>
      <c r="F448" s="26"/>
      <c r="G448" s="26" t="str">
        <f t="shared" si="188"/>
        <v>YYWWWw</v>
      </c>
      <c r="H448" s="222">
        <f t="shared" si="186"/>
        <v>0</v>
      </c>
      <c r="I448" s="222">
        <f t="shared" si="186"/>
        <v>78</v>
      </c>
      <c r="J448" s="222">
        <f t="shared" ref="J448:J458" si="189">INDEX($Z$228:$AC$241,MATCH($M196,$Y$228:$Y$241,0),MATCH(J$414,$Z$227:$AC$227,0))</f>
        <v>19</v>
      </c>
      <c r="K448" s="222">
        <f t="shared" si="187"/>
        <v>0</v>
      </c>
      <c r="L448" s="695" cm="1">
        <f t="array" ref="L448">INDEX($H448:$K448,0,MATCH(L$414,$H$414:$K$414,0))*INDEX($J$408:$R$411,MATCH(L$414,$I$408:$I$411,0),MATCH(L$413,$J$407:$R$407,0))</f>
        <v>0</v>
      </c>
      <c r="M448" s="695" cm="1">
        <f t="array" ref="M448">INDEX($H448:$K448,0,MATCH(M$414,$H$414:$K$414,0))*INDEX($J$408:$R$411,MATCH(M$414,$I$408:$I$411,0),MATCH(M$413,$J$407:$R$407,0))</f>
        <v>78</v>
      </c>
      <c r="N448" s="695" cm="1">
        <f t="array" ref="N448">INDEX($H448:$K448,0,MATCH(N$414,$H$414:$K$414,0))*INDEX($J$408:$R$411,MATCH(N$414,$I$408:$I$411,0),MATCH(N$413,$J$407:$R$407,0))</f>
        <v>38</v>
      </c>
      <c r="O448" s="695" cm="1">
        <f t="array" ref="O448">INDEX($H448:$K448,0,MATCH(O$414,$H$414:$K$414,0))*INDEX($J$408:$R$411,MATCH(O$414,$I$408:$I$411,0),MATCH(O$413,$J$407:$R$407,0))</f>
        <v>0</v>
      </c>
      <c r="P448" s="695" cm="1">
        <f t="array" ref="P448">INDEX($H448:$K448,0,MATCH(P$414,$H$414:$K$414,0))*INDEX($J$408:$R$411,MATCH(P$414,$I$408:$I$411,0),MATCH(P$413,$J$407:$R$407,0))</f>
        <v>0</v>
      </c>
      <c r="Q448" s="695" cm="1">
        <f t="array" ref="Q448">INDEX($H448:$K448,0,MATCH(Q$414,$H$414:$K$414,0))*INDEX($J$408:$R$411,MATCH(Q$414,$I$408:$I$411,0),MATCH(Q$413,$J$407:$R$407,0))</f>
        <v>78</v>
      </c>
      <c r="R448" s="695" cm="1">
        <f t="array" ref="R448">INDEX($H448:$K448,0,MATCH(R$414,$H$414:$K$414,0))*INDEX($J$408:$R$411,MATCH(R$414,$I$408:$I$411,0),MATCH(R$413,$J$407:$R$407,0))</f>
        <v>38</v>
      </c>
      <c r="S448" s="695" cm="1">
        <f t="array" ref="S448">INDEX($H448:$K448,0,MATCH(S$414,$H$414:$K$414,0))*INDEX($J$408:$R$411,MATCH(S$414,$I$408:$I$411,0),MATCH(S$413,$J$407:$R$407,0))</f>
        <v>0</v>
      </c>
      <c r="T448" s="695" cm="1">
        <f t="array" ref="T448">INDEX($H448:$K448,0,MATCH(T$414,$H$414:$K$414,0))*INDEX($J$408:$R$411,MATCH(T$414,$I$408:$I$411,0),MATCH(T$413,$J$407:$R$407,0))</f>
        <v>0</v>
      </c>
      <c r="U448" s="695" cm="1">
        <f t="array" ref="U448">INDEX($H448:$K448,0,MATCH(U$414,$H$414:$K$414,0))*INDEX($J$408:$R$411,MATCH(U$414,$I$408:$I$411,0),MATCH(U$413,$J$407:$R$407,0))</f>
        <v>78</v>
      </c>
      <c r="V448" s="695" cm="1">
        <f t="array" ref="V448">INDEX($H448:$K448,0,MATCH(V$414,$H$414:$K$414,0))*INDEX($J$408:$R$411,MATCH(V$414,$I$408:$I$411,0),MATCH(V$413,$J$407:$R$407,0))</f>
        <v>19</v>
      </c>
      <c r="W448" s="695" cm="1">
        <f t="array" ref="W448">INDEX($H448:$K448,0,MATCH(W$414,$H$414:$K$414,0))*INDEX($J$408:$R$411,MATCH(W$414,$I$408:$I$411,0),MATCH(W$413,$J$407:$R$407,0))</f>
        <v>0</v>
      </c>
      <c r="X448" s="695" cm="1">
        <f t="array" ref="X448">INDEX($H448:$K448,0,MATCH(X$414,$H$414:$K$414,0))*INDEX($J$408:$R$411,MATCH(X$414,$I$408:$I$411,0),MATCH(X$413,$J$407:$R$407,0))</f>
        <v>0</v>
      </c>
      <c r="Y448" s="695" cm="1">
        <f t="array" ref="Y448">INDEX($H448:$K448,0,MATCH(Y$414,$H$414:$K$414,0))*INDEX($J$408:$R$411,MATCH(Y$414,$I$408:$I$411,0),MATCH(Y$413,$J$407:$R$407,0))</f>
        <v>78</v>
      </c>
      <c r="Z448" s="695" cm="1">
        <f t="array" ref="Z448">INDEX($H448:$K448,0,MATCH(Z$414,$H$414:$K$414,0))*INDEX($J$408:$R$411,MATCH(Z$414,$I$408:$I$411,0),MATCH(Z$413,$J$407:$R$407,0))</f>
        <v>19</v>
      </c>
      <c r="AA448" s="695" cm="1">
        <f t="array" ref="AA448">INDEX($H448:$K448,0,MATCH(AA$414,$H$414:$K$414,0))*INDEX($J$408:$R$411,MATCH(AA$414,$I$408:$I$411,0),MATCH(AA$413,$J$407:$R$407,0))</f>
        <v>0</v>
      </c>
      <c r="AB448" s="695" cm="1">
        <f t="array" ref="AB448">INDEX($H448:$K448,0,MATCH(AB$414,$H$414:$K$414,0))*INDEX($J$408:$R$411,MATCH(AB$414,$I$408:$I$411,0),MATCH(AB$413,$J$407:$R$407,0))</f>
        <v>0</v>
      </c>
      <c r="AC448" s="695" cm="1">
        <f t="array" ref="AC448">INDEX($H448:$K448,0,MATCH(AC$414,$H$414:$K$414,0))*INDEX($J$408:$R$411,MATCH(AC$414,$I$408:$I$411,0),MATCH(AC$413,$J$407:$R$407,0))</f>
        <v>78</v>
      </c>
      <c r="AD448" s="695" cm="1">
        <f t="array" ref="AD448">INDEX($H448:$K448,0,MATCH(AD$414,$H$414:$K$414,0))*INDEX($J$408:$R$411,MATCH(AD$414,$I$408:$I$411,0),MATCH(AD$413,$J$407:$R$407,0))</f>
        <v>19</v>
      </c>
      <c r="AE448" s="695" cm="1">
        <f t="array" ref="AE448">INDEX($H448:$K448,0,MATCH(AE$414,$H$414:$K$414,0))*INDEX($J$408:$R$411,MATCH(AE$414,$I$408:$I$411,0),MATCH(AE$413,$J$407:$R$407,0))</f>
        <v>0</v>
      </c>
      <c r="AF448" s="695" cm="1">
        <f t="array" ref="AF448">INDEX($H448:$K448,0,MATCH(AF$414,$H$414:$K$414,0))*INDEX($J$408:$R$411,MATCH(AF$414,$I$408:$I$411,0),MATCH(AF$413,$J$407:$R$407,0))</f>
        <v>0</v>
      </c>
      <c r="AG448" s="695" cm="1">
        <f t="array" ref="AG448">INDEX($H448:$K448,0,MATCH(AG$414,$H$414:$K$414,0))*INDEX($J$408:$R$411,MATCH(AG$414,$I$408:$I$411,0),MATCH(AG$413,$J$407:$R$407,0))</f>
        <v>78</v>
      </c>
      <c r="AH448" s="695" cm="1">
        <f t="array" ref="AH448">INDEX($H448:$K448,0,MATCH(AH$414,$H$414:$K$414,0))*INDEX($J$408:$R$411,MATCH(AH$414,$I$408:$I$411,0),MATCH(AH$413,$J$407:$R$407,0))</f>
        <v>19</v>
      </c>
      <c r="AI448" s="695" cm="1">
        <f t="array" ref="AI448">INDEX($H448:$K448,0,MATCH(AI$414,$H$414:$K$414,0))*INDEX($J$408:$R$411,MATCH(AI$414,$I$408:$I$411,0),MATCH(AI$413,$J$407:$R$407,0))</f>
        <v>0</v>
      </c>
      <c r="AJ448" s="695" cm="1">
        <f t="array" ref="AJ448">INDEX($H448:$K448,0,MATCH(AJ$414,$H$414:$K$414,0))*INDEX($J$408:$R$411,MATCH(AJ$414,$I$408:$I$411,0),MATCH(AJ$413,$J$407:$R$407,0))</f>
        <v>0</v>
      </c>
      <c r="AK448" s="695" cm="1">
        <f t="array" ref="AK448">INDEX($H448:$K448,0,MATCH(AK$414,$H$414:$K$414,0))*INDEX($J$408:$R$411,MATCH(AK$414,$I$408:$I$411,0),MATCH(AK$413,$J$407:$R$407,0))</f>
        <v>78</v>
      </c>
      <c r="AL448" s="695" cm="1">
        <f t="array" ref="AL448">INDEX($H448:$K448,0,MATCH(AL$414,$H$414:$K$414,0))*INDEX($J$408:$R$411,MATCH(AL$414,$I$408:$I$411,0),MATCH(AL$413,$J$407:$R$407,0))</f>
        <v>0</v>
      </c>
      <c r="AM448" s="695" cm="1">
        <f t="array" ref="AM448">INDEX($H448:$K448,0,MATCH(AM$414,$H$414:$K$414,0))*INDEX($J$408:$R$411,MATCH(AM$414,$I$408:$I$411,0),MATCH(AM$413,$J$407:$R$407,0))</f>
        <v>0</v>
      </c>
      <c r="AN448" s="695" cm="1">
        <f t="array" ref="AN448">INDEX($H448:$K448,0,MATCH(AN$414,$H$414:$K$414,0))*INDEX($J$408:$R$411,MATCH(AN$414,$I$408:$I$411,0),MATCH(AN$413,$J$407:$R$407,0))</f>
        <v>0</v>
      </c>
      <c r="AO448" s="695" cm="1">
        <f t="array" ref="AO448">INDEX($H448:$K448,0,MATCH(AO$414,$H$414:$K$414,0))*INDEX($J$408:$R$411,MATCH(AO$414,$I$408:$I$411,0),MATCH(AO$413,$J$407:$R$407,0))</f>
        <v>78</v>
      </c>
      <c r="AP448" s="695" cm="1">
        <f t="array" ref="AP448">INDEX($H448:$K448,0,MATCH(AP$414,$H$414:$K$414,0))*INDEX($J$408:$R$411,MATCH(AP$414,$I$408:$I$411,0),MATCH(AP$413,$J$407:$R$407,0))</f>
        <v>0</v>
      </c>
      <c r="AQ448" s="695" cm="1">
        <f t="array" ref="AQ448">INDEX($H448:$K448,0,MATCH(AQ$414,$H$414:$K$414,0))*INDEX($J$408:$R$411,MATCH(AQ$414,$I$408:$I$411,0),MATCH(AQ$413,$J$407:$R$407,0))</f>
        <v>0</v>
      </c>
      <c r="AR448" s="695" cm="1">
        <f t="array" ref="AR448">INDEX($H448:$K448,0,MATCH(AR$414,$H$414:$K$414,0))*INDEX($J$408:$R$411,MATCH(AR$414,$I$408:$I$411,0),MATCH(AR$413,$J$407:$R$407,0))</f>
        <v>0</v>
      </c>
      <c r="AS448" s="695" cm="1">
        <f t="array" ref="AS448">INDEX($H448:$K448,0,MATCH(AS$414,$H$414:$K$414,0))*INDEX($J$408:$R$411,MATCH(AS$414,$I$408:$I$411,0),MATCH(AS$413,$J$407:$R$407,0))</f>
        <v>78</v>
      </c>
      <c r="AT448" s="695" cm="1">
        <f t="array" ref="AT448">INDEX($H448:$K448,0,MATCH(AT$414,$H$414:$K$414,0))*INDEX($J$408:$R$411,MATCH(AT$414,$I$408:$I$411,0),MATCH(AT$413,$J$407:$R$407,0))</f>
        <v>0</v>
      </c>
      <c r="AU448" s="695" cm="1">
        <f t="array" ref="AU448">INDEX($H448:$K448,0,MATCH(AU$414,$H$414:$K$414,0))*INDEX($J$408:$R$411,MATCH(AU$414,$I$408:$I$411,0),MATCH(AU$413,$J$407:$R$407,0))</f>
        <v>0</v>
      </c>
      <c r="AV448" s="186"/>
      <c r="AW448" s="186"/>
      <c r="AX448" s="16"/>
      <c r="AY448" s="8"/>
      <c r="AZ448" s="8"/>
      <c r="BA448" s="8"/>
    </row>
    <row r="449" spans="1:53" ht="14.5" outlineLevel="1" x14ac:dyDescent="0.35">
      <c r="A449" s="6"/>
      <c r="B449" s="7"/>
      <c r="C449" s="17"/>
      <c r="D449" s="17"/>
      <c r="E449" s="17"/>
      <c r="F449" s="26"/>
      <c r="G449" s="26" t="str">
        <f t="shared" si="188"/>
        <v>YYWWWwd</v>
      </c>
      <c r="H449" s="222">
        <f t="shared" si="186"/>
        <v>0</v>
      </c>
      <c r="I449" s="222">
        <f t="shared" si="186"/>
        <v>78</v>
      </c>
      <c r="J449" s="222">
        <f t="shared" si="189"/>
        <v>19</v>
      </c>
      <c r="K449" s="222">
        <f t="shared" si="187"/>
        <v>0</v>
      </c>
      <c r="L449" s="695" cm="1">
        <f t="array" ref="L449">INDEX($H449:$K449,0,MATCH(L$414,$H$414:$K$414,0))*INDEX($J$408:$R$411,MATCH(L$414,$I$408:$I$411,0),MATCH(L$413,$J$407:$R$407,0))</f>
        <v>0</v>
      </c>
      <c r="M449" s="695" cm="1">
        <f t="array" ref="M449">INDEX($H449:$K449,0,MATCH(M$414,$H$414:$K$414,0))*INDEX($J$408:$R$411,MATCH(M$414,$I$408:$I$411,0),MATCH(M$413,$J$407:$R$407,0))</f>
        <v>78</v>
      </c>
      <c r="N449" s="695" cm="1">
        <f t="array" ref="N449">INDEX($H449:$K449,0,MATCH(N$414,$H$414:$K$414,0))*INDEX($J$408:$R$411,MATCH(N$414,$I$408:$I$411,0),MATCH(N$413,$J$407:$R$407,0))</f>
        <v>38</v>
      </c>
      <c r="O449" s="695" cm="1">
        <f t="array" ref="O449">INDEX($H449:$K449,0,MATCH(O$414,$H$414:$K$414,0))*INDEX($J$408:$R$411,MATCH(O$414,$I$408:$I$411,0),MATCH(O$413,$J$407:$R$407,0))</f>
        <v>0</v>
      </c>
      <c r="P449" s="695" cm="1">
        <f t="array" ref="P449">INDEX($H449:$K449,0,MATCH(P$414,$H$414:$K$414,0))*INDEX($J$408:$R$411,MATCH(P$414,$I$408:$I$411,0),MATCH(P$413,$J$407:$R$407,0))</f>
        <v>0</v>
      </c>
      <c r="Q449" s="695" cm="1">
        <f t="array" ref="Q449">INDEX($H449:$K449,0,MATCH(Q$414,$H$414:$K$414,0))*INDEX($J$408:$R$411,MATCH(Q$414,$I$408:$I$411,0),MATCH(Q$413,$J$407:$R$407,0))</f>
        <v>78</v>
      </c>
      <c r="R449" s="695" cm="1">
        <f t="array" ref="R449">INDEX($H449:$K449,0,MATCH(R$414,$H$414:$K$414,0))*INDEX($J$408:$R$411,MATCH(R$414,$I$408:$I$411,0),MATCH(R$413,$J$407:$R$407,0))</f>
        <v>38</v>
      </c>
      <c r="S449" s="695" cm="1">
        <f t="array" ref="S449">INDEX($H449:$K449,0,MATCH(S$414,$H$414:$K$414,0))*INDEX($J$408:$R$411,MATCH(S$414,$I$408:$I$411,0),MATCH(S$413,$J$407:$R$407,0))</f>
        <v>0</v>
      </c>
      <c r="T449" s="695" cm="1">
        <f t="array" ref="T449">INDEX($H449:$K449,0,MATCH(T$414,$H$414:$K$414,0))*INDEX($J$408:$R$411,MATCH(T$414,$I$408:$I$411,0),MATCH(T$413,$J$407:$R$407,0))</f>
        <v>0</v>
      </c>
      <c r="U449" s="695" cm="1">
        <f t="array" ref="U449">INDEX($H449:$K449,0,MATCH(U$414,$H$414:$K$414,0))*INDEX($J$408:$R$411,MATCH(U$414,$I$408:$I$411,0),MATCH(U$413,$J$407:$R$407,0))</f>
        <v>78</v>
      </c>
      <c r="V449" s="695" cm="1">
        <f t="array" ref="V449">INDEX($H449:$K449,0,MATCH(V$414,$H$414:$K$414,0))*INDEX($J$408:$R$411,MATCH(V$414,$I$408:$I$411,0),MATCH(V$413,$J$407:$R$407,0))</f>
        <v>19</v>
      </c>
      <c r="W449" s="695" cm="1">
        <f t="array" ref="W449">INDEX($H449:$K449,0,MATCH(W$414,$H$414:$K$414,0))*INDEX($J$408:$R$411,MATCH(W$414,$I$408:$I$411,0),MATCH(W$413,$J$407:$R$407,0))</f>
        <v>0</v>
      </c>
      <c r="X449" s="695" cm="1">
        <f t="array" ref="X449">INDEX($H449:$K449,0,MATCH(X$414,$H$414:$K$414,0))*INDEX($J$408:$R$411,MATCH(X$414,$I$408:$I$411,0),MATCH(X$413,$J$407:$R$407,0))</f>
        <v>0</v>
      </c>
      <c r="Y449" s="695" cm="1">
        <f t="array" ref="Y449">INDEX($H449:$K449,0,MATCH(Y$414,$H$414:$K$414,0))*INDEX($J$408:$R$411,MATCH(Y$414,$I$408:$I$411,0),MATCH(Y$413,$J$407:$R$407,0))</f>
        <v>78</v>
      </c>
      <c r="Z449" s="695" cm="1">
        <f t="array" ref="Z449">INDEX($H449:$K449,0,MATCH(Z$414,$H$414:$K$414,0))*INDEX($J$408:$R$411,MATCH(Z$414,$I$408:$I$411,0),MATCH(Z$413,$J$407:$R$407,0))</f>
        <v>19</v>
      </c>
      <c r="AA449" s="695" cm="1">
        <f t="array" ref="AA449">INDEX($H449:$K449,0,MATCH(AA$414,$H$414:$K$414,0))*INDEX($J$408:$R$411,MATCH(AA$414,$I$408:$I$411,0),MATCH(AA$413,$J$407:$R$407,0))</f>
        <v>0</v>
      </c>
      <c r="AB449" s="695" cm="1">
        <f t="array" ref="AB449">INDEX($H449:$K449,0,MATCH(AB$414,$H$414:$K$414,0))*INDEX($J$408:$R$411,MATCH(AB$414,$I$408:$I$411,0),MATCH(AB$413,$J$407:$R$407,0))</f>
        <v>0</v>
      </c>
      <c r="AC449" s="695" cm="1">
        <f t="array" ref="AC449">INDEX($H449:$K449,0,MATCH(AC$414,$H$414:$K$414,0))*INDEX($J$408:$R$411,MATCH(AC$414,$I$408:$I$411,0),MATCH(AC$413,$J$407:$R$407,0))</f>
        <v>78</v>
      </c>
      <c r="AD449" s="695" cm="1">
        <f t="array" ref="AD449">INDEX($H449:$K449,0,MATCH(AD$414,$H$414:$K$414,0))*INDEX($J$408:$R$411,MATCH(AD$414,$I$408:$I$411,0),MATCH(AD$413,$J$407:$R$407,0))</f>
        <v>19</v>
      </c>
      <c r="AE449" s="695" cm="1">
        <f t="array" ref="AE449">INDEX($H449:$K449,0,MATCH(AE$414,$H$414:$K$414,0))*INDEX($J$408:$R$411,MATCH(AE$414,$I$408:$I$411,0),MATCH(AE$413,$J$407:$R$407,0))</f>
        <v>0</v>
      </c>
      <c r="AF449" s="695" cm="1">
        <f t="array" ref="AF449">INDEX($H449:$K449,0,MATCH(AF$414,$H$414:$K$414,0))*INDEX($J$408:$R$411,MATCH(AF$414,$I$408:$I$411,0),MATCH(AF$413,$J$407:$R$407,0))</f>
        <v>0</v>
      </c>
      <c r="AG449" s="695" cm="1">
        <f t="array" ref="AG449">INDEX($H449:$K449,0,MATCH(AG$414,$H$414:$K$414,0))*INDEX($J$408:$R$411,MATCH(AG$414,$I$408:$I$411,0),MATCH(AG$413,$J$407:$R$407,0))</f>
        <v>78</v>
      </c>
      <c r="AH449" s="695" cm="1">
        <f t="array" ref="AH449">INDEX($H449:$K449,0,MATCH(AH$414,$H$414:$K$414,0))*INDEX($J$408:$R$411,MATCH(AH$414,$I$408:$I$411,0),MATCH(AH$413,$J$407:$R$407,0))</f>
        <v>19</v>
      </c>
      <c r="AI449" s="695" cm="1">
        <f t="array" ref="AI449">INDEX($H449:$K449,0,MATCH(AI$414,$H$414:$K$414,0))*INDEX($J$408:$R$411,MATCH(AI$414,$I$408:$I$411,0),MATCH(AI$413,$J$407:$R$407,0))</f>
        <v>0</v>
      </c>
      <c r="AJ449" s="695" cm="1">
        <f t="array" ref="AJ449">INDEX($H449:$K449,0,MATCH(AJ$414,$H$414:$K$414,0))*INDEX($J$408:$R$411,MATCH(AJ$414,$I$408:$I$411,0),MATCH(AJ$413,$J$407:$R$407,0))</f>
        <v>0</v>
      </c>
      <c r="AK449" s="695" cm="1">
        <f t="array" ref="AK449">INDEX($H449:$K449,0,MATCH(AK$414,$H$414:$K$414,0))*INDEX($J$408:$R$411,MATCH(AK$414,$I$408:$I$411,0),MATCH(AK$413,$J$407:$R$407,0))</f>
        <v>78</v>
      </c>
      <c r="AL449" s="695" cm="1">
        <f t="array" ref="AL449">INDEX($H449:$K449,0,MATCH(AL$414,$H$414:$K$414,0))*INDEX($J$408:$R$411,MATCH(AL$414,$I$408:$I$411,0),MATCH(AL$413,$J$407:$R$407,0))</f>
        <v>0</v>
      </c>
      <c r="AM449" s="695" cm="1">
        <f t="array" ref="AM449">INDEX($H449:$K449,0,MATCH(AM$414,$H$414:$K$414,0))*INDEX($J$408:$R$411,MATCH(AM$414,$I$408:$I$411,0),MATCH(AM$413,$J$407:$R$407,0))</f>
        <v>0</v>
      </c>
      <c r="AN449" s="695" cm="1">
        <f t="array" ref="AN449">INDEX($H449:$K449,0,MATCH(AN$414,$H$414:$K$414,0))*INDEX($J$408:$R$411,MATCH(AN$414,$I$408:$I$411,0),MATCH(AN$413,$J$407:$R$407,0))</f>
        <v>0</v>
      </c>
      <c r="AO449" s="695" cm="1">
        <f t="array" ref="AO449">INDEX($H449:$K449,0,MATCH(AO$414,$H$414:$K$414,0))*INDEX($J$408:$R$411,MATCH(AO$414,$I$408:$I$411,0),MATCH(AO$413,$J$407:$R$407,0))</f>
        <v>78</v>
      </c>
      <c r="AP449" s="695" cm="1">
        <f t="array" ref="AP449">INDEX($H449:$K449,0,MATCH(AP$414,$H$414:$K$414,0))*INDEX($J$408:$R$411,MATCH(AP$414,$I$408:$I$411,0),MATCH(AP$413,$J$407:$R$407,0))</f>
        <v>0</v>
      </c>
      <c r="AQ449" s="695" cm="1">
        <f t="array" ref="AQ449">INDEX($H449:$K449,0,MATCH(AQ$414,$H$414:$K$414,0))*INDEX($J$408:$R$411,MATCH(AQ$414,$I$408:$I$411,0),MATCH(AQ$413,$J$407:$R$407,0))</f>
        <v>0</v>
      </c>
      <c r="AR449" s="695" cm="1">
        <f t="array" ref="AR449">INDEX($H449:$K449,0,MATCH(AR$414,$H$414:$K$414,0))*INDEX($J$408:$R$411,MATCH(AR$414,$I$408:$I$411,0),MATCH(AR$413,$J$407:$R$407,0))</f>
        <v>0</v>
      </c>
      <c r="AS449" s="695" cm="1">
        <f t="array" ref="AS449">INDEX($H449:$K449,0,MATCH(AS$414,$H$414:$K$414,0))*INDEX($J$408:$R$411,MATCH(AS$414,$I$408:$I$411,0),MATCH(AS$413,$J$407:$R$407,0))</f>
        <v>78</v>
      </c>
      <c r="AT449" s="695" cm="1">
        <f t="array" ref="AT449">INDEX($H449:$K449,0,MATCH(AT$414,$H$414:$K$414,0))*INDEX($J$408:$R$411,MATCH(AT$414,$I$408:$I$411,0),MATCH(AT$413,$J$407:$R$407,0))</f>
        <v>0</v>
      </c>
      <c r="AU449" s="695" cm="1">
        <f t="array" ref="AU449">INDEX($H449:$K449,0,MATCH(AU$414,$H$414:$K$414,0))*INDEX($J$408:$R$411,MATCH(AU$414,$I$408:$I$411,0),MATCH(AU$413,$J$407:$R$407,0))</f>
        <v>0</v>
      </c>
      <c r="AV449" s="186"/>
      <c r="AW449" s="186"/>
      <c r="AX449" s="16"/>
      <c r="AY449" s="8"/>
      <c r="AZ449" s="8"/>
      <c r="BA449" s="8"/>
    </row>
    <row r="450" spans="1:53" ht="14.5" outlineLevel="1" x14ac:dyDescent="0.35">
      <c r="A450" s="6"/>
      <c r="B450" s="7"/>
      <c r="C450" s="17"/>
      <c r="D450" s="17"/>
      <c r="E450" s="17"/>
      <c r="F450" s="26"/>
      <c r="G450" s="26" t="str">
        <f t="shared" si="188"/>
        <v>YYNWBz</v>
      </c>
      <c r="H450" s="222">
        <f t="shared" si="186"/>
        <v>18</v>
      </c>
      <c r="I450" s="222">
        <f t="shared" si="186"/>
        <v>78</v>
      </c>
      <c r="J450" s="222">
        <f t="shared" si="189"/>
        <v>25</v>
      </c>
      <c r="K450" s="222">
        <f t="shared" si="187"/>
        <v>0</v>
      </c>
      <c r="L450" s="695" cm="1">
        <f t="array" ref="L450">INDEX($H450:$K450,0,MATCH(L$414,$H$414:$K$414,0))*INDEX($J$408:$R$411,MATCH(L$414,$I$408:$I$411,0),MATCH(L$413,$J$407:$R$407,0))</f>
        <v>18</v>
      </c>
      <c r="M450" s="695" cm="1">
        <f t="array" ref="M450">INDEX($H450:$K450,0,MATCH(M$414,$H$414:$K$414,0))*INDEX($J$408:$R$411,MATCH(M$414,$I$408:$I$411,0),MATCH(M$413,$J$407:$R$407,0))</f>
        <v>78</v>
      </c>
      <c r="N450" s="695" cm="1">
        <f t="array" ref="N450">INDEX($H450:$K450,0,MATCH(N$414,$H$414:$K$414,0))*INDEX($J$408:$R$411,MATCH(N$414,$I$408:$I$411,0),MATCH(N$413,$J$407:$R$407,0))</f>
        <v>50</v>
      </c>
      <c r="O450" s="695" cm="1">
        <f t="array" ref="O450">INDEX($H450:$K450,0,MATCH(O$414,$H$414:$K$414,0))*INDEX($J$408:$R$411,MATCH(O$414,$I$408:$I$411,0),MATCH(O$413,$J$407:$R$407,0))</f>
        <v>0</v>
      </c>
      <c r="P450" s="695" cm="1">
        <f t="array" ref="P450">INDEX($H450:$K450,0,MATCH(P$414,$H$414:$K$414,0))*INDEX($J$408:$R$411,MATCH(P$414,$I$408:$I$411,0),MATCH(P$413,$J$407:$R$407,0))</f>
        <v>18</v>
      </c>
      <c r="Q450" s="695" cm="1">
        <f t="array" ref="Q450">INDEX($H450:$K450,0,MATCH(Q$414,$H$414:$K$414,0))*INDEX($J$408:$R$411,MATCH(Q$414,$I$408:$I$411,0),MATCH(Q$413,$J$407:$R$407,0))</f>
        <v>78</v>
      </c>
      <c r="R450" s="695" cm="1">
        <f t="array" ref="R450">INDEX($H450:$K450,0,MATCH(R$414,$H$414:$K$414,0))*INDEX($J$408:$R$411,MATCH(R$414,$I$408:$I$411,0),MATCH(R$413,$J$407:$R$407,0))</f>
        <v>50</v>
      </c>
      <c r="S450" s="695" cm="1">
        <f t="array" ref="S450">INDEX($H450:$K450,0,MATCH(S$414,$H$414:$K$414,0))*INDEX($J$408:$R$411,MATCH(S$414,$I$408:$I$411,0),MATCH(S$413,$J$407:$R$407,0))</f>
        <v>0</v>
      </c>
      <c r="T450" s="695" cm="1">
        <f t="array" ref="T450">INDEX($H450:$K450,0,MATCH(T$414,$H$414:$K$414,0))*INDEX($J$408:$R$411,MATCH(T$414,$I$408:$I$411,0),MATCH(T$413,$J$407:$R$407,0))</f>
        <v>18</v>
      </c>
      <c r="U450" s="695" cm="1">
        <f t="array" ref="U450">INDEX($H450:$K450,0,MATCH(U$414,$H$414:$K$414,0))*INDEX($J$408:$R$411,MATCH(U$414,$I$408:$I$411,0),MATCH(U$413,$J$407:$R$407,0))</f>
        <v>78</v>
      </c>
      <c r="V450" s="695" cm="1">
        <f t="array" ref="V450">INDEX($H450:$K450,0,MATCH(V$414,$H$414:$K$414,0))*INDEX($J$408:$R$411,MATCH(V$414,$I$408:$I$411,0),MATCH(V$413,$J$407:$R$407,0))</f>
        <v>25</v>
      </c>
      <c r="W450" s="695" cm="1">
        <f t="array" ref="W450">INDEX($H450:$K450,0,MATCH(W$414,$H$414:$K$414,0))*INDEX($J$408:$R$411,MATCH(W$414,$I$408:$I$411,0),MATCH(W$413,$J$407:$R$407,0))</f>
        <v>0</v>
      </c>
      <c r="X450" s="695" cm="1">
        <f t="array" ref="X450">INDEX($H450:$K450,0,MATCH(X$414,$H$414:$K$414,0))*INDEX($J$408:$R$411,MATCH(X$414,$I$408:$I$411,0),MATCH(X$413,$J$407:$R$407,0))</f>
        <v>18</v>
      </c>
      <c r="Y450" s="695" cm="1">
        <f t="array" ref="Y450">INDEX($H450:$K450,0,MATCH(Y$414,$H$414:$K$414,0))*INDEX($J$408:$R$411,MATCH(Y$414,$I$408:$I$411,0),MATCH(Y$413,$J$407:$R$407,0))</f>
        <v>78</v>
      </c>
      <c r="Z450" s="695" cm="1">
        <f t="array" ref="Z450">INDEX($H450:$K450,0,MATCH(Z$414,$H$414:$K$414,0))*INDEX($J$408:$R$411,MATCH(Z$414,$I$408:$I$411,0),MATCH(Z$413,$J$407:$R$407,0))</f>
        <v>25</v>
      </c>
      <c r="AA450" s="695" cm="1">
        <f t="array" ref="AA450">INDEX($H450:$K450,0,MATCH(AA$414,$H$414:$K$414,0))*INDEX($J$408:$R$411,MATCH(AA$414,$I$408:$I$411,0),MATCH(AA$413,$J$407:$R$407,0))</f>
        <v>0</v>
      </c>
      <c r="AB450" s="695" cm="1">
        <f t="array" ref="AB450">INDEX($H450:$K450,0,MATCH(AB$414,$H$414:$K$414,0))*INDEX($J$408:$R$411,MATCH(AB$414,$I$408:$I$411,0),MATCH(AB$413,$J$407:$R$407,0))</f>
        <v>18</v>
      </c>
      <c r="AC450" s="695" cm="1">
        <f t="array" ref="AC450">INDEX($H450:$K450,0,MATCH(AC$414,$H$414:$K$414,0))*INDEX($J$408:$R$411,MATCH(AC$414,$I$408:$I$411,0),MATCH(AC$413,$J$407:$R$407,0))</f>
        <v>78</v>
      </c>
      <c r="AD450" s="695" cm="1">
        <f t="array" ref="AD450">INDEX($H450:$K450,0,MATCH(AD$414,$H$414:$K$414,0))*INDEX($J$408:$R$411,MATCH(AD$414,$I$408:$I$411,0),MATCH(AD$413,$J$407:$R$407,0))</f>
        <v>25</v>
      </c>
      <c r="AE450" s="695" cm="1">
        <f t="array" ref="AE450">INDEX($H450:$K450,0,MATCH(AE$414,$H$414:$K$414,0))*INDEX($J$408:$R$411,MATCH(AE$414,$I$408:$I$411,0),MATCH(AE$413,$J$407:$R$407,0))</f>
        <v>0</v>
      </c>
      <c r="AF450" s="695" cm="1">
        <f t="array" ref="AF450">INDEX($H450:$K450,0,MATCH(AF$414,$H$414:$K$414,0))*INDEX($J$408:$R$411,MATCH(AF$414,$I$408:$I$411,0),MATCH(AF$413,$J$407:$R$407,0))</f>
        <v>18</v>
      </c>
      <c r="AG450" s="695" cm="1">
        <f t="array" ref="AG450">INDEX($H450:$K450,0,MATCH(AG$414,$H$414:$K$414,0))*INDEX($J$408:$R$411,MATCH(AG$414,$I$408:$I$411,0),MATCH(AG$413,$J$407:$R$407,0))</f>
        <v>78</v>
      </c>
      <c r="AH450" s="695" cm="1">
        <f t="array" ref="AH450">INDEX($H450:$K450,0,MATCH(AH$414,$H$414:$K$414,0))*INDEX($J$408:$R$411,MATCH(AH$414,$I$408:$I$411,0),MATCH(AH$413,$J$407:$R$407,0))</f>
        <v>25</v>
      </c>
      <c r="AI450" s="695" cm="1">
        <f t="array" ref="AI450">INDEX($H450:$K450,0,MATCH(AI$414,$H$414:$K$414,0))*INDEX($J$408:$R$411,MATCH(AI$414,$I$408:$I$411,0),MATCH(AI$413,$J$407:$R$407,0))</f>
        <v>0</v>
      </c>
      <c r="AJ450" s="695" cm="1">
        <f t="array" ref="AJ450">INDEX($H450:$K450,0,MATCH(AJ$414,$H$414:$K$414,0))*INDEX($J$408:$R$411,MATCH(AJ$414,$I$408:$I$411,0),MATCH(AJ$413,$J$407:$R$407,0))</f>
        <v>18</v>
      </c>
      <c r="AK450" s="695" cm="1">
        <f t="array" ref="AK450">INDEX($H450:$K450,0,MATCH(AK$414,$H$414:$K$414,0))*INDEX($J$408:$R$411,MATCH(AK$414,$I$408:$I$411,0),MATCH(AK$413,$J$407:$R$407,0))</f>
        <v>78</v>
      </c>
      <c r="AL450" s="695" cm="1">
        <f t="array" ref="AL450">INDEX($H450:$K450,0,MATCH(AL$414,$H$414:$K$414,0))*INDEX($J$408:$R$411,MATCH(AL$414,$I$408:$I$411,0),MATCH(AL$413,$J$407:$R$407,0))</f>
        <v>0</v>
      </c>
      <c r="AM450" s="695" cm="1">
        <f t="array" ref="AM450">INDEX($H450:$K450,0,MATCH(AM$414,$H$414:$K$414,0))*INDEX($J$408:$R$411,MATCH(AM$414,$I$408:$I$411,0),MATCH(AM$413,$J$407:$R$407,0))</f>
        <v>0</v>
      </c>
      <c r="AN450" s="695" cm="1">
        <f t="array" ref="AN450">INDEX($H450:$K450,0,MATCH(AN$414,$H$414:$K$414,0))*INDEX($J$408:$R$411,MATCH(AN$414,$I$408:$I$411,0),MATCH(AN$413,$J$407:$R$407,0))</f>
        <v>18</v>
      </c>
      <c r="AO450" s="695" cm="1">
        <f t="array" ref="AO450">INDEX($H450:$K450,0,MATCH(AO$414,$H$414:$K$414,0))*INDEX($J$408:$R$411,MATCH(AO$414,$I$408:$I$411,0),MATCH(AO$413,$J$407:$R$407,0))</f>
        <v>78</v>
      </c>
      <c r="AP450" s="695" cm="1">
        <f t="array" ref="AP450">INDEX($H450:$K450,0,MATCH(AP$414,$H$414:$K$414,0))*INDEX($J$408:$R$411,MATCH(AP$414,$I$408:$I$411,0),MATCH(AP$413,$J$407:$R$407,0))</f>
        <v>0</v>
      </c>
      <c r="AQ450" s="695" cm="1">
        <f t="array" ref="AQ450">INDEX($H450:$K450,0,MATCH(AQ$414,$H$414:$K$414,0))*INDEX($J$408:$R$411,MATCH(AQ$414,$I$408:$I$411,0),MATCH(AQ$413,$J$407:$R$407,0))</f>
        <v>0</v>
      </c>
      <c r="AR450" s="695" cm="1">
        <f t="array" ref="AR450">INDEX($H450:$K450,0,MATCH(AR$414,$H$414:$K$414,0))*INDEX($J$408:$R$411,MATCH(AR$414,$I$408:$I$411,0),MATCH(AR$413,$J$407:$R$407,0))</f>
        <v>18</v>
      </c>
      <c r="AS450" s="695" cm="1">
        <f t="array" ref="AS450">INDEX($H450:$K450,0,MATCH(AS$414,$H$414:$K$414,0))*INDEX($J$408:$R$411,MATCH(AS$414,$I$408:$I$411,0),MATCH(AS$413,$J$407:$R$407,0))</f>
        <v>78</v>
      </c>
      <c r="AT450" s="695" cm="1">
        <f t="array" ref="AT450">INDEX($H450:$K450,0,MATCH(AT$414,$H$414:$K$414,0))*INDEX($J$408:$R$411,MATCH(AT$414,$I$408:$I$411,0),MATCH(AT$413,$J$407:$R$407,0))</f>
        <v>0</v>
      </c>
      <c r="AU450" s="695" cm="1">
        <f t="array" ref="AU450">INDEX($H450:$K450,0,MATCH(AU$414,$H$414:$K$414,0))*INDEX($J$408:$R$411,MATCH(AU$414,$I$408:$I$411,0),MATCH(AU$413,$J$407:$R$407,0))</f>
        <v>0</v>
      </c>
      <c r="AV450" s="186"/>
      <c r="AW450" s="186"/>
      <c r="AX450" s="16"/>
      <c r="AY450" s="8"/>
      <c r="AZ450" s="8"/>
      <c r="BA450" s="8"/>
    </row>
    <row r="451" spans="1:53" ht="14.5" outlineLevel="1" x14ac:dyDescent="0.35">
      <c r="A451" s="6"/>
      <c r="B451" s="7"/>
      <c r="C451" s="17"/>
      <c r="D451" s="17"/>
      <c r="E451" s="17"/>
      <c r="F451" s="26"/>
      <c r="G451" s="26" t="str">
        <f t="shared" si="188"/>
        <v>YYNWBzd</v>
      </c>
      <c r="H451" s="222">
        <f t="shared" si="186"/>
        <v>18</v>
      </c>
      <c r="I451" s="222">
        <f t="shared" si="186"/>
        <v>78</v>
      </c>
      <c r="J451" s="222">
        <f t="shared" si="189"/>
        <v>25</v>
      </c>
      <c r="K451" s="222">
        <f t="shared" si="187"/>
        <v>0</v>
      </c>
      <c r="L451" s="695" cm="1">
        <f t="array" ref="L451">INDEX($H451:$K451,0,MATCH(L$414,$H$414:$K$414,0))*INDEX($J$408:$R$411,MATCH(L$414,$I$408:$I$411,0),MATCH(L$413,$J$407:$R$407,0))</f>
        <v>18</v>
      </c>
      <c r="M451" s="695" cm="1">
        <f t="array" ref="M451">INDEX($H451:$K451,0,MATCH(M$414,$H$414:$K$414,0))*INDEX($J$408:$R$411,MATCH(M$414,$I$408:$I$411,0),MATCH(M$413,$J$407:$R$407,0))</f>
        <v>78</v>
      </c>
      <c r="N451" s="695" cm="1">
        <f t="array" ref="N451">INDEX($H451:$K451,0,MATCH(N$414,$H$414:$K$414,0))*INDEX($J$408:$R$411,MATCH(N$414,$I$408:$I$411,0),MATCH(N$413,$J$407:$R$407,0))</f>
        <v>50</v>
      </c>
      <c r="O451" s="695" cm="1">
        <f t="array" ref="O451">INDEX($H451:$K451,0,MATCH(O$414,$H$414:$K$414,0))*INDEX($J$408:$R$411,MATCH(O$414,$I$408:$I$411,0),MATCH(O$413,$J$407:$R$407,0))</f>
        <v>0</v>
      </c>
      <c r="P451" s="695" cm="1">
        <f t="array" ref="P451">INDEX($H451:$K451,0,MATCH(P$414,$H$414:$K$414,0))*INDEX($J$408:$R$411,MATCH(P$414,$I$408:$I$411,0),MATCH(P$413,$J$407:$R$407,0))</f>
        <v>18</v>
      </c>
      <c r="Q451" s="695" cm="1">
        <f t="array" ref="Q451">INDEX($H451:$K451,0,MATCH(Q$414,$H$414:$K$414,0))*INDEX($J$408:$R$411,MATCH(Q$414,$I$408:$I$411,0),MATCH(Q$413,$J$407:$R$407,0))</f>
        <v>78</v>
      </c>
      <c r="R451" s="695" cm="1">
        <f t="array" ref="R451">INDEX($H451:$K451,0,MATCH(R$414,$H$414:$K$414,0))*INDEX($J$408:$R$411,MATCH(R$414,$I$408:$I$411,0),MATCH(R$413,$J$407:$R$407,0))</f>
        <v>50</v>
      </c>
      <c r="S451" s="695" cm="1">
        <f t="array" ref="S451">INDEX($H451:$K451,0,MATCH(S$414,$H$414:$K$414,0))*INDEX($J$408:$R$411,MATCH(S$414,$I$408:$I$411,0),MATCH(S$413,$J$407:$R$407,0))</f>
        <v>0</v>
      </c>
      <c r="T451" s="695" cm="1">
        <f t="array" ref="T451">INDEX($H451:$K451,0,MATCH(T$414,$H$414:$K$414,0))*INDEX($J$408:$R$411,MATCH(T$414,$I$408:$I$411,0),MATCH(T$413,$J$407:$R$407,0))</f>
        <v>18</v>
      </c>
      <c r="U451" s="695" cm="1">
        <f t="array" ref="U451">INDEX($H451:$K451,0,MATCH(U$414,$H$414:$K$414,0))*INDEX($J$408:$R$411,MATCH(U$414,$I$408:$I$411,0),MATCH(U$413,$J$407:$R$407,0))</f>
        <v>78</v>
      </c>
      <c r="V451" s="695" cm="1">
        <f t="array" ref="V451">INDEX($H451:$K451,0,MATCH(V$414,$H$414:$K$414,0))*INDEX($J$408:$R$411,MATCH(V$414,$I$408:$I$411,0),MATCH(V$413,$J$407:$R$407,0))</f>
        <v>25</v>
      </c>
      <c r="W451" s="695" cm="1">
        <f t="array" ref="W451">INDEX($H451:$K451,0,MATCH(W$414,$H$414:$K$414,0))*INDEX($J$408:$R$411,MATCH(W$414,$I$408:$I$411,0),MATCH(W$413,$J$407:$R$407,0))</f>
        <v>0</v>
      </c>
      <c r="X451" s="695" cm="1">
        <f t="array" ref="X451">INDEX($H451:$K451,0,MATCH(X$414,$H$414:$K$414,0))*INDEX($J$408:$R$411,MATCH(X$414,$I$408:$I$411,0),MATCH(X$413,$J$407:$R$407,0))</f>
        <v>18</v>
      </c>
      <c r="Y451" s="695" cm="1">
        <f t="array" ref="Y451">INDEX($H451:$K451,0,MATCH(Y$414,$H$414:$K$414,0))*INDEX($J$408:$R$411,MATCH(Y$414,$I$408:$I$411,0),MATCH(Y$413,$J$407:$R$407,0))</f>
        <v>78</v>
      </c>
      <c r="Z451" s="695" cm="1">
        <f t="array" ref="Z451">INDEX($H451:$K451,0,MATCH(Z$414,$H$414:$K$414,0))*INDEX($J$408:$R$411,MATCH(Z$414,$I$408:$I$411,0),MATCH(Z$413,$J$407:$R$407,0))</f>
        <v>25</v>
      </c>
      <c r="AA451" s="695" cm="1">
        <f t="array" ref="AA451">INDEX($H451:$K451,0,MATCH(AA$414,$H$414:$K$414,0))*INDEX($J$408:$R$411,MATCH(AA$414,$I$408:$I$411,0),MATCH(AA$413,$J$407:$R$407,0))</f>
        <v>0</v>
      </c>
      <c r="AB451" s="695" cm="1">
        <f t="array" ref="AB451">INDEX($H451:$K451,0,MATCH(AB$414,$H$414:$K$414,0))*INDEX($J$408:$R$411,MATCH(AB$414,$I$408:$I$411,0),MATCH(AB$413,$J$407:$R$407,0))</f>
        <v>18</v>
      </c>
      <c r="AC451" s="695" cm="1">
        <f t="array" ref="AC451">INDEX($H451:$K451,0,MATCH(AC$414,$H$414:$K$414,0))*INDEX($J$408:$R$411,MATCH(AC$414,$I$408:$I$411,0),MATCH(AC$413,$J$407:$R$407,0))</f>
        <v>78</v>
      </c>
      <c r="AD451" s="695" cm="1">
        <f t="array" ref="AD451">INDEX($H451:$K451,0,MATCH(AD$414,$H$414:$K$414,0))*INDEX($J$408:$R$411,MATCH(AD$414,$I$408:$I$411,0),MATCH(AD$413,$J$407:$R$407,0))</f>
        <v>25</v>
      </c>
      <c r="AE451" s="695" cm="1">
        <f t="array" ref="AE451">INDEX($H451:$K451,0,MATCH(AE$414,$H$414:$K$414,0))*INDEX($J$408:$R$411,MATCH(AE$414,$I$408:$I$411,0),MATCH(AE$413,$J$407:$R$407,0))</f>
        <v>0</v>
      </c>
      <c r="AF451" s="695" cm="1">
        <f t="array" ref="AF451">INDEX($H451:$K451,0,MATCH(AF$414,$H$414:$K$414,0))*INDEX($J$408:$R$411,MATCH(AF$414,$I$408:$I$411,0),MATCH(AF$413,$J$407:$R$407,0))</f>
        <v>18</v>
      </c>
      <c r="AG451" s="695" cm="1">
        <f t="array" ref="AG451">INDEX($H451:$K451,0,MATCH(AG$414,$H$414:$K$414,0))*INDEX($J$408:$R$411,MATCH(AG$414,$I$408:$I$411,0),MATCH(AG$413,$J$407:$R$407,0))</f>
        <v>78</v>
      </c>
      <c r="AH451" s="695" cm="1">
        <f t="array" ref="AH451">INDEX($H451:$K451,0,MATCH(AH$414,$H$414:$K$414,0))*INDEX($J$408:$R$411,MATCH(AH$414,$I$408:$I$411,0),MATCH(AH$413,$J$407:$R$407,0))</f>
        <v>25</v>
      </c>
      <c r="AI451" s="695" cm="1">
        <f t="array" ref="AI451">INDEX($H451:$K451,0,MATCH(AI$414,$H$414:$K$414,0))*INDEX($J$408:$R$411,MATCH(AI$414,$I$408:$I$411,0),MATCH(AI$413,$J$407:$R$407,0))</f>
        <v>0</v>
      </c>
      <c r="AJ451" s="695" cm="1">
        <f t="array" ref="AJ451">INDEX($H451:$K451,0,MATCH(AJ$414,$H$414:$K$414,0))*INDEX($J$408:$R$411,MATCH(AJ$414,$I$408:$I$411,0),MATCH(AJ$413,$J$407:$R$407,0))</f>
        <v>18</v>
      </c>
      <c r="AK451" s="695" cm="1">
        <f t="array" ref="AK451">INDEX($H451:$K451,0,MATCH(AK$414,$H$414:$K$414,0))*INDEX($J$408:$R$411,MATCH(AK$414,$I$408:$I$411,0),MATCH(AK$413,$J$407:$R$407,0))</f>
        <v>78</v>
      </c>
      <c r="AL451" s="695" cm="1">
        <f t="array" ref="AL451">INDEX($H451:$K451,0,MATCH(AL$414,$H$414:$K$414,0))*INDEX($J$408:$R$411,MATCH(AL$414,$I$408:$I$411,0),MATCH(AL$413,$J$407:$R$407,0))</f>
        <v>0</v>
      </c>
      <c r="AM451" s="695" cm="1">
        <f t="array" ref="AM451">INDEX($H451:$K451,0,MATCH(AM$414,$H$414:$K$414,0))*INDEX($J$408:$R$411,MATCH(AM$414,$I$408:$I$411,0),MATCH(AM$413,$J$407:$R$407,0))</f>
        <v>0</v>
      </c>
      <c r="AN451" s="695" cm="1">
        <f t="array" ref="AN451">INDEX($H451:$K451,0,MATCH(AN$414,$H$414:$K$414,0))*INDEX($J$408:$R$411,MATCH(AN$414,$I$408:$I$411,0),MATCH(AN$413,$J$407:$R$407,0))</f>
        <v>18</v>
      </c>
      <c r="AO451" s="695" cm="1">
        <f t="array" ref="AO451">INDEX($H451:$K451,0,MATCH(AO$414,$H$414:$K$414,0))*INDEX($J$408:$R$411,MATCH(AO$414,$I$408:$I$411,0),MATCH(AO$413,$J$407:$R$407,0))</f>
        <v>78</v>
      </c>
      <c r="AP451" s="695" cm="1">
        <f t="array" ref="AP451">INDEX($H451:$K451,0,MATCH(AP$414,$H$414:$K$414,0))*INDEX($J$408:$R$411,MATCH(AP$414,$I$408:$I$411,0),MATCH(AP$413,$J$407:$R$407,0))</f>
        <v>0</v>
      </c>
      <c r="AQ451" s="695" cm="1">
        <f t="array" ref="AQ451">INDEX($H451:$K451,0,MATCH(AQ$414,$H$414:$K$414,0))*INDEX($J$408:$R$411,MATCH(AQ$414,$I$408:$I$411,0),MATCH(AQ$413,$J$407:$R$407,0))</f>
        <v>0</v>
      </c>
      <c r="AR451" s="695" cm="1">
        <f t="array" ref="AR451">INDEX($H451:$K451,0,MATCH(AR$414,$H$414:$K$414,0))*INDEX($J$408:$R$411,MATCH(AR$414,$I$408:$I$411,0),MATCH(AR$413,$J$407:$R$407,0))</f>
        <v>18</v>
      </c>
      <c r="AS451" s="695" cm="1">
        <f t="array" ref="AS451">INDEX($H451:$K451,0,MATCH(AS$414,$H$414:$K$414,0))*INDEX($J$408:$R$411,MATCH(AS$414,$I$408:$I$411,0),MATCH(AS$413,$J$407:$R$407,0))</f>
        <v>78</v>
      </c>
      <c r="AT451" s="695" cm="1">
        <f t="array" ref="AT451">INDEX($H451:$K451,0,MATCH(AT$414,$H$414:$K$414,0))*INDEX($J$408:$R$411,MATCH(AT$414,$I$408:$I$411,0),MATCH(AT$413,$J$407:$R$407,0))</f>
        <v>0</v>
      </c>
      <c r="AU451" s="695" cm="1">
        <f t="array" ref="AU451">INDEX($H451:$K451,0,MATCH(AU$414,$H$414:$K$414,0))*INDEX($J$408:$R$411,MATCH(AU$414,$I$408:$I$411,0),MATCH(AU$413,$J$407:$R$407,0))</f>
        <v>0</v>
      </c>
      <c r="AV451" s="186"/>
      <c r="AW451" s="186"/>
      <c r="AX451" s="16"/>
      <c r="AY451" s="8"/>
      <c r="AZ451" s="8"/>
      <c r="BA451" s="8"/>
    </row>
    <row r="452" spans="1:53" ht="14.5" outlineLevel="1" x14ac:dyDescent="0.35">
      <c r="A452" s="6"/>
      <c r="B452" s="7"/>
      <c r="C452" s="17"/>
      <c r="D452" s="17"/>
      <c r="E452" s="17"/>
      <c r="F452" s="26"/>
      <c r="G452" s="26" t="str">
        <f t="shared" si="188"/>
        <v>YYBNWb</v>
      </c>
      <c r="H452" s="222">
        <f t="shared" si="186"/>
        <v>0</v>
      </c>
      <c r="I452" s="222">
        <f t="shared" si="186"/>
        <v>78</v>
      </c>
      <c r="J452" s="222">
        <f t="shared" si="189"/>
        <v>19</v>
      </c>
      <c r="K452" s="222">
        <f t="shared" si="187"/>
        <v>0</v>
      </c>
      <c r="L452" s="695" cm="1">
        <f t="array" ref="L452">INDEX($H452:$K452,0,MATCH(L$414,$H$414:$K$414,0))*INDEX($J$408:$R$411,MATCH(L$414,$I$408:$I$411,0),MATCH(L$413,$J$407:$R$407,0))</f>
        <v>0</v>
      </c>
      <c r="M452" s="695" cm="1">
        <f t="array" ref="M452">INDEX($H452:$K452,0,MATCH(M$414,$H$414:$K$414,0))*INDEX($J$408:$R$411,MATCH(M$414,$I$408:$I$411,0),MATCH(M$413,$J$407:$R$407,0))</f>
        <v>78</v>
      </c>
      <c r="N452" s="695" cm="1">
        <f t="array" ref="N452">INDEX($H452:$K452,0,MATCH(N$414,$H$414:$K$414,0))*INDEX($J$408:$R$411,MATCH(N$414,$I$408:$I$411,0),MATCH(N$413,$J$407:$R$407,0))</f>
        <v>38</v>
      </c>
      <c r="O452" s="695" cm="1">
        <f t="array" ref="O452">INDEX($H452:$K452,0,MATCH(O$414,$H$414:$K$414,0))*INDEX($J$408:$R$411,MATCH(O$414,$I$408:$I$411,0),MATCH(O$413,$J$407:$R$407,0))</f>
        <v>0</v>
      </c>
      <c r="P452" s="695" cm="1">
        <f t="array" ref="P452">INDEX($H452:$K452,0,MATCH(P$414,$H$414:$K$414,0))*INDEX($J$408:$R$411,MATCH(P$414,$I$408:$I$411,0),MATCH(P$413,$J$407:$R$407,0))</f>
        <v>0</v>
      </c>
      <c r="Q452" s="695" cm="1">
        <f t="array" ref="Q452">INDEX($H452:$K452,0,MATCH(Q$414,$H$414:$K$414,0))*INDEX($J$408:$R$411,MATCH(Q$414,$I$408:$I$411,0),MATCH(Q$413,$J$407:$R$407,0))</f>
        <v>78</v>
      </c>
      <c r="R452" s="695" cm="1">
        <f t="array" ref="R452">INDEX($H452:$K452,0,MATCH(R$414,$H$414:$K$414,0))*INDEX($J$408:$R$411,MATCH(R$414,$I$408:$I$411,0),MATCH(R$413,$J$407:$R$407,0))</f>
        <v>38</v>
      </c>
      <c r="S452" s="695" cm="1">
        <f t="array" ref="S452">INDEX($H452:$K452,0,MATCH(S$414,$H$414:$K$414,0))*INDEX($J$408:$R$411,MATCH(S$414,$I$408:$I$411,0),MATCH(S$413,$J$407:$R$407,0))</f>
        <v>0</v>
      </c>
      <c r="T452" s="695" cm="1">
        <f t="array" ref="T452">INDEX($H452:$K452,0,MATCH(T$414,$H$414:$K$414,0))*INDEX($J$408:$R$411,MATCH(T$414,$I$408:$I$411,0),MATCH(T$413,$J$407:$R$407,0))</f>
        <v>0</v>
      </c>
      <c r="U452" s="695" cm="1">
        <f t="array" ref="U452">INDEX($H452:$K452,0,MATCH(U$414,$H$414:$K$414,0))*INDEX($J$408:$R$411,MATCH(U$414,$I$408:$I$411,0),MATCH(U$413,$J$407:$R$407,0))</f>
        <v>78</v>
      </c>
      <c r="V452" s="695" cm="1">
        <f t="array" ref="V452">INDEX($H452:$K452,0,MATCH(V$414,$H$414:$K$414,0))*INDEX($J$408:$R$411,MATCH(V$414,$I$408:$I$411,0),MATCH(V$413,$J$407:$R$407,0))</f>
        <v>19</v>
      </c>
      <c r="W452" s="695" cm="1">
        <f t="array" ref="W452">INDEX($H452:$K452,0,MATCH(W$414,$H$414:$K$414,0))*INDEX($J$408:$R$411,MATCH(W$414,$I$408:$I$411,0),MATCH(W$413,$J$407:$R$407,0))</f>
        <v>0</v>
      </c>
      <c r="X452" s="695" cm="1">
        <f t="array" ref="X452">INDEX($H452:$K452,0,MATCH(X$414,$H$414:$K$414,0))*INDEX($J$408:$R$411,MATCH(X$414,$I$408:$I$411,0),MATCH(X$413,$J$407:$R$407,0))</f>
        <v>0</v>
      </c>
      <c r="Y452" s="695" cm="1">
        <f t="array" ref="Y452">INDEX($H452:$K452,0,MATCH(Y$414,$H$414:$K$414,0))*INDEX($J$408:$R$411,MATCH(Y$414,$I$408:$I$411,0),MATCH(Y$413,$J$407:$R$407,0))</f>
        <v>78</v>
      </c>
      <c r="Z452" s="695" cm="1">
        <f t="array" ref="Z452">INDEX($H452:$K452,0,MATCH(Z$414,$H$414:$K$414,0))*INDEX($J$408:$R$411,MATCH(Z$414,$I$408:$I$411,0),MATCH(Z$413,$J$407:$R$407,0))</f>
        <v>19</v>
      </c>
      <c r="AA452" s="695" cm="1">
        <f t="array" ref="AA452">INDEX($H452:$K452,0,MATCH(AA$414,$H$414:$K$414,0))*INDEX($J$408:$R$411,MATCH(AA$414,$I$408:$I$411,0),MATCH(AA$413,$J$407:$R$407,0))</f>
        <v>0</v>
      </c>
      <c r="AB452" s="695" cm="1">
        <f t="array" ref="AB452">INDEX($H452:$K452,0,MATCH(AB$414,$H$414:$K$414,0))*INDEX($J$408:$R$411,MATCH(AB$414,$I$408:$I$411,0),MATCH(AB$413,$J$407:$R$407,0))</f>
        <v>0</v>
      </c>
      <c r="AC452" s="695" cm="1">
        <f t="array" ref="AC452">INDEX($H452:$K452,0,MATCH(AC$414,$H$414:$K$414,0))*INDEX($J$408:$R$411,MATCH(AC$414,$I$408:$I$411,0),MATCH(AC$413,$J$407:$R$407,0))</f>
        <v>78</v>
      </c>
      <c r="AD452" s="695" cm="1">
        <f t="array" ref="AD452">INDEX($H452:$K452,0,MATCH(AD$414,$H$414:$K$414,0))*INDEX($J$408:$R$411,MATCH(AD$414,$I$408:$I$411,0),MATCH(AD$413,$J$407:$R$407,0))</f>
        <v>19</v>
      </c>
      <c r="AE452" s="695" cm="1">
        <f t="array" ref="AE452">INDEX($H452:$K452,0,MATCH(AE$414,$H$414:$K$414,0))*INDEX($J$408:$R$411,MATCH(AE$414,$I$408:$I$411,0),MATCH(AE$413,$J$407:$R$407,0))</f>
        <v>0</v>
      </c>
      <c r="AF452" s="695" cm="1">
        <f t="array" ref="AF452">INDEX($H452:$K452,0,MATCH(AF$414,$H$414:$K$414,0))*INDEX($J$408:$R$411,MATCH(AF$414,$I$408:$I$411,0),MATCH(AF$413,$J$407:$R$407,0))</f>
        <v>0</v>
      </c>
      <c r="AG452" s="695" cm="1">
        <f t="array" ref="AG452">INDEX($H452:$K452,0,MATCH(AG$414,$H$414:$K$414,0))*INDEX($J$408:$R$411,MATCH(AG$414,$I$408:$I$411,0),MATCH(AG$413,$J$407:$R$407,0))</f>
        <v>78</v>
      </c>
      <c r="AH452" s="695" cm="1">
        <f t="array" ref="AH452">INDEX($H452:$K452,0,MATCH(AH$414,$H$414:$K$414,0))*INDEX($J$408:$R$411,MATCH(AH$414,$I$408:$I$411,0),MATCH(AH$413,$J$407:$R$407,0))</f>
        <v>19</v>
      </c>
      <c r="AI452" s="695" cm="1">
        <f t="array" ref="AI452">INDEX($H452:$K452,0,MATCH(AI$414,$H$414:$K$414,0))*INDEX($J$408:$R$411,MATCH(AI$414,$I$408:$I$411,0),MATCH(AI$413,$J$407:$R$407,0))</f>
        <v>0</v>
      </c>
      <c r="AJ452" s="695" cm="1">
        <f t="array" ref="AJ452">INDEX($H452:$K452,0,MATCH(AJ$414,$H$414:$K$414,0))*INDEX($J$408:$R$411,MATCH(AJ$414,$I$408:$I$411,0),MATCH(AJ$413,$J$407:$R$407,0))</f>
        <v>0</v>
      </c>
      <c r="AK452" s="695" cm="1">
        <f t="array" ref="AK452">INDEX($H452:$K452,0,MATCH(AK$414,$H$414:$K$414,0))*INDEX($J$408:$R$411,MATCH(AK$414,$I$408:$I$411,0),MATCH(AK$413,$J$407:$R$407,0))</f>
        <v>78</v>
      </c>
      <c r="AL452" s="695" cm="1">
        <f t="array" ref="AL452">INDEX($H452:$K452,0,MATCH(AL$414,$H$414:$K$414,0))*INDEX($J$408:$R$411,MATCH(AL$414,$I$408:$I$411,0),MATCH(AL$413,$J$407:$R$407,0))</f>
        <v>0</v>
      </c>
      <c r="AM452" s="695" cm="1">
        <f t="array" ref="AM452">INDEX($H452:$K452,0,MATCH(AM$414,$H$414:$K$414,0))*INDEX($J$408:$R$411,MATCH(AM$414,$I$408:$I$411,0),MATCH(AM$413,$J$407:$R$407,0))</f>
        <v>0</v>
      </c>
      <c r="AN452" s="695" cm="1">
        <f t="array" ref="AN452">INDEX($H452:$K452,0,MATCH(AN$414,$H$414:$K$414,0))*INDEX($J$408:$R$411,MATCH(AN$414,$I$408:$I$411,0),MATCH(AN$413,$J$407:$R$407,0))</f>
        <v>0</v>
      </c>
      <c r="AO452" s="695" cm="1">
        <f t="array" ref="AO452">INDEX($H452:$K452,0,MATCH(AO$414,$H$414:$K$414,0))*INDEX($J$408:$R$411,MATCH(AO$414,$I$408:$I$411,0),MATCH(AO$413,$J$407:$R$407,0))</f>
        <v>78</v>
      </c>
      <c r="AP452" s="695" cm="1">
        <f t="array" ref="AP452">INDEX($H452:$K452,0,MATCH(AP$414,$H$414:$K$414,0))*INDEX($J$408:$R$411,MATCH(AP$414,$I$408:$I$411,0),MATCH(AP$413,$J$407:$R$407,0))</f>
        <v>0</v>
      </c>
      <c r="AQ452" s="695" cm="1">
        <f t="array" ref="AQ452">INDEX($H452:$K452,0,MATCH(AQ$414,$H$414:$K$414,0))*INDEX($J$408:$R$411,MATCH(AQ$414,$I$408:$I$411,0),MATCH(AQ$413,$J$407:$R$407,0))</f>
        <v>0</v>
      </c>
      <c r="AR452" s="695" cm="1">
        <f t="array" ref="AR452">INDEX($H452:$K452,0,MATCH(AR$414,$H$414:$K$414,0))*INDEX($J$408:$R$411,MATCH(AR$414,$I$408:$I$411,0),MATCH(AR$413,$J$407:$R$407,0))</f>
        <v>0</v>
      </c>
      <c r="AS452" s="695" cm="1">
        <f t="array" ref="AS452">INDEX($H452:$K452,0,MATCH(AS$414,$H$414:$K$414,0))*INDEX($J$408:$R$411,MATCH(AS$414,$I$408:$I$411,0),MATCH(AS$413,$J$407:$R$407,0))</f>
        <v>78</v>
      </c>
      <c r="AT452" s="695" cm="1">
        <f t="array" ref="AT452">INDEX($H452:$K452,0,MATCH(AT$414,$H$414:$K$414,0))*INDEX($J$408:$R$411,MATCH(AT$414,$I$408:$I$411,0),MATCH(AT$413,$J$407:$R$407,0))</f>
        <v>0</v>
      </c>
      <c r="AU452" s="695" cm="1">
        <f t="array" ref="AU452">INDEX($H452:$K452,0,MATCH(AU$414,$H$414:$K$414,0))*INDEX($J$408:$R$411,MATCH(AU$414,$I$408:$I$411,0),MATCH(AU$413,$J$407:$R$407,0))</f>
        <v>0</v>
      </c>
      <c r="AV452" s="186"/>
      <c r="AW452" s="186"/>
      <c r="AX452" s="16"/>
      <c r="AY452" s="8"/>
      <c r="AZ452" s="8"/>
      <c r="BA452" s="8"/>
    </row>
    <row r="453" spans="1:53" ht="14.5" outlineLevel="1" x14ac:dyDescent="0.35">
      <c r="A453" s="6"/>
      <c r="B453" s="7"/>
      <c r="C453" s="17"/>
      <c r="D453" s="17"/>
      <c r="E453" s="17"/>
      <c r="F453" s="26"/>
      <c r="G453" s="26" t="str">
        <f t="shared" si="188"/>
        <v>YYBNWbd</v>
      </c>
      <c r="H453" s="222">
        <f t="shared" ref="H453:I468" si="190">INDEX($Z$228:$AC$241,MATCH($M201,$Y$228:$Y$241,0),MATCH(H$414,$Z$227:$AC$227,0))</f>
        <v>0</v>
      </c>
      <c r="I453" s="222">
        <f t="shared" si="190"/>
        <v>78</v>
      </c>
      <c r="J453" s="222">
        <f t="shared" si="189"/>
        <v>19</v>
      </c>
      <c r="K453" s="222">
        <f t="shared" si="187"/>
        <v>0</v>
      </c>
      <c r="L453" s="695" cm="1">
        <f t="array" ref="L453">INDEX($H453:$K453,0,MATCH(L$414,$H$414:$K$414,0))*INDEX($J$408:$R$411,MATCH(L$414,$I$408:$I$411,0),MATCH(L$413,$J$407:$R$407,0))</f>
        <v>0</v>
      </c>
      <c r="M453" s="695" cm="1">
        <f t="array" ref="M453">INDEX($H453:$K453,0,MATCH(M$414,$H$414:$K$414,0))*INDEX($J$408:$R$411,MATCH(M$414,$I$408:$I$411,0),MATCH(M$413,$J$407:$R$407,0))</f>
        <v>78</v>
      </c>
      <c r="N453" s="695" cm="1">
        <f t="array" ref="N453">INDEX($H453:$K453,0,MATCH(N$414,$H$414:$K$414,0))*INDEX($J$408:$R$411,MATCH(N$414,$I$408:$I$411,0),MATCH(N$413,$J$407:$R$407,0))</f>
        <v>38</v>
      </c>
      <c r="O453" s="695" cm="1">
        <f t="array" ref="O453">INDEX($H453:$K453,0,MATCH(O$414,$H$414:$K$414,0))*INDEX($J$408:$R$411,MATCH(O$414,$I$408:$I$411,0),MATCH(O$413,$J$407:$R$407,0))</f>
        <v>0</v>
      </c>
      <c r="P453" s="695" cm="1">
        <f t="array" ref="P453">INDEX($H453:$K453,0,MATCH(P$414,$H$414:$K$414,0))*INDEX($J$408:$R$411,MATCH(P$414,$I$408:$I$411,0),MATCH(P$413,$J$407:$R$407,0))</f>
        <v>0</v>
      </c>
      <c r="Q453" s="695" cm="1">
        <f t="array" ref="Q453">INDEX($H453:$K453,0,MATCH(Q$414,$H$414:$K$414,0))*INDEX($J$408:$R$411,MATCH(Q$414,$I$408:$I$411,0),MATCH(Q$413,$J$407:$R$407,0))</f>
        <v>78</v>
      </c>
      <c r="R453" s="695" cm="1">
        <f t="array" ref="R453">INDEX($H453:$K453,0,MATCH(R$414,$H$414:$K$414,0))*INDEX($J$408:$R$411,MATCH(R$414,$I$408:$I$411,0),MATCH(R$413,$J$407:$R$407,0))</f>
        <v>38</v>
      </c>
      <c r="S453" s="695" cm="1">
        <f t="array" ref="S453">INDEX($H453:$K453,0,MATCH(S$414,$H$414:$K$414,0))*INDEX($J$408:$R$411,MATCH(S$414,$I$408:$I$411,0),MATCH(S$413,$J$407:$R$407,0))</f>
        <v>0</v>
      </c>
      <c r="T453" s="695" cm="1">
        <f t="array" ref="T453">INDEX($H453:$K453,0,MATCH(T$414,$H$414:$K$414,0))*INDEX($J$408:$R$411,MATCH(T$414,$I$408:$I$411,0),MATCH(T$413,$J$407:$R$407,0))</f>
        <v>0</v>
      </c>
      <c r="U453" s="695" cm="1">
        <f t="array" ref="U453">INDEX($H453:$K453,0,MATCH(U$414,$H$414:$K$414,0))*INDEX($J$408:$R$411,MATCH(U$414,$I$408:$I$411,0),MATCH(U$413,$J$407:$R$407,0))</f>
        <v>78</v>
      </c>
      <c r="V453" s="695" cm="1">
        <f t="array" ref="V453">INDEX($H453:$K453,0,MATCH(V$414,$H$414:$K$414,0))*INDEX($J$408:$R$411,MATCH(V$414,$I$408:$I$411,0),MATCH(V$413,$J$407:$R$407,0))</f>
        <v>19</v>
      </c>
      <c r="W453" s="695" cm="1">
        <f t="array" ref="W453">INDEX($H453:$K453,0,MATCH(W$414,$H$414:$K$414,0))*INDEX($J$408:$R$411,MATCH(W$414,$I$408:$I$411,0),MATCH(W$413,$J$407:$R$407,0))</f>
        <v>0</v>
      </c>
      <c r="X453" s="695" cm="1">
        <f t="array" ref="X453">INDEX($H453:$K453,0,MATCH(X$414,$H$414:$K$414,0))*INDEX($J$408:$R$411,MATCH(X$414,$I$408:$I$411,0),MATCH(X$413,$J$407:$R$407,0))</f>
        <v>0</v>
      </c>
      <c r="Y453" s="695" cm="1">
        <f t="array" ref="Y453">INDEX($H453:$K453,0,MATCH(Y$414,$H$414:$K$414,0))*INDEX($J$408:$R$411,MATCH(Y$414,$I$408:$I$411,0),MATCH(Y$413,$J$407:$R$407,0))</f>
        <v>78</v>
      </c>
      <c r="Z453" s="695" cm="1">
        <f t="array" ref="Z453">INDEX($H453:$K453,0,MATCH(Z$414,$H$414:$K$414,0))*INDEX($J$408:$R$411,MATCH(Z$414,$I$408:$I$411,0),MATCH(Z$413,$J$407:$R$407,0))</f>
        <v>19</v>
      </c>
      <c r="AA453" s="695" cm="1">
        <f t="array" ref="AA453">INDEX($H453:$K453,0,MATCH(AA$414,$H$414:$K$414,0))*INDEX($J$408:$R$411,MATCH(AA$414,$I$408:$I$411,0),MATCH(AA$413,$J$407:$R$407,0))</f>
        <v>0</v>
      </c>
      <c r="AB453" s="695" cm="1">
        <f t="array" ref="AB453">INDEX($H453:$K453,0,MATCH(AB$414,$H$414:$K$414,0))*INDEX($J$408:$R$411,MATCH(AB$414,$I$408:$I$411,0),MATCH(AB$413,$J$407:$R$407,0))</f>
        <v>0</v>
      </c>
      <c r="AC453" s="695" cm="1">
        <f t="array" ref="AC453">INDEX($H453:$K453,0,MATCH(AC$414,$H$414:$K$414,0))*INDEX($J$408:$R$411,MATCH(AC$414,$I$408:$I$411,0),MATCH(AC$413,$J$407:$R$407,0))</f>
        <v>78</v>
      </c>
      <c r="AD453" s="695" cm="1">
        <f t="array" ref="AD453">INDEX($H453:$K453,0,MATCH(AD$414,$H$414:$K$414,0))*INDEX($J$408:$R$411,MATCH(AD$414,$I$408:$I$411,0),MATCH(AD$413,$J$407:$R$407,0))</f>
        <v>19</v>
      </c>
      <c r="AE453" s="695" cm="1">
        <f t="array" ref="AE453">INDEX($H453:$K453,0,MATCH(AE$414,$H$414:$K$414,0))*INDEX($J$408:$R$411,MATCH(AE$414,$I$408:$I$411,0),MATCH(AE$413,$J$407:$R$407,0))</f>
        <v>0</v>
      </c>
      <c r="AF453" s="695" cm="1">
        <f t="array" ref="AF453">INDEX($H453:$K453,0,MATCH(AF$414,$H$414:$K$414,0))*INDEX($J$408:$R$411,MATCH(AF$414,$I$408:$I$411,0),MATCH(AF$413,$J$407:$R$407,0))</f>
        <v>0</v>
      </c>
      <c r="AG453" s="695" cm="1">
        <f t="array" ref="AG453">INDEX($H453:$K453,0,MATCH(AG$414,$H$414:$K$414,0))*INDEX($J$408:$R$411,MATCH(AG$414,$I$408:$I$411,0),MATCH(AG$413,$J$407:$R$407,0))</f>
        <v>78</v>
      </c>
      <c r="AH453" s="695" cm="1">
        <f t="array" ref="AH453">INDEX($H453:$K453,0,MATCH(AH$414,$H$414:$K$414,0))*INDEX($J$408:$R$411,MATCH(AH$414,$I$408:$I$411,0),MATCH(AH$413,$J$407:$R$407,0))</f>
        <v>19</v>
      </c>
      <c r="AI453" s="695" cm="1">
        <f t="array" ref="AI453">INDEX($H453:$K453,0,MATCH(AI$414,$H$414:$K$414,0))*INDEX($J$408:$R$411,MATCH(AI$414,$I$408:$I$411,0),MATCH(AI$413,$J$407:$R$407,0))</f>
        <v>0</v>
      </c>
      <c r="AJ453" s="695" cm="1">
        <f t="array" ref="AJ453">INDEX($H453:$K453,0,MATCH(AJ$414,$H$414:$K$414,0))*INDEX($J$408:$R$411,MATCH(AJ$414,$I$408:$I$411,0),MATCH(AJ$413,$J$407:$R$407,0))</f>
        <v>0</v>
      </c>
      <c r="AK453" s="695" cm="1">
        <f t="array" ref="AK453">INDEX($H453:$K453,0,MATCH(AK$414,$H$414:$K$414,0))*INDEX($J$408:$R$411,MATCH(AK$414,$I$408:$I$411,0),MATCH(AK$413,$J$407:$R$407,0))</f>
        <v>78</v>
      </c>
      <c r="AL453" s="695" cm="1">
        <f t="array" ref="AL453">INDEX($H453:$K453,0,MATCH(AL$414,$H$414:$K$414,0))*INDEX($J$408:$R$411,MATCH(AL$414,$I$408:$I$411,0),MATCH(AL$413,$J$407:$R$407,0))</f>
        <v>0</v>
      </c>
      <c r="AM453" s="695" cm="1">
        <f t="array" ref="AM453">INDEX($H453:$K453,0,MATCH(AM$414,$H$414:$K$414,0))*INDEX($J$408:$R$411,MATCH(AM$414,$I$408:$I$411,0),MATCH(AM$413,$J$407:$R$407,0))</f>
        <v>0</v>
      </c>
      <c r="AN453" s="695" cm="1">
        <f t="array" ref="AN453">INDEX($H453:$K453,0,MATCH(AN$414,$H$414:$K$414,0))*INDEX($J$408:$R$411,MATCH(AN$414,$I$408:$I$411,0),MATCH(AN$413,$J$407:$R$407,0))</f>
        <v>0</v>
      </c>
      <c r="AO453" s="695" cm="1">
        <f t="array" ref="AO453">INDEX($H453:$K453,0,MATCH(AO$414,$H$414:$K$414,0))*INDEX($J$408:$R$411,MATCH(AO$414,$I$408:$I$411,0),MATCH(AO$413,$J$407:$R$407,0))</f>
        <v>78</v>
      </c>
      <c r="AP453" s="695" cm="1">
        <f t="array" ref="AP453">INDEX($H453:$K453,0,MATCH(AP$414,$H$414:$K$414,0))*INDEX($J$408:$R$411,MATCH(AP$414,$I$408:$I$411,0),MATCH(AP$413,$J$407:$R$407,0))</f>
        <v>0</v>
      </c>
      <c r="AQ453" s="695" cm="1">
        <f t="array" ref="AQ453">INDEX($H453:$K453,0,MATCH(AQ$414,$H$414:$K$414,0))*INDEX($J$408:$R$411,MATCH(AQ$414,$I$408:$I$411,0),MATCH(AQ$413,$J$407:$R$407,0))</f>
        <v>0</v>
      </c>
      <c r="AR453" s="695" cm="1">
        <f t="array" ref="AR453">INDEX($H453:$K453,0,MATCH(AR$414,$H$414:$K$414,0))*INDEX($J$408:$R$411,MATCH(AR$414,$I$408:$I$411,0),MATCH(AR$413,$J$407:$R$407,0))</f>
        <v>0</v>
      </c>
      <c r="AS453" s="695" cm="1">
        <f t="array" ref="AS453">INDEX($H453:$K453,0,MATCH(AS$414,$H$414:$K$414,0))*INDEX($J$408:$R$411,MATCH(AS$414,$I$408:$I$411,0),MATCH(AS$413,$J$407:$R$407,0))</f>
        <v>78</v>
      </c>
      <c r="AT453" s="695" cm="1">
        <f t="array" ref="AT453">INDEX($H453:$K453,0,MATCH(AT$414,$H$414:$K$414,0))*INDEX($J$408:$R$411,MATCH(AT$414,$I$408:$I$411,0),MATCH(AT$413,$J$407:$R$407,0))</f>
        <v>0</v>
      </c>
      <c r="AU453" s="695" cm="1">
        <f t="array" ref="AU453">INDEX($H453:$K453,0,MATCH(AU$414,$H$414:$K$414,0))*INDEX($J$408:$R$411,MATCH(AU$414,$I$408:$I$411,0),MATCH(AU$413,$J$407:$R$407,0))</f>
        <v>0</v>
      </c>
      <c r="AV453" s="186"/>
      <c r="AW453" s="186"/>
      <c r="AX453" s="16"/>
      <c r="AY453" s="8"/>
      <c r="AZ453" s="8"/>
      <c r="BA453" s="8"/>
    </row>
    <row r="454" spans="1:53" ht="14.5" outlineLevel="1" x14ac:dyDescent="0.35">
      <c r="A454" s="6"/>
      <c r="B454" s="7"/>
      <c r="C454" s="17"/>
      <c r="D454" s="17"/>
      <c r="E454" s="17"/>
      <c r="F454" s="26"/>
      <c r="G454" s="26" t="str">
        <f t="shared" si="188"/>
        <v>YYWBNw</v>
      </c>
      <c r="H454" s="222">
        <f t="shared" si="190"/>
        <v>0</v>
      </c>
      <c r="I454" s="222">
        <f t="shared" si="190"/>
        <v>78</v>
      </c>
      <c r="J454" s="222">
        <f t="shared" si="189"/>
        <v>19</v>
      </c>
      <c r="K454" s="222">
        <f t="shared" si="187"/>
        <v>0</v>
      </c>
      <c r="L454" s="695" cm="1">
        <f t="array" ref="L454">INDEX($H454:$K454,0,MATCH(L$414,$H$414:$K$414,0))*INDEX($J$408:$R$411,MATCH(L$414,$I$408:$I$411,0),MATCH(L$413,$J$407:$R$407,0))</f>
        <v>0</v>
      </c>
      <c r="M454" s="695" cm="1">
        <f t="array" ref="M454">INDEX($H454:$K454,0,MATCH(M$414,$H$414:$K$414,0))*INDEX($J$408:$R$411,MATCH(M$414,$I$408:$I$411,0),MATCH(M$413,$J$407:$R$407,0))</f>
        <v>78</v>
      </c>
      <c r="N454" s="695" cm="1">
        <f t="array" ref="N454">INDEX($H454:$K454,0,MATCH(N$414,$H$414:$K$414,0))*INDEX($J$408:$R$411,MATCH(N$414,$I$408:$I$411,0),MATCH(N$413,$J$407:$R$407,0))</f>
        <v>38</v>
      </c>
      <c r="O454" s="695" cm="1">
        <f t="array" ref="O454">INDEX($H454:$K454,0,MATCH(O$414,$H$414:$K$414,0))*INDEX($J$408:$R$411,MATCH(O$414,$I$408:$I$411,0),MATCH(O$413,$J$407:$R$407,0))</f>
        <v>0</v>
      </c>
      <c r="P454" s="695" cm="1">
        <f t="array" ref="P454">INDEX($H454:$K454,0,MATCH(P$414,$H$414:$K$414,0))*INDEX($J$408:$R$411,MATCH(P$414,$I$408:$I$411,0),MATCH(P$413,$J$407:$R$407,0))</f>
        <v>0</v>
      </c>
      <c r="Q454" s="695" cm="1">
        <f t="array" ref="Q454">INDEX($H454:$K454,0,MATCH(Q$414,$H$414:$K$414,0))*INDEX($J$408:$R$411,MATCH(Q$414,$I$408:$I$411,0),MATCH(Q$413,$J$407:$R$407,0))</f>
        <v>78</v>
      </c>
      <c r="R454" s="695" cm="1">
        <f t="array" ref="R454">INDEX($H454:$K454,0,MATCH(R$414,$H$414:$K$414,0))*INDEX($J$408:$R$411,MATCH(R$414,$I$408:$I$411,0),MATCH(R$413,$J$407:$R$407,0))</f>
        <v>38</v>
      </c>
      <c r="S454" s="695" cm="1">
        <f t="array" ref="S454">INDEX($H454:$K454,0,MATCH(S$414,$H$414:$K$414,0))*INDEX($J$408:$R$411,MATCH(S$414,$I$408:$I$411,0),MATCH(S$413,$J$407:$R$407,0))</f>
        <v>0</v>
      </c>
      <c r="T454" s="695" cm="1">
        <f t="array" ref="T454">INDEX($H454:$K454,0,MATCH(T$414,$H$414:$K$414,0))*INDEX($J$408:$R$411,MATCH(T$414,$I$408:$I$411,0),MATCH(T$413,$J$407:$R$407,0))</f>
        <v>0</v>
      </c>
      <c r="U454" s="695" cm="1">
        <f t="array" ref="U454">INDEX($H454:$K454,0,MATCH(U$414,$H$414:$K$414,0))*INDEX($J$408:$R$411,MATCH(U$414,$I$408:$I$411,0),MATCH(U$413,$J$407:$R$407,0))</f>
        <v>78</v>
      </c>
      <c r="V454" s="695" cm="1">
        <f t="array" ref="V454">INDEX($H454:$K454,0,MATCH(V$414,$H$414:$K$414,0))*INDEX($J$408:$R$411,MATCH(V$414,$I$408:$I$411,0),MATCH(V$413,$J$407:$R$407,0))</f>
        <v>19</v>
      </c>
      <c r="W454" s="695" cm="1">
        <f t="array" ref="W454">INDEX($H454:$K454,0,MATCH(W$414,$H$414:$K$414,0))*INDEX($J$408:$R$411,MATCH(W$414,$I$408:$I$411,0),MATCH(W$413,$J$407:$R$407,0))</f>
        <v>0</v>
      </c>
      <c r="X454" s="695" cm="1">
        <f t="array" ref="X454">INDEX($H454:$K454,0,MATCH(X$414,$H$414:$K$414,0))*INDEX($J$408:$R$411,MATCH(X$414,$I$408:$I$411,0),MATCH(X$413,$J$407:$R$407,0))</f>
        <v>0</v>
      </c>
      <c r="Y454" s="695" cm="1">
        <f t="array" ref="Y454">INDEX($H454:$K454,0,MATCH(Y$414,$H$414:$K$414,0))*INDEX($J$408:$R$411,MATCH(Y$414,$I$408:$I$411,0),MATCH(Y$413,$J$407:$R$407,0))</f>
        <v>78</v>
      </c>
      <c r="Z454" s="695" cm="1">
        <f t="array" ref="Z454">INDEX($H454:$K454,0,MATCH(Z$414,$H$414:$K$414,0))*INDEX($J$408:$R$411,MATCH(Z$414,$I$408:$I$411,0),MATCH(Z$413,$J$407:$R$407,0))</f>
        <v>19</v>
      </c>
      <c r="AA454" s="695" cm="1">
        <f t="array" ref="AA454">INDEX($H454:$K454,0,MATCH(AA$414,$H$414:$K$414,0))*INDEX($J$408:$R$411,MATCH(AA$414,$I$408:$I$411,0),MATCH(AA$413,$J$407:$R$407,0))</f>
        <v>0</v>
      </c>
      <c r="AB454" s="695" cm="1">
        <f t="array" ref="AB454">INDEX($H454:$K454,0,MATCH(AB$414,$H$414:$K$414,0))*INDEX($J$408:$R$411,MATCH(AB$414,$I$408:$I$411,0),MATCH(AB$413,$J$407:$R$407,0))</f>
        <v>0</v>
      </c>
      <c r="AC454" s="695" cm="1">
        <f t="array" ref="AC454">INDEX($H454:$K454,0,MATCH(AC$414,$H$414:$K$414,0))*INDEX($J$408:$R$411,MATCH(AC$414,$I$408:$I$411,0),MATCH(AC$413,$J$407:$R$407,0))</f>
        <v>78</v>
      </c>
      <c r="AD454" s="695" cm="1">
        <f t="array" ref="AD454">INDEX($H454:$K454,0,MATCH(AD$414,$H$414:$K$414,0))*INDEX($J$408:$R$411,MATCH(AD$414,$I$408:$I$411,0),MATCH(AD$413,$J$407:$R$407,0))</f>
        <v>19</v>
      </c>
      <c r="AE454" s="695" cm="1">
        <f t="array" ref="AE454">INDEX($H454:$K454,0,MATCH(AE$414,$H$414:$K$414,0))*INDEX($J$408:$R$411,MATCH(AE$414,$I$408:$I$411,0),MATCH(AE$413,$J$407:$R$407,0))</f>
        <v>0</v>
      </c>
      <c r="AF454" s="695" cm="1">
        <f t="array" ref="AF454">INDEX($H454:$K454,0,MATCH(AF$414,$H$414:$K$414,0))*INDEX($J$408:$R$411,MATCH(AF$414,$I$408:$I$411,0),MATCH(AF$413,$J$407:$R$407,0))</f>
        <v>0</v>
      </c>
      <c r="AG454" s="695" cm="1">
        <f t="array" ref="AG454">INDEX($H454:$K454,0,MATCH(AG$414,$H$414:$K$414,0))*INDEX($J$408:$R$411,MATCH(AG$414,$I$408:$I$411,0),MATCH(AG$413,$J$407:$R$407,0))</f>
        <v>78</v>
      </c>
      <c r="AH454" s="695" cm="1">
        <f t="array" ref="AH454">INDEX($H454:$K454,0,MATCH(AH$414,$H$414:$K$414,0))*INDEX($J$408:$R$411,MATCH(AH$414,$I$408:$I$411,0),MATCH(AH$413,$J$407:$R$407,0))</f>
        <v>19</v>
      </c>
      <c r="AI454" s="695" cm="1">
        <f t="array" ref="AI454">INDEX($H454:$K454,0,MATCH(AI$414,$H$414:$K$414,0))*INDEX($J$408:$R$411,MATCH(AI$414,$I$408:$I$411,0),MATCH(AI$413,$J$407:$R$407,0))</f>
        <v>0</v>
      </c>
      <c r="AJ454" s="695" cm="1">
        <f t="array" ref="AJ454">INDEX($H454:$K454,0,MATCH(AJ$414,$H$414:$K$414,0))*INDEX($J$408:$R$411,MATCH(AJ$414,$I$408:$I$411,0),MATCH(AJ$413,$J$407:$R$407,0))</f>
        <v>0</v>
      </c>
      <c r="AK454" s="695" cm="1">
        <f t="array" ref="AK454">INDEX($H454:$K454,0,MATCH(AK$414,$H$414:$K$414,0))*INDEX($J$408:$R$411,MATCH(AK$414,$I$408:$I$411,0),MATCH(AK$413,$J$407:$R$407,0))</f>
        <v>78</v>
      </c>
      <c r="AL454" s="695" cm="1">
        <f t="array" ref="AL454">INDEX($H454:$K454,0,MATCH(AL$414,$H$414:$K$414,0))*INDEX($J$408:$R$411,MATCH(AL$414,$I$408:$I$411,0),MATCH(AL$413,$J$407:$R$407,0))</f>
        <v>0</v>
      </c>
      <c r="AM454" s="695" cm="1">
        <f t="array" ref="AM454">INDEX($H454:$K454,0,MATCH(AM$414,$H$414:$K$414,0))*INDEX($J$408:$R$411,MATCH(AM$414,$I$408:$I$411,0),MATCH(AM$413,$J$407:$R$407,0))</f>
        <v>0</v>
      </c>
      <c r="AN454" s="695" cm="1">
        <f t="array" ref="AN454">INDEX($H454:$K454,0,MATCH(AN$414,$H$414:$K$414,0))*INDEX($J$408:$R$411,MATCH(AN$414,$I$408:$I$411,0),MATCH(AN$413,$J$407:$R$407,0))</f>
        <v>0</v>
      </c>
      <c r="AO454" s="695" cm="1">
        <f t="array" ref="AO454">INDEX($H454:$K454,0,MATCH(AO$414,$H$414:$K$414,0))*INDEX($J$408:$R$411,MATCH(AO$414,$I$408:$I$411,0),MATCH(AO$413,$J$407:$R$407,0))</f>
        <v>78</v>
      </c>
      <c r="AP454" s="695" cm="1">
        <f t="array" ref="AP454">INDEX($H454:$K454,0,MATCH(AP$414,$H$414:$K$414,0))*INDEX($J$408:$R$411,MATCH(AP$414,$I$408:$I$411,0),MATCH(AP$413,$J$407:$R$407,0))</f>
        <v>0</v>
      </c>
      <c r="AQ454" s="695" cm="1">
        <f t="array" ref="AQ454">INDEX($H454:$K454,0,MATCH(AQ$414,$H$414:$K$414,0))*INDEX($J$408:$R$411,MATCH(AQ$414,$I$408:$I$411,0),MATCH(AQ$413,$J$407:$R$407,0))</f>
        <v>0</v>
      </c>
      <c r="AR454" s="695" cm="1">
        <f t="array" ref="AR454">INDEX($H454:$K454,0,MATCH(AR$414,$H$414:$K$414,0))*INDEX($J$408:$R$411,MATCH(AR$414,$I$408:$I$411,0),MATCH(AR$413,$J$407:$R$407,0))</f>
        <v>0</v>
      </c>
      <c r="AS454" s="695" cm="1">
        <f t="array" ref="AS454">INDEX($H454:$K454,0,MATCH(AS$414,$H$414:$K$414,0))*INDEX($J$408:$R$411,MATCH(AS$414,$I$408:$I$411,0),MATCH(AS$413,$J$407:$R$407,0))</f>
        <v>78</v>
      </c>
      <c r="AT454" s="695" cm="1">
        <f t="array" ref="AT454">INDEX($H454:$K454,0,MATCH(AT$414,$H$414:$K$414,0))*INDEX($J$408:$R$411,MATCH(AT$414,$I$408:$I$411,0),MATCH(AT$413,$J$407:$R$407,0))</f>
        <v>0</v>
      </c>
      <c r="AU454" s="695" cm="1">
        <f t="array" ref="AU454">INDEX($H454:$K454,0,MATCH(AU$414,$H$414:$K$414,0))*INDEX($J$408:$R$411,MATCH(AU$414,$I$408:$I$411,0),MATCH(AU$413,$J$407:$R$407,0))</f>
        <v>0</v>
      </c>
      <c r="AV454" s="186"/>
      <c r="AW454" s="186"/>
      <c r="AX454" s="16"/>
      <c r="AY454" s="8"/>
      <c r="AZ454" s="8"/>
      <c r="BA454" s="8"/>
    </row>
    <row r="455" spans="1:53" ht="14.5" outlineLevel="1" x14ac:dyDescent="0.35">
      <c r="A455" s="6"/>
      <c r="B455" s="7"/>
      <c r="C455" s="17"/>
      <c r="D455" s="17"/>
      <c r="E455" s="17"/>
      <c r="F455" s="26"/>
      <c r="G455" s="26" t="str">
        <f t="shared" si="188"/>
        <v>YYWBNwd</v>
      </c>
      <c r="H455" s="222">
        <f t="shared" si="190"/>
        <v>0</v>
      </c>
      <c r="I455" s="222">
        <f t="shared" si="190"/>
        <v>78</v>
      </c>
      <c r="J455" s="222">
        <f t="shared" si="189"/>
        <v>19</v>
      </c>
      <c r="K455" s="222">
        <f t="shared" si="187"/>
        <v>0</v>
      </c>
      <c r="L455" s="695" cm="1">
        <f t="array" ref="L455">INDEX($H455:$K455,0,MATCH(L$414,$H$414:$K$414,0))*INDEX($J$408:$R$411,MATCH(L$414,$I$408:$I$411,0),MATCH(L$413,$J$407:$R$407,0))</f>
        <v>0</v>
      </c>
      <c r="M455" s="695" cm="1">
        <f t="array" ref="M455">INDEX($H455:$K455,0,MATCH(M$414,$H$414:$K$414,0))*INDEX($J$408:$R$411,MATCH(M$414,$I$408:$I$411,0),MATCH(M$413,$J$407:$R$407,0))</f>
        <v>78</v>
      </c>
      <c r="N455" s="695" cm="1">
        <f t="array" ref="N455">INDEX($H455:$K455,0,MATCH(N$414,$H$414:$K$414,0))*INDEX($J$408:$R$411,MATCH(N$414,$I$408:$I$411,0),MATCH(N$413,$J$407:$R$407,0))</f>
        <v>38</v>
      </c>
      <c r="O455" s="695" cm="1">
        <f t="array" ref="O455">INDEX($H455:$K455,0,MATCH(O$414,$H$414:$K$414,0))*INDEX($J$408:$R$411,MATCH(O$414,$I$408:$I$411,0),MATCH(O$413,$J$407:$R$407,0))</f>
        <v>0</v>
      </c>
      <c r="P455" s="695" cm="1">
        <f t="array" ref="P455">INDEX($H455:$K455,0,MATCH(P$414,$H$414:$K$414,0))*INDEX($J$408:$R$411,MATCH(P$414,$I$408:$I$411,0),MATCH(P$413,$J$407:$R$407,0))</f>
        <v>0</v>
      </c>
      <c r="Q455" s="695" cm="1">
        <f t="array" ref="Q455">INDEX($H455:$K455,0,MATCH(Q$414,$H$414:$K$414,0))*INDEX($J$408:$R$411,MATCH(Q$414,$I$408:$I$411,0),MATCH(Q$413,$J$407:$R$407,0))</f>
        <v>78</v>
      </c>
      <c r="R455" s="695" cm="1">
        <f t="array" ref="R455">INDEX($H455:$K455,0,MATCH(R$414,$H$414:$K$414,0))*INDEX($J$408:$R$411,MATCH(R$414,$I$408:$I$411,0),MATCH(R$413,$J$407:$R$407,0))</f>
        <v>38</v>
      </c>
      <c r="S455" s="695" cm="1">
        <f t="array" ref="S455">INDEX($H455:$K455,0,MATCH(S$414,$H$414:$K$414,0))*INDEX($J$408:$R$411,MATCH(S$414,$I$408:$I$411,0),MATCH(S$413,$J$407:$R$407,0))</f>
        <v>0</v>
      </c>
      <c r="T455" s="695" cm="1">
        <f t="array" ref="T455">INDEX($H455:$K455,0,MATCH(T$414,$H$414:$K$414,0))*INDEX($J$408:$R$411,MATCH(T$414,$I$408:$I$411,0),MATCH(T$413,$J$407:$R$407,0))</f>
        <v>0</v>
      </c>
      <c r="U455" s="695" cm="1">
        <f t="array" ref="U455">INDEX($H455:$K455,0,MATCH(U$414,$H$414:$K$414,0))*INDEX($J$408:$R$411,MATCH(U$414,$I$408:$I$411,0),MATCH(U$413,$J$407:$R$407,0))</f>
        <v>78</v>
      </c>
      <c r="V455" s="695" cm="1">
        <f t="array" ref="V455">INDEX($H455:$K455,0,MATCH(V$414,$H$414:$K$414,0))*INDEX($J$408:$R$411,MATCH(V$414,$I$408:$I$411,0),MATCH(V$413,$J$407:$R$407,0))</f>
        <v>19</v>
      </c>
      <c r="W455" s="695" cm="1">
        <f t="array" ref="W455">INDEX($H455:$K455,0,MATCH(W$414,$H$414:$K$414,0))*INDEX($J$408:$R$411,MATCH(W$414,$I$408:$I$411,0),MATCH(W$413,$J$407:$R$407,0))</f>
        <v>0</v>
      </c>
      <c r="X455" s="695" cm="1">
        <f t="array" ref="X455">INDEX($H455:$K455,0,MATCH(X$414,$H$414:$K$414,0))*INDEX($J$408:$R$411,MATCH(X$414,$I$408:$I$411,0),MATCH(X$413,$J$407:$R$407,0))</f>
        <v>0</v>
      </c>
      <c r="Y455" s="695" cm="1">
        <f t="array" ref="Y455">INDEX($H455:$K455,0,MATCH(Y$414,$H$414:$K$414,0))*INDEX($J$408:$R$411,MATCH(Y$414,$I$408:$I$411,0),MATCH(Y$413,$J$407:$R$407,0))</f>
        <v>78</v>
      </c>
      <c r="Z455" s="695" cm="1">
        <f t="array" ref="Z455">INDEX($H455:$K455,0,MATCH(Z$414,$H$414:$K$414,0))*INDEX($J$408:$R$411,MATCH(Z$414,$I$408:$I$411,0),MATCH(Z$413,$J$407:$R$407,0))</f>
        <v>19</v>
      </c>
      <c r="AA455" s="695" cm="1">
        <f t="array" ref="AA455">INDEX($H455:$K455,0,MATCH(AA$414,$H$414:$K$414,0))*INDEX($J$408:$R$411,MATCH(AA$414,$I$408:$I$411,0),MATCH(AA$413,$J$407:$R$407,0))</f>
        <v>0</v>
      </c>
      <c r="AB455" s="695" cm="1">
        <f t="array" ref="AB455">INDEX($H455:$K455,0,MATCH(AB$414,$H$414:$K$414,0))*INDEX($J$408:$R$411,MATCH(AB$414,$I$408:$I$411,0),MATCH(AB$413,$J$407:$R$407,0))</f>
        <v>0</v>
      </c>
      <c r="AC455" s="695" cm="1">
        <f t="array" ref="AC455">INDEX($H455:$K455,0,MATCH(AC$414,$H$414:$K$414,0))*INDEX($J$408:$R$411,MATCH(AC$414,$I$408:$I$411,0),MATCH(AC$413,$J$407:$R$407,0))</f>
        <v>78</v>
      </c>
      <c r="AD455" s="695" cm="1">
        <f t="array" ref="AD455">INDEX($H455:$K455,0,MATCH(AD$414,$H$414:$K$414,0))*INDEX($J$408:$R$411,MATCH(AD$414,$I$408:$I$411,0),MATCH(AD$413,$J$407:$R$407,0))</f>
        <v>19</v>
      </c>
      <c r="AE455" s="695" cm="1">
        <f t="array" ref="AE455">INDEX($H455:$K455,0,MATCH(AE$414,$H$414:$K$414,0))*INDEX($J$408:$R$411,MATCH(AE$414,$I$408:$I$411,0),MATCH(AE$413,$J$407:$R$407,0))</f>
        <v>0</v>
      </c>
      <c r="AF455" s="695" cm="1">
        <f t="array" ref="AF455">INDEX($H455:$K455,0,MATCH(AF$414,$H$414:$K$414,0))*INDEX($J$408:$R$411,MATCH(AF$414,$I$408:$I$411,0),MATCH(AF$413,$J$407:$R$407,0))</f>
        <v>0</v>
      </c>
      <c r="AG455" s="695" cm="1">
        <f t="array" ref="AG455">INDEX($H455:$K455,0,MATCH(AG$414,$H$414:$K$414,0))*INDEX($J$408:$R$411,MATCH(AG$414,$I$408:$I$411,0),MATCH(AG$413,$J$407:$R$407,0))</f>
        <v>78</v>
      </c>
      <c r="AH455" s="695" cm="1">
        <f t="array" ref="AH455">INDEX($H455:$K455,0,MATCH(AH$414,$H$414:$K$414,0))*INDEX($J$408:$R$411,MATCH(AH$414,$I$408:$I$411,0),MATCH(AH$413,$J$407:$R$407,0))</f>
        <v>19</v>
      </c>
      <c r="AI455" s="695" cm="1">
        <f t="array" ref="AI455">INDEX($H455:$K455,0,MATCH(AI$414,$H$414:$K$414,0))*INDEX($J$408:$R$411,MATCH(AI$414,$I$408:$I$411,0),MATCH(AI$413,$J$407:$R$407,0))</f>
        <v>0</v>
      </c>
      <c r="AJ455" s="695" cm="1">
        <f t="array" ref="AJ455">INDEX($H455:$K455,0,MATCH(AJ$414,$H$414:$K$414,0))*INDEX($J$408:$R$411,MATCH(AJ$414,$I$408:$I$411,0),MATCH(AJ$413,$J$407:$R$407,0))</f>
        <v>0</v>
      </c>
      <c r="AK455" s="695" cm="1">
        <f t="array" ref="AK455">INDEX($H455:$K455,0,MATCH(AK$414,$H$414:$K$414,0))*INDEX($J$408:$R$411,MATCH(AK$414,$I$408:$I$411,0),MATCH(AK$413,$J$407:$R$407,0))</f>
        <v>78</v>
      </c>
      <c r="AL455" s="695" cm="1">
        <f t="array" ref="AL455">INDEX($H455:$K455,0,MATCH(AL$414,$H$414:$K$414,0))*INDEX($J$408:$R$411,MATCH(AL$414,$I$408:$I$411,0),MATCH(AL$413,$J$407:$R$407,0))</f>
        <v>0</v>
      </c>
      <c r="AM455" s="695" cm="1">
        <f t="array" ref="AM455">INDEX($H455:$K455,0,MATCH(AM$414,$H$414:$K$414,0))*INDEX($J$408:$R$411,MATCH(AM$414,$I$408:$I$411,0),MATCH(AM$413,$J$407:$R$407,0))</f>
        <v>0</v>
      </c>
      <c r="AN455" s="695" cm="1">
        <f t="array" ref="AN455">INDEX($H455:$K455,0,MATCH(AN$414,$H$414:$K$414,0))*INDEX($J$408:$R$411,MATCH(AN$414,$I$408:$I$411,0),MATCH(AN$413,$J$407:$R$407,0))</f>
        <v>0</v>
      </c>
      <c r="AO455" s="695" cm="1">
        <f t="array" ref="AO455">INDEX($H455:$K455,0,MATCH(AO$414,$H$414:$K$414,0))*INDEX($J$408:$R$411,MATCH(AO$414,$I$408:$I$411,0),MATCH(AO$413,$J$407:$R$407,0))</f>
        <v>78</v>
      </c>
      <c r="AP455" s="695" cm="1">
        <f t="array" ref="AP455">INDEX($H455:$K455,0,MATCH(AP$414,$H$414:$K$414,0))*INDEX($J$408:$R$411,MATCH(AP$414,$I$408:$I$411,0),MATCH(AP$413,$J$407:$R$407,0))</f>
        <v>0</v>
      </c>
      <c r="AQ455" s="695" cm="1">
        <f t="array" ref="AQ455">INDEX($H455:$K455,0,MATCH(AQ$414,$H$414:$K$414,0))*INDEX($J$408:$R$411,MATCH(AQ$414,$I$408:$I$411,0),MATCH(AQ$413,$J$407:$R$407,0))</f>
        <v>0</v>
      </c>
      <c r="AR455" s="695" cm="1">
        <f t="array" ref="AR455">INDEX($H455:$K455,0,MATCH(AR$414,$H$414:$K$414,0))*INDEX($J$408:$R$411,MATCH(AR$414,$I$408:$I$411,0),MATCH(AR$413,$J$407:$R$407,0))</f>
        <v>0</v>
      </c>
      <c r="AS455" s="695" cm="1">
        <f t="array" ref="AS455">INDEX($H455:$K455,0,MATCH(AS$414,$H$414:$K$414,0))*INDEX($J$408:$R$411,MATCH(AS$414,$I$408:$I$411,0),MATCH(AS$413,$J$407:$R$407,0))</f>
        <v>78</v>
      </c>
      <c r="AT455" s="695" cm="1">
        <f t="array" ref="AT455">INDEX($H455:$K455,0,MATCH(AT$414,$H$414:$K$414,0))*INDEX($J$408:$R$411,MATCH(AT$414,$I$408:$I$411,0),MATCH(AT$413,$J$407:$R$407,0))</f>
        <v>0</v>
      </c>
      <c r="AU455" s="695" cm="1">
        <f t="array" ref="AU455">INDEX($H455:$K455,0,MATCH(AU$414,$H$414:$K$414,0))*INDEX($J$408:$R$411,MATCH(AU$414,$I$408:$I$411,0),MATCH(AU$413,$J$407:$R$407,0))</f>
        <v>0</v>
      </c>
      <c r="AV455" s="186"/>
      <c r="AW455" s="186"/>
      <c r="AX455" s="16"/>
      <c r="AY455" s="8"/>
      <c r="AZ455" s="8"/>
      <c r="BA455" s="8"/>
    </row>
    <row r="456" spans="1:53" ht="14.5" outlineLevel="1" x14ac:dyDescent="0.35">
      <c r="A456" s="6"/>
      <c r="B456" s="7"/>
      <c r="C456" s="17"/>
      <c r="D456" s="17"/>
      <c r="E456" s="17"/>
      <c r="F456" s="26"/>
      <c r="G456" s="26" t="str">
        <f t="shared" si="188"/>
        <v>YYLWBl</v>
      </c>
      <c r="H456" s="222">
        <f t="shared" si="190"/>
        <v>0</v>
      </c>
      <c r="I456" s="222">
        <f t="shared" si="190"/>
        <v>58</v>
      </c>
      <c r="J456" s="222">
        <f t="shared" si="189"/>
        <v>0</v>
      </c>
      <c r="K456" s="222">
        <f t="shared" si="187"/>
        <v>0</v>
      </c>
      <c r="L456" s="695" cm="1">
        <f t="array" ref="L456">INDEX($H456:$K456,0,MATCH(L$414,$H$414:$K$414,0))*INDEX($J$408:$R$411,MATCH(L$414,$I$408:$I$411,0),MATCH(L$413,$J$407:$R$407,0))</f>
        <v>0</v>
      </c>
      <c r="M456" s="695" cm="1">
        <f t="array" ref="M456">INDEX($H456:$K456,0,MATCH(M$414,$H$414:$K$414,0))*INDEX($J$408:$R$411,MATCH(M$414,$I$408:$I$411,0),MATCH(M$413,$J$407:$R$407,0))</f>
        <v>58</v>
      </c>
      <c r="N456" s="695" cm="1">
        <f t="array" ref="N456">INDEX($H456:$K456,0,MATCH(N$414,$H$414:$K$414,0))*INDEX($J$408:$R$411,MATCH(N$414,$I$408:$I$411,0),MATCH(N$413,$J$407:$R$407,0))</f>
        <v>0</v>
      </c>
      <c r="O456" s="695" cm="1">
        <f t="array" ref="O456">INDEX($H456:$K456,0,MATCH(O$414,$H$414:$K$414,0))*INDEX($J$408:$R$411,MATCH(O$414,$I$408:$I$411,0),MATCH(O$413,$J$407:$R$407,0))</f>
        <v>0</v>
      </c>
      <c r="P456" s="695" cm="1">
        <f t="array" ref="P456">INDEX($H456:$K456,0,MATCH(P$414,$H$414:$K$414,0))*INDEX($J$408:$R$411,MATCH(P$414,$I$408:$I$411,0),MATCH(P$413,$J$407:$R$407,0))</f>
        <v>0</v>
      </c>
      <c r="Q456" s="695" cm="1">
        <f t="array" ref="Q456">INDEX($H456:$K456,0,MATCH(Q$414,$H$414:$K$414,0))*INDEX($J$408:$R$411,MATCH(Q$414,$I$408:$I$411,0),MATCH(Q$413,$J$407:$R$407,0))</f>
        <v>58</v>
      </c>
      <c r="R456" s="695" cm="1">
        <f t="array" ref="R456">INDEX($H456:$K456,0,MATCH(R$414,$H$414:$K$414,0))*INDEX($J$408:$R$411,MATCH(R$414,$I$408:$I$411,0),MATCH(R$413,$J$407:$R$407,0))</f>
        <v>0</v>
      </c>
      <c r="S456" s="695" cm="1">
        <f t="array" ref="S456">INDEX($H456:$K456,0,MATCH(S$414,$H$414:$K$414,0))*INDEX($J$408:$R$411,MATCH(S$414,$I$408:$I$411,0),MATCH(S$413,$J$407:$R$407,0))</f>
        <v>0</v>
      </c>
      <c r="T456" s="695" cm="1">
        <f t="array" ref="T456">INDEX($H456:$K456,0,MATCH(T$414,$H$414:$K$414,0))*INDEX($J$408:$R$411,MATCH(T$414,$I$408:$I$411,0),MATCH(T$413,$J$407:$R$407,0))</f>
        <v>0</v>
      </c>
      <c r="U456" s="695" cm="1">
        <f t="array" ref="U456">INDEX($H456:$K456,0,MATCH(U$414,$H$414:$K$414,0))*INDEX($J$408:$R$411,MATCH(U$414,$I$408:$I$411,0),MATCH(U$413,$J$407:$R$407,0))</f>
        <v>58</v>
      </c>
      <c r="V456" s="695" cm="1">
        <f t="array" ref="V456">INDEX($H456:$K456,0,MATCH(V$414,$H$414:$K$414,0))*INDEX($J$408:$R$411,MATCH(V$414,$I$408:$I$411,0),MATCH(V$413,$J$407:$R$407,0))</f>
        <v>0</v>
      </c>
      <c r="W456" s="695" cm="1">
        <f t="array" ref="W456">INDEX($H456:$K456,0,MATCH(W$414,$H$414:$K$414,0))*INDEX($J$408:$R$411,MATCH(W$414,$I$408:$I$411,0),MATCH(W$413,$J$407:$R$407,0))</f>
        <v>0</v>
      </c>
      <c r="X456" s="695" cm="1">
        <f t="array" ref="X456">INDEX($H456:$K456,0,MATCH(X$414,$H$414:$K$414,0))*INDEX($J$408:$R$411,MATCH(X$414,$I$408:$I$411,0),MATCH(X$413,$J$407:$R$407,0))</f>
        <v>0</v>
      </c>
      <c r="Y456" s="695" cm="1">
        <f t="array" ref="Y456">INDEX($H456:$K456,0,MATCH(Y$414,$H$414:$K$414,0))*INDEX($J$408:$R$411,MATCH(Y$414,$I$408:$I$411,0),MATCH(Y$413,$J$407:$R$407,0))</f>
        <v>58</v>
      </c>
      <c r="Z456" s="695" cm="1">
        <f t="array" ref="Z456">INDEX($H456:$K456,0,MATCH(Z$414,$H$414:$K$414,0))*INDEX($J$408:$R$411,MATCH(Z$414,$I$408:$I$411,0),MATCH(Z$413,$J$407:$R$407,0))</f>
        <v>0</v>
      </c>
      <c r="AA456" s="695" cm="1">
        <f t="array" ref="AA456">INDEX($H456:$K456,0,MATCH(AA$414,$H$414:$K$414,0))*INDEX($J$408:$R$411,MATCH(AA$414,$I$408:$I$411,0),MATCH(AA$413,$J$407:$R$407,0))</f>
        <v>0</v>
      </c>
      <c r="AB456" s="695" cm="1">
        <f t="array" ref="AB456">INDEX($H456:$K456,0,MATCH(AB$414,$H$414:$K$414,0))*INDEX($J$408:$R$411,MATCH(AB$414,$I$408:$I$411,0),MATCH(AB$413,$J$407:$R$407,0))</f>
        <v>0</v>
      </c>
      <c r="AC456" s="695" cm="1">
        <f t="array" ref="AC456">INDEX($H456:$K456,0,MATCH(AC$414,$H$414:$K$414,0))*INDEX($J$408:$R$411,MATCH(AC$414,$I$408:$I$411,0),MATCH(AC$413,$J$407:$R$407,0))</f>
        <v>58</v>
      </c>
      <c r="AD456" s="695" cm="1">
        <f t="array" ref="AD456">INDEX($H456:$K456,0,MATCH(AD$414,$H$414:$K$414,0))*INDEX($J$408:$R$411,MATCH(AD$414,$I$408:$I$411,0),MATCH(AD$413,$J$407:$R$407,0))</f>
        <v>0</v>
      </c>
      <c r="AE456" s="695" cm="1">
        <f t="array" ref="AE456">INDEX($H456:$K456,0,MATCH(AE$414,$H$414:$K$414,0))*INDEX($J$408:$R$411,MATCH(AE$414,$I$408:$I$411,0),MATCH(AE$413,$J$407:$R$407,0))</f>
        <v>0</v>
      </c>
      <c r="AF456" s="695" cm="1">
        <f t="array" ref="AF456">INDEX($H456:$K456,0,MATCH(AF$414,$H$414:$K$414,0))*INDEX($J$408:$R$411,MATCH(AF$414,$I$408:$I$411,0),MATCH(AF$413,$J$407:$R$407,0))</f>
        <v>0</v>
      </c>
      <c r="AG456" s="695" cm="1">
        <f t="array" ref="AG456">INDEX($H456:$K456,0,MATCH(AG$414,$H$414:$K$414,0))*INDEX($J$408:$R$411,MATCH(AG$414,$I$408:$I$411,0),MATCH(AG$413,$J$407:$R$407,0))</f>
        <v>58</v>
      </c>
      <c r="AH456" s="695" cm="1">
        <f t="array" ref="AH456">INDEX($H456:$K456,0,MATCH(AH$414,$H$414:$K$414,0))*INDEX($J$408:$R$411,MATCH(AH$414,$I$408:$I$411,0),MATCH(AH$413,$J$407:$R$407,0))</f>
        <v>0</v>
      </c>
      <c r="AI456" s="695" cm="1">
        <f t="array" ref="AI456">INDEX($H456:$K456,0,MATCH(AI$414,$H$414:$K$414,0))*INDEX($J$408:$R$411,MATCH(AI$414,$I$408:$I$411,0),MATCH(AI$413,$J$407:$R$407,0))</f>
        <v>0</v>
      </c>
      <c r="AJ456" s="695" cm="1">
        <f t="array" ref="AJ456">INDEX($H456:$K456,0,MATCH(AJ$414,$H$414:$K$414,0))*INDEX($J$408:$R$411,MATCH(AJ$414,$I$408:$I$411,0),MATCH(AJ$413,$J$407:$R$407,0))</f>
        <v>0</v>
      </c>
      <c r="AK456" s="695" cm="1">
        <f t="array" ref="AK456">INDEX($H456:$K456,0,MATCH(AK$414,$H$414:$K$414,0))*INDEX($J$408:$R$411,MATCH(AK$414,$I$408:$I$411,0),MATCH(AK$413,$J$407:$R$407,0))</f>
        <v>58</v>
      </c>
      <c r="AL456" s="695" cm="1">
        <f t="array" ref="AL456">INDEX($H456:$K456,0,MATCH(AL$414,$H$414:$K$414,0))*INDEX($J$408:$R$411,MATCH(AL$414,$I$408:$I$411,0),MATCH(AL$413,$J$407:$R$407,0))</f>
        <v>0</v>
      </c>
      <c r="AM456" s="695" cm="1">
        <f t="array" ref="AM456">INDEX($H456:$K456,0,MATCH(AM$414,$H$414:$K$414,0))*INDEX($J$408:$R$411,MATCH(AM$414,$I$408:$I$411,0),MATCH(AM$413,$J$407:$R$407,0))</f>
        <v>0</v>
      </c>
      <c r="AN456" s="695" cm="1">
        <f t="array" ref="AN456">INDEX($H456:$K456,0,MATCH(AN$414,$H$414:$K$414,0))*INDEX($J$408:$R$411,MATCH(AN$414,$I$408:$I$411,0),MATCH(AN$413,$J$407:$R$407,0))</f>
        <v>0</v>
      </c>
      <c r="AO456" s="695" cm="1">
        <f t="array" ref="AO456">INDEX($H456:$K456,0,MATCH(AO$414,$H$414:$K$414,0))*INDEX($J$408:$R$411,MATCH(AO$414,$I$408:$I$411,0),MATCH(AO$413,$J$407:$R$407,0))</f>
        <v>58</v>
      </c>
      <c r="AP456" s="695" cm="1">
        <f t="array" ref="AP456">INDEX($H456:$K456,0,MATCH(AP$414,$H$414:$K$414,0))*INDEX($J$408:$R$411,MATCH(AP$414,$I$408:$I$411,0),MATCH(AP$413,$J$407:$R$407,0))</f>
        <v>0</v>
      </c>
      <c r="AQ456" s="695" cm="1">
        <f t="array" ref="AQ456">INDEX($H456:$K456,0,MATCH(AQ$414,$H$414:$K$414,0))*INDEX($J$408:$R$411,MATCH(AQ$414,$I$408:$I$411,0),MATCH(AQ$413,$J$407:$R$407,0))</f>
        <v>0</v>
      </c>
      <c r="AR456" s="695" cm="1">
        <f t="array" ref="AR456">INDEX($H456:$K456,0,MATCH(AR$414,$H$414:$K$414,0))*INDEX($J$408:$R$411,MATCH(AR$414,$I$408:$I$411,0),MATCH(AR$413,$J$407:$R$407,0))</f>
        <v>0</v>
      </c>
      <c r="AS456" s="695" cm="1">
        <f t="array" ref="AS456">INDEX($H456:$K456,0,MATCH(AS$414,$H$414:$K$414,0))*INDEX($J$408:$R$411,MATCH(AS$414,$I$408:$I$411,0),MATCH(AS$413,$J$407:$R$407,0))</f>
        <v>58</v>
      </c>
      <c r="AT456" s="695" cm="1">
        <f t="array" ref="AT456">INDEX($H456:$K456,0,MATCH(AT$414,$H$414:$K$414,0))*INDEX($J$408:$R$411,MATCH(AT$414,$I$408:$I$411,0),MATCH(AT$413,$J$407:$R$407,0))</f>
        <v>0</v>
      </c>
      <c r="AU456" s="695" cm="1">
        <f t="array" ref="AU456">INDEX($H456:$K456,0,MATCH(AU$414,$H$414:$K$414,0))*INDEX($J$408:$R$411,MATCH(AU$414,$I$408:$I$411,0),MATCH(AU$413,$J$407:$R$407,0))</f>
        <v>0</v>
      </c>
      <c r="AV456" s="186"/>
      <c r="AW456" s="186"/>
      <c r="AX456" s="16"/>
      <c r="AY456" s="8"/>
      <c r="AZ456" s="8"/>
      <c r="BA456" s="8"/>
    </row>
    <row r="457" spans="1:53" ht="14.5" outlineLevel="1" x14ac:dyDescent="0.35">
      <c r="A457" s="6"/>
      <c r="B457" s="7"/>
      <c r="C457" s="17"/>
      <c r="D457" s="17"/>
      <c r="E457" s="17"/>
      <c r="F457" s="26"/>
      <c r="G457" s="26" t="str">
        <f t="shared" si="188"/>
        <v>YYBLWb</v>
      </c>
      <c r="H457" s="222">
        <f t="shared" si="190"/>
        <v>0</v>
      </c>
      <c r="I457" s="222">
        <f t="shared" si="190"/>
        <v>78</v>
      </c>
      <c r="J457" s="222">
        <f t="shared" si="189"/>
        <v>19</v>
      </c>
      <c r="K457" s="222">
        <f t="shared" si="187"/>
        <v>0</v>
      </c>
      <c r="L457" s="695" cm="1">
        <f t="array" ref="L457">INDEX($H457:$K457,0,MATCH(L$414,$H$414:$K$414,0))*INDEX($J$408:$R$411,MATCH(L$414,$I$408:$I$411,0),MATCH(L$413,$J$407:$R$407,0))</f>
        <v>0</v>
      </c>
      <c r="M457" s="695" cm="1">
        <f t="array" ref="M457">INDEX($H457:$K457,0,MATCH(M$414,$H$414:$K$414,0))*INDEX($J$408:$R$411,MATCH(M$414,$I$408:$I$411,0),MATCH(M$413,$J$407:$R$407,0))</f>
        <v>78</v>
      </c>
      <c r="N457" s="695" cm="1">
        <f t="array" ref="N457">INDEX($H457:$K457,0,MATCH(N$414,$H$414:$K$414,0))*INDEX($J$408:$R$411,MATCH(N$414,$I$408:$I$411,0),MATCH(N$413,$J$407:$R$407,0))</f>
        <v>38</v>
      </c>
      <c r="O457" s="695" cm="1">
        <f t="array" ref="O457">INDEX($H457:$K457,0,MATCH(O$414,$H$414:$K$414,0))*INDEX($J$408:$R$411,MATCH(O$414,$I$408:$I$411,0),MATCH(O$413,$J$407:$R$407,0))</f>
        <v>0</v>
      </c>
      <c r="P457" s="695" cm="1">
        <f t="array" ref="P457">INDEX($H457:$K457,0,MATCH(P$414,$H$414:$K$414,0))*INDEX($J$408:$R$411,MATCH(P$414,$I$408:$I$411,0),MATCH(P$413,$J$407:$R$407,0))</f>
        <v>0</v>
      </c>
      <c r="Q457" s="695" cm="1">
        <f t="array" ref="Q457">INDEX($H457:$K457,0,MATCH(Q$414,$H$414:$K$414,0))*INDEX($J$408:$R$411,MATCH(Q$414,$I$408:$I$411,0),MATCH(Q$413,$J$407:$R$407,0))</f>
        <v>78</v>
      </c>
      <c r="R457" s="695" cm="1">
        <f t="array" ref="R457">INDEX($H457:$K457,0,MATCH(R$414,$H$414:$K$414,0))*INDEX($J$408:$R$411,MATCH(R$414,$I$408:$I$411,0),MATCH(R$413,$J$407:$R$407,0))</f>
        <v>38</v>
      </c>
      <c r="S457" s="695" cm="1">
        <f t="array" ref="S457">INDEX($H457:$K457,0,MATCH(S$414,$H$414:$K$414,0))*INDEX($J$408:$R$411,MATCH(S$414,$I$408:$I$411,0),MATCH(S$413,$J$407:$R$407,0))</f>
        <v>0</v>
      </c>
      <c r="T457" s="695" cm="1">
        <f t="array" ref="T457">INDEX($H457:$K457,0,MATCH(T$414,$H$414:$K$414,0))*INDEX($J$408:$R$411,MATCH(T$414,$I$408:$I$411,0),MATCH(T$413,$J$407:$R$407,0))</f>
        <v>0</v>
      </c>
      <c r="U457" s="695" cm="1">
        <f t="array" ref="U457">INDEX($H457:$K457,0,MATCH(U$414,$H$414:$K$414,0))*INDEX($J$408:$R$411,MATCH(U$414,$I$408:$I$411,0),MATCH(U$413,$J$407:$R$407,0))</f>
        <v>78</v>
      </c>
      <c r="V457" s="695" cm="1">
        <f t="array" ref="V457">INDEX($H457:$K457,0,MATCH(V$414,$H$414:$K$414,0))*INDEX($J$408:$R$411,MATCH(V$414,$I$408:$I$411,0),MATCH(V$413,$J$407:$R$407,0))</f>
        <v>19</v>
      </c>
      <c r="W457" s="695" cm="1">
        <f t="array" ref="W457">INDEX($H457:$K457,0,MATCH(W$414,$H$414:$K$414,0))*INDEX($J$408:$R$411,MATCH(W$414,$I$408:$I$411,0),MATCH(W$413,$J$407:$R$407,0))</f>
        <v>0</v>
      </c>
      <c r="X457" s="695" cm="1">
        <f t="array" ref="X457">INDEX($H457:$K457,0,MATCH(X$414,$H$414:$K$414,0))*INDEX($J$408:$R$411,MATCH(X$414,$I$408:$I$411,0),MATCH(X$413,$J$407:$R$407,0))</f>
        <v>0</v>
      </c>
      <c r="Y457" s="695" cm="1">
        <f t="array" ref="Y457">INDEX($H457:$K457,0,MATCH(Y$414,$H$414:$K$414,0))*INDEX($J$408:$R$411,MATCH(Y$414,$I$408:$I$411,0),MATCH(Y$413,$J$407:$R$407,0))</f>
        <v>78</v>
      </c>
      <c r="Z457" s="695" cm="1">
        <f t="array" ref="Z457">INDEX($H457:$K457,0,MATCH(Z$414,$H$414:$K$414,0))*INDEX($J$408:$R$411,MATCH(Z$414,$I$408:$I$411,0),MATCH(Z$413,$J$407:$R$407,0))</f>
        <v>19</v>
      </c>
      <c r="AA457" s="695" cm="1">
        <f t="array" ref="AA457">INDEX($H457:$K457,0,MATCH(AA$414,$H$414:$K$414,0))*INDEX($J$408:$R$411,MATCH(AA$414,$I$408:$I$411,0),MATCH(AA$413,$J$407:$R$407,0))</f>
        <v>0</v>
      </c>
      <c r="AB457" s="695" cm="1">
        <f t="array" ref="AB457">INDEX($H457:$K457,0,MATCH(AB$414,$H$414:$K$414,0))*INDEX($J$408:$R$411,MATCH(AB$414,$I$408:$I$411,0),MATCH(AB$413,$J$407:$R$407,0))</f>
        <v>0</v>
      </c>
      <c r="AC457" s="695" cm="1">
        <f t="array" ref="AC457">INDEX($H457:$K457,0,MATCH(AC$414,$H$414:$K$414,0))*INDEX($J$408:$R$411,MATCH(AC$414,$I$408:$I$411,0),MATCH(AC$413,$J$407:$R$407,0))</f>
        <v>78</v>
      </c>
      <c r="AD457" s="695" cm="1">
        <f t="array" ref="AD457">INDEX($H457:$K457,0,MATCH(AD$414,$H$414:$K$414,0))*INDEX($J$408:$R$411,MATCH(AD$414,$I$408:$I$411,0),MATCH(AD$413,$J$407:$R$407,0))</f>
        <v>19</v>
      </c>
      <c r="AE457" s="695" cm="1">
        <f t="array" ref="AE457">INDEX($H457:$K457,0,MATCH(AE$414,$H$414:$K$414,0))*INDEX($J$408:$R$411,MATCH(AE$414,$I$408:$I$411,0),MATCH(AE$413,$J$407:$R$407,0))</f>
        <v>0</v>
      </c>
      <c r="AF457" s="695" cm="1">
        <f t="array" ref="AF457">INDEX($H457:$K457,0,MATCH(AF$414,$H$414:$K$414,0))*INDEX($J$408:$R$411,MATCH(AF$414,$I$408:$I$411,0),MATCH(AF$413,$J$407:$R$407,0))</f>
        <v>0</v>
      </c>
      <c r="AG457" s="695" cm="1">
        <f t="array" ref="AG457">INDEX($H457:$K457,0,MATCH(AG$414,$H$414:$K$414,0))*INDEX($J$408:$R$411,MATCH(AG$414,$I$408:$I$411,0),MATCH(AG$413,$J$407:$R$407,0))</f>
        <v>78</v>
      </c>
      <c r="AH457" s="695" cm="1">
        <f t="array" ref="AH457">INDEX($H457:$K457,0,MATCH(AH$414,$H$414:$K$414,0))*INDEX($J$408:$R$411,MATCH(AH$414,$I$408:$I$411,0),MATCH(AH$413,$J$407:$R$407,0))</f>
        <v>19</v>
      </c>
      <c r="AI457" s="695" cm="1">
        <f t="array" ref="AI457">INDEX($H457:$K457,0,MATCH(AI$414,$H$414:$K$414,0))*INDEX($J$408:$R$411,MATCH(AI$414,$I$408:$I$411,0),MATCH(AI$413,$J$407:$R$407,0))</f>
        <v>0</v>
      </c>
      <c r="AJ457" s="695" cm="1">
        <f t="array" ref="AJ457">INDEX($H457:$K457,0,MATCH(AJ$414,$H$414:$K$414,0))*INDEX($J$408:$R$411,MATCH(AJ$414,$I$408:$I$411,0),MATCH(AJ$413,$J$407:$R$407,0))</f>
        <v>0</v>
      </c>
      <c r="AK457" s="695" cm="1">
        <f t="array" ref="AK457">INDEX($H457:$K457,0,MATCH(AK$414,$H$414:$K$414,0))*INDEX($J$408:$R$411,MATCH(AK$414,$I$408:$I$411,0),MATCH(AK$413,$J$407:$R$407,0))</f>
        <v>78</v>
      </c>
      <c r="AL457" s="695" cm="1">
        <f t="array" ref="AL457">INDEX($H457:$K457,0,MATCH(AL$414,$H$414:$K$414,0))*INDEX($J$408:$R$411,MATCH(AL$414,$I$408:$I$411,0),MATCH(AL$413,$J$407:$R$407,0))</f>
        <v>0</v>
      </c>
      <c r="AM457" s="695" cm="1">
        <f t="array" ref="AM457">INDEX($H457:$K457,0,MATCH(AM$414,$H$414:$K$414,0))*INDEX($J$408:$R$411,MATCH(AM$414,$I$408:$I$411,0),MATCH(AM$413,$J$407:$R$407,0))</f>
        <v>0</v>
      </c>
      <c r="AN457" s="695" cm="1">
        <f t="array" ref="AN457">INDEX($H457:$K457,0,MATCH(AN$414,$H$414:$K$414,0))*INDEX($J$408:$R$411,MATCH(AN$414,$I$408:$I$411,0),MATCH(AN$413,$J$407:$R$407,0))</f>
        <v>0</v>
      </c>
      <c r="AO457" s="695" cm="1">
        <f t="array" ref="AO457">INDEX($H457:$K457,0,MATCH(AO$414,$H$414:$K$414,0))*INDEX($J$408:$R$411,MATCH(AO$414,$I$408:$I$411,0),MATCH(AO$413,$J$407:$R$407,0))</f>
        <v>78</v>
      </c>
      <c r="AP457" s="695" cm="1">
        <f t="array" ref="AP457">INDEX($H457:$K457,0,MATCH(AP$414,$H$414:$K$414,0))*INDEX($J$408:$R$411,MATCH(AP$414,$I$408:$I$411,0),MATCH(AP$413,$J$407:$R$407,0))</f>
        <v>0</v>
      </c>
      <c r="AQ457" s="695" cm="1">
        <f t="array" ref="AQ457">INDEX($H457:$K457,0,MATCH(AQ$414,$H$414:$K$414,0))*INDEX($J$408:$R$411,MATCH(AQ$414,$I$408:$I$411,0),MATCH(AQ$413,$J$407:$R$407,0))</f>
        <v>0</v>
      </c>
      <c r="AR457" s="695" cm="1">
        <f t="array" ref="AR457">INDEX($H457:$K457,0,MATCH(AR$414,$H$414:$K$414,0))*INDEX($J$408:$R$411,MATCH(AR$414,$I$408:$I$411,0),MATCH(AR$413,$J$407:$R$407,0))</f>
        <v>0</v>
      </c>
      <c r="AS457" s="695" cm="1">
        <f t="array" ref="AS457">INDEX($H457:$K457,0,MATCH(AS$414,$H$414:$K$414,0))*INDEX($J$408:$R$411,MATCH(AS$414,$I$408:$I$411,0),MATCH(AS$413,$J$407:$R$407,0))</f>
        <v>78</v>
      </c>
      <c r="AT457" s="695" cm="1">
        <f t="array" ref="AT457">INDEX($H457:$K457,0,MATCH(AT$414,$H$414:$K$414,0))*INDEX($J$408:$R$411,MATCH(AT$414,$I$408:$I$411,0),MATCH(AT$413,$J$407:$R$407,0))</f>
        <v>0</v>
      </c>
      <c r="AU457" s="695" cm="1">
        <f t="array" ref="AU457">INDEX($H457:$K457,0,MATCH(AU$414,$H$414:$K$414,0))*INDEX($J$408:$R$411,MATCH(AU$414,$I$408:$I$411,0),MATCH(AU$413,$J$407:$R$407,0))</f>
        <v>0</v>
      </c>
      <c r="AV457" s="186"/>
      <c r="AW457" s="186"/>
      <c r="AX457" s="16"/>
      <c r="AY457" s="8"/>
      <c r="AZ457" s="8"/>
      <c r="BA457" s="8"/>
    </row>
    <row r="458" spans="1:53" ht="14.5" outlineLevel="1" x14ac:dyDescent="0.35">
      <c r="A458" s="6"/>
      <c r="B458" s="7"/>
      <c r="C458" s="17"/>
      <c r="D458" s="17"/>
      <c r="E458" s="17"/>
      <c r="F458" s="26"/>
      <c r="G458" s="26" t="str">
        <f t="shared" si="188"/>
        <v>YYBLWbd</v>
      </c>
      <c r="H458" s="222">
        <f t="shared" si="190"/>
        <v>0</v>
      </c>
      <c r="I458" s="222">
        <f t="shared" si="190"/>
        <v>78</v>
      </c>
      <c r="J458" s="222">
        <f t="shared" si="189"/>
        <v>19</v>
      </c>
      <c r="K458" s="222">
        <f t="shared" si="187"/>
        <v>0</v>
      </c>
      <c r="L458" s="695" cm="1">
        <f t="array" ref="L458">INDEX($H458:$K458,0,MATCH(L$414,$H$414:$K$414,0))*INDEX($J$408:$R$411,MATCH(L$414,$I$408:$I$411,0),MATCH(L$413,$J$407:$R$407,0))</f>
        <v>0</v>
      </c>
      <c r="M458" s="695" cm="1">
        <f t="array" ref="M458">INDEX($H458:$K458,0,MATCH(M$414,$H$414:$K$414,0))*INDEX($J$408:$R$411,MATCH(M$414,$I$408:$I$411,0),MATCH(M$413,$J$407:$R$407,0))</f>
        <v>78</v>
      </c>
      <c r="N458" s="695" cm="1">
        <f t="array" ref="N458">INDEX($H458:$K458,0,MATCH(N$414,$H$414:$K$414,0))*INDEX($J$408:$R$411,MATCH(N$414,$I$408:$I$411,0),MATCH(N$413,$J$407:$R$407,0))</f>
        <v>38</v>
      </c>
      <c r="O458" s="695" cm="1">
        <f t="array" ref="O458">INDEX($H458:$K458,0,MATCH(O$414,$H$414:$K$414,0))*INDEX($J$408:$R$411,MATCH(O$414,$I$408:$I$411,0),MATCH(O$413,$J$407:$R$407,0))</f>
        <v>0</v>
      </c>
      <c r="P458" s="695" cm="1">
        <f t="array" ref="P458">INDEX($H458:$K458,0,MATCH(P$414,$H$414:$K$414,0))*INDEX($J$408:$R$411,MATCH(P$414,$I$408:$I$411,0),MATCH(P$413,$J$407:$R$407,0))</f>
        <v>0</v>
      </c>
      <c r="Q458" s="695" cm="1">
        <f t="array" ref="Q458">INDEX($H458:$K458,0,MATCH(Q$414,$H$414:$K$414,0))*INDEX($J$408:$R$411,MATCH(Q$414,$I$408:$I$411,0),MATCH(Q$413,$J$407:$R$407,0))</f>
        <v>78</v>
      </c>
      <c r="R458" s="695" cm="1">
        <f t="array" ref="R458">INDEX($H458:$K458,0,MATCH(R$414,$H$414:$K$414,0))*INDEX($J$408:$R$411,MATCH(R$414,$I$408:$I$411,0),MATCH(R$413,$J$407:$R$407,0))</f>
        <v>38</v>
      </c>
      <c r="S458" s="695" cm="1">
        <f t="array" ref="S458">INDEX($H458:$K458,0,MATCH(S$414,$H$414:$K$414,0))*INDEX($J$408:$R$411,MATCH(S$414,$I$408:$I$411,0),MATCH(S$413,$J$407:$R$407,0))</f>
        <v>0</v>
      </c>
      <c r="T458" s="695" cm="1">
        <f t="array" ref="T458">INDEX($H458:$K458,0,MATCH(T$414,$H$414:$K$414,0))*INDEX($J$408:$R$411,MATCH(T$414,$I$408:$I$411,0),MATCH(T$413,$J$407:$R$407,0))</f>
        <v>0</v>
      </c>
      <c r="U458" s="695" cm="1">
        <f t="array" ref="U458">INDEX($H458:$K458,0,MATCH(U$414,$H$414:$K$414,0))*INDEX($J$408:$R$411,MATCH(U$414,$I$408:$I$411,0),MATCH(U$413,$J$407:$R$407,0))</f>
        <v>78</v>
      </c>
      <c r="V458" s="695" cm="1">
        <f t="array" ref="V458">INDEX($H458:$K458,0,MATCH(V$414,$H$414:$K$414,0))*INDEX($J$408:$R$411,MATCH(V$414,$I$408:$I$411,0),MATCH(V$413,$J$407:$R$407,0))</f>
        <v>19</v>
      </c>
      <c r="W458" s="695" cm="1">
        <f t="array" ref="W458">INDEX($H458:$K458,0,MATCH(W$414,$H$414:$K$414,0))*INDEX($J$408:$R$411,MATCH(W$414,$I$408:$I$411,0),MATCH(W$413,$J$407:$R$407,0))</f>
        <v>0</v>
      </c>
      <c r="X458" s="695" cm="1">
        <f t="array" ref="X458">INDEX($H458:$K458,0,MATCH(X$414,$H$414:$K$414,0))*INDEX($J$408:$R$411,MATCH(X$414,$I$408:$I$411,0),MATCH(X$413,$J$407:$R$407,0))</f>
        <v>0</v>
      </c>
      <c r="Y458" s="695" cm="1">
        <f t="array" ref="Y458">INDEX($H458:$K458,0,MATCH(Y$414,$H$414:$K$414,0))*INDEX($J$408:$R$411,MATCH(Y$414,$I$408:$I$411,0),MATCH(Y$413,$J$407:$R$407,0))</f>
        <v>78</v>
      </c>
      <c r="Z458" s="695" cm="1">
        <f t="array" ref="Z458">INDEX($H458:$K458,0,MATCH(Z$414,$H$414:$K$414,0))*INDEX($J$408:$R$411,MATCH(Z$414,$I$408:$I$411,0),MATCH(Z$413,$J$407:$R$407,0))</f>
        <v>19</v>
      </c>
      <c r="AA458" s="695" cm="1">
        <f t="array" ref="AA458">INDEX($H458:$K458,0,MATCH(AA$414,$H$414:$K$414,0))*INDEX($J$408:$R$411,MATCH(AA$414,$I$408:$I$411,0),MATCH(AA$413,$J$407:$R$407,0))</f>
        <v>0</v>
      </c>
      <c r="AB458" s="695" cm="1">
        <f t="array" ref="AB458">INDEX($H458:$K458,0,MATCH(AB$414,$H$414:$K$414,0))*INDEX($J$408:$R$411,MATCH(AB$414,$I$408:$I$411,0),MATCH(AB$413,$J$407:$R$407,0))</f>
        <v>0</v>
      </c>
      <c r="AC458" s="695" cm="1">
        <f t="array" ref="AC458">INDEX($H458:$K458,0,MATCH(AC$414,$H$414:$K$414,0))*INDEX($J$408:$R$411,MATCH(AC$414,$I$408:$I$411,0),MATCH(AC$413,$J$407:$R$407,0))</f>
        <v>78</v>
      </c>
      <c r="AD458" s="695" cm="1">
        <f t="array" ref="AD458">INDEX($H458:$K458,0,MATCH(AD$414,$H$414:$K$414,0))*INDEX($J$408:$R$411,MATCH(AD$414,$I$408:$I$411,0),MATCH(AD$413,$J$407:$R$407,0))</f>
        <v>19</v>
      </c>
      <c r="AE458" s="695" cm="1">
        <f t="array" ref="AE458">INDEX($H458:$K458,0,MATCH(AE$414,$H$414:$K$414,0))*INDEX($J$408:$R$411,MATCH(AE$414,$I$408:$I$411,0),MATCH(AE$413,$J$407:$R$407,0))</f>
        <v>0</v>
      </c>
      <c r="AF458" s="695" cm="1">
        <f t="array" ref="AF458">INDEX($H458:$K458,0,MATCH(AF$414,$H$414:$K$414,0))*INDEX($J$408:$R$411,MATCH(AF$414,$I$408:$I$411,0),MATCH(AF$413,$J$407:$R$407,0))</f>
        <v>0</v>
      </c>
      <c r="AG458" s="695" cm="1">
        <f t="array" ref="AG458">INDEX($H458:$K458,0,MATCH(AG$414,$H$414:$K$414,0))*INDEX($J$408:$R$411,MATCH(AG$414,$I$408:$I$411,0),MATCH(AG$413,$J$407:$R$407,0))</f>
        <v>78</v>
      </c>
      <c r="AH458" s="695" cm="1">
        <f t="array" ref="AH458">INDEX($H458:$K458,0,MATCH(AH$414,$H$414:$K$414,0))*INDEX($J$408:$R$411,MATCH(AH$414,$I$408:$I$411,0),MATCH(AH$413,$J$407:$R$407,0))</f>
        <v>19</v>
      </c>
      <c r="AI458" s="695" cm="1">
        <f t="array" ref="AI458">INDEX($H458:$K458,0,MATCH(AI$414,$H$414:$K$414,0))*INDEX($J$408:$R$411,MATCH(AI$414,$I$408:$I$411,0),MATCH(AI$413,$J$407:$R$407,0))</f>
        <v>0</v>
      </c>
      <c r="AJ458" s="695" cm="1">
        <f t="array" ref="AJ458">INDEX($H458:$K458,0,MATCH(AJ$414,$H$414:$K$414,0))*INDEX($J$408:$R$411,MATCH(AJ$414,$I$408:$I$411,0),MATCH(AJ$413,$J$407:$R$407,0))</f>
        <v>0</v>
      </c>
      <c r="AK458" s="695" cm="1">
        <f t="array" ref="AK458">INDEX($H458:$K458,0,MATCH(AK$414,$H$414:$K$414,0))*INDEX($J$408:$R$411,MATCH(AK$414,$I$408:$I$411,0),MATCH(AK$413,$J$407:$R$407,0))</f>
        <v>78</v>
      </c>
      <c r="AL458" s="695" cm="1">
        <f t="array" ref="AL458">INDEX($H458:$K458,0,MATCH(AL$414,$H$414:$K$414,0))*INDEX($J$408:$R$411,MATCH(AL$414,$I$408:$I$411,0),MATCH(AL$413,$J$407:$R$407,0))</f>
        <v>0</v>
      </c>
      <c r="AM458" s="695" cm="1">
        <f t="array" ref="AM458">INDEX($H458:$K458,0,MATCH(AM$414,$H$414:$K$414,0))*INDEX($J$408:$R$411,MATCH(AM$414,$I$408:$I$411,0),MATCH(AM$413,$J$407:$R$407,0))</f>
        <v>0</v>
      </c>
      <c r="AN458" s="695" cm="1">
        <f t="array" ref="AN458">INDEX($H458:$K458,0,MATCH(AN$414,$H$414:$K$414,0))*INDEX($J$408:$R$411,MATCH(AN$414,$I$408:$I$411,0),MATCH(AN$413,$J$407:$R$407,0))</f>
        <v>0</v>
      </c>
      <c r="AO458" s="695" cm="1">
        <f t="array" ref="AO458">INDEX($H458:$K458,0,MATCH(AO$414,$H$414:$K$414,0))*INDEX($J$408:$R$411,MATCH(AO$414,$I$408:$I$411,0),MATCH(AO$413,$J$407:$R$407,0))</f>
        <v>78</v>
      </c>
      <c r="AP458" s="695" cm="1">
        <f t="array" ref="AP458">INDEX($H458:$K458,0,MATCH(AP$414,$H$414:$K$414,0))*INDEX($J$408:$R$411,MATCH(AP$414,$I$408:$I$411,0),MATCH(AP$413,$J$407:$R$407,0))</f>
        <v>0</v>
      </c>
      <c r="AQ458" s="695" cm="1">
        <f t="array" ref="AQ458">INDEX($H458:$K458,0,MATCH(AQ$414,$H$414:$K$414,0))*INDEX($J$408:$R$411,MATCH(AQ$414,$I$408:$I$411,0),MATCH(AQ$413,$J$407:$R$407,0))</f>
        <v>0</v>
      </c>
      <c r="AR458" s="695" cm="1">
        <f t="array" ref="AR458">INDEX($H458:$K458,0,MATCH(AR$414,$H$414:$K$414,0))*INDEX($J$408:$R$411,MATCH(AR$414,$I$408:$I$411,0),MATCH(AR$413,$J$407:$R$407,0))</f>
        <v>0</v>
      </c>
      <c r="AS458" s="695" cm="1">
        <f t="array" ref="AS458">INDEX($H458:$K458,0,MATCH(AS$414,$H$414:$K$414,0))*INDEX($J$408:$R$411,MATCH(AS$414,$I$408:$I$411,0),MATCH(AS$413,$J$407:$R$407,0))</f>
        <v>78</v>
      </c>
      <c r="AT458" s="695" cm="1">
        <f t="array" ref="AT458">INDEX($H458:$K458,0,MATCH(AT$414,$H$414:$K$414,0))*INDEX($J$408:$R$411,MATCH(AT$414,$I$408:$I$411,0),MATCH(AT$413,$J$407:$R$407,0))</f>
        <v>0</v>
      </c>
      <c r="AU458" s="695" cm="1">
        <f t="array" ref="AU458">INDEX($H458:$K458,0,MATCH(AU$414,$H$414:$K$414,0))*INDEX($J$408:$R$411,MATCH(AU$414,$I$408:$I$411,0),MATCH(AU$413,$J$407:$R$407,0))</f>
        <v>0</v>
      </c>
      <c r="AV458" s="186"/>
      <c r="AW458" s="186"/>
      <c r="AX458" s="16"/>
      <c r="AY458" s="8"/>
      <c r="AZ458" s="8"/>
      <c r="BA458" s="8"/>
    </row>
    <row r="459" spans="1:53" ht="14.5" outlineLevel="1" x14ac:dyDescent="0.35">
      <c r="A459" s="6"/>
      <c r="B459" s="7"/>
      <c r="C459" s="17"/>
      <c r="D459" s="17"/>
      <c r="E459" s="17"/>
      <c r="F459" s="26"/>
      <c r="G459" s="26" t="str">
        <f t="shared" si="188"/>
        <v>YYWBLw</v>
      </c>
      <c r="H459" s="222">
        <f t="shared" si="190"/>
        <v>0</v>
      </c>
      <c r="I459" s="222">
        <f t="shared" si="190"/>
        <v>78</v>
      </c>
      <c r="J459" s="877">
        <f>INDEX($Z$228:$AC$241,MATCH($M207,$Y$228:$Y$241,0),MATCH(J$414,$Z$227:$AC$227,0))-10</f>
        <v>9</v>
      </c>
      <c r="K459" s="222">
        <f t="shared" si="187"/>
        <v>0</v>
      </c>
      <c r="L459" s="695" cm="1">
        <f t="array" ref="L459">INDEX($H459:$K459,0,MATCH(L$414,$H$414:$K$414,0))*INDEX($J$408:$R$411,MATCH(L$414,$I$408:$I$411,0),MATCH(L$413,$J$407:$R$407,0))</f>
        <v>0</v>
      </c>
      <c r="M459" s="695" cm="1">
        <f t="array" ref="M459">INDEX($H459:$K459,0,MATCH(M$414,$H$414:$K$414,0))*INDEX($J$408:$R$411,MATCH(M$414,$I$408:$I$411,0),MATCH(M$413,$J$407:$R$407,0))</f>
        <v>78</v>
      </c>
      <c r="N459" s="695" cm="1">
        <f t="array" ref="N459">INDEX($H459:$K459,0,MATCH(N$414,$H$414:$K$414,0))*INDEX($J$408:$R$411,MATCH(N$414,$I$408:$I$411,0),MATCH(N$413,$J$407:$R$407,0))</f>
        <v>18</v>
      </c>
      <c r="O459" s="695" cm="1">
        <f t="array" ref="O459">INDEX($H459:$K459,0,MATCH(O$414,$H$414:$K$414,0))*INDEX($J$408:$R$411,MATCH(O$414,$I$408:$I$411,0),MATCH(O$413,$J$407:$R$407,0))</f>
        <v>0</v>
      </c>
      <c r="P459" s="695" cm="1">
        <f t="array" ref="P459">INDEX($H459:$K459,0,MATCH(P$414,$H$414:$K$414,0))*INDEX($J$408:$R$411,MATCH(P$414,$I$408:$I$411,0),MATCH(P$413,$J$407:$R$407,0))</f>
        <v>0</v>
      </c>
      <c r="Q459" s="695" cm="1">
        <f t="array" ref="Q459">INDEX($H459:$K459,0,MATCH(Q$414,$H$414:$K$414,0))*INDEX($J$408:$R$411,MATCH(Q$414,$I$408:$I$411,0),MATCH(Q$413,$J$407:$R$407,0))</f>
        <v>78</v>
      </c>
      <c r="R459" s="695" cm="1">
        <f t="array" ref="R459">INDEX($H459:$K459,0,MATCH(R$414,$H$414:$K$414,0))*INDEX($J$408:$R$411,MATCH(R$414,$I$408:$I$411,0),MATCH(R$413,$J$407:$R$407,0))</f>
        <v>18</v>
      </c>
      <c r="S459" s="695" cm="1">
        <f t="array" ref="S459">INDEX($H459:$K459,0,MATCH(S$414,$H$414:$K$414,0))*INDEX($J$408:$R$411,MATCH(S$414,$I$408:$I$411,0),MATCH(S$413,$J$407:$R$407,0))</f>
        <v>0</v>
      </c>
      <c r="T459" s="695" cm="1">
        <f t="array" ref="T459">INDEX($H459:$K459,0,MATCH(T$414,$H$414:$K$414,0))*INDEX($J$408:$R$411,MATCH(T$414,$I$408:$I$411,0),MATCH(T$413,$J$407:$R$407,0))</f>
        <v>0</v>
      </c>
      <c r="U459" s="695" cm="1">
        <f t="array" ref="U459">INDEX($H459:$K459,0,MATCH(U$414,$H$414:$K$414,0))*INDEX($J$408:$R$411,MATCH(U$414,$I$408:$I$411,0),MATCH(U$413,$J$407:$R$407,0))</f>
        <v>78</v>
      </c>
      <c r="V459" s="695" cm="1">
        <f t="array" ref="V459">INDEX($H459:$K459,0,MATCH(V$414,$H$414:$K$414,0))*INDEX($J$408:$R$411,MATCH(V$414,$I$408:$I$411,0),MATCH(V$413,$J$407:$R$407,0))</f>
        <v>9</v>
      </c>
      <c r="W459" s="695" cm="1">
        <f t="array" ref="W459">INDEX($H459:$K459,0,MATCH(W$414,$H$414:$K$414,0))*INDEX($J$408:$R$411,MATCH(W$414,$I$408:$I$411,0),MATCH(W$413,$J$407:$R$407,0))</f>
        <v>0</v>
      </c>
      <c r="X459" s="695" cm="1">
        <f t="array" ref="X459">INDEX($H459:$K459,0,MATCH(X$414,$H$414:$K$414,0))*INDEX($J$408:$R$411,MATCH(X$414,$I$408:$I$411,0),MATCH(X$413,$J$407:$R$407,0))</f>
        <v>0</v>
      </c>
      <c r="Y459" s="695" cm="1">
        <f t="array" ref="Y459">INDEX($H459:$K459,0,MATCH(Y$414,$H$414:$K$414,0))*INDEX($J$408:$R$411,MATCH(Y$414,$I$408:$I$411,0),MATCH(Y$413,$J$407:$R$407,0))</f>
        <v>78</v>
      </c>
      <c r="Z459" s="695" cm="1">
        <f t="array" ref="Z459">INDEX($H459:$K459,0,MATCH(Z$414,$H$414:$K$414,0))*INDEX($J$408:$R$411,MATCH(Z$414,$I$408:$I$411,0),MATCH(Z$413,$J$407:$R$407,0))</f>
        <v>9</v>
      </c>
      <c r="AA459" s="695" cm="1">
        <f t="array" ref="AA459">INDEX($H459:$K459,0,MATCH(AA$414,$H$414:$K$414,0))*INDEX($J$408:$R$411,MATCH(AA$414,$I$408:$I$411,0),MATCH(AA$413,$J$407:$R$407,0))</f>
        <v>0</v>
      </c>
      <c r="AB459" s="695" cm="1">
        <f t="array" ref="AB459">INDEX($H459:$K459,0,MATCH(AB$414,$H$414:$K$414,0))*INDEX($J$408:$R$411,MATCH(AB$414,$I$408:$I$411,0),MATCH(AB$413,$J$407:$R$407,0))</f>
        <v>0</v>
      </c>
      <c r="AC459" s="695" cm="1">
        <f t="array" ref="AC459">INDEX($H459:$K459,0,MATCH(AC$414,$H$414:$K$414,0))*INDEX($J$408:$R$411,MATCH(AC$414,$I$408:$I$411,0),MATCH(AC$413,$J$407:$R$407,0))</f>
        <v>78</v>
      </c>
      <c r="AD459" s="695" cm="1">
        <f t="array" ref="AD459">INDEX($H459:$K459,0,MATCH(AD$414,$H$414:$K$414,0))*INDEX($J$408:$R$411,MATCH(AD$414,$I$408:$I$411,0),MATCH(AD$413,$J$407:$R$407,0))</f>
        <v>9</v>
      </c>
      <c r="AE459" s="695" cm="1">
        <f t="array" ref="AE459">INDEX($H459:$K459,0,MATCH(AE$414,$H$414:$K$414,0))*INDEX($J$408:$R$411,MATCH(AE$414,$I$408:$I$411,0),MATCH(AE$413,$J$407:$R$407,0))</f>
        <v>0</v>
      </c>
      <c r="AF459" s="695" cm="1">
        <f t="array" ref="AF459">INDEX($H459:$K459,0,MATCH(AF$414,$H$414:$K$414,0))*INDEX($J$408:$R$411,MATCH(AF$414,$I$408:$I$411,0),MATCH(AF$413,$J$407:$R$407,0))</f>
        <v>0</v>
      </c>
      <c r="AG459" s="695" cm="1">
        <f t="array" ref="AG459">INDEX($H459:$K459,0,MATCH(AG$414,$H$414:$K$414,0))*INDEX($J$408:$R$411,MATCH(AG$414,$I$408:$I$411,0),MATCH(AG$413,$J$407:$R$407,0))</f>
        <v>78</v>
      </c>
      <c r="AH459" s="695" cm="1">
        <f t="array" ref="AH459">INDEX($H459:$K459,0,MATCH(AH$414,$H$414:$K$414,0))*INDEX($J$408:$R$411,MATCH(AH$414,$I$408:$I$411,0),MATCH(AH$413,$J$407:$R$407,0))</f>
        <v>9</v>
      </c>
      <c r="AI459" s="695" cm="1">
        <f t="array" ref="AI459">INDEX($H459:$K459,0,MATCH(AI$414,$H$414:$K$414,0))*INDEX($J$408:$R$411,MATCH(AI$414,$I$408:$I$411,0),MATCH(AI$413,$J$407:$R$407,0))</f>
        <v>0</v>
      </c>
      <c r="AJ459" s="695" cm="1">
        <f t="array" ref="AJ459">INDEX($H459:$K459,0,MATCH(AJ$414,$H$414:$K$414,0))*INDEX($J$408:$R$411,MATCH(AJ$414,$I$408:$I$411,0),MATCH(AJ$413,$J$407:$R$407,0))</f>
        <v>0</v>
      </c>
      <c r="AK459" s="695" cm="1">
        <f t="array" ref="AK459">INDEX($H459:$K459,0,MATCH(AK$414,$H$414:$K$414,0))*INDEX($J$408:$R$411,MATCH(AK$414,$I$408:$I$411,0),MATCH(AK$413,$J$407:$R$407,0))</f>
        <v>78</v>
      </c>
      <c r="AL459" s="695" cm="1">
        <f t="array" ref="AL459">INDEX($H459:$K459,0,MATCH(AL$414,$H$414:$K$414,0))*INDEX($J$408:$R$411,MATCH(AL$414,$I$408:$I$411,0),MATCH(AL$413,$J$407:$R$407,0))</f>
        <v>0</v>
      </c>
      <c r="AM459" s="695" cm="1">
        <f t="array" ref="AM459">INDEX($H459:$K459,0,MATCH(AM$414,$H$414:$K$414,0))*INDEX($J$408:$R$411,MATCH(AM$414,$I$408:$I$411,0),MATCH(AM$413,$J$407:$R$407,0))</f>
        <v>0</v>
      </c>
      <c r="AN459" s="695" cm="1">
        <f t="array" ref="AN459">INDEX($H459:$K459,0,MATCH(AN$414,$H$414:$K$414,0))*INDEX($J$408:$R$411,MATCH(AN$414,$I$408:$I$411,0),MATCH(AN$413,$J$407:$R$407,0))</f>
        <v>0</v>
      </c>
      <c r="AO459" s="695" cm="1">
        <f t="array" ref="AO459">INDEX($H459:$K459,0,MATCH(AO$414,$H$414:$K$414,0))*INDEX($J$408:$R$411,MATCH(AO$414,$I$408:$I$411,0),MATCH(AO$413,$J$407:$R$407,0))</f>
        <v>78</v>
      </c>
      <c r="AP459" s="695" cm="1">
        <f t="array" ref="AP459">INDEX($H459:$K459,0,MATCH(AP$414,$H$414:$K$414,0))*INDEX($J$408:$R$411,MATCH(AP$414,$I$408:$I$411,0),MATCH(AP$413,$J$407:$R$407,0))</f>
        <v>0</v>
      </c>
      <c r="AQ459" s="695" cm="1">
        <f t="array" ref="AQ459">INDEX($H459:$K459,0,MATCH(AQ$414,$H$414:$K$414,0))*INDEX($J$408:$R$411,MATCH(AQ$414,$I$408:$I$411,0),MATCH(AQ$413,$J$407:$R$407,0))</f>
        <v>0</v>
      </c>
      <c r="AR459" s="695" cm="1">
        <f t="array" ref="AR459">INDEX($H459:$K459,0,MATCH(AR$414,$H$414:$K$414,0))*INDEX($J$408:$R$411,MATCH(AR$414,$I$408:$I$411,0),MATCH(AR$413,$J$407:$R$407,0))</f>
        <v>0</v>
      </c>
      <c r="AS459" s="695" cm="1">
        <f t="array" ref="AS459">INDEX($H459:$K459,0,MATCH(AS$414,$H$414:$K$414,0))*INDEX($J$408:$R$411,MATCH(AS$414,$I$408:$I$411,0),MATCH(AS$413,$J$407:$R$407,0))</f>
        <v>78</v>
      </c>
      <c r="AT459" s="695" cm="1">
        <f t="array" ref="AT459">INDEX($H459:$K459,0,MATCH(AT$414,$H$414:$K$414,0))*INDEX($J$408:$R$411,MATCH(AT$414,$I$408:$I$411,0),MATCH(AT$413,$J$407:$R$407,0))</f>
        <v>0</v>
      </c>
      <c r="AU459" s="695" cm="1">
        <f t="array" ref="AU459">INDEX($H459:$K459,0,MATCH(AU$414,$H$414:$K$414,0))*INDEX($J$408:$R$411,MATCH(AU$414,$I$408:$I$411,0),MATCH(AU$413,$J$407:$R$407,0))</f>
        <v>0</v>
      </c>
      <c r="AV459" s="186"/>
      <c r="AW459" s="186"/>
      <c r="AX459" s="16"/>
      <c r="AY459" s="8"/>
      <c r="AZ459" s="8"/>
      <c r="BA459" s="8"/>
    </row>
    <row r="460" spans="1:53" ht="14.5" outlineLevel="1" x14ac:dyDescent="0.35">
      <c r="A460" s="6"/>
      <c r="B460" s="7"/>
      <c r="C460" s="17"/>
      <c r="D460" s="17"/>
      <c r="E460" s="17"/>
      <c r="F460" s="26"/>
      <c r="G460" s="26" t="str">
        <f t="shared" si="188"/>
        <v>YYWBLwd</v>
      </c>
      <c r="H460" s="222">
        <f t="shared" si="190"/>
        <v>0</v>
      </c>
      <c r="I460" s="222">
        <f t="shared" si="190"/>
        <v>78</v>
      </c>
      <c r="J460" s="877">
        <f>INDEX($Z$228:$AC$241,MATCH($M208,$Y$228:$Y$241,0),MATCH(J$414,$Z$227:$AC$227,0))-10</f>
        <v>9</v>
      </c>
      <c r="K460" s="222">
        <f t="shared" si="187"/>
        <v>0</v>
      </c>
      <c r="L460" s="695" cm="1">
        <f t="array" ref="L460">INDEX($H460:$K460,0,MATCH(L$414,$H$414:$K$414,0))*INDEX($J$408:$R$411,MATCH(L$414,$I$408:$I$411,0),MATCH(L$413,$J$407:$R$407,0))</f>
        <v>0</v>
      </c>
      <c r="M460" s="695" cm="1">
        <f t="array" ref="M460">INDEX($H460:$K460,0,MATCH(M$414,$H$414:$K$414,0))*INDEX($J$408:$R$411,MATCH(M$414,$I$408:$I$411,0),MATCH(M$413,$J$407:$R$407,0))</f>
        <v>78</v>
      </c>
      <c r="N460" s="695" cm="1">
        <f t="array" ref="N460">INDEX($H460:$K460,0,MATCH(N$414,$H$414:$K$414,0))*INDEX($J$408:$R$411,MATCH(N$414,$I$408:$I$411,0),MATCH(N$413,$J$407:$R$407,0))</f>
        <v>18</v>
      </c>
      <c r="O460" s="695" cm="1">
        <f t="array" ref="O460">INDEX($H460:$K460,0,MATCH(O$414,$H$414:$K$414,0))*INDEX($J$408:$R$411,MATCH(O$414,$I$408:$I$411,0),MATCH(O$413,$J$407:$R$407,0))</f>
        <v>0</v>
      </c>
      <c r="P460" s="695" cm="1">
        <f t="array" ref="P460">INDEX($H460:$K460,0,MATCH(P$414,$H$414:$K$414,0))*INDEX($J$408:$R$411,MATCH(P$414,$I$408:$I$411,0),MATCH(P$413,$J$407:$R$407,0))</f>
        <v>0</v>
      </c>
      <c r="Q460" s="695" cm="1">
        <f t="array" ref="Q460">INDEX($H460:$K460,0,MATCH(Q$414,$H$414:$K$414,0))*INDEX($J$408:$R$411,MATCH(Q$414,$I$408:$I$411,0),MATCH(Q$413,$J$407:$R$407,0))</f>
        <v>78</v>
      </c>
      <c r="R460" s="695" cm="1">
        <f t="array" ref="R460">INDEX($H460:$K460,0,MATCH(R$414,$H$414:$K$414,0))*INDEX($J$408:$R$411,MATCH(R$414,$I$408:$I$411,0),MATCH(R$413,$J$407:$R$407,0))</f>
        <v>18</v>
      </c>
      <c r="S460" s="695" cm="1">
        <f t="array" ref="S460">INDEX($H460:$K460,0,MATCH(S$414,$H$414:$K$414,0))*INDEX($J$408:$R$411,MATCH(S$414,$I$408:$I$411,0),MATCH(S$413,$J$407:$R$407,0))</f>
        <v>0</v>
      </c>
      <c r="T460" s="695" cm="1">
        <f t="array" ref="T460">INDEX($H460:$K460,0,MATCH(T$414,$H$414:$K$414,0))*INDEX($J$408:$R$411,MATCH(T$414,$I$408:$I$411,0),MATCH(T$413,$J$407:$R$407,0))</f>
        <v>0</v>
      </c>
      <c r="U460" s="695" cm="1">
        <f t="array" ref="U460">INDEX($H460:$K460,0,MATCH(U$414,$H$414:$K$414,0))*INDEX($J$408:$R$411,MATCH(U$414,$I$408:$I$411,0),MATCH(U$413,$J$407:$R$407,0))</f>
        <v>78</v>
      </c>
      <c r="V460" s="695" cm="1">
        <f t="array" ref="V460">INDEX($H460:$K460,0,MATCH(V$414,$H$414:$K$414,0))*INDEX($J$408:$R$411,MATCH(V$414,$I$408:$I$411,0),MATCH(V$413,$J$407:$R$407,0))</f>
        <v>9</v>
      </c>
      <c r="W460" s="695" cm="1">
        <f t="array" ref="W460">INDEX($H460:$K460,0,MATCH(W$414,$H$414:$K$414,0))*INDEX($J$408:$R$411,MATCH(W$414,$I$408:$I$411,0),MATCH(W$413,$J$407:$R$407,0))</f>
        <v>0</v>
      </c>
      <c r="X460" s="695" cm="1">
        <f t="array" ref="X460">INDEX($H460:$K460,0,MATCH(X$414,$H$414:$K$414,0))*INDEX($J$408:$R$411,MATCH(X$414,$I$408:$I$411,0),MATCH(X$413,$J$407:$R$407,0))</f>
        <v>0</v>
      </c>
      <c r="Y460" s="695" cm="1">
        <f t="array" ref="Y460">INDEX($H460:$K460,0,MATCH(Y$414,$H$414:$K$414,0))*INDEX($J$408:$R$411,MATCH(Y$414,$I$408:$I$411,0),MATCH(Y$413,$J$407:$R$407,0))</f>
        <v>78</v>
      </c>
      <c r="Z460" s="695" cm="1">
        <f t="array" ref="Z460">INDEX($H460:$K460,0,MATCH(Z$414,$H$414:$K$414,0))*INDEX($J$408:$R$411,MATCH(Z$414,$I$408:$I$411,0),MATCH(Z$413,$J$407:$R$407,0))</f>
        <v>9</v>
      </c>
      <c r="AA460" s="695" cm="1">
        <f t="array" ref="AA460">INDEX($H460:$K460,0,MATCH(AA$414,$H$414:$K$414,0))*INDEX($J$408:$R$411,MATCH(AA$414,$I$408:$I$411,0),MATCH(AA$413,$J$407:$R$407,0))</f>
        <v>0</v>
      </c>
      <c r="AB460" s="695" cm="1">
        <f t="array" ref="AB460">INDEX($H460:$K460,0,MATCH(AB$414,$H$414:$K$414,0))*INDEX($J$408:$R$411,MATCH(AB$414,$I$408:$I$411,0),MATCH(AB$413,$J$407:$R$407,0))</f>
        <v>0</v>
      </c>
      <c r="AC460" s="695" cm="1">
        <f t="array" ref="AC460">INDEX($H460:$K460,0,MATCH(AC$414,$H$414:$K$414,0))*INDEX($J$408:$R$411,MATCH(AC$414,$I$408:$I$411,0),MATCH(AC$413,$J$407:$R$407,0))</f>
        <v>78</v>
      </c>
      <c r="AD460" s="695" cm="1">
        <f t="array" ref="AD460">INDEX($H460:$K460,0,MATCH(AD$414,$H$414:$K$414,0))*INDEX($J$408:$R$411,MATCH(AD$414,$I$408:$I$411,0),MATCH(AD$413,$J$407:$R$407,0))</f>
        <v>9</v>
      </c>
      <c r="AE460" s="695" cm="1">
        <f t="array" ref="AE460">INDEX($H460:$K460,0,MATCH(AE$414,$H$414:$K$414,0))*INDEX($J$408:$R$411,MATCH(AE$414,$I$408:$I$411,0),MATCH(AE$413,$J$407:$R$407,0))</f>
        <v>0</v>
      </c>
      <c r="AF460" s="695" cm="1">
        <f t="array" ref="AF460">INDEX($H460:$K460,0,MATCH(AF$414,$H$414:$K$414,0))*INDEX($J$408:$R$411,MATCH(AF$414,$I$408:$I$411,0),MATCH(AF$413,$J$407:$R$407,0))</f>
        <v>0</v>
      </c>
      <c r="AG460" s="695" cm="1">
        <f t="array" ref="AG460">INDEX($H460:$K460,0,MATCH(AG$414,$H$414:$K$414,0))*INDEX($J$408:$R$411,MATCH(AG$414,$I$408:$I$411,0),MATCH(AG$413,$J$407:$R$407,0))</f>
        <v>78</v>
      </c>
      <c r="AH460" s="695" cm="1">
        <f t="array" ref="AH460">INDEX($H460:$K460,0,MATCH(AH$414,$H$414:$K$414,0))*INDEX($J$408:$R$411,MATCH(AH$414,$I$408:$I$411,0),MATCH(AH$413,$J$407:$R$407,0))</f>
        <v>9</v>
      </c>
      <c r="AI460" s="695" cm="1">
        <f t="array" ref="AI460">INDEX($H460:$K460,0,MATCH(AI$414,$H$414:$K$414,0))*INDEX($J$408:$R$411,MATCH(AI$414,$I$408:$I$411,0),MATCH(AI$413,$J$407:$R$407,0))</f>
        <v>0</v>
      </c>
      <c r="AJ460" s="695" cm="1">
        <f t="array" ref="AJ460">INDEX($H460:$K460,0,MATCH(AJ$414,$H$414:$K$414,0))*INDEX($J$408:$R$411,MATCH(AJ$414,$I$408:$I$411,0),MATCH(AJ$413,$J$407:$R$407,0))</f>
        <v>0</v>
      </c>
      <c r="AK460" s="695" cm="1">
        <f t="array" ref="AK460">INDEX($H460:$K460,0,MATCH(AK$414,$H$414:$K$414,0))*INDEX($J$408:$R$411,MATCH(AK$414,$I$408:$I$411,0),MATCH(AK$413,$J$407:$R$407,0))</f>
        <v>78</v>
      </c>
      <c r="AL460" s="695" cm="1">
        <f t="array" ref="AL460">INDEX($H460:$K460,0,MATCH(AL$414,$H$414:$K$414,0))*INDEX($J$408:$R$411,MATCH(AL$414,$I$408:$I$411,0),MATCH(AL$413,$J$407:$R$407,0))</f>
        <v>0</v>
      </c>
      <c r="AM460" s="695" cm="1">
        <f t="array" ref="AM460">INDEX($H460:$K460,0,MATCH(AM$414,$H$414:$K$414,0))*INDEX($J$408:$R$411,MATCH(AM$414,$I$408:$I$411,0),MATCH(AM$413,$J$407:$R$407,0))</f>
        <v>0</v>
      </c>
      <c r="AN460" s="695" cm="1">
        <f t="array" ref="AN460">INDEX($H460:$K460,0,MATCH(AN$414,$H$414:$K$414,0))*INDEX($J$408:$R$411,MATCH(AN$414,$I$408:$I$411,0),MATCH(AN$413,$J$407:$R$407,0))</f>
        <v>0</v>
      </c>
      <c r="AO460" s="695" cm="1">
        <f t="array" ref="AO460">INDEX($H460:$K460,0,MATCH(AO$414,$H$414:$K$414,0))*INDEX($J$408:$R$411,MATCH(AO$414,$I$408:$I$411,0),MATCH(AO$413,$J$407:$R$407,0))</f>
        <v>78</v>
      </c>
      <c r="AP460" s="695" cm="1">
        <f t="array" ref="AP460">INDEX($H460:$K460,0,MATCH(AP$414,$H$414:$K$414,0))*INDEX($J$408:$R$411,MATCH(AP$414,$I$408:$I$411,0),MATCH(AP$413,$J$407:$R$407,0))</f>
        <v>0</v>
      </c>
      <c r="AQ460" s="695" cm="1">
        <f t="array" ref="AQ460">INDEX($H460:$K460,0,MATCH(AQ$414,$H$414:$K$414,0))*INDEX($J$408:$R$411,MATCH(AQ$414,$I$408:$I$411,0),MATCH(AQ$413,$J$407:$R$407,0))</f>
        <v>0</v>
      </c>
      <c r="AR460" s="695" cm="1">
        <f t="array" ref="AR460">INDEX($H460:$K460,0,MATCH(AR$414,$H$414:$K$414,0))*INDEX($J$408:$R$411,MATCH(AR$414,$I$408:$I$411,0),MATCH(AR$413,$J$407:$R$407,0))</f>
        <v>0</v>
      </c>
      <c r="AS460" s="695" cm="1">
        <f t="array" ref="AS460">INDEX($H460:$K460,0,MATCH(AS$414,$H$414:$K$414,0))*INDEX($J$408:$R$411,MATCH(AS$414,$I$408:$I$411,0),MATCH(AS$413,$J$407:$R$407,0))</f>
        <v>78</v>
      </c>
      <c r="AT460" s="695" cm="1">
        <f t="array" ref="AT460">INDEX($H460:$K460,0,MATCH(AT$414,$H$414:$K$414,0))*INDEX($J$408:$R$411,MATCH(AT$414,$I$408:$I$411,0),MATCH(AT$413,$J$407:$R$407,0))</f>
        <v>0</v>
      </c>
      <c r="AU460" s="695" cm="1">
        <f t="array" ref="AU460">INDEX($H460:$K460,0,MATCH(AU$414,$H$414:$K$414,0))*INDEX($J$408:$R$411,MATCH(AU$414,$I$408:$I$411,0),MATCH(AU$413,$J$407:$R$407,0))</f>
        <v>0</v>
      </c>
      <c r="AV460" s="186"/>
      <c r="AW460" s="186"/>
      <c r="AX460" s="16"/>
      <c r="AY460" s="8"/>
      <c r="AZ460" s="8"/>
      <c r="BA460" s="8"/>
    </row>
    <row r="461" spans="1:53" ht="14.5" outlineLevel="1" x14ac:dyDescent="0.35">
      <c r="A461" s="6"/>
      <c r="B461" s="7"/>
      <c r="C461" s="17"/>
      <c r="D461" s="17"/>
      <c r="E461" s="17"/>
      <c r="F461" s="26"/>
      <c r="G461" s="26" t="str">
        <f t="shared" si="188"/>
        <v>YAAA2Nw</v>
      </c>
      <c r="H461" s="222">
        <f t="shared" si="190"/>
        <v>0</v>
      </c>
      <c r="I461" s="222">
        <f t="shared" si="190"/>
        <v>78</v>
      </c>
      <c r="J461" s="222">
        <f>INDEX($Z$228:$AC$241,MATCH($M209,$Y$228:$Y$241,0),MATCH(J$414,$Z$227:$AC$227,0))</f>
        <v>19</v>
      </c>
      <c r="K461" s="222">
        <f t="shared" si="187"/>
        <v>0</v>
      </c>
      <c r="L461" s="695" cm="1">
        <f t="array" ref="L461">INDEX($H461:$K461,0,MATCH(L$414,$H$414:$K$414,0))*INDEX($J$408:$R$411,MATCH(L$414,$I$408:$I$411,0),MATCH(L$413,$J$407:$R$407,0))</f>
        <v>0</v>
      </c>
      <c r="M461" s="695" cm="1">
        <f t="array" ref="M461">INDEX($H461:$K461,0,MATCH(M$414,$H$414:$K$414,0))*INDEX($J$408:$R$411,MATCH(M$414,$I$408:$I$411,0),MATCH(M$413,$J$407:$R$407,0))</f>
        <v>78</v>
      </c>
      <c r="N461" s="695" cm="1">
        <f t="array" ref="N461">INDEX($H461:$K461,0,MATCH(N$414,$H$414:$K$414,0))*INDEX($J$408:$R$411,MATCH(N$414,$I$408:$I$411,0),MATCH(N$413,$J$407:$R$407,0))</f>
        <v>38</v>
      </c>
      <c r="O461" s="695" cm="1">
        <f t="array" ref="O461">INDEX($H461:$K461,0,MATCH(O$414,$H$414:$K$414,0))*INDEX($J$408:$R$411,MATCH(O$414,$I$408:$I$411,0),MATCH(O$413,$J$407:$R$407,0))</f>
        <v>0</v>
      </c>
      <c r="P461" s="695" cm="1">
        <f t="array" ref="P461">INDEX($H461:$K461,0,MATCH(P$414,$H$414:$K$414,0))*INDEX($J$408:$R$411,MATCH(P$414,$I$408:$I$411,0),MATCH(P$413,$J$407:$R$407,0))</f>
        <v>0</v>
      </c>
      <c r="Q461" s="695" cm="1">
        <f t="array" ref="Q461">INDEX($H461:$K461,0,MATCH(Q$414,$H$414:$K$414,0))*INDEX($J$408:$R$411,MATCH(Q$414,$I$408:$I$411,0),MATCH(Q$413,$J$407:$R$407,0))</f>
        <v>78</v>
      </c>
      <c r="R461" s="695" cm="1">
        <f t="array" ref="R461">INDEX($H461:$K461,0,MATCH(R$414,$H$414:$K$414,0))*INDEX($J$408:$R$411,MATCH(R$414,$I$408:$I$411,0),MATCH(R$413,$J$407:$R$407,0))</f>
        <v>38</v>
      </c>
      <c r="S461" s="695" cm="1">
        <f t="array" ref="S461">INDEX($H461:$K461,0,MATCH(S$414,$H$414:$K$414,0))*INDEX($J$408:$R$411,MATCH(S$414,$I$408:$I$411,0),MATCH(S$413,$J$407:$R$407,0))</f>
        <v>0</v>
      </c>
      <c r="T461" s="695" cm="1">
        <f t="array" ref="T461">INDEX($H461:$K461,0,MATCH(T$414,$H$414:$K$414,0))*INDEX($J$408:$R$411,MATCH(T$414,$I$408:$I$411,0),MATCH(T$413,$J$407:$R$407,0))</f>
        <v>0</v>
      </c>
      <c r="U461" s="695" cm="1">
        <f t="array" ref="U461">INDEX($H461:$K461,0,MATCH(U$414,$H$414:$K$414,0))*INDEX($J$408:$R$411,MATCH(U$414,$I$408:$I$411,0),MATCH(U$413,$J$407:$R$407,0))</f>
        <v>78</v>
      </c>
      <c r="V461" s="695" cm="1">
        <f t="array" ref="V461">INDEX($H461:$K461,0,MATCH(V$414,$H$414:$K$414,0))*INDEX($J$408:$R$411,MATCH(V$414,$I$408:$I$411,0),MATCH(V$413,$J$407:$R$407,0))</f>
        <v>19</v>
      </c>
      <c r="W461" s="695" cm="1">
        <f t="array" ref="W461">INDEX($H461:$K461,0,MATCH(W$414,$H$414:$K$414,0))*INDEX($J$408:$R$411,MATCH(W$414,$I$408:$I$411,0),MATCH(W$413,$J$407:$R$407,0))</f>
        <v>0</v>
      </c>
      <c r="X461" s="695" cm="1">
        <f t="array" ref="X461">INDEX($H461:$K461,0,MATCH(X$414,$H$414:$K$414,0))*INDEX($J$408:$R$411,MATCH(X$414,$I$408:$I$411,0),MATCH(X$413,$J$407:$R$407,0))</f>
        <v>0</v>
      </c>
      <c r="Y461" s="695" cm="1">
        <f t="array" ref="Y461">INDEX($H461:$K461,0,MATCH(Y$414,$H$414:$K$414,0))*INDEX($J$408:$R$411,MATCH(Y$414,$I$408:$I$411,0),MATCH(Y$413,$J$407:$R$407,0))</f>
        <v>78</v>
      </c>
      <c r="Z461" s="695" cm="1">
        <f t="array" ref="Z461">INDEX($H461:$K461,0,MATCH(Z$414,$H$414:$K$414,0))*INDEX($J$408:$R$411,MATCH(Z$414,$I$408:$I$411,0),MATCH(Z$413,$J$407:$R$407,0))</f>
        <v>19</v>
      </c>
      <c r="AA461" s="695" cm="1">
        <f t="array" ref="AA461">INDEX($H461:$K461,0,MATCH(AA$414,$H$414:$K$414,0))*INDEX($J$408:$R$411,MATCH(AA$414,$I$408:$I$411,0),MATCH(AA$413,$J$407:$R$407,0))</f>
        <v>0</v>
      </c>
      <c r="AB461" s="695" cm="1">
        <f t="array" ref="AB461">INDEX($H461:$K461,0,MATCH(AB$414,$H$414:$K$414,0))*INDEX($J$408:$R$411,MATCH(AB$414,$I$408:$I$411,0),MATCH(AB$413,$J$407:$R$407,0))</f>
        <v>0</v>
      </c>
      <c r="AC461" s="695" cm="1">
        <f t="array" ref="AC461">INDEX($H461:$K461,0,MATCH(AC$414,$H$414:$K$414,0))*INDEX($J$408:$R$411,MATCH(AC$414,$I$408:$I$411,0),MATCH(AC$413,$J$407:$R$407,0))</f>
        <v>78</v>
      </c>
      <c r="AD461" s="695" cm="1">
        <f t="array" ref="AD461">INDEX($H461:$K461,0,MATCH(AD$414,$H$414:$K$414,0))*INDEX($J$408:$R$411,MATCH(AD$414,$I$408:$I$411,0),MATCH(AD$413,$J$407:$R$407,0))</f>
        <v>19</v>
      </c>
      <c r="AE461" s="695" cm="1">
        <f t="array" ref="AE461">INDEX($H461:$K461,0,MATCH(AE$414,$H$414:$K$414,0))*INDEX($J$408:$R$411,MATCH(AE$414,$I$408:$I$411,0),MATCH(AE$413,$J$407:$R$407,0))</f>
        <v>0</v>
      </c>
      <c r="AF461" s="695" cm="1">
        <f t="array" ref="AF461">INDEX($H461:$K461,0,MATCH(AF$414,$H$414:$K$414,0))*INDEX($J$408:$R$411,MATCH(AF$414,$I$408:$I$411,0),MATCH(AF$413,$J$407:$R$407,0))</f>
        <v>0</v>
      </c>
      <c r="AG461" s="695" cm="1">
        <f t="array" ref="AG461">INDEX($H461:$K461,0,MATCH(AG$414,$H$414:$K$414,0))*INDEX($J$408:$R$411,MATCH(AG$414,$I$408:$I$411,0),MATCH(AG$413,$J$407:$R$407,0))</f>
        <v>78</v>
      </c>
      <c r="AH461" s="695" cm="1">
        <f t="array" ref="AH461">INDEX($H461:$K461,0,MATCH(AH$414,$H$414:$K$414,0))*INDEX($J$408:$R$411,MATCH(AH$414,$I$408:$I$411,0),MATCH(AH$413,$J$407:$R$407,0))</f>
        <v>19</v>
      </c>
      <c r="AI461" s="695" cm="1">
        <f t="array" ref="AI461">INDEX($H461:$K461,0,MATCH(AI$414,$H$414:$K$414,0))*INDEX($J$408:$R$411,MATCH(AI$414,$I$408:$I$411,0),MATCH(AI$413,$J$407:$R$407,0))</f>
        <v>0</v>
      </c>
      <c r="AJ461" s="695" cm="1">
        <f t="array" ref="AJ461">INDEX($H461:$K461,0,MATCH(AJ$414,$H$414:$K$414,0))*INDEX($J$408:$R$411,MATCH(AJ$414,$I$408:$I$411,0),MATCH(AJ$413,$J$407:$R$407,0))</f>
        <v>0</v>
      </c>
      <c r="AK461" s="695" cm="1">
        <f t="array" ref="AK461">INDEX($H461:$K461,0,MATCH(AK$414,$H$414:$K$414,0))*INDEX($J$408:$R$411,MATCH(AK$414,$I$408:$I$411,0),MATCH(AK$413,$J$407:$R$407,0))</f>
        <v>78</v>
      </c>
      <c r="AL461" s="695" cm="1">
        <f t="array" ref="AL461">INDEX($H461:$K461,0,MATCH(AL$414,$H$414:$K$414,0))*INDEX($J$408:$R$411,MATCH(AL$414,$I$408:$I$411,0),MATCH(AL$413,$J$407:$R$407,0))</f>
        <v>0</v>
      </c>
      <c r="AM461" s="695" cm="1">
        <f t="array" ref="AM461">INDEX($H461:$K461,0,MATCH(AM$414,$H$414:$K$414,0))*INDEX($J$408:$R$411,MATCH(AM$414,$I$408:$I$411,0),MATCH(AM$413,$J$407:$R$407,0))</f>
        <v>0</v>
      </c>
      <c r="AN461" s="695" cm="1">
        <f t="array" ref="AN461">INDEX($H461:$K461,0,MATCH(AN$414,$H$414:$K$414,0))*INDEX($J$408:$R$411,MATCH(AN$414,$I$408:$I$411,0),MATCH(AN$413,$J$407:$R$407,0))</f>
        <v>0</v>
      </c>
      <c r="AO461" s="695" cm="1">
        <f t="array" ref="AO461">INDEX($H461:$K461,0,MATCH(AO$414,$H$414:$K$414,0))*INDEX($J$408:$R$411,MATCH(AO$414,$I$408:$I$411,0),MATCH(AO$413,$J$407:$R$407,0))</f>
        <v>78</v>
      </c>
      <c r="AP461" s="695" cm="1">
        <f t="array" ref="AP461">INDEX($H461:$K461,0,MATCH(AP$414,$H$414:$K$414,0))*INDEX($J$408:$R$411,MATCH(AP$414,$I$408:$I$411,0),MATCH(AP$413,$J$407:$R$407,0))</f>
        <v>0</v>
      </c>
      <c r="AQ461" s="695" cm="1">
        <f t="array" ref="AQ461">INDEX($H461:$K461,0,MATCH(AQ$414,$H$414:$K$414,0))*INDEX($J$408:$R$411,MATCH(AQ$414,$I$408:$I$411,0),MATCH(AQ$413,$J$407:$R$407,0))</f>
        <v>0</v>
      </c>
      <c r="AR461" s="695" cm="1">
        <f t="array" ref="AR461">INDEX($H461:$K461,0,MATCH(AR$414,$H$414:$K$414,0))*INDEX($J$408:$R$411,MATCH(AR$414,$I$408:$I$411,0),MATCH(AR$413,$J$407:$R$407,0))</f>
        <v>0</v>
      </c>
      <c r="AS461" s="695" cm="1">
        <f t="array" ref="AS461">INDEX($H461:$K461,0,MATCH(AS$414,$H$414:$K$414,0))*INDEX($J$408:$R$411,MATCH(AS$414,$I$408:$I$411,0),MATCH(AS$413,$J$407:$R$407,0))</f>
        <v>78</v>
      </c>
      <c r="AT461" s="695" cm="1">
        <f t="array" ref="AT461">INDEX($H461:$K461,0,MATCH(AT$414,$H$414:$K$414,0))*INDEX($J$408:$R$411,MATCH(AT$414,$I$408:$I$411,0),MATCH(AT$413,$J$407:$R$407,0))</f>
        <v>0</v>
      </c>
      <c r="AU461" s="695" cm="1">
        <f t="array" ref="AU461">INDEX($H461:$K461,0,MATCH(AU$414,$H$414:$K$414,0))*INDEX($J$408:$R$411,MATCH(AU$414,$I$408:$I$411,0),MATCH(AU$413,$J$407:$R$407,0))</f>
        <v>0</v>
      </c>
      <c r="AV461" s="186"/>
      <c r="AW461" s="186"/>
      <c r="AX461" s="16"/>
      <c r="AY461" s="8"/>
      <c r="AZ461" s="8"/>
      <c r="BA461" s="8"/>
    </row>
    <row r="462" spans="1:53" ht="14.5" outlineLevel="1" x14ac:dyDescent="0.35">
      <c r="A462" s="6"/>
      <c r="B462" s="7"/>
      <c r="C462" s="17"/>
      <c r="D462" s="17"/>
      <c r="E462" s="17"/>
      <c r="F462" s="26"/>
      <c r="G462" s="26" t="str">
        <f t="shared" si="188"/>
        <v>YAAA2Nwd</v>
      </c>
      <c r="H462" s="222">
        <f t="shared" si="190"/>
        <v>0</v>
      </c>
      <c r="I462" s="222">
        <f t="shared" si="190"/>
        <v>78</v>
      </c>
      <c r="J462" s="222">
        <f>INDEX($Z$228:$AC$241,MATCH($M210,$Y$228:$Y$241,0),MATCH(J$414,$Z$227:$AC$227,0))</f>
        <v>19</v>
      </c>
      <c r="K462" s="222">
        <f t="shared" si="187"/>
        <v>0</v>
      </c>
      <c r="L462" s="695" cm="1">
        <f t="array" ref="L462">INDEX($H462:$K462,0,MATCH(L$414,$H$414:$K$414,0))*INDEX($J$408:$R$411,MATCH(L$414,$I$408:$I$411,0),MATCH(L$413,$J$407:$R$407,0))</f>
        <v>0</v>
      </c>
      <c r="M462" s="695" cm="1">
        <f t="array" ref="M462">INDEX($H462:$K462,0,MATCH(M$414,$H$414:$K$414,0))*INDEX($J$408:$R$411,MATCH(M$414,$I$408:$I$411,0),MATCH(M$413,$J$407:$R$407,0))</f>
        <v>78</v>
      </c>
      <c r="N462" s="695" cm="1">
        <f t="array" ref="N462">INDEX($H462:$K462,0,MATCH(N$414,$H$414:$K$414,0))*INDEX($J$408:$R$411,MATCH(N$414,$I$408:$I$411,0),MATCH(N$413,$J$407:$R$407,0))</f>
        <v>38</v>
      </c>
      <c r="O462" s="695" cm="1">
        <f t="array" ref="O462">INDEX($H462:$K462,0,MATCH(O$414,$H$414:$K$414,0))*INDEX($J$408:$R$411,MATCH(O$414,$I$408:$I$411,0),MATCH(O$413,$J$407:$R$407,0))</f>
        <v>0</v>
      </c>
      <c r="P462" s="695" cm="1">
        <f t="array" ref="P462">INDEX($H462:$K462,0,MATCH(P$414,$H$414:$K$414,0))*INDEX($J$408:$R$411,MATCH(P$414,$I$408:$I$411,0),MATCH(P$413,$J$407:$R$407,0))</f>
        <v>0</v>
      </c>
      <c r="Q462" s="695" cm="1">
        <f t="array" ref="Q462">INDEX($H462:$K462,0,MATCH(Q$414,$H$414:$K$414,0))*INDEX($J$408:$R$411,MATCH(Q$414,$I$408:$I$411,0),MATCH(Q$413,$J$407:$R$407,0))</f>
        <v>78</v>
      </c>
      <c r="R462" s="695" cm="1">
        <f t="array" ref="R462">INDEX($H462:$K462,0,MATCH(R$414,$H$414:$K$414,0))*INDEX($J$408:$R$411,MATCH(R$414,$I$408:$I$411,0),MATCH(R$413,$J$407:$R$407,0))</f>
        <v>38</v>
      </c>
      <c r="S462" s="695" cm="1">
        <f t="array" ref="S462">INDEX($H462:$K462,0,MATCH(S$414,$H$414:$K$414,0))*INDEX($J$408:$R$411,MATCH(S$414,$I$408:$I$411,0),MATCH(S$413,$J$407:$R$407,0))</f>
        <v>0</v>
      </c>
      <c r="T462" s="695" cm="1">
        <f t="array" ref="T462">INDEX($H462:$K462,0,MATCH(T$414,$H$414:$K$414,0))*INDEX($J$408:$R$411,MATCH(T$414,$I$408:$I$411,0),MATCH(T$413,$J$407:$R$407,0))</f>
        <v>0</v>
      </c>
      <c r="U462" s="695" cm="1">
        <f t="array" ref="U462">INDEX($H462:$K462,0,MATCH(U$414,$H$414:$K$414,0))*INDEX($J$408:$R$411,MATCH(U$414,$I$408:$I$411,0),MATCH(U$413,$J$407:$R$407,0))</f>
        <v>78</v>
      </c>
      <c r="V462" s="695" cm="1">
        <f t="array" ref="V462">INDEX($H462:$K462,0,MATCH(V$414,$H$414:$K$414,0))*INDEX($J$408:$R$411,MATCH(V$414,$I$408:$I$411,0),MATCH(V$413,$J$407:$R$407,0))</f>
        <v>19</v>
      </c>
      <c r="W462" s="695" cm="1">
        <f t="array" ref="W462">INDEX($H462:$K462,0,MATCH(W$414,$H$414:$K$414,0))*INDEX($J$408:$R$411,MATCH(W$414,$I$408:$I$411,0),MATCH(W$413,$J$407:$R$407,0))</f>
        <v>0</v>
      </c>
      <c r="X462" s="695" cm="1">
        <f t="array" ref="X462">INDEX($H462:$K462,0,MATCH(X$414,$H$414:$K$414,0))*INDEX($J$408:$R$411,MATCH(X$414,$I$408:$I$411,0),MATCH(X$413,$J$407:$R$407,0))</f>
        <v>0</v>
      </c>
      <c r="Y462" s="695" cm="1">
        <f t="array" ref="Y462">INDEX($H462:$K462,0,MATCH(Y$414,$H$414:$K$414,0))*INDEX($J$408:$R$411,MATCH(Y$414,$I$408:$I$411,0),MATCH(Y$413,$J$407:$R$407,0))</f>
        <v>78</v>
      </c>
      <c r="Z462" s="695" cm="1">
        <f t="array" ref="Z462">INDEX($H462:$K462,0,MATCH(Z$414,$H$414:$K$414,0))*INDEX($J$408:$R$411,MATCH(Z$414,$I$408:$I$411,0),MATCH(Z$413,$J$407:$R$407,0))</f>
        <v>19</v>
      </c>
      <c r="AA462" s="695" cm="1">
        <f t="array" ref="AA462">INDEX($H462:$K462,0,MATCH(AA$414,$H$414:$K$414,0))*INDEX($J$408:$R$411,MATCH(AA$414,$I$408:$I$411,0),MATCH(AA$413,$J$407:$R$407,0))</f>
        <v>0</v>
      </c>
      <c r="AB462" s="695" cm="1">
        <f t="array" ref="AB462">INDEX($H462:$K462,0,MATCH(AB$414,$H$414:$K$414,0))*INDEX($J$408:$R$411,MATCH(AB$414,$I$408:$I$411,0),MATCH(AB$413,$J$407:$R$407,0))</f>
        <v>0</v>
      </c>
      <c r="AC462" s="695" cm="1">
        <f t="array" ref="AC462">INDEX($H462:$K462,0,MATCH(AC$414,$H$414:$K$414,0))*INDEX($J$408:$R$411,MATCH(AC$414,$I$408:$I$411,0),MATCH(AC$413,$J$407:$R$407,0))</f>
        <v>78</v>
      </c>
      <c r="AD462" s="695" cm="1">
        <f t="array" ref="AD462">INDEX($H462:$K462,0,MATCH(AD$414,$H$414:$K$414,0))*INDEX($J$408:$R$411,MATCH(AD$414,$I$408:$I$411,0),MATCH(AD$413,$J$407:$R$407,0))</f>
        <v>19</v>
      </c>
      <c r="AE462" s="695" cm="1">
        <f t="array" ref="AE462">INDEX($H462:$K462,0,MATCH(AE$414,$H$414:$K$414,0))*INDEX($J$408:$R$411,MATCH(AE$414,$I$408:$I$411,0),MATCH(AE$413,$J$407:$R$407,0))</f>
        <v>0</v>
      </c>
      <c r="AF462" s="695" cm="1">
        <f t="array" ref="AF462">INDEX($H462:$K462,0,MATCH(AF$414,$H$414:$K$414,0))*INDEX($J$408:$R$411,MATCH(AF$414,$I$408:$I$411,0),MATCH(AF$413,$J$407:$R$407,0))</f>
        <v>0</v>
      </c>
      <c r="AG462" s="695" cm="1">
        <f t="array" ref="AG462">INDEX($H462:$K462,0,MATCH(AG$414,$H$414:$K$414,0))*INDEX($J$408:$R$411,MATCH(AG$414,$I$408:$I$411,0),MATCH(AG$413,$J$407:$R$407,0))</f>
        <v>78</v>
      </c>
      <c r="AH462" s="695" cm="1">
        <f t="array" ref="AH462">INDEX($H462:$K462,0,MATCH(AH$414,$H$414:$K$414,0))*INDEX($J$408:$R$411,MATCH(AH$414,$I$408:$I$411,0),MATCH(AH$413,$J$407:$R$407,0))</f>
        <v>19</v>
      </c>
      <c r="AI462" s="695" cm="1">
        <f t="array" ref="AI462">INDEX($H462:$K462,0,MATCH(AI$414,$H$414:$K$414,0))*INDEX($J$408:$R$411,MATCH(AI$414,$I$408:$I$411,0),MATCH(AI$413,$J$407:$R$407,0))</f>
        <v>0</v>
      </c>
      <c r="AJ462" s="695" cm="1">
        <f t="array" ref="AJ462">INDEX($H462:$K462,0,MATCH(AJ$414,$H$414:$K$414,0))*INDEX($J$408:$R$411,MATCH(AJ$414,$I$408:$I$411,0),MATCH(AJ$413,$J$407:$R$407,0))</f>
        <v>0</v>
      </c>
      <c r="AK462" s="695" cm="1">
        <f t="array" ref="AK462">INDEX($H462:$K462,0,MATCH(AK$414,$H$414:$K$414,0))*INDEX($J$408:$R$411,MATCH(AK$414,$I$408:$I$411,0),MATCH(AK$413,$J$407:$R$407,0))</f>
        <v>78</v>
      </c>
      <c r="AL462" s="695" cm="1">
        <f t="array" ref="AL462">INDEX($H462:$K462,0,MATCH(AL$414,$H$414:$K$414,0))*INDEX($J$408:$R$411,MATCH(AL$414,$I$408:$I$411,0),MATCH(AL$413,$J$407:$R$407,0))</f>
        <v>0</v>
      </c>
      <c r="AM462" s="695" cm="1">
        <f t="array" ref="AM462">INDEX($H462:$K462,0,MATCH(AM$414,$H$414:$K$414,0))*INDEX($J$408:$R$411,MATCH(AM$414,$I$408:$I$411,0),MATCH(AM$413,$J$407:$R$407,0))</f>
        <v>0</v>
      </c>
      <c r="AN462" s="695" cm="1">
        <f t="array" ref="AN462">INDEX($H462:$K462,0,MATCH(AN$414,$H$414:$K$414,0))*INDEX($J$408:$R$411,MATCH(AN$414,$I$408:$I$411,0),MATCH(AN$413,$J$407:$R$407,0))</f>
        <v>0</v>
      </c>
      <c r="AO462" s="695" cm="1">
        <f t="array" ref="AO462">INDEX($H462:$K462,0,MATCH(AO$414,$H$414:$K$414,0))*INDEX($J$408:$R$411,MATCH(AO$414,$I$408:$I$411,0),MATCH(AO$413,$J$407:$R$407,0))</f>
        <v>78</v>
      </c>
      <c r="AP462" s="695" cm="1">
        <f t="array" ref="AP462">INDEX($H462:$K462,0,MATCH(AP$414,$H$414:$K$414,0))*INDEX($J$408:$R$411,MATCH(AP$414,$I$408:$I$411,0),MATCH(AP$413,$J$407:$R$407,0))</f>
        <v>0</v>
      </c>
      <c r="AQ462" s="695" cm="1">
        <f t="array" ref="AQ462">INDEX($H462:$K462,0,MATCH(AQ$414,$H$414:$K$414,0))*INDEX($J$408:$R$411,MATCH(AQ$414,$I$408:$I$411,0),MATCH(AQ$413,$J$407:$R$407,0))</f>
        <v>0</v>
      </c>
      <c r="AR462" s="695" cm="1">
        <f t="array" ref="AR462">INDEX($H462:$K462,0,MATCH(AR$414,$H$414:$K$414,0))*INDEX($J$408:$R$411,MATCH(AR$414,$I$408:$I$411,0),MATCH(AR$413,$J$407:$R$407,0))</f>
        <v>0</v>
      </c>
      <c r="AS462" s="695" cm="1">
        <f t="array" ref="AS462">INDEX($H462:$K462,0,MATCH(AS$414,$H$414:$K$414,0))*INDEX($J$408:$R$411,MATCH(AS$414,$I$408:$I$411,0),MATCH(AS$413,$J$407:$R$407,0))</f>
        <v>78</v>
      </c>
      <c r="AT462" s="695" cm="1">
        <f t="array" ref="AT462">INDEX($H462:$K462,0,MATCH(AT$414,$H$414:$K$414,0))*INDEX($J$408:$R$411,MATCH(AT$414,$I$408:$I$411,0),MATCH(AT$413,$J$407:$R$407,0))</f>
        <v>0</v>
      </c>
      <c r="AU462" s="695" cm="1">
        <f t="array" ref="AU462">INDEX($H462:$K462,0,MATCH(AU$414,$H$414:$K$414,0))*INDEX($J$408:$R$411,MATCH(AU$414,$I$408:$I$411,0),MATCH(AU$413,$J$407:$R$407,0))</f>
        <v>0</v>
      </c>
      <c r="AV462" s="186"/>
      <c r="AW462" s="186"/>
      <c r="AX462" s="16"/>
      <c r="AY462" s="8"/>
      <c r="AZ462" s="8"/>
      <c r="BA462" s="8"/>
    </row>
    <row r="463" spans="1:53" ht="14.5" outlineLevel="1" x14ac:dyDescent="0.35">
      <c r="A463" s="6"/>
      <c r="B463" s="7"/>
      <c r="C463" s="17"/>
      <c r="D463" s="17"/>
      <c r="E463" s="17"/>
      <c r="F463" s="26"/>
      <c r="G463" s="26" t="str">
        <f t="shared" si="188"/>
        <v>YYAA2A1z</v>
      </c>
      <c r="H463" s="222">
        <f t="shared" si="190"/>
        <v>18</v>
      </c>
      <c r="I463" s="222">
        <f t="shared" si="190"/>
        <v>78</v>
      </c>
      <c r="J463" s="877">
        <f>INDEX($Z$228:$AC$241,MATCH($M211,$Y$228:$Y$241,0),MATCH(J$414,$Z$227:$AC$227,0))-13</f>
        <v>12</v>
      </c>
      <c r="K463" s="222">
        <f t="shared" si="187"/>
        <v>0</v>
      </c>
      <c r="L463" s="695" cm="1">
        <f t="array" ref="L463">INDEX($H463:$K463,0,MATCH(L$414,$H$414:$K$414,0))*INDEX($J$408:$R$411,MATCH(L$414,$I$408:$I$411,0),MATCH(L$413,$J$407:$R$407,0))</f>
        <v>18</v>
      </c>
      <c r="M463" s="695" cm="1">
        <f t="array" ref="M463">INDEX($H463:$K463,0,MATCH(M$414,$H$414:$K$414,0))*INDEX($J$408:$R$411,MATCH(M$414,$I$408:$I$411,0),MATCH(M$413,$J$407:$R$407,0))</f>
        <v>78</v>
      </c>
      <c r="N463" s="695" cm="1">
        <f t="array" ref="N463">INDEX($H463:$K463,0,MATCH(N$414,$H$414:$K$414,0))*INDEX($J$408:$R$411,MATCH(N$414,$I$408:$I$411,0),MATCH(N$413,$J$407:$R$407,0))</f>
        <v>24</v>
      </c>
      <c r="O463" s="695" cm="1">
        <f t="array" ref="O463">INDEX($H463:$K463,0,MATCH(O$414,$H$414:$K$414,0))*INDEX($J$408:$R$411,MATCH(O$414,$I$408:$I$411,0),MATCH(O$413,$J$407:$R$407,0))</f>
        <v>0</v>
      </c>
      <c r="P463" s="695" cm="1">
        <f t="array" ref="P463">INDEX($H463:$K463,0,MATCH(P$414,$H$414:$K$414,0))*INDEX($J$408:$R$411,MATCH(P$414,$I$408:$I$411,0),MATCH(P$413,$J$407:$R$407,0))</f>
        <v>18</v>
      </c>
      <c r="Q463" s="695" cm="1">
        <f t="array" ref="Q463">INDEX($H463:$K463,0,MATCH(Q$414,$H$414:$K$414,0))*INDEX($J$408:$R$411,MATCH(Q$414,$I$408:$I$411,0),MATCH(Q$413,$J$407:$R$407,0))</f>
        <v>78</v>
      </c>
      <c r="R463" s="695" cm="1">
        <f t="array" ref="R463">INDEX($H463:$K463,0,MATCH(R$414,$H$414:$K$414,0))*INDEX($J$408:$R$411,MATCH(R$414,$I$408:$I$411,0),MATCH(R$413,$J$407:$R$407,0))</f>
        <v>24</v>
      </c>
      <c r="S463" s="695" cm="1">
        <f t="array" ref="S463">INDEX($H463:$K463,0,MATCH(S$414,$H$414:$K$414,0))*INDEX($J$408:$R$411,MATCH(S$414,$I$408:$I$411,0),MATCH(S$413,$J$407:$R$407,0))</f>
        <v>0</v>
      </c>
      <c r="T463" s="695" cm="1">
        <f t="array" ref="T463">INDEX($H463:$K463,0,MATCH(T$414,$H$414:$K$414,0))*INDEX($J$408:$R$411,MATCH(T$414,$I$408:$I$411,0),MATCH(T$413,$J$407:$R$407,0))</f>
        <v>18</v>
      </c>
      <c r="U463" s="695" cm="1">
        <f t="array" ref="U463">INDEX($H463:$K463,0,MATCH(U$414,$H$414:$K$414,0))*INDEX($J$408:$R$411,MATCH(U$414,$I$408:$I$411,0),MATCH(U$413,$J$407:$R$407,0))</f>
        <v>78</v>
      </c>
      <c r="V463" s="695" cm="1">
        <f t="array" ref="V463">INDEX($H463:$K463,0,MATCH(V$414,$H$414:$K$414,0))*INDEX($J$408:$R$411,MATCH(V$414,$I$408:$I$411,0),MATCH(V$413,$J$407:$R$407,0))</f>
        <v>12</v>
      </c>
      <c r="W463" s="695" cm="1">
        <f t="array" ref="W463">INDEX($H463:$K463,0,MATCH(W$414,$H$414:$K$414,0))*INDEX($J$408:$R$411,MATCH(W$414,$I$408:$I$411,0),MATCH(W$413,$J$407:$R$407,0))</f>
        <v>0</v>
      </c>
      <c r="X463" s="695" cm="1">
        <f t="array" ref="X463">INDEX($H463:$K463,0,MATCH(X$414,$H$414:$K$414,0))*INDEX($J$408:$R$411,MATCH(X$414,$I$408:$I$411,0),MATCH(X$413,$J$407:$R$407,0))</f>
        <v>18</v>
      </c>
      <c r="Y463" s="695" cm="1">
        <f t="array" ref="Y463">INDEX($H463:$K463,0,MATCH(Y$414,$H$414:$K$414,0))*INDEX($J$408:$R$411,MATCH(Y$414,$I$408:$I$411,0),MATCH(Y$413,$J$407:$R$407,0))</f>
        <v>78</v>
      </c>
      <c r="Z463" s="695" cm="1">
        <f t="array" ref="Z463">INDEX($H463:$K463,0,MATCH(Z$414,$H$414:$K$414,0))*INDEX($J$408:$R$411,MATCH(Z$414,$I$408:$I$411,0),MATCH(Z$413,$J$407:$R$407,0))</f>
        <v>12</v>
      </c>
      <c r="AA463" s="695" cm="1">
        <f t="array" ref="AA463">INDEX($H463:$K463,0,MATCH(AA$414,$H$414:$K$414,0))*INDEX($J$408:$R$411,MATCH(AA$414,$I$408:$I$411,0),MATCH(AA$413,$J$407:$R$407,0))</f>
        <v>0</v>
      </c>
      <c r="AB463" s="695" cm="1">
        <f t="array" ref="AB463">INDEX($H463:$K463,0,MATCH(AB$414,$H$414:$K$414,0))*INDEX($J$408:$R$411,MATCH(AB$414,$I$408:$I$411,0),MATCH(AB$413,$J$407:$R$407,0))</f>
        <v>18</v>
      </c>
      <c r="AC463" s="695" cm="1">
        <f t="array" ref="AC463">INDEX($H463:$K463,0,MATCH(AC$414,$H$414:$K$414,0))*INDEX($J$408:$R$411,MATCH(AC$414,$I$408:$I$411,0),MATCH(AC$413,$J$407:$R$407,0))</f>
        <v>78</v>
      </c>
      <c r="AD463" s="695" cm="1">
        <f t="array" ref="AD463">INDEX($H463:$K463,0,MATCH(AD$414,$H$414:$K$414,0))*INDEX($J$408:$R$411,MATCH(AD$414,$I$408:$I$411,0),MATCH(AD$413,$J$407:$R$407,0))</f>
        <v>12</v>
      </c>
      <c r="AE463" s="695" cm="1">
        <f t="array" ref="AE463">INDEX($H463:$K463,0,MATCH(AE$414,$H$414:$K$414,0))*INDEX($J$408:$R$411,MATCH(AE$414,$I$408:$I$411,0),MATCH(AE$413,$J$407:$R$407,0))</f>
        <v>0</v>
      </c>
      <c r="AF463" s="695" cm="1">
        <f t="array" ref="AF463">INDEX($H463:$K463,0,MATCH(AF$414,$H$414:$K$414,0))*INDEX($J$408:$R$411,MATCH(AF$414,$I$408:$I$411,0),MATCH(AF$413,$J$407:$R$407,0))</f>
        <v>18</v>
      </c>
      <c r="AG463" s="695" cm="1">
        <f t="array" ref="AG463">INDEX($H463:$K463,0,MATCH(AG$414,$H$414:$K$414,0))*INDEX($J$408:$R$411,MATCH(AG$414,$I$408:$I$411,0),MATCH(AG$413,$J$407:$R$407,0))</f>
        <v>78</v>
      </c>
      <c r="AH463" s="695" cm="1">
        <f t="array" ref="AH463">INDEX($H463:$K463,0,MATCH(AH$414,$H$414:$K$414,0))*INDEX($J$408:$R$411,MATCH(AH$414,$I$408:$I$411,0),MATCH(AH$413,$J$407:$R$407,0))</f>
        <v>12</v>
      </c>
      <c r="AI463" s="695" cm="1">
        <f t="array" ref="AI463">INDEX($H463:$K463,0,MATCH(AI$414,$H$414:$K$414,0))*INDEX($J$408:$R$411,MATCH(AI$414,$I$408:$I$411,0),MATCH(AI$413,$J$407:$R$407,0))</f>
        <v>0</v>
      </c>
      <c r="AJ463" s="695" cm="1">
        <f t="array" ref="AJ463">INDEX($H463:$K463,0,MATCH(AJ$414,$H$414:$K$414,0))*INDEX($J$408:$R$411,MATCH(AJ$414,$I$408:$I$411,0),MATCH(AJ$413,$J$407:$R$407,0))</f>
        <v>18</v>
      </c>
      <c r="AK463" s="695" cm="1">
        <f t="array" ref="AK463">INDEX($H463:$K463,0,MATCH(AK$414,$H$414:$K$414,0))*INDEX($J$408:$R$411,MATCH(AK$414,$I$408:$I$411,0),MATCH(AK$413,$J$407:$R$407,0))</f>
        <v>78</v>
      </c>
      <c r="AL463" s="695" cm="1">
        <f t="array" ref="AL463">INDEX($H463:$K463,0,MATCH(AL$414,$H$414:$K$414,0))*INDEX($J$408:$R$411,MATCH(AL$414,$I$408:$I$411,0),MATCH(AL$413,$J$407:$R$407,0))</f>
        <v>0</v>
      </c>
      <c r="AM463" s="695" cm="1">
        <f t="array" ref="AM463">INDEX($H463:$K463,0,MATCH(AM$414,$H$414:$K$414,0))*INDEX($J$408:$R$411,MATCH(AM$414,$I$408:$I$411,0),MATCH(AM$413,$J$407:$R$407,0))</f>
        <v>0</v>
      </c>
      <c r="AN463" s="695" cm="1">
        <f t="array" ref="AN463">INDEX($H463:$K463,0,MATCH(AN$414,$H$414:$K$414,0))*INDEX($J$408:$R$411,MATCH(AN$414,$I$408:$I$411,0),MATCH(AN$413,$J$407:$R$407,0))</f>
        <v>18</v>
      </c>
      <c r="AO463" s="695" cm="1">
        <f t="array" ref="AO463">INDEX($H463:$K463,0,MATCH(AO$414,$H$414:$K$414,0))*INDEX($J$408:$R$411,MATCH(AO$414,$I$408:$I$411,0),MATCH(AO$413,$J$407:$R$407,0))</f>
        <v>78</v>
      </c>
      <c r="AP463" s="695" cm="1">
        <f t="array" ref="AP463">INDEX($H463:$K463,0,MATCH(AP$414,$H$414:$K$414,0))*INDEX($J$408:$R$411,MATCH(AP$414,$I$408:$I$411,0),MATCH(AP$413,$J$407:$R$407,0))</f>
        <v>0</v>
      </c>
      <c r="AQ463" s="695" cm="1">
        <f t="array" ref="AQ463">INDEX($H463:$K463,0,MATCH(AQ$414,$H$414:$K$414,0))*INDEX($J$408:$R$411,MATCH(AQ$414,$I$408:$I$411,0),MATCH(AQ$413,$J$407:$R$407,0))</f>
        <v>0</v>
      </c>
      <c r="AR463" s="695" cm="1">
        <f t="array" ref="AR463">INDEX($H463:$K463,0,MATCH(AR$414,$H$414:$K$414,0))*INDEX($J$408:$R$411,MATCH(AR$414,$I$408:$I$411,0),MATCH(AR$413,$J$407:$R$407,0))</f>
        <v>18</v>
      </c>
      <c r="AS463" s="695" cm="1">
        <f t="array" ref="AS463">INDEX($H463:$K463,0,MATCH(AS$414,$H$414:$K$414,0))*INDEX($J$408:$R$411,MATCH(AS$414,$I$408:$I$411,0),MATCH(AS$413,$J$407:$R$407,0))</f>
        <v>78</v>
      </c>
      <c r="AT463" s="695" cm="1">
        <f t="array" ref="AT463">INDEX($H463:$K463,0,MATCH(AT$414,$H$414:$K$414,0))*INDEX($J$408:$R$411,MATCH(AT$414,$I$408:$I$411,0),MATCH(AT$413,$J$407:$R$407,0))</f>
        <v>0</v>
      </c>
      <c r="AU463" s="695" cm="1">
        <f t="array" ref="AU463">INDEX($H463:$K463,0,MATCH(AU$414,$H$414:$K$414,0))*INDEX($J$408:$R$411,MATCH(AU$414,$I$408:$I$411,0),MATCH(AU$413,$J$407:$R$407,0))</f>
        <v>0</v>
      </c>
      <c r="AV463" s="186"/>
      <c r="AW463" s="186"/>
      <c r="AX463" s="16"/>
      <c r="AY463" s="8"/>
      <c r="AZ463" s="8"/>
      <c r="BA463" s="8"/>
    </row>
    <row r="464" spans="1:53" ht="14.5" outlineLevel="1" x14ac:dyDescent="0.35">
      <c r="A464" s="6"/>
      <c r="B464" s="7"/>
      <c r="C464" s="17"/>
      <c r="D464" s="17"/>
      <c r="E464" s="17"/>
      <c r="F464" s="26"/>
      <c r="G464" s="26" t="str">
        <f t="shared" si="188"/>
        <v>YYAA2A1zd</v>
      </c>
      <c r="H464" s="222">
        <f t="shared" si="190"/>
        <v>18</v>
      </c>
      <c r="I464" s="222">
        <f t="shared" si="190"/>
        <v>78</v>
      </c>
      <c r="J464" s="877">
        <f>INDEX($Z$228:$AC$241,MATCH($M212,$Y$228:$Y$241,0),MATCH(J$414,$Z$227:$AC$227,0))-13</f>
        <v>12</v>
      </c>
      <c r="K464" s="222">
        <f t="shared" si="187"/>
        <v>0</v>
      </c>
      <c r="L464" s="695" cm="1">
        <f t="array" ref="L464">INDEX($H464:$K464,0,MATCH(L$414,$H$414:$K$414,0))*INDEX($J$408:$R$411,MATCH(L$414,$I$408:$I$411,0),MATCH(L$413,$J$407:$R$407,0))</f>
        <v>18</v>
      </c>
      <c r="M464" s="695" cm="1">
        <f t="array" ref="M464">INDEX($H464:$K464,0,MATCH(M$414,$H$414:$K$414,0))*INDEX($J$408:$R$411,MATCH(M$414,$I$408:$I$411,0),MATCH(M$413,$J$407:$R$407,0))</f>
        <v>78</v>
      </c>
      <c r="N464" s="695" cm="1">
        <f t="array" ref="N464">INDEX($H464:$K464,0,MATCH(N$414,$H$414:$K$414,0))*INDEX($J$408:$R$411,MATCH(N$414,$I$408:$I$411,0),MATCH(N$413,$J$407:$R$407,0))</f>
        <v>24</v>
      </c>
      <c r="O464" s="695" cm="1">
        <f t="array" ref="O464">INDEX($H464:$K464,0,MATCH(O$414,$H$414:$K$414,0))*INDEX($J$408:$R$411,MATCH(O$414,$I$408:$I$411,0),MATCH(O$413,$J$407:$R$407,0))</f>
        <v>0</v>
      </c>
      <c r="P464" s="695" cm="1">
        <f t="array" ref="P464">INDEX($H464:$K464,0,MATCH(P$414,$H$414:$K$414,0))*INDEX($J$408:$R$411,MATCH(P$414,$I$408:$I$411,0),MATCH(P$413,$J$407:$R$407,0))</f>
        <v>18</v>
      </c>
      <c r="Q464" s="695" cm="1">
        <f t="array" ref="Q464">INDEX($H464:$K464,0,MATCH(Q$414,$H$414:$K$414,0))*INDEX($J$408:$R$411,MATCH(Q$414,$I$408:$I$411,0),MATCH(Q$413,$J$407:$R$407,0))</f>
        <v>78</v>
      </c>
      <c r="R464" s="695" cm="1">
        <f t="array" ref="R464">INDEX($H464:$K464,0,MATCH(R$414,$H$414:$K$414,0))*INDEX($J$408:$R$411,MATCH(R$414,$I$408:$I$411,0),MATCH(R$413,$J$407:$R$407,0))</f>
        <v>24</v>
      </c>
      <c r="S464" s="695" cm="1">
        <f t="array" ref="S464">INDEX($H464:$K464,0,MATCH(S$414,$H$414:$K$414,0))*INDEX($J$408:$R$411,MATCH(S$414,$I$408:$I$411,0),MATCH(S$413,$J$407:$R$407,0))</f>
        <v>0</v>
      </c>
      <c r="T464" s="695" cm="1">
        <f t="array" ref="T464">INDEX($H464:$K464,0,MATCH(T$414,$H$414:$K$414,0))*INDEX($J$408:$R$411,MATCH(T$414,$I$408:$I$411,0),MATCH(T$413,$J$407:$R$407,0))</f>
        <v>18</v>
      </c>
      <c r="U464" s="695" cm="1">
        <f t="array" ref="U464">INDEX($H464:$K464,0,MATCH(U$414,$H$414:$K$414,0))*INDEX($J$408:$R$411,MATCH(U$414,$I$408:$I$411,0),MATCH(U$413,$J$407:$R$407,0))</f>
        <v>78</v>
      </c>
      <c r="V464" s="695" cm="1">
        <f t="array" ref="V464">INDEX($H464:$K464,0,MATCH(V$414,$H$414:$K$414,0))*INDEX($J$408:$R$411,MATCH(V$414,$I$408:$I$411,0),MATCH(V$413,$J$407:$R$407,0))</f>
        <v>12</v>
      </c>
      <c r="W464" s="695" cm="1">
        <f t="array" ref="W464">INDEX($H464:$K464,0,MATCH(W$414,$H$414:$K$414,0))*INDEX($J$408:$R$411,MATCH(W$414,$I$408:$I$411,0),MATCH(W$413,$J$407:$R$407,0))</f>
        <v>0</v>
      </c>
      <c r="X464" s="695" cm="1">
        <f t="array" ref="X464">INDEX($H464:$K464,0,MATCH(X$414,$H$414:$K$414,0))*INDEX($J$408:$R$411,MATCH(X$414,$I$408:$I$411,0),MATCH(X$413,$J$407:$R$407,0))</f>
        <v>18</v>
      </c>
      <c r="Y464" s="695" cm="1">
        <f t="array" ref="Y464">INDEX($H464:$K464,0,MATCH(Y$414,$H$414:$K$414,0))*INDEX($J$408:$R$411,MATCH(Y$414,$I$408:$I$411,0),MATCH(Y$413,$J$407:$R$407,0))</f>
        <v>78</v>
      </c>
      <c r="Z464" s="695" cm="1">
        <f t="array" ref="Z464">INDEX($H464:$K464,0,MATCH(Z$414,$H$414:$K$414,0))*INDEX($J$408:$R$411,MATCH(Z$414,$I$408:$I$411,0),MATCH(Z$413,$J$407:$R$407,0))</f>
        <v>12</v>
      </c>
      <c r="AA464" s="695" cm="1">
        <f t="array" ref="AA464">INDEX($H464:$K464,0,MATCH(AA$414,$H$414:$K$414,0))*INDEX($J$408:$R$411,MATCH(AA$414,$I$408:$I$411,0),MATCH(AA$413,$J$407:$R$407,0))</f>
        <v>0</v>
      </c>
      <c r="AB464" s="695" cm="1">
        <f t="array" ref="AB464">INDEX($H464:$K464,0,MATCH(AB$414,$H$414:$K$414,0))*INDEX($J$408:$R$411,MATCH(AB$414,$I$408:$I$411,0),MATCH(AB$413,$J$407:$R$407,0))</f>
        <v>18</v>
      </c>
      <c r="AC464" s="695" cm="1">
        <f t="array" ref="AC464">INDEX($H464:$K464,0,MATCH(AC$414,$H$414:$K$414,0))*INDEX($J$408:$R$411,MATCH(AC$414,$I$408:$I$411,0),MATCH(AC$413,$J$407:$R$407,0))</f>
        <v>78</v>
      </c>
      <c r="AD464" s="695" cm="1">
        <f t="array" ref="AD464">INDEX($H464:$K464,0,MATCH(AD$414,$H$414:$K$414,0))*INDEX($J$408:$R$411,MATCH(AD$414,$I$408:$I$411,0),MATCH(AD$413,$J$407:$R$407,0))</f>
        <v>12</v>
      </c>
      <c r="AE464" s="695" cm="1">
        <f t="array" ref="AE464">INDEX($H464:$K464,0,MATCH(AE$414,$H$414:$K$414,0))*INDEX($J$408:$R$411,MATCH(AE$414,$I$408:$I$411,0),MATCH(AE$413,$J$407:$R$407,0))</f>
        <v>0</v>
      </c>
      <c r="AF464" s="695" cm="1">
        <f t="array" ref="AF464">INDEX($H464:$K464,0,MATCH(AF$414,$H$414:$K$414,0))*INDEX($J$408:$R$411,MATCH(AF$414,$I$408:$I$411,0),MATCH(AF$413,$J$407:$R$407,0))</f>
        <v>18</v>
      </c>
      <c r="AG464" s="695" cm="1">
        <f t="array" ref="AG464">INDEX($H464:$K464,0,MATCH(AG$414,$H$414:$K$414,0))*INDEX($J$408:$R$411,MATCH(AG$414,$I$408:$I$411,0),MATCH(AG$413,$J$407:$R$407,0))</f>
        <v>78</v>
      </c>
      <c r="AH464" s="695" cm="1">
        <f t="array" ref="AH464">INDEX($H464:$K464,0,MATCH(AH$414,$H$414:$K$414,0))*INDEX($J$408:$R$411,MATCH(AH$414,$I$408:$I$411,0),MATCH(AH$413,$J$407:$R$407,0))</f>
        <v>12</v>
      </c>
      <c r="AI464" s="695" cm="1">
        <f t="array" ref="AI464">INDEX($H464:$K464,0,MATCH(AI$414,$H$414:$K$414,0))*INDEX($J$408:$R$411,MATCH(AI$414,$I$408:$I$411,0),MATCH(AI$413,$J$407:$R$407,0))</f>
        <v>0</v>
      </c>
      <c r="AJ464" s="695" cm="1">
        <f t="array" ref="AJ464">INDEX($H464:$K464,0,MATCH(AJ$414,$H$414:$K$414,0))*INDEX($J$408:$R$411,MATCH(AJ$414,$I$408:$I$411,0),MATCH(AJ$413,$J$407:$R$407,0))</f>
        <v>18</v>
      </c>
      <c r="AK464" s="695" cm="1">
        <f t="array" ref="AK464">INDEX($H464:$K464,0,MATCH(AK$414,$H$414:$K$414,0))*INDEX($J$408:$R$411,MATCH(AK$414,$I$408:$I$411,0),MATCH(AK$413,$J$407:$R$407,0))</f>
        <v>78</v>
      </c>
      <c r="AL464" s="695" cm="1">
        <f t="array" ref="AL464">INDEX($H464:$K464,0,MATCH(AL$414,$H$414:$K$414,0))*INDEX($J$408:$R$411,MATCH(AL$414,$I$408:$I$411,0),MATCH(AL$413,$J$407:$R$407,0))</f>
        <v>0</v>
      </c>
      <c r="AM464" s="695" cm="1">
        <f t="array" ref="AM464">INDEX($H464:$K464,0,MATCH(AM$414,$H$414:$K$414,0))*INDEX($J$408:$R$411,MATCH(AM$414,$I$408:$I$411,0),MATCH(AM$413,$J$407:$R$407,0))</f>
        <v>0</v>
      </c>
      <c r="AN464" s="695" cm="1">
        <f t="array" ref="AN464">INDEX($H464:$K464,0,MATCH(AN$414,$H$414:$K$414,0))*INDEX($J$408:$R$411,MATCH(AN$414,$I$408:$I$411,0),MATCH(AN$413,$J$407:$R$407,0))</f>
        <v>18</v>
      </c>
      <c r="AO464" s="695" cm="1">
        <f t="array" ref="AO464">INDEX($H464:$K464,0,MATCH(AO$414,$H$414:$K$414,0))*INDEX($J$408:$R$411,MATCH(AO$414,$I$408:$I$411,0),MATCH(AO$413,$J$407:$R$407,0))</f>
        <v>78</v>
      </c>
      <c r="AP464" s="695" cm="1">
        <f t="array" ref="AP464">INDEX($H464:$K464,0,MATCH(AP$414,$H$414:$K$414,0))*INDEX($J$408:$R$411,MATCH(AP$414,$I$408:$I$411,0),MATCH(AP$413,$J$407:$R$407,0))</f>
        <v>0</v>
      </c>
      <c r="AQ464" s="695" cm="1">
        <f t="array" ref="AQ464">INDEX($H464:$K464,0,MATCH(AQ$414,$H$414:$K$414,0))*INDEX($J$408:$R$411,MATCH(AQ$414,$I$408:$I$411,0),MATCH(AQ$413,$J$407:$R$407,0))</f>
        <v>0</v>
      </c>
      <c r="AR464" s="695" cm="1">
        <f t="array" ref="AR464">INDEX($H464:$K464,0,MATCH(AR$414,$H$414:$K$414,0))*INDEX($J$408:$R$411,MATCH(AR$414,$I$408:$I$411,0),MATCH(AR$413,$J$407:$R$407,0))</f>
        <v>18</v>
      </c>
      <c r="AS464" s="695" cm="1">
        <f t="array" ref="AS464">INDEX($H464:$K464,0,MATCH(AS$414,$H$414:$K$414,0))*INDEX($J$408:$R$411,MATCH(AS$414,$I$408:$I$411,0),MATCH(AS$413,$J$407:$R$407,0))</f>
        <v>78</v>
      </c>
      <c r="AT464" s="695" cm="1">
        <f t="array" ref="AT464">INDEX($H464:$K464,0,MATCH(AT$414,$H$414:$K$414,0))*INDEX($J$408:$R$411,MATCH(AT$414,$I$408:$I$411,0),MATCH(AT$413,$J$407:$R$407,0))</f>
        <v>0</v>
      </c>
      <c r="AU464" s="695" cm="1">
        <f t="array" ref="AU464">INDEX($H464:$K464,0,MATCH(AU$414,$H$414:$K$414,0))*INDEX($J$408:$R$411,MATCH(AU$414,$I$408:$I$411,0),MATCH(AU$413,$J$407:$R$407,0))</f>
        <v>0</v>
      </c>
      <c r="AV464" s="186"/>
      <c r="AW464" s="186"/>
      <c r="AX464" s="16"/>
      <c r="AY464" s="8"/>
      <c r="AZ464" s="8"/>
      <c r="BA464" s="8"/>
    </row>
    <row r="465" spans="1:53" ht="14.5" outlineLevel="1" x14ac:dyDescent="0.35">
      <c r="A465" s="6"/>
      <c r="B465" s="7"/>
      <c r="C465" s="17"/>
      <c r="D465" s="17"/>
      <c r="E465" s="17"/>
      <c r="F465" s="26"/>
      <c r="G465" s="26" t="str">
        <f t="shared" si="188"/>
        <v>AYWA2A1a</v>
      </c>
      <c r="H465" s="222">
        <f t="shared" si="190"/>
        <v>0</v>
      </c>
      <c r="I465" s="222">
        <f t="shared" si="190"/>
        <v>20</v>
      </c>
      <c r="J465" s="222">
        <f>INDEX($Z$228:$AC$241,MATCH($M213,$Y$228:$Y$241,0),MATCH(J$414,$Z$227:$AC$227,0))</f>
        <v>0</v>
      </c>
      <c r="K465" s="222">
        <f t="shared" si="187"/>
        <v>0</v>
      </c>
      <c r="L465" s="695" cm="1">
        <f t="array" ref="L465">INDEX($H465:$K465,0,MATCH(L$414,$H$414:$K$414,0))*INDEX($J$408:$R$411,MATCH(L$414,$I$408:$I$411,0),MATCH(L$413,$J$407:$R$407,0))</f>
        <v>0</v>
      </c>
      <c r="M465" s="695" cm="1">
        <f t="array" ref="M465">INDEX($H465:$K465,0,MATCH(M$414,$H$414:$K$414,0))*INDEX($J$408:$R$411,MATCH(M$414,$I$408:$I$411,0),MATCH(M$413,$J$407:$R$407,0))</f>
        <v>20</v>
      </c>
      <c r="N465" s="695" cm="1">
        <f t="array" ref="N465">INDEX($H465:$K465,0,MATCH(N$414,$H$414:$K$414,0))*INDEX($J$408:$R$411,MATCH(N$414,$I$408:$I$411,0),MATCH(N$413,$J$407:$R$407,0))</f>
        <v>0</v>
      </c>
      <c r="O465" s="695" cm="1">
        <f t="array" ref="O465">INDEX($H465:$K465,0,MATCH(O$414,$H$414:$K$414,0))*INDEX($J$408:$R$411,MATCH(O$414,$I$408:$I$411,0),MATCH(O$413,$J$407:$R$407,0))</f>
        <v>0</v>
      </c>
      <c r="P465" s="695" cm="1">
        <f t="array" ref="P465">INDEX($H465:$K465,0,MATCH(P$414,$H$414:$K$414,0))*INDEX($J$408:$R$411,MATCH(P$414,$I$408:$I$411,0),MATCH(P$413,$J$407:$R$407,0))</f>
        <v>0</v>
      </c>
      <c r="Q465" s="695" cm="1">
        <f t="array" ref="Q465">INDEX($H465:$K465,0,MATCH(Q$414,$H$414:$K$414,0))*INDEX($J$408:$R$411,MATCH(Q$414,$I$408:$I$411,0),MATCH(Q$413,$J$407:$R$407,0))</f>
        <v>20</v>
      </c>
      <c r="R465" s="695" cm="1">
        <f t="array" ref="R465">INDEX($H465:$K465,0,MATCH(R$414,$H$414:$K$414,0))*INDEX($J$408:$R$411,MATCH(R$414,$I$408:$I$411,0),MATCH(R$413,$J$407:$R$407,0))</f>
        <v>0</v>
      </c>
      <c r="S465" s="695" cm="1">
        <f t="array" ref="S465">INDEX($H465:$K465,0,MATCH(S$414,$H$414:$K$414,0))*INDEX($J$408:$R$411,MATCH(S$414,$I$408:$I$411,0),MATCH(S$413,$J$407:$R$407,0))</f>
        <v>0</v>
      </c>
      <c r="T465" s="695" cm="1">
        <f t="array" ref="T465">INDEX($H465:$K465,0,MATCH(T$414,$H$414:$K$414,0))*INDEX($J$408:$R$411,MATCH(T$414,$I$408:$I$411,0),MATCH(T$413,$J$407:$R$407,0))</f>
        <v>0</v>
      </c>
      <c r="U465" s="695" cm="1">
        <f t="array" ref="U465">INDEX($H465:$K465,0,MATCH(U$414,$H$414:$K$414,0))*INDEX($J$408:$R$411,MATCH(U$414,$I$408:$I$411,0),MATCH(U$413,$J$407:$R$407,0))</f>
        <v>20</v>
      </c>
      <c r="V465" s="695" cm="1">
        <f t="array" ref="V465">INDEX($H465:$K465,0,MATCH(V$414,$H$414:$K$414,0))*INDEX($J$408:$R$411,MATCH(V$414,$I$408:$I$411,0),MATCH(V$413,$J$407:$R$407,0))</f>
        <v>0</v>
      </c>
      <c r="W465" s="695" cm="1">
        <f t="array" ref="W465">INDEX($H465:$K465,0,MATCH(W$414,$H$414:$K$414,0))*INDEX($J$408:$R$411,MATCH(W$414,$I$408:$I$411,0),MATCH(W$413,$J$407:$R$407,0))</f>
        <v>0</v>
      </c>
      <c r="X465" s="695" cm="1">
        <f t="array" ref="X465">INDEX($H465:$K465,0,MATCH(X$414,$H$414:$K$414,0))*INDEX($J$408:$R$411,MATCH(X$414,$I$408:$I$411,0),MATCH(X$413,$J$407:$R$407,0))</f>
        <v>0</v>
      </c>
      <c r="Y465" s="695" cm="1">
        <f t="array" ref="Y465">INDEX($H465:$K465,0,MATCH(Y$414,$H$414:$K$414,0))*INDEX($J$408:$R$411,MATCH(Y$414,$I$408:$I$411,0),MATCH(Y$413,$J$407:$R$407,0))</f>
        <v>20</v>
      </c>
      <c r="Z465" s="695" cm="1">
        <f t="array" ref="Z465">INDEX($H465:$K465,0,MATCH(Z$414,$H$414:$K$414,0))*INDEX($J$408:$R$411,MATCH(Z$414,$I$408:$I$411,0),MATCH(Z$413,$J$407:$R$407,0))</f>
        <v>0</v>
      </c>
      <c r="AA465" s="695" cm="1">
        <f t="array" ref="AA465">INDEX($H465:$K465,0,MATCH(AA$414,$H$414:$K$414,0))*INDEX($J$408:$R$411,MATCH(AA$414,$I$408:$I$411,0),MATCH(AA$413,$J$407:$R$407,0))</f>
        <v>0</v>
      </c>
      <c r="AB465" s="695" cm="1">
        <f t="array" ref="AB465">INDEX($H465:$K465,0,MATCH(AB$414,$H$414:$K$414,0))*INDEX($J$408:$R$411,MATCH(AB$414,$I$408:$I$411,0),MATCH(AB$413,$J$407:$R$407,0))</f>
        <v>0</v>
      </c>
      <c r="AC465" s="695" cm="1">
        <f t="array" ref="AC465">INDEX($H465:$K465,0,MATCH(AC$414,$H$414:$K$414,0))*INDEX($J$408:$R$411,MATCH(AC$414,$I$408:$I$411,0),MATCH(AC$413,$J$407:$R$407,0))</f>
        <v>20</v>
      </c>
      <c r="AD465" s="695" cm="1">
        <f t="array" ref="AD465">INDEX($H465:$K465,0,MATCH(AD$414,$H$414:$K$414,0))*INDEX($J$408:$R$411,MATCH(AD$414,$I$408:$I$411,0),MATCH(AD$413,$J$407:$R$407,0))</f>
        <v>0</v>
      </c>
      <c r="AE465" s="695" cm="1">
        <f t="array" ref="AE465">INDEX($H465:$K465,0,MATCH(AE$414,$H$414:$K$414,0))*INDEX($J$408:$R$411,MATCH(AE$414,$I$408:$I$411,0),MATCH(AE$413,$J$407:$R$407,0))</f>
        <v>0</v>
      </c>
      <c r="AF465" s="695" cm="1">
        <f t="array" ref="AF465">INDEX($H465:$K465,0,MATCH(AF$414,$H$414:$K$414,0))*INDEX($J$408:$R$411,MATCH(AF$414,$I$408:$I$411,0),MATCH(AF$413,$J$407:$R$407,0))</f>
        <v>0</v>
      </c>
      <c r="AG465" s="695" cm="1">
        <f t="array" ref="AG465">INDEX($H465:$K465,0,MATCH(AG$414,$H$414:$K$414,0))*INDEX($J$408:$R$411,MATCH(AG$414,$I$408:$I$411,0),MATCH(AG$413,$J$407:$R$407,0))</f>
        <v>20</v>
      </c>
      <c r="AH465" s="695" cm="1">
        <f t="array" ref="AH465">INDEX($H465:$K465,0,MATCH(AH$414,$H$414:$K$414,0))*INDEX($J$408:$R$411,MATCH(AH$414,$I$408:$I$411,0),MATCH(AH$413,$J$407:$R$407,0))</f>
        <v>0</v>
      </c>
      <c r="AI465" s="695" cm="1">
        <f t="array" ref="AI465">INDEX($H465:$K465,0,MATCH(AI$414,$H$414:$K$414,0))*INDEX($J$408:$R$411,MATCH(AI$414,$I$408:$I$411,0),MATCH(AI$413,$J$407:$R$407,0))</f>
        <v>0</v>
      </c>
      <c r="AJ465" s="695" cm="1">
        <f t="array" ref="AJ465">INDEX($H465:$K465,0,MATCH(AJ$414,$H$414:$K$414,0))*INDEX($J$408:$R$411,MATCH(AJ$414,$I$408:$I$411,0),MATCH(AJ$413,$J$407:$R$407,0))</f>
        <v>0</v>
      </c>
      <c r="AK465" s="695" cm="1">
        <f t="array" ref="AK465">INDEX($H465:$K465,0,MATCH(AK$414,$H$414:$K$414,0))*INDEX($J$408:$R$411,MATCH(AK$414,$I$408:$I$411,0),MATCH(AK$413,$J$407:$R$407,0))</f>
        <v>20</v>
      </c>
      <c r="AL465" s="695" cm="1">
        <f t="array" ref="AL465">INDEX($H465:$K465,0,MATCH(AL$414,$H$414:$K$414,0))*INDEX($J$408:$R$411,MATCH(AL$414,$I$408:$I$411,0),MATCH(AL$413,$J$407:$R$407,0))</f>
        <v>0</v>
      </c>
      <c r="AM465" s="695" cm="1">
        <f t="array" ref="AM465">INDEX($H465:$K465,0,MATCH(AM$414,$H$414:$K$414,0))*INDEX($J$408:$R$411,MATCH(AM$414,$I$408:$I$411,0),MATCH(AM$413,$J$407:$R$407,0))</f>
        <v>0</v>
      </c>
      <c r="AN465" s="695" cm="1">
        <f t="array" ref="AN465">INDEX($H465:$K465,0,MATCH(AN$414,$H$414:$K$414,0))*INDEX($J$408:$R$411,MATCH(AN$414,$I$408:$I$411,0),MATCH(AN$413,$J$407:$R$407,0))</f>
        <v>0</v>
      </c>
      <c r="AO465" s="695" cm="1">
        <f t="array" ref="AO465">INDEX($H465:$K465,0,MATCH(AO$414,$H$414:$K$414,0))*INDEX($J$408:$R$411,MATCH(AO$414,$I$408:$I$411,0),MATCH(AO$413,$J$407:$R$407,0))</f>
        <v>20</v>
      </c>
      <c r="AP465" s="695" cm="1">
        <f t="array" ref="AP465">INDEX($H465:$K465,0,MATCH(AP$414,$H$414:$K$414,0))*INDEX($J$408:$R$411,MATCH(AP$414,$I$408:$I$411,0),MATCH(AP$413,$J$407:$R$407,0))</f>
        <v>0</v>
      </c>
      <c r="AQ465" s="695" cm="1">
        <f t="array" ref="AQ465">INDEX($H465:$K465,0,MATCH(AQ$414,$H$414:$K$414,0))*INDEX($J$408:$R$411,MATCH(AQ$414,$I$408:$I$411,0),MATCH(AQ$413,$J$407:$R$407,0))</f>
        <v>0</v>
      </c>
      <c r="AR465" s="695" cm="1">
        <f t="array" ref="AR465">INDEX($H465:$K465,0,MATCH(AR$414,$H$414:$K$414,0))*INDEX($J$408:$R$411,MATCH(AR$414,$I$408:$I$411,0),MATCH(AR$413,$J$407:$R$407,0))</f>
        <v>0</v>
      </c>
      <c r="AS465" s="695" cm="1">
        <f t="array" ref="AS465">INDEX($H465:$K465,0,MATCH(AS$414,$H$414:$K$414,0))*INDEX($J$408:$R$411,MATCH(AS$414,$I$408:$I$411,0),MATCH(AS$413,$J$407:$R$407,0))</f>
        <v>20</v>
      </c>
      <c r="AT465" s="695" cm="1">
        <f t="array" ref="AT465">INDEX($H465:$K465,0,MATCH(AT$414,$H$414:$K$414,0))*INDEX($J$408:$R$411,MATCH(AT$414,$I$408:$I$411,0),MATCH(AT$413,$J$407:$R$407,0))</f>
        <v>0</v>
      </c>
      <c r="AU465" s="695" cm="1">
        <f t="array" ref="AU465">INDEX($H465:$K465,0,MATCH(AU$414,$H$414:$K$414,0))*INDEX($J$408:$R$411,MATCH(AU$414,$I$408:$I$411,0),MATCH(AU$413,$J$407:$R$407,0))</f>
        <v>0</v>
      </c>
      <c r="AV465" s="186"/>
      <c r="AW465" s="186"/>
      <c r="AX465" s="16"/>
      <c r="AY465" s="8"/>
      <c r="AZ465" s="8"/>
      <c r="BA465" s="8"/>
    </row>
    <row r="466" spans="1:53" ht="14.5" outlineLevel="1" x14ac:dyDescent="0.35">
      <c r="A466" s="6"/>
      <c r="B466" s="7"/>
      <c r="C466" s="17"/>
      <c r="D466" s="17"/>
      <c r="E466" s="17"/>
      <c r="F466" s="26"/>
      <c r="G466" s="26" t="str">
        <f t="shared" si="188"/>
        <v>AANWA1a</v>
      </c>
      <c r="H466" s="222">
        <f t="shared" si="190"/>
        <v>0</v>
      </c>
      <c r="I466" s="222">
        <f t="shared" si="190"/>
        <v>20</v>
      </c>
      <c r="J466" s="222">
        <f>INDEX($Z$228:$AC$241,MATCH($M214,$Y$228:$Y$241,0),MATCH(J$414,$Z$227:$AC$227,0))</f>
        <v>0</v>
      </c>
      <c r="K466" s="222">
        <f t="shared" si="187"/>
        <v>0</v>
      </c>
      <c r="L466" s="695" cm="1">
        <f t="array" ref="L466">INDEX($H466:$K466,0,MATCH(L$414,$H$414:$K$414,0))*INDEX($J$408:$R$411,MATCH(L$414,$I$408:$I$411,0),MATCH(L$413,$J$407:$R$407,0))</f>
        <v>0</v>
      </c>
      <c r="M466" s="695" cm="1">
        <f t="array" ref="M466">INDEX($H466:$K466,0,MATCH(M$414,$H$414:$K$414,0))*INDEX($J$408:$R$411,MATCH(M$414,$I$408:$I$411,0),MATCH(M$413,$J$407:$R$407,0))</f>
        <v>20</v>
      </c>
      <c r="N466" s="695" cm="1">
        <f t="array" ref="N466">INDEX($H466:$K466,0,MATCH(N$414,$H$414:$K$414,0))*INDEX($J$408:$R$411,MATCH(N$414,$I$408:$I$411,0),MATCH(N$413,$J$407:$R$407,0))</f>
        <v>0</v>
      </c>
      <c r="O466" s="695" cm="1">
        <f t="array" ref="O466">INDEX($H466:$K466,0,MATCH(O$414,$H$414:$K$414,0))*INDEX($J$408:$R$411,MATCH(O$414,$I$408:$I$411,0),MATCH(O$413,$J$407:$R$407,0))</f>
        <v>0</v>
      </c>
      <c r="P466" s="695" cm="1">
        <f t="array" ref="P466">INDEX($H466:$K466,0,MATCH(P$414,$H$414:$K$414,0))*INDEX($J$408:$R$411,MATCH(P$414,$I$408:$I$411,0),MATCH(P$413,$J$407:$R$407,0))</f>
        <v>0</v>
      </c>
      <c r="Q466" s="695" cm="1">
        <f t="array" ref="Q466">INDEX($H466:$K466,0,MATCH(Q$414,$H$414:$K$414,0))*INDEX($J$408:$R$411,MATCH(Q$414,$I$408:$I$411,0),MATCH(Q$413,$J$407:$R$407,0))</f>
        <v>20</v>
      </c>
      <c r="R466" s="695" cm="1">
        <f t="array" ref="R466">INDEX($H466:$K466,0,MATCH(R$414,$H$414:$K$414,0))*INDEX($J$408:$R$411,MATCH(R$414,$I$408:$I$411,0),MATCH(R$413,$J$407:$R$407,0))</f>
        <v>0</v>
      </c>
      <c r="S466" s="695" cm="1">
        <f t="array" ref="S466">INDEX($H466:$K466,0,MATCH(S$414,$H$414:$K$414,0))*INDEX($J$408:$R$411,MATCH(S$414,$I$408:$I$411,0),MATCH(S$413,$J$407:$R$407,0))</f>
        <v>0</v>
      </c>
      <c r="T466" s="695" cm="1">
        <f t="array" ref="T466">INDEX($H466:$K466,0,MATCH(T$414,$H$414:$K$414,0))*INDEX($J$408:$R$411,MATCH(T$414,$I$408:$I$411,0),MATCH(T$413,$J$407:$R$407,0))</f>
        <v>0</v>
      </c>
      <c r="U466" s="695" cm="1">
        <f t="array" ref="U466">INDEX($H466:$K466,0,MATCH(U$414,$H$414:$K$414,0))*INDEX($J$408:$R$411,MATCH(U$414,$I$408:$I$411,0),MATCH(U$413,$J$407:$R$407,0))</f>
        <v>20</v>
      </c>
      <c r="V466" s="695" cm="1">
        <f t="array" ref="V466">INDEX($H466:$K466,0,MATCH(V$414,$H$414:$K$414,0))*INDEX($J$408:$R$411,MATCH(V$414,$I$408:$I$411,0),MATCH(V$413,$J$407:$R$407,0))</f>
        <v>0</v>
      </c>
      <c r="W466" s="695" cm="1">
        <f t="array" ref="W466">INDEX($H466:$K466,0,MATCH(W$414,$H$414:$K$414,0))*INDEX($J$408:$R$411,MATCH(W$414,$I$408:$I$411,0),MATCH(W$413,$J$407:$R$407,0))</f>
        <v>0</v>
      </c>
      <c r="X466" s="695" cm="1">
        <f t="array" ref="X466">INDEX($H466:$K466,0,MATCH(X$414,$H$414:$K$414,0))*INDEX($J$408:$R$411,MATCH(X$414,$I$408:$I$411,0),MATCH(X$413,$J$407:$R$407,0))</f>
        <v>0</v>
      </c>
      <c r="Y466" s="695" cm="1">
        <f t="array" ref="Y466">INDEX($H466:$K466,0,MATCH(Y$414,$H$414:$K$414,0))*INDEX($J$408:$R$411,MATCH(Y$414,$I$408:$I$411,0),MATCH(Y$413,$J$407:$R$407,0))</f>
        <v>20</v>
      </c>
      <c r="Z466" s="695" cm="1">
        <f t="array" ref="Z466">INDEX($H466:$K466,0,MATCH(Z$414,$H$414:$K$414,0))*INDEX($J$408:$R$411,MATCH(Z$414,$I$408:$I$411,0),MATCH(Z$413,$J$407:$R$407,0))</f>
        <v>0</v>
      </c>
      <c r="AA466" s="695" cm="1">
        <f t="array" ref="AA466">INDEX($H466:$K466,0,MATCH(AA$414,$H$414:$K$414,0))*INDEX($J$408:$R$411,MATCH(AA$414,$I$408:$I$411,0),MATCH(AA$413,$J$407:$R$407,0))</f>
        <v>0</v>
      </c>
      <c r="AB466" s="695" cm="1">
        <f t="array" ref="AB466">INDEX($H466:$K466,0,MATCH(AB$414,$H$414:$K$414,0))*INDEX($J$408:$R$411,MATCH(AB$414,$I$408:$I$411,0),MATCH(AB$413,$J$407:$R$407,0))</f>
        <v>0</v>
      </c>
      <c r="AC466" s="695" cm="1">
        <f t="array" ref="AC466">INDEX($H466:$K466,0,MATCH(AC$414,$H$414:$K$414,0))*INDEX($J$408:$R$411,MATCH(AC$414,$I$408:$I$411,0),MATCH(AC$413,$J$407:$R$407,0))</f>
        <v>20</v>
      </c>
      <c r="AD466" s="695" cm="1">
        <f t="array" ref="AD466">INDEX($H466:$K466,0,MATCH(AD$414,$H$414:$K$414,0))*INDEX($J$408:$R$411,MATCH(AD$414,$I$408:$I$411,0),MATCH(AD$413,$J$407:$R$407,0))</f>
        <v>0</v>
      </c>
      <c r="AE466" s="695" cm="1">
        <f t="array" ref="AE466">INDEX($H466:$K466,0,MATCH(AE$414,$H$414:$K$414,0))*INDEX($J$408:$R$411,MATCH(AE$414,$I$408:$I$411,0),MATCH(AE$413,$J$407:$R$407,0))</f>
        <v>0</v>
      </c>
      <c r="AF466" s="695" cm="1">
        <f t="array" ref="AF466">INDEX($H466:$K466,0,MATCH(AF$414,$H$414:$K$414,0))*INDEX($J$408:$R$411,MATCH(AF$414,$I$408:$I$411,0),MATCH(AF$413,$J$407:$R$407,0))</f>
        <v>0</v>
      </c>
      <c r="AG466" s="695" cm="1">
        <f t="array" ref="AG466">INDEX($H466:$K466,0,MATCH(AG$414,$H$414:$K$414,0))*INDEX($J$408:$R$411,MATCH(AG$414,$I$408:$I$411,0),MATCH(AG$413,$J$407:$R$407,0))</f>
        <v>20</v>
      </c>
      <c r="AH466" s="695" cm="1">
        <f t="array" ref="AH466">INDEX($H466:$K466,0,MATCH(AH$414,$H$414:$K$414,0))*INDEX($J$408:$R$411,MATCH(AH$414,$I$408:$I$411,0),MATCH(AH$413,$J$407:$R$407,0))</f>
        <v>0</v>
      </c>
      <c r="AI466" s="695" cm="1">
        <f t="array" ref="AI466">INDEX($H466:$K466,0,MATCH(AI$414,$H$414:$K$414,0))*INDEX($J$408:$R$411,MATCH(AI$414,$I$408:$I$411,0),MATCH(AI$413,$J$407:$R$407,0))</f>
        <v>0</v>
      </c>
      <c r="AJ466" s="695" cm="1">
        <f t="array" ref="AJ466">INDEX($H466:$K466,0,MATCH(AJ$414,$H$414:$K$414,0))*INDEX($J$408:$R$411,MATCH(AJ$414,$I$408:$I$411,0),MATCH(AJ$413,$J$407:$R$407,0))</f>
        <v>0</v>
      </c>
      <c r="AK466" s="695" cm="1">
        <f t="array" ref="AK466">INDEX($H466:$K466,0,MATCH(AK$414,$H$414:$K$414,0))*INDEX($J$408:$R$411,MATCH(AK$414,$I$408:$I$411,0),MATCH(AK$413,$J$407:$R$407,0))</f>
        <v>20</v>
      </c>
      <c r="AL466" s="695" cm="1">
        <f t="array" ref="AL466">INDEX($H466:$K466,0,MATCH(AL$414,$H$414:$K$414,0))*INDEX($J$408:$R$411,MATCH(AL$414,$I$408:$I$411,0),MATCH(AL$413,$J$407:$R$407,0))</f>
        <v>0</v>
      </c>
      <c r="AM466" s="695" cm="1">
        <f t="array" ref="AM466">INDEX($H466:$K466,0,MATCH(AM$414,$H$414:$K$414,0))*INDEX($J$408:$R$411,MATCH(AM$414,$I$408:$I$411,0),MATCH(AM$413,$J$407:$R$407,0))</f>
        <v>0</v>
      </c>
      <c r="AN466" s="695" cm="1">
        <f t="array" ref="AN466">INDEX($H466:$K466,0,MATCH(AN$414,$H$414:$K$414,0))*INDEX($J$408:$R$411,MATCH(AN$414,$I$408:$I$411,0),MATCH(AN$413,$J$407:$R$407,0))</f>
        <v>0</v>
      </c>
      <c r="AO466" s="695" cm="1">
        <f t="array" ref="AO466">INDEX($H466:$K466,0,MATCH(AO$414,$H$414:$K$414,0))*INDEX($J$408:$R$411,MATCH(AO$414,$I$408:$I$411,0),MATCH(AO$413,$J$407:$R$407,0))</f>
        <v>20</v>
      </c>
      <c r="AP466" s="695" cm="1">
        <f t="array" ref="AP466">INDEX($H466:$K466,0,MATCH(AP$414,$H$414:$K$414,0))*INDEX($J$408:$R$411,MATCH(AP$414,$I$408:$I$411,0),MATCH(AP$413,$J$407:$R$407,0))</f>
        <v>0</v>
      </c>
      <c r="AQ466" s="695" cm="1">
        <f t="array" ref="AQ466">INDEX($H466:$K466,0,MATCH(AQ$414,$H$414:$K$414,0))*INDEX($J$408:$R$411,MATCH(AQ$414,$I$408:$I$411,0),MATCH(AQ$413,$J$407:$R$407,0))</f>
        <v>0</v>
      </c>
      <c r="AR466" s="695" cm="1">
        <f t="array" ref="AR466">INDEX($H466:$K466,0,MATCH(AR$414,$H$414:$K$414,0))*INDEX($J$408:$R$411,MATCH(AR$414,$I$408:$I$411,0),MATCH(AR$413,$J$407:$R$407,0))</f>
        <v>0</v>
      </c>
      <c r="AS466" s="695" cm="1">
        <f t="array" ref="AS466">INDEX($H466:$K466,0,MATCH(AS$414,$H$414:$K$414,0))*INDEX($J$408:$R$411,MATCH(AS$414,$I$408:$I$411,0),MATCH(AS$413,$J$407:$R$407,0))</f>
        <v>20</v>
      </c>
      <c r="AT466" s="695" cm="1">
        <f t="array" ref="AT466">INDEX($H466:$K466,0,MATCH(AT$414,$H$414:$K$414,0))*INDEX($J$408:$R$411,MATCH(AT$414,$I$408:$I$411,0),MATCH(AT$413,$J$407:$R$407,0))</f>
        <v>0</v>
      </c>
      <c r="AU466" s="695" cm="1">
        <f t="array" ref="AU466">INDEX($H466:$K466,0,MATCH(AU$414,$H$414:$K$414,0))*INDEX($J$408:$R$411,MATCH(AU$414,$I$408:$I$411,0),MATCH(AU$413,$J$407:$R$407,0))</f>
        <v>0</v>
      </c>
      <c r="AV466" s="186"/>
      <c r="AW466" s="186"/>
      <c r="AX466" s="16"/>
      <c r="AY466" s="8"/>
      <c r="AZ466" s="8"/>
      <c r="BA466" s="8"/>
    </row>
    <row r="467" spans="1:53" ht="14.5" outlineLevel="1" x14ac:dyDescent="0.35">
      <c r="A467" s="6"/>
      <c r="B467" s="7"/>
      <c r="C467" s="17"/>
      <c r="D467" s="17"/>
      <c r="E467" s="17"/>
      <c r="F467" s="26"/>
      <c r="G467" s="26" t="str">
        <f t="shared" ref="G467" si="191">_xlfn.CONCAT(H215:M215)</f>
        <v>AAANWa</v>
      </c>
      <c r="H467" s="222">
        <f t="shared" si="190"/>
        <v>0</v>
      </c>
      <c r="I467" s="222">
        <f t="shared" si="190"/>
        <v>20</v>
      </c>
      <c r="J467" s="222">
        <f>INDEX($Z$228:$AC$241,MATCH($M215,$Y$228:$Y$241,0),MATCH(J$414,$Z$227:$AC$227,0))</f>
        <v>0</v>
      </c>
      <c r="K467" s="222">
        <f t="shared" si="187"/>
        <v>0</v>
      </c>
      <c r="L467" s="695" cm="1">
        <f t="array" ref="L467">INDEX($H467:$K467,0,MATCH(L$414,$H$414:$K$414,0))*INDEX($J$408:$R$411,MATCH(L$414,$I$408:$I$411,0),MATCH(L$413,$J$407:$R$407,0))</f>
        <v>0</v>
      </c>
      <c r="M467" s="695" cm="1">
        <f t="array" ref="M467">INDEX($H467:$K467,0,MATCH(M$414,$H$414:$K$414,0))*INDEX($J$408:$R$411,MATCH(M$414,$I$408:$I$411,0),MATCH(M$413,$J$407:$R$407,0))</f>
        <v>20</v>
      </c>
      <c r="N467" s="695" cm="1">
        <f t="array" ref="N467">INDEX($H467:$K467,0,MATCH(N$414,$H$414:$K$414,0))*INDEX($J$408:$R$411,MATCH(N$414,$I$408:$I$411,0),MATCH(N$413,$J$407:$R$407,0))</f>
        <v>0</v>
      </c>
      <c r="O467" s="695" cm="1">
        <f t="array" ref="O467">INDEX($H467:$K467,0,MATCH(O$414,$H$414:$K$414,0))*INDEX($J$408:$R$411,MATCH(O$414,$I$408:$I$411,0),MATCH(O$413,$J$407:$R$407,0))</f>
        <v>0</v>
      </c>
      <c r="P467" s="695" cm="1">
        <f t="array" ref="P467">INDEX($H467:$K467,0,MATCH(P$414,$H$414:$K$414,0))*INDEX($J$408:$R$411,MATCH(P$414,$I$408:$I$411,0),MATCH(P$413,$J$407:$R$407,0))</f>
        <v>0</v>
      </c>
      <c r="Q467" s="695" cm="1">
        <f t="array" ref="Q467">INDEX($H467:$K467,0,MATCH(Q$414,$H$414:$K$414,0))*INDEX($J$408:$R$411,MATCH(Q$414,$I$408:$I$411,0),MATCH(Q$413,$J$407:$R$407,0))</f>
        <v>20</v>
      </c>
      <c r="R467" s="695" cm="1">
        <f t="array" ref="R467">INDEX($H467:$K467,0,MATCH(R$414,$H$414:$K$414,0))*INDEX($J$408:$R$411,MATCH(R$414,$I$408:$I$411,0),MATCH(R$413,$J$407:$R$407,0))</f>
        <v>0</v>
      </c>
      <c r="S467" s="695" cm="1">
        <f t="array" ref="S467">INDEX($H467:$K467,0,MATCH(S$414,$H$414:$K$414,0))*INDEX($J$408:$R$411,MATCH(S$414,$I$408:$I$411,0),MATCH(S$413,$J$407:$R$407,0))</f>
        <v>0</v>
      </c>
      <c r="T467" s="695" cm="1">
        <f t="array" ref="T467">INDEX($H467:$K467,0,MATCH(T$414,$H$414:$K$414,0))*INDEX($J$408:$R$411,MATCH(T$414,$I$408:$I$411,0),MATCH(T$413,$J$407:$R$407,0))</f>
        <v>0</v>
      </c>
      <c r="U467" s="695" cm="1">
        <f t="array" ref="U467">INDEX($H467:$K467,0,MATCH(U$414,$H$414:$K$414,0))*INDEX($J$408:$R$411,MATCH(U$414,$I$408:$I$411,0),MATCH(U$413,$J$407:$R$407,0))</f>
        <v>20</v>
      </c>
      <c r="V467" s="695" cm="1">
        <f t="array" ref="V467">INDEX($H467:$K467,0,MATCH(V$414,$H$414:$K$414,0))*INDEX($J$408:$R$411,MATCH(V$414,$I$408:$I$411,0),MATCH(V$413,$J$407:$R$407,0))</f>
        <v>0</v>
      </c>
      <c r="W467" s="695" cm="1">
        <f t="array" ref="W467">INDEX($H467:$K467,0,MATCH(W$414,$H$414:$K$414,0))*INDEX($J$408:$R$411,MATCH(W$414,$I$408:$I$411,0),MATCH(W$413,$J$407:$R$407,0))</f>
        <v>0</v>
      </c>
      <c r="X467" s="695" cm="1">
        <f t="array" ref="X467">INDEX($H467:$K467,0,MATCH(X$414,$H$414:$K$414,0))*INDEX($J$408:$R$411,MATCH(X$414,$I$408:$I$411,0),MATCH(X$413,$J$407:$R$407,0))</f>
        <v>0</v>
      </c>
      <c r="Y467" s="695" cm="1">
        <f t="array" ref="Y467">INDEX($H467:$K467,0,MATCH(Y$414,$H$414:$K$414,0))*INDEX($J$408:$R$411,MATCH(Y$414,$I$408:$I$411,0),MATCH(Y$413,$J$407:$R$407,0))</f>
        <v>20</v>
      </c>
      <c r="Z467" s="695" cm="1">
        <f t="array" ref="Z467">INDEX($H467:$K467,0,MATCH(Z$414,$H$414:$K$414,0))*INDEX($J$408:$R$411,MATCH(Z$414,$I$408:$I$411,0),MATCH(Z$413,$J$407:$R$407,0))</f>
        <v>0</v>
      </c>
      <c r="AA467" s="695" cm="1">
        <f t="array" ref="AA467">INDEX($H467:$K467,0,MATCH(AA$414,$H$414:$K$414,0))*INDEX($J$408:$R$411,MATCH(AA$414,$I$408:$I$411,0),MATCH(AA$413,$J$407:$R$407,0))</f>
        <v>0</v>
      </c>
      <c r="AB467" s="695" cm="1">
        <f t="array" ref="AB467">INDEX($H467:$K467,0,MATCH(AB$414,$H$414:$K$414,0))*INDEX($J$408:$R$411,MATCH(AB$414,$I$408:$I$411,0),MATCH(AB$413,$J$407:$R$407,0))</f>
        <v>0</v>
      </c>
      <c r="AC467" s="695" cm="1">
        <f t="array" ref="AC467">INDEX($H467:$K467,0,MATCH(AC$414,$H$414:$K$414,0))*INDEX($J$408:$R$411,MATCH(AC$414,$I$408:$I$411,0),MATCH(AC$413,$J$407:$R$407,0))</f>
        <v>20</v>
      </c>
      <c r="AD467" s="695" cm="1">
        <f t="array" ref="AD467">INDEX($H467:$K467,0,MATCH(AD$414,$H$414:$K$414,0))*INDEX($J$408:$R$411,MATCH(AD$414,$I$408:$I$411,0),MATCH(AD$413,$J$407:$R$407,0))</f>
        <v>0</v>
      </c>
      <c r="AE467" s="695" cm="1">
        <f t="array" ref="AE467">INDEX($H467:$K467,0,MATCH(AE$414,$H$414:$K$414,0))*INDEX($J$408:$R$411,MATCH(AE$414,$I$408:$I$411,0),MATCH(AE$413,$J$407:$R$407,0))</f>
        <v>0</v>
      </c>
      <c r="AF467" s="695" cm="1">
        <f t="array" ref="AF467">INDEX($H467:$K467,0,MATCH(AF$414,$H$414:$K$414,0))*INDEX($J$408:$R$411,MATCH(AF$414,$I$408:$I$411,0),MATCH(AF$413,$J$407:$R$407,0))</f>
        <v>0</v>
      </c>
      <c r="AG467" s="695" cm="1">
        <f t="array" ref="AG467">INDEX($H467:$K467,0,MATCH(AG$414,$H$414:$K$414,0))*INDEX($J$408:$R$411,MATCH(AG$414,$I$408:$I$411,0),MATCH(AG$413,$J$407:$R$407,0))</f>
        <v>20</v>
      </c>
      <c r="AH467" s="695" cm="1">
        <f t="array" ref="AH467">INDEX($H467:$K467,0,MATCH(AH$414,$H$414:$K$414,0))*INDEX($J$408:$R$411,MATCH(AH$414,$I$408:$I$411,0),MATCH(AH$413,$J$407:$R$407,0))</f>
        <v>0</v>
      </c>
      <c r="AI467" s="695" cm="1">
        <f t="array" ref="AI467">INDEX($H467:$K467,0,MATCH(AI$414,$H$414:$K$414,0))*INDEX($J$408:$R$411,MATCH(AI$414,$I$408:$I$411,0),MATCH(AI$413,$J$407:$R$407,0))</f>
        <v>0</v>
      </c>
      <c r="AJ467" s="695" cm="1">
        <f t="array" ref="AJ467">INDEX($H467:$K467,0,MATCH(AJ$414,$H$414:$K$414,0))*INDEX($J$408:$R$411,MATCH(AJ$414,$I$408:$I$411,0),MATCH(AJ$413,$J$407:$R$407,0))</f>
        <v>0</v>
      </c>
      <c r="AK467" s="695" cm="1">
        <f t="array" ref="AK467">INDEX($H467:$K467,0,MATCH(AK$414,$H$414:$K$414,0))*INDEX($J$408:$R$411,MATCH(AK$414,$I$408:$I$411,0),MATCH(AK$413,$J$407:$R$407,0))</f>
        <v>20</v>
      </c>
      <c r="AL467" s="695" cm="1">
        <f t="array" ref="AL467">INDEX($H467:$K467,0,MATCH(AL$414,$H$414:$K$414,0))*INDEX($J$408:$R$411,MATCH(AL$414,$I$408:$I$411,0),MATCH(AL$413,$J$407:$R$407,0))</f>
        <v>0</v>
      </c>
      <c r="AM467" s="695" cm="1">
        <f t="array" ref="AM467">INDEX($H467:$K467,0,MATCH(AM$414,$H$414:$K$414,0))*INDEX($J$408:$R$411,MATCH(AM$414,$I$408:$I$411,0),MATCH(AM$413,$J$407:$R$407,0))</f>
        <v>0</v>
      </c>
      <c r="AN467" s="695" cm="1">
        <f t="array" ref="AN467">INDEX($H467:$K467,0,MATCH(AN$414,$H$414:$K$414,0))*INDEX($J$408:$R$411,MATCH(AN$414,$I$408:$I$411,0),MATCH(AN$413,$J$407:$R$407,0))</f>
        <v>0</v>
      </c>
      <c r="AO467" s="695" cm="1">
        <f t="array" ref="AO467">INDEX($H467:$K467,0,MATCH(AO$414,$H$414:$K$414,0))*INDEX($J$408:$R$411,MATCH(AO$414,$I$408:$I$411,0),MATCH(AO$413,$J$407:$R$407,0))</f>
        <v>20</v>
      </c>
      <c r="AP467" s="695" cm="1">
        <f t="array" ref="AP467">INDEX($H467:$K467,0,MATCH(AP$414,$H$414:$K$414,0))*INDEX($J$408:$R$411,MATCH(AP$414,$I$408:$I$411,0),MATCH(AP$413,$J$407:$R$407,0))</f>
        <v>0</v>
      </c>
      <c r="AQ467" s="695" cm="1">
        <f t="array" ref="AQ467">INDEX($H467:$K467,0,MATCH(AQ$414,$H$414:$K$414,0))*INDEX($J$408:$R$411,MATCH(AQ$414,$I$408:$I$411,0),MATCH(AQ$413,$J$407:$R$407,0))</f>
        <v>0</v>
      </c>
      <c r="AR467" s="695" cm="1">
        <f t="array" ref="AR467">INDEX($H467:$K467,0,MATCH(AR$414,$H$414:$K$414,0))*INDEX($J$408:$R$411,MATCH(AR$414,$I$408:$I$411,0),MATCH(AR$413,$J$407:$R$407,0))</f>
        <v>0</v>
      </c>
      <c r="AS467" s="695" cm="1">
        <f t="array" ref="AS467">INDEX($H467:$K467,0,MATCH(AS$414,$H$414:$K$414,0))*INDEX($J$408:$R$411,MATCH(AS$414,$I$408:$I$411,0),MATCH(AS$413,$J$407:$R$407,0))</f>
        <v>20</v>
      </c>
      <c r="AT467" s="695" cm="1">
        <f t="array" ref="AT467">INDEX($H467:$K467,0,MATCH(AT$414,$H$414:$K$414,0))*INDEX($J$408:$R$411,MATCH(AT$414,$I$408:$I$411,0),MATCH(AT$413,$J$407:$R$407,0))</f>
        <v>0</v>
      </c>
      <c r="AU467" s="695" cm="1">
        <f t="array" ref="AU467">INDEX($H467:$K467,0,MATCH(AU$414,$H$414:$K$414,0))*INDEX($J$408:$R$411,MATCH(AU$414,$I$408:$I$411,0),MATCH(AU$413,$J$407:$R$407,0))</f>
        <v>0</v>
      </c>
      <c r="AV467" s="186"/>
      <c r="AW467" s="186"/>
      <c r="AX467" s="16"/>
      <c r="AY467" s="8"/>
      <c r="AZ467" s="8"/>
      <c r="BA467" s="8"/>
    </row>
    <row r="468" spans="1:53" ht="14.5" outlineLevel="1" x14ac:dyDescent="0.35">
      <c r="A468" s="6"/>
      <c r="B468" s="7"/>
      <c r="C468" s="17"/>
      <c r="D468" s="17"/>
      <c r="E468" s="17"/>
      <c r="F468" s="26"/>
      <c r="G468" s="26" t="str">
        <f t="shared" ref="G468" si="192">_xlfn.CONCAT(H216:M216)</f>
        <v>MSMSMSMSMSms</v>
      </c>
      <c r="H468" s="222">
        <f t="shared" si="190"/>
        <v>0</v>
      </c>
      <c r="I468" s="222">
        <f t="shared" si="190"/>
        <v>58</v>
      </c>
      <c r="J468" s="222">
        <f>INDEX($Z$228:$AC$241,MATCH($M216,$Y$228:$Y$241,0),MATCH(J$414,$Z$227:$AC$227,0))</f>
        <v>0</v>
      </c>
      <c r="K468" s="222">
        <f t="shared" si="187"/>
        <v>0</v>
      </c>
      <c r="L468" s="695" cm="1">
        <f t="array" ref="L468">INDEX($H468:$K468,0,MATCH(L$414,$H$414:$K$414,0))*INDEX($J$408:$R$411,MATCH(L$414,$I$408:$I$411,0),MATCH(L$413,$J$407:$R$407,0))</f>
        <v>0</v>
      </c>
      <c r="M468" s="695" cm="1">
        <f t="array" ref="M468">INDEX($H468:$K468,0,MATCH(M$414,$H$414:$K$414,0))*INDEX($J$408:$R$411,MATCH(M$414,$I$408:$I$411,0),MATCH(M$413,$J$407:$R$407,0))</f>
        <v>58</v>
      </c>
      <c r="N468" s="695" cm="1">
        <f t="array" ref="N468">INDEX($H468:$K468,0,MATCH(N$414,$H$414:$K$414,0))*INDEX($J$408:$R$411,MATCH(N$414,$I$408:$I$411,0),MATCH(N$413,$J$407:$R$407,0))</f>
        <v>0</v>
      </c>
      <c r="O468" s="695" cm="1">
        <f t="array" ref="O468">INDEX($H468:$K468,0,MATCH(O$414,$H$414:$K$414,0))*INDEX($J$408:$R$411,MATCH(O$414,$I$408:$I$411,0),MATCH(O$413,$J$407:$R$407,0))</f>
        <v>0</v>
      </c>
      <c r="P468" s="695" cm="1">
        <f t="array" ref="P468">INDEX($H468:$K468,0,MATCH(P$414,$H$414:$K$414,0))*INDEX($J$408:$R$411,MATCH(P$414,$I$408:$I$411,0),MATCH(P$413,$J$407:$R$407,0))</f>
        <v>0</v>
      </c>
      <c r="Q468" s="695" cm="1">
        <f t="array" ref="Q468">INDEX($H468:$K468,0,MATCH(Q$414,$H$414:$K$414,0))*INDEX($J$408:$R$411,MATCH(Q$414,$I$408:$I$411,0),MATCH(Q$413,$J$407:$R$407,0))</f>
        <v>58</v>
      </c>
      <c r="R468" s="695" cm="1">
        <f t="array" ref="R468">INDEX($H468:$K468,0,MATCH(R$414,$H$414:$K$414,0))*INDEX($J$408:$R$411,MATCH(R$414,$I$408:$I$411,0),MATCH(R$413,$J$407:$R$407,0))</f>
        <v>0</v>
      </c>
      <c r="S468" s="695" cm="1">
        <f t="array" ref="S468">INDEX($H468:$K468,0,MATCH(S$414,$H$414:$K$414,0))*INDEX($J$408:$R$411,MATCH(S$414,$I$408:$I$411,0),MATCH(S$413,$J$407:$R$407,0))</f>
        <v>0</v>
      </c>
      <c r="T468" s="695" cm="1">
        <f t="array" ref="T468">INDEX($H468:$K468,0,MATCH(T$414,$H$414:$K$414,0))*INDEX($J$408:$R$411,MATCH(T$414,$I$408:$I$411,0),MATCH(T$413,$J$407:$R$407,0))</f>
        <v>0</v>
      </c>
      <c r="U468" s="695" cm="1">
        <f t="array" ref="U468">INDEX($H468:$K468,0,MATCH(U$414,$H$414:$K$414,0))*INDEX($J$408:$R$411,MATCH(U$414,$I$408:$I$411,0),MATCH(U$413,$J$407:$R$407,0))</f>
        <v>58</v>
      </c>
      <c r="V468" s="695" cm="1">
        <f t="array" ref="V468">INDEX($H468:$K468,0,MATCH(V$414,$H$414:$K$414,0))*INDEX($J$408:$R$411,MATCH(V$414,$I$408:$I$411,0),MATCH(V$413,$J$407:$R$407,0))</f>
        <v>0</v>
      </c>
      <c r="W468" s="695" cm="1">
        <f t="array" ref="W468">INDEX($H468:$K468,0,MATCH(W$414,$H$414:$K$414,0))*INDEX($J$408:$R$411,MATCH(W$414,$I$408:$I$411,0),MATCH(W$413,$J$407:$R$407,0))</f>
        <v>0</v>
      </c>
      <c r="X468" s="695" cm="1">
        <f t="array" ref="X468">INDEX($H468:$K468,0,MATCH(X$414,$H$414:$K$414,0))*INDEX($J$408:$R$411,MATCH(X$414,$I$408:$I$411,0),MATCH(X$413,$J$407:$R$407,0))</f>
        <v>0</v>
      </c>
      <c r="Y468" s="695" cm="1">
        <f t="array" ref="Y468">INDEX($H468:$K468,0,MATCH(Y$414,$H$414:$K$414,0))*INDEX($J$408:$R$411,MATCH(Y$414,$I$408:$I$411,0),MATCH(Y$413,$J$407:$R$407,0))</f>
        <v>58</v>
      </c>
      <c r="Z468" s="695" cm="1">
        <f t="array" ref="Z468">INDEX($H468:$K468,0,MATCH(Z$414,$H$414:$K$414,0))*INDEX($J$408:$R$411,MATCH(Z$414,$I$408:$I$411,0),MATCH(Z$413,$J$407:$R$407,0))</f>
        <v>0</v>
      </c>
      <c r="AA468" s="695" cm="1">
        <f t="array" ref="AA468">INDEX($H468:$K468,0,MATCH(AA$414,$H$414:$K$414,0))*INDEX($J$408:$R$411,MATCH(AA$414,$I$408:$I$411,0),MATCH(AA$413,$J$407:$R$407,0))</f>
        <v>0</v>
      </c>
      <c r="AB468" s="695" cm="1">
        <f t="array" ref="AB468">INDEX($H468:$K468,0,MATCH(AB$414,$H$414:$K$414,0))*INDEX($J$408:$R$411,MATCH(AB$414,$I$408:$I$411,0),MATCH(AB$413,$J$407:$R$407,0))</f>
        <v>0</v>
      </c>
      <c r="AC468" s="695" cm="1">
        <f t="array" ref="AC468">INDEX($H468:$K468,0,MATCH(AC$414,$H$414:$K$414,0))*INDEX($J$408:$R$411,MATCH(AC$414,$I$408:$I$411,0),MATCH(AC$413,$J$407:$R$407,0))</f>
        <v>58</v>
      </c>
      <c r="AD468" s="695" cm="1">
        <f t="array" ref="AD468">INDEX($H468:$K468,0,MATCH(AD$414,$H$414:$K$414,0))*INDEX($J$408:$R$411,MATCH(AD$414,$I$408:$I$411,0),MATCH(AD$413,$J$407:$R$407,0))</f>
        <v>0</v>
      </c>
      <c r="AE468" s="695" cm="1">
        <f t="array" ref="AE468">INDEX($H468:$K468,0,MATCH(AE$414,$H$414:$K$414,0))*INDEX($J$408:$R$411,MATCH(AE$414,$I$408:$I$411,0),MATCH(AE$413,$J$407:$R$407,0))</f>
        <v>0</v>
      </c>
      <c r="AF468" s="695" cm="1">
        <f t="array" ref="AF468">INDEX($H468:$K468,0,MATCH(AF$414,$H$414:$K$414,0))*INDEX($J$408:$R$411,MATCH(AF$414,$I$408:$I$411,0),MATCH(AF$413,$J$407:$R$407,0))</f>
        <v>0</v>
      </c>
      <c r="AG468" s="695" cm="1">
        <f t="array" ref="AG468">INDEX($H468:$K468,0,MATCH(AG$414,$H$414:$K$414,0))*INDEX($J$408:$R$411,MATCH(AG$414,$I$408:$I$411,0),MATCH(AG$413,$J$407:$R$407,0))</f>
        <v>58</v>
      </c>
      <c r="AH468" s="695" cm="1">
        <f t="array" ref="AH468">INDEX($H468:$K468,0,MATCH(AH$414,$H$414:$K$414,0))*INDEX($J$408:$R$411,MATCH(AH$414,$I$408:$I$411,0),MATCH(AH$413,$J$407:$R$407,0))</f>
        <v>0</v>
      </c>
      <c r="AI468" s="695" cm="1">
        <f t="array" ref="AI468">INDEX($H468:$K468,0,MATCH(AI$414,$H$414:$K$414,0))*INDEX($J$408:$R$411,MATCH(AI$414,$I$408:$I$411,0),MATCH(AI$413,$J$407:$R$407,0))</f>
        <v>0</v>
      </c>
      <c r="AJ468" s="695" cm="1">
        <f t="array" ref="AJ468">INDEX($H468:$K468,0,MATCH(AJ$414,$H$414:$K$414,0))*INDEX($J$408:$R$411,MATCH(AJ$414,$I$408:$I$411,0),MATCH(AJ$413,$J$407:$R$407,0))</f>
        <v>0</v>
      </c>
      <c r="AK468" s="695" cm="1">
        <f t="array" ref="AK468">INDEX($H468:$K468,0,MATCH(AK$414,$H$414:$K$414,0))*INDEX($J$408:$R$411,MATCH(AK$414,$I$408:$I$411,0),MATCH(AK$413,$J$407:$R$407,0))</f>
        <v>58</v>
      </c>
      <c r="AL468" s="695" cm="1">
        <f t="array" ref="AL468">INDEX($H468:$K468,0,MATCH(AL$414,$H$414:$K$414,0))*INDEX($J$408:$R$411,MATCH(AL$414,$I$408:$I$411,0),MATCH(AL$413,$J$407:$R$407,0))</f>
        <v>0</v>
      </c>
      <c r="AM468" s="695" cm="1">
        <f t="array" ref="AM468">INDEX($H468:$K468,0,MATCH(AM$414,$H$414:$K$414,0))*INDEX($J$408:$R$411,MATCH(AM$414,$I$408:$I$411,0),MATCH(AM$413,$J$407:$R$407,0))</f>
        <v>0</v>
      </c>
      <c r="AN468" s="695" cm="1">
        <f t="array" ref="AN468">INDEX($H468:$K468,0,MATCH(AN$414,$H$414:$K$414,0))*INDEX($J$408:$R$411,MATCH(AN$414,$I$408:$I$411,0),MATCH(AN$413,$J$407:$R$407,0))</f>
        <v>0</v>
      </c>
      <c r="AO468" s="695" cm="1">
        <f t="array" ref="AO468">INDEX($H468:$K468,0,MATCH(AO$414,$H$414:$K$414,0))*INDEX($J$408:$R$411,MATCH(AO$414,$I$408:$I$411,0),MATCH(AO$413,$J$407:$R$407,0))</f>
        <v>58</v>
      </c>
      <c r="AP468" s="695" cm="1">
        <f t="array" ref="AP468">INDEX($H468:$K468,0,MATCH(AP$414,$H$414:$K$414,0))*INDEX($J$408:$R$411,MATCH(AP$414,$I$408:$I$411,0),MATCH(AP$413,$J$407:$R$407,0))</f>
        <v>0</v>
      </c>
      <c r="AQ468" s="695" cm="1">
        <f t="array" ref="AQ468">INDEX($H468:$K468,0,MATCH(AQ$414,$H$414:$K$414,0))*INDEX($J$408:$R$411,MATCH(AQ$414,$I$408:$I$411,0),MATCH(AQ$413,$J$407:$R$407,0))</f>
        <v>0</v>
      </c>
      <c r="AR468" s="695" cm="1">
        <f t="array" ref="AR468">INDEX($H468:$K468,0,MATCH(AR$414,$H$414:$K$414,0))*INDEX($J$408:$R$411,MATCH(AR$414,$I$408:$I$411,0),MATCH(AR$413,$J$407:$R$407,0))</f>
        <v>0</v>
      </c>
      <c r="AS468" s="695" cm="1">
        <f t="array" ref="AS468">INDEX($H468:$K468,0,MATCH(AS$414,$H$414:$K$414,0))*INDEX($J$408:$R$411,MATCH(AS$414,$I$408:$I$411,0),MATCH(AS$413,$J$407:$R$407,0))</f>
        <v>58</v>
      </c>
      <c r="AT468" s="695" cm="1">
        <f t="array" ref="AT468">INDEX($H468:$K468,0,MATCH(AT$414,$H$414:$K$414,0))*INDEX($J$408:$R$411,MATCH(AT$414,$I$408:$I$411,0),MATCH(AT$413,$J$407:$R$407,0))</f>
        <v>0</v>
      </c>
      <c r="AU468" s="695" cm="1">
        <f t="array" ref="AU468">INDEX($H468:$K468,0,MATCH(AU$414,$H$414:$K$414,0))*INDEX($J$408:$R$411,MATCH(AU$414,$I$408:$I$411,0),MATCH(AU$413,$J$407:$R$407,0))</f>
        <v>0</v>
      </c>
      <c r="AV468" s="186"/>
      <c r="AW468" s="186"/>
      <c r="AX468" s="16"/>
      <c r="AY468" s="8"/>
      <c r="AZ468" s="8"/>
      <c r="BA468" s="8"/>
    </row>
    <row r="469" spans="1:53" ht="14.5" outlineLevel="1" x14ac:dyDescent="0.35">
      <c r="A469" s="6"/>
      <c r="B469" s="7"/>
      <c r="C469" s="17"/>
      <c r="D469" s="17"/>
      <c r="E469" s="17"/>
      <c r="F469" s="26"/>
      <c r="G469" s="26"/>
      <c r="I469" s="26"/>
      <c r="J469" s="26"/>
      <c r="K469" s="26"/>
      <c r="L469" s="26"/>
      <c r="M469" s="26"/>
      <c r="N469" s="26"/>
      <c r="O469" s="26"/>
      <c r="P469" s="26"/>
      <c r="Q469" s="26"/>
      <c r="R469" s="26"/>
      <c r="S469" s="26"/>
      <c r="T469" s="26"/>
      <c r="U469" s="26"/>
      <c r="V469" s="26"/>
      <c r="W469" s="26"/>
      <c r="X469" s="26"/>
      <c r="Y469" s="186"/>
      <c r="Z469" s="186"/>
      <c r="AA469" s="186"/>
      <c r="AB469" s="186"/>
      <c r="AC469" s="186"/>
      <c r="AD469" s="186"/>
      <c r="AE469" s="186"/>
      <c r="AF469" s="186"/>
      <c r="AG469" s="186"/>
      <c r="AH469" s="186"/>
      <c r="AI469" s="186"/>
      <c r="AJ469" s="186"/>
      <c r="AK469" s="186"/>
      <c r="AL469" s="186"/>
      <c r="AM469" s="186"/>
      <c r="AN469" s="186"/>
      <c r="AO469" s="186"/>
      <c r="AP469" s="186"/>
      <c r="AQ469" s="186"/>
      <c r="AR469" s="186"/>
      <c r="AS469" s="186"/>
      <c r="AT469" s="186"/>
      <c r="AU469" s="186"/>
      <c r="AV469" s="186"/>
      <c r="AW469" s="186"/>
      <c r="AX469" s="16"/>
      <c r="AY469" s="8"/>
      <c r="AZ469" s="8"/>
      <c r="BA469" s="8"/>
    </row>
    <row r="470" spans="1:53" ht="14.5" outlineLevel="1" x14ac:dyDescent="0.35">
      <c r="A470" s="6"/>
      <c r="B470" s="7"/>
      <c r="C470" s="17"/>
      <c r="D470" s="17"/>
      <c r="E470" s="17"/>
      <c r="F470" s="26"/>
      <c r="G470" s="26"/>
      <c r="I470" s="26"/>
      <c r="J470" s="26"/>
      <c r="K470" s="26"/>
      <c r="L470" s="26"/>
      <c r="M470" s="26"/>
      <c r="N470" s="26"/>
      <c r="O470" s="26"/>
      <c r="P470" s="26"/>
      <c r="Q470" s="26"/>
      <c r="R470" s="26"/>
      <c r="S470" s="26"/>
      <c r="T470" s="26"/>
      <c r="U470" s="26"/>
      <c r="V470" s="26"/>
      <c r="W470" s="26"/>
      <c r="X470" s="26"/>
      <c r="Y470" s="186"/>
      <c r="Z470" s="186"/>
      <c r="AA470" s="186"/>
      <c r="AB470" s="186"/>
      <c r="AC470" s="186"/>
      <c r="AD470" s="186"/>
      <c r="AE470" s="186"/>
      <c r="AF470" s="186"/>
      <c r="AG470" s="186"/>
      <c r="AH470" s="186"/>
      <c r="AI470" s="186"/>
      <c r="AJ470" s="186"/>
      <c r="AK470" s="186"/>
      <c r="AL470" s="186"/>
      <c r="AM470" s="186"/>
      <c r="AN470" s="186"/>
      <c r="AO470" s="186"/>
      <c r="AP470" s="186"/>
      <c r="AQ470" s="186"/>
      <c r="AR470" s="186"/>
      <c r="AS470" s="186"/>
      <c r="AT470" s="186"/>
      <c r="AU470" s="186"/>
      <c r="AV470" s="186"/>
      <c r="AW470" s="186"/>
      <c r="AX470" s="16"/>
      <c r="AY470" s="8"/>
      <c r="AZ470" s="8"/>
      <c r="BA470" s="8"/>
    </row>
    <row r="471" spans="1:53" ht="14.5" outlineLevel="1" x14ac:dyDescent="0.35">
      <c r="A471" s="6"/>
      <c r="B471" s="7"/>
      <c r="C471" s="17"/>
      <c r="D471" s="17"/>
      <c r="E471" s="17"/>
      <c r="F471" s="26"/>
      <c r="G471" s="495" t="s">
        <v>783</v>
      </c>
      <c r="J471" s="693" t="s">
        <v>379</v>
      </c>
      <c r="K471" s="693" t="s">
        <v>772</v>
      </c>
      <c r="L471" s="693" t="s">
        <v>773</v>
      </c>
      <c r="M471" s="693" t="s">
        <v>774</v>
      </c>
      <c r="N471" s="693" t="s">
        <v>775</v>
      </c>
      <c r="O471" s="693" t="s">
        <v>776</v>
      </c>
      <c r="P471" s="693" t="s">
        <v>777</v>
      </c>
      <c r="Q471" s="693" t="s">
        <v>778</v>
      </c>
      <c r="R471" s="693" t="s">
        <v>779</v>
      </c>
      <c r="S471" s="26"/>
      <c r="T471" s="26"/>
      <c r="U471" s="26"/>
      <c r="V471" s="26"/>
      <c r="W471" s="26"/>
      <c r="X471" s="26"/>
      <c r="Y471" s="186"/>
      <c r="Z471" s="186"/>
      <c r="AA471" s="186"/>
      <c r="AB471" s="186"/>
      <c r="AC471" s="186"/>
      <c r="AD471" s="186"/>
      <c r="AE471" s="186"/>
      <c r="AF471" s="186"/>
      <c r="AG471" s="186"/>
      <c r="AH471" s="186"/>
      <c r="AI471" s="186"/>
      <c r="AJ471" s="186"/>
      <c r="AK471" s="186"/>
      <c r="AL471" s="186"/>
      <c r="AM471" s="186"/>
      <c r="AN471" s="186"/>
      <c r="AO471" s="186"/>
      <c r="AP471" s="186"/>
      <c r="AQ471" s="186"/>
      <c r="AR471" s="186"/>
      <c r="AS471" s="186"/>
      <c r="AT471" s="186"/>
      <c r="AU471" s="186"/>
      <c r="AV471" s="186"/>
      <c r="AW471" s="186"/>
      <c r="AX471" s="16"/>
      <c r="AY471" s="8"/>
      <c r="AZ471" s="8"/>
      <c r="BA471" s="8"/>
    </row>
    <row r="472" spans="1:53" ht="14.5" outlineLevel="1" x14ac:dyDescent="0.35">
      <c r="A472" s="6"/>
      <c r="B472" s="7"/>
      <c r="C472" s="17"/>
      <c r="D472" s="17"/>
      <c r="E472" s="17"/>
      <c r="F472" s="26"/>
      <c r="G472" s="495"/>
      <c r="I472" t="s">
        <v>999</v>
      </c>
      <c r="J472" s="694">
        <v>1</v>
      </c>
      <c r="K472" s="694">
        <v>1</v>
      </c>
      <c r="L472" s="694">
        <v>1</v>
      </c>
      <c r="M472" s="694">
        <v>1</v>
      </c>
      <c r="N472" s="694">
        <v>1</v>
      </c>
      <c r="O472" s="694">
        <v>1</v>
      </c>
      <c r="P472" s="694">
        <v>1</v>
      </c>
      <c r="Q472" s="694">
        <v>1</v>
      </c>
      <c r="R472" s="694">
        <v>1</v>
      </c>
      <c r="S472" s="26"/>
      <c r="T472" s="26"/>
      <c r="U472" s="26"/>
      <c r="V472" s="26"/>
      <c r="W472" s="26"/>
      <c r="X472" s="26"/>
      <c r="Y472" s="186"/>
      <c r="Z472" s="186"/>
      <c r="AA472" s="186"/>
      <c r="AB472" s="186"/>
      <c r="AC472" s="186"/>
      <c r="AD472" s="186"/>
      <c r="AE472" s="186"/>
      <c r="AF472" s="186"/>
      <c r="AG472" s="186"/>
      <c r="AH472" s="186"/>
      <c r="AI472" s="186"/>
      <c r="AJ472" s="186"/>
      <c r="AK472" s="186"/>
      <c r="AL472" s="186"/>
      <c r="AM472" s="186"/>
      <c r="AN472" s="186"/>
      <c r="AO472" s="186"/>
      <c r="AP472" s="186"/>
      <c r="AQ472" s="186"/>
      <c r="AR472" s="186"/>
      <c r="AS472" s="186"/>
      <c r="AT472" s="186"/>
      <c r="AU472" s="186"/>
      <c r="AV472" s="186"/>
      <c r="AW472" s="186"/>
      <c r="AX472" s="16"/>
      <c r="AY472" s="8"/>
      <c r="AZ472" s="8"/>
      <c r="BA472" s="8"/>
    </row>
    <row r="473" spans="1:53" ht="14.5" outlineLevel="1" x14ac:dyDescent="0.35">
      <c r="A473" s="6"/>
      <c r="B473" s="7"/>
      <c r="C473" s="17"/>
      <c r="D473" s="17"/>
      <c r="E473" s="17"/>
      <c r="F473" s="26"/>
      <c r="G473" s="495"/>
      <c r="I473" s="26"/>
      <c r="J473" s="26"/>
      <c r="K473" s="26"/>
      <c r="L473" s="26"/>
      <c r="M473" s="26"/>
      <c r="N473" s="26"/>
      <c r="O473" s="26"/>
      <c r="P473" s="26"/>
      <c r="Q473" s="26"/>
      <c r="R473" s="26"/>
      <c r="S473" s="26"/>
      <c r="T473" s="26"/>
      <c r="U473" s="26"/>
      <c r="V473" s="26"/>
      <c r="W473" s="26"/>
      <c r="X473" s="26"/>
      <c r="Y473" s="186"/>
      <c r="Z473" s="186"/>
      <c r="AA473" s="186"/>
      <c r="AB473" s="186"/>
      <c r="AC473" s="186"/>
      <c r="AD473" s="186"/>
      <c r="AE473" s="186"/>
      <c r="AF473" s="186"/>
      <c r="AG473" s="186"/>
      <c r="AH473" s="186"/>
      <c r="AI473" s="186"/>
      <c r="AJ473" s="186"/>
      <c r="AK473" s="186"/>
      <c r="AL473" s="186"/>
      <c r="AM473" s="186"/>
      <c r="AN473" s="186"/>
      <c r="AO473" s="186"/>
      <c r="AP473" s="186"/>
      <c r="AQ473" s="186"/>
      <c r="AR473" s="186"/>
      <c r="AS473" s="186"/>
      <c r="AT473" s="186"/>
      <c r="AU473" s="186"/>
      <c r="AV473" s="186"/>
      <c r="AW473" s="186"/>
      <c r="AX473" s="16"/>
      <c r="AY473" s="8"/>
      <c r="AZ473" s="8"/>
      <c r="BA473" s="8"/>
    </row>
    <row r="474" spans="1:53" ht="14.5" outlineLevel="1" x14ac:dyDescent="0.35">
      <c r="A474" s="6"/>
      <c r="B474" s="7"/>
      <c r="C474" s="17"/>
      <c r="D474" s="17"/>
      <c r="E474" s="17"/>
      <c r="F474" s="26"/>
      <c r="G474" s="26" t="s">
        <v>785</v>
      </c>
      <c r="H474" t="s">
        <v>800</v>
      </c>
      <c r="I474" t="s">
        <v>800</v>
      </c>
      <c r="J474" t="s">
        <v>800</v>
      </c>
      <c r="K474" t="s">
        <v>800</v>
      </c>
      <c r="L474" t="s">
        <v>379</v>
      </c>
      <c r="M474" t="s">
        <v>379</v>
      </c>
      <c r="N474" t="s">
        <v>379</v>
      </c>
      <c r="O474" t="s">
        <v>379</v>
      </c>
      <c r="P474" t="s">
        <v>772</v>
      </c>
      <c r="Q474" t="s">
        <v>772</v>
      </c>
      <c r="R474" t="s">
        <v>772</v>
      </c>
      <c r="S474" t="s">
        <v>772</v>
      </c>
      <c r="T474" t="s">
        <v>773</v>
      </c>
      <c r="U474" t="s">
        <v>773</v>
      </c>
      <c r="V474" t="s">
        <v>773</v>
      </c>
      <c r="W474" t="s">
        <v>773</v>
      </c>
      <c r="X474" t="s">
        <v>774</v>
      </c>
      <c r="Y474" t="s">
        <v>774</v>
      </c>
      <c r="Z474" t="s">
        <v>774</v>
      </c>
      <c r="AA474" t="s">
        <v>774</v>
      </c>
      <c r="AB474" t="s">
        <v>775</v>
      </c>
      <c r="AC474" t="s">
        <v>775</v>
      </c>
      <c r="AD474" t="s">
        <v>775</v>
      </c>
      <c r="AE474" t="s">
        <v>775</v>
      </c>
      <c r="AF474" t="s">
        <v>776</v>
      </c>
      <c r="AG474" t="s">
        <v>776</v>
      </c>
      <c r="AH474" t="s">
        <v>776</v>
      </c>
      <c r="AI474" t="s">
        <v>776</v>
      </c>
      <c r="AJ474" t="s">
        <v>777</v>
      </c>
      <c r="AK474" t="s">
        <v>777</v>
      </c>
      <c r="AL474" t="s">
        <v>777</v>
      </c>
      <c r="AM474" t="s">
        <v>777</v>
      </c>
      <c r="AN474" t="s">
        <v>778</v>
      </c>
      <c r="AO474" t="s">
        <v>778</v>
      </c>
      <c r="AP474" t="s">
        <v>778</v>
      </c>
      <c r="AQ474" t="s">
        <v>778</v>
      </c>
      <c r="AR474" t="s">
        <v>779</v>
      </c>
      <c r="AS474" t="s">
        <v>779</v>
      </c>
      <c r="AT474" t="s">
        <v>779</v>
      </c>
      <c r="AU474" t="s">
        <v>779</v>
      </c>
      <c r="AV474" s="186"/>
      <c r="AW474" s="186"/>
      <c r="AX474" s="16"/>
      <c r="AY474" s="8"/>
      <c r="AZ474" s="8"/>
      <c r="BA474" s="8"/>
    </row>
    <row r="475" spans="1:53" ht="14.5" outlineLevel="1" x14ac:dyDescent="0.35">
      <c r="A475" s="6"/>
      <c r="B475" s="7"/>
      <c r="C475" s="17"/>
      <c r="D475" s="17"/>
      <c r="E475" s="17"/>
      <c r="F475" s="26"/>
      <c r="G475" s="26" t="s">
        <v>786</v>
      </c>
      <c r="H475" t="s">
        <v>749</v>
      </c>
      <c r="I475" t="s">
        <v>1118</v>
      </c>
      <c r="J475" t="s">
        <v>1119</v>
      </c>
      <c r="K475" t="s">
        <v>751</v>
      </c>
      <c r="L475" t="str">
        <f t="shared" ref="L475:AO475" si="193">H475</f>
        <v>early</v>
      </c>
      <c r="M475" t="str">
        <f t="shared" si="193"/>
        <v>at_seeding</v>
      </c>
      <c r="N475" t="str">
        <f t="shared" si="193"/>
        <v>mid</v>
      </c>
      <c r="O475" t="str">
        <f t="shared" si="193"/>
        <v>late</v>
      </c>
      <c r="P475" t="str">
        <f t="shared" si="193"/>
        <v>early</v>
      </c>
      <c r="Q475" t="str">
        <f t="shared" si="193"/>
        <v>at_seeding</v>
      </c>
      <c r="R475" t="str">
        <f t="shared" si="193"/>
        <v>mid</v>
      </c>
      <c r="S475" t="str">
        <f t="shared" si="193"/>
        <v>late</v>
      </c>
      <c r="T475" t="str">
        <f t="shared" si="193"/>
        <v>early</v>
      </c>
      <c r="U475" t="str">
        <f t="shared" si="193"/>
        <v>at_seeding</v>
      </c>
      <c r="V475" t="str">
        <f t="shared" si="193"/>
        <v>mid</v>
      </c>
      <c r="W475" t="str">
        <f t="shared" si="193"/>
        <v>late</v>
      </c>
      <c r="X475" t="str">
        <f>T475</f>
        <v>early</v>
      </c>
      <c r="Y475" t="str">
        <f>U475</f>
        <v>at_seeding</v>
      </c>
      <c r="Z475" t="str">
        <f>V475</f>
        <v>mid</v>
      </c>
      <c r="AA475" t="str">
        <f>W475</f>
        <v>late</v>
      </c>
      <c r="AB475" t="str">
        <f>X475</f>
        <v>early</v>
      </c>
      <c r="AC475" t="str">
        <f t="shared" si="193"/>
        <v>at_seeding</v>
      </c>
      <c r="AD475" t="str">
        <f>Z475</f>
        <v>mid</v>
      </c>
      <c r="AE475" t="str">
        <f>AA475</f>
        <v>late</v>
      </c>
      <c r="AF475" t="str">
        <f>AB475</f>
        <v>early</v>
      </c>
      <c r="AG475" t="str">
        <f>AC475</f>
        <v>at_seeding</v>
      </c>
      <c r="AH475" t="str">
        <f t="shared" si="193"/>
        <v>mid</v>
      </c>
      <c r="AI475" t="str">
        <f t="shared" si="193"/>
        <v>late</v>
      </c>
      <c r="AJ475" t="str">
        <f t="shared" si="193"/>
        <v>early</v>
      </c>
      <c r="AK475" t="str">
        <f t="shared" si="193"/>
        <v>at_seeding</v>
      </c>
      <c r="AL475" t="str">
        <f t="shared" si="193"/>
        <v>mid</v>
      </c>
      <c r="AM475" t="str">
        <f t="shared" si="193"/>
        <v>late</v>
      </c>
      <c r="AN475" t="str">
        <f t="shared" si="193"/>
        <v>early</v>
      </c>
      <c r="AO475" t="str">
        <f t="shared" si="193"/>
        <v>at_seeding</v>
      </c>
      <c r="AP475" t="str">
        <f t="shared" ref="AP475:AU475" si="194">AL475</f>
        <v>mid</v>
      </c>
      <c r="AQ475" t="str">
        <f t="shared" si="194"/>
        <v>late</v>
      </c>
      <c r="AR475" t="str">
        <f t="shared" si="194"/>
        <v>early</v>
      </c>
      <c r="AS475" t="str">
        <f t="shared" si="194"/>
        <v>at_seeding</v>
      </c>
      <c r="AT475" t="str">
        <f t="shared" si="194"/>
        <v>mid</v>
      </c>
      <c r="AU475" t="str">
        <f t="shared" si="194"/>
        <v>late</v>
      </c>
      <c r="AV475" s="186"/>
      <c r="AW475" s="186"/>
      <c r="AX475" s="16"/>
      <c r="AY475" s="8"/>
      <c r="AZ475" s="8"/>
      <c r="BA475" s="8"/>
    </row>
    <row r="476" spans="1:53" ht="14.5" outlineLevel="1" x14ac:dyDescent="0.35">
      <c r="A476" s="6"/>
      <c r="B476" s="7"/>
      <c r="C476" s="17"/>
      <c r="D476" s="17"/>
      <c r="E476" s="17"/>
      <c r="F476" s="26"/>
      <c r="G476" s="26" t="str">
        <f t="shared" ref="G476:G507" si="195">_xlfn.CONCAT(H163:M163)</f>
        <v>AAAA2A1a</v>
      </c>
      <c r="H476" s="222">
        <f t="shared" ref="H476:K487" si="196">IF(H415&gt;0,1,0)</f>
        <v>0</v>
      </c>
      <c r="I476" s="222">
        <f t="shared" si="196"/>
        <v>1</v>
      </c>
      <c r="J476" s="222">
        <f t="shared" si="196"/>
        <v>0</v>
      </c>
      <c r="K476" s="222">
        <f t="shared" si="196"/>
        <v>0</v>
      </c>
      <c r="L476" s="695" cm="1">
        <f t="array" ref="L476">INDEX($H476:$K476,0,MATCH(L$475,$H$475:$K$475,0))*HLOOKUP(L$474,$J$471:$R$472,2)</f>
        <v>0</v>
      </c>
      <c r="M476" s="695" cm="1">
        <f t="array" ref="M476">INDEX($H476:$K476,0,MATCH(M$475,$H$475:$K$475,0))*HLOOKUP(M$474,$J$471:$R$472,2)</f>
        <v>1</v>
      </c>
      <c r="N476" s="695" cm="1">
        <f t="array" ref="N476">INDEX($H476:$K476,0,MATCH(N$475,$H$475:$K$475,0))*HLOOKUP(N$474,$J$471:$R$472,2)</f>
        <v>0</v>
      </c>
      <c r="O476" s="695" cm="1">
        <f t="array" ref="O476">INDEX($H476:$K476,0,MATCH(O$475,$H$475:$K$475,0))*HLOOKUP(O$474,$J$471:$R$472,2)</f>
        <v>0</v>
      </c>
      <c r="P476" s="695" cm="1">
        <f t="array" ref="P476">INDEX($H476:$K476,0,MATCH(P$475,$H$475:$K$475,0))*HLOOKUP(P$474,$J$471:$R$472,2)</f>
        <v>0</v>
      </c>
      <c r="Q476" s="695" cm="1">
        <f t="array" ref="Q476">INDEX($H476:$K476,0,MATCH(Q$475,$H$475:$K$475,0))*HLOOKUP(Q$474,$J$471:$R$472,2)</f>
        <v>1</v>
      </c>
      <c r="R476" s="695" cm="1">
        <f t="array" ref="R476">INDEX($H476:$K476,0,MATCH(R$475,$H$475:$K$475,0))*HLOOKUP(R$474,$J$471:$R$472,2)</f>
        <v>0</v>
      </c>
      <c r="S476" s="695" cm="1">
        <f t="array" ref="S476">INDEX($H476:$K476,0,MATCH(S$475,$H$475:$K$475,0))*HLOOKUP(S$474,$J$471:$R$472,2)</f>
        <v>0</v>
      </c>
      <c r="T476" s="695" cm="1">
        <f t="array" ref="T476">INDEX($H476:$K476,0,MATCH(T$475,$H$475:$K$475,0))*HLOOKUP(T$474,$J$471:$R$472,2)</f>
        <v>0</v>
      </c>
      <c r="U476" s="695" cm="1">
        <f t="array" ref="U476">INDEX($H476:$K476,0,MATCH(U$475,$H$475:$K$475,0))*HLOOKUP(U$474,$J$471:$R$472,2)</f>
        <v>1</v>
      </c>
      <c r="V476" s="695" cm="1">
        <f t="array" ref="V476">INDEX($H476:$K476,0,MATCH(V$475,$H$475:$K$475,0))*HLOOKUP(V$474,$J$471:$R$472,2)</f>
        <v>0</v>
      </c>
      <c r="W476" s="695" cm="1">
        <f t="array" ref="W476">INDEX($H476:$K476,0,MATCH(W$475,$H$475:$K$475,0))*HLOOKUP(W$474,$J$471:$R$472,2)</f>
        <v>0</v>
      </c>
      <c r="X476" s="695" cm="1">
        <f t="array" ref="X476">INDEX($H476:$K476,0,MATCH(X$475,$H$475:$K$475,0))*HLOOKUP(X$474,$J$471:$R$472,2)</f>
        <v>0</v>
      </c>
      <c r="Y476" s="695" cm="1">
        <f t="array" ref="Y476">INDEX($H476:$K476,0,MATCH(Y$475,$H$475:$K$475,0))*HLOOKUP(Y$474,$J$471:$R$472,2)</f>
        <v>1</v>
      </c>
      <c r="Z476" s="695" cm="1">
        <f t="array" ref="Z476">INDEX($H476:$K476,0,MATCH(Z$475,$H$475:$K$475,0))*HLOOKUP(Z$474,$J$471:$R$472,2)</f>
        <v>0</v>
      </c>
      <c r="AA476" s="695" cm="1">
        <f t="array" ref="AA476">INDEX($H476:$K476,0,MATCH(AA$475,$H$475:$K$475,0))*HLOOKUP(AA$474,$J$471:$R$472,2)</f>
        <v>0</v>
      </c>
      <c r="AB476" s="695" cm="1">
        <f t="array" ref="AB476">INDEX($H476:$K476,0,MATCH(AB$475,$H$475:$K$475,0))*HLOOKUP(AB$474,$J$471:$R$472,2)</f>
        <v>0</v>
      </c>
      <c r="AC476" s="695" cm="1">
        <f t="array" ref="AC476">INDEX($H476:$K476,0,MATCH(AC$475,$H$475:$K$475,0))*HLOOKUP(AC$474,$J$471:$R$472,2)</f>
        <v>1</v>
      </c>
      <c r="AD476" s="695" cm="1">
        <f t="array" ref="AD476">INDEX($H476:$K476,0,MATCH(AD$475,$H$475:$K$475,0))*HLOOKUP(AD$474,$J$471:$R$472,2)</f>
        <v>0</v>
      </c>
      <c r="AE476" s="695" cm="1">
        <f t="array" ref="AE476">INDEX($H476:$K476,0,MATCH(AE$475,$H$475:$K$475,0))*HLOOKUP(AE$474,$J$471:$R$472,2)</f>
        <v>0</v>
      </c>
      <c r="AF476" s="695" cm="1">
        <f t="array" ref="AF476">INDEX($H476:$K476,0,MATCH(AF$475,$H$475:$K$475,0))*HLOOKUP(AF$474,$J$471:$R$472,2)</f>
        <v>0</v>
      </c>
      <c r="AG476" s="695" cm="1">
        <f t="array" ref="AG476">INDEX($H476:$K476,0,MATCH(AG$475,$H$475:$K$475,0))*HLOOKUP(AG$474,$J$471:$R$472,2)</f>
        <v>1</v>
      </c>
      <c r="AH476" s="695" cm="1">
        <f t="array" ref="AH476">INDEX($H476:$K476,0,MATCH(AH$475,$H$475:$K$475,0))*HLOOKUP(AH$474,$J$471:$R$472,2)</f>
        <v>0</v>
      </c>
      <c r="AI476" s="695" cm="1">
        <f t="array" ref="AI476">INDEX($H476:$K476,0,MATCH(AI$475,$H$475:$K$475,0))*HLOOKUP(AI$474,$J$471:$R$472,2)</f>
        <v>0</v>
      </c>
      <c r="AJ476" s="695" cm="1">
        <f t="array" ref="AJ476">INDEX($H476:$K476,0,MATCH(AJ$475,$H$475:$K$475,0))*HLOOKUP(AJ$474,$J$471:$R$472,2)</f>
        <v>0</v>
      </c>
      <c r="AK476" s="695" cm="1">
        <f t="array" ref="AK476">INDEX($H476:$K476,0,MATCH(AK$475,$H$475:$K$475,0))*HLOOKUP(AK$474,$J$471:$R$472,2)</f>
        <v>1</v>
      </c>
      <c r="AL476" s="695" cm="1">
        <f t="array" ref="AL476">INDEX($H476:$K476,0,MATCH(AL$475,$H$475:$K$475,0))*HLOOKUP(AL$474,$J$471:$R$472,2)</f>
        <v>0</v>
      </c>
      <c r="AM476" s="695" cm="1">
        <f t="array" ref="AM476">INDEX($H476:$K476,0,MATCH(AM$475,$H$475:$K$475,0))*HLOOKUP(AM$474,$J$471:$R$472,2)</f>
        <v>0</v>
      </c>
      <c r="AN476" s="695" cm="1">
        <f t="array" ref="AN476">INDEX($H476:$K476,0,MATCH(AN$475,$H$475:$K$475,0))*HLOOKUP(AN$474,$J$471:$R$472,2)</f>
        <v>0</v>
      </c>
      <c r="AO476" s="695" cm="1">
        <f t="array" ref="AO476">INDEX($H476:$K476,0,MATCH(AO$475,$H$475:$K$475,0))*HLOOKUP(AO$474,$J$471:$R$472,2)</f>
        <v>1</v>
      </c>
      <c r="AP476" s="695" cm="1">
        <f t="array" ref="AP476">INDEX($H476:$K476,0,MATCH(AP$475,$H$475:$K$475,0))*HLOOKUP(AP$474,$J$471:$R$472,2)</f>
        <v>0</v>
      </c>
      <c r="AQ476" s="695" cm="1">
        <f t="array" ref="AQ476">INDEX($H476:$K476,0,MATCH(AQ$475,$H$475:$K$475,0))*HLOOKUP(AQ$474,$J$471:$R$472,2)</f>
        <v>0</v>
      </c>
      <c r="AR476" s="695" cm="1">
        <f t="array" ref="AR476">INDEX($H476:$K476,0,MATCH(AR$475,$H$475:$K$475,0))*HLOOKUP(AR$474,$J$471:$R$472,2)</f>
        <v>0</v>
      </c>
      <c r="AS476" s="695" cm="1">
        <f t="array" ref="AS476">INDEX($H476:$K476,0,MATCH(AS$475,$H$475:$K$475,0))*HLOOKUP(AS$474,$J$471:$R$472,2)</f>
        <v>1</v>
      </c>
      <c r="AT476" s="695" cm="1">
        <f t="array" ref="AT476">INDEX($H476:$K476,0,MATCH(AT$475,$H$475:$K$475,0))*HLOOKUP(AT$474,$J$471:$R$472,2)</f>
        <v>0</v>
      </c>
      <c r="AU476" s="695" cm="1">
        <f t="array" ref="AU476">INDEX($H476:$K476,0,MATCH(AU$475,$H$475:$K$475,0))*HLOOKUP(AU$474,$J$471:$R$472,2)</f>
        <v>0</v>
      </c>
      <c r="AV476" s="186"/>
      <c r="AW476" s="186"/>
      <c r="AX476" s="16"/>
      <c r="AY476" s="8"/>
      <c r="AZ476" s="8"/>
      <c r="BA476" s="8"/>
    </row>
    <row r="477" spans="1:53" ht="14.5" outlineLevel="1" x14ac:dyDescent="0.35">
      <c r="A477" s="6"/>
      <c r="B477" s="7"/>
      <c r="C477" s="17"/>
      <c r="D477" s="17"/>
      <c r="E477" s="17"/>
      <c r="F477" s="26"/>
      <c r="G477" s="26" t="str">
        <f t="shared" si="195"/>
        <v>GGGGAg1a2</v>
      </c>
      <c r="H477" s="222">
        <f t="shared" si="196"/>
        <v>0</v>
      </c>
      <c r="I477" s="222">
        <f t="shared" si="196"/>
        <v>0</v>
      </c>
      <c r="J477" s="222">
        <f t="shared" si="196"/>
        <v>0</v>
      </c>
      <c r="K477" s="222">
        <f t="shared" si="196"/>
        <v>0</v>
      </c>
      <c r="L477" s="695" cm="1">
        <f t="array" ref="L477">INDEX($H477:$K477,0,MATCH(L$475,$H$475:$K$475,0))*HLOOKUP(L$474,$J$471:$R$472,2)</f>
        <v>0</v>
      </c>
      <c r="M477" s="695" cm="1">
        <f t="array" ref="M477">INDEX($H477:$K477,0,MATCH(M$475,$H$475:$K$475,0))*HLOOKUP(M$474,$J$471:$R$472,2)</f>
        <v>0</v>
      </c>
      <c r="N477" s="695" cm="1">
        <f t="array" ref="N477">INDEX($H477:$K477,0,MATCH(N$475,$H$475:$K$475,0))*HLOOKUP(N$474,$J$471:$R$472,2)</f>
        <v>0</v>
      </c>
      <c r="O477" s="695" cm="1">
        <f t="array" ref="O477">INDEX($H477:$K477,0,MATCH(O$475,$H$475:$K$475,0))*HLOOKUP(O$474,$J$471:$R$472,2)</f>
        <v>0</v>
      </c>
      <c r="P477" s="695" cm="1">
        <f t="array" ref="P477">INDEX($H477:$K477,0,MATCH(P$475,$H$475:$K$475,0))*HLOOKUP(P$474,$J$471:$R$472,2)</f>
        <v>0</v>
      </c>
      <c r="Q477" s="695" cm="1">
        <f t="array" ref="Q477">INDEX($H477:$K477,0,MATCH(Q$475,$H$475:$K$475,0))*HLOOKUP(Q$474,$J$471:$R$472,2)</f>
        <v>0</v>
      </c>
      <c r="R477" s="695" cm="1">
        <f t="array" ref="R477">INDEX($H477:$K477,0,MATCH(R$475,$H$475:$K$475,0))*HLOOKUP(R$474,$J$471:$R$472,2)</f>
        <v>0</v>
      </c>
      <c r="S477" s="695" cm="1">
        <f t="array" ref="S477">INDEX($H477:$K477,0,MATCH(S$475,$H$475:$K$475,0))*HLOOKUP(S$474,$J$471:$R$472,2)</f>
        <v>0</v>
      </c>
      <c r="T477" s="695" cm="1">
        <f t="array" ref="T477">INDEX($H477:$K477,0,MATCH(T$475,$H$475:$K$475,0))*HLOOKUP(T$474,$J$471:$R$472,2)</f>
        <v>0</v>
      </c>
      <c r="U477" s="695" cm="1">
        <f t="array" ref="U477">INDEX($H477:$K477,0,MATCH(U$475,$H$475:$K$475,0))*HLOOKUP(U$474,$J$471:$R$472,2)</f>
        <v>0</v>
      </c>
      <c r="V477" s="695" cm="1">
        <f t="array" ref="V477">INDEX($H477:$K477,0,MATCH(V$475,$H$475:$K$475,0))*HLOOKUP(V$474,$J$471:$R$472,2)</f>
        <v>0</v>
      </c>
      <c r="W477" s="695" cm="1">
        <f t="array" ref="W477">INDEX($H477:$K477,0,MATCH(W$475,$H$475:$K$475,0))*HLOOKUP(W$474,$J$471:$R$472,2)</f>
        <v>0</v>
      </c>
      <c r="X477" s="695" cm="1">
        <f t="array" ref="X477">INDEX($H477:$K477,0,MATCH(X$475,$H$475:$K$475,0))*HLOOKUP(X$474,$J$471:$R$472,2)</f>
        <v>0</v>
      </c>
      <c r="Y477" s="695" cm="1">
        <f t="array" ref="Y477">INDEX($H477:$K477,0,MATCH(Y$475,$H$475:$K$475,0))*HLOOKUP(Y$474,$J$471:$R$472,2)</f>
        <v>0</v>
      </c>
      <c r="Z477" s="695" cm="1">
        <f t="array" ref="Z477">INDEX($H477:$K477,0,MATCH(Z$475,$H$475:$K$475,0))*HLOOKUP(Z$474,$J$471:$R$472,2)</f>
        <v>0</v>
      </c>
      <c r="AA477" s="695" cm="1">
        <f t="array" ref="AA477">INDEX($H477:$K477,0,MATCH(AA$475,$H$475:$K$475,0))*HLOOKUP(AA$474,$J$471:$R$472,2)</f>
        <v>0</v>
      </c>
      <c r="AB477" s="695" cm="1">
        <f t="array" ref="AB477">INDEX($H477:$K477,0,MATCH(AB$475,$H$475:$K$475,0))*HLOOKUP(AB$474,$J$471:$R$472,2)</f>
        <v>0</v>
      </c>
      <c r="AC477" s="695" cm="1">
        <f t="array" ref="AC477">INDEX($H477:$K477,0,MATCH(AC$475,$H$475:$K$475,0))*HLOOKUP(AC$474,$J$471:$R$472,2)</f>
        <v>0</v>
      </c>
      <c r="AD477" s="695" cm="1">
        <f t="array" ref="AD477">INDEX($H477:$K477,0,MATCH(AD$475,$H$475:$K$475,0))*HLOOKUP(AD$474,$J$471:$R$472,2)</f>
        <v>0</v>
      </c>
      <c r="AE477" s="695" cm="1">
        <f t="array" ref="AE477">INDEX($H477:$K477,0,MATCH(AE$475,$H$475:$K$475,0))*HLOOKUP(AE$474,$J$471:$R$472,2)</f>
        <v>0</v>
      </c>
      <c r="AF477" s="695" cm="1">
        <f t="array" ref="AF477">INDEX($H477:$K477,0,MATCH(AF$475,$H$475:$K$475,0))*HLOOKUP(AF$474,$J$471:$R$472,2)</f>
        <v>0</v>
      </c>
      <c r="AG477" s="695" cm="1">
        <f t="array" ref="AG477">INDEX($H477:$K477,0,MATCH(AG$475,$H$475:$K$475,0))*HLOOKUP(AG$474,$J$471:$R$472,2)</f>
        <v>0</v>
      </c>
      <c r="AH477" s="695" cm="1">
        <f t="array" ref="AH477">INDEX($H477:$K477,0,MATCH(AH$475,$H$475:$K$475,0))*HLOOKUP(AH$474,$J$471:$R$472,2)</f>
        <v>0</v>
      </c>
      <c r="AI477" s="695" cm="1">
        <f t="array" ref="AI477">INDEX($H477:$K477,0,MATCH(AI$475,$H$475:$K$475,0))*HLOOKUP(AI$474,$J$471:$R$472,2)</f>
        <v>0</v>
      </c>
      <c r="AJ477" s="695" cm="1">
        <f t="array" ref="AJ477">INDEX($H477:$K477,0,MATCH(AJ$475,$H$475:$K$475,0))*HLOOKUP(AJ$474,$J$471:$R$472,2)</f>
        <v>0</v>
      </c>
      <c r="AK477" s="695" cm="1">
        <f t="array" ref="AK477">INDEX($H477:$K477,0,MATCH(AK$475,$H$475:$K$475,0))*HLOOKUP(AK$474,$J$471:$R$472,2)</f>
        <v>0</v>
      </c>
      <c r="AL477" s="695" cm="1">
        <f t="array" ref="AL477">INDEX($H477:$K477,0,MATCH(AL$475,$H$475:$K$475,0))*HLOOKUP(AL$474,$J$471:$R$472,2)</f>
        <v>0</v>
      </c>
      <c r="AM477" s="695" cm="1">
        <f t="array" ref="AM477">INDEX($H477:$K477,0,MATCH(AM$475,$H$475:$K$475,0))*HLOOKUP(AM$474,$J$471:$R$472,2)</f>
        <v>0</v>
      </c>
      <c r="AN477" s="695" cm="1">
        <f t="array" ref="AN477">INDEX($H477:$K477,0,MATCH(AN$475,$H$475:$K$475,0))*HLOOKUP(AN$474,$J$471:$R$472,2)</f>
        <v>0</v>
      </c>
      <c r="AO477" s="695" cm="1">
        <f t="array" ref="AO477">INDEX($H477:$K477,0,MATCH(AO$475,$H$475:$K$475,0))*HLOOKUP(AO$474,$J$471:$R$472,2)</f>
        <v>0</v>
      </c>
      <c r="AP477" s="695" cm="1">
        <f t="array" ref="AP477">INDEX($H477:$K477,0,MATCH(AP$475,$H$475:$K$475,0))*HLOOKUP(AP$474,$J$471:$R$472,2)</f>
        <v>0</v>
      </c>
      <c r="AQ477" s="695" cm="1">
        <f t="array" ref="AQ477">INDEX($H477:$K477,0,MATCH(AQ$475,$H$475:$K$475,0))*HLOOKUP(AQ$474,$J$471:$R$472,2)</f>
        <v>0</v>
      </c>
      <c r="AR477" s="695" cm="1">
        <f t="array" ref="AR477">INDEX($H477:$K477,0,MATCH(AR$475,$H$475:$K$475,0))*HLOOKUP(AR$474,$J$471:$R$472,2)</f>
        <v>0</v>
      </c>
      <c r="AS477" s="695" cm="1">
        <f t="array" ref="AS477">INDEX($H477:$K477,0,MATCH(AS$475,$H$475:$K$475,0))*HLOOKUP(AS$474,$J$471:$R$472,2)</f>
        <v>0</v>
      </c>
      <c r="AT477" s="695" cm="1">
        <f t="array" ref="AT477">INDEX($H477:$K477,0,MATCH(AT$475,$H$475:$K$475,0))*HLOOKUP(AT$474,$J$471:$R$472,2)</f>
        <v>0</v>
      </c>
      <c r="AU477" s="695" cm="1">
        <f t="array" ref="AU477">INDEX($H477:$K477,0,MATCH(AU$475,$H$475:$K$475,0))*HLOOKUP(AU$474,$J$471:$R$472,2)</f>
        <v>0</v>
      </c>
      <c r="AV477" s="186"/>
      <c r="AW477" s="186"/>
      <c r="AX477" s="16"/>
      <c r="AY477" s="8"/>
      <c r="AZ477" s="8"/>
      <c r="BA477" s="8"/>
    </row>
    <row r="478" spans="1:53" ht="14.5" outlineLevel="1" x14ac:dyDescent="0.35">
      <c r="A478" s="6"/>
      <c r="B478" s="7"/>
      <c r="C478" s="17"/>
      <c r="D478" s="17"/>
      <c r="E478" s="17"/>
      <c r="F478" s="26"/>
      <c r="G478" s="26" t="str">
        <f t="shared" si="195"/>
        <v>GGGGSg1a2</v>
      </c>
      <c r="H478" s="222">
        <f t="shared" si="196"/>
        <v>0</v>
      </c>
      <c r="I478" s="222">
        <f t="shared" si="196"/>
        <v>0</v>
      </c>
      <c r="J478" s="222">
        <f t="shared" si="196"/>
        <v>0</v>
      </c>
      <c r="K478" s="222">
        <f t="shared" si="196"/>
        <v>0</v>
      </c>
      <c r="L478" s="695" cm="1">
        <f t="array" ref="L478">INDEX($H478:$K478,0,MATCH(L$475,$H$475:$K$475,0))*HLOOKUP(L$474,$J$471:$R$472,2)</f>
        <v>0</v>
      </c>
      <c r="M478" s="695" cm="1">
        <f t="array" ref="M478">INDEX($H478:$K478,0,MATCH(M$475,$H$475:$K$475,0))*HLOOKUP(M$474,$J$471:$R$472,2)</f>
        <v>0</v>
      </c>
      <c r="N478" s="695" cm="1">
        <f t="array" ref="N478">INDEX($H478:$K478,0,MATCH(N$475,$H$475:$K$475,0))*HLOOKUP(N$474,$J$471:$R$472,2)</f>
        <v>0</v>
      </c>
      <c r="O478" s="695" cm="1">
        <f t="array" ref="O478">INDEX($H478:$K478,0,MATCH(O$475,$H$475:$K$475,0))*HLOOKUP(O$474,$J$471:$R$472,2)</f>
        <v>0</v>
      </c>
      <c r="P478" s="695" cm="1">
        <f t="array" ref="P478">INDEX($H478:$K478,0,MATCH(P$475,$H$475:$K$475,0))*HLOOKUP(P$474,$J$471:$R$472,2)</f>
        <v>0</v>
      </c>
      <c r="Q478" s="695" cm="1">
        <f t="array" ref="Q478">INDEX($H478:$K478,0,MATCH(Q$475,$H$475:$K$475,0))*HLOOKUP(Q$474,$J$471:$R$472,2)</f>
        <v>0</v>
      </c>
      <c r="R478" s="695" cm="1">
        <f t="array" ref="R478">INDEX($H478:$K478,0,MATCH(R$475,$H$475:$K$475,0))*HLOOKUP(R$474,$J$471:$R$472,2)</f>
        <v>0</v>
      </c>
      <c r="S478" s="695" cm="1">
        <f t="array" ref="S478">INDEX($H478:$K478,0,MATCH(S$475,$H$475:$K$475,0))*HLOOKUP(S$474,$J$471:$R$472,2)</f>
        <v>0</v>
      </c>
      <c r="T478" s="695" cm="1">
        <f t="array" ref="T478">INDEX($H478:$K478,0,MATCH(T$475,$H$475:$K$475,0))*HLOOKUP(T$474,$J$471:$R$472,2)</f>
        <v>0</v>
      </c>
      <c r="U478" s="695" cm="1">
        <f t="array" ref="U478">INDEX($H478:$K478,0,MATCH(U$475,$H$475:$K$475,0))*HLOOKUP(U$474,$J$471:$R$472,2)</f>
        <v>0</v>
      </c>
      <c r="V478" s="695" cm="1">
        <f t="array" ref="V478">INDEX($H478:$K478,0,MATCH(V$475,$H$475:$K$475,0))*HLOOKUP(V$474,$J$471:$R$472,2)</f>
        <v>0</v>
      </c>
      <c r="W478" s="695" cm="1">
        <f t="array" ref="W478">INDEX($H478:$K478,0,MATCH(W$475,$H$475:$K$475,0))*HLOOKUP(W$474,$J$471:$R$472,2)</f>
        <v>0</v>
      </c>
      <c r="X478" s="695" cm="1">
        <f t="array" ref="X478">INDEX($H478:$K478,0,MATCH(X$475,$H$475:$K$475,0))*HLOOKUP(X$474,$J$471:$R$472,2)</f>
        <v>0</v>
      </c>
      <c r="Y478" s="695" cm="1">
        <f t="array" ref="Y478">INDEX($H478:$K478,0,MATCH(Y$475,$H$475:$K$475,0))*HLOOKUP(Y$474,$J$471:$R$472,2)</f>
        <v>0</v>
      </c>
      <c r="Z478" s="695" cm="1">
        <f t="array" ref="Z478">INDEX($H478:$K478,0,MATCH(Z$475,$H$475:$K$475,0))*HLOOKUP(Z$474,$J$471:$R$472,2)</f>
        <v>0</v>
      </c>
      <c r="AA478" s="695" cm="1">
        <f t="array" ref="AA478">INDEX($H478:$K478,0,MATCH(AA$475,$H$475:$K$475,0))*HLOOKUP(AA$474,$J$471:$R$472,2)</f>
        <v>0</v>
      </c>
      <c r="AB478" s="695" cm="1">
        <f t="array" ref="AB478">INDEX($H478:$K478,0,MATCH(AB$475,$H$475:$K$475,0))*HLOOKUP(AB$474,$J$471:$R$472,2)</f>
        <v>0</v>
      </c>
      <c r="AC478" s="695" cm="1">
        <f t="array" ref="AC478">INDEX($H478:$K478,0,MATCH(AC$475,$H$475:$K$475,0))*HLOOKUP(AC$474,$J$471:$R$472,2)</f>
        <v>0</v>
      </c>
      <c r="AD478" s="695" cm="1">
        <f t="array" ref="AD478">INDEX($H478:$K478,0,MATCH(AD$475,$H$475:$K$475,0))*HLOOKUP(AD$474,$J$471:$R$472,2)</f>
        <v>0</v>
      </c>
      <c r="AE478" s="695" cm="1">
        <f t="array" ref="AE478">INDEX($H478:$K478,0,MATCH(AE$475,$H$475:$K$475,0))*HLOOKUP(AE$474,$J$471:$R$472,2)</f>
        <v>0</v>
      </c>
      <c r="AF478" s="695" cm="1">
        <f t="array" ref="AF478">INDEX($H478:$K478,0,MATCH(AF$475,$H$475:$K$475,0))*HLOOKUP(AF$474,$J$471:$R$472,2)</f>
        <v>0</v>
      </c>
      <c r="AG478" s="695" cm="1">
        <f t="array" ref="AG478">INDEX($H478:$K478,0,MATCH(AG$475,$H$475:$K$475,0))*HLOOKUP(AG$474,$J$471:$R$472,2)</f>
        <v>0</v>
      </c>
      <c r="AH478" s="695" cm="1">
        <f t="array" ref="AH478">INDEX($H478:$K478,0,MATCH(AH$475,$H$475:$K$475,0))*HLOOKUP(AH$474,$J$471:$R$472,2)</f>
        <v>0</v>
      </c>
      <c r="AI478" s="695" cm="1">
        <f t="array" ref="AI478">INDEX($H478:$K478,0,MATCH(AI$475,$H$475:$K$475,0))*HLOOKUP(AI$474,$J$471:$R$472,2)</f>
        <v>0</v>
      </c>
      <c r="AJ478" s="695" cm="1">
        <f t="array" ref="AJ478">INDEX($H478:$K478,0,MATCH(AJ$475,$H$475:$K$475,0))*HLOOKUP(AJ$474,$J$471:$R$472,2)</f>
        <v>0</v>
      </c>
      <c r="AK478" s="695" cm="1">
        <f t="array" ref="AK478">INDEX($H478:$K478,0,MATCH(AK$475,$H$475:$K$475,0))*HLOOKUP(AK$474,$J$471:$R$472,2)</f>
        <v>0</v>
      </c>
      <c r="AL478" s="695" cm="1">
        <f t="array" ref="AL478">INDEX($H478:$K478,0,MATCH(AL$475,$H$475:$K$475,0))*HLOOKUP(AL$474,$J$471:$R$472,2)</f>
        <v>0</v>
      </c>
      <c r="AM478" s="695" cm="1">
        <f t="array" ref="AM478">INDEX($H478:$K478,0,MATCH(AM$475,$H$475:$K$475,0))*HLOOKUP(AM$474,$J$471:$R$472,2)</f>
        <v>0</v>
      </c>
      <c r="AN478" s="695" cm="1">
        <f t="array" ref="AN478">INDEX($H478:$K478,0,MATCH(AN$475,$H$475:$K$475,0))*HLOOKUP(AN$474,$J$471:$R$472,2)</f>
        <v>0</v>
      </c>
      <c r="AO478" s="695" cm="1">
        <f t="array" ref="AO478">INDEX($H478:$K478,0,MATCH(AO$475,$H$475:$K$475,0))*HLOOKUP(AO$474,$J$471:$R$472,2)</f>
        <v>0</v>
      </c>
      <c r="AP478" s="695" cm="1">
        <f t="array" ref="AP478">INDEX($H478:$K478,0,MATCH(AP$475,$H$475:$K$475,0))*HLOOKUP(AP$474,$J$471:$R$472,2)</f>
        <v>0</v>
      </c>
      <c r="AQ478" s="695" cm="1">
        <f t="array" ref="AQ478">INDEX($H478:$K478,0,MATCH(AQ$475,$H$475:$K$475,0))*HLOOKUP(AQ$474,$J$471:$R$472,2)</f>
        <v>0</v>
      </c>
      <c r="AR478" s="695" cm="1">
        <f t="array" ref="AR478">INDEX($H478:$K478,0,MATCH(AR$475,$H$475:$K$475,0))*HLOOKUP(AR$474,$J$471:$R$472,2)</f>
        <v>0</v>
      </c>
      <c r="AS478" s="695" cm="1">
        <f t="array" ref="AS478">INDEX($H478:$K478,0,MATCH(AS$475,$H$475:$K$475,0))*HLOOKUP(AS$474,$J$471:$R$472,2)</f>
        <v>0</v>
      </c>
      <c r="AT478" s="695" cm="1">
        <f t="array" ref="AT478">INDEX($H478:$K478,0,MATCH(AT$475,$H$475:$K$475,0))*HLOOKUP(AT$474,$J$471:$R$472,2)</f>
        <v>0</v>
      </c>
      <c r="AU478" s="695" cm="1">
        <f t="array" ref="AU478">INDEX($H478:$K478,0,MATCH(AU$475,$H$475:$K$475,0))*HLOOKUP(AU$474,$J$471:$R$472,2)</f>
        <v>0</v>
      </c>
      <c r="AV478" s="186"/>
      <c r="AW478" s="186"/>
      <c r="AX478" s="16"/>
      <c r="AY478" s="8"/>
      <c r="AZ478" s="8"/>
      <c r="BA478" s="8"/>
    </row>
    <row r="479" spans="1:53" ht="14.5" outlineLevel="1" x14ac:dyDescent="0.35">
      <c r="A479" s="6"/>
      <c r="B479" s="7"/>
      <c r="C479" s="17"/>
      <c r="D479" s="17"/>
      <c r="E479" s="17"/>
      <c r="F479" s="26"/>
      <c r="G479" s="26" t="str">
        <f t="shared" si="195"/>
        <v>GGGAg2Na2</v>
      </c>
      <c r="H479" s="222">
        <f t="shared" si="196"/>
        <v>0</v>
      </c>
      <c r="I479" s="222">
        <f t="shared" si="196"/>
        <v>0</v>
      </c>
      <c r="J479" s="222">
        <f t="shared" si="196"/>
        <v>0</v>
      </c>
      <c r="K479" s="222">
        <f t="shared" si="196"/>
        <v>0</v>
      </c>
      <c r="L479" s="695" cm="1">
        <f t="array" ref="L479">INDEX($H479:$K479,0,MATCH(L$475,$H$475:$K$475,0))*HLOOKUP(L$474,$J$471:$R$472,2)</f>
        <v>0</v>
      </c>
      <c r="M479" s="695" cm="1">
        <f t="array" ref="M479">INDEX($H479:$K479,0,MATCH(M$475,$H$475:$K$475,0))*HLOOKUP(M$474,$J$471:$R$472,2)</f>
        <v>0</v>
      </c>
      <c r="N479" s="695" cm="1">
        <f t="array" ref="N479">INDEX($H479:$K479,0,MATCH(N$475,$H$475:$K$475,0))*HLOOKUP(N$474,$J$471:$R$472,2)</f>
        <v>0</v>
      </c>
      <c r="O479" s="695" cm="1">
        <f t="array" ref="O479">INDEX($H479:$K479,0,MATCH(O$475,$H$475:$K$475,0))*HLOOKUP(O$474,$J$471:$R$472,2)</f>
        <v>0</v>
      </c>
      <c r="P479" s="695" cm="1">
        <f t="array" ref="P479">INDEX($H479:$K479,0,MATCH(P$475,$H$475:$K$475,0))*HLOOKUP(P$474,$J$471:$R$472,2)</f>
        <v>0</v>
      </c>
      <c r="Q479" s="695" cm="1">
        <f t="array" ref="Q479">INDEX($H479:$K479,0,MATCH(Q$475,$H$475:$K$475,0))*HLOOKUP(Q$474,$J$471:$R$472,2)</f>
        <v>0</v>
      </c>
      <c r="R479" s="695" cm="1">
        <f t="array" ref="R479">INDEX($H479:$K479,0,MATCH(R$475,$H$475:$K$475,0))*HLOOKUP(R$474,$J$471:$R$472,2)</f>
        <v>0</v>
      </c>
      <c r="S479" s="695" cm="1">
        <f t="array" ref="S479">INDEX($H479:$K479,0,MATCH(S$475,$H$475:$K$475,0))*HLOOKUP(S$474,$J$471:$R$472,2)</f>
        <v>0</v>
      </c>
      <c r="T479" s="695" cm="1">
        <f t="array" ref="T479">INDEX($H479:$K479,0,MATCH(T$475,$H$475:$K$475,0))*HLOOKUP(T$474,$J$471:$R$472,2)</f>
        <v>0</v>
      </c>
      <c r="U479" s="695" cm="1">
        <f t="array" ref="U479">INDEX($H479:$K479,0,MATCH(U$475,$H$475:$K$475,0))*HLOOKUP(U$474,$J$471:$R$472,2)</f>
        <v>0</v>
      </c>
      <c r="V479" s="695" cm="1">
        <f t="array" ref="V479">INDEX($H479:$K479,0,MATCH(V$475,$H$475:$K$475,0))*HLOOKUP(V$474,$J$471:$R$472,2)</f>
        <v>0</v>
      </c>
      <c r="W479" s="695" cm="1">
        <f t="array" ref="W479">INDEX($H479:$K479,0,MATCH(W$475,$H$475:$K$475,0))*HLOOKUP(W$474,$J$471:$R$472,2)</f>
        <v>0</v>
      </c>
      <c r="X479" s="695" cm="1">
        <f t="array" ref="X479">INDEX($H479:$K479,0,MATCH(X$475,$H$475:$K$475,0))*HLOOKUP(X$474,$J$471:$R$472,2)</f>
        <v>0</v>
      </c>
      <c r="Y479" s="695" cm="1">
        <f t="array" ref="Y479">INDEX($H479:$K479,0,MATCH(Y$475,$H$475:$K$475,0))*HLOOKUP(Y$474,$J$471:$R$472,2)</f>
        <v>0</v>
      </c>
      <c r="Z479" s="695" cm="1">
        <f t="array" ref="Z479">INDEX($H479:$K479,0,MATCH(Z$475,$H$475:$K$475,0))*HLOOKUP(Z$474,$J$471:$R$472,2)</f>
        <v>0</v>
      </c>
      <c r="AA479" s="695" cm="1">
        <f t="array" ref="AA479">INDEX($H479:$K479,0,MATCH(AA$475,$H$475:$K$475,0))*HLOOKUP(AA$474,$J$471:$R$472,2)</f>
        <v>0</v>
      </c>
      <c r="AB479" s="695" cm="1">
        <f t="array" ref="AB479">INDEX($H479:$K479,0,MATCH(AB$475,$H$475:$K$475,0))*HLOOKUP(AB$474,$J$471:$R$472,2)</f>
        <v>0</v>
      </c>
      <c r="AC479" s="695" cm="1">
        <f t="array" ref="AC479">INDEX($H479:$K479,0,MATCH(AC$475,$H$475:$K$475,0))*HLOOKUP(AC$474,$J$471:$R$472,2)</f>
        <v>0</v>
      </c>
      <c r="AD479" s="695" cm="1">
        <f t="array" ref="AD479">INDEX($H479:$K479,0,MATCH(AD$475,$H$475:$K$475,0))*HLOOKUP(AD$474,$J$471:$R$472,2)</f>
        <v>0</v>
      </c>
      <c r="AE479" s="695" cm="1">
        <f t="array" ref="AE479">INDEX($H479:$K479,0,MATCH(AE$475,$H$475:$K$475,0))*HLOOKUP(AE$474,$J$471:$R$472,2)</f>
        <v>0</v>
      </c>
      <c r="AF479" s="695" cm="1">
        <f t="array" ref="AF479">INDEX($H479:$K479,0,MATCH(AF$475,$H$475:$K$475,0))*HLOOKUP(AF$474,$J$471:$R$472,2)</f>
        <v>0</v>
      </c>
      <c r="AG479" s="695" cm="1">
        <f t="array" ref="AG479">INDEX($H479:$K479,0,MATCH(AG$475,$H$475:$K$475,0))*HLOOKUP(AG$474,$J$471:$R$472,2)</f>
        <v>0</v>
      </c>
      <c r="AH479" s="695" cm="1">
        <f t="array" ref="AH479">INDEX($H479:$K479,0,MATCH(AH$475,$H$475:$K$475,0))*HLOOKUP(AH$474,$J$471:$R$472,2)</f>
        <v>0</v>
      </c>
      <c r="AI479" s="695" cm="1">
        <f t="array" ref="AI479">INDEX($H479:$K479,0,MATCH(AI$475,$H$475:$K$475,0))*HLOOKUP(AI$474,$J$471:$R$472,2)</f>
        <v>0</v>
      </c>
      <c r="AJ479" s="695" cm="1">
        <f t="array" ref="AJ479">INDEX($H479:$K479,0,MATCH(AJ$475,$H$475:$K$475,0))*HLOOKUP(AJ$474,$J$471:$R$472,2)</f>
        <v>0</v>
      </c>
      <c r="AK479" s="695" cm="1">
        <f t="array" ref="AK479">INDEX($H479:$K479,0,MATCH(AK$475,$H$475:$K$475,0))*HLOOKUP(AK$474,$J$471:$R$472,2)</f>
        <v>0</v>
      </c>
      <c r="AL479" s="695" cm="1">
        <f t="array" ref="AL479">INDEX($H479:$K479,0,MATCH(AL$475,$H$475:$K$475,0))*HLOOKUP(AL$474,$J$471:$R$472,2)</f>
        <v>0</v>
      </c>
      <c r="AM479" s="695" cm="1">
        <f t="array" ref="AM479">INDEX($H479:$K479,0,MATCH(AM$475,$H$475:$K$475,0))*HLOOKUP(AM$474,$J$471:$R$472,2)</f>
        <v>0</v>
      </c>
      <c r="AN479" s="695" cm="1">
        <f t="array" ref="AN479">INDEX($H479:$K479,0,MATCH(AN$475,$H$475:$K$475,0))*HLOOKUP(AN$474,$J$471:$R$472,2)</f>
        <v>0</v>
      </c>
      <c r="AO479" s="695" cm="1">
        <f t="array" ref="AO479">INDEX($H479:$K479,0,MATCH(AO$475,$H$475:$K$475,0))*HLOOKUP(AO$474,$J$471:$R$472,2)</f>
        <v>0</v>
      </c>
      <c r="AP479" s="695" cm="1">
        <f t="array" ref="AP479">INDEX($H479:$K479,0,MATCH(AP$475,$H$475:$K$475,0))*HLOOKUP(AP$474,$J$471:$R$472,2)</f>
        <v>0</v>
      </c>
      <c r="AQ479" s="695" cm="1">
        <f t="array" ref="AQ479">INDEX($H479:$K479,0,MATCH(AQ$475,$H$475:$K$475,0))*HLOOKUP(AQ$474,$J$471:$R$472,2)</f>
        <v>0</v>
      </c>
      <c r="AR479" s="695" cm="1">
        <f t="array" ref="AR479">INDEX($H479:$K479,0,MATCH(AR$475,$H$475:$K$475,0))*HLOOKUP(AR$474,$J$471:$R$472,2)</f>
        <v>0</v>
      </c>
      <c r="AS479" s="695" cm="1">
        <f t="array" ref="AS479">INDEX($H479:$K479,0,MATCH(AS$475,$H$475:$K$475,0))*HLOOKUP(AS$474,$J$471:$R$472,2)</f>
        <v>0</v>
      </c>
      <c r="AT479" s="695" cm="1">
        <f t="array" ref="AT479">INDEX($H479:$K479,0,MATCH(AT$475,$H$475:$K$475,0))*HLOOKUP(AT$474,$J$471:$R$472,2)</f>
        <v>0</v>
      </c>
      <c r="AU479" s="695" cm="1">
        <f t="array" ref="AU479">INDEX($H479:$K479,0,MATCH(AU$475,$H$475:$K$475,0))*HLOOKUP(AU$474,$J$471:$R$472,2)</f>
        <v>0</v>
      </c>
      <c r="AV479" s="186"/>
      <c r="AW479" s="186"/>
      <c r="AX479" s="16"/>
      <c r="AY479" s="8"/>
      <c r="AZ479" s="8"/>
      <c r="BA479" s="8"/>
    </row>
    <row r="480" spans="1:53" ht="14.5" outlineLevel="1" x14ac:dyDescent="0.35">
      <c r="A480" s="6"/>
      <c r="B480" s="7"/>
      <c r="C480" s="17"/>
      <c r="D480" s="17"/>
      <c r="E480" s="17"/>
      <c r="F480" s="26"/>
      <c r="G480" s="26" t="str">
        <f t="shared" si="195"/>
        <v>GGGAg2Ea2</v>
      </c>
      <c r="H480" s="222">
        <f t="shared" si="196"/>
        <v>0</v>
      </c>
      <c r="I480" s="222">
        <f t="shared" si="196"/>
        <v>0</v>
      </c>
      <c r="J480" s="222">
        <f t="shared" si="196"/>
        <v>0</v>
      </c>
      <c r="K480" s="222">
        <f t="shared" si="196"/>
        <v>0</v>
      </c>
      <c r="L480" s="695" cm="1">
        <f t="array" ref="L480">INDEX($H480:$K480,0,MATCH(L$475,$H$475:$K$475,0))*HLOOKUP(L$474,$J$471:$R$472,2)</f>
        <v>0</v>
      </c>
      <c r="M480" s="695" cm="1">
        <f t="array" ref="M480">INDEX($H480:$K480,0,MATCH(M$475,$H$475:$K$475,0))*HLOOKUP(M$474,$J$471:$R$472,2)</f>
        <v>0</v>
      </c>
      <c r="N480" s="695" cm="1">
        <f t="array" ref="N480">INDEX($H480:$K480,0,MATCH(N$475,$H$475:$K$475,0))*HLOOKUP(N$474,$J$471:$R$472,2)</f>
        <v>0</v>
      </c>
      <c r="O480" s="695" cm="1">
        <f t="array" ref="O480">INDEX($H480:$K480,0,MATCH(O$475,$H$475:$K$475,0))*HLOOKUP(O$474,$J$471:$R$472,2)</f>
        <v>0</v>
      </c>
      <c r="P480" s="695" cm="1">
        <f t="array" ref="P480">INDEX($H480:$K480,0,MATCH(P$475,$H$475:$K$475,0))*HLOOKUP(P$474,$J$471:$R$472,2)</f>
        <v>0</v>
      </c>
      <c r="Q480" s="695" cm="1">
        <f t="array" ref="Q480">INDEX($H480:$K480,0,MATCH(Q$475,$H$475:$K$475,0))*HLOOKUP(Q$474,$J$471:$R$472,2)</f>
        <v>0</v>
      </c>
      <c r="R480" s="695" cm="1">
        <f t="array" ref="R480">INDEX($H480:$K480,0,MATCH(R$475,$H$475:$K$475,0))*HLOOKUP(R$474,$J$471:$R$472,2)</f>
        <v>0</v>
      </c>
      <c r="S480" s="695" cm="1">
        <f t="array" ref="S480">INDEX($H480:$K480,0,MATCH(S$475,$H$475:$K$475,0))*HLOOKUP(S$474,$J$471:$R$472,2)</f>
        <v>0</v>
      </c>
      <c r="T480" s="695" cm="1">
        <f t="array" ref="T480">INDEX($H480:$K480,0,MATCH(T$475,$H$475:$K$475,0))*HLOOKUP(T$474,$J$471:$R$472,2)</f>
        <v>0</v>
      </c>
      <c r="U480" s="695" cm="1">
        <f t="array" ref="U480">INDEX($H480:$K480,0,MATCH(U$475,$H$475:$K$475,0))*HLOOKUP(U$474,$J$471:$R$472,2)</f>
        <v>0</v>
      </c>
      <c r="V480" s="695" cm="1">
        <f t="array" ref="V480">INDEX($H480:$K480,0,MATCH(V$475,$H$475:$K$475,0))*HLOOKUP(V$474,$J$471:$R$472,2)</f>
        <v>0</v>
      </c>
      <c r="W480" s="695" cm="1">
        <f t="array" ref="W480">INDEX($H480:$K480,0,MATCH(W$475,$H$475:$K$475,0))*HLOOKUP(W$474,$J$471:$R$472,2)</f>
        <v>0</v>
      </c>
      <c r="X480" s="695" cm="1">
        <f t="array" ref="X480">INDEX($H480:$K480,0,MATCH(X$475,$H$475:$K$475,0))*HLOOKUP(X$474,$J$471:$R$472,2)</f>
        <v>0</v>
      </c>
      <c r="Y480" s="695" cm="1">
        <f t="array" ref="Y480">INDEX($H480:$K480,0,MATCH(Y$475,$H$475:$K$475,0))*HLOOKUP(Y$474,$J$471:$R$472,2)</f>
        <v>0</v>
      </c>
      <c r="Z480" s="695" cm="1">
        <f t="array" ref="Z480">INDEX($H480:$K480,0,MATCH(Z$475,$H$475:$K$475,0))*HLOOKUP(Z$474,$J$471:$R$472,2)</f>
        <v>0</v>
      </c>
      <c r="AA480" s="695" cm="1">
        <f t="array" ref="AA480">INDEX($H480:$K480,0,MATCH(AA$475,$H$475:$K$475,0))*HLOOKUP(AA$474,$J$471:$R$472,2)</f>
        <v>0</v>
      </c>
      <c r="AB480" s="695" cm="1">
        <f t="array" ref="AB480">INDEX($H480:$K480,0,MATCH(AB$475,$H$475:$K$475,0))*HLOOKUP(AB$474,$J$471:$R$472,2)</f>
        <v>0</v>
      </c>
      <c r="AC480" s="695" cm="1">
        <f t="array" ref="AC480">INDEX($H480:$K480,0,MATCH(AC$475,$H$475:$K$475,0))*HLOOKUP(AC$474,$J$471:$R$472,2)</f>
        <v>0</v>
      </c>
      <c r="AD480" s="695" cm="1">
        <f t="array" ref="AD480">INDEX($H480:$K480,0,MATCH(AD$475,$H$475:$K$475,0))*HLOOKUP(AD$474,$J$471:$R$472,2)</f>
        <v>0</v>
      </c>
      <c r="AE480" s="695" cm="1">
        <f t="array" ref="AE480">INDEX($H480:$K480,0,MATCH(AE$475,$H$475:$K$475,0))*HLOOKUP(AE$474,$J$471:$R$472,2)</f>
        <v>0</v>
      </c>
      <c r="AF480" s="695" cm="1">
        <f t="array" ref="AF480">INDEX($H480:$K480,0,MATCH(AF$475,$H$475:$K$475,0))*HLOOKUP(AF$474,$J$471:$R$472,2)</f>
        <v>0</v>
      </c>
      <c r="AG480" s="695" cm="1">
        <f t="array" ref="AG480">INDEX($H480:$K480,0,MATCH(AG$475,$H$475:$K$475,0))*HLOOKUP(AG$474,$J$471:$R$472,2)</f>
        <v>0</v>
      </c>
      <c r="AH480" s="695" cm="1">
        <f t="array" ref="AH480">INDEX($H480:$K480,0,MATCH(AH$475,$H$475:$K$475,0))*HLOOKUP(AH$474,$J$471:$R$472,2)</f>
        <v>0</v>
      </c>
      <c r="AI480" s="695" cm="1">
        <f t="array" ref="AI480">INDEX($H480:$K480,0,MATCH(AI$475,$H$475:$K$475,0))*HLOOKUP(AI$474,$J$471:$R$472,2)</f>
        <v>0</v>
      </c>
      <c r="AJ480" s="695" cm="1">
        <f t="array" ref="AJ480">INDEX($H480:$K480,0,MATCH(AJ$475,$H$475:$K$475,0))*HLOOKUP(AJ$474,$J$471:$R$472,2)</f>
        <v>0</v>
      </c>
      <c r="AK480" s="695" cm="1">
        <f t="array" ref="AK480">INDEX($H480:$K480,0,MATCH(AK$475,$H$475:$K$475,0))*HLOOKUP(AK$474,$J$471:$R$472,2)</f>
        <v>0</v>
      </c>
      <c r="AL480" s="695" cm="1">
        <f t="array" ref="AL480">INDEX($H480:$K480,0,MATCH(AL$475,$H$475:$K$475,0))*HLOOKUP(AL$474,$J$471:$R$472,2)</f>
        <v>0</v>
      </c>
      <c r="AM480" s="695" cm="1">
        <f t="array" ref="AM480">INDEX($H480:$K480,0,MATCH(AM$475,$H$475:$K$475,0))*HLOOKUP(AM$474,$J$471:$R$472,2)</f>
        <v>0</v>
      </c>
      <c r="AN480" s="695" cm="1">
        <f t="array" ref="AN480">INDEX($H480:$K480,0,MATCH(AN$475,$H$475:$K$475,0))*HLOOKUP(AN$474,$J$471:$R$472,2)</f>
        <v>0</v>
      </c>
      <c r="AO480" s="695" cm="1">
        <f t="array" ref="AO480">INDEX($H480:$K480,0,MATCH(AO$475,$H$475:$K$475,0))*HLOOKUP(AO$474,$J$471:$R$472,2)</f>
        <v>0</v>
      </c>
      <c r="AP480" s="695" cm="1">
        <f t="array" ref="AP480">INDEX($H480:$K480,0,MATCH(AP$475,$H$475:$K$475,0))*HLOOKUP(AP$474,$J$471:$R$472,2)</f>
        <v>0</v>
      </c>
      <c r="AQ480" s="695" cm="1">
        <f t="array" ref="AQ480">INDEX($H480:$K480,0,MATCH(AQ$475,$H$475:$K$475,0))*HLOOKUP(AQ$474,$J$471:$R$472,2)</f>
        <v>0</v>
      </c>
      <c r="AR480" s="695" cm="1">
        <f t="array" ref="AR480">INDEX($H480:$K480,0,MATCH(AR$475,$H$475:$K$475,0))*HLOOKUP(AR$474,$J$471:$R$472,2)</f>
        <v>0</v>
      </c>
      <c r="AS480" s="695" cm="1">
        <f t="array" ref="AS480">INDEX($H480:$K480,0,MATCH(AS$475,$H$475:$K$475,0))*HLOOKUP(AS$474,$J$471:$R$472,2)</f>
        <v>0</v>
      </c>
      <c r="AT480" s="695" cm="1">
        <f t="array" ref="AT480">INDEX($H480:$K480,0,MATCH(AT$475,$H$475:$K$475,0))*HLOOKUP(AT$474,$J$471:$R$472,2)</f>
        <v>0</v>
      </c>
      <c r="AU480" s="695" cm="1">
        <f t="array" ref="AU480">INDEX($H480:$K480,0,MATCH(AU$475,$H$475:$K$475,0))*HLOOKUP(AU$474,$J$471:$R$472,2)</f>
        <v>0</v>
      </c>
      <c r="AV480" s="186"/>
      <c r="AW480" s="186"/>
      <c r="AX480" s="16"/>
      <c r="AY480" s="8"/>
      <c r="AZ480" s="8"/>
      <c r="BA480" s="8"/>
    </row>
    <row r="481" spans="1:53" ht="14.5" outlineLevel="1" x14ac:dyDescent="0.35">
      <c r="A481" s="6"/>
      <c r="B481" s="7"/>
      <c r="C481" s="17"/>
      <c r="D481" s="17"/>
      <c r="E481" s="17"/>
      <c r="F481" s="26"/>
      <c r="G481" s="26" t="str">
        <f t="shared" si="195"/>
        <v>GGGAg2OFa2</v>
      </c>
      <c r="H481" s="222">
        <f t="shared" si="196"/>
        <v>0</v>
      </c>
      <c r="I481" s="222">
        <f t="shared" si="196"/>
        <v>0</v>
      </c>
      <c r="J481" s="222">
        <f t="shared" si="196"/>
        <v>0</v>
      </c>
      <c r="K481" s="222">
        <f t="shared" si="196"/>
        <v>0</v>
      </c>
      <c r="L481" s="695" cm="1">
        <f t="array" ref="L481">INDEX($H481:$K481,0,MATCH(L$475,$H$475:$K$475,0))*HLOOKUP(L$474,$J$471:$R$472,2)</f>
        <v>0</v>
      </c>
      <c r="M481" s="695" cm="1">
        <f t="array" ref="M481">INDEX($H481:$K481,0,MATCH(M$475,$H$475:$K$475,0))*HLOOKUP(M$474,$J$471:$R$472,2)</f>
        <v>0</v>
      </c>
      <c r="N481" s="695" cm="1">
        <f t="array" ref="N481">INDEX($H481:$K481,0,MATCH(N$475,$H$475:$K$475,0))*HLOOKUP(N$474,$J$471:$R$472,2)</f>
        <v>0</v>
      </c>
      <c r="O481" s="695" cm="1">
        <f t="array" ref="O481">INDEX($H481:$K481,0,MATCH(O$475,$H$475:$K$475,0))*HLOOKUP(O$474,$J$471:$R$472,2)</f>
        <v>0</v>
      </c>
      <c r="P481" s="695" cm="1">
        <f t="array" ref="P481">INDEX($H481:$K481,0,MATCH(P$475,$H$475:$K$475,0))*HLOOKUP(P$474,$J$471:$R$472,2)</f>
        <v>0</v>
      </c>
      <c r="Q481" s="695" cm="1">
        <f t="array" ref="Q481">INDEX($H481:$K481,0,MATCH(Q$475,$H$475:$K$475,0))*HLOOKUP(Q$474,$J$471:$R$472,2)</f>
        <v>0</v>
      </c>
      <c r="R481" s="695" cm="1">
        <f t="array" ref="R481">INDEX($H481:$K481,0,MATCH(R$475,$H$475:$K$475,0))*HLOOKUP(R$474,$J$471:$R$472,2)</f>
        <v>0</v>
      </c>
      <c r="S481" s="695" cm="1">
        <f t="array" ref="S481">INDEX($H481:$K481,0,MATCH(S$475,$H$475:$K$475,0))*HLOOKUP(S$474,$J$471:$R$472,2)</f>
        <v>0</v>
      </c>
      <c r="T481" s="695" cm="1">
        <f t="array" ref="T481">INDEX($H481:$K481,0,MATCH(T$475,$H$475:$K$475,0))*HLOOKUP(T$474,$J$471:$R$472,2)</f>
        <v>0</v>
      </c>
      <c r="U481" s="695" cm="1">
        <f t="array" ref="U481">INDEX($H481:$K481,0,MATCH(U$475,$H$475:$K$475,0))*HLOOKUP(U$474,$J$471:$R$472,2)</f>
        <v>0</v>
      </c>
      <c r="V481" s="695" cm="1">
        <f t="array" ref="V481">INDEX($H481:$K481,0,MATCH(V$475,$H$475:$K$475,0))*HLOOKUP(V$474,$J$471:$R$472,2)</f>
        <v>0</v>
      </c>
      <c r="W481" s="695" cm="1">
        <f t="array" ref="W481">INDEX($H481:$K481,0,MATCH(W$475,$H$475:$K$475,0))*HLOOKUP(W$474,$J$471:$R$472,2)</f>
        <v>0</v>
      </c>
      <c r="X481" s="695" cm="1">
        <f t="array" ref="X481">INDEX($H481:$K481,0,MATCH(X$475,$H$475:$K$475,0))*HLOOKUP(X$474,$J$471:$R$472,2)</f>
        <v>0</v>
      </c>
      <c r="Y481" s="695" cm="1">
        <f t="array" ref="Y481">INDEX($H481:$K481,0,MATCH(Y$475,$H$475:$K$475,0))*HLOOKUP(Y$474,$J$471:$R$472,2)</f>
        <v>0</v>
      </c>
      <c r="Z481" s="695" cm="1">
        <f t="array" ref="Z481">INDEX($H481:$K481,0,MATCH(Z$475,$H$475:$K$475,0))*HLOOKUP(Z$474,$J$471:$R$472,2)</f>
        <v>0</v>
      </c>
      <c r="AA481" s="695" cm="1">
        <f t="array" ref="AA481">INDEX($H481:$K481,0,MATCH(AA$475,$H$475:$K$475,0))*HLOOKUP(AA$474,$J$471:$R$472,2)</f>
        <v>0</v>
      </c>
      <c r="AB481" s="695" cm="1">
        <f t="array" ref="AB481">INDEX($H481:$K481,0,MATCH(AB$475,$H$475:$K$475,0))*HLOOKUP(AB$474,$J$471:$R$472,2)</f>
        <v>0</v>
      </c>
      <c r="AC481" s="695" cm="1">
        <f t="array" ref="AC481">INDEX($H481:$K481,0,MATCH(AC$475,$H$475:$K$475,0))*HLOOKUP(AC$474,$J$471:$R$472,2)</f>
        <v>0</v>
      </c>
      <c r="AD481" s="695" cm="1">
        <f t="array" ref="AD481">INDEX($H481:$K481,0,MATCH(AD$475,$H$475:$K$475,0))*HLOOKUP(AD$474,$J$471:$R$472,2)</f>
        <v>0</v>
      </c>
      <c r="AE481" s="695" cm="1">
        <f t="array" ref="AE481">INDEX($H481:$K481,0,MATCH(AE$475,$H$475:$K$475,0))*HLOOKUP(AE$474,$J$471:$R$472,2)</f>
        <v>0</v>
      </c>
      <c r="AF481" s="695" cm="1">
        <f t="array" ref="AF481">INDEX($H481:$K481,0,MATCH(AF$475,$H$475:$K$475,0))*HLOOKUP(AF$474,$J$471:$R$472,2)</f>
        <v>0</v>
      </c>
      <c r="AG481" s="695" cm="1">
        <f t="array" ref="AG481">INDEX($H481:$K481,0,MATCH(AG$475,$H$475:$K$475,0))*HLOOKUP(AG$474,$J$471:$R$472,2)</f>
        <v>0</v>
      </c>
      <c r="AH481" s="695" cm="1">
        <f t="array" ref="AH481">INDEX($H481:$K481,0,MATCH(AH$475,$H$475:$K$475,0))*HLOOKUP(AH$474,$J$471:$R$472,2)</f>
        <v>0</v>
      </c>
      <c r="AI481" s="695" cm="1">
        <f t="array" ref="AI481">INDEX($H481:$K481,0,MATCH(AI$475,$H$475:$K$475,0))*HLOOKUP(AI$474,$J$471:$R$472,2)</f>
        <v>0</v>
      </c>
      <c r="AJ481" s="695" cm="1">
        <f t="array" ref="AJ481">INDEX($H481:$K481,0,MATCH(AJ$475,$H$475:$K$475,0))*HLOOKUP(AJ$474,$J$471:$R$472,2)</f>
        <v>0</v>
      </c>
      <c r="AK481" s="695" cm="1">
        <f t="array" ref="AK481">INDEX($H481:$K481,0,MATCH(AK$475,$H$475:$K$475,0))*HLOOKUP(AK$474,$J$471:$R$472,2)</f>
        <v>0</v>
      </c>
      <c r="AL481" s="695" cm="1">
        <f t="array" ref="AL481">INDEX($H481:$K481,0,MATCH(AL$475,$H$475:$K$475,0))*HLOOKUP(AL$474,$J$471:$R$472,2)</f>
        <v>0</v>
      </c>
      <c r="AM481" s="695" cm="1">
        <f t="array" ref="AM481">INDEX($H481:$K481,0,MATCH(AM$475,$H$475:$K$475,0))*HLOOKUP(AM$474,$J$471:$R$472,2)</f>
        <v>0</v>
      </c>
      <c r="AN481" s="695" cm="1">
        <f t="array" ref="AN481">INDEX($H481:$K481,0,MATCH(AN$475,$H$475:$K$475,0))*HLOOKUP(AN$474,$J$471:$R$472,2)</f>
        <v>0</v>
      </c>
      <c r="AO481" s="695" cm="1">
        <f t="array" ref="AO481">INDEX($H481:$K481,0,MATCH(AO$475,$H$475:$K$475,0))*HLOOKUP(AO$474,$J$471:$R$472,2)</f>
        <v>0</v>
      </c>
      <c r="AP481" s="695" cm="1">
        <f t="array" ref="AP481">INDEX($H481:$K481,0,MATCH(AP$475,$H$475:$K$475,0))*HLOOKUP(AP$474,$J$471:$R$472,2)</f>
        <v>0</v>
      </c>
      <c r="AQ481" s="695" cm="1">
        <f t="array" ref="AQ481">INDEX($H481:$K481,0,MATCH(AQ$475,$H$475:$K$475,0))*HLOOKUP(AQ$474,$J$471:$R$472,2)</f>
        <v>0</v>
      </c>
      <c r="AR481" s="695" cm="1">
        <f t="array" ref="AR481">INDEX($H481:$K481,0,MATCH(AR$475,$H$475:$K$475,0))*HLOOKUP(AR$474,$J$471:$R$472,2)</f>
        <v>0</v>
      </c>
      <c r="AS481" s="695" cm="1">
        <f t="array" ref="AS481">INDEX($H481:$K481,0,MATCH(AS$475,$H$475:$K$475,0))*HLOOKUP(AS$474,$J$471:$R$472,2)</f>
        <v>0</v>
      </c>
      <c r="AT481" s="695" cm="1">
        <f t="array" ref="AT481">INDEX($H481:$K481,0,MATCH(AT$475,$H$475:$K$475,0))*HLOOKUP(AT$474,$J$471:$R$472,2)</f>
        <v>0</v>
      </c>
      <c r="AU481" s="695" cm="1">
        <f t="array" ref="AU481">INDEX($H481:$K481,0,MATCH(AU$475,$H$475:$K$475,0))*HLOOKUP(AU$474,$J$471:$R$472,2)</f>
        <v>0</v>
      </c>
      <c r="AV481" s="186"/>
      <c r="AW481" s="186"/>
      <c r="AX481" s="16"/>
      <c r="AY481" s="8"/>
      <c r="AZ481" s="8"/>
      <c r="BA481" s="8"/>
    </row>
    <row r="482" spans="1:53" ht="14.5" outlineLevel="1" x14ac:dyDescent="0.35">
      <c r="A482" s="6"/>
      <c r="B482" s="7"/>
      <c r="C482" s="17"/>
      <c r="D482" s="17"/>
      <c r="E482" s="17"/>
      <c r="F482" s="26"/>
      <c r="G482" s="26" t="str">
        <f t="shared" si="195"/>
        <v>GGGAg2LFa2</v>
      </c>
      <c r="H482" s="222">
        <f t="shared" si="196"/>
        <v>0</v>
      </c>
      <c r="I482" s="222">
        <f t="shared" si="196"/>
        <v>0</v>
      </c>
      <c r="J482" s="222">
        <f t="shared" si="196"/>
        <v>0</v>
      </c>
      <c r="K482" s="222">
        <f t="shared" si="196"/>
        <v>0</v>
      </c>
      <c r="L482" s="695" cm="1">
        <f t="array" ref="L482">INDEX($H482:$K482,0,MATCH(L$475,$H$475:$K$475,0))*HLOOKUP(L$474,$J$471:$R$472,2)</f>
        <v>0</v>
      </c>
      <c r="M482" s="695" cm="1">
        <f t="array" ref="M482">INDEX($H482:$K482,0,MATCH(M$475,$H$475:$K$475,0))*HLOOKUP(M$474,$J$471:$R$472,2)</f>
        <v>0</v>
      </c>
      <c r="N482" s="695" cm="1">
        <f t="array" ref="N482">INDEX($H482:$K482,0,MATCH(N$475,$H$475:$K$475,0))*HLOOKUP(N$474,$J$471:$R$472,2)</f>
        <v>0</v>
      </c>
      <c r="O482" s="695" cm="1">
        <f t="array" ref="O482">INDEX($H482:$K482,0,MATCH(O$475,$H$475:$K$475,0))*HLOOKUP(O$474,$J$471:$R$472,2)</f>
        <v>0</v>
      </c>
      <c r="P482" s="695" cm="1">
        <f t="array" ref="P482">INDEX($H482:$K482,0,MATCH(P$475,$H$475:$K$475,0))*HLOOKUP(P$474,$J$471:$R$472,2)</f>
        <v>0</v>
      </c>
      <c r="Q482" s="695" cm="1">
        <f t="array" ref="Q482">INDEX($H482:$K482,0,MATCH(Q$475,$H$475:$K$475,0))*HLOOKUP(Q$474,$J$471:$R$472,2)</f>
        <v>0</v>
      </c>
      <c r="R482" s="695" cm="1">
        <f t="array" ref="R482">INDEX($H482:$K482,0,MATCH(R$475,$H$475:$K$475,0))*HLOOKUP(R$474,$J$471:$R$472,2)</f>
        <v>0</v>
      </c>
      <c r="S482" s="695" cm="1">
        <f t="array" ref="S482">INDEX($H482:$K482,0,MATCH(S$475,$H$475:$K$475,0))*HLOOKUP(S$474,$J$471:$R$472,2)</f>
        <v>0</v>
      </c>
      <c r="T482" s="695" cm="1">
        <f t="array" ref="T482">INDEX($H482:$K482,0,MATCH(T$475,$H$475:$K$475,0))*HLOOKUP(T$474,$J$471:$R$472,2)</f>
        <v>0</v>
      </c>
      <c r="U482" s="695" cm="1">
        <f t="array" ref="U482">INDEX($H482:$K482,0,MATCH(U$475,$H$475:$K$475,0))*HLOOKUP(U$474,$J$471:$R$472,2)</f>
        <v>0</v>
      </c>
      <c r="V482" s="695" cm="1">
        <f t="array" ref="V482">INDEX($H482:$K482,0,MATCH(V$475,$H$475:$K$475,0))*HLOOKUP(V$474,$J$471:$R$472,2)</f>
        <v>0</v>
      </c>
      <c r="W482" s="695" cm="1">
        <f t="array" ref="W482">INDEX($H482:$K482,0,MATCH(W$475,$H$475:$K$475,0))*HLOOKUP(W$474,$J$471:$R$472,2)</f>
        <v>0</v>
      </c>
      <c r="X482" s="695" cm="1">
        <f t="array" ref="X482">INDEX($H482:$K482,0,MATCH(X$475,$H$475:$K$475,0))*HLOOKUP(X$474,$J$471:$R$472,2)</f>
        <v>0</v>
      </c>
      <c r="Y482" s="695" cm="1">
        <f t="array" ref="Y482">INDEX($H482:$K482,0,MATCH(Y$475,$H$475:$K$475,0))*HLOOKUP(Y$474,$J$471:$R$472,2)</f>
        <v>0</v>
      </c>
      <c r="Z482" s="695" cm="1">
        <f t="array" ref="Z482">INDEX($H482:$K482,0,MATCH(Z$475,$H$475:$K$475,0))*HLOOKUP(Z$474,$J$471:$R$472,2)</f>
        <v>0</v>
      </c>
      <c r="AA482" s="695" cm="1">
        <f t="array" ref="AA482">INDEX($H482:$K482,0,MATCH(AA$475,$H$475:$K$475,0))*HLOOKUP(AA$474,$J$471:$R$472,2)</f>
        <v>0</v>
      </c>
      <c r="AB482" s="695" cm="1">
        <f t="array" ref="AB482">INDEX($H482:$K482,0,MATCH(AB$475,$H$475:$K$475,0))*HLOOKUP(AB$474,$J$471:$R$472,2)</f>
        <v>0</v>
      </c>
      <c r="AC482" s="695" cm="1">
        <f t="array" ref="AC482">INDEX($H482:$K482,0,MATCH(AC$475,$H$475:$K$475,0))*HLOOKUP(AC$474,$J$471:$R$472,2)</f>
        <v>0</v>
      </c>
      <c r="AD482" s="695" cm="1">
        <f t="array" ref="AD482">INDEX($H482:$K482,0,MATCH(AD$475,$H$475:$K$475,0))*HLOOKUP(AD$474,$J$471:$R$472,2)</f>
        <v>0</v>
      </c>
      <c r="AE482" s="695" cm="1">
        <f t="array" ref="AE482">INDEX($H482:$K482,0,MATCH(AE$475,$H$475:$K$475,0))*HLOOKUP(AE$474,$J$471:$R$472,2)</f>
        <v>0</v>
      </c>
      <c r="AF482" s="695" cm="1">
        <f t="array" ref="AF482">INDEX($H482:$K482,0,MATCH(AF$475,$H$475:$K$475,0))*HLOOKUP(AF$474,$J$471:$R$472,2)</f>
        <v>0</v>
      </c>
      <c r="AG482" s="695" cm="1">
        <f t="array" ref="AG482">INDEX($H482:$K482,0,MATCH(AG$475,$H$475:$K$475,0))*HLOOKUP(AG$474,$J$471:$R$472,2)</f>
        <v>0</v>
      </c>
      <c r="AH482" s="695" cm="1">
        <f t="array" ref="AH482">INDEX($H482:$K482,0,MATCH(AH$475,$H$475:$K$475,0))*HLOOKUP(AH$474,$J$471:$R$472,2)</f>
        <v>0</v>
      </c>
      <c r="AI482" s="695" cm="1">
        <f t="array" ref="AI482">INDEX($H482:$K482,0,MATCH(AI$475,$H$475:$K$475,0))*HLOOKUP(AI$474,$J$471:$R$472,2)</f>
        <v>0</v>
      </c>
      <c r="AJ482" s="695" cm="1">
        <f t="array" ref="AJ482">INDEX($H482:$K482,0,MATCH(AJ$475,$H$475:$K$475,0))*HLOOKUP(AJ$474,$J$471:$R$472,2)</f>
        <v>0</v>
      </c>
      <c r="AK482" s="695" cm="1">
        <f t="array" ref="AK482">INDEX($H482:$K482,0,MATCH(AK$475,$H$475:$K$475,0))*HLOOKUP(AK$474,$J$471:$R$472,2)</f>
        <v>0</v>
      </c>
      <c r="AL482" s="695" cm="1">
        <f t="array" ref="AL482">INDEX($H482:$K482,0,MATCH(AL$475,$H$475:$K$475,0))*HLOOKUP(AL$474,$J$471:$R$472,2)</f>
        <v>0</v>
      </c>
      <c r="AM482" s="695" cm="1">
        <f t="array" ref="AM482">INDEX($H482:$K482,0,MATCH(AM$475,$H$475:$K$475,0))*HLOOKUP(AM$474,$J$471:$R$472,2)</f>
        <v>0</v>
      </c>
      <c r="AN482" s="695" cm="1">
        <f t="array" ref="AN482">INDEX($H482:$K482,0,MATCH(AN$475,$H$475:$K$475,0))*HLOOKUP(AN$474,$J$471:$R$472,2)</f>
        <v>0</v>
      </c>
      <c r="AO482" s="695" cm="1">
        <f t="array" ref="AO482">INDEX($H482:$K482,0,MATCH(AO$475,$H$475:$K$475,0))*HLOOKUP(AO$474,$J$471:$R$472,2)</f>
        <v>0</v>
      </c>
      <c r="AP482" s="695" cm="1">
        <f t="array" ref="AP482">INDEX($H482:$K482,0,MATCH(AP$475,$H$475:$K$475,0))*HLOOKUP(AP$474,$J$471:$R$472,2)</f>
        <v>0</v>
      </c>
      <c r="AQ482" s="695" cm="1">
        <f t="array" ref="AQ482">INDEX($H482:$K482,0,MATCH(AQ$475,$H$475:$K$475,0))*HLOOKUP(AQ$474,$J$471:$R$472,2)</f>
        <v>0</v>
      </c>
      <c r="AR482" s="695" cm="1">
        <f t="array" ref="AR482">INDEX($H482:$K482,0,MATCH(AR$475,$H$475:$K$475,0))*HLOOKUP(AR$474,$J$471:$R$472,2)</f>
        <v>0</v>
      </c>
      <c r="AS482" s="695" cm="1">
        <f t="array" ref="AS482">INDEX($H482:$K482,0,MATCH(AS$475,$H$475:$K$475,0))*HLOOKUP(AS$474,$J$471:$R$472,2)</f>
        <v>0</v>
      </c>
      <c r="AT482" s="695" cm="1">
        <f t="array" ref="AT482">INDEX($H482:$K482,0,MATCH(AT$475,$H$475:$K$475,0))*HLOOKUP(AT$474,$J$471:$R$472,2)</f>
        <v>0</v>
      </c>
      <c r="AU482" s="695" cm="1">
        <f t="array" ref="AU482">INDEX($H482:$K482,0,MATCH(AU$475,$H$475:$K$475,0))*HLOOKUP(AU$474,$J$471:$R$472,2)</f>
        <v>0</v>
      </c>
      <c r="AV482" s="186"/>
      <c r="AW482" s="186"/>
      <c r="AX482" s="16"/>
      <c r="AY482" s="8"/>
      <c r="AZ482" s="8"/>
      <c r="BA482" s="8"/>
    </row>
    <row r="483" spans="1:53" ht="14.5" outlineLevel="1" x14ac:dyDescent="0.35">
      <c r="A483" s="6"/>
      <c r="B483" s="7"/>
      <c r="C483" s="17"/>
      <c r="D483" s="17"/>
      <c r="E483" s="17"/>
      <c r="F483" s="26"/>
      <c r="G483" s="26" t="str">
        <f t="shared" si="195"/>
        <v>GGGC1Na2</v>
      </c>
      <c r="H483" s="222">
        <f t="shared" si="196"/>
        <v>0</v>
      </c>
      <c r="I483" s="222">
        <f t="shared" si="196"/>
        <v>0</v>
      </c>
      <c r="J483" s="222">
        <f t="shared" si="196"/>
        <v>0</v>
      </c>
      <c r="K483" s="222">
        <f t="shared" si="196"/>
        <v>0</v>
      </c>
      <c r="L483" s="695" cm="1">
        <f t="array" ref="L483">INDEX($H483:$K483,0,MATCH(L$475,$H$475:$K$475,0))*HLOOKUP(L$474,$J$471:$R$472,2)</f>
        <v>0</v>
      </c>
      <c r="M483" s="695" cm="1">
        <f t="array" ref="M483">INDEX($H483:$K483,0,MATCH(M$475,$H$475:$K$475,0))*HLOOKUP(M$474,$J$471:$R$472,2)</f>
        <v>0</v>
      </c>
      <c r="N483" s="695" cm="1">
        <f t="array" ref="N483">INDEX($H483:$K483,0,MATCH(N$475,$H$475:$K$475,0))*HLOOKUP(N$474,$J$471:$R$472,2)</f>
        <v>0</v>
      </c>
      <c r="O483" s="695" cm="1">
        <f t="array" ref="O483">INDEX($H483:$K483,0,MATCH(O$475,$H$475:$K$475,0))*HLOOKUP(O$474,$J$471:$R$472,2)</f>
        <v>0</v>
      </c>
      <c r="P483" s="695" cm="1">
        <f t="array" ref="P483">INDEX($H483:$K483,0,MATCH(P$475,$H$475:$K$475,0))*HLOOKUP(P$474,$J$471:$R$472,2)</f>
        <v>0</v>
      </c>
      <c r="Q483" s="695" cm="1">
        <f t="array" ref="Q483">INDEX($H483:$K483,0,MATCH(Q$475,$H$475:$K$475,0))*HLOOKUP(Q$474,$J$471:$R$472,2)</f>
        <v>0</v>
      </c>
      <c r="R483" s="695" cm="1">
        <f t="array" ref="R483">INDEX($H483:$K483,0,MATCH(R$475,$H$475:$K$475,0))*HLOOKUP(R$474,$J$471:$R$472,2)</f>
        <v>0</v>
      </c>
      <c r="S483" s="695" cm="1">
        <f t="array" ref="S483">INDEX($H483:$K483,0,MATCH(S$475,$H$475:$K$475,0))*HLOOKUP(S$474,$J$471:$R$472,2)</f>
        <v>0</v>
      </c>
      <c r="T483" s="695" cm="1">
        <f t="array" ref="T483">INDEX($H483:$K483,0,MATCH(T$475,$H$475:$K$475,0))*HLOOKUP(T$474,$J$471:$R$472,2)</f>
        <v>0</v>
      </c>
      <c r="U483" s="695" cm="1">
        <f t="array" ref="U483">INDEX($H483:$K483,0,MATCH(U$475,$H$475:$K$475,0))*HLOOKUP(U$474,$J$471:$R$472,2)</f>
        <v>0</v>
      </c>
      <c r="V483" s="695" cm="1">
        <f t="array" ref="V483">INDEX($H483:$K483,0,MATCH(V$475,$H$475:$K$475,0))*HLOOKUP(V$474,$J$471:$R$472,2)</f>
        <v>0</v>
      </c>
      <c r="W483" s="695" cm="1">
        <f t="array" ref="W483">INDEX($H483:$K483,0,MATCH(W$475,$H$475:$K$475,0))*HLOOKUP(W$474,$J$471:$R$472,2)</f>
        <v>0</v>
      </c>
      <c r="X483" s="695" cm="1">
        <f t="array" ref="X483">INDEX($H483:$K483,0,MATCH(X$475,$H$475:$K$475,0))*HLOOKUP(X$474,$J$471:$R$472,2)</f>
        <v>0</v>
      </c>
      <c r="Y483" s="695" cm="1">
        <f t="array" ref="Y483">INDEX($H483:$K483,0,MATCH(Y$475,$H$475:$K$475,0))*HLOOKUP(Y$474,$J$471:$R$472,2)</f>
        <v>0</v>
      </c>
      <c r="Z483" s="695" cm="1">
        <f t="array" ref="Z483">INDEX($H483:$K483,0,MATCH(Z$475,$H$475:$K$475,0))*HLOOKUP(Z$474,$J$471:$R$472,2)</f>
        <v>0</v>
      </c>
      <c r="AA483" s="695" cm="1">
        <f t="array" ref="AA483">INDEX($H483:$K483,0,MATCH(AA$475,$H$475:$K$475,0))*HLOOKUP(AA$474,$J$471:$R$472,2)</f>
        <v>0</v>
      </c>
      <c r="AB483" s="695" cm="1">
        <f t="array" ref="AB483">INDEX($H483:$K483,0,MATCH(AB$475,$H$475:$K$475,0))*HLOOKUP(AB$474,$J$471:$R$472,2)</f>
        <v>0</v>
      </c>
      <c r="AC483" s="695" cm="1">
        <f t="array" ref="AC483">INDEX($H483:$K483,0,MATCH(AC$475,$H$475:$K$475,0))*HLOOKUP(AC$474,$J$471:$R$472,2)</f>
        <v>0</v>
      </c>
      <c r="AD483" s="695" cm="1">
        <f t="array" ref="AD483">INDEX($H483:$K483,0,MATCH(AD$475,$H$475:$K$475,0))*HLOOKUP(AD$474,$J$471:$R$472,2)</f>
        <v>0</v>
      </c>
      <c r="AE483" s="695" cm="1">
        <f t="array" ref="AE483">INDEX($H483:$K483,0,MATCH(AE$475,$H$475:$K$475,0))*HLOOKUP(AE$474,$J$471:$R$472,2)</f>
        <v>0</v>
      </c>
      <c r="AF483" s="695" cm="1">
        <f t="array" ref="AF483">INDEX($H483:$K483,0,MATCH(AF$475,$H$475:$K$475,0))*HLOOKUP(AF$474,$J$471:$R$472,2)</f>
        <v>0</v>
      </c>
      <c r="AG483" s="695" cm="1">
        <f t="array" ref="AG483">INDEX($H483:$K483,0,MATCH(AG$475,$H$475:$K$475,0))*HLOOKUP(AG$474,$J$471:$R$472,2)</f>
        <v>0</v>
      </c>
      <c r="AH483" s="695" cm="1">
        <f t="array" ref="AH483">INDEX($H483:$K483,0,MATCH(AH$475,$H$475:$K$475,0))*HLOOKUP(AH$474,$J$471:$R$472,2)</f>
        <v>0</v>
      </c>
      <c r="AI483" s="695" cm="1">
        <f t="array" ref="AI483">INDEX($H483:$K483,0,MATCH(AI$475,$H$475:$K$475,0))*HLOOKUP(AI$474,$J$471:$R$472,2)</f>
        <v>0</v>
      </c>
      <c r="AJ483" s="695" cm="1">
        <f t="array" ref="AJ483">INDEX($H483:$K483,0,MATCH(AJ$475,$H$475:$K$475,0))*HLOOKUP(AJ$474,$J$471:$R$472,2)</f>
        <v>0</v>
      </c>
      <c r="AK483" s="695" cm="1">
        <f t="array" ref="AK483">INDEX($H483:$K483,0,MATCH(AK$475,$H$475:$K$475,0))*HLOOKUP(AK$474,$J$471:$R$472,2)</f>
        <v>0</v>
      </c>
      <c r="AL483" s="695" cm="1">
        <f t="array" ref="AL483">INDEX($H483:$K483,0,MATCH(AL$475,$H$475:$K$475,0))*HLOOKUP(AL$474,$J$471:$R$472,2)</f>
        <v>0</v>
      </c>
      <c r="AM483" s="695" cm="1">
        <f t="array" ref="AM483">INDEX($H483:$K483,0,MATCH(AM$475,$H$475:$K$475,0))*HLOOKUP(AM$474,$J$471:$R$472,2)</f>
        <v>0</v>
      </c>
      <c r="AN483" s="695" cm="1">
        <f t="array" ref="AN483">INDEX($H483:$K483,0,MATCH(AN$475,$H$475:$K$475,0))*HLOOKUP(AN$474,$J$471:$R$472,2)</f>
        <v>0</v>
      </c>
      <c r="AO483" s="695" cm="1">
        <f t="array" ref="AO483">INDEX($H483:$K483,0,MATCH(AO$475,$H$475:$K$475,0))*HLOOKUP(AO$474,$J$471:$R$472,2)</f>
        <v>0</v>
      </c>
      <c r="AP483" s="695" cm="1">
        <f t="array" ref="AP483">INDEX($H483:$K483,0,MATCH(AP$475,$H$475:$K$475,0))*HLOOKUP(AP$474,$J$471:$R$472,2)</f>
        <v>0</v>
      </c>
      <c r="AQ483" s="695" cm="1">
        <f t="array" ref="AQ483">INDEX($H483:$K483,0,MATCH(AQ$475,$H$475:$K$475,0))*HLOOKUP(AQ$474,$J$471:$R$472,2)</f>
        <v>0</v>
      </c>
      <c r="AR483" s="695" cm="1">
        <f t="array" ref="AR483">INDEX($H483:$K483,0,MATCH(AR$475,$H$475:$K$475,0))*HLOOKUP(AR$474,$J$471:$R$472,2)</f>
        <v>0</v>
      </c>
      <c r="AS483" s="695" cm="1">
        <f t="array" ref="AS483">INDEX($H483:$K483,0,MATCH(AS$475,$H$475:$K$475,0))*HLOOKUP(AS$474,$J$471:$R$472,2)</f>
        <v>0</v>
      </c>
      <c r="AT483" s="695" cm="1">
        <f t="array" ref="AT483">INDEX($H483:$K483,0,MATCH(AT$475,$H$475:$K$475,0))*HLOOKUP(AT$474,$J$471:$R$472,2)</f>
        <v>0</v>
      </c>
      <c r="AU483" s="695" cm="1">
        <f t="array" ref="AU483">INDEX($H483:$K483,0,MATCH(AU$475,$H$475:$K$475,0))*HLOOKUP(AU$474,$J$471:$R$472,2)</f>
        <v>0</v>
      </c>
      <c r="AV483" s="186"/>
      <c r="AW483" s="186"/>
      <c r="AX483" s="16"/>
      <c r="AY483" s="8"/>
      <c r="AZ483" s="8"/>
      <c r="BA483" s="8"/>
    </row>
    <row r="484" spans="1:53" ht="14.5" outlineLevel="1" x14ac:dyDescent="0.35">
      <c r="A484" s="6"/>
      <c r="B484" s="7"/>
      <c r="C484" s="17"/>
      <c r="D484" s="17"/>
      <c r="E484" s="17"/>
      <c r="F484" s="26"/>
      <c r="G484" s="26" t="str">
        <f t="shared" si="195"/>
        <v>GGGC1Ea2</v>
      </c>
      <c r="H484" s="222">
        <f t="shared" si="196"/>
        <v>0</v>
      </c>
      <c r="I484" s="222">
        <f t="shared" si="196"/>
        <v>0</v>
      </c>
      <c r="J484" s="222">
        <f t="shared" si="196"/>
        <v>0</v>
      </c>
      <c r="K484" s="222">
        <f t="shared" si="196"/>
        <v>0</v>
      </c>
      <c r="L484" s="695" cm="1">
        <f t="array" ref="L484">INDEX($H484:$K484,0,MATCH(L$475,$H$475:$K$475,0))*HLOOKUP(L$474,$J$471:$R$472,2)</f>
        <v>0</v>
      </c>
      <c r="M484" s="695" cm="1">
        <f t="array" ref="M484">INDEX($H484:$K484,0,MATCH(M$475,$H$475:$K$475,0))*HLOOKUP(M$474,$J$471:$R$472,2)</f>
        <v>0</v>
      </c>
      <c r="N484" s="695" cm="1">
        <f t="array" ref="N484">INDEX($H484:$K484,0,MATCH(N$475,$H$475:$K$475,0))*HLOOKUP(N$474,$J$471:$R$472,2)</f>
        <v>0</v>
      </c>
      <c r="O484" s="695" cm="1">
        <f t="array" ref="O484">INDEX($H484:$K484,0,MATCH(O$475,$H$475:$K$475,0))*HLOOKUP(O$474,$J$471:$R$472,2)</f>
        <v>0</v>
      </c>
      <c r="P484" s="695" cm="1">
        <f t="array" ref="P484">INDEX($H484:$K484,0,MATCH(P$475,$H$475:$K$475,0))*HLOOKUP(P$474,$J$471:$R$472,2)</f>
        <v>0</v>
      </c>
      <c r="Q484" s="695" cm="1">
        <f t="array" ref="Q484">INDEX($H484:$K484,0,MATCH(Q$475,$H$475:$K$475,0))*HLOOKUP(Q$474,$J$471:$R$472,2)</f>
        <v>0</v>
      </c>
      <c r="R484" s="695" cm="1">
        <f t="array" ref="R484">INDEX($H484:$K484,0,MATCH(R$475,$H$475:$K$475,0))*HLOOKUP(R$474,$J$471:$R$472,2)</f>
        <v>0</v>
      </c>
      <c r="S484" s="695" cm="1">
        <f t="array" ref="S484">INDEX($H484:$K484,0,MATCH(S$475,$H$475:$K$475,0))*HLOOKUP(S$474,$J$471:$R$472,2)</f>
        <v>0</v>
      </c>
      <c r="T484" s="695" cm="1">
        <f t="array" ref="T484">INDEX($H484:$K484,0,MATCH(T$475,$H$475:$K$475,0))*HLOOKUP(T$474,$J$471:$R$472,2)</f>
        <v>0</v>
      </c>
      <c r="U484" s="695" cm="1">
        <f t="array" ref="U484">INDEX($H484:$K484,0,MATCH(U$475,$H$475:$K$475,0))*HLOOKUP(U$474,$J$471:$R$472,2)</f>
        <v>0</v>
      </c>
      <c r="V484" s="695" cm="1">
        <f t="array" ref="V484">INDEX($H484:$K484,0,MATCH(V$475,$H$475:$K$475,0))*HLOOKUP(V$474,$J$471:$R$472,2)</f>
        <v>0</v>
      </c>
      <c r="W484" s="695" cm="1">
        <f t="array" ref="W484">INDEX($H484:$K484,0,MATCH(W$475,$H$475:$K$475,0))*HLOOKUP(W$474,$J$471:$R$472,2)</f>
        <v>0</v>
      </c>
      <c r="X484" s="695" cm="1">
        <f t="array" ref="X484">INDEX($H484:$K484,0,MATCH(X$475,$H$475:$K$475,0))*HLOOKUP(X$474,$J$471:$R$472,2)</f>
        <v>0</v>
      </c>
      <c r="Y484" s="695" cm="1">
        <f t="array" ref="Y484">INDEX($H484:$K484,0,MATCH(Y$475,$H$475:$K$475,0))*HLOOKUP(Y$474,$J$471:$R$472,2)</f>
        <v>0</v>
      </c>
      <c r="Z484" s="695" cm="1">
        <f t="array" ref="Z484">INDEX($H484:$K484,0,MATCH(Z$475,$H$475:$K$475,0))*HLOOKUP(Z$474,$J$471:$R$472,2)</f>
        <v>0</v>
      </c>
      <c r="AA484" s="695" cm="1">
        <f t="array" ref="AA484">INDEX($H484:$K484,0,MATCH(AA$475,$H$475:$K$475,0))*HLOOKUP(AA$474,$J$471:$R$472,2)</f>
        <v>0</v>
      </c>
      <c r="AB484" s="695" cm="1">
        <f t="array" ref="AB484">INDEX($H484:$K484,0,MATCH(AB$475,$H$475:$K$475,0))*HLOOKUP(AB$474,$J$471:$R$472,2)</f>
        <v>0</v>
      </c>
      <c r="AC484" s="695" cm="1">
        <f t="array" ref="AC484">INDEX($H484:$K484,0,MATCH(AC$475,$H$475:$K$475,0))*HLOOKUP(AC$474,$J$471:$R$472,2)</f>
        <v>0</v>
      </c>
      <c r="AD484" s="695" cm="1">
        <f t="array" ref="AD484">INDEX($H484:$K484,0,MATCH(AD$475,$H$475:$K$475,0))*HLOOKUP(AD$474,$J$471:$R$472,2)</f>
        <v>0</v>
      </c>
      <c r="AE484" s="695" cm="1">
        <f t="array" ref="AE484">INDEX($H484:$K484,0,MATCH(AE$475,$H$475:$K$475,0))*HLOOKUP(AE$474,$J$471:$R$472,2)</f>
        <v>0</v>
      </c>
      <c r="AF484" s="695" cm="1">
        <f t="array" ref="AF484">INDEX($H484:$K484,0,MATCH(AF$475,$H$475:$K$475,0))*HLOOKUP(AF$474,$J$471:$R$472,2)</f>
        <v>0</v>
      </c>
      <c r="AG484" s="695" cm="1">
        <f t="array" ref="AG484">INDEX($H484:$K484,0,MATCH(AG$475,$H$475:$K$475,0))*HLOOKUP(AG$474,$J$471:$R$472,2)</f>
        <v>0</v>
      </c>
      <c r="AH484" s="695" cm="1">
        <f t="array" ref="AH484">INDEX($H484:$K484,0,MATCH(AH$475,$H$475:$K$475,0))*HLOOKUP(AH$474,$J$471:$R$472,2)</f>
        <v>0</v>
      </c>
      <c r="AI484" s="695" cm="1">
        <f t="array" ref="AI484">INDEX($H484:$K484,0,MATCH(AI$475,$H$475:$K$475,0))*HLOOKUP(AI$474,$J$471:$R$472,2)</f>
        <v>0</v>
      </c>
      <c r="AJ484" s="695" cm="1">
        <f t="array" ref="AJ484">INDEX($H484:$K484,0,MATCH(AJ$475,$H$475:$K$475,0))*HLOOKUP(AJ$474,$J$471:$R$472,2)</f>
        <v>0</v>
      </c>
      <c r="AK484" s="695" cm="1">
        <f t="array" ref="AK484">INDEX($H484:$K484,0,MATCH(AK$475,$H$475:$K$475,0))*HLOOKUP(AK$474,$J$471:$R$472,2)</f>
        <v>0</v>
      </c>
      <c r="AL484" s="695" cm="1">
        <f t="array" ref="AL484">INDEX($H484:$K484,0,MATCH(AL$475,$H$475:$K$475,0))*HLOOKUP(AL$474,$J$471:$R$472,2)</f>
        <v>0</v>
      </c>
      <c r="AM484" s="695" cm="1">
        <f t="array" ref="AM484">INDEX($H484:$K484,0,MATCH(AM$475,$H$475:$K$475,0))*HLOOKUP(AM$474,$J$471:$R$472,2)</f>
        <v>0</v>
      </c>
      <c r="AN484" s="695" cm="1">
        <f t="array" ref="AN484">INDEX($H484:$K484,0,MATCH(AN$475,$H$475:$K$475,0))*HLOOKUP(AN$474,$J$471:$R$472,2)</f>
        <v>0</v>
      </c>
      <c r="AO484" s="695" cm="1">
        <f t="array" ref="AO484">INDEX($H484:$K484,0,MATCH(AO$475,$H$475:$K$475,0))*HLOOKUP(AO$474,$J$471:$R$472,2)</f>
        <v>0</v>
      </c>
      <c r="AP484" s="695" cm="1">
        <f t="array" ref="AP484">INDEX($H484:$K484,0,MATCH(AP$475,$H$475:$K$475,0))*HLOOKUP(AP$474,$J$471:$R$472,2)</f>
        <v>0</v>
      </c>
      <c r="AQ484" s="695" cm="1">
        <f t="array" ref="AQ484">INDEX($H484:$K484,0,MATCH(AQ$475,$H$475:$K$475,0))*HLOOKUP(AQ$474,$J$471:$R$472,2)</f>
        <v>0</v>
      </c>
      <c r="AR484" s="695" cm="1">
        <f t="array" ref="AR484">INDEX($H484:$K484,0,MATCH(AR$475,$H$475:$K$475,0))*HLOOKUP(AR$474,$J$471:$R$472,2)</f>
        <v>0</v>
      </c>
      <c r="AS484" s="695" cm="1">
        <f t="array" ref="AS484">INDEX($H484:$K484,0,MATCH(AS$475,$H$475:$K$475,0))*HLOOKUP(AS$474,$J$471:$R$472,2)</f>
        <v>0</v>
      </c>
      <c r="AT484" s="695" cm="1">
        <f t="array" ref="AT484">INDEX($H484:$K484,0,MATCH(AT$475,$H$475:$K$475,0))*HLOOKUP(AT$474,$J$471:$R$472,2)</f>
        <v>0</v>
      </c>
      <c r="AU484" s="695" cm="1">
        <f t="array" ref="AU484">INDEX($H484:$K484,0,MATCH(AU$475,$H$475:$K$475,0))*HLOOKUP(AU$474,$J$471:$R$472,2)</f>
        <v>0</v>
      </c>
      <c r="AV484" s="186"/>
      <c r="AW484" s="186"/>
      <c r="AX484" s="16"/>
      <c r="AY484" s="8"/>
      <c r="AZ484" s="8"/>
      <c r="BA484" s="8"/>
    </row>
    <row r="485" spans="1:53" ht="14.5" outlineLevel="1" x14ac:dyDescent="0.35">
      <c r="A485" s="6"/>
      <c r="B485" s="7"/>
      <c r="C485" s="17"/>
      <c r="D485" s="17"/>
      <c r="E485" s="17"/>
      <c r="F485" s="26"/>
      <c r="G485" s="26" t="str">
        <f t="shared" si="195"/>
        <v>GGGC1Pa2</v>
      </c>
      <c r="H485" s="222">
        <f t="shared" si="196"/>
        <v>0</v>
      </c>
      <c r="I485" s="222">
        <f t="shared" si="196"/>
        <v>0</v>
      </c>
      <c r="J485" s="222">
        <f t="shared" si="196"/>
        <v>0</v>
      </c>
      <c r="K485" s="222">
        <f t="shared" si="196"/>
        <v>0</v>
      </c>
      <c r="L485" s="695" cm="1">
        <f t="array" ref="L485">INDEX($H485:$K485,0,MATCH(L$475,$H$475:$K$475,0))*HLOOKUP(L$474,$J$471:$R$472,2)</f>
        <v>0</v>
      </c>
      <c r="M485" s="695" cm="1">
        <f t="array" ref="M485">INDEX($H485:$K485,0,MATCH(M$475,$H$475:$K$475,0))*HLOOKUP(M$474,$J$471:$R$472,2)</f>
        <v>0</v>
      </c>
      <c r="N485" s="695" cm="1">
        <f t="array" ref="N485">INDEX($H485:$K485,0,MATCH(N$475,$H$475:$K$475,0))*HLOOKUP(N$474,$J$471:$R$472,2)</f>
        <v>0</v>
      </c>
      <c r="O485" s="695" cm="1">
        <f t="array" ref="O485">INDEX($H485:$K485,0,MATCH(O$475,$H$475:$K$475,0))*HLOOKUP(O$474,$J$471:$R$472,2)</f>
        <v>0</v>
      </c>
      <c r="P485" s="695" cm="1">
        <f t="array" ref="P485">INDEX($H485:$K485,0,MATCH(P$475,$H$475:$K$475,0))*HLOOKUP(P$474,$J$471:$R$472,2)</f>
        <v>0</v>
      </c>
      <c r="Q485" s="695" cm="1">
        <f t="array" ref="Q485">INDEX($H485:$K485,0,MATCH(Q$475,$H$475:$K$475,0))*HLOOKUP(Q$474,$J$471:$R$472,2)</f>
        <v>0</v>
      </c>
      <c r="R485" s="695" cm="1">
        <f t="array" ref="R485">INDEX($H485:$K485,0,MATCH(R$475,$H$475:$K$475,0))*HLOOKUP(R$474,$J$471:$R$472,2)</f>
        <v>0</v>
      </c>
      <c r="S485" s="695" cm="1">
        <f t="array" ref="S485">INDEX($H485:$K485,0,MATCH(S$475,$H$475:$K$475,0))*HLOOKUP(S$474,$J$471:$R$472,2)</f>
        <v>0</v>
      </c>
      <c r="T485" s="695" cm="1">
        <f t="array" ref="T485">INDEX($H485:$K485,0,MATCH(T$475,$H$475:$K$475,0))*HLOOKUP(T$474,$J$471:$R$472,2)</f>
        <v>0</v>
      </c>
      <c r="U485" s="695" cm="1">
        <f t="array" ref="U485">INDEX($H485:$K485,0,MATCH(U$475,$H$475:$K$475,0))*HLOOKUP(U$474,$J$471:$R$472,2)</f>
        <v>0</v>
      </c>
      <c r="V485" s="695" cm="1">
        <f t="array" ref="V485">INDEX($H485:$K485,0,MATCH(V$475,$H$475:$K$475,0))*HLOOKUP(V$474,$J$471:$R$472,2)</f>
        <v>0</v>
      </c>
      <c r="W485" s="695" cm="1">
        <f t="array" ref="W485">INDEX($H485:$K485,0,MATCH(W$475,$H$475:$K$475,0))*HLOOKUP(W$474,$J$471:$R$472,2)</f>
        <v>0</v>
      </c>
      <c r="X485" s="695" cm="1">
        <f t="array" ref="X485">INDEX($H485:$K485,0,MATCH(X$475,$H$475:$K$475,0))*HLOOKUP(X$474,$J$471:$R$472,2)</f>
        <v>0</v>
      </c>
      <c r="Y485" s="695" cm="1">
        <f t="array" ref="Y485">INDEX($H485:$K485,0,MATCH(Y$475,$H$475:$K$475,0))*HLOOKUP(Y$474,$J$471:$R$472,2)</f>
        <v>0</v>
      </c>
      <c r="Z485" s="695" cm="1">
        <f t="array" ref="Z485">INDEX($H485:$K485,0,MATCH(Z$475,$H$475:$K$475,0))*HLOOKUP(Z$474,$J$471:$R$472,2)</f>
        <v>0</v>
      </c>
      <c r="AA485" s="695" cm="1">
        <f t="array" ref="AA485">INDEX($H485:$K485,0,MATCH(AA$475,$H$475:$K$475,0))*HLOOKUP(AA$474,$J$471:$R$472,2)</f>
        <v>0</v>
      </c>
      <c r="AB485" s="695" cm="1">
        <f t="array" ref="AB485">INDEX($H485:$K485,0,MATCH(AB$475,$H$475:$K$475,0))*HLOOKUP(AB$474,$J$471:$R$472,2)</f>
        <v>0</v>
      </c>
      <c r="AC485" s="695" cm="1">
        <f t="array" ref="AC485">INDEX($H485:$K485,0,MATCH(AC$475,$H$475:$K$475,0))*HLOOKUP(AC$474,$J$471:$R$472,2)</f>
        <v>0</v>
      </c>
      <c r="AD485" s="695" cm="1">
        <f t="array" ref="AD485">INDEX($H485:$K485,0,MATCH(AD$475,$H$475:$K$475,0))*HLOOKUP(AD$474,$J$471:$R$472,2)</f>
        <v>0</v>
      </c>
      <c r="AE485" s="695" cm="1">
        <f t="array" ref="AE485">INDEX($H485:$K485,0,MATCH(AE$475,$H$475:$K$475,0))*HLOOKUP(AE$474,$J$471:$R$472,2)</f>
        <v>0</v>
      </c>
      <c r="AF485" s="695" cm="1">
        <f t="array" ref="AF485">INDEX($H485:$K485,0,MATCH(AF$475,$H$475:$K$475,0))*HLOOKUP(AF$474,$J$471:$R$472,2)</f>
        <v>0</v>
      </c>
      <c r="AG485" s="695" cm="1">
        <f t="array" ref="AG485">INDEX($H485:$K485,0,MATCH(AG$475,$H$475:$K$475,0))*HLOOKUP(AG$474,$J$471:$R$472,2)</f>
        <v>0</v>
      </c>
      <c r="AH485" s="695" cm="1">
        <f t="array" ref="AH485">INDEX($H485:$K485,0,MATCH(AH$475,$H$475:$K$475,0))*HLOOKUP(AH$474,$J$471:$R$472,2)</f>
        <v>0</v>
      </c>
      <c r="AI485" s="695" cm="1">
        <f t="array" ref="AI485">INDEX($H485:$K485,0,MATCH(AI$475,$H$475:$K$475,0))*HLOOKUP(AI$474,$J$471:$R$472,2)</f>
        <v>0</v>
      </c>
      <c r="AJ485" s="695" cm="1">
        <f t="array" ref="AJ485">INDEX($H485:$K485,0,MATCH(AJ$475,$H$475:$K$475,0))*HLOOKUP(AJ$474,$J$471:$R$472,2)</f>
        <v>0</v>
      </c>
      <c r="AK485" s="695" cm="1">
        <f t="array" ref="AK485">INDEX($H485:$K485,0,MATCH(AK$475,$H$475:$K$475,0))*HLOOKUP(AK$474,$J$471:$R$472,2)</f>
        <v>0</v>
      </c>
      <c r="AL485" s="695" cm="1">
        <f t="array" ref="AL485">INDEX($H485:$K485,0,MATCH(AL$475,$H$475:$K$475,0))*HLOOKUP(AL$474,$J$471:$R$472,2)</f>
        <v>0</v>
      </c>
      <c r="AM485" s="695" cm="1">
        <f t="array" ref="AM485">INDEX($H485:$K485,0,MATCH(AM$475,$H$475:$K$475,0))*HLOOKUP(AM$474,$J$471:$R$472,2)</f>
        <v>0</v>
      </c>
      <c r="AN485" s="695" cm="1">
        <f t="array" ref="AN485">INDEX($H485:$K485,0,MATCH(AN$475,$H$475:$K$475,0))*HLOOKUP(AN$474,$J$471:$R$472,2)</f>
        <v>0</v>
      </c>
      <c r="AO485" s="695" cm="1">
        <f t="array" ref="AO485">INDEX($H485:$K485,0,MATCH(AO$475,$H$475:$K$475,0))*HLOOKUP(AO$474,$J$471:$R$472,2)</f>
        <v>0</v>
      </c>
      <c r="AP485" s="695" cm="1">
        <f t="array" ref="AP485">INDEX($H485:$K485,0,MATCH(AP$475,$H$475:$K$475,0))*HLOOKUP(AP$474,$J$471:$R$472,2)</f>
        <v>0</v>
      </c>
      <c r="AQ485" s="695" cm="1">
        <f t="array" ref="AQ485">INDEX($H485:$K485,0,MATCH(AQ$475,$H$475:$K$475,0))*HLOOKUP(AQ$474,$J$471:$R$472,2)</f>
        <v>0</v>
      </c>
      <c r="AR485" s="695" cm="1">
        <f t="array" ref="AR485">INDEX($H485:$K485,0,MATCH(AR$475,$H$475:$K$475,0))*HLOOKUP(AR$474,$J$471:$R$472,2)</f>
        <v>0</v>
      </c>
      <c r="AS485" s="695" cm="1">
        <f t="array" ref="AS485">INDEX($H485:$K485,0,MATCH(AS$475,$H$475:$K$475,0))*HLOOKUP(AS$474,$J$471:$R$472,2)</f>
        <v>0</v>
      </c>
      <c r="AT485" s="695" cm="1">
        <f t="array" ref="AT485">INDEX($H485:$K485,0,MATCH(AT$475,$H$475:$K$475,0))*HLOOKUP(AT$474,$J$471:$R$472,2)</f>
        <v>0</v>
      </c>
      <c r="AU485" s="695" cm="1">
        <f t="array" ref="AU485">INDEX($H485:$K485,0,MATCH(AU$475,$H$475:$K$475,0))*HLOOKUP(AU$474,$J$471:$R$472,2)</f>
        <v>0</v>
      </c>
      <c r="AV485" s="186"/>
      <c r="AW485" s="186"/>
      <c r="AX485" s="16"/>
      <c r="AY485" s="8"/>
      <c r="AZ485" s="8"/>
      <c r="BA485" s="8"/>
    </row>
    <row r="486" spans="1:53" ht="14.5" outlineLevel="1" x14ac:dyDescent="0.35">
      <c r="A486" s="6"/>
      <c r="B486" s="7"/>
      <c r="C486" s="17"/>
      <c r="D486" s="17"/>
      <c r="E486" s="17"/>
      <c r="F486" s="26"/>
      <c r="G486" s="26" t="str">
        <f t="shared" si="195"/>
        <v>GGGC1OFa2</v>
      </c>
      <c r="H486" s="222">
        <f t="shared" si="196"/>
        <v>0</v>
      </c>
      <c r="I486" s="222">
        <f t="shared" si="196"/>
        <v>0</v>
      </c>
      <c r="J486" s="222">
        <f t="shared" si="196"/>
        <v>0</v>
      </c>
      <c r="K486" s="222">
        <f t="shared" si="196"/>
        <v>0</v>
      </c>
      <c r="L486" s="695" cm="1">
        <f t="array" ref="L486">INDEX($H486:$K486,0,MATCH(L$475,$H$475:$K$475,0))*HLOOKUP(L$474,$J$471:$R$472,2)</f>
        <v>0</v>
      </c>
      <c r="M486" s="695" cm="1">
        <f t="array" ref="M486">INDEX($H486:$K486,0,MATCH(M$475,$H$475:$K$475,0))*HLOOKUP(M$474,$J$471:$R$472,2)</f>
        <v>0</v>
      </c>
      <c r="N486" s="695" cm="1">
        <f t="array" ref="N486">INDEX($H486:$K486,0,MATCH(N$475,$H$475:$K$475,0))*HLOOKUP(N$474,$J$471:$R$472,2)</f>
        <v>0</v>
      </c>
      <c r="O486" s="695" cm="1">
        <f t="array" ref="O486">INDEX($H486:$K486,0,MATCH(O$475,$H$475:$K$475,0))*HLOOKUP(O$474,$J$471:$R$472,2)</f>
        <v>0</v>
      </c>
      <c r="P486" s="695" cm="1">
        <f t="array" ref="P486">INDEX($H486:$K486,0,MATCH(P$475,$H$475:$K$475,0))*HLOOKUP(P$474,$J$471:$R$472,2)</f>
        <v>0</v>
      </c>
      <c r="Q486" s="695" cm="1">
        <f t="array" ref="Q486">INDEX($H486:$K486,0,MATCH(Q$475,$H$475:$K$475,0))*HLOOKUP(Q$474,$J$471:$R$472,2)</f>
        <v>0</v>
      </c>
      <c r="R486" s="695" cm="1">
        <f t="array" ref="R486">INDEX($H486:$K486,0,MATCH(R$475,$H$475:$K$475,0))*HLOOKUP(R$474,$J$471:$R$472,2)</f>
        <v>0</v>
      </c>
      <c r="S486" s="695" cm="1">
        <f t="array" ref="S486">INDEX($H486:$K486,0,MATCH(S$475,$H$475:$K$475,0))*HLOOKUP(S$474,$J$471:$R$472,2)</f>
        <v>0</v>
      </c>
      <c r="T486" s="695" cm="1">
        <f t="array" ref="T486">INDEX($H486:$K486,0,MATCH(T$475,$H$475:$K$475,0))*HLOOKUP(T$474,$J$471:$R$472,2)</f>
        <v>0</v>
      </c>
      <c r="U486" s="695" cm="1">
        <f t="array" ref="U486">INDEX($H486:$K486,0,MATCH(U$475,$H$475:$K$475,0))*HLOOKUP(U$474,$J$471:$R$472,2)</f>
        <v>0</v>
      </c>
      <c r="V486" s="695" cm="1">
        <f t="array" ref="V486">INDEX($H486:$K486,0,MATCH(V$475,$H$475:$K$475,0))*HLOOKUP(V$474,$J$471:$R$472,2)</f>
        <v>0</v>
      </c>
      <c r="W486" s="695" cm="1">
        <f t="array" ref="W486">INDEX($H486:$K486,0,MATCH(W$475,$H$475:$K$475,0))*HLOOKUP(W$474,$J$471:$R$472,2)</f>
        <v>0</v>
      </c>
      <c r="X486" s="695" cm="1">
        <f t="array" ref="X486">INDEX($H486:$K486,0,MATCH(X$475,$H$475:$K$475,0))*HLOOKUP(X$474,$J$471:$R$472,2)</f>
        <v>0</v>
      </c>
      <c r="Y486" s="695" cm="1">
        <f t="array" ref="Y486">INDEX($H486:$K486,0,MATCH(Y$475,$H$475:$K$475,0))*HLOOKUP(Y$474,$J$471:$R$472,2)</f>
        <v>0</v>
      </c>
      <c r="Z486" s="695" cm="1">
        <f t="array" ref="Z486">INDEX($H486:$K486,0,MATCH(Z$475,$H$475:$K$475,0))*HLOOKUP(Z$474,$J$471:$R$472,2)</f>
        <v>0</v>
      </c>
      <c r="AA486" s="695" cm="1">
        <f t="array" ref="AA486">INDEX($H486:$K486,0,MATCH(AA$475,$H$475:$K$475,0))*HLOOKUP(AA$474,$J$471:$R$472,2)</f>
        <v>0</v>
      </c>
      <c r="AB486" s="695" cm="1">
        <f t="array" ref="AB486">INDEX($H486:$K486,0,MATCH(AB$475,$H$475:$K$475,0))*HLOOKUP(AB$474,$J$471:$R$472,2)</f>
        <v>0</v>
      </c>
      <c r="AC486" s="695" cm="1">
        <f t="array" ref="AC486">INDEX($H486:$K486,0,MATCH(AC$475,$H$475:$K$475,0))*HLOOKUP(AC$474,$J$471:$R$472,2)</f>
        <v>0</v>
      </c>
      <c r="AD486" s="695" cm="1">
        <f t="array" ref="AD486">INDEX($H486:$K486,0,MATCH(AD$475,$H$475:$K$475,0))*HLOOKUP(AD$474,$J$471:$R$472,2)</f>
        <v>0</v>
      </c>
      <c r="AE486" s="695" cm="1">
        <f t="array" ref="AE486">INDEX($H486:$K486,0,MATCH(AE$475,$H$475:$K$475,0))*HLOOKUP(AE$474,$J$471:$R$472,2)</f>
        <v>0</v>
      </c>
      <c r="AF486" s="695" cm="1">
        <f t="array" ref="AF486">INDEX($H486:$K486,0,MATCH(AF$475,$H$475:$K$475,0))*HLOOKUP(AF$474,$J$471:$R$472,2)</f>
        <v>0</v>
      </c>
      <c r="AG486" s="695" cm="1">
        <f t="array" ref="AG486">INDEX($H486:$K486,0,MATCH(AG$475,$H$475:$K$475,0))*HLOOKUP(AG$474,$J$471:$R$472,2)</f>
        <v>0</v>
      </c>
      <c r="AH486" s="695" cm="1">
        <f t="array" ref="AH486">INDEX($H486:$K486,0,MATCH(AH$475,$H$475:$K$475,0))*HLOOKUP(AH$474,$J$471:$R$472,2)</f>
        <v>0</v>
      </c>
      <c r="AI486" s="695" cm="1">
        <f t="array" ref="AI486">INDEX($H486:$K486,0,MATCH(AI$475,$H$475:$K$475,0))*HLOOKUP(AI$474,$J$471:$R$472,2)</f>
        <v>0</v>
      </c>
      <c r="AJ486" s="695" cm="1">
        <f t="array" ref="AJ486">INDEX($H486:$K486,0,MATCH(AJ$475,$H$475:$K$475,0))*HLOOKUP(AJ$474,$J$471:$R$472,2)</f>
        <v>0</v>
      </c>
      <c r="AK486" s="695" cm="1">
        <f t="array" ref="AK486">INDEX($H486:$K486,0,MATCH(AK$475,$H$475:$K$475,0))*HLOOKUP(AK$474,$J$471:$R$472,2)</f>
        <v>0</v>
      </c>
      <c r="AL486" s="695" cm="1">
        <f t="array" ref="AL486">INDEX($H486:$K486,0,MATCH(AL$475,$H$475:$K$475,0))*HLOOKUP(AL$474,$J$471:$R$472,2)</f>
        <v>0</v>
      </c>
      <c r="AM486" s="695" cm="1">
        <f t="array" ref="AM486">INDEX($H486:$K486,0,MATCH(AM$475,$H$475:$K$475,0))*HLOOKUP(AM$474,$J$471:$R$472,2)</f>
        <v>0</v>
      </c>
      <c r="AN486" s="695" cm="1">
        <f t="array" ref="AN486">INDEX($H486:$K486,0,MATCH(AN$475,$H$475:$K$475,0))*HLOOKUP(AN$474,$J$471:$R$472,2)</f>
        <v>0</v>
      </c>
      <c r="AO486" s="695" cm="1">
        <f t="array" ref="AO486">INDEX($H486:$K486,0,MATCH(AO$475,$H$475:$K$475,0))*HLOOKUP(AO$474,$J$471:$R$472,2)</f>
        <v>0</v>
      </c>
      <c r="AP486" s="695" cm="1">
        <f t="array" ref="AP486">INDEX($H486:$K486,0,MATCH(AP$475,$H$475:$K$475,0))*HLOOKUP(AP$474,$J$471:$R$472,2)</f>
        <v>0</v>
      </c>
      <c r="AQ486" s="695" cm="1">
        <f t="array" ref="AQ486">INDEX($H486:$K486,0,MATCH(AQ$475,$H$475:$K$475,0))*HLOOKUP(AQ$474,$J$471:$R$472,2)</f>
        <v>0</v>
      </c>
      <c r="AR486" s="695" cm="1">
        <f t="array" ref="AR486">INDEX($H486:$K486,0,MATCH(AR$475,$H$475:$K$475,0))*HLOOKUP(AR$474,$J$471:$R$472,2)</f>
        <v>0</v>
      </c>
      <c r="AS486" s="695" cm="1">
        <f t="array" ref="AS486">INDEX($H486:$K486,0,MATCH(AS$475,$H$475:$K$475,0))*HLOOKUP(AS$474,$J$471:$R$472,2)</f>
        <v>0</v>
      </c>
      <c r="AT486" s="695" cm="1">
        <f t="array" ref="AT486">INDEX($H486:$K486,0,MATCH(AT$475,$H$475:$K$475,0))*HLOOKUP(AT$474,$J$471:$R$472,2)</f>
        <v>0</v>
      </c>
      <c r="AU486" s="695" cm="1">
        <f t="array" ref="AU486">INDEX($H486:$K486,0,MATCH(AU$475,$H$475:$K$475,0))*HLOOKUP(AU$474,$J$471:$R$472,2)</f>
        <v>0</v>
      </c>
      <c r="AV486" s="186"/>
      <c r="AW486" s="186"/>
      <c r="AX486" s="16"/>
      <c r="AY486" s="8"/>
      <c r="AZ486" s="8"/>
      <c r="BA486" s="8"/>
    </row>
    <row r="487" spans="1:53" ht="14.5" outlineLevel="1" x14ac:dyDescent="0.35">
      <c r="A487" s="6"/>
      <c r="B487" s="7"/>
      <c r="C487" s="17"/>
      <c r="D487" s="17"/>
      <c r="E487" s="17"/>
      <c r="F487" s="26"/>
      <c r="G487" s="26" t="str">
        <f t="shared" si="195"/>
        <v>GGGC1LFa2</v>
      </c>
      <c r="H487" s="222">
        <f t="shared" si="196"/>
        <v>0</v>
      </c>
      <c r="I487" s="222">
        <f t="shared" si="196"/>
        <v>0</v>
      </c>
      <c r="J487" s="222">
        <f t="shared" si="196"/>
        <v>0</v>
      </c>
      <c r="K487" s="222">
        <f t="shared" si="196"/>
        <v>0</v>
      </c>
      <c r="L487" s="695" cm="1">
        <f t="array" ref="L487">INDEX($H487:$K487,0,MATCH(L$475,$H$475:$K$475,0))*HLOOKUP(L$474,$J$471:$R$472,2)</f>
        <v>0</v>
      </c>
      <c r="M487" s="695" cm="1">
        <f t="array" ref="M487">INDEX($H487:$K487,0,MATCH(M$475,$H$475:$K$475,0))*HLOOKUP(M$474,$J$471:$R$472,2)</f>
        <v>0</v>
      </c>
      <c r="N487" s="695" cm="1">
        <f t="array" ref="N487">INDEX($H487:$K487,0,MATCH(N$475,$H$475:$K$475,0))*HLOOKUP(N$474,$J$471:$R$472,2)</f>
        <v>0</v>
      </c>
      <c r="O487" s="695" cm="1">
        <f t="array" ref="O487">INDEX($H487:$K487,0,MATCH(O$475,$H$475:$K$475,0))*HLOOKUP(O$474,$J$471:$R$472,2)</f>
        <v>0</v>
      </c>
      <c r="P487" s="695" cm="1">
        <f t="array" ref="P487">INDEX($H487:$K487,0,MATCH(P$475,$H$475:$K$475,0))*HLOOKUP(P$474,$J$471:$R$472,2)</f>
        <v>0</v>
      </c>
      <c r="Q487" s="695" cm="1">
        <f t="array" ref="Q487">INDEX($H487:$K487,0,MATCH(Q$475,$H$475:$K$475,0))*HLOOKUP(Q$474,$J$471:$R$472,2)</f>
        <v>0</v>
      </c>
      <c r="R487" s="695" cm="1">
        <f t="array" ref="R487">INDEX($H487:$K487,0,MATCH(R$475,$H$475:$K$475,0))*HLOOKUP(R$474,$J$471:$R$472,2)</f>
        <v>0</v>
      </c>
      <c r="S487" s="695" cm="1">
        <f t="array" ref="S487">INDEX($H487:$K487,0,MATCH(S$475,$H$475:$K$475,0))*HLOOKUP(S$474,$J$471:$R$472,2)</f>
        <v>0</v>
      </c>
      <c r="T487" s="695" cm="1">
        <f t="array" ref="T487">INDEX($H487:$K487,0,MATCH(T$475,$H$475:$K$475,0))*HLOOKUP(T$474,$J$471:$R$472,2)</f>
        <v>0</v>
      </c>
      <c r="U487" s="695" cm="1">
        <f t="array" ref="U487">INDEX($H487:$K487,0,MATCH(U$475,$H$475:$K$475,0))*HLOOKUP(U$474,$J$471:$R$472,2)</f>
        <v>0</v>
      </c>
      <c r="V487" s="695" cm="1">
        <f t="array" ref="V487">INDEX($H487:$K487,0,MATCH(V$475,$H$475:$K$475,0))*HLOOKUP(V$474,$J$471:$R$472,2)</f>
        <v>0</v>
      </c>
      <c r="W487" s="695" cm="1">
        <f t="array" ref="W487">INDEX($H487:$K487,0,MATCH(W$475,$H$475:$K$475,0))*HLOOKUP(W$474,$J$471:$R$472,2)</f>
        <v>0</v>
      </c>
      <c r="X487" s="695" cm="1">
        <f t="array" ref="X487">INDEX($H487:$K487,0,MATCH(X$475,$H$475:$K$475,0))*HLOOKUP(X$474,$J$471:$R$472,2)</f>
        <v>0</v>
      </c>
      <c r="Y487" s="695" cm="1">
        <f t="array" ref="Y487">INDEX($H487:$K487,0,MATCH(Y$475,$H$475:$K$475,0))*HLOOKUP(Y$474,$J$471:$R$472,2)</f>
        <v>0</v>
      </c>
      <c r="Z487" s="695" cm="1">
        <f t="array" ref="Z487">INDEX($H487:$K487,0,MATCH(Z$475,$H$475:$K$475,0))*HLOOKUP(Z$474,$J$471:$R$472,2)</f>
        <v>0</v>
      </c>
      <c r="AA487" s="695" cm="1">
        <f t="array" ref="AA487">INDEX($H487:$K487,0,MATCH(AA$475,$H$475:$K$475,0))*HLOOKUP(AA$474,$J$471:$R$472,2)</f>
        <v>0</v>
      </c>
      <c r="AB487" s="695" cm="1">
        <f t="array" ref="AB487">INDEX($H487:$K487,0,MATCH(AB$475,$H$475:$K$475,0))*HLOOKUP(AB$474,$J$471:$R$472,2)</f>
        <v>0</v>
      </c>
      <c r="AC487" s="695" cm="1">
        <f t="array" ref="AC487">INDEX($H487:$K487,0,MATCH(AC$475,$H$475:$K$475,0))*HLOOKUP(AC$474,$J$471:$R$472,2)</f>
        <v>0</v>
      </c>
      <c r="AD487" s="695" cm="1">
        <f t="array" ref="AD487">INDEX($H487:$K487,0,MATCH(AD$475,$H$475:$K$475,0))*HLOOKUP(AD$474,$J$471:$R$472,2)</f>
        <v>0</v>
      </c>
      <c r="AE487" s="695" cm="1">
        <f t="array" ref="AE487">INDEX($H487:$K487,0,MATCH(AE$475,$H$475:$K$475,0))*HLOOKUP(AE$474,$J$471:$R$472,2)</f>
        <v>0</v>
      </c>
      <c r="AF487" s="695" cm="1">
        <f t="array" ref="AF487">INDEX($H487:$K487,0,MATCH(AF$475,$H$475:$K$475,0))*HLOOKUP(AF$474,$J$471:$R$472,2)</f>
        <v>0</v>
      </c>
      <c r="AG487" s="695" cm="1">
        <f t="array" ref="AG487">INDEX($H487:$K487,0,MATCH(AG$475,$H$475:$K$475,0))*HLOOKUP(AG$474,$J$471:$R$472,2)</f>
        <v>0</v>
      </c>
      <c r="AH487" s="695" cm="1">
        <f t="array" ref="AH487">INDEX($H487:$K487,0,MATCH(AH$475,$H$475:$K$475,0))*HLOOKUP(AH$474,$J$471:$R$472,2)</f>
        <v>0</v>
      </c>
      <c r="AI487" s="695" cm="1">
        <f t="array" ref="AI487">INDEX($H487:$K487,0,MATCH(AI$475,$H$475:$K$475,0))*HLOOKUP(AI$474,$J$471:$R$472,2)</f>
        <v>0</v>
      </c>
      <c r="AJ487" s="695" cm="1">
        <f t="array" ref="AJ487">INDEX($H487:$K487,0,MATCH(AJ$475,$H$475:$K$475,0))*HLOOKUP(AJ$474,$J$471:$R$472,2)</f>
        <v>0</v>
      </c>
      <c r="AK487" s="695" cm="1">
        <f t="array" ref="AK487">INDEX($H487:$K487,0,MATCH(AK$475,$H$475:$K$475,0))*HLOOKUP(AK$474,$J$471:$R$472,2)</f>
        <v>0</v>
      </c>
      <c r="AL487" s="695" cm="1">
        <f t="array" ref="AL487">INDEX($H487:$K487,0,MATCH(AL$475,$H$475:$K$475,0))*HLOOKUP(AL$474,$J$471:$R$472,2)</f>
        <v>0</v>
      </c>
      <c r="AM487" s="695" cm="1">
        <f t="array" ref="AM487">INDEX($H487:$K487,0,MATCH(AM$475,$H$475:$K$475,0))*HLOOKUP(AM$474,$J$471:$R$472,2)</f>
        <v>0</v>
      </c>
      <c r="AN487" s="695" cm="1">
        <f t="array" ref="AN487">INDEX($H487:$K487,0,MATCH(AN$475,$H$475:$K$475,0))*HLOOKUP(AN$474,$J$471:$R$472,2)</f>
        <v>0</v>
      </c>
      <c r="AO487" s="695" cm="1">
        <f t="array" ref="AO487">INDEX($H487:$K487,0,MATCH(AO$475,$H$475:$K$475,0))*HLOOKUP(AO$474,$J$471:$R$472,2)</f>
        <v>0</v>
      </c>
      <c r="AP487" s="695" cm="1">
        <f t="array" ref="AP487">INDEX($H487:$K487,0,MATCH(AP$475,$H$475:$K$475,0))*HLOOKUP(AP$474,$J$471:$R$472,2)</f>
        <v>0</v>
      </c>
      <c r="AQ487" s="695" cm="1">
        <f t="array" ref="AQ487">INDEX($H487:$K487,0,MATCH(AQ$475,$H$475:$K$475,0))*HLOOKUP(AQ$474,$J$471:$R$472,2)</f>
        <v>0</v>
      </c>
      <c r="AR487" s="695" cm="1">
        <f t="array" ref="AR487">INDEX($H487:$K487,0,MATCH(AR$475,$H$475:$K$475,0))*HLOOKUP(AR$474,$J$471:$R$472,2)</f>
        <v>0</v>
      </c>
      <c r="AS487" s="695" cm="1">
        <f t="array" ref="AS487">INDEX($H487:$K487,0,MATCH(AS$475,$H$475:$K$475,0))*HLOOKUP(AS$474,$J$471:$R$472,2)</f>
        <v>0</v>
      </c>
      <c r="AT487" s="695" cm="1">
        <f t="array" ref="AT487">INDEX($H487:$K487,0,MATCH(AT$475,$H$475:$K$475,0))*HLOOKUP(AT$474,$J$471:$R$472,2)</f>
        <v>0</v>
      </c>
      <c r="AU487" s="695" cm="1">
        <f t="array" ref="AU487">INDEX($H487:$K487,0,MATCH(AU$475,$H$475:$K$475,0))*HLOOKUP(AU$474,$J$471:$R$472,2)</f>
        <v>0</v>
      </c>
      <c r="AV487" s="186"/>
      <c r="AW487" s="186"/>
      <c r="AX487" s="16"/>
      <c r="AY487" s="8"/>
      <c r="AZ487" s="8"/>
      <c r="BA487" s="8"/>
    </row>
    <row r="488" spans="1:53" ht="14.5" outlineLevel="1" x14ac:dyDescent="0.35">
      <c r="A488" s="6"/>
      <c r="B488" s="7"/>
      <c r="C488" s="17"/>
      <c r="D488" s="17"/>
      <c r="E488" s="17"/>
      <c r="F488" s="26"/>
      <c r="G488" s="26" t="str">
        <f t="shared" si="195"/>
        <v>SPSPSPSPSPsp</v>
      </c>
      <c r="H488" s="222">
        <f t="shared" ref="H488:K488" si="197">IF(H427&gt;0,1,0)</f>
        <v>0</v>
      </c>
      <c r="I488" s="222">
        <f t="shared" si="197"/>
        <v>0</v>
      </c>
      <c r="J488" s="222">
        <f t="shared" si="197"/>
        <v>0</v>
      </c>
      <c r="K488" s="222">
        <f t="shared" si="197"/>
        <v>0</v>
      </c>
      <c r="L488" s="695" cm="1">
        <f t="array" ref="L488">INDEX($H488:$K488,0,MATCH(L$475,$H$475:$K$475,0))*HLOOKUP(L$474,$J$471:$R$472,2)</f>
        <v>0</v>
      </c>
      <c r="M488" s="695" cm="1">
        <f t="array" ref="M488">INDEX($H488:$K488,0,MATCH(M$475,$H$475:$K$475,0))*HLOOKUP(M$474,$J$471:$R$472,2)</f>
        <v>0</v>
      </c>
      <c r="N488" s="695" cm="1">
        <f t="array" ref="N488">INDEX($H488:$K488,0,MATCH(N$475,$H$475:$K$475,0))*HLOOKUP(N$474,$J$471:$R$472,2)</f>
        <v>0</v>
      </c>
      <c r="O488" s="695" cm="1">
        <f t="array" ref="O488">INDEX($H488:$K488,0,MATCH(O$475,$H$475:$K$475,0))*HLOOKUP(O$474,$J$471:$R$472,2)</f>
        <v>0</v>
      </c>
      <c r="P488" s="695" cm="1">
        <f t="array" ref="P488">INDEX($H488:$K488,0,MATCH(P$475,$H$475:$K$475,0))*HLOOKUP(P$474,$J$471:$R$472,2)</f>
        <v>0</v>
      </c>
      <c r="Q488" s="695" cm="1">
        <f t="array" ref="Q488">INDEX($H488:$K488,0,MATCH(Q$475,$H$475:$K$475,0))*HLOOKUP(Q$474,$J$471:$R$472,2)</f>
        <v>0</v>
      </c>
      <c r="R488" s="695" cm="1">
        <f t="array" ref="R488">INDEX($H488:$K488,0,MATCH(R$475,$H$475:$K$475,0))*HLOOKUP(R$474,$J$471:$R$472,2)</f>
        <v>0</v>
      </c>
      <c r="S488" s="695" cm="1">
        <f t="array" ref="S488">INDEX($H488:$K488,0,MATCH(S$475,$H$475:$K$475,0))*HLOOKUP(S$474,$J$471:$R$472,2)</f>
        <v>0</v>
      </c>
      <c r="T488" s="695" cm="1">
        <f t="array" ref="T488">INDEX($H488:$K488,0,MATCH(T$475,$H$475:$K$475,0))*HLOOKUP(T$474,$J$471:$R$472,2)</f>
        <v>0</v>
      </c>
      <c r="U488" s="695" cm="1">
        <f t="array" ref="U488">INDEX($H488:$K488,0,MATCH(U$475,$H$475:$K$475,0))*HLOOKUP(U$474,$J$471:$R$472,2)</f>
        <v>0</v>
      </c>
      <c r="V488" s="695" cm="1">
        <f t="array" ref="V488">INDEX($H488:$K488,0,MATCH(V$475,$H$475:$K$475,0))*HLOOKUP(V$474,$J$471:$R$472,2)</f>
        <v>0</v>
      </c>
      <c r="W488" s="695" cm="1">
        <f t="array" ref="W488">INDEX($H488:$K488,0,MATCH(W$475,$H$475:$K$475,0))*HLOOKUP(W$474,$J$471:$R$472,2)</f>
        <v>0</v>
      </c>
      <c r="X488" s="695" cm="1">
        <f t="array" ref="X488">INDEX($H488:$K488,0,MATCH(X$475,$H$475:$K$475,0))*HLOOKUP(X$474,$J$471:$R$472,2)</f>
        <v>0</v>
      </c>
      <c r="Y488" s="695" cm="1">
        <f t="array" ref="Y488">INDEX($H488:$K488,0,MATCH(Y$475,$H$475:$K$475,0))*HLOOKUP(Y$474,$J$471:$R$472,2)</f>
        <v>0</v>
      </c>
      <c r="Z488" s="695" cm="1">
        <f t="array" ref="Z488">INDEX($H488:$K488,0,MATCH(Z$475,$H$475:$K$475,0))*HLOOKUP(Z$474,$J$471:$R$472,2)</f>
        <v>0</v>
      </c>
      <c r="AA488" s="695" cm="1">
        <f t="array" ref="AA488">INDEX($H488:$K488,0,MATCH(AA$475,$H$475:$K$475,0))*HLOOKUP(AA$474,$J$471:$R$472,2)</f>
        <v>0</v>
      </c>
      <c r="AB488" s="695" cm="1">
        <f t="array" ref="AB488">INDEX($H488:$K488,0,MATCH(AB$475,$H$475:$K$475,0))*HLOOKUP(AB$474,$J$471:$R$472,2)</f>
        <v>0</v>
      </c>
      <c r="AC488" s="695" cm="1">
        <f t="array" ref="AC488">INDEX($H488:$K488,0,MATCH(AC$475,$H$475:$K$475,0))*HLOOKUP(AC$474,$J$471:$R$472,2)</f>
        <v>0</v>
      </c>
      <c r="AD488" s="695" cm="1">
        <f t="array" ref="AD488">INDEX($H488:$K488,0,MATCH(AD$475,$H$475:$K$475,0))*HLOOKUP(AD$474,$J$471:$R$472,2)</f>
        <v>0</v>
      </c>
      <c r="AE488" s="695" cm="1">
        <f t="array" ref="AE488">INDEX($H488:$K488,0,MATCH(AE$475,$H$475:$K$475,0))*HLOOKUP(AE$474,$J$471:$R$472,2)</f>
        <v>0</v>
      </c>
      <c r="AF488" s="695" cm="1">
        <f t="array" ref="AF488">INDEX($H488:$K488,0,MATCH(AF$475,$H$475:$K$475,0))*HLOOKUP(AF$474,$J$471:$R$472,2)</f>
        <v>0</v>
      </c>
      <c r="AG488" s="695" cm="1">
        <f t="array" ref="AG488">INDEX($H488:$K488,0,MATCH(AG$475,$H$475:$K$475,0))*HLOOKUP(AG$474,$J$471:$R$472,2)</f>
        <v>0</v>
      </c>
      <c r="AH488" s="695" cm="1">
        <f t="array" ref="AH488">INDEX($H488:$K488,0,MATCH(AH$475,$H$475:$K$475,0))*HLOOKUP(AH$474,$J$471:$R$472,2)</f>
        <v>0</v>
      </c>
      <c r="AI488" s="695" cm="1">
        <f t="array" ref="AI488">INDEX($H488:$K488,0,MATCH(AI$475,$H$475:$K$475,0))*HLOOKUP(AI$474,$J$471:$R$472,2)</f>
        <v>0</v>
      </c>
      <c r="AJ488" s="695" cm="1">
        <f t="array" ref="AJ488">INDEX($H488:$K488,0,MATCH(AJ$475,$H$475:$K$475,0))*HLOOKUP(AJ$474,$J$471:$R$472,2)</f>
        <v>0</v>
      </c>
      <c r="AK488" s="695" cm="1">
        <f t="array" ref="AK488">INDEX($H488:$K488,0,MATCH(AK$475,$H$475:$K$475,0))*HLOOKUP(AK$474,$J$471:$R$472,2)</f>
        <v>0</v>
      </c>
      <c r="AL488" s="695" cm="1">
        <f t="array" ref="AL488">INDEX($H488:$K488,0,MATCH(AL$475,$H$475:$K$475,0))*HLOOKUP(AL$474,$J$471:$R$472,2)</f>
        <v>0</v>
      </c>
      <c r="AM488" s="695" cm="1">
        <f t="array" ref="AM488">INDEX($H488:$K488,0,MATCH(AM$475,$H$475:$K$475,0))*HLOOKUP(AM$474,$J$471:$R$472,2)</f>
        <v>0</v>
      </c>
      <c r="AN488" s="695" cm="1">
        <f t="array" ref="AN488">INDEX($H488:$K488,0,MATCH(AN$475,$H$475:$K$475,0))*HLOOKUP(AN$474,$J$471:$R$472,2)</f>
        <v>0</v>
      </c>
      <c r="AO488" s="695" cm="1">
        <f t="array" ref="AO488">INDEX($H488:$K488,0,MATCH(AO$475,$H$475:$K$475,0))*HLOOKUP(AO$474,$J$471:$R$472,2)</f>
        <v>0</v>
      </c>
      <c r="AP488" s="695" cm="1">
        <f t="array" ref="AP488">INDEX($H488:$K488,0,MATCH(AP$475,$H$475:$K$475,0))*HLOOKUP(AP$474,$J$471:$R$472,2)</f>
        <v>0</v>
      </c>
      <c r="AQ488" s="695" cm="1">
        <f t="array" ref="AQ488">INDEX($H488:$K488,0,MATCH(AQ$475,$H$475:$K$475,0))*HLOOKUP(AQ$474,$J$471:$R$472,2)</f>
        <v>0</v>
      </c>
      <c r="AR488" s="695" cm="1">
        <f t="array" ref="AR488">INDEX($H488:$K488,0,MATCH(AR$475,$H$475:$K$475,0))*HLOOKUP(AR$474,$J$471:$R$472,2)</f>
        <v>0</v>
      </c>
      <c r="AS488" s="695" cm="1">
        <f t="array" ref="AS488">INDEX($H488:$K488,0,MATCH(AS$475,$H$475:$K$475,0))*HLOOKUP(AS$474,$J$471:$R$472,2)</f>
        <v>0</v>
      </c>
      <c r="AT488" s="695" cm="1">
        <f t="array" ref="AT488">INDEX($H488:$K488,0,MATCH(AT$475,$H$475:$K$475,0))*HLOOKUP(AT$474,$J$471:$R$472,2)</f>
        <v>0</v>
      </c>
      <c r="AU488" s="695" cm="1">
        <f t="array" ref="AU488">INDEX($H488:$K488,0,MATCH(AU$475,$H$475:$K$475,0))*HLOOKUP(AU$474,$J$471:$R$472,2)</f>
        <v>0</v>
      </c>
      <c r="AV488" s="186"/>
      <c r="AW488" s="186"/>
      <c r="AX488" s="16"/>
      <c r="AY488" s="8"/>
      <c r="AZ488" s="8"/>
      <c r="BA488" s="8"/>
    </row>
    <row r="489" spans="1:53" ht="14.5" outlineLevel="1" x14ac:dyDescent="0.35">
      <c r="A489" s="6"/>
      <c r="B489" s="7"/>
      <c r="C489" s="17"/>
      <c r="D489" s="17"/>
      <c r="E489" s="17"/>
      <c r="F489" s="26"/>
      <c r="G489" s="26" t="str">
        <f t="shared" si="195"/>
        <v>YYWNWl</v>
      </c>
      <c r="H489" s="222">
        <f t="shared" ref="H489:K489" si="198">IF(H428&gt;0,1,0)</f>
        <v>0</v>
      </c>
      <c r="I489" s="222">
        <f t="shared" si="198"/>
        <v>1</v>
      </c>
      <c r="J489" s="222">
        <f t="shared" si="198"/>
        <v>0</v>
      </c>
      <c r="K489" s="222">
        <f t="shared" si="198"/>
        <v>0</v>
      </c>
      <c r="L489" s="695" cm="1">
        <f t="array" ref="L489">INDEX($H489:$K489,0,MATCH(L$475,$H$475:$K$475,0))*HLOOKUP(L$474,$J$471:$R$472,2)</f>
        <v>0</v>
      </c>
      <c r="M489" s="695" cm="1">
        <f t="array" ref="M489">INDEX($H489:$K489,0,MATCH(M$475,$H$475:$K$475,0))*HLOOKUP(M$474,$J$471:$R$472,2)</f>
        <v>1</v>
      </c>
      <c r="N489" s="695" cm="1">
        <f t="array" ref="N489">INDEX($H489:$K489,0,MATCH(N$475,$H$475:$K$475,0))*HLOOKUP(N$474,$J$471:$R$472,2)</f>
        <v>0</v>
      </c>
      <c r="O489" s="695" cm="1">
        <f t="array" ref="O489">INDEX($H489:$K489,0,MATCH(O$475,$H$475:$K$475,0))*HLOOKUP(O$474,$J$471:$R$472,2)</f>
        <v>0</v>
      </c>
      <c r="P489" s="695" cm="1">
        <f t="array" ref="P489">INDEX($H489:$K489,0,MATCH(P$475,$H$475:$K$475,0))*HLOOKUP(P$474,$J$471:$R$472,2)</f>
        <v>0</v>
      </c>
      <c r="Q489" s="695" cm="1">
        <f t="array" ref="Q489">INDEX($H489:$K489,0,MATCH(Q$475,$H$475:$K$475,0))*HLOOKUP(Q$474,$J$471:$R$472,2)</f>
        <v>1</v>
      </c>
      <c r="R489" s="695" cm="1">
        <f t="array" ref="R489">INDEX($H489:$K489,0,MATCH(R$475,$H$475:$K$475,0))*HLOOKUP(R$474,$J$471:$R$472,2)</f>
        <v>0</v>
      </c>
      <c r="S489" s="695" cm="1">
        <f t="array" ref="S489">INDEX($H489:$K489,0,MATCH(S$475,$H$475:$K$475,0))*HLOOKUP(S$474,$J$471:$R$472,2)</f>
        <v>0</v>
      </c>
      <c r="T489" s="695" cm="1">
        <f t="array" ref="T489">INDEX($H489:$K489,0,MATCH(T$475,$H$475:$K$475,0))*HLOOKUP(T$474,$J$471:$R$472,2)</f>
        <v>0</v>
      </c>
      <c r="U489" s="695" cm="1">
        <f t="array" ref="U489">INDEX($H489:$K489,0,MATCH(U$475,$H$475:$K$475,0))*HLOOKUP(U$474,$J$471:$R$472,2)</f>
        <v>1</v>
      </c>
      <c r="V489" s="695" cm="1">
        <f t="array" ref="V489">INDEX($H489:$K489,0,MATCH(V$475,$H$475:$K$475,0))*HLOOKUP(V$474,$J$471:$R$472,2)</f>
        <v>0</v>
      </c>
      <c r="W489" s="695" cm="1">
        <f t="array" ref="W489">INDEX($H489:$K489,0,MATCH(W$475,$H$475:$K$475,0))*HLOOKUP(W$474,$J$471:$R$472,2)</f>
        <v>0</v>
      </c>
      <c r="X489" s="695" cm="1">
        <f t="array" ref="X489">INDEX($H489:$K489,0,MATCH(X$475,$H$475:$K$475,0))*HLOOKUP(X$474,$J$471:$R$472,2)</f>
        <v>0</v>
      </c>
      <c r="Y489" s="695" cm="1">
        <f t="array" ref="Y489">INDEX($H489:$K489,0,MATCH(Y$475,$H$475:$K$475,0))*HLOOKUP(Y$474,$J$471:$R$472,2)</f>
        <v>1</v>
      </c>
      <c r="Z489" s="695" cm="1">
        <f t="array" ref="Z489">INDEX($H489:$K489,0,MATCH(Z$475,$H$475:$K$475,0))*HLOOKUP(Z$474,$J$471:$R$472,2)</f>
        <v>0</v>
      </c>
      <c r="AA489" s="695" cm="1">
        <f t="array" ref="AA489">INDEX($H489:$K489,0,MATCH(AA$475,$H$475:$K$475,0))*HLOOKUP(AA$474,$J$471:$R$472,2)</f>
        <v>0</v>
      </c>
      <c r="AB489" s="695" cm="1">
        <f t="array" ref="AB489">INDEX($H489:$K489,0,MATCH(AB$475,$H$475:$K$475,0))*HLOOKUP(AB$474,$J$471:$R$472,2)</f>
        <v>0</v>
      </c>
      <c r="AC489" s="695" cm="1">
        <f t="array" ref="AC489">INDEX($H489:$K489,0,MATCH(AC$475,$H$475:$K$475,0))*HLOOKUP(AC$474,$J$471:$R$472,2)</f>
        <v>1</v>
      </c>
      <c r="AD489" s="695" cm="1">
        <f t="array" ref="AD489">INDEX($H489:$K489,0,MATCH(AD$475,$H$475:$K$475,0))*HLOOKUP(AD$474,$J$471:$R$472,2)</f>
        <v>0</v>
      </c>
      <c r="AE489" s="695" cm="1">
        <f t="array" ref="AE489">INDEX($H489:$K489,0,MATCH(AE$475,$H$475:$K$475,0))*HLOOKUP(AE$474,$J$471:$R$472,2)</f>
        <v>0</v>
      </c>
      <c r="AF489" s="695" cm="1">
        <f t="array" ref="AF489">INDEX($H489:$K489,0,MATCH(AF$475,$H$475:$K$475,0))*HLOOKUP(AF$474,$J$471:$R$472,2)</f>
        <v>0</v>
      </c>
      <c r="AG489" s="695" cm="1">
        <f t="array" ref="AG489">INDEX($H489:$K489,0,MATCH(AG$475,$H$475:$K$475,0))*HLOOKUP(AG$474,$J$471:$R$472,2)</f>
        <v>1</v>
      </c>
      <c r="AH489" s="695" cm="1">
        <f t="array" ref="AH489">INDEX($H489:$K489,0,MATCH(AH$475,$H$475:$K$475,0))*HLOOKUP(AH$474,$J$471:$R$472,2)</f>
        <v>0</v>
      </c>
      <c r="AI489" s="695" cm="1">
        <f t="array" ref="AI489">INDEX($H489:$K489,0,MATCH(AI$475,$H$475:$K$475,0))*HLOOKUP(AI$474,$J$471:$R$472,2)</f>
        <v>0</v>
      </c>
      <c r="AJ489" s="695" cm="1">
        <f t="array" ref="AJ489">INDEX($H489:$K489,0,MATCH(AJ$475,$H$475:$K$475,0))*HLOOKUP(AJ$474,$J$471:$R$472,2)</f>
        <v>0</v>
      </c>
      <c r="AK489" s="695" cm="1">
        <f t="array" ref="AK489">INDEX($H489:$K489,0,MATCH(AK$475,$H$475:$K$475,0))*HLOOKUP(AK$474,$J$471:$R$472,2)</f>
        <v>1</v>
      </c>
      <c r="AL489" s="695" cm="1">
        <f t="array" ref="AL489">INDEX($H489:$K489,0,MATCH(AL$475,$H$475:$K$475,0))*HLOOKUP(AL$474,$J$471:$R$472,2)</f>
        <v>0</v>
      </c>
      <c r="AM489" s="695" cm="1">
        <f t="array" ref="AM489">INDEX($H489:$K489,0,MATCH(AM$475,$H$475:$K$475,0))*HLOOKUP(AM$474,$J$471:$R$472,2)</f>
        <v>0</v>
      </c>
      <c r="AN489" s="695" cm="1">
        <f t="array" ref="AN489">INDEX($H489:$K489,0,MATCH(AN$475,$H$475:$K$475,0))*HLOOKUP(AN$474,$J$471:$R$472,2)</f>
        <v>0</v>
      </c>
      <c r="AO489" s="695" cm="1">
        <f t="array" ref="AO489">INDEX($H489:$K489,0,MATCH(AO$475,$H$475:$K$475,0))*HLOOKUP(AO$474,$J$471:$R$472,2)</f>
        <v>1</v>
      </c>
      <c r="AP489" s="695" cm="1">
        <f t="array" ref="AP489">INDEX($H489:$K489,0,MATCH(AP$475,$H$475:$K$475,0))*HLOOKUP(AP$474,$J$471:$R$472,2)</f>
        <v>0</v>
      </c>
      <c r="AQ489" s="695" cm="1">
        <f t="array" ref="AQ489">INDEX($H489:$K489,0,MATCH(AQ$475,$H$475:$K$475,0))*HLOOKUP(AQ$474,$J$471:$R$472,2)</f>
        <v>0</v>
      </c>
      <c r="AR489" s="695" cm="1">
        <f t="array" ref="AR489">INDEX($H489:$K489,0,MATCH(AR$475,$H$475:$K$475,0))*HLOOKUP(AR$474,$J$471:$R$472,2)</f>
        <v>0</v>
      </c>
      <c r="AS489" s="695" cm="1">
        <f t="array" ref="AS489">INDEX($H489:$K489,0,MATCH(AS$475,$H$475:$K$475,0))*HLOOKUP(AS$474,$J$471:$R$472,2)</f>
        <v>1</v>
      </c>
      <c r="AT489" s="695" cm="1">
        <f t="array" ref="AT489">INDEX($H489:$K489,0,MATCH(AT$475,$H$475:$K$475,0))*HLOOKUP(AT$474,$J$471:$R$472,2)</f>
        <v>0</v>
      </c>
      <c r="AU489" s="695" cm="1">
        <f t="array" ref="AU489">INDEX($H489:$K489,0,MATCH(AU$475,$H$475:$K$475,0))*HLOOKUP(AU$474,$J$471:$R$472,2)</f>
        <v>0</v>
      </c>
      <c r="AV489" s="186"/>
      <c r="AW489" s="186"/>
      <c r="AX489" s="16"/>
      <c r="AY489" s="8"/>
      <c r="AZ489" s="8"/>
      <c r="BA489" s="8"/>
    </row>
    <row r="490" spans="1:53" ht="14.5" outlineLevel="1" x14ac:dyDescent="0.35">
      <c r="A490" s="6"/>
      <c r="B490" s="7"/>
      <c r="C490" s="17"/>
      <c r="D490" s="17"/>
      <c r="E490" s="17"/>
      <c r="F490" s="26"/>
      <c r="G490" s="26" t="str">
        <f t="shared" si="195"/>
        <v>YYLWNw</v>
      </c>
      <c r="H490" s="222">
        <f t="shared" ref="H490:K490" si="199">IF(H429&gt;0,1,0)</f>
        <v>0</v>
      </c>
      <c r="I490" s="222">
        <f t="shared" si="199"/>
        <v>1</v>
      </c>
      <c r="J490" s="222">
        <f t="shared" si="199"/>
        <v>1</v>
      </c>
      <c r="K490" s="222">
        <f t="shared" si="199"/>
        <v>0</v>
      </c>
      <c r="L490" s="695" cm="1">
        <f t="array" ref="L490">INDEX($H490:$K490,0,MATCH(L$475,$H$475:$K$475,0))*HLOOKUP(L$474,$J$471:$R$472,2)</f>
        <v>0</v>
      </c>
      <c r="M490" s="695" cm="1">
        <f t="array" ref="M490">INDEX($H490:$K490,0,MATCH(M$475,$H$475:$K$475,0))*HLOOKUP(M$474,$J$471:$R$472,2)</f>
        <v>1</v>
      </c>
      <c r="N490" s="695" cm="1">
        <f t="array" ref="N490">INDEX($H490:$K490,0,MATCH(N$475,$H$475:$K$475,0))*HLOOKUP(N$474,$J$471:$R$472,2)</f>
        <v>1</v>
      </c>
      <c r="O490" s="695" cm="1">
        <f t="array" ref="O490">INDEX($H490:$K490,0,MATCH(O$475,$H$475:$K$475,0))*HLOOKUP(O$474,$J$471:$R$472,2)</f>
        <v>0</v>
      </c>
      <c r="P490" s="695" cm="1">
        <f t="array" ref="P490">INDEX($H490:$K490,0,MATCH(P$475,$H$475:$K$475,0))*HLOOKUP(P$474,$J$471:$R$472,2)</f>
        <v>0</v>
      </c>
      <c r="Q490" s="695" cm="1">
        <f t="array" ref="Q490">INDEX($H490:$K490,0,MATCH(Q$475,$H$475:$K$475,0))*HLOOKUP(Q$474,$J$471:$R$472,2)</f>
        <v>1</v>
      </c>
      <c r="R490" s="695" cm="1">
        <f t="array" ref="R490">INDEX($H490:$K490,0,MATCH(R$475,$H$475:$K$475,0))*HLOOKUP(R$474,$J$471:$R$472,2)</f>
        <v>1</v>
      </c>
      <c r="S490" s="695" cm="1">
        <f t="array" ref="S490">INDEX($H490:$K490,0,MATCH(S$475,$H$475:$K$475,0))*HLOOKUP(S$474,$J$471:$R$472,2)</f>
        <v>0</v>
      </c>
      <c r="T490" s="695" cm="1">
        <f t="array" ref="T490">INDEX($H490:$K490,0,MATCH(T$475,$H$475:$K$475,0))*HLOOKUP(T$474,$J$471:$R$472,2)</f>
        <v>0</v>
      </c>
      <c r="U490" s="695" cm="1">
        <f t="array" ref="U490">INDEX($H490:$K490,0,MATCH(U$475,$H$475:$K$475,0))*HLOOKUP(U$474,$J$471:$R$472,2)</f>
        <v>1</v>
      </c>
      <c r="V490" s="695" cm="1">
        <f t="array" ref="V490">INDEX($H490:$K490,0,MATCH(V$475,$H$475:$K$475,0))*HLOOKUP(V$474,$J$471:$R$472,2)</f>
        <v>1</v>
      </c>
      <c r="W490" s="695" cm="1">
        <f t="array" ref="W490">INDEX($H490:$K490,0,MATCH(W$475,$H$475:$K$475,0))*HLOOKUP(W$474,$J$471:$R$472,2)</f>
        <v>0</v>
      </c>
      <c r="X490" s="695" cm="1">
        <f t="array" ref="X490">INDEX($H490:$K490,0,MATCH(X$475,$H$475:$K$475,0))*HLOOKUP(X$474,$J$471:$R$472,2)</f>
        <v>0</v>
      </c>
      <c r="Y490" s="695" cm="1">
        <f t="array" ref="Y490">INDEX($H490:$K490,0,MATCH(Y$475,$H$475:$K$475,0))*HLOOKUP(Y$474,$J$471:$R$472,2)</f>
        <v>1</v>
      </c>
      <c r="Z490" s="695" cm="1">
        <f t="array" ref="Z490">INDEX($H490:$K490,0,MATCH(Z$475,$H$475:$K$475,0))*HLOOKUP(Z$474,$J$471:$R$472,2)</f>
        <v>1</v>
      </c>
      <c r="AA490" s="695" cm="1">
        <f t="array" ref="AA490">INDEX($H490:$K490,0,MATCH(AA$475,$H$475:$K$475,0))*HLOOKUP(AA$474,$J$471:$R$472,2)</f>
        <v>0</v>
      </c>
      <c r="AB490" s="695" cm="1">
        <f t="array" ref="AB490">INDEX($H490:$K490,0,MATCH(AB$475,$H$475:$K$475,0))*HLOOKUP(AB$474,$J$471:$R$472,2)</f>
        <v>0</v>
      </c>
      <c r="AC490" s="695" cm="1">
        <f t="array" ref="AC490">INDEX($H490:$K490,0,MATCH(AC$475,$H$475:$K$475,0))*HLOOKUP(AC$474,$J$471:$R$472,2)</f>
        <v>1</v>
      </c>
      <c r="AD490" s="695" cm="1">
        <f t="array" ref="AD490">INDEX($H490:$K490,0,MATCH(AD$475,$H$475:$K$475,0))*HLOOKUP(AD$474,$J$471:$R$472,2)</f>
        <v>1</v>
      </c>
      <c r="AE490" s="695" cm="1">
        <f t="array" ref="AE490">INDEX($H490:$K490,0,MATCH(AE$475,$H$475:$K$475,0))*HLOOKUP(AE$474,$J$471:$R$472,2)</f>
        <v>0</v>
      </c>
      <c r="AF490" s="695" cm="1">
        <f t="array" ref="AF490">INDEX($H490:$K490,0,MATCH(AF$475,$H$475:$K$475,0))*HLOOKUP(AF$474,$J$471:$R$472,2)</f>
        <v>0</v>
      </c>
      <c r="AG490" s="695" cm="1">
        <f t="array" ref="AG490">INDEX($H490:$K490,0,MATCH(AG$475,$H$475:$K$475,0))*HLOOKUP(AG$474,$J$471:$R$472,2)</f>
        <v>1</v>
      </c>
      <c r="AH490" s="695" cm="1">
        <f t="array" ref="AH490">INDEX($H490:$K490,0,MATCH(AH$475,$H$475:$K$475,0))*HLOOKUP(AH$474,$J$471:$R$472,2)</f>
        <v>1</v>
      </c>
      <c r="AI490" s="695" cm="1">
        <f t="array" ref="AI490">INDEX($H490:$K490,0,MATCH(AI$475,$H$475:$K$475,0))*HLOOKUP(AI$474,$J$471:$R$472,2)</f>
        <v>0</v>
      </c>
      <c r="AJ490" s="695" cm="1">
        <f t="array" ref="AJ490">INDEX($H490:$K490,0,MATCH(AJ$475,$H$475:$K$475,0))*HLOOKUP(AJ$474,$J$471:$R$472,2)</f>
        <v>0</v>
      </c>
      <c r="AK490" s="695" cm="1">
        <f t="array" ref="AK490">INDEX($H490:$K490,0,MATCH(AK$475,$H$475:$K$475,0))*HLOOKUP(AK$474,$J$471:$R$472,2)</f>
        <v>1</v>
      </c>
      <c r="AL490" s="695" cm="1">
        <f t="array" ref="AL490">INDEX($H490:$K490,0,MATCH(AL$475,$H$475:$K$475,0))*HLOOKUP(AL$474,$J$471:$R$472,2)</f>
        <v>1</v>
      </c>
      <c r="AM490" s="695" cm="1">
        <f t="array" ref="AM490">INDEX($H490:$K490,0,MATCH(AM$475,$H$475:$K$475,0))*HLOOKUP(AM$474,$J$471:$R$472,2)</f>
        <v>0</v>
      </c>
      <c r="AN490" s="695" cm="1">
        <f t="array" ref="AN490">INDEX($H490:$K490,0,MATCH(AN$475,$H$475:$K$475,0))*HLOOKUP(AN$474,$J$471:$R$472,2)</f>
        <v>0</v>
      </c>
      <c r="AO490" s="695" cm="1">
        <f t="array" ref="AO490">INDEX($H490:$K490,0,MATCH(AO$475,$H$475:$K$475,0))*HLOOKUP(AO$474,$J$471:$R$472,2)</f>
        <v>1</v>
      </c>
      <c r="AP490" s="695" cm="1">
        <f t="array" ref="AP490">INDEX($H490:$K490,0,MATCH(AP$475,$H$475:$K$475,0))*HLOOKUP(AP$474,$J$471:$R$472,2)</f>
        <v>1</v>
      </c>
      <c r="AQ490" s="695" cm="1">
        <f t="array" ref="AQ490">INDEX($H490:$K490,0,MATCH(AQ$475,$H$475:$K$475,0))*HLOOKUP(AQ$474,$J$471:$R$472,2)</f>
        <v>0</v>
      </c>
      <c r="AR490" s="695" cm="1">
        <f t="array" ref="AR490">INDEX($H490:$K490,0,MATCH(AR$475,$H$475:$K$475,0))*HLOOKUP(AR$474,$J$471:$R$472,2)</f>
        <v>0</v>
      </c>
      <c r="AS490" s="695" cm="1">
        <f t="array" ref="AS490">INDEX($H490:$K490,0,MATCH(AS$475,$H$475:$K$475,0))*HLOOKUP(AS$474,$J$471:$R$472,2)</f>
        <v>1</v>
      </c>
      <c r="AT490" s="695" cm="1">
        <f t="array" ref="AT490">INDEX($H490:$K490,0,MATCH(AT$475,$H$475:$K$475,0))*HLOOKUP(AT$474,$J$471:$R$472,2)</f>
        <v>1</v>
      </c>
      <c r="AU490" s="695" cm="1">
        <f t="array" ref="AU490">INDEX($H490:$K490,0,MATCH(AU$475,$H$475:$K$475,0))*HLOOKUP(AU$474,$J$471:$R$472,2)</f>
        <v>0</v>
      </c>
      <c r="AV490" s="186"/>
      <c r="AW490" s="186"/>
      <c r="AX490" s="16"/>
      <c r="AY490" s="8"/>
      <c r="AZ490" s="8"/>
      <c r="BA490" s="8"/>
    </row>
    <row r="491" spans="1:53" ht="14.5" outlineLevel="1" x14ac:dyDescent="0.35">
      <c r="A491" s="6"/>
      <c r="B491" s="7"/>
      <c r="C491" s="17"/>
      <c r="D491" s="17"/>
      <c r="E491" s="17"/>
      <c r="F491" s="26"/>
      <c r="G491" s="26" t="str">
        <f t="shared" si="195"/>
        <v>YYLWNwd</v>
      </c>
      <c r="H491" s="222">
        <f t="shared" ref="H491:K491" si="200">IF(H430&gt;0,1,0)</f>
        <v>0</v>
      </c>
      <c r="I491" s="222">
        <f t="shared" si="200"/>
        <v>1</v>
      </c>
      <c r="J491" s="222">
        <f t="shared" si="200"/>
        <v>1</v>
      </c>
      <c r="K491" s="222">
        <f t="shared" si="200"/>
        <v>0</v>
      </c>
      <c r="L491" s="695" cm="1">
        <f t="array" ref="L491">INDEX($H491:$K491,0,MATCH(L$475,$H$475:$K$475,0))*HLOOKUP(L$474,$J$471:$R$472,2)</f>
        <v>0</v>
      </c>
      <c r="M491" s="695" cm="1">
        <f t="array" ref="M491">INDEX($H491:$K491,0,MATCH(M$475,$H$475:$K$475,0))*HLOOKUP(M$474,$J$471:$R$472,2)</f>
        <v>1</v>
      </c>
      <c r="N491" s="695" cm="1">
        <f t="array" ref="N491">INDEX($H491:$K491,0,MATCH(N$475,$H$475:$K$475,0))*HLOOKUP(N$474,$J$471:$R$472,2)</f>
        <v>1</v>
      </c>
      <c r="O491" s="695" cm="1">
        <f t="array" ref="O491">INDEX($H491:$K491,0,MATCH(O$475,$H$475:$K$475,0))*HLOOKUP(O$474,$J$471:$R$472,2)</f>
        <v>0</v>
      </c>
      <c r="P491" s="695" cm="1">
        <f t="array" ref="P491">INDEX($H491:$K491,0,MATCH(P$475,$H$475:$K$475,0))*HLOOKUP(P$474,$J$471:$R$472,2)</f>
        <v>0</v>
      </c>
      <c r="Q491" s="695" cm="1">
        <f t="array" ref="Q491">INDEX($H491:$K491,0,MATCH(Q$475,$H$475:$K$475,0))*HLOOKUP(Q$474,$J$471:$R$472,2)</f>
        <v>1</v>
      </c>
      <c r="R491" s="695" cm="1">
        <f t="array" ref="R491">INDEX($H491:$K491,0,MATCH(R$475,$H$475:$K$475,0))*HLOOKUP(R$474,$J$471:$R$472,2)</f>
        <v>1</v>
      </c>
      <c r="S491" s="695" cm="1">
        <f t="array" ref="S491">INDEX($H491:$K491,0,MATCH(S$475,$H$475:$K$475,0))*HLOOKUP(S$474,$J$471:$R$472,2)</f>
        <v>0</v>
      </c>
      <c r="T491" s="695" cm="1">
        <f t="array" ref="T491">INDEX($H491:$K491,0,MATCH(T$475,$H$475:$K$475,0))*HLOOKUP(T$474,$J$471:$R$472,2)</f>
        <v>0</v>
      </c>
      <c r="U491" s="695" cm="1">
        <f t="array" ref="U491">INDEX($H491:$K491,0,MATCH(U$475,$H$475:$K$475,0))*HLOOKUP(U$474,$J$471:$R$472,2)</f>
        <v>1</v>
      </c>
      <c r="V491" s="695" cm="1">
        <f t="array" ref="V491">INDEX($H491:$K491,0,MATCH(V$475,$H$475:$K$475,0))*HLOOKUP(V$474,$J$471:$R$472,2)</f>
        <v>1</v>
      </c>
      <c r="W491" s="695" cm="1">
        <f t="array" ref="W491">INDEX($H491:$K491,0,MATCH(W$475,$H$475:$K$475,0))*HLOOKUP(W$474,$J$471:$R$472,2)</f>
        <v>0</v>
      </c>
      <c r="X491" s="695" cm="1">
        <f t="array" ref="X491">INDEX($H491:$K491,0,MATCH(X$475,$H$475:$K$475,0))*HLOOKUP(X$474,$J$471:$R$472,2)</f>
        <v>0</v>
      </c>
      <c r="Y491" s="695" cm="1">
        <f t="array" ref="Y491">INDEX($H491:$K491,0,MATCH(Y$475,$H$475:$K$475,0))*HLOOKUP(Y$474,$J$471:$R$472,2)</f>
        <v>1</v>
      </c>
      <c r="Z491" s="695" cm="1">
        <f t="array" ref="Z491">INDEX($H491:$K491,0,MATCH(Z$475,$H$475:$K$475,0))*HLOOKUP(Z$474,$J$471:$R$472,2)</f>
        <v>1</v>
      </c>
      <c r="AA491" s="695" cm="1">
        <f t="array" ref="AA491">INDEX($H491:$K491,0,MATCH(AA$475,$H$475:$K$475,0))*HLOOKUP(AA$474,$J$471:$R$472,2)</f>
        <v>0</v>
      </c>
      <c r="AB491" s="695" cm="1">
        <f t="array" ref="AB491">INDEX($H491:$K491,0,MATCH(AB$475,$H$475:$K$475,0))*HLOOKUP(AB$474,$J$471:$R$472,2)</f>
        <v>0</v>
      </c>
      <c r="AC491" s="695" cm="1">
        <f t="array" ref="AC491">INDEX($H491:$K491,0,MATCH(AC$475,$H$475:$K$475,0))*HLOOKUP(AC$474,$J$471:$R$472,2)</f>
        <v>1</v>
      </c>
      <c r="AD491" s="695" cm="1">
        <f t="array" ref="AD491">INDEX($H491:$K491,0,MATCH(AD$475,$H$475:$K$475,0))*HLOOKUP(AD$474,$J$471:$R$472,2)</f>
        <v>1</v>
      </c>
      <c r="AE491" s="695" cm="1">
        <f t="array" ref="AE491">INDEX($H491:$K491,0,MATCH(AE$475,$H$475:$K$475,0))*HLOOKUP(AE$474,$J$471:$R$472,2)</f>
        <v>0</v>
      </c>
      <c r="AF491" s="695" cm="1">
        <f t="array" ref="AF491">INDEX($H491:$K491,0,MATCH(AF$475,$H$475:$K$475,0))*HLOOKUP(AF$474,$J$471:$R$472,2)</f>
        <v>0</v>
      </c>
      <c r="AG491" s="695" cm="1">
        <f t="array" ref="AG491">INDEX($H491:$K491,0,MATCH(AG$475,$H$475:$K$475,0))*HLOOKUP(AG$474,$J$471:$R$472,2)</f>
        <v>1</v>
      </c>
      <c r="AH491" s="695" cm="1">
        <f t="array" ref="AH491">INDEX($H491:$K491,0,MATCH(AH$475,$H$475:$K$475,0))*HLOOKUP(AH$474,$J$471:$R$472,2)</f>
        <v>1</v>
      </c>
      <c r="AI491" s="695" cm="1">
        <f t="array" ref="AI491">INDEX($H491:$K491,0,MATCH(AI$475,$H$475:$K$475,0))*HLOOKUP(AI$474,$J$471:$R$472,2)</f>
        <v>0</v>
      </c>
      <c r="AJ491" s="695" cm="1">
        <f t="array" ref="AJ491">INDEX($H491:$K491,0,MATCH(AJ$475,$H$475:$K$475,0))*HLOOKUP(AJ$474,$J$471:$R$472,2)</f>
        <v>0</v>
      </c>
      <c r="AK491" s="695" cm="1">
        <f t="array" ref="AK491">INDEX($H491:$K491,0,MATCH(AK$475,$H$475:$K$475,0))*HLOOKUP(AK$474,$J$471:$R$472,2)</f>
        <v>1</v>
      </c>
      <c r="AL491" s="695" cm="1">
        <f t="array" ref="AL491">INDEX($H491:$K491,0,MATCH(AL$475,$H$475:$K$475,0))*HLOOKUP(AL$474,$J$471:$R$472,2)</f>
        <v>1</v>
      </c>
      <c r="AM491" s="695" cm="1">
        <f t="array" ref="AM491">INDEX($H491:$K491,0,MATCH(AM$475,$H$475:$K$475,0))*HLOOKUP(AM$474,$J$471:$R$472,2)</f>
        <v>0</v>
      </c>
      <c r="AN491" s="695" cm="1">
        <f t="array" ref="AN491">INDEX($H491:$K491,0,MATCH(AN$475,$H$475:$K$475,0))*HLOOKUP(AN$474,$J$471:$R$472,2)</f>
        <v>0</v>
      </c>
      <c r="AO491" s="695" cm="1">
        <f t="array" ref="AO491">INDEX($H491:$K491,0,MATCH(AO$475,$H$475:$K$475,0))*HLOOKUP(AO$474,$J$471:$R$472,2)</f>
        <v>1</v>
      </c>
      <c r="AP491" s="695" cm="1">
        <f t="array" ref="AP491">INDEX($H491:$K491,0,MATCH(AP$475,$H$475:$K$475,0))*HLOOKUP(AP$474,$J$471:$R$472,2)</f>
        <v>1</v>
      </c>
      <c r="AQ491" s="695" cm="1">
        <f t="array" ref="AQ491">INDEX($H491:$K491,0,MATCH(AQ$475,$H$475:$K$475,0))*HLOOKUP(AQ$474,$J$471:$R$472,2)</f>
        <v>0</v>
      </c>
      <c r="AR491" s="695" cm="1">
        <f t="array" ref="AR491">INDEX($H491:$K491,0,MATCH(AR$475,$H$475:$K$475,0))*HLOOKUP(AR$474,$J$471:$R$472,2)</f>
        <v>0</v>
      </c>
      <c r="AS491" s="695" cm="1">
        <f t="array" ref="AS491">INDEX($H491:$K491,0,MATCH(AS$475,$H$475:$K$475,0))*HLOOKUP(AS$474,$J$471:$R$472,2)</f>
        <v>1</v>
      </c>
      <c r="AT491" s="695" cm="1">
        <f t="array" ref="AT491">INDEX($H491:$K491,0,MATCH(AT$475,$H$475:$K$475,0))*HLOOKUP(AT$474,$J$471:$R$472,2)</f>
        <v>1</v>
      </c>
      <c r="AU491" s="695" cm="1">
        <f t="array" ref="AU491">INDEX($H491:$K491,0,MATCH(AU$475,$H$475:$K$475,0))*HLOOKUP(AU$474,$J$471:$R$472,2)</f>
        <v>0</v>
      </c>
      <c r="AV491" s="186"/>
      <c r="AW491" s="186"/>
      <c r="AX491" s="16"/>
      <c r="AY491" s="8"/>
      <c r="AZ491" s="8"/>
      <c r="BA491" s="8"/>
    </row>
    <row r="492" spans="1:53" ht="14.5" outlineLevel="1" x14ac:dyDescent="0.35">
      <c r="A492" s="6"/>
      <c r="B492" s="7"/>
      <c r="C492" s="17"/>
      <c r="D492" s="17"/>
      <c r="E492" s="17"/>
      <c r="F492" s="26"/>
      <c r="G492" s="26" t="str">
        <f t="shared" si="195"/>
        <v>YYWLWz</v>
      </c>
      <c r="H492" s="222">
        <f t="shared" ref="H492:K492" si="201">IF(H431&gt;0,1,0)</f>
        <v>1</v>
      </c>
      <c r="I492" s="222">
        <f t="shared" si="201"/>
        <v>1</v>
      </c>
      <c r="J492" s="222">
        <f t="shared" si="201"/>
        <v>1</v>
      </c>
      <c r="K492" s="222">
        <f t="shared" si="201"/>
        <v>0</v>
      </c>
      <c r="L492" s="695" cm="1">
        <f t="array" ref="L492">INDEX($H492:$K492,0,MATCH(L$475,$H$475:$K$475,0))*HLOOKUP(L$474,$J$471:$R$472,2)</f>
        <v>1</v>
      </c>
      <c r="M492" s="695" cm="1">
        <f t="array" ref="M492">INDEX($H492:$K492,0,MATCH(M$475,$H$475:$K$475,0))*HLOOKUP(M$474,$J$471:$R$472,2)</f>
        <v>1</v>
      </c>
      <c r="N492" s="695" cm="1">
        <f t="array" ref="N492">INDEX($H492:$K492,0,MATCH(N$475,$H$475:$K$475,0))*HLOOKUP(N$474,$J$471:$R$472,2)</f>
        <v>1</v>
      </c>
      <c r="O492" s="695" cm="1">
        <f t="array" ref="O492">INDEX($H492:$K492,0,MATCH(O$475,$H$475:$K$475,0))*HLOOKUP(O$474,$J$471:$R$472,2)</f>
        <v>0</v>
      </c>
      <c r="P492" s="695" cm="1">
        <f t="array" ref="P492">INDEX($H492:$K492,0,MATCH(P$475,$H$475:$K$475,0))*HLOOKUP(P$474,$J$471:$R$472,2)</f>
        <v>1</v>
      </c>
      <c r="Q492" s="695" cm="1">
        <f t="array" ref="Q492">INDEX($H492:$K492,0,MATCH(Q$475,$H$475:$K$475,0))*HLOOKUP(Q$474,$J$471:$R$472,2)</f>
        <v>1</v>
      </c>
      <c r="R492" s="695" cm="1">
        <f t="array" ref="R492">INDEX($H492:$K492,0,MATCH(R$475,$H$475:$K$475,0))*HLOOKUP(R$474,$J$471:$R$472,2)</f>
        <v>1</v>
      </c>
      <c r="S492" s="695" cm="1">
        <f t="array" ref="S492">INDEX($H492:$K492,0,MATCH(S$475,$H$475:$K$475,0))*HLOOKUP(S$474,$J$471:$R$472,2)</f>
        <v>0</v>
      </c>
      <c r="T492" s="695" cm="1">
        <f t="array" ref="T492">INDEX($H492:$K492,0,MATCH(T$475,$H$475:$K$475,0))*HLOOKUP(T$474,$J$471:$R$472,2)</f>
        <v>1</v>
      </c>
      <c r="U492" s="695" cm="1">
        <f t="array" ref="U492">INDEX($H492:$K492,0,MATCH(U$475,$H$475:$K$475,0))*HLOOKUP(U$474,$J$471:$R$472,2)</f>
        <v>1</v>
      </c>
      <c r="V492" s="695" cm="1">
        <f t="array" ref="V492">INDEX($H492:$K492,0,MATCH(V$475,$H$475:$K$475,0))*HLOOKUP(V$474,$J$471:$R$472,2)</f>
        <v>1</v>
      </c>
      <c r="W492" s="695" cm="1">
        <f t="array" ref="W492">INDEX($H492:$K492,0,MATCH(W$475,$H$475:$K$475,0))*HLOOKUP(W$474,$J$471:$R$472,2)</f>
        <v>0</v>
      </c>
      <c r="X492" s="695" cm="1">
        <f t="array" ref="X492">INDEX($H492:$K492,0,MATCH(X$475,$H$475:$K$475,0))*HLOOKUP(X$474,$J$471:$R$472,2)</f>
        <v>1</v>
      </c>
      <c r="Y492" s="695" cm="1">
        <f t="array" ref="Y492">INDEX($H492:$K492,0,MATCH(Y$475,$H$475:$K$475,0))*HLOOKUP(Y$474,$J$471:$R$472,2)</f>
        <v>1</v>
      </c>
      <c r="Z492" s="695" cm="1">
        <f t="array" ref="Z492">INDEX($H492:$K492,0,MATCH(Z$475,$H$475:$K$475,0))*HLOOKUP(Z$474,$J$471:$R$472,2)</f>
        <v>1</v>
      </c>
      <c r="AA492" s="695" cm="1">
        <f t="array" ref="AA492">INDEX($H492:$K492,0,MATCH(AA$475,$H$475:$K$475,0))*HLOOKUP(AA$474,$J$471:$R$472,2)</f>
        <v>0</v>
      </c>
      <c r="AB492" s="695" cm="1">
        <f t="array" ref="AB492">INDEX($H492:$K492,0,MATCH(AB$475,$H$475:$K$475,0))*HLOOKUP(AB$474,$J$471:$R$472,2)</f>
        <v>1</v>
      </c>
      <c r="AC492" s="695" cm="1">
        <f t="array" ref="AC492">INDEX($H492:$K492,0,MATCH(AC$475,$H$475:$K$475,0))*HLOOKUP(AC$474,$J$471:$R$472,2)</f>
        <v>1</v>
      </c>
      <c r="AD492" s="695" cm="1">
        <f t="array" ref="AD492">INDEX($H492:$K492,0,MATCH(AD$475,$H$475:$K$475,0))*HLOOKUP(AD$474,$J$471:$R$472,2)</f>
        <v>1</v>
      </c>
      <c r="AE492" s="695" cm="1">
        <f t="array" ref="AE492">INDEX($H492:$K492,0,MATCH(AE$475,$H$475:$K$475,0))*HLOOKUP(AE$474,$J$471:$R$472,2)</f>
        <v>0</v>
      </c>
      <c r="AF492" s="695" cm="1">
        <f t="array" ref="AF492">INDEX($H492:$K492,0,MATCH(AF$475,$H$475:$K$475,0))*HLOOKUP(AF$474,$J$471:$R$472,2)</f>
        <v>1</v>
      </c>
      <c r="AG492" s="695" cm="1">
        <f t="array" ref="AG492">INDEX($H492:$K492,0,MATCH(AG$475,$H$475:$K$475,0))*HLOOKUP(AG$474,$J$471:$R$472,2)</f>
        <v>1</v>
      </c>
      <c r="AH492" s="695" cm="1">
        <f t="array" ref="AH492">INDEX($H492:$K492,0,MATCH(AH$475,$H$475:$K$475,0))*HLOOKUP(AH$474,$J$471:$R$472,2)</f>
        <v>1</v>
      </c>
      <c r="AI492" s="695" cm="1">
        <f t="array" ref="AI492">INDEX($H492:$K492,0,MATCH(AI$475,$H$475:$K$475,0))*HLOOKUP(AI$474,$J$471:$R$472,2)</f>
        <v>0</v>
      </c>
      <c r="AJ492" s="695" cm="1">
        <f t="array" ref="AJ492">INDEX($H492:$K492,0,MATCH(AJ$475,$H$475:$K$475,0))*HLOOKUP(AJ$474,$J$471:$R$472,2)</f>
        <v>1</v>
      </c>
      <c r="AK492" s="695" cm="1">
        <f t="array" ref="AK492">INDEX($H492:$K492,0,MATCH(AK$475,$H$475:$K$475,0))*HLOOKUP(AK$474,$J$471:$R$472,2)</f>
        <v>1</v>
      </c>
      <c r="AL492" s="695" cm="1">
        <f t="array" ref="AL492">INDEX($H492:$K492,0,MATCH(AL$475,$H$475:$K$475,0))*HLOOKUP(AL$474,$J$471:$R$472,2)</f>
        <v>1</v>
      </c>
      <c r="AM492" s="695" cm="1">
        <f t="array" ref="AM492">INDEX($H492:$K492,0,MATCH(AM$475,$H$475:$K$475,0))*HLOOKUP(AM$474,$J$471:$R$472,2)</f>
        <v>0</v>
      </c>
      <c r="AN492" s="695" cm="1">
        <f t="array" ref="AN492">INDEX($H492:$K492,0,MATCH(AN$475,$H$475:$K$475,0))*HLOOKUP(AN$474,$J$471:$R$472,2)</f>
        <v>1</v>
      </c>
      <c r="AO492" s="695" cm="1">
        <f t="array" ref="AO492">INDEX($H492:$K492,0,MATCH(AO$475,$H$475:$K$475,0))*HLOOKUP(AO$474,$J$471:$R$472,2)</f>
        <v>1</v>
      </c>
      <c r="AP492" s="695" cm="1">
        <f t="array" ref="AP492">INDEX($H492:$K492,0,MATCH(AP$475,$H$475:$K$475,0))*HLOOKUP(AP$474,$J$471:$R$472,2)</f>
        <v>1</v>
      </c>
      <c r="AQ492" s="695" cm="1">
        <f t="array" ref="AQ492">INDEX($H492:$K492,0,MATCH(AQ$475,$H$475:$K$475,0))*HLOOKUP(AQ$474,$J$471:$R$472,2)</f>
        <v>0</v>
      </c>
      <c r="AR492" s="695" cm="1">
        <f t="array" ref="AR492">INDEX($H492:$K492,0,MATCH(AR$475,$H$475:$K$475,0))*HLOOKUP(AR$474,$J$471:$R$472,2)</f>
        <v>1</v>
      </c>
      <c r="AS492" s="695" cm="1">
        <f t="array" ref="AS492">INDEX($H492:$K492,0,MATCH(AS$475,$H$475:$K$475,0))*HLOOKUP(AS$474,$J$471:$R$472,2)</f>
        <v>1</v>
      </c>
      <c r="AT492" s="695" cm="1">
        <f t="array" ref="AT492">INDEX($H492:$K492,0,MATCH(AT$475,$H$475:$K$475,0))*HLOOKUP(AT$474,$J$471:$R$472,2)</f>
        <v>1</v>
      </c>
      <c r="AU492" s="695" cm="1">
        <f t="array" ref="AU492">INDEX($H492:$K492,0,MATCH(AU$475,$H$475:$K$475,0))*HLOOKUP(AU$474,$J$471:$R$472,2)</f>
        <v>0</v>
      </c>
      <c r="AV492" s="186"/>
      <c r="AW492" s="186"/>
      <c r="AX492" s="16"/>
      <c r="AY492" s="8"/>
      <c r="AZ492" s="8"/>
      <c r="BA492" s="8"/>
    </row>
    <row r="493" spans="1:53" ht="14.5" outlineLevel="1" x14ac:dyDescent="0.35">
      <c r="A493" s="6"/>
      <c r="B493" s="7"/>
      <c r="C493" s="17"/>
      <c r="D493" s="17"/>
      <c r="E493" s="17"/>
      <c r="F493" s="26"/>
      <c r="G493" s="26" t="str">
        <f t="shared" si="195"/>
        <v>YYWLWzd</v>
      </c>
      <c r="H493" s="222">
        <f t="shared" ref="H493:K493" si="202">IF(H432&gt;0,1,0)</f>
        <v>1</v>
      </c>
      <c r="I493" s="222">
        <f t="shared" si="202"/>
        <v>1</v>
      </c>
      <c r="J493" s="222">
        <f t="shared" si="202"/>
        <v>1</v>
      </c>
      <c r="K493" s="222">
        <f t="shared" si="202"/>
        <v>0</v>
      </c>
      <c r="L493" s="695" cm="1">
        <f t="array" ref="L493">INDEX($H493:$K493,0,MATCH(L$475,$H$475:$K$475,0))*HLOOKUP(L$474,$J$471:$R$472,2)</f>
        <v>1</v>
      </c>
      <c r="M493" s="695" cm="1">
        <f t="array" ref="M493">INDEX($H493:$K493,0,MATCH(M$475,$H$475:$K$475,0))*HLOOKUP(M$474,$J$471:$R$472,2)</f>
        <v>1</v>
      </c>
      <c r="N493" s="695" cm="1">
        <f t="array" ref="N493">INDEX($H493:$K493,0,MATCH(N$475,$H$475:$K$475,0))*HLOOKUP(N$474,$J$471:$R$472,2)</f>
        <v>1</v>
      </c>
      <c r="O493" s="695" cm="1">
        <f t="array" ref="O493">INDEX($H493:$K493,0,MATCH(O$475,$H$475:$K$475,0))*HLOOKUP(O$474,$J$471:$R$472,2)</f>
        <v>0</v>
      </c>
      <c r="P493" s="695" cm="1">
        <f t="array" ref="P493">INDEX($H493:$K493,0,MATCH(P$475,$H$475:$K$475,0))*HLOOKUP(P$474,$J$471:$R$472,2)</f>
        <v>1</v>
      </c>
      <c r="Q493" s="695" cm="1">
        <f t="array" ref="Q493">INDEX($H493:$K493,0,MATCH(Q$475,$H$475:$K$475,0))*HLOOKUP(Q$474,$J$471:$R$472,2)</f>
        <v>1</v>
      </c>
      <c r="R493" s="695" cm="1">
        <f t="array" ref="R493">INDEX($H493:$K493,0,MATCH(R$475,$H$475:$K$475,0))*HLOOKUP(R$474,$J$471:$R$472,2)</f>
        <v>1</v>
      </c>
      <c r="S493" s="695" cm="1">
        <f t="array" ref="S493">INDEX($H493:$K493,0,MATCH(S$475,$H$475:$K$475,0))*HLOOKUP(S$474,$J$471:$R$472,2)</f>
        <v>0</v>
      </c>
      <c r="T493" s="695" cm="1">
        <f t="array" ref="T493">INDEX($H493:$K493,0,MATCH(T$475,$H$475:$K$475,0))*HLOOKUP(T$474,$J$471:$R$472,2)</f>
        <v>1</v>
      </c>
      <c r="U493" s="695" cm="1">
        <f t="array" ref="U493">INDEX($H493:$K493,0,MATCH(U$475,$H$475:$K$475,0))*HLOOKUP(U$474,$J$471:$R$472,2)</f>
        <v>1</v>
      </c>
      <c r="V493" s="695" cm="1">
        <f t="array" ref="V493">INDEX($H493:$K493,0,MATCH(V$475,$H$475:$K$475,0))*HLOOKUP(V$474,$J$471:$R$472,2)</f>
        <v>1</v>
      </c>
      <c r="W493" s="695" cm="1">
        <f t="array" ref="W493">INDEX($H493:$K493,0,MATCH(W$475,$H$475:$K$475,0))*HLOOKUP(W$474,$J$471:$R$472,2)</f>
        <v>0</v>
      </c>
      <c r="X493" s="695" cm="1">
        <f t="array" ref="X493">INDEX($H493:$K493,0,MATCH(X$475,$H$475:$K$475,0))*HLOOKUP(X$474,$J$471:$R$472,2)</f>
        <v>1</v>
      </c>
      <c r="Y493" s="695" cm="1">
        <f t="array" ref="Y493">INDEX($H493:$K493,0,MATCH(Y$475,$H$475:$K$475,0))*HLOOKUP(Y$474,$J$471:$R$472,2)</f>
        <v>1</v>
      </c>
      <c r="Z493" s="695" cm="1">
        <f t="array" ref="Z493">INDEX($H493:$K493,0,MATCH(Z$475,$H$475:$K$475,0))*HLOOKUP(Z$474,$J$471:$R$472,2)</f>
        <v>1</v>
      </c>
      <c r="AA493" s="695" cm="1">
        <f t="array" ref="AA493">INDEX($H493:$K493,0,MATCH(AA$475,$H$475:$K$475,0))*HLOOKUP(AA$474,$J$471:$R$472,2)</f>
        <v>0</v>
      </c>
      <c r="AB493" s="695" cm="1">
        <f t="array" ref="AB493">INDEX($H493:$K493,0,MATCH(AB$475,$H$475:$K$475,0))*HLOOKUP(AB$474,$J$471:$R$472,2)</f>
        <v>1</v>
      </c>
      <c r="AC493" s="695" cm="1">
        <f t="array" ref="AC493">INDEX($H493:$K493,0,MATCH(AC$475,$H$475:$K$475,0))*HLOOKUP(AC$474,$J$471:$R$472,2)</f>
        <v>1</v>
      </c>
      <c r="AD493" s="695" cm="1">
        <f t="array" ref="AD493">INDEX($H493:$K493,0,MATCH(AD$475,$H$475:$K$475,0))*HLOOKUP(AD$474,$J$471:$R$472,2)</f>
        <v>1</v>
      </c>
      <c r="AE493" s="695" cm="1">
        <f t="array" ref="AE493">INDEX($H493:$K493,0,MATCH(AE$475,$H$475:$K$475,0))*HLOOKUP(AE$474,$J$471:$R$472,2)</f>
        <v>0</v>
      </c>
      <c r="AF493" s="695" cm="1">
        <f t="array" ref="AF493">INDEX($H493:$K493,0,MATCH(AF$475,$H$475:$K$475,0))*HLOOKUP(AF$474,$J$471:$R$472,2)</f>
        <v>1</v>
      </c>
      <c r="AG493" s="695" cm="1">
        <f t="array" ref="AG493">INDEX($H493:$K493,0,MATCH(AG$475,$H$475:$K$475,0))*HLOOKUP(AG$474,$J$471:$R$472,2)</f>
        <v>1</v>
      </c>
      <c r="AH493" s="695" cm="1">
        <f t="array" ref="AH493">INDEX($H493:$K493,0,MATCH(AH$475,$H$475:$K$475,0))*HLOOKUP(AH$474,$J$471:$R$472,2)</f>
        <v>1</v>
      </c>
      <c r="AI493" s="695" cm="1">
        <f t="array" ref="AI493">INDEX($H493:$K493,0,MATCH(AI$475,$H$475:$K$475,0))*HLOOKUP(AI$474,$J$471:$R$472,2)</f>
        <v>0</v>
      </c>
      <c r="AJ493" s="695" cm="1">
        <f t="array" ref="AJ493">INDEX($H493:$K493,0,MATCH(AJ$475,$H$475:$K$475,0))*HLOOKUP(AJ$474,$J$471:$R$472,2)</f>
        <v>1</v>
      </c>
      <c r="AK493" s="695" cm="1">
        <f t="array" ref="AK493">INDEX($H493:$K493,0,MATCH(AK$475,$H$475:$K$475,0))*HLOOKUP(AK$474,$J$471:$R$472,2)</f>
        <v>1</v>
      </c>
      <c r="AL493" s="695" cm="1">
        <f t="array" ref="AL493">INDEX($H493:$K493,0,MATCH(AL$475,$H$475:$K$475,0))*HLOOKUP(AL$474,$J$471:$R$472,2)</f>
        <v>1</v>
      </c>
      <c r="AM493" s="695" cm="1">
        <f t="array" ref="AM493">INDEX($H493:$K493,0,MATCH(AM$475,$H$475:$K$475,0))*HLOOKUP(AM$474,$J$471:$R$472,2)</f>
        <v>0</v>
      </c>
      <c r="AN493" s="695" cm="1">
        <f t="array" ref="AN493">INDEX($H493:$K493,0,MATCH(AN$475,$H$475:$K$475,0))*HLOOKUP(AN$474,$J$471:$R$472,2)</f>
        <v>1</v>
      </c>
      <c r="AO493" s="695" cm="1">
        <f t="array" ref="AO493">INDEX($H493:$K493,0,MATCH(AO$475,$H$475:$K$475,0))*HLOOKUP(AO$474,$J$471:$R$472,2)</f>
        <v>1</v>
      </c>
      <c r="AP493" s="695" cm="1">
        <f t="array" ref="AP493">INDEX($H493:$K493,0,MATCH(AP$475,$H$475:$K$475,0))*HLOOKUP(AP$474,$J$471:$R$472,2)</f>
        <v>1</v>
      </c>
      <c r="AQ493" s="695" cm="1">
        <f t="array" ref="AQ493">INDEX($H493:$K493,0,MATCH(AQ$475,$H$475:$K$475,0))*HLOOKUP(AQ$474,$J$471:$R$472,2)</f>
        <v>0</v>
      </c>
      <c r="AR493" s="695" cm="1">
        <f t="array" ref="AR493">INDEX($H493:$K493,0,MATCH(AR$475,$H$475:$K$475,0))*HLOOKUP(AR$474,$J$471:$R$472,2)</f>
        <v>1</v>
      </c>
      <c r="AS493" s="695" cm="1">
        <f t="array" ref="AS493">INDEX($H493:$K493,0,MATCH(AS$475,$H$475:$K$475,0))*HLOOKUP(AS$474,$J$471:$R$472,2)</f>
        <v>1</v>
      </c>
      <c r="AT493" s="695" cm="1">
        <f t="array" ref="AT493">INDEX($H493:$K493,0,MATCH(AT$475,$H$475:$K$475,0))*HLOOKUP(AT$474,$J$471:$R$472,2)</f>
        <v>1</v>
      </c>
      <c r="AU493" s="695" cm="1">
        <f t="array" ref="AU493">INDEX($H493:$K493,0,MATCH(AU$475,$H$475:$K$475,0))*HLOOKUP(AU$474,$J$471:$R$472,2)</f>
        <v>0</v>
      </c>
      <c r="AV493" s="186"/>
      <c r="AW493" s="186"/>
      <c r="AX493" s="16"/>
      <c r="AY493" s="8"/>
      <c r="AZ493" s="8"/>
      <c r="BA493" s="8"/>
    </row>
    <row r="494" spans="1:53" ht="14.5" outlineLevel="1" x14ac:dyDescent="0.35">
      <c r="A494" s="6"/>
      <c r="B494" s="7"/>
      <c r="C494" s="17"/>
      <c r="D494" s="17"/>
      <c r="E494" s="17"/>
      <c r="F494" s="26"/>
      <c r="G494" s="26" t="str">
        <f t="shared" si="195"/>
        <v>YYNWLw</v>
      </c>
      <c r="H494" s="222">
        <f t="shared" ref="H494:K494" si="203">IF(H433&gt;0,1,0)</f>
        <v>0</v>
      </c>
      <c r="I494" s="222">
        <f t="shared" si="203"/>
        <v>1</v>
      </c>
      <c r="J494" s="222">
        <f t="shared" si="203"/>
        <v>1</v>
      </c>
      <c r="K494" s="222">
        <f t="shared" si="203"/>
        <v>0</v>
      </c>
      <c r="L494" s="695" cm="1">
        <f t="array" ref="L494">INDEX($H494:$K494,0,MATCH(L$475,$H$475:$K$475,0))*HLOOKUP(L$474,$J$471:$R$472,2)</f>
        <v>0</v>
      </c>
      <c r="M494" s="695" cm="1">
        <f t="array" ref="M494">INDEX($H494:$K494,0,MATCH(M$475,$H$475:$K$475,0))*HLOOKUP(M$474,$J$471:$R$472,2)</f>
        <v>1</v>
      </c>
      <c r="N494" s="695" cm="1">
        <f t="array" ref="N494">INDEX($H494:$K494,0,MATCH(N$475,$H$475:$K$475,0))*HLOOKUP(N$474,$J$471:$R$472,2)</f>
        <v>1</v>
      </c>
      <c r="O494" s="695" cm="1">
        <f t="array" ref="O494">INDEX($H494:$K494,0,MATCH(O$475,$H$475:$K$475,0))*HLOOKUP(O$474,$J$471:$R$472,2)</f>
        <v>0</v>
      </c>
      <c r="P494" s="695" cm="1">
        <f t="array" ref="P494">INDEX($H494:$K494,0,MATCH(P$475,$H$475:$K$475,0))*HLOOKUP(P$474,$J$471:$R$472,2)</f>
        <v>0</v>
      </c>
      <c r="Q494" s="695" cm="1">
        <f t="array" ref="Q494">INDEX($H494:$K494,0,MATCH(Q$475,$H$475:$K$475,0))*HLOOKUP(Q$474,$J$471:$R$472,2)</f>
        <v>1</v>
      </c>
      <c r="R494" s="695" cm="1">
        <f t="array" ref="R494">INDEX($H494:$K494,0,MATCH(R$475,$H$475:$K$475,0))*HLOOKUP(R$474,$J$471:$R$472,2)</f>
        <v>1</v>
      </c>
      <c r="S494" s="695" cm="1">
        <f t="array" ref="S494">INDEX($H494:$K494,0,MATCH(S$475,$H$475:$K$475,0))*HLOOKUP(S$474,$J$471:$R$472,2)</f>
        <v>0</v>
      </c>
      <c r="T494" s="695" cm="1">
        <f t="array" ref="T494">INDEX($H494:$K494,0,MATCH(T$475,$H$475:$K$475,0))*HLOOKUP(T$474,$J$471:$R$472,2)</f>
        <v>0</v>
      </c>
      <c r="U494" s="695" cm="1">
        <f t="array" ref="U494">INDEX($H494:$K494,0,MATCH(U$475,$H$475:$K$475,0))*HLOOKUP(U$474,$J$471:$R$472,2)</f>
        <v>1</v>
      </c>
      <c r="V494" s="695" cm="1">
        <f t="array" ref="V494">INDEX($H494:$K494,0,MATCH(V$475,$H$475:$K$475,0))*HLOOKUP(V$474,$J$471:$R$472,2)</f>
        <v>1</v>
      </c>
      <c r="W494" s="695" cm="1">
        <f t="array" ref="W494">INDEX($H494:$K494,0,MATCH(W$475,$H$475:$K$475,0))*HLOOKUP(W$474,$J$471:$R$472,2)</f>
        <v>0</v>
      </c>
      <c r="X494" s="695" cm="1">
        <f t="array" ref="X494">INDEX($H494:$K494,0,MATCH(X$475,$H$475:$K$475,0))*HLOOKUP(X$474,$J$471:$R$472,2)</f>
        <v>0</v>
      </c>
      <c r="Y494" s="695" cm="1">
        <f t="array" ref="Y494">INDEX($H494:$K494,0,MATCH(Y$475,$H$475:$K$475,0))*HLOOKUP(Y$474,$J$471:$R$472,2)</f>
        <v>1</v>
      </c>
      <c r="Z494" s="695" cm="1">
        <f t="array" ref="Z494">INDEX($H494:$K494,0,MATCH(Z$475,$H$475:$K$475,0))*HLOOKUP(Z$474,$J$471:$R$472,2)</f>
        <v>1</v>
      </c>
      <c r="AA494" s="695" cm="1">
        <f t="array" ref="AA494">INDEX($H494:$K494,0,MATCH(AA$475,$H$475:$K$475,0))*HLOOKUP(AA$474,$J$471:$R$472,2)</f>
        <v>0</v>
      </c>
      <c r="AB494" s="695" cm="1">
        <f t="array" ref="AB494">INDEX($H494:$K494,0,MATCH(AB$475,$H$475:$K$475,0))*HLOOKUP(AB$474,$J$471:$R$472,2)</f>
        <v>0</v>
      </c>
      <c r="AC494" s="695" cm="1">
        <f t="array" ref="AC494">INDEX($H494:$K494,0,MATCH(AC$475,$H$475:$K$475,0))*HLOOKUP(AC$474,$J$471:$R$472,2)</f>
        <v>1</v>
      </c>
      <c r="AD494" s="695" cm="1">
        <f t="array" ref="AD494">INDEX($H494:$K494,0,MATCH(AD$475,$H$475:$K$475,0))*HLOOKUP(AD$474,$J$471:$R$472,2)</f>
        <v>1</v>
      </c>
      <c r="AE494" s="695" cm="1">
        <f t="array" ref="AE494">INDEX($H494:$K494,0,MATCH(AE$475,$H$475:$K$475,0))*HLOOKUP(AE$474,$J$471:$R$472,2)</f>
        <v>0</v>
      </c>
      <c r="AF494" s="695" cm="1">
        <f t="array" ref="AF494">INDEX($H494:$K494,0,MATCH(AF$475,$H$475:$K$475,0))*HLOOKUP(AF$474,$J$471:$R$472,2)</f>
        <v>0</v>
      </c>
      <c r="AG494" s="695" cm="1">
        <f t="array" ref="AG494">INDEX($H494:$K494,0,MATCH(AG$475,$H$475:$K$475,0))*HLOOKUP(AG$474,$J$471:$R$472,2)</f>
        <v>1</v>
      </c>
      <c r="AH494" s="695" cm="1">
        <f t="array" ref="AH494">INDEX($H494:$K494,0,MATCH(AH$475,$H$475:$K$475,0))*HLOOKUP(AH$474,$J$471:$R$472,2)</f>
        <v>1</v>
      </c>
      <c r="AI494" s="695" cm="1">
        <f t="array" ref="AI494">INDEX($H494:$K494,0,MATCH(AI$475,$H$475:$K$475,0))*HLOOKUP(AI$474,$J$471:$R$472,2)</f>
        <v>0</v>
      </c>
      <c r="AJ494" s="695" cm="1">
        <f t="array" ref="AJ494">INDEX($H494:$K494,0,MATCH(AJ$475,$H$475:$K$475,0))*HLOOKUP(AJ$474,$J$471:$R$472,2)</f>
        <v>0</v>
      </c>
      <c r="AK494" s="695" cm="1">
        <f t="array" ref="AK494">INDEX($H494:$K494,0,MATCH(AK$475,$H$475:$K$475,0))*HLOOKUP(AK$474,$J$471:$R$472,2)</f>
        <v>1</v>
      </c>
      <c r="AL494" s="695" cm="1">
        <f t="array" ref="AL494">INDEX($H494:$K494,0,MATCH(AL$475,$H$475:$K$475,0))*HLOOKUP(AL$474,$J$471:$R$472,2)</f>
        <v>1</v>
      </c>
      <c r="AM494" s="695" cm="1">
        <f t="array" ref="AM494">INDEX($H494:$K494,0,MATCH(AM$475,$H$475:$K$475,0))*HLOOKUP(AM$474,$J$471:$R$472,2)</f>
        <v>0</v>
      </c>
      <c r="AN494" s="695" cm="1">
        <f t="array" ref="AN494">INDEX($H494:$K494,0,MATCH(AN$475,$H$475:$K$475,0))*HLOOKUP(AN$474,$J$471:$R$472,2)</f>
        <v>0</v>
      </c>
      <c r="AO494" s="695" cm="1">
        <f t="array" ref="AO494">INDEX($H494:$K494,0,MATCH(AO$475,$H$475:$K$475,0))*HLOOKUP(AO$474,$J$471:$R$472,2)</f>
        <v>1</v>
      </c>
      <c r="AP494" s="695" cm="1">
        <f t="array" ref="AP494">INDEX($H494:$K494,0,MATCH(AP$475,$H$475:$K$475,0))*HLOOKUP(AP$474,$J$471:$R$472,2)</f>
        <v>1</v>
      </c>
      <c r="AQ494" s="695" cm="1">
        <f t="array" ref="AQ494">INDEX($H494:$K494,0,MATCH(AQ$475,$H$475:$K$475,0))*HLOOKUP(AQ$474,$J$471:$R$472,2)</f>
        <v>0</v>
      </c>
      <c r="AR494" s="695" cm="1">
        <f t="array" ref="AR494">INDEX($H494:$K494,0,MATCH(AR$475,$H$475:$K$475,0))*HLOOKUP(AR$474,$J$471:$R$472,2)</f>
        <v>0</v>
      </c>
      <c r="AS494" s="695" cm="1">
        <f t="array" ref="AS494">INDEX($H494:$K494,0,MATCH(AS$475,$H$475:$K$475,0))*HLOOKUP(AS$474,$J$471:$R$472,2)</f>
        <v>1</v>
      </c>
      <c r="AT494" s="695" cm="1">
        <f t="array" ref="AT494">INDEX($H494:$K494,0,MATCH(AT$475,$H$475:$K$475,0))*HLOOKUP(AT$474,$J$471:$R$472,2)</f>
        <v>1</v>
      </c>
      <c r="AU494" s="695" cm="1">
        <f t="array" ref="AU494">INDEX($H494:$K494,0,MATCH(AU$475,$H$475:$K$475,0))*HLOOKUP(AU$474,$J$471:$R$472,2)</f>
        <v>0</v>
      </c>
      <c r="AV494" s="186"/>
      <c r="AW494" s="186"/>
      <c r="AX494" s="16"/>
      <c r="AY494" s="8"/>
      <c r="AZ494" s="8"/>
      <c r="BA494" s="8"/>
    </row>
    <row r="495" spans="1:53" ht="14.5" outlineLevel="1" x14ac:dyDescent="0.35">
      <c r="A495" s="6"/>
      <c r="B495" s="7"/>
      <c r="C495" s="17"/>
      <c r="D495" s="17"/>
      <c r="E495" s="17"/>
      <c r="F495" s="26"/>
      <c r="G495" s="26" t="str">
        <f t="shared" si="195"/>
        <v>YYNWLwd</v>
      </c>
      <c r="H495" s="222">
        <f t="shared" ref="H495:K495" si="204">IF(H434&gt;0,1,0)</f>
        <v>0</v>
      </c>
      <c r="I495" s="222">
        <f t="shared" si="204"/>
        <v>1</v>
      </c>
      <c r="J495" s="222">
        <f t="shared" si="204"/>
        <v>1</v>
      </c>
      <c r="K495" s="222">
        <f t="shared" si="204"/>
        <v>0</v>
      </c>
      <c r="L495" s="695" cm="1">
        <f t="array" ref="L495">INDEX($H495:$K495,0,MATCH(L$475,$H$475:$K$475,0))*HLOOKUP(L$474,$J$471:$R$472,2)</f>
        <v>0</v>
      </c>
      <c r="M495" s="695" cm="1">
        <f t="array" ref="M495">INDEX($H495:$K495,0,MATCH(M$475,$H$475:$K$475,0))*HLOOKUP(M$474,$J$471:$R$472,2)</f>
        <v>1</v>
      </c>
      <c r="N495" s="695" cm="1">
        <f t="array" ref="N495">INDEX($H495:$K495,0,MATCH(N$475,$H$475:$K$475,0))*HLOOKUP(N$474,$J$471:$R$472,2)</f>
        <v>1</v>
      </c>
      <c r="O495" s="695" cm="1">
        <f t="array" ref="O495">INDEX($H495:$K495,0,MATCH(O$475,$H$475:$K$475,0))*HLOOKUP(O$474,$J$471:$R$472,2)</f>
        <v>0</v>
      </c>
      <c r="P495" s="695" cm="1">
        <f t="array" ref="P495">INDEX($H495:$K495,0,MATCH(P$475,$H$475:$K$475,0))*HLOOKUP(P$474,$J$471:$R$472,2)</f>
        <v>0</v>
      </c>
      <c r="Q495" s="695" cm="1">
        <f t="array" ref="Q495">INDEX($H495:$K495,0,MATCH(Q$475,$H$475:$K$475,0))*HLOOKUP(Q$474,$J$471:$R$472,2)</f>
        <v>1</v>
      </c>
      <c r="R495" s="695" cm="1">
        <f t="array" ref="R495">INDEX($H495:$K495,0,MATCH(R$475,$H$475:$K$475,0))*HLOOKUP(R$474,$J$471:$R$472,2)</f>
        <v>1</v>
      </c>
      <c r="S495" s="695" cm="1">
        <f t="array" ref="S495">INDEX($H495:$K495,0,MATCH(S$475,$H$475:$K$475,0))*HLOOKUP(S$474,$J$471:$R$472,2)</f>
        <v>0</v>
      </c>
      <c r="T495" s="695" cm="1">
        <f t="array" ref="T495">INDEX($H495:$K495,0,MATCH(T$475,$H$475:$K$475,0))*HLOOKUP(T$474,$J$471:$R$472,2)</f>
        <v>0</v>
      </c>
      <c r="U495" s="695" cm="1">
        <f t="array" ref="U495">INDEX($H495:$K495,0,MATCH(U$475,$H$475:$K$475,0))*HLOOKUP(U$474,$J$471:$R$472,2)</f>
        <v>1</v>
      </c>
      <c r="V495" s="695" cm="1">
        <f t="array" ref="V495">INDEX($H495:$K495,0,MATCH(V$475,$H$475:$K$475,0))*HLOOKUP(V$474,$J$471:$R$472,2)</f>
        <v>1</v>
      </c>
      <c r="W495" s="695" cm="1">
        <f t="array" ref="W495">INDEX($H495:$K495,0,MATCH(W$475,$H$475:$K$475,0))*HLOOKUP(W$474,$J$471:$R$472,2)</f>
        <v>0</v>
      </c>
      <c r="X495" s="695" cm="1">
        <f t="array" ref="X495">INDEX($H495:$K495,0,MATCH(X$475,$H$475:$K$475,0))*HLOOKUP(X$474,$J$471:$R$472,2)</f>
        <v>0</v>
      </c>
      <c r="Y495" s="695" cm="1">
        <f t="array" ref="Y495">INDEX($H495:$K495,0,MATCH(Y$475,$H$475:$K$475,0))*HLOOKUP(Y$474,$J$471:$R$472,2)</f>
        <v>1</v>
      </c>
      <c r="Z495" s="695" cm="1">
        <f t="array" ref="Z495">INDEX($H495:$K495,0,MATCH(Z$475,$H$475:$K$475,0))*HLOOKUP(Z$474,$J$471:$R$472,2)</f>
        <v>1</v>
      </c>
      <c r="AA495" s="695" cm="1">
        <f t="array" ref="AA495">INDEX($H495:$K495,0,MATCH(AA$475,$H$475:$K$475,0))*HLOOKUP(AA$474,$J$471:$R$472,2)</f>
        <v>0</v>
      </c>
      <c r="AB495" s="695" cm="1">
        <f t="array" ref="AB495">INDEX($H495:$K495,0,MATCH(AB$475,$H$475:$K$475,0))*HLOOKUP(AB$474,$J$471:$R$472,2)</f>
        <v>0</v>
      </c>
      <c r="AC495" s="695" cm="1">
        <f t="array" ref="AC495">INDEX($H495:$K495,0,MATCH(AC$475,$H$475:$K$475,0))*HLOOKUP(AC$474,$J$471:$R$472,2)</f>
        <v>1</v>
      </c>
      <c r="AD495" s="695" cm="1">
        <f t="array" ref="AD495">INDEX($H495:$K495,0,MATCH(AD$475,$H$475:$K$475,0))*HLOOKUP(AD$474,$J$471:$R$472,2)</f>
        <v>1</v>
      </c>
      <c r="AE495" s="695" cm="1">
        <f t="array" ref="AE495">INDEX($H495:$K495,0,MATCH(AE$475,$H$475:$K$475,0))*HLOOKUP(AE$474,$J$471:$R$472,2)</f>
        <v>0</v>
      </c>
      <c r="AF495" s="695" cm="1">
        <f t="array" ref="AF495">INDEX($H495:$K495,0,MATCH(AF$475,$H$475:$K$475,0))*HLOOKUP(AF$474,$J$471:$R$472,2)</f>
        <v>0</v>
      </c>
      <c r="AG495" s="695" cm="1">
        <f t="array" ref="AG495">INDEX($H495:$K495,0,MATCH(AG$475,$H$475:$K$475,0))*HLOOKUP(AG$474,$J$471:$R$472,2)</f>
        <v>1</v>
      </c>
      <c r="AH495" s="695" cm="1">
        <f t="array" ref="AH495">INDEX($H495:$K495,0,MATCH(AH$475,$H$475:$K$475,0))*HLOOKUP(AH$474,$J$471:$R$472,2)</f>
        <v>1</v>
      </c>
      <c r="AI495" s="695" cm="1">
        <f t="array" ref="AI495">INDEX($H495:$K495,0,MATCH(AI$475,$H$475:$K$475,0))*HLOOKUP(AI$474,$J$471:$R$472,2)</f>
        <v>0</v>
      </c>
      <c r="AJ495" s="695" cm="1">
        <f t="array" ref="AJ495">INDEX($H495:$K495,0,MATCH(AJ$475,$H$475:$K$475,0))*HLOOKUP(AJ$474,$J$471:$R$472,2)</f>
        <v>0</v>
      </c>
      <c r="AK495" s="695" cm="1">
        <f t="array" ref="AK495">INDEX($H495:$K495,0,MATCH(AK$475,$H$475:$K$475,0))*HLOOKUP(AK$474,$J$471:$R$472,2)</f>
        <v>1</v>
      </c>
      <c r="AL495" s="695" cm="1">
        <f t="array" ref="AL495">INDEX($H495:$K495,0,MATCH(AL$475,$H$475:$K$475,0))*HLOOKUP(AL$474,$J$471:$R$472,2)</f>
        <v>1</v>
      </c>
      <c r="AM495" s="695" cm="1">
        <f t="array" ref="AM495">INDEX($H495:$K495,0,MATCH(AM$475,$H$475:$K$475,0))*HLOOKUP(AM$474,$J$471:$R$472,2)</f>
        <v>0</v>
      </c>
      <c r="AN495" s="695" cm="1">
        <f t="array" ref="AN495">INDEX($H495:$K495,0,MATCH(AN$475,$H$475:$K$475,0))*HLOOKUP(AN$474,$J$471:$R$472,2)</f>
        <v>0</v>
      </c>
      <c r="AO495" s="695" cm="1">
        <f t="array" ref="AO495">INDEX($H495:$K495,0,MATCH(AO$475,$H$475:$K$475,0))*HLOOKUP(AO$474,$J$471:$R$472,2)</f>
        <v>1</v>
      </c>
      <c r="AP495" s="695" cm="1">
        <f t="array" ref="AP495">INDEX($H495:$K495,0,MATCH(AP$475,$H$475:$K$475,0))*HLOOKUP(AP$474,$J$471:$R$472,2)</f>
        <v>1</v>
      </c>
      <c r="AQ495" s="695" cm="1">
        <f t="array" ref="AQ495">INDEX($H495:$K495,0,MATCH(AQ$475,$H$475:$K$475,0))*HLOOKUP(AQ$474,$J$471:$R$472,2)</f>
        <v>0</v>
      </c>
      <c r="AR495" s="695" cm="1">
        <f t="array" ref="AR495">INDEX($H495:$K495,0,MATCH(AR$475,$H$475:$K$475,0))*HLOOKUP(AR$474,$J$471:$R$472,2)</f>
        <v>0</v>
      </c>
      <c r="AS495" s="695" cm="1">
        <f t="array" ref="AS495">INDEX($H495:$K495,0,MATCH(AS$475,$H$475:$K$475,0))*HLOOKUP(AS$474,$J$471:$R$472,2)</f>
        <v>1</v>
      </c>
      <c r="AT495" s="695" cm="1">
        <f t="array" ref="AT495">INDEX($H495:$K495,0,MATCH(AT$475,$H$475:$K$475,0))*HLOOKUP(AT$474,$J$471:$R$472,2)</f>
        <v>1</v>
      </c>
      <c r="AU495" s="695" cm="1">
        <f t="array" ref="AU495">INDEX($H495:$K495,0,MATCH(AU$475,$H$475:$K$475,0))*HLOOKUP(AU$474,$J$471:$R$472,2)</f>
        <v>0</v>
      </c>
      <c r="AV495" s="186"/>
      <c r="AW495" s="186"/>
      <c r="AX495" s="16"/>
      <c r="AY495" s="8"/>
      <c r="AZ495" s="8"/>
      <c r="BA495" s="8"/>
    </row>
    <row r="496" spans="1:53" ht="14.5" outlineLevel="1" x14ac:dyDescent="0.35">
      <c r="A496" s="6"/>
      <c r="B496" s="7"/>
      <c r="C496" s="17"/>
      <c r="D496" s="17"/>
      <c r="E496" s="17"/>
      <c r="F496" s="26"/>
      <c r="G496" s="26" t="str">
        <f t="shared" si="195"/>
        <v>AYAA2A1w</v>
      </c>
      <c r="H496" s="222">
        <f t="shared" ref="H496:K496" si="205">IF(H435&gt;0,1,0)</f>
        <v>0</v>
      </c>
      <c r="I496" s="222">
        <f t="shared" si="205"/>
        <v>1</v>
      </c>
      <c r="J496" s="222">
        <f t="shared" si="205"/>
        <v>1</v>
      </c>
      <c r="K496" s="222">
        <f t="shared" si="205"/>
        <v>0</v>
      </c>
      <c r="L496" s="695" cm="1">
        <f t="array" ref="L496">INDEX($H496:$K496,0,MATCH(L$475,$H$475:$K$475,0))*HLOOKUP(L$474,$J$471:$R$472,2)</f>
        <v>0</v>
      </c>
      <c r="M496" s="695" cm="1">
        <f t="array" ref="M496">INDEX($H496:$K496,0,MATCH(M$475,$H$475:$K$475,0))*HLOOKUP(M$474,$J$471:$R$472,2)</f>
        <v>1</v>
      </c>
      <c r="N496" s="695" cm="1">
        <f t="array" ref="N496">INDEX($H496:$K496,0,MATCH(N$475,$H$475:$K$475,0))*HLOOKUP(N$474,$J$471:$R$472,2)</f>
        <v>1</v>
      </c>
      <c r="O496" s="695" cm="1">
        <f t="array" ref="O496">INDEX($H496:$K496,0,MATCH(O$475,$H$475:$K$475,0))*HLOOKUP(O$474,$J$471:$R$472,2)</f>
        <v>0</v>
      </c>
      <c r="P496" s="695" cm="1">
        <f t="array" ref="P496">INDEX($H496:$K496,0,MATCH(P$475,$H$475:$K$475,0))*HLOOKUP(P$474,$J$471:$R$472,2)</f>
        <v>0</v>
      </c>
      <c r="Q496" s="695" cm="1">
        <f t="array" ref="Q496">INDEX($H496:$K496,0,MATCH(Q$475,$H$475:$K$475,0))*HLOOKUP(Q$474,$J$471:$R$472,2)</f>
        <v>1</v>
      </c>
      <c r="R496" s="695" cm="1">
        <f t="array" ref="R496">INDEX($H496:$K496,0,MATCH(R$475,$H$475:$K$475,0))*HLOOKUP(R$474,$J$471:$R$472,2)</f>
        <v>1</v>
      </c>
      <c r="S496" s="695" cm="1">
        <f t="array" ref="S496">INDEX($H496:$K496,0,MATCH(S$475,$H$475:$K$475,0))*HLOOKUP(S$474,$J$471:$R$472,2)</f>
        <v>0</v>
      </c>
      <c r="T496" s="695" cm="1">
        <f t="array" ref="T496">INDEX($H496:$K496,0,MATCH(T$475,$H$475:$K$475,0))*HLOOKUP(T$474,$J$471:$R$472,2)</f>
        <v>0</v>
      </c>
      <c r="U496" s="695" cm="1">
        <f t="array" ref="U496">INDEX($H496:$K496,0,MATCH(U$475,$H$475:$K$475,0))*HLOOKUP(U$474,$J$471:$R$472,2)</f>
        <v>1</v>
      </c>
      <c r="V496" s="695" cm="1">
        <f t="array" ref="V496">INDEX($H496:$K496,0,MATCH(V$475,$H$475:$K$475,0))*HLOOKUP(V$474,$J$471:$R$472,2)</f>
        <v>1</v>
      </c>
      <c r="W496" s="695" cm="1">
        <f t="array" ref="W496">INDEX($H496:$K496,0,MATCH(W$475,$H$475:$K$475,0))*HLOOKUP(W$474,$J$471:$R$472,2)</f>
        <v>0</v>
      </c>
      <c r="X496" s="695" cm="1">
        <f t="array" ref="X496">INDEX($H496:$K496,0,MATCH(X$475,$H$475:$K$475,0))*HLOOKUP(X$474,$J$471:$R$472,2)</f>
        <v>0</v>
      </c>
      <c r="Y496" s="695" cm="1">
        <f t="array" ref="Y496">INDEX($H496:$K496,0,MATCH(Y$475,$H$475:$K$475,0))*HLOOKUP(Y$474,$J$471:$R$472,2)</f>
        <v>1</v>
      </c>
      <c r="Z496" s="695" cm="1">
        <f t="array" ref="Z496">INDEX($H496:$K496,0,MATCH(Z$475,$H$475:$K$475,0))*HLOOKUP(Z$474,$J$471:$R$472,2)</f>
        <v>1</v>
      </c>
      <c r="AA496" s="695" cm="1">
        <f t="array" ref="AA496">INDEX($H496:$K496,0,MATCH(AA$475,$H$475:$K$475,0))*HLOOKUP(AA$474,$J$471:$R$472,2)</f>
        <v>0</v>
      </c>
      <c r="AB496" s="695" cm="1">
        <f t="array" ref="AB496">INDEX($H496:$K496,0,MATCH(AB$475,$H$475:$K$475,0))*HLOOKUP(AB$474,$J$471:$R$472,2)</f>
        <v>0</v>
      </c>
      <c r="AC496" s="695" cm="1">
        <f t="array" ref="AC496">INDEX($H496:$K496,0,MATCH(AC$475,$H$475:$K$475,0))*HLOOKUP(AC$474,$J$471:$R$472,2)</f>
        <v>1</v>
      </c>
      <c r="AD496" s="695" cm="1">
        <f t="array" ref="AD496">INDEX($H496:$K496,0,MATCH(AD$475,$H$475:$K$475,0))*HLOOKUP(AD$474,$J$471:$R$472,2)</f>
        <v>1</v>
      </c>
      <c r="AE496" s="695" cm="1">
        <f t="array" ref="AE496">INDEX($H496:$K496,0,MATCH(AE$475,$H$475:$K$475,0))*HLOOKUP(AE$474,$J$471:$R$472,2)</f>
        <v>0</v>
      </c>
      <c r="AF496" s="695" cm="1">
        <f t="array" ref="AF496">INDEX($H496:$K496,0,MATCH(AF$475,$H$475:$K$475,0))*HLOOKUP(AF$474,$J$471:$R$472,2)</f>
        <v>0</v>
      </c>
      <c r="AG496" s="695" cm="1">
        <f t="array" ref="AG496">INDEX($H496:$K496,0,MATCH(AG$475,$H$475:$K$475,0))*HLOOKUP(AG$474,$J$471:$R$472,2)</f>
        <v>1</v>
      </c>
      <c r="AH496" s="695" cm="1">
        <f t="array" ref="AH496">INDEX($H496:$K496,0,MATCH(AH$475,$H$475:$K$475,0))*HLOOKUP(AH$474,$J$471:$R$472,2)</f>
        <v>1</v>
      </c>
      <c r="AI496" s="695" cm="1">
        <f t="array" ref="AI496">INDEX($H496:$K496,0,MATCH(AI$475,$H$475:$K$475,0))*HLOOKUP(AI$474,$J$471:$R$472,2)</f>
        <v>0</v>
      </c>
      <c r="AJ496" s="695" cm="1">
        <f t="array" ref="AJ496">INDEX($H496:$K496,0,MATCH(AJ$475,$H$475:$K$475,0))*HLOOKUP(AJ$474,$J$471:$R$472,2)</f>
        <v>0</v>
      </c>
      <c r="AK496" s="695" cm="1">
        <f t="array" ref="AK496">INDEX($H496:$K496,0,MATCH(AK$475,$H$475:$K$475,0))*HLOOKUP(AK$474,$J$471:$R$472,2)</f>
        <v>1</v>
      </c>
      <c r="AL496" s="695" cm="1">
        <f t="array" ref="AL496">INDEX($H496:$K496,0,MATCH(AL$475,$H$475:$K$475,0))*HLOOKUP(AL$474,$J$471:$R$472,2)</f>
        <v>1</v>
      </c>
      <c r="AM496" s="695" cm="1">
        <f t="array" ref="AM496">INDEX($H496:$K496,0,MATCH(AM$475,$H$475:$K$475,0))*HLOOKUP(AM$474,$J$471:$R$472,2)</f>
        <v>0</v>
      </c>
      <c r="AN496" s="695" cm="1">
        <f t="array" ref="AN496">INDEX($H496:$K496,0,MATCH(AN$475,$H$475:$K$475,0))*HLOOKUP(AN$474,$J$471:$R$472,2)</f>
        <v>0</v>
      </c>
      <c r="AO496" s="695" cm="1">
        <f t="array" ref="AO496">INDEX($H496:$K496,0,MATCH(AO$475,$H$475:$K$475,0))*HLOOKUP(AO$474,$J$471:$R$472,2)</f>
        <v>1</v>
      </c>
      <c r="AP496" s="695" cm="1">
        <f t="array" ref="AP496">INDEX($H496:$K496,0,MATCH(AP$475,$H$475:$K$475,0))*HLOOKUP(AP$474,$J$471:$R$472,2)</f>
        <v>1</v>
      </c>
      <c r="AQ496" s="695" cm="1">
        <f t="array" ref="AQ496">INDEX($H496:$K496,0,MATCH(AQ$475,$H$475:$K$475,0))*HLOOKUP(AQ$474,$J$471:$R$472,2)</f>
        <v>0</v>
      </c>
      <c r="AR496" s="695" cm="1">
        <f t="array" ref="AR496">INDEX($H496:$K496,0,MATCH(AR$475,$H$475:$K$475,0))*HLOOKUP(AR$474,$J$471:$R$472,2)</f>
        <v>0</v>
      </c>
      <c r="AS496" s="695" cm="1">
        <f t="array" ref="AS496">INDEX($H496:$K496,0,MATCH(AS$475,$H$475:$K$475,0))*HLOOKUP(AS$474,$J$471:$R$472,2)</f>
        <v>1</v>
      </c>
      <c r="AT496" s="695" cm="1">
        <f t="array" ref="AT496">INDEX($H496:$K496,0,MATCH(AT$475,$H$475:$K$475,0))*HLOOKUP(AT$474,$J$471:$R$472,2)</f>
        <v>1</v>
      </c>
      <c r="AU496" s="695" cm="1">
        <f t="array" ref="AU496">INDEX($H496:$K496,0,MATCH(AU$475,$H$475:$K$475,0))*HLOOKUP(AU$474,$J$471:$R$472,2)</f>
        <v>0</v>
      </c>
      <c r="AV496" s="186"/>
      <c r="AW496" s="186"/>
      <c r="AX496" s="16"/>
      <c r="AY496" s="8"/>
      <c r="AZ496" s="8"/>
      <c r="BA496" s="8"/>
    </row>
    <row r="497" spans="1:53" ht="14.5" outlineLevel="1" x14ac:dyDescent="0.35">
      <c r="A497" s="6"/>
      <c r="B497" s="7"/>
      <c r="C497" s="17"/>
      <c r="D497" s="17"/>
      <c r="E497" s="17"/>
      <c r="F497" s="26"/>
      <c r="G497" s="26" t="str">
        <f t="shared" si="195"/>
        <v>AYAA2A1wd</v>
      </c>
      <c r="H497" s="222">
        <f t="shared" ref="H497:K497" si="206">IF(H436&gt;0,1,0)</f>
        <v>0</v>
      </c>
      <c r="I497" s="222">
        <f t="shared" si="206"/>
        <v>1</v>
      </c>
      <c r="J497" s="222">
        <f t="shared" si="206"/>
        <v>1</v>
      </c>
      <c r="K497" s="222">
        <f t="shared" si="206"/>
        <v>0</v>
      </c>
      <c r="L497" s="695" cm="1">
        <f t="array" ref="L497">INDEX($H497:$K497,0,MATCH(L$475,$H$475:$K$475,0))*HLOOKUP(L$474,$J$471:$R$472,2)</f>
        <v>0</v>
      </c>
      <c r="M497" s="695" cm="1">
        <f t="array" ref="M497">INDEX($H497:$K497,0,MATCH(M$475,$H$475:$K$475,0))*HLOOKUP(M$474,$J$471:$R$472,2)</f>
        <v>1</v>
      </c>
      <c r="N497" s="695" cm="1">
        <f t="array" ref="N497">INDEX($H497:$K497,0,MATCH(N$475,$H$475:$K$475,0))*HLOOKUP(N$474,$J$471:$R$472,2)</f>
        <v>1</v>
      </c>
      <c r="O497" s="695" cm="1">
        <f t="array" ref="O497">INDEX($H497:$K497,0,MATCH(O$475,$H$475:$K$475,0))*HLOOKUP(O$474,$J$471:$R$472,2)</f>
        <v>0</v>
      </c>
      <c r="P497" s="695" cm="1">
        <f t="array" ref="P497">INDEX($H497:$K497,0,MATCH(P$475,$H$475:$K$475,0))*HLOOKUP(P$474,$J$471:$R$472,2)</f>
        <v>0</v>
      </c>
      <c r="Q497" s="695" cm="1">
        <f t="array" ref="Q497">INDEX($H497:$K497,0,MATCH(Q$475,$H$475:$K$475,0))*HLOOKUP(Q$474,$J$471:$R$472,2)</f>
        <v>1</v>
      </c>
      <c r="R497" s="695" cm="1">
        <f t="array" ref="R497">INDEX($H497:$K497,0,MATCH(R$475,$H$475:$K$475,0))*HLOOKUP(R$474,$J$471:$R$472,2)</f>
        <v>1</v>
      </c>
      <c r="S497" s="695" cm="1">
        <f t="array" ref="S497">INDEX($H497:$K497,0,MATCH(S$475,$H$475:$K$475,0))*HLOOKUP(S$474,$J$471:$R$472,2)</f>
        <v>0</v>
      </c>
      <c r="T497" s="695" cm="1">
        <f t="array" ref="T497">INDEX($H497:$K497,0,MATCH(T$475,$H$475:$K$475,0))*HLOOKUP(T$474,$J$471:$R$472,2)</f>
        <v>0</v>
      </c>
      <c r="U497" s="695" cm="1">
        <f t="array" ref="U497">INDEX($H497:$K497,0,MATCH(U$475,$H$475:$K$475,0))*HLOOKUP(U$474,$J$471:$R$472,2)</f>
        <v>1</v>
      </c>
      <c r="V497" s="695" cm="1">
        <f t="array" ref="V497">INDEX($H497:$K497,0,MATCH(V$475,$H$475:$K$475,0))*HLOOKUP(V$474,$J$471:$R$472,2)</f>
        <v>1</v>
      </c>
      <c r="W497" s="695" cm="1">
        <f t="array" ref="W497">INDEX($H497:$K497,0,MATCH(W$475,$H$475:$K$475,0))*HLOOKUP(W$474,$J$471:$R$472,2)</f>
        <v>0</v>
      </c>
      <c r="X497" s="695" cm="1">
        <f t="array" ref="X497">INDEX($H497:$K497,0,MATCH(X$475,$H$475:$K$475,0))*HLOOKUP(X$474,$J$471:$R$472,2)</f>
        <v>0</v>
      </c>
      <c r="Y497" s="695" cm="1">
        <f t="array" ref="Y497">INDEX($H497:$K497,0,MATCH(Y$475,$H$475:$K$475,0))*HLOOKUP(Y$474,$J$471:$R$472,2)</f>
        <v>1</v>
      </c>
      <c r="Z497" s="695" cm="1">
        <f t="array" ref="Z497">INDEX($H497:$K497,0,MATCH(Z$475,$H$475:$K$475,0))*HLOOKUP(Z$474,$J$471:$R$472,2)</f>
        <v>1</v>
      </c>
      <c r="AA497" s="695" cm="1">
        <f t="array" ref="AA497">INDEX($H497:$K497,0,MATCH(AA$475,$H$475:$K$475,0))*HLOOKUP(AA$474,$J$471:$R$472,2)</f>
        <v>0</v>
      </c>
      <c r="AB497" s="695" cm="1">
        <f t="array" ref="AB497">INDEX($H497:$K497,0,MATCH(AB$475,$H$475:$K$475,0))*HLOOKUP(AB$474,$J$471:$R$472,2)</f>
        <v>0</v>
      </c>
      <c r="AC497" s="695" cm="1">
        <f t="array" ref="AC497">INDEX($H497:$K497,0,MATCH(AC$475,$H$475:$K$475,0))*HLOOKUP(AC$474,$J$471:$R$472,2)</f>
        <v>1</v>
      </c>
      <c r="AD497" s="695" cm="1">
        <f t="array" ref="AD497">INDEX($H497:$K497,0,MATCH(AD$475,$H$475:$K$475,0))*HLOOKUP(AD$474,$J$471:$R$472,2)</f>
        <v>1</v>
      </c>
      <c r="AE497" s="695" cm="1">
        <f t="array" ref="AE497">INDEX($H497:$K497,0,MATCH(AE$475,$H$475:$K$475,0))*HLOOKUP(AE$474,$J$471:$R$472,2)</f>
        <v>0</v>
      </c>
      <c r="AF497" s="695" cm="1">
        <f t="array" ref="AF497">INDEX($H497:$K497,0,MATCH(AF$475,$H$475:$K$475,0))*HLOOKUP(AF$474,$J$471:$R$472,2)</f>
        <v>0</v>
      </c>
      <c r="AG497" s="695" cm="1">
        <f t="array" ref="AG497">INDEX($H497:$K497,0,MATCH(AG$475,$H$475:$K$475,0))*HLOOKUP(AG$474,$J$471:$R$472,2)</f>
        <v>1</v>
      </c>
      <c r="AH497" s="695" cm="1">
        <f t="array" ref="AH497">INDEX($H497:$K497,0,MATCH(AH$475,$H$475:$K$475,0))*HLOOKUP(AH$474,$J$471:$R$472,2)</f>
        <v>1</v>
      </c>
      <c r="AI497" s="695" cm="1">
        <f t="array" ref="AI497">INDEX($H497:$K497,0,MATCH(AI$475,$H$475:$K$475,0))*HLOOKUP(AI$474,$J$471:$R$472,2)</f>
        <v>0</v>
      </c>
      <c r="AJ497" s="695" cm="1">
        <f t="array" ref="AJ497">INDEX($H497:$K497,0,MATCH(AJ$475,$H$475:$K$475,0))*HLOOKUP(AJ$474,$J$471:$R$472,2)</f>
        <v>0</v>
      </c>
      <c r="AK497" s="695" cm="1">
        <f t="array" ref="AK497">INDEX($H497:$K497,0,MATCH(AK$475,$H$475:$K$475,0))*HLOOKUP(AK$474,$J$471:$R$472,2)</f>
        <v>1</v>
      </c>
      <c r="AL497" s="695" cm="1">
        <f t="array" ref="AL497">INDEX($H497:$K497,0,MATCH(AL$475,$H$475:$K$475,0))*HLOOKUP(AL$474,$J$471:$R$472,2)</f>
        <v>1</v>
      </c>
      <c r="AM497" s="695" cm="1">
        <f t="array" ref="AM497">INDEX($H497:$K497,0,MATCH(AM$475,$H$475:$K$475,0))*HLOOKUP(AM$474,$J$471:$R$472,2)</f>
        <v>0</v>
      </c>
      <c r="AN497" s="695" cm="1">
        <f t="array" ref="AN497">INDEX($H497:$K497,0,MATCH(AN$475,$H$475:$K$475,0))*HLOOKUP(AN$474,$J$471:$R$472,2)</f>
        <v>0</v>
      </c>
      <c r="AO497" s="695" cm="1">
        <f t="array" ref="AO497">INDEX($H497:$K497,0,MATCH(AO$475,$H$475:$K$475,0))*HLOOKUP(AO$474,$J$471:$R$472,2)</f>
        <v>1</v>
      </c>
      <c r="AP497" s="695" cm="1">
        <f t="array" ref="AP497">INDEX($H497:$K497,0,MATCH(AP$475,$H$475:$K$475,0))*HLOOKUP(AP$474,$J$471:$R$472,2)</f>
        <v>1</v>
      </c>
      <c r="AQ497" s="695" cm="1">
        <f t="array" ref="AQ497">INDEX($H497:$K497,0,MATCH(AQ$475,$H$475:$K$475,0))*HLOOKUP(AQ$474,$J$471:$R$472,2)</f>
        <v>0</v>
      </c>
      <c r="AR497" s="695" cm="1">
        <f t="array" ref="AR497">INDEX($H497:$K497,0,MATCH(AR$475,$H$475:$K$475,0))*HLOOKUP(AR$474,$J$471:$R$472,2)</f>
        <v>0</v>
      </c>
      <c r="AS497" s="695" cm="1">
        <f t="array" ref="AS497">INDEX($H497:$K497,0,MATCH(AS$475,$H$475:$K$475,0))*HLOOKUP(AS$474,$J$471:$R$472,2)</f>
        <v>1</v>
      </c>
      <c r="AT497" s="695" cm="1">
        <f t="array" ref="AT497">INDEX($H497:$K497,0,MATCH(AT$475,$H$475:$K$475,0))*HLOOKUP(AT$474,$J$471:$R$472,2)</f>
        <v>1</v>
      </c>
      <c r="AU497" s="695" cm="1">
        <f t="array" ref="AU497">INDEX($H497:$K497,0,MATCH(AU$475,$H$475:$K$475,0))*HLOOKUP(AU$474,$J$471:$R$472,2)</f>
        <v>0</v>
      </c>
      <c r="AV497" s="186"/>
      <c r="AW497" s="186"/>
      <c r="AX497" s="16"/>
      <c r="AY497" s="8"/>
      <c r="AZ497" s="8"/>
      <c r="BA497" s="8"/>
    </row>
    <row r="498" spans="1:53" ht="14.5" outlineLevel="1" x14ac:dyDescent="0.35">
      <c r="A498" s="6"/>
      <c r="B498" s="7"/>
      <c r="C498" s="17"/>
      <c r="D498" s="17"/>
      <c r="E498" s="17"/>
      <c r="F498" s="26"/>
      <c r="G498" s="26" t="str">
        <f t="shared" si="195"/>
        <v>AAWA2A1a</v>
      </c>
      <c r="H498" s="222">
        <f t="shared" ref="H498:K498" si="207">IF(H437&gt;0,1,0)</f>
        <v>0</v>
      </c>
      <c r="I498" s="222">
        <f t="shared" si="207"/>
        <v>1</v>
      </c>
      <c r="J498" s="222">
        <f t="shared" si="207"/>
        <v>0</v>
      </c>
      <c r="K498" s="222">
        <f t="shared" si="207"/>
        <v>0</v>
      </c>
      <c r="L498" s="695" cm="1">
        <f t="array" ref="L498">INDEX($H498:$K498,0,MATCH(L$475,$H$475:$K$475,0))*HLOOKUP(L$474,$J$471:$R$472,2)</f>
        <v>0</v>
      </c>
      <c r="M498" s="695" cm="1">
        <f t="array" ref="M498">INDEX($H498:$K498,0,MATCH(M$475,$H$475:$K$475,0))*HLOOKUP(M$474,$J$471:$R$472,2)</f>
        <v>1</v>
      </c>
      <c r="N498" s="695" cm="1">
        <f t="array" ref="N498">INDEX($H498:$K498,0,MATCH(N$475,$H$475:$K$475,0))*HLOOKUP(N$474,$J$471:$R$472,2)</f>
        <v>0</v>
      </c>
      <c r="O498" s="695" cm="1">
        <f t="array" ref="O498">INDEX($H498:$K498,0,MATCH(O$475,$H$475:$K$475,0))*HLOOKUP(O$474,$J$471:$R$472,2)</f>
        <v>0</v>
      </c>
      <c r="P498" s="695" cm="1">
        <f t="array" ref="P498">INDEX($H498:$K498,0,MATCH(P$475,$H$475:$K$475,0))*HLOOKUP(P$474,$J$471:$R$472,2)</f>
        <v>0</v>
      </c>
      <c r="Q498" s="695" cm="1">
        <f t="array" ref="Q498">INDEX($H498:$K498,0,MATCH(Q$475,$H$475:$K$475,0))*HLOOKUP(Q$474,$J$471:$R$472,2)</f>
        <v>1</v>
      </c>
      <c r="R498" s="695" cm="1">
        <f t="array" ref="R498">INDEX($H498:$K498,0,MATCH(R$475,$H$475:$K$475,0))*HLOOKUP(R$474,$J$471:$R$472,2)</f>
        <v>0</v>
      </c>
      <c r="S498" s="695" cm="1">
        <f t="array" ref="S498">INDEX($H498:$K498,0,MATCH(S$475,$H$475:$K$475,0))*HLOOKUP(S$474,$J$471:$R$472,2)</f>
        <v>0</v>
      </c>
      <c r="T498" s="695" cm="1">
        <f t="array" ref="T498">INDEX($H498:$K498,0,MATCH(T$475,$H$475:$K$475,0))*HLOOKUP(T$474,$J$471:$R$472,2)</f>
        <v>0</v>
      </c>
      <c r="U498" s="695" cm="1">
        <f t="array" ref="U498">INDEX($H498:$K498,0,MATCH(U$475,$H$475:$K$475,0))*HLOOKUP(U$474,$J$471:$R$472,2)</f>
        <v>1</v>
      </c>
      <c r="V498" s="695" cm="1">
        <f t="array" ref="V498">INDEX($H498:$K498,0,MATCH(V$475,$H$475:$K$475,0))*HLOOKUP(V$474,$J$471:$R$472,2)</f>
        <v>0</v>
      </c>
      <c r="W498" s="695" cm="1">
        <f t="array" ref="W498">INDEX($H498:$K498,0,MATCH(W$475,$H$475:$K$475,0))*HLOOKUP(W$474,$J$471:$R$472,2)</f>
        <v>0</v>
      </c>
      <c r="X498" s="695" cm="1">
        <f t="array" ref="X498">INDEX($H498:$K498,0,MATCH(X$475,$H$475:$K$475,0))*HLOOKUP(X$474,$J$471:$R$472,2)</f>
        <v>0</v>
      </c>
      <c r="Y498" s="695" cm="1">
        <f t="array" ref="Y498">INDEX($H498:$K498,0,MATCH(Y$475,$H$475:$K$475,0))*HLOOKUP(Y$474,$J$471:$R$472,2)</f>
        <v>1</v>
      </c>
      <c r="Z498" s="695" cm="1">
        <f t="array" ref="Z498">INDEX($H498:$K498,0,MATCH(Z$475,$H$475:$K$475,0))*HLOOKUP(Z$474,$J$471:$R$472,2)</f>
        <v>0</v>
      </c>
      <c r="AA498" s="695" cm="1">
        <f t="array" ref="AA498">INDEX($H498:$K498,0,MATCH(AA$475,$H$475:$K$475,0))*HLOOKUP(AA$474,$J$471:$R$472,2)</f>
        <v>0</v>
      </c>
      <c r="AB498" s="695" cm="1">
        <f t="array" ref="AB498">INDEX($H498:$K498,0,MATCH(AB$475,$H$475:$K$475,0))*HLOOKUP(AB$474,$J$471:$R$472,2)</f>
        <v>0</v>
      </c>
      <c r="AC498" s="695" cm="1">
        <f t="array" ref="AC498">INDEX($H498:$K498,0,MATCH(AC$475,$H$475:$K$475,0))*HLOOKUP(AC$474,$J$471:$R$472,2)</f>
        <v>1</v>
      </c>
      <c r="AD498" s="695" cm="1">
        <f t="array" ref="AD498">INDEX($H498:$K498,0,MATCH(AD$475,$H$475:$K$475,0))*HLOOKUP(AD$474,$J$471:$R$472,2)</f>
        <v>0</v>
      </c>
      <c r="AE498" s="695" cm="1">
        <f t="array" ref="AE498">INDEX($H498:$K498,0,MATCH(AE$475,$H$475:$K$475,0))*HLOOKUP(AE$474,$J$471:$R$472,2)</f>
        <v>0</v>
      </c>
      <c r="AF498" s="695" cm="1">
        <f t="array" ref="AF498">INDEX($H498:$K498,0,MATCH(AF$475,$H$475:$K$475,0))*HLOOKUP(AF$474,$J$471:$R$472,2)</f>
        <v>0</v>
      </c>
      <c r="AG498" s="695" cm="1">
        <f t="array" ref="AG498">INDEX($H498:$K498,0,MATCH(AG$475,$H$475:$K$475,0))*HLOOKUP(AG$474,$J$471:$R$472,2)</f>
        <v>1</v>
      </c>
      <c r="AH498" s="695" cm="1">
        <f t="array" ref="AH498">INDEX($H498:$K498,0,MATCH(AH$475,$H$475:$K$475,0))*HLOOKUP(AH$474,$J$471:$R$472,2)</f>
        <v>0</v>
      </c>
      <c r="AI498" s="695" cm="1">
        <f t="array" ref="AI498">INDEX($H498:$K498,0,MATCH(AI$475,$H$475:$K$475,0))*HLOOKUP(AI$474,$J$471:$R$472,2)</f>
        <v>0</v>
      </c>
      <c r="AJ498" s="695" cm="1">
        <f t="array" ref="AJ498">INDEX($H498:$K498,0,MATCH(AJ$475,$H$475:$K$475,0))*HLOOKUP(AJ$474,$J$471:$R$472,2)</f>
        <v>0</v>
      </c>
      <c r="AK498" s="695" cm="1">
        <f t="array" ref="AK498">INDEX($H498:$K498,0,MATCH(AK$475,$H$475:$K$475,0))*HLOOKUP(AK$474,$J$471:$R$472,2)</f>
        <v>1</v>
      </c>
      <c r="AL498" s="695" cm="1">
        <f t="array" ref="AL498">INDEX($H498:$K498,0,MATCH(AL$475,$H$475:$K$475,0))*HLOOKUP(AL$474,$J$471:$R$472,2)</f>
        <v>0</v>
      </c>
      <c r="AM498" s="695" cm="1">
        <f t="array" ref="AM498">INDEX($H498:$K498,0,MATCH(AM$475,$H$475:$K$475,0))*HLOOKUP(AM$474,$J$471:$R$472,2)</f>
        <v>0</v>
      </c>
      <c r="AN498" s="695" cm="1">
        <f t="array" ref="AN498">INDEX($H498:$K498,0,MATCH(AN$475,$H$475:$K$475,0))*HLOOKUP(AN$474,$J$471:$R$472,2)</f>
        <v>0</v>
      </c>
      <c r="AO498" s="695" cm="1">
        <f t="array" ref="AO498">INDEX($H498:$K498,0,MATCH(AO$475,$H$475:$K$475,0))*HLOOKUP(AO$474,$J$471:$R$472,2)</f>
        <v>1</v>
      </c>
      <c r="AP498" s="695" cm="1">
        <f t="array" ref="AP498">INDEX($H498:$K498,0,MATCH(AP$475,$H$475:$K$475,0))*HLOOKUP(AP$474,$J$471:$R$472,2)</f>
        <v>0</v>
      </c>
      <c r="AQ498" s="695" cm="1">
        <f t="array" ref="AQ498">INDEX($H498:$K498,0,MATCH(AQ$475,$H$475:$K$475,0))*HLOOKUP(AQ$474,$J$471:$R$472,2)</f>
        <v>0</v>
      </c>
      <c r="AR498" s="695" cm="1">
        <f t="array" ref="AR498">INDEX($H498:$K498,0,MATCH(AR$475,$H$475:$K$475,0))*HLOOKUP(AR$474,$J$471:$R$472,2)</f>
        <v>0</v>
      </c>
      <c r="AS498" s="695" cm="1">
        <f t="array" ref="AS498">INDEX($H498:$K498,0,MATCH(AS$475,$H$475:$K$475,0))*HLOOKUP(AS$474,$J$471:$R$472,2)</f>
        <v>1</v>
      </c>
      <c r="AT498" s="695" cm="1">
        <f t="array" ref="AT498">INDEX($H498:$K498,0,MATCH(AT$475,$H$475:$K$475,0))*HLOOKUP(AT$474,$J$471:$R$472,2)</f>
        <v>0</v>
      </c>
      <c r="AU498" s="695" cm="1">
        <f t="array" ref="AU498">INDEX($H498:$K498,0,MATCH(AU$475,$H$475:$K$475,0))*HLOOKUP(AU$474,$J$471:$R$472,2)</f>
        <v>0</v>
      </c>
      <c r="AV498" s="186"/>
      <c r="AW498" s="186"/>
      <c r="AX498" s="16"/>
      <c r="AY498" s="8"/>
      <c r="AZ498" s="8"/>
      <c r="BA498" s="8"/>
    </row>
    <row r="499" spans="1:53" ht="14.5" outlineLevel="1" x14ac:dyDescent="0.35">
      <c r="A499" s="6"/>
      <c r="B499" s="7"/>
      <c r="C499" s="17"/>
      <c r="D499" s="17"/>
      <c r="E499" s="17"/>
      <c r="F499" s="26"/>
      <c r="G499" s="26" t="str">
        <f t="shared" si="195"/>
        <v>AAAWA1a</v>
      </c>
      <c r="H499" s="222">
        <f t="shared" ref="H499:K499" si="208">IF(H438&gt;0,1,0)</f>
        <v>0</v>
      </c>
      <c r="I499" s="222">
        <f t="shared" si="208"/>
        <v>1</v>
      </c>
      <c r="J499" s="222">
        <f t="shared" si="208"/>
        <v>0</v>
      </c>
      <c r="K499" s="222">
        <f t="shared" si="208"/>
        <v>0</v>
      </c>
      <c r="L499" s="695" cm="1">
        <f t="array" ref="L499">INDEX($H499:$K499,0,MATCH(L$475,$H$475:$K$475,0))*HLOOKUP(L$474,$J$471:$R$472,2)</f>
        <v>0</v>
      </c>
      <c r="M499" s="695" cm="1">
        <f t="array" ref="M499">INDEX($H499:$K499,0,MATCH(M$475,$H$475:$K$475,0))*HLOOKUP(M$474,$J$471:$R$472,2)</f>
        <v>1</v>
      </c>
      <c r="N499" s="695" cm="1">
        <f t="array" ref="N499">INDEX($H499:$K499,0,MATCH(N$475,$H$475:$K$475,0))*HLOOKUP(N$474,$J$471:$R$472,2)</f>
        <v>0</v>
      </c>
      <c r="O499" s="695" cm="1">
        <f t="array" ref="O499">INDEX($H499:$K499,0,MATCH(O$475,$H$475:$K$475,0))*HLOOKUP(O$474,$J$471:$R$472,2)</f>
        <v>0</v>
      </c>
      <c r="P499" s="695" cm="1">
        <f t="array" ref="P499">INDEX($H499:$K499,0,MATCH(P$475,$H$475:$K$475,0))*HLOOKUP(P$474,$J$471:$R$472,2)</f>
        <v>0</v>
      </c>
      <c r="Q499" s="695" cm="1">
        <f t="array" ref="Q499">INDEX($H499:$K499,0,MATCH(Q$475,$H$475:$K$475,0))*HLOOKUP(Q$474,$J$471:$R$472,2)</f>
        <v>1</v>
      </c>
      <c r="R499" s="695" cm="1">
        <f t="array" ref="R499">INDEX($H499:$K499,0,MATCH(R$475,$H$475:$K$475,0))*HLOOKUP(R$474,$J$471:$R$472,2)</f>
        <v>0</v>
      </c>
      <c r="S499" s="695" cm="1">
        <f t="array" ref="S499">INDEX($H499:$K499,0,MATCH(S$475,$H$475:$K$475,0))*HLOOKUP(S$474,$J$471:$R$472,2)</f>
        <v>0</v>
      </c>
      <c r="T499" s="695" cm="1">
        <f t="array" ref="T499">INDEX($H499:$K499,0,MATCH(T$475,$H$475:$K$475,0))*HLOOKUP(T$474,$J$471:$R$472,2)</f>
        <v>0</v>
      </c>
      <c r="U499" s="695" cm="1">
        <f t="array" ref="U499">INDEX($H499:$K499,0,MATCH(U$475,$H$475:$K$475,0))*HLOOKUP(U$474,$J$471:$R$472,2)</f>
        <v>1</v>
      </c>
      <c r="V499" s="695" cm="1">
        <f t="array" ref="V499">INDEX($H499:$K499,0,MATCH(V$475,$H$475:$K$475,0))*HLOOKUP(V$474,$J$471:$R$472,2)</f>
        <v>0</v>
      </c>
      <c r="W499" s="695" cm="1">
        <f t="array" ref="W499">INDEX($H499:$K499,0,MATCH(W$475,$H$475:$K$475,0))*HLOOKUP(W$474,$J$471:$R$472,2)</f>
        <v>0</v>
      </c>
      <c r="X499" s="695" cm="1">
        <f t="array" ref="X499">INDEX($H499:$K499,0,MATCH(X$475,$H$475:$K$475,0))*HLOOKUP(X$474,$J$471:$R$472,2)</f>
        <v>0</v>
      </c>
      <c r="Y499" s="695" cm="1">
        <f t="array" ref="Y499">INDEX($H499:$K499,0,MATCH(Y$475,$H$475:$K$475,0))*HLOOKUP(Y$474,$J$471:$R$472,2)</f>
        <v>1</v>
      </c>
      <c r="Z499" s="695" cm="1">
        <f t="array" ref="Z499">INDEX($H499:$K499,0,MATCH(Z$475,$H$475:$K$475,0))*HLOOKUP(Z$474,$J$471:$R$472,2)</f>
        <v>0</v>
      </c>
      <c r="AA499" s="695" cm="1">
        <f t="array" ref="AA499">INDEX($H499:$K499,0,MATCH(AA$475,$H$475:$K$475,0))*HLOOKUP(AA$474,$J$471:$R$472,2)</f>
        <v>0</v>
      </c>
      <c r="AB499" s="695" cm="1">
        <f t="array" ref="AB499">INDEX($H499:$K499,0,MATCH(AB$475,$H$475:$K$475,0))*HLOOKUP(AB$474,$J$471:$R$472,2)</f>
        <v>0</v>
      </c>
      <c r="AC499" s="695" cm="1">
        <f t="array" ref="AC499">INDEX($H499:$K499,0,MATCH(AC$475,$H$475:$K$475,0))*HLOOKUP(AC$474,$J$471:$R$472,2)</f>
        <v>1</v>
      </c>
      <c r="AD499" s="695" cm="1">
        <f t="array" ref="AD499">INDEX($H499:$K499,0,MATCH(AD$475,$H$475:$K$475,0))*HLOOKUP(AD$474,$J$471:$R$472,2)</f>
        <v>0</v>
      </c>
      <c r="AE499" s="695" cm="1">
        <f t="array" ref="AE499">INDEX($H499:$K499,0,MATCH(AE$475,$H$475:$K$475,0))*HLOOKUP(AE$474,$J$471:$R$472,2)</f>
        <v>0</v>
      </c>
      <c r="AF499" s="695" cm="1">
        <f t="array" ref="AF499">INDEX($H499:$K499,0,MATCH(AF$475,$H$475:$K$475,0))*HLOOKUP(AF$474,$J$471:$R$472,2)</f>
        <v>0</v>
      </c>
      <c r="AG499" s="695" cm="1">
        <f t="array" ref="AG499">INDEX($H499:$K499,0,MATCH(AG$475,$H$475:$K$475,0))*HLOOKUP(AG$474,$J$471:$R$472,2)</f>
        <v>1</v>
      </c>
      <c r="AH499" s="695" cm="1">
        <f t="array" ref="AH499">INDEX($H499:$K499,0,MATCH(AH$475,$H$475:$K$475,0))*HLOOKUP(AH$474,$J$471:$R$472,2)</f>
        <v>0</v>
      </c>
      <c r="AI499" s="695" cm="1">
        <f t="array" ref="AI499">INDEX($H499:$K499,0,MATCH(AI$475,$H$475:$K$475,0))*HLOOKUP(AI$474,$J$471:$R$472,2)</f>
        <v>0</v>
      </c>
      <c r="AJ499" s="695" cm="1">
        <f t="array" ref="AJ499">INDEX($H499:$K499,0,MATCH(AJ$475,$H$475:$K$475,0))*HLOOKUP(AJ$474,$J$471:$R$472,2)</f>
        <v>0</v>
      </c>
      <c r="AK499" s="695" cm="1">
        <f t="array" ref="AK499">INDEX($H499:$K499,0,MATCH(AK$475,$H$475:$K$475,0))*HLOOKUP(AK$474,$J$471:$R$472,2)</f>
        <v>1</v>
      </c>
      <c r="AL499" s="695" cm="1">
        <f t="array" ref="AL499">INDEX($H499:$K499,0,MATCH(AL$475,$H$475:$K$475,0))*HLOOKUP(AL$474,$J$471:$R$472,2)</f>
        <v>0</v>
      </c>
      <c r="AM499" s="695" cm="1">
        <f t="array" ref="AM499">INDEX($H499:$K499,0,MATCH(AM$475,$H$475:$K$475,0))*HLOOKUP(AM$474,$J$471:$R$472,2)</f>
        <v>0</v>
      </c>
      <c r="AN499" s="695" cm="1">
        <f t="array" ref="AN499">INDEX($H499:$K499,0,MATCH(AN$475,$H$475:$K$475,0))*HLOOKUP(AN$474,$J$471:$R$472,2)</f>
        <v>0</v>
      </c>
      <c r="AO499" s="695" cm="1">
        <f t="array" ref="AO499">INDEX($H499:$K499,0,MATCH(AO$475,$H$475:$K$475,0))*HLOOKUP(AO$474,$J$471:$R$472,2)</f>
        <v>1</v>
      </c>
      <c r="AP499" s="695" cm="1">
        <f t="array" ref="AP499">INDEX($H499:$K499,0,MATCH(AP$475,$H$475:$K$475,0))*HLOOKUP(AP$474,$J$471:$R$472,2)</f>
        <v>0</v>
      </c>
      <c r="AQ499" s="695" cm="1">
        <f t="array" ref="AQ499">INDEX($H499:$K499,0,MATCH(AQ$475,$H$475:$K$475,0))*HLOOKUP(AQ$474,$J$471:$R$472,2)</f>
        <v>0</v>
      </c>
      <c r="AR499" s="695" cm="1">
        <f t="array" ref="AR499">INDEX($H499:$K499,0,MATCH(AR$475,$H$475:$K$475,0))*HLOOKUP(AR$474,$J$471:$R$472,2)</f>
        <v>0</v>
      </c>
      <c r="AS499" s="695" cm="1">
        <f t="array" ref="AS499">INDEX($H499:$K499,0,MATCH(AS$475,$H$475:$K$475,0))*HLOOKUP(AS$474,$J$471:$R$472,2)</f>
        <v>1</v>
      </c>
      <c r="AT499" s="695" cm="1">
        <f t="array" ref="AT499">INDEX($H499:$K499,0,MATCH(AT$475,$H$475:$K$475,0))*HLOOKUP(AT$474,$J$471:$R$472,2)</f>
        <v>0</v>
      </c>
      <c r="AU499" s="695" cm="1">
        <f t="array" ref="AU499">INDEX($H499:$K499,0,MATCH(AU$475,$H$475:$K$475,0))*HLOOKUP(AU$474,$J$471:$R$472,2)</f>
        <v>0</v>
      </c>
      <c r="AV499" s="186"/>
      <c r="AW499" s="186"/>
      <c r="AX499" s="16"/>
      <c r="AY499" s="8"/>
      <c r="AZ499" s="8"/>
      <c r="BA499" s="8"/>
    </row>
    <row r="500" spans="1:53" ht="14.5" outlineLevel="1" x14ac:dyDescent="0.35">
      <c r="A500" s="6"/>
      <c r="B500" s="7"/>
      <c r="C500" s="17"/>
      <c r="D500" s="17"/>
      <c r="E500" s="17"/>
      <c r="F500" s="26"/>
      <c r="G500" s="26" t="str">
        <f t="shared" si="195"/>
        <v>YAAA2Wa</v>
      </c>
      <c r="H500" s="222">
        <f t="shared" ref="H500:K500" si="209">IF(H439&gt;0,1,0)</f>
        <v>0</v>
      </c>
      <c r="I500" s="222">
        <f t="shared" si="209"/>
        <v>1</v>
      </c>
      <c r="J500" s="222">
        <f t="shared" si="209"/>
        <v>0</v>
      </c>
      <c r="K500" s="222">
        <f t="shared" si="209"/>
        <v>0</v>
      </c>
      <c r="L500" s="695" cm="1">
        <f t="array" ref="L500">INDEX($H500:$K500,0,MATCH(L$475,$H$475:$K$475,0))*HLOOKUP(L$474,$J$471:$R$472,2)</f>
        <v>0</v>
      </c>
      <c r="M500" s="695" cm="1">
        <f t="array" ref="M500">INDEX($H500:$K500,0,MATCH(M$475,$H$475:$K$475,0))*HLOOKUP(M$474,$J$471:$R$472,2)</f>
        <v>1</v>
      </c>
      <c r="N500" s="695" cm="1">
        <f t="array" ref="N500">INDEX($H500:$K500,0,MATCH(N$475,$H$475:$K$475,0))*HLOOKUP(N$474,$J$471:$R$472,2)</f>
        <v>0</v>
      </c>
      <c r="O500" s="695" cm="1">
        <f t="array" ref="O500">INDEX($H500:$K500,0,MATCH(O$475,$H$475:$K$475,0))*HLOOKUP(O$474,$J$471:$R$472,2)</f>
        <v>0</v>
      </c>
      <c r="P500" s="695" cm="1">
        <f t="array" ref="P500">INDEX($H500:$K500,0,MATCH(P$475,$H$475:$K$475,0))*HLOOKUP(P$474,$J$471:$R$472,2)</f>
        <v>0</v>
      </c>
      <c r="Q500" s="695" cm="1">
        <f t="array" ref="Q500">INDEX($H500:$K500,0,MATCH(Q$475,$H$475:$K$475,0))*HLOOKUP(Q$474,$J$471:$R$472,2)</f>
        <v>1</v>
      </c>
      <c r="R500" s="695" cm="1">
        <f t="array" ref="R500">INDEX($H500:$K500,0,MATCH(R$475,$H$475:$K$475,0))*HLOOKUP(R$474,$J$471:$R$472,2)</f>
        <v>0</v>
      </c>
      <c r="S500" s="695" cm="1">
        <f t="array" ref="S500">INDEX($H500:$K500,0,MATCH(S$475,$H$475:$K$475,0))*HLOOKUP(S$474,$J$471:$R$472,2)</f>
        <v>0</v>
      </c>
      <c r="T500" s="695" cm="1">
        <f t="array" ref="T500">INDEX($H500:$K500,0,MATCH(T$475,$H$475:$K$475,0))*HLOOKUP(T$474,$J$471:$R$472,2)</f>
        <v>0</v>
      </c>
      <c r="U500" s="695" cm="1">
        <f t="array" ref="U500">INDEX($H500:$K500,0,MATCH(U$475,$H$475:$K$475,0))*HLOOKUP(U$474,$J$471:$R$472,2)</f>
        <v>1</v>
      </c>
      <c r="V500" s="695" cm="1">
        <f t="array" ref="V500">INDEX($H500:$K500,0,MATCH(V$475,$H$475:$K$475,0))*HLOOKUP(V$474,$J$471:$R$472,2)</f>
        <v>0</v>
      </c>
      <c r="W500" s="695" cm="1">
        <f t="array" ref="W500">INDEX($H500:$K500,0,MATCH(W$475,$H$475:$K$475,0))*HLOOKUP(W$474,$J$471:$R$472,2)</f>
        <v>0</v>
      </c>
      <c r="X500" s="695" cm="1">
        <f t="array" ref="X500">INDEX($H500:$K500,0,MATCH(X$475,$H$475:$K$475,0))*HLOOKUP(X$474,$J$471:$R$472,2)</f>
        <v>0</v>
      </c>
      <c r="Y500" s="695" cm="1">
        <f t="array" ref="Y500">INDEX($H500:$K500,0,MATCH(Y$475,$H$475:$K$475,0))*HLOOKUP(Y$474,$J$471:$R$472,2)</f>
        <v>1</v>
      </c>
      <c r="Z500" s="695" cm="1">
        <f t="array" ref="Z500">INDEX($H500:$K500,0,MATCH(Z$475,$H$475:$K$475,0))*HLOOKUP(Z$474,$J$471:$R$472,2)</f>
        <v>0</v>
      </c>
      <c r="AA500" s="695" cm="1">
        <f t="array" ref="AA500">INDEX($H500:$K500,0,MATCH(AA$475,$H$475:$K$475,0))*HLOOKUP(AA$474,$J$471:$R$472,2)</f>
        <v>0</v>
      </c>
      <c r="AB500" s="695" cm="1">
        <f t="array" ref="AB500">INDEX($H500:$K500,0,MATCH(AB$475,$H$475:$K$475,0))*HLOOKUP(AB$474,$J$471:$R$472,2)</f>
        <v>0</v>
      </c>
      <c r="AC500" s="695" cm="1">
        <f t="array" ref="AC500">INDEX($H500:$K500,0,MATCH(AC$475,$H$475:$K$475,0))*HLOOKUP(AC$474,$J$471:$R$472,2)</f>
        <v>1</v>
      </c>
      <c r="AD500" s="695" cm="1">
        <f t="array" ref="AD500">INDEX($H500:$K500,0,MATCH(AD$475,$H$475:$K$475,0))*HLOOKUP(AD$474,$J$471:$R$472,2)</f>
        <v>0</v>
      </c>
      <c r="AE500" s="695" cm="1">
        <f t="array" ref="AE500">INDEX($H500:$K500,0,MATCH(AE$475,$H$475:$K$475,0))*HLOOKUP(AE$474,$J$471:$R$472,2)</f>
        <v>0</v>
      </c>
      <c r="AF500" s="695" cm="1">
        <f t="array" ref="AF500">INDEX($H500:$K500,0,MATCH(AF$475,$H$475:$K$475,0))*HLOOKUP(AF$474,$J$471:$R$472,2)</f>
        <v>0</v>
      </c>
      <c r="AG500" s="695" cm="1">
        <f t="array" ref="AG500">INDEX($H500:$K500,0,MATCH(AG$475,$H$475:$K$475,0))*HLOOKUP(AG$474,$J$471:$R$472,2)</f>
        <v>1</v>
      </c>
      <c r="AH500" s="695" cm="1">
        <f t="array" ref="AH500">INDEX($H500:$K500,0,MATCH(AH$475,$H$475:$K$475,0))*HLOOKUP(AH$474,$J$471:$R$472,2)</f>
        <v>0</v>
      </c>
      <c r="AI500" s="695" cm="1">
        <f t="array" ref="AI500">INDEX($H500:$K500,0,MATCH(AI$475,$H$475:$K$475,0))*HLOOKUP(AI$474,$J$471:$R$472,2)</f>
        <v>0</v>
      </c>
      <c r="AJ500" s="695" cm="1">
        <f t="array" ref="AJ500">INDEX($H500:$K500,0,MATCH(AJ$475,$H$475:$K$475,0))*HLOOKUP(AJ$474,$J$471:$R$472,2)</f>
        <v>0</v>
      </c>
      <c r="AK500" s="695" cm="1">
        <f t="array" ref="AK500">INDEX($H500:$K500,0,MATCH(AK$475,$H$475:$K$475,0))*HLOOKUP(AK$474,$J$471:$R$472,2)</f>
        <v>1</v>
      </c>
      <c r="AL500" s="695" cm="1">
        <f t="array" ref="AL500">INDEX($H500:$K500,0,MATCH(AL$475,$H$475:$K$475,0))*HLOOKUP(AL$474,$J$471:$R$472,2)</f>
        <v>0</v>
      </c>
      <c r="AM500" s="695" cm="1">
        <f t="array" ref="AM500">INDEX($H500:$K500,0,MATCH(AM$475,$H$475:$K$475,0))*HLOOKUP(AM$474,$J$471:$R$472,2)</f>
        <v>0</v>
      </c>
      <c r="AN500" s="695" cm="1">
        <f t="array" ref="AN500">INDEX($H500:$K500,0,MATCH(AN$475,$H$475:$K$475,0))*HLOOKUP(AN$474,$J$471:$R$472,2)</f>
        <v>0</v>
      </c>
      <c r="AO500" s="695" cm="1">
        <f t="array" ref="AO500">INDEX($H500:$K500,0,MATCH(AO$475,$H$475:$K$475,0))*HLOOKUP(AO$474,$J$471:$R$472,2)</f>
        <v>1</v>
      </c>
      <c r="AP500" s="695" cm="1">
        <f t="array" ref="AP500">INDEX($H500:$K500,0,MATCH(AP$475,$H$475:$K$475,0))*HLOOKUP(AP$474,$J$471:$R$472,2)</f>
        <v>0</v>
      </c>
      <c r="AQ500" s="695" cm="1">
        <f t="array" ref="AQ500">INDEX($H500:$K500,0,MATCH(AQ$475,$H$475:$K$475,0))*HLOOKUP(AQ$474,$J$471:$R$472,2)</f>
        <v>0</v>
      </c>
      <c r="AR500" s="695" cm="1">
        <f t="array" ref="AR500">INDEX($H500:$K500,0,MATCH(AR$475,$H$475:$K$475,0))*HLOOKUP(AR$474,$J$471:$R$472,2)</f>
        <v>0</v>
      </c>
      <c r="AS500" s="695" cm="1">
        <f t="array" ref="AS500">INDEX($H500:$K500,0,MATCH(AS$475,$H$475:$K$475,0))*HLOOKUP(AS$474,$J$471:$R$472,2)</f>
        <v>1</v>
      </c>
      <c r="AT500" s="695" cm="1">
        <f t="array" ref="AT500">INDEX($H500:$K500,0,MATCH(AT$475,$H$475:$K$475,0))*HLOOKUP(AT$474,$J$471:$R$472,2)</f>
        <v>0</v>
      </c>
      <c r="AU500" s="695" cm="1">
        <f t="array" ref="AU500">INDEX($H500:$K500,0,MATCH(AU$475,$H$475:$K$475,0))*HLOOKUP(AU$474,$J$471:$R$472,2)</f>
        <v>0</v>
      </c>
      <c r="AV500" s="186"/>
      <c r="AW500" s="186"/>
      <c r="AX500" s="16"/>
      <c r="AY500" s="8"/>
      <c r="AZ500" s="8"/>
      <c r="BA500" s="8"/>
    </row>
    <row r="501" spans="1:53" ht="14.5" outlineLevel="1" x14ac:dyDescent="0.35">
      <c r="A501" s="6"/>
      <c r="B501" s="7"/>
      <c r="C501" s="17"/>
      <c r="D501" s="17"/>
      <c r="E501" s="17"/>
      <c r="F501" s="26"/>
      <c r="G501" s="26" t="str">
        <f t="shared" si="195"/>
        <v>AYAWA1w</v>
      </c>
      <c r="H501" s="222">
        <f t="shared" ref="H501:K501" si="210">IF(H440&gt;0,1,0)</f>
        <v>0</v>
      </c>
      <c r="I501" s="222">
        <f t="shared" si="210"/>
        <v>1</v>
      </c>
      <c r="J501" s="222">
        <f t="shared" si="210"/>
        <v>1</v>
      </c>
      <c r="K501" s="222">
        <f t="shared" si="210"/>
        <v>0</v>
      </c>
      <c r="L501" s="695" cm="1">
        <f t="array" ref="L501">INDEX($H501:$K501,0,MATCH(L$475,$H$475:$K$475,0))*HLOOKUP(L$474,$J$471:$R$472,2)</f>
        <v>0</v>
      </c>
      <c r="M501" s="695" cm="1">
        <f t="array" ref="M501">INDEX($H501:$K501,0,MATCH(M$475,$H$475:$K$475,0))*HLOOKUP(M$474,$J$471:$R$472,2)</f>
        <v>1</v>
      </c>
      <c r="N501" s="695" cm="1">
        <f t="array" ref="N501">INDEX($H501:$K501,0,MATCH(N$475,$H$475:$K$475,0))*HLOOKUP(N$474,$J$471:$R$472,2)</f>
        <v>1</v>
      </c>
      <c r="O501" s="695" cm="1">
        <f t="array" ref="O501">INDEX($H501:$K501,0,MATCH(O$475,$H$475:$K$475,0))*HLOOKUP(O$474,$J$471:$R$472,2)</f>
        <v>0</v>
      </c>
      <c r="P501" s="695" cm="1">
        <f t="array" ref="P501">INDEX($H501:$K501,0,MATCH(P$475,$H$475:$K$475,0))*HLOOKUP(P$474,$J$471:$R$472,2)</f>
        <v>0</v>
      </c>
      <c r="Q501" s="695" cm="1">
        <f t="array" ref="Q501">INDEX($H501:$K501,0,MATCH(Q$475,$H$475:$K$475,0))*HLOOKUP(Q$474,$J$471:$R$472,2)</f>
        <v>1</v>
      </c>
      <c r="R501" s="695" cm="1">
        <f t="array" ref="R501">INDEX($H501:$K501,0,MATCH(R$475,$H$475:$K$475,0))*HLOOKUP(R$474,$J$471:$R$472,2)</f>
        <v>1</v>
      </c>
      <c r="S501" s="695" cm="1">
        <f t="array" ref="S501">INDEX($H501:$K501,0,MATCH(S$475,$H$475:$K$475,0))*HLOOKUP(S$474,$J$471:$R$472,2)</f>
        <v>0</v>
      </c>
      <c r="T501" s="695" cm="1">
        <f t="array" ref="T501">INDEX($H501:$K501,0,MATCH(T$475,$H$475:$K$475,0))*HLOOKUP(T$474,$J$471:$R$472,2)</f>
        <v>0</v>
      </c>
      <c r="U501" s="695" cm="1">
        <f t="array" ref="U501">INDEX($H501:$K501,0,MATCH(U$475,$H$475:$K$475,0))*HLOOKUP(U$474,$J$471:$R$472,2)</f>
        <v>1</v>
      </c>
      <c r="V501" s="695" cm="1">
        <f t="array" ref="V501">INDEX($H501:$K501,0,MATCH(V$475,$H$475:$K$475,0))*HLOOKUP(V$474,$J$471:$R$472,2)</f>
        <v>1</v>
      </c>
      <c r="W501" s="695" cm="1">
        <f t="array" ref="W501">INDEX($H501:$K501,0,MATCH(W$475,$H$475:$K$475,0))*HLOOKUP(W$474,$J$471:$R$472,2)</f>
        <v>0</v>
      </c>
      <c r="X501" s="695" cm="1">
        <f t="array" ref="X501">INDEX($H501:$K501,0,MATCH(X$475,$H$475:$K$475,0))*HLOOKUP(X$474,$J$471:$R$472,2)</f>
        <v>0</v>
      </c>
      <c r="Y501" s="695" cm="1">
        <f t="array" ref="Y501">INDEX($H501:$K501,0,MATCH(Y$475,$H$475:$K$475,0))*HLOOKUP(Y$474,$J$471:$R$472,2)</f>
        <v>1</v>
      </c>
      <c r="Z501" s="695" cm="1">
        <f t="array" ref="Z501">INDEX($H501:$K501,0,MATCH(Z$475,$H$475:$K$475,0))*HLOOKUP(Z$474,$J$471:$R$472,2)</f>
        <v>1</v>
      </c>
      <c r="AA501" s="695" cm="1">
        <f t="array" ref="AA501">INDEX($H501:$K501,0,MATCH(AA$475,$H$475:$K$475,0))*HLOOKUP(AA$474,$J$471:$R$472,2)</f>
        <v>0</v>
      </c>
      <c r="AB501" s="695" cm="1">
        <f t="array" ref="AB501">INDEX($H501:$K501,0,MATCH(AB$475,$H$475:$K$475,0))*HLOOKUP(AB$474,$J$471:$R$472,2)</f>
        <v>0</v>
      </c>
      <c r="AC501" s="695" cm="1">
        <f t="array" ref="AC501">INDEX($H501:$K501,0,MATCH(AC$475,$H$475:$K$475,0))*HLOOKUP(AC$474,$J$471:$R$472,2)</f>
        <v>1</v>
      </c>
      <c r="AD501" s="695" cm="1">
        <f t="array" ref="AD501">INDEX($H501:$K501,0,MATCH(AD$475,$H$475:$K$475,0))*HLOOKUP(AD$474,$J$471:$R$472,2)</f>
        <v>1</v>
      </c>
      <c r="AE501" s="695" cm="1">
        <f t="array" ref="AE501">INDEX($H501:$K501,0,MATCH(AE$475,$H$475:$K$475,0))*HLOOKUP(AE$474,$J$471:$R$472,2)</f>
        <v>0</v>
      </c>
      <c r="AF501" s="695" cm="1">
        <f t="array" ref="AF501">INDEX($H501:$K501,0,MATCH(AF$475,$H$475:$K$475,0))*HLOOKUP(AF$474,$J$471:$R$472,2)</f>
        <v>0</v>
      </c>
      <c r="AG501" s="695" cm="1">
        <f t="array" ref="AG501">INDEX($H501:$K501,0,MATCH(AG$475,$H$475:$K$475,0))*HLOOKUP(AG$474,$J$471:$R$472,2)</f>
        <v>1</v>
      </c>
      <c r="AH501" s="695" cm="1">
        <f t="array" ref="AH501">INDEX($H501:$K501,0,MATCH(AH$475,$H$475:$K$475,0))*HLOOKUP(AH$474,$J$471:$R$472,2)</f>
        <v>1</v>
      </c>
      <c r="AI501" s="695" cm="1">
        <f t="array" ref="AI501">INDEX($H501:$K501,0,MATCH(AI$475,$H$475:$K$475,0))*HLOOKUP(AI$474,$J$471:$R$472,2)</f>
        <v>0</v>
      </c>
      <c r="AJ501" s="695" cm="1">
        <f t="array" ref="AJ501">INDEX($H501:$K501,0,MATCH(AJ$475,$H$475:$K$475,0))*HLOOKUP(AJ$474,$J$471:$R$472,2)</f>
        <v>0</v>
      </c>
      <c r="AK501" s="695" cm="1">
        <f t="array" ref="AK501">INDEX($H501:$K501,0,MATCH(AK$475,$H$475:$K$475,0))*HLOOKUP(AK$474,$J$471:$R$472,2)</f>
        <v>1</v>
      </c>
      <c r="AL501" s="695" cm="1">
        <f t="array" ref="AL501">INDEX($H501:$K501,0,MATCH(AL$475,$H$475:$K$475,0))*HLOOKUP(AL$474,$J$471:$R$472,2)</f>
        <v>1</v>
      </c>
      <c r="AM501" s="695" cm="1">
        <f t="array" ref="AM501">INDEX($H501:$K501,0,MATCH(AM$475,$H$475:$K$475,0))*HLOOKUP(AM$474,$J$471:$R$472,2)</f>
        <v>0</v>
      </c>
      <c r="AN501" s="695" cm="1">
        <f t="array" ref="AN501">INDEX($H501:$K501,0,MATCH(AN$475,$H$475:$K$475,0))*HLOOKUP(AN$474,$J$471:$R$472,2)</f>
        <v>0</v>
      </c>
      <c r="AO501" s="695" cm="1">
        <f t="array" ref="AO501">INDEX($H501:$K501,0,MATCH(AO$475,$H$475:$K$475,0))*HLOOKUP(AO$474,$J$471:$R$472,2)</f>
        <v>1</v>
      </c>
      <c r="AP501" s="695" cm="1">
        <f t="array" ref="AP501">INDEX($H501:$K501,0,MATCH(AP$475,$H$475:$K$475,0))*HLOOKUP(AP$474,$J$471:$R$472,2)</f>
        <v>1</v>
      </c>
      <c r="AQ501" s="695" cm="1">
        <f t="array" ref="AQ501">INDEX($H501:$K501,0,MATCH(AQ$475,$H$475:$K$475,0))*HLOOKUP(AQ$474,$J$471:$R$472,2)</f>
        <v>0</v>
      </c>
      <c r="AR501" s="695" cm="1">
        <f t="array" ref="AR501">INDEX($H501:$K501,0,MATCH(AR$475,$H$475:$K$475,0))*HLOOKUP(AR$474,$J$471:$R$472,2)</f>
        <v>0</v>
      </c>
      <c r="AS501" s="695" cm="1">
        <f t="array" ref="AS501">INDEX($H501:$K501,0,MATCH(AS$475,$H$475:$K$475,0))*HLOOKUP(AS$474,$J$471:$R$472,2)</f>
        <v>1</v>
      </c>
      <c r="AT501" s="695" cm="1">
        <f t="array" ref="AT501">INDEX($H501:$K501,0,MATCH(AT$475,$H$475:$K$475,0))*HLOOKUP(AT$474,$J$471:$R$472,2)</f>
        <v>1</v>
      </c>
      <c r="AU501" s="695" cm="1">
        <f t="array" ref="AU501">INDEX($H501:$K501,0,MATCH(AU$475,$H$475:$K$475,0))*HLOOKUP(AU$474,$J$471:$R$472,2)</f>
        <v>0</v>
      </c>
      <c r="AV501" s="186"/>
      <c r="AW501" s="186"/>
      <c r="AX501" s="16"/>
      <c r="AY501" s="8"/>
      <c r="AZ501" s="8"/>
      <c r="BA501" s="8"/>
    </row>
    <row r="502" spans="1:53" ht="14.5" outlineLevel="1" x14ac:dyDescent="0.35">
      <c r="A502" s="6"/>
      <c r="B502" s="7"/>
      <c r="C502" s="17"/>
      <c r="D502" s="17"/>
      <c r="E502" s="17"/>
      <c r="F502" s="26"/>
      <c r="G502" s="26" t="str">
        <f t="shared" si="195"/>
        <v>AYAWA1wd</v>
      </c>
      <c r="H502" s="222">
        <f t="shared" ref="H502:K502" si="211">IF(H441&gt;0,1,0)</f>
        <v>0</v>
      </c>
      <c r="I502" s="222">
        <f t="shared" si="211"/>
        <v>1</v>
      </c>
      <c r="J502" s="222">
        <f t="shared" si="211"/>
        <v>1</v>
      </c>
      <c r="K502" s="222">
        <f t="shared" si="211"/>
        <v>0</v>
      </c>
      <c r="L502" s="695" cm="1">
        <f t="array" ref="L502">INDEX($H502:$K502,0,MATCH(L$475,$H$475:$K$475,0))*HLOOKUP(L$474,$J$471:$R$472,2)</f>
        <v>0</v>
      </c>
      <c r="M502" s="695" cm="1">
        <f t="array" ref="M502">INDEX($H502:$K502,0,MATCH(M$475,$H$475:$K$475,0))*HLOOKUP(M$474,$J$471:$R$472,2)</f>
        <v>1</v>
      </c>
      <c r="N502" s="695" cm="1">
        <f t="array" ref="N502">INDEX($H502:$K502,0,MATCH(N$475,$H$475:$K$475,0))*HLOOKUP(N$474,$J$471:$R$472,2)</f>
        <v>1</v>
      </c>
      <c r="O502" s="695" cm="1">
        <f t="array" ref="O502">INDEX($H502:$K502,0,MATCH(O$475,$H$475:$K$475,0))*HLOOKUP(O$474,$J$471:$R$472,2)</f>
        <v>0</v>
      </c>
      <c r="P502" s="695" cm="1">
        <f t="array" ref="P502">INDEX($H502:$K502,0,MATCH(P$475,$H$475:$K$475,0))*HLOOKUP(P$474,$J$471:$R$472,2)</f>
        <v>0</v>
      </c>
      <c r="Q502" s="695" cm="1">
        <f t="array" ref="Q502">INDEX($H502:$K502,0,MATCH(Q$475,$H$475:$K$475,0))*HLOOKUP(Q$474,$J$471:$R$472,2)</f>
        <v>1</v>
      </c>
      <c r="R502" s="695" cm="1">
        <f t="array" ref="R502">INDEX($H502:$K502,0,MATCH(R$475,$H$475:$K$475,0))*HLOOKUP(R$474,$J$471:$R$472,2)</f>
        <v>1</v>
      </c>
      <c r="S502" s="695" cm="1">
        <f t="array" ref="S502">INDEX($H502:$K502,0,MATCH(S$475,$H$475:$K$475,0))*HLOOKUP(S$474,$J$471:$R$472,2)</f>
        <v>0</v>
      </c>
      <c r="T502" s="695" cm="1">
        <f t="array" ref="T502">INDEX($H502:$K502,0,MATCH(T$475,$H$475:$K$475,0))*HLOOKUP(T$474,$J$471:$R$472,2)</f>
        <v>0</v>
      </c>
      <c r="U502" s="695" cm="1">
        <f t="array" ref="U502">INDEX($H502:$K502,0,MATCH(U$475,$H$475:$K$475,0))*HLOOKUP(U$474,$J$471:$R$472,2)</f>
        <v>1</v>
      </c>
      <c r="V502" s="695" cm="1">
        <f t="array" ref="V502">INDEX($H502:$K502,0,MATCH(V$475,$H$475:$K$475,0))*HLOOKUP(V$474,$J$471:$R$472,2)</f>
        <v>1</v>
      </c>
      <c r="W502" s="695" cm="1">
        <f t="array" ref="W502">INDEX($H502:$K502,0,MATCH(W$475,$H$475:$K$475,0))*HLOOKUP(W$474,$J$471:$R$472,2)</f>
        <v>0</v>
      </c>
      <c r="X502" s="695" cm="1">
        <f t="array" ref="X502">INDEX($H502:$K502,0,MATCH(X$475,$H$475:$K$475,0))*HLOOKUP(X$474,$J$471:$R$472,2)</f>
        <v>0</v>
      </c>
      <c r="Y502" s="695" cm="1">
        <f t="array" ref="Y502">INDEX($H502:$K502,0,MATCH(Y$475,$H$475:$K$475,0))*HLOOKUP(Y$474,$J$471:$R$472,2)</f>
        <v>1</v>
      </c>
      <c r="Z502" s="695" cm="1">
        <f t="array" ref="Z502">INDEX($H502:$K502,0,MATCH(Z$475,$H$475:$K$475,0))*HLOOKUP(Z$474,$J$471:$R$472,2)</f>
        <v>1</v>
      </c>
      <c r="AA502" s="695" cm="1">
        <f t="array" ref="AA502">INDEX($H502:$K502,0,MATCH(AA$475,$H$475:$K$475,0))*HLOOKUP(AA$474,$J$471:$R$472,2)</f>
        <v>0</v>
      </c>
      <c r="AB502" s="695" cm="1">
        <f t="array" ref="AB502">INDEX($H502:$K502,0,MATCH(AB$475,$H$475:$K$475,0))*HLOOKUP(AB$474,$J$471:$R$472,2)</f>
        <v>0</v>
      </c>
      <c r="AC502" s="695" cm="1">
        <f t="array" ref="AC502">INDEX($H502:$K502,0,MATCH(AC$475,$H$475:$K$475,0))*HLOOKUP(AC$474,$J$471:$R$472,2)</f>
        <v>1</v>
      </c>
      <c r="AD502" s="695" cm="1">
        <f t="array" ref="AD502">INDEX($H502:$K502,0,MATCH(AD$475,$H$475:$K$475,0))*HLOOKUP(AD$474,$J$471:$R$472,2)</f>
        <v>1</v>
      </c>
      <c r="AE502" s="695" cm="1">
        <f t="array" ref="AE502">INDEX($H502:$K502,0,MATCH(AE$475,$H$475:$K$475,0))*HLOOKUP(AE$474,$J$471:$R$472,2)</f>
        <v>0</v>
      </c>
      <c r="AF502" s="695" cm="1">
        <f t="array" ref="AF502">INDEX($H502:$K502,0,MATCH(AF$475,$H$475:$K$475,0))*HLOOKUP(AF$474,$J$471:$R$472,2)</f>
        <v>0</v>
      </c>
      <c r="AG502" s="695" cm="1">
        <f t="array" ref="AG502">INDEX($H502:$K502,0,MATCH(AG$475,$H$475:$K$475,0))*HLOOKUP(AG$474,$J$471:$R$472,2)</f>
        <v>1</v>
      </c>
      <c r="AH502" s="695" cm="1">
        <f t="array" ref="AH502">INDEX($H502:$K502,0,MATCH(AH$475,$H$475:$K$475,0))*HLOOKUP(AH$474,$J$471:$R$472,2)</f>
        <v>1</v>
      </c>
      <c r="AI502" s="695" cm="1">
        <f t="array" ref="AI502">INDEX($H502:$K502,0,MATCH(AI$475,$H$475:$K$475,0))*HLOOKUP(AI$474,$J$471:$R$472,2)</f>
        <v>0</v>
      </c>
      <c r="AJ502" s="695" cm="1">
        <f t="array" ref="AJ502">INDEX($H502:$K502,0,MATCH(AJ$475,$H$475:$K$475,0))*HLOOKUP(AJ$474,$J$471:$R$472,2)</f>
        <v>0</v>
      </c>
      <c r="AK502" s="695" cm="1">
        <f t="array" ref="AK502">INDEX($H502:$K502,0,MATCH(AK$475,$H$475:$K$475,0))*HLOOKUP(AK$474,$J$471:$R$472,2)</f>
        <v>1</v>
      </c>
      <c r="AL502" s="695" cm="1">
        <f t="array" ref="AL502">INDEX($H502:$K502,0,MATCH(AL$475,$H$475:$K$475,0))*HLOOKUP(AL$474,$J$471:$R$472,2)</f>
        <v>1</v>
      </c>
      <c r="AM502" s="695" cm="1">
        <f t="array" ref="AM502">INDEX($H502:$K502,0,MATCH(AM$475,$H$475:$K$475,0))*HLOOKUP(AM$474,$J$471:$R$472,2)</f>
        <v>0</v>
      </c>
      <c r="AN502" s="695" cm="1">
        <f t="array" ref="AN502">INDEX($H502:$K502,0,MATCH(AN$475,$H$475:$K$475,0))*HLOOKUP(AN$474,$J$471:$R$472,2)</f>
        <v>0</v>
      </c>
      <c r="AO502" s="695" cm="1">
        <f t="array" ref="AO502">INDEX($H502:$K502,0,MATCH(AO$475,$H$475:$K$475,0))*HLOOKUP(AO$474,$J$471:$R$472,2)</f>
        <v>1</v>
      </c>
      <c r="AP502" s="695" cm="1">
        <f t="array" ref="AP502">INDEX($H502:$K502,0,MATCH(AP$475,$H$475:$K$475,0))*HLOOKUP(AP$474,$J$471:$R$472,2)</f>
        <v>1</v>
      </c>
      <c r="AQ502" s="695" cm="1">
        <f t="array" ref="AQ502">INDEX($H502:$K502,0,MATCH(AQ$475,$H$475:$K$475,0))*HLOOKUP(AQ$474,$J$471:$R$472,2)</f>
        <v>0</v>
      </c>
      <c r="AR502" s="695" cm="1">
        <f t="array" ref="AR502">INDEX($H502:$K502,0,MATCH(AR$475,$H$475:$K$475,0))*HLOOKUP(AR$474,$J$471:$R$472,2)</f>
        <v>0</v>
      </c>
      <c r="AS502" s="695" cm="1">
        <f t="array" ref="AS502">INDEX($H502:$K502,0,MATCH(AS$475,$H$475:$K$475,0))*HLOOKUP(AS$474,$J$471:$R$472,2)</f>
        <v>1</v>
      </c>
      <c r="AT502" s="695" cm="1">
        <f t="array" ref="AT502">INDEX($H502:$K502,0,MATCH(AT$475,$H$475:$K$475,0))*HLOOKUP(AT$474,$J$471:$R$472,2)</f>
        <v>1</v>
      </c>
      <c r="AU502" s="695" cm="1">
        <f t="array" ref="AU502">INDEX($H502:$K502,0,MATCH(AU$475,$H$475:$K$475,0))*HLOOKUP(AU$474,$J$471:$R$472,2)</f>
        <v>0</v>
      </c>
      <c r="AV502" s="186"/>
      <c r="AW502" s="186"/>
      <c r="AX502" s="16"/>
      <c r="AY502" s="8"/>
      <c r="AZ502" s="8"/>
      <c r="BA502" s="8"/>
    </row>
    <row r="503" spans="1:53" ht="14.5" outlineLevel="1" x14ac:dyDescent="0.35">
      <c r="A503" s="6"/>
      <c r="B503" s="7"/>
      <c r="C503" s="17"/>
      <c r="D503" s="17"/>
      <c r="E503" s="17"/>
      <c r="F503" s="26"/>
      <c r="G503" s="26" t="str">
        <f t="shared" si="195"/>
        <v>YAWA2Wa</v>
      </c>
      <c r="H503" s="222">
        <f t="shared" ref="H503:K503" si="212">IF(H442&gt;0,1,0)</f>
        <v>0</v>
      </c>
      <c r="I503" s="222">
        <f t="shared" si="212"/>
        <v>1</v>
      </c>
      <c r="J503" s="222">
        <f t="shared" si="212"/>
        <v>0</v>
      </c>
      <c r="K503" s="222">
        <f t="shared" si="212"/>
        <v>0</v>
      </c>
      <c r="L503" s="695" cm="1">
        <f t="array" ref="L503">INDEX($H503:$K503,0,MATCH(L$475,$H$475:$K$475,0))*HLOOKUP(L$474,$J$471:$R$472,2)</f>
        <v>0</v>
      </c>
      <c r="M503" s="695" cm="1">
        <f t="array" ref="M503">INDEX($H503:$K503,0,MATCH(M$475,$H$475:$K$475,0))*HLOOKUP(M$474,$J$471:$R$472,2)</f>
        <v>1</v>
      </c>
      <c r="N503" s="695" cm="1">
        <f t="array" ref="N503">INDEX($H503:$K503,0,MATCH(N$475,$H$475:$K$475,0))*HLOOKUP(N$474,$J$471:$R$472,2)</f>
        <v>0</v>
      </c>
      <c r="O503" s="695" cm="1">
        <f t="array" ref="O503">INDEX($H503:$K503,0,MATCH(O$475,$H$475:$K$475,0))*HLOOKUP(O$474,$J$471:$R$472,2)</f>
        <v>0</v>
      </c>
      <c r="P503" s="695" cm="1">
        <f t="array" ref="P503">INDEX($H503:$K503,0,MATCH(P$475,$H$475:$K$475,0))*HLOOKUP(P$474,$J$471:$R$472,2)</f>
        <v>0</v>
      </c>
      <c r="Q503" s="695" cm="1">
        <f t="array" ref="Q503">INDEX($H503:$K503,0,MATCH(Q$475,$H$475:$K$475,0))*HLOOKUP(Q$474,$J$471:$R$472,2)</f>
        <v>1</v>
      </c>
      <c r="R503" s="695" cm="1">
        <f t="array" ref="R503">INDEX($H503:$K503,0,MATCH(R$475,$H$475:$K$475,0))*HLOOKUP(R$474,$J$471:$R$472,2)</f>
        <v>0</v>
      </c>
      <c r="S503" s="695" cm="1">
        <f t="array" ref="S503">INDEX($H503:$K503,0,MATCH(S$475,$H$475:$K$475,0))*HLOOKUP(S$474,$J$471:$R$472,2)</f>
        <v>0</v>
      </c>
      <c r="T503" s="695" cm="1">
        <f t="array" ref="T503">INDEX($H503:$K503,0,MATCH(T$475,$H$475:$K$475,0))*HLOOKUP(T$474,$J$471:$R$472,2)</f>
        <v>0</v>
      </c>
      <c r="U503" s="695" cm="1">
        <f t="array" ref="U503">INDEX($H503:$K503,0,MATCH(U$475,$H$475:$K$475,0))*HLOOKUP(U$474,$J$471:$R$472,2)</f>
        <v>1</v>
      </c>
      <c r="V503" s="695" cm="1">
        <f t="array" ref="V503">INDEX($H503:$K503,0,MATCH(V$475,$H$475:$K$475,0))*HLOOKUP(V$474,$J$471:$R$472,2)</f>
        <v>0</v>
      </c>
      <c r="W503" s="695" cm="1">
        <f t="array" ref="W503">INDEX($H503:$K503,0,MATCH(W$475,$H$475:$K$475,0))*HLOOKUP(W$474,$J$471:$R$472,2)</f>
        <v>0</v>
      </c>
      <c r="X503" s="695" cm="1">
        <f t="array" ref="X503">INDEX($H503:$K503,0,MATCH(X$475,$H$475:$K$475,0))*HLOOKUP(X$474,$J$471:$R$472,2)</f>
        <v>0</v>
      </c>
      <c r="Y503" s="695" cm="1">
        <f t="array" ref="Y503">INDEX($H503:$K503,0,MATCH(Y$475,$H$475:$K$475,0))*HLOOKUP(Y$474,$J$471:$R$472,2)</f>
        <v>1</v>
      </c>
      <c r="Z503" s="695" cm="1">
        <f t="array" ref="Z503">INDEX($H503:$K503,0,MATCH(Z$475,$H$475:$K$475,0))*HLOOKUP(Z$474,$J$471:$R$472,2)</f>
        <v>0</v>
      </c>
      <c r="AA503" s="695" cm="1">
        <f t="array" ref="AA503">INDEX($H503:$K503,0,MATCH(AA$475,$H$475:$K$475,0))*HLOOKUP(AA$474,$J$471:$R$472,2)</f>
        <v>0</v>
      </c>
      <c r="AB503" s="695" cm="1">
        <f t="array" ref="AB503">INDEX($H503:$K503,0,MATCH(AB$475,$H$475:$K$475,0))*HLOOKUP(AB$474,$J$471:$R$472,2)</f>
        <v>0</v>
      </c>
      <c r="AC503" s="695" cm="1">
        <f t="array" ref="AC503">INDEX($H503:$K503,0,MATCH(AC$475,$H$475:$K$475,0))*HLOOKUP(AC$474,$J$471:$R$472,2)</f>
        <v>1</v>
      </c>
      <c r="AD503" s="695" cm="1">
        <f t="array" ref="AD503">INDEX($H503:$K503,0,MATCH(AD$475,$H$475:$K$475,0))*HLOOKUP(AD$474,$J$471:$R$472,2)</f>
        <v>0</v>
      </c>
      <c r="AE503" s="695" cm="1">
        <f t="array" ref="AE503">INDEX($H503:$K503,0,MATCH(AE$475,$H$475:$K$475,0))*HLOOKUP(AE$474,$J$471:$R$472,2)</f>
        <v>0</v>
      </c>
      <c r="AF503" s="695" cm="1">
        <f t="array" ref="AF503">INDEX($H503:$K503,0,MATCH(AF$475,$H$475:$K$475,0))*HLOOKUP(AF$474,$J$471:$R$472,2)</f>
        <v>0</v>
      </c>
      <c r="AG503" s="695" cm="1">
        <f t="array" ref="AG503">INDEX($H503:$K503,0,MATCH(AG$475,$H$475:$K$475,0))*HLOOKUP(AG$474,$J$471:$R$472,2)</f>
        <v>1</v>
      </c>
      <c r="AH503" s="695" cm="1">
        <f t="array" ref="AH503">INDEX($H503:$K503,0,MATCH(AH$475,$H$475:$K$475,0))*HLOOKUP(AH$474,$J$471:$R$472,2)</f>
        <v>0</v>
      </c>
      <c r="AI503" s="695" cm="1">
        <f t="array" ref="AI503">INDEX($H503:$K503,0,MATCH(AI$475,$H$475:$K$475,0))*HLOOKUP(AI$474,$J$471:$R$472,2)</f>
        <v>0</v>
      </c>
      <c r="AJ503" s="695" cm="1">
        <f t="array" ref="AJ503">INDEX($H503:$K503,0,MATCH(AJ$475,$H$475:$K$475,0))*HLOOKUP(AJ$474,$J$471:$R$472,2)</f>
        <v>0</v>
      </c>
      <c r="AK503" s="695" cm="1">
        <f t="array" ref="AK503">INDEX($H503:$K503,0,MATCH(AK$475,$H$475:$K$475,0))*HLOOKUP(AK$474,$J$471:$R$472,2)</f>
        <v>1</v>
      </c>
      <c r="AL503" s="695" cm="1">
        <f t="array" ref="AL503">INDEX($H503:$K503,0,MATCH(AL$475,$H$475:$K$475,0))*HLOOKUP(AL$474,$J$471:$R$472,2)</f>
        <v>0</v>
      </c>
      <c r="AM503" s="695" cm="1">
        <f t="array" ref="AM503">INDEX($H503:$K503,0,MATCH(AM$475,$H$475:$K$475,0))*HLOOKUP(AM$474,$J$471:$R$472,2)</f>
        <v>0</v>
      </c>
      <c r="AN503" s="695" cm="1">
        <f t="array" ref="AN503">INDEX($H503:$K503,0,MATCH(AN$475,$H$475:$K$475,0))*HLOOKUP(AN$474,$J$471:$R$472,2)</f>
        <v>0</v>
      </c>
      <c r="AO503" s="695" cm="1">
        <f t="array" ref="AO503">INDEX($H503:$K503,0,MATCH(AO$475,$H$475:$K$475,0))*HLOOKUP(AO$474,$J$471:$R$472,2)</f>
        <v>1</v>
      </c>
      <c r="AP503" s="695" cm="1">
        <f t="array" ref="AP503">INDEX($H503:$K503,0,MATCH(AP$475,$H$475:$K$475,0))*HLOOKUP(AP$474,$J$471:$R$472,2)</f>
        <v>0</v>
      </c>
      <c r="AQ503" s="695" cm="1">
        <f t="array" ref="AQ503">INDEX($H503:$K503,0,MATCH(AQ$475,$H$475:$K$475,0))*HLOOKUP(AQ$474,$J$471:$R$472,2)</f>
        <v>0</v>
      </c>
      <c r="AR503" s="695" cm="1">
        <f t="array" ref="AR503">INDEX($H503:$K503,0,MATCH(AR$475,$H$475:$K$475,0))*HLOOKUP(AR$474,$J$471:$R$472,2)</f>
        <v>0</v>
      </c>
      <c r="AS503" s="695" cm="1">
        <f t="array" ref="AS503">INDEX($H503:$K503,0,MATCH(AS$475,$H$475:$K$475,0))*HLOOKUP(AS$474,$J$471:$R$472,2)</f>
        <v>1</v>
      </c>
      <c r="AT503" s="695" cm="1">
        <f t="array" ref="AT503">INDEX($H503:$K503,0,MATCH(AT$475,$H$475:$K$475,0))*HLOOKUP(AT$474,$J$471:$R$472,2)</f>
        <v>0</v>
      </c>
      <c r="AU503" s="695" cm="1">
        <f t="array" ref="AU503">INDEX($H503:$K503,0,MATCH(AU$475,$H$475:$K$475,0))*HLOOKUP(AU$474,$J$471:$R$472,2)</f>
        <v>0</v>
      </c>
      <c r="AV503" s="186"/>
      <c r="AW503" s="186"/>
      <c r="AX503" s="16"/>
      <c r="AY503" s="8"/>
      <c r="AZ503" s="8"/>
      <c r="BA503" s="8"/>
    </row>
    <row r="504" spans="1:53" ht="14.5" outlineLevel="1" x14ac:dyDescent="0.35">
      <c r="A504" s="6"/>
      <c r="B504" s="7"/>
      <c r="C504" s="17"/>
      <c r="D504" s="17"/>
      <c r="E504" s="17"/>
      <c r="F504" s="26"/>
      <c r="G504" s="26" t="str">
        <f t="shared" si="195"/>
        <v>YYAWWa</v>
      </c>
      <c r="H504" s="222">
        <f t="shared" ref="H504:K504" si="213">IF(H443&gt;0,1,0)</f>
        <v>0</v>
      </c>
      <c r="I504" s="222">
        <f t="shared" si="213"/>
        <v>1</v>
      </c>
      <c r="J504" s="222">
        <f t="shared" si="213"/>
        <v>0</v>
      </c>
      <c r="K504" s="222">
        <f t="shared" si="213"/>
        <v>0</v>
      </c>
      <c r="L504" s="695" cm="1">
        <f t="array" ref="L504">INDEX($H504:$K504,0,MATCH(L$475,$H$475:$K$475,0))*HLOOKUP(L$474,$J$471:$R$472,2)</f>
        <v>0</v>
      </c>
      <c r="M504" s="695" cm="1">
        <f t="array" ref="M504">INDEX($H504:$K504,0,MATCH(M$475,$H$475:$K$475,0))*HLOOKUP(M$474,$J$471:$R$472,2)</f>
        <v>1</v>
      </c>
      <c r="N504" s="695" cm="1">
        <f t="array" ref="N504">INDEX($H504:$K504,0,MATCH(N$475,$H$475:$K$475,0))*HLOOKUP(N$474,$J$471:$R$472,2)</f>
        <v>0</v>
      </c>
      <c r="O504" s="695" cm="1">
        <f t="array" ref="O504">INDEX($H504:$K504,0,MATCH(O$475,$H$475:$K$475,0))*HLOOKUP(O$474,$J$471:$R$472,2)</f>
        <v>0</v>
      </c>
      <c r="P504" s="695" cm="1">
        <f t="array" ref="P504">INDEX($H504:$K504,0,MATCH(P$475,$H$475:$K$475,0))*HLOOKUP(P$474,$J$471:$R$472,2)</f>
        <v>0</v>
      </c>
      <c r="Q504" s="695" cm="1">
        <f t="array" ref="Q504">INDEX($H504:$K504,0,MATCH(Q$475,$H$475:$K$475,0))*HLOOKUP(Q$474,$J$471:$R$472,2)</f>
        <v>1</v>
      </c>
      <c r="R504" s="695" cm="1">
        <f t="array" ref="R504">INDEX($H504:$K504,0,MATCH(R$475,$H$475:$K$475,0))*HLOOKUP(R$474,$J$471:$R$472,2)</f>
        <v>0</v>
      </c>
      <c r="S504" s="695" cm="1">
        <f t="array" ref="S504">INDEX($H504:$K504,0,MATCH(S$475,$H$475:$K$475,0))*HLOOKUP(S$474,$J$471:$R$472,2)</f>
        <v>0</v>
      </c>
      <c r="T504" s="695" cm="1">
        <f t="array" ref="T504">INDEX($H504:$K504,0,MATCH(T$475,$H$475:$K$475,0))*HLOOKUP(T$474,$J$471:$R$472,2)</f>
        <v>0</v>
      </c>
      <c r="U504" s="695" cm="1">
        <f t="array" ref="U504">INDEX($H504:$K504,0,MATCH(U$475,$H$475:$K$475,0))*HLOOKUP(U$474,$J$471:$R$472,2)</f>
        <v>1</v>
      </c>
      <c r="V504" s="695" cm="1">
        <f t="array" ref="V504">INDEX($H504:$K504,0,MATCH(V$475,$H$475:$K$475,0))*HLOOKUP(V$474,$J$471:$R$472,2)</f>
        <v>0</v>
      </c>
      <c r="W504" s="695" cm="1">
        <f t="array" ref="W504">INDEX($H504:$K504,0,MATCH(W$475,$H$475:$K$475,0))*HLOOKUP(W$474,$J$471:$R$472,2)</f>
        <v>0</v>
      </c>
      <c r="X504" s="695" cm="1">
        <f t="array" ref="X504">INDEX($H504:$K504,0,MATCH(X$475,$H$475:$K$475,0))*HLOOKUP(X$474,$J$471:$R$472,2)</f>
        <v>0</v>
      </c>
      <c r="Y504" s="695" cm="1">
        <f t="array" ref="Y504">INDEX($H504:$K504,0,MATCH(Y$475,$H$475:$K$475,0))*HLOOKUP(Y$474,$J$471:$R$472,2)</f>
        <v>1</v>
      </c>
      <c r="Z504" s="695" cm="1">
        <f t="array" ref="Z504">INDEX($H504:$K504,0,MATCH(Z$475,$H$475:$K$475,0))*HLOOKUP(Z$474,$J$471:$R$472,2)</f>
        <v>0</v>
      </c>
      <c r="AA504" s="695" cm="1">
        <f t="array" ref="AA504">INDEX($H504:$K504,0,MATCH(AA$475,$H$475:$K$475,0))*HLOOKUP(AA$474,$J$471:$R$472,2)</f>
        <v>0</v>
      </c>
      <c r="AB504" s="695" cm="1">
        <f t="array" ref="AB504">INDEX($H504:$K504,0,MATCH(AB$475,$H$475:$K$475,0))*HLOOKUP(AB$474,$J$471:$R$472,2)</f>
        <v>0</v>
      </c>
      <c r="AC504" s="695" cm="1">
        <f t="array" ref="AC504">INDEX($H504:$K504,0,MATCH(AC$475,$H$475:$K$475,0))*HLOOKUP(AC$474,$J$471:$R$472,2)</f>
        <v>1</v>
      </c>
      <c r="AD504" s="695" cm="1">
        <f t="array" ref="AD504">INDEX($H504:$K504,0,MATCH(AD$475,$H$475:$K$475,0))*HLOOKUP(AD$474,$J$471:$R$472,2)</f>
        <v>0</v>
      </c>
      <c r="AE504" s="695" cm="1">
        <f t="array" ref="AE504">INDEX($H504:$K504,0,MATCH(AE$475,$H$475:$K$475,0))*HLOOKUP(AE$474,$J$471:$R$472,2)</f>
        <v>0</v>
      </c>
      <c r="AF504" s="695" cm="1">
        <f t="array" ref="AF504">INDEX($H504:$K504,0,MATCH(AF$475,$H$475:$K$475,0))*HLOOKUP(AF$474,$J$471:$R$472,2)</f>
        <v>0</v>
      </c>
      <c r="AG504" s="695" cm="1">
        <f t="array" ref="AG504">INDEX($H504:$K504,0,MATCH(AG$475,$H$475:$K$475,0))*HLOOKUP(AG$474,$J$471:$R$472,2)</f>
        <v>1</v>
      </c>
      <c r="AH504" s="695" cm="1">
        <f t="array" ref="AH504">INDEX($H504:$K504,0,MATCH(AH$475,$H$475:$K$475,0))*HLOOKUP(AH$474,$J$471:$R$472,2)</f>
        <v>0</v>
      </c>
      <c r="AI504" s="695" cm="1">
        <f t="array" ref="AI504">INDEX($H504:$K504,0,MATCH(AI$475,$H$475:$K$475,0))*HLOOKUP(AI$474,$J$471:$R$472,2)</f>
        <v>0</v>
      </c>
      <c r="AJ504" s="695" cm="1">
        <f t="array" ref="AJ504">INDEX($H504:$K504,0,MATCH(AJ$475,$H$475:$K$475,0))*HLOOKUP(AJ$474,$J$471:$R$472,2)</f>
        <v>0</v>
      </c>
      <c r="AK504" s="695" cm="1">
        <f t="array" ref="AK504">INDEX($H504:$K504,0,MATCH(AK$475,$H$475:$K$475,0))*HLOOKUP(AK$474,$J$471:$R$472,2)</f>
        <v>1</v>
      </c>
      <c r="AL504" s="695" cm="1">
        <f t="array" ref="AL504">INDEX($H504:$K504,0,MATCH(AL$475,$H$475:$K$475,0))*HLOOKUP(AL$474,$J$471:$R$472,2)</f>
        <v>0</v>
      </c>
      <c r="AM504" s="695" cm="1">
        <f t="array" ref="AM504">INDEX($H504:$K504,0,MATCH(AM$475,$H$475:$K$475,0))*HLOOKUP(AM$474,$J$471:$R$472,2)</f>
        <v>0</v>
      </c>
      <c r="AN504" s="695" cm="1">
        <f t="array" ref="AN504">INDEX($H504:$K504,0,MATCH(AN$475,$H$475:$K$475,0))*HLOOKUP(AN$474,$J$471:$R$472,2)</f>
        <v>0</v>
      </c>
      <c r="AO504" s="695" cm="1">
        <f t="array" ref="AO504">INDEX($H504:$K504,0,MATCH(AO$475,$H$475:$K$475,0))*HLOOKUP(AO$474,$J$471:$R$472,2)</f>
        <v>1</v>
      </c>
      <c r="AP504" s="695" cm="1">
        <f t="array" ref="AP504">INDEX($H504:$K504,0,MATCH(AP$475,$H$475:$K$475,0))*HLOOKUP(AP$474,$J$471:$R$472,2)</f>
        <v>0</v>
      </c>
      <c r="AQ504" s="695" cm="1">
        <f t="array" ref="AQ504">INDEX($H504:$K504,0,MATCH(AQ$475,$H$475:$K$475,0))*HLOOKUP(AQ$474,$J$471:$R$472,2)</f>
        <v>0</v>
      </c>
      <c r="AR504" s="695" cm="1">
        <f t="array" ref="AR504">INDEX($H504:$K504,0,MATCH(AR$475,$H$475:$K$475,0))*HLOOKUP(AR$474,$J$471:$R$472,2)</f>
        <v>0</v>
      </c>
      <c r="AS504" s="695" cm="1">
        <f t="array" ref="AS504">INDEX($H504:$K504,0,MATCH(AS$475,$H$475:$K$475,0))*HLOOKUP(AS$474,$J$471:$R$472,2)</f>
        <v>1</v>
      </c>
      <c r="AT504" s="695" cm="1">
        <f t="array" ref="AT504">INDEX($H504:$K504,0,MATCH(AT$475,$H$475:$K$475,0))*HLOOKUP(AT$474,$J$471:$R$472,2)</f>
        <v>0</v>
      </c>
      <c r="AU504" s="695" cm="1">
        <f t="array" ref="AU504">INDEX($H504:$K504,0,MATCH(AU$475,$H$475:$K$475,0))*HLOOKUP(AU$474,$J$471:$R$472,2)</f>
        <v>0</v>
      </c>
      <c r="AV504" s="186"/>
      <c r="AW504" s="186"/>
      <c r="AX504" s="16"/>
      <c r="AY504" s="8"/>
      <c r="AZ504" s="8"/>
      <c r="BA504" s="8"/>
    </row>
    <row r="505" spans="1:53" ht="14.5" outlineLevel="1" x14ac:dyDescent="0.35">
      <c r="A505" s="6"/>
      <c r="B505" s="7"/>
      <c r="C505" s="17"/>
      <c r="D505" s="17"/>
      <c r="E505" s="17"/>
      <c r="F505" s="26"/>
      <c r="G505" s="26" t="str">
        <f t="shared" si="195"/>
        <v>YYWA2Ww</v>
      </c>
      <c r="H505" s="222">
        <f t="shared" ref="H505:K505" si="214">IF(H444&gt;0,1,0)</f>
        <v>0</v>
      </c>
      <c r="I505" s="222">
        <f t="shared" si="214"/>
        <v>1</v>
      </c>
      <c r="J505" s="222">
        <f t="shared" si="214"/>
        <v>1</v>
      </c>
      <c r="K505" s="222">
        <f t="shared" si="214"/>
        <v>0</v>
      </c>
      <c r="L505" s="695" cm="1">
        <f t="array" ref="L505">INDEX($H505:$K505,0,MATCH(L$475,$H$475:$K$475,0))*HLOOKUP(L$474,$J$471:$R$472,2)</f>
        <v>0</v>
      </c>
      <c r="M505" s="695" cm="1">
        <f t="array" ref="M505">INDEX($H505:$K505,0,MATCH(M$475,$H$475:$K$475,0))*HLOOKUP(M$474,$J$471:$R$472,2)</f>
        <v>1</v>
      </c>
      <c r="N505" s="695" cm="1">
        <f t="array" ref="N505">INDEX($H505:$K505,0,MATCH(N$475,$H$475:$K$475,0))*HLOOKUP(N$474,$J$471:$R$472,2)</f>
        <v>1</v>
      </c>
      <c r="O505" s="695" cm="1">
        <f t="array" ref="O505">INDEX($H505:$K505,0,MATCH(O$475,$H$475:$K$475,0))*HLOOKUP(O$474,$J$471:$R$472,2)</f>
        <v>0</v>
      </c>
      <c r="P505" s="695" cm="1">
        <f t="array" ref="P505">INDEX($H505:$K505,0,MATCH(P$475,$H$475:$K$475,0))*HLOOKUP(P$474,$J$471:$R$472,2)</f>
        <v>0</v>
      </c>
      <c r="Q505" s="695" cm="1">
        <f t="array" ref="Q505">INDEX($H505:$K505,0,MATCH(Q$475,$H$475:$K$475,0))*HLOOKUP(Q$474,$J$471:$R$472,2)</f>
        <v>1</v>
      </c>
      <c r="R505" s="695" cm="1">
        <f t="array" ref="R505">INDEX($H505:$K505,0,MATCH(R$475,$H$475:$K$475,0))*HLOOKUP(R$474,$J$471:$R$472,2)</f>
        <v>1</v>
      </c>
      <c r="S505" s="695" cm="1">
        <f t="array" ref="S505">INDEX($H505:$K505,0,MATCH(S$475,$H$475:$K$475,0))*HLOOKUP(S$474,$J$471:$R$472,2)</f>
        <v>0</v>
      </c>
      <c r="T505" s="695" cm="1">
        <f t="array" ref="T505">INDEX($H505:$K505,0,MATCH(T$475,$H$475:$K$475,0))*HLOOKUP(T$474,$J$471:$R$472,2)</f>
        <v>0</v>
      </c>
      <c r="U505" s="695" cm="1">
        <f t="array" ref="U505">INDEX($H505:$K505,0,MATCH(U$475,$H$475:$K$475,0))*HLOOKUP(U$474,$J$471:$R$472,2)</f>
        <v>1</v>
      </c>
      <c r="V505" s="695" cm="1">
        <f t="array" ref="V505">INDEX($H505:$K505,0,MATCH(V$475,$H$475:$K$475,0))*HLOOKUP(V$474,$J$471:$R$472,2)</f>
        <v>1</v>
      </c>
      <c r="W505" s="695" cm="1">
        <f t="array" ref="W505">INDEX($H505:$K505,0,MATCH(W$475,$H$475:$K$475,0))*HLOOKUP(W$474,$J$471:$R$472,2)</f>
        <v>0</v>
      </c>
      <c r="X505" s="695" cm="1">
        <f t="array" ref="X505">INDEX($H505:$K505,0,MATCH(X$475,$H$475:$K$475,0))*HLOOKUP(X$474,$J$471:$R$472,2)</f>
        <v>0</v>
      </c>
      <c r="Y505" s="695" cm="1">
        <f t="array" ref="Y505">INDEX($H505:$K505,0,MATCH(Y$475,$H$475:$K$475,0))*HLOOKUP(Y$474,$J$471:$R$472,2)</f>
        <v>1</v>
      </c>
      <c r="Z505" s="695" cm="1">
        <f t="array" ref="Z505">INDEX($H505:$K505,0,MATCH(Z$475,$H$475:$K$475,0))*HLOOKUP(Z$474,$J$471:$R$472,2)</f>
        <v>1</v>
      </c>
      <c r="AA505" s="695" cm="1">
        <f t="array" ref="AA505">INDEX($H505:$K505,0,MATCH(AA$475,$H$475:$K$475,0))*HLOOKUP(AA$474,$J$471:$R$472,2)</f>
        <v>0</v>
      </c>
      <c r="AB505" s="695" cm="1">
        <f t="array" ref="AB505">INDEX($H505:$K505,0,MATCH(AB$475,$H$475:$K$475,0))*HLOOKUP(AB$474,$J$471:$R$472,2)</f>
        <v>0</v>
      </c>
      <c r="AC505" s="695" cm="1">
        <f t="array" ref="AC505">INDEX($H505:$K505,0,MATCH(AC$475,$H$475:$K$475,0))*HLOOKUP(AC$474,$J$471:$R$472,2)</f>
        <v>1</v>
      </c>
      <c r="AD505" s="695" cm="1">
        <f t="array" ref="AD505">INDEX($H505:$K505,0,MATCH(AD$475,$H$475:$K$475,0))*HLOOKUP(AD$474,$J$471:$R$472,2)</f>
        <v>1</v>
      </c>
      <c r="AE505" s="695" cm="1">
        <f t="array" ref="AE505">INDEX($H505:$K505,0,MATCH(AE$475,$H$475:$K$475,0))*HLOOKUP(AE$474,$J$471:$R$472,2)</f>
        <v>0</v>
      </c>
      <c r="AF505" s="695" cm="1">
        <f t="array" ref="AF505">INDEX($H505:$K505,0,MATCH(AF$475,$H$475:$K$475,0))*HLOOKUP(AF$474,$J$471:$R$472,2)</f>
        <v>0</v>
      </c>
      <c r="AG505" s="695" cm="1">
        <f t="array" ref="AG505">INDEX($H505:$K505,0,MATCH(AG$475,$H$475:$K$475,0))*HLOOKUP(AG$474,$J$471:$R$472,2)</f>
        <v>1</v>
      </c>
      <c r="AH505" s="695" cm="1">
        <f t="array" ref="AH505">INDEX($H505:$K505,0,MATCH(AH$475,$H$475:$K$475,0))*HLOOKUP(AH$474,$J$471:$R$472,2)</f>
        <v>1</v>
      </c>
      <c r="AI505" s="695" cm="1">
        <f t="array" ref="AI505">INDEX($H505:$K505,0,MATCH(AI$475,$H$475:$K$475,0))*HLOOKUP(AI$474,$J$471:$R$472,2)</f>
        <v>0</v>
      </c>
      <c r="AJ505" s="695" cm="1">
        <f t="array" ref="AJ505">INDEX($H505:$K505,0,MATCH(AJ$475,$H$475:$K$475,0))*HLOOKUP(AJ$474,$J$471:$R$472,2)</f>
        <v>0</v>
      </c>
      <c r="AK505" s="695" cm="1">
        <f t="array" ref="AK505">INDEX($H505:$K505,0,MATCH(AK$475,$H$475:$K$475,0))*HLOOKUP(AK$474,$J$471:$R$472,2)</f>
        <v>1</v>
      </c>
      <c r="AL505" s="695" cm="1">
        <f t="array" ref="AL505">INDEX($H505:$K505,0,MATCH(AL$475,$H$475:$K$475,0))*HLOOKUP(AL$474,$J$471:$R$472,2)</f>
        <v>1</v>
      </c>
      <c r="AM505" s="695" cm="1">
        <f t="array" ref="AM505">INDEX($H505:$K505,0,MATCH(AM$475,$H$475:$K$475,0))*HLOOKUP(AM$474,$J$471:$R$472,2)</f>
        <v>0</v>
      </c>
      <c r="AN505" s="695" cm="1">
        <f t="array" ref="AN505">INDEX($H505:$K505,0,MATCH(AN$475,$H$475:$K$475,0))*HLOOKUP(AN$474,$J$471:$R$472,2)</f>
        <v>0</v>
      </c>
      <c r="AO505" s="695" cm="1">
        <f t="array" ref="AO505">INDEX($H505:$K505,0,MATCH(AO$475,$H$475:$K$475,0))*HLOOKUP(AO$474,$J$471:$R$472,2)</f>
        <v>1</v>
      </c>
      <c r="AP505" s="695" cm="1">
        <f t="array" ref="AP505">INDEX($H505:$K505,0,MATCH(AP$475,$H$475:$K$475,0))*HLOOKUP(AP$474,$J$471:$R$472,2)</f>
        <v>1</v>
      </c>
      <c r="AQ505" s="695" cm="1">
        <f t="array" ref="AQ505">INDEX($H505:$K505,0,MATCH(AQ$475,$H$475:$K$475,0))*HLOOKUP(AQ$474,$J$471:$R$472,2)</f>
        <v>0</v>
      </c>
      <c r="AR505" s="695" cm="1">
        <f t="array" ref="AR505">INDEX($H505:$K505,0,MATCH(AR$475,$H$475:$K$475,0))*HLOOKUP(AR$474,$J$471:$R$472,2)</f>
        <v>0</v>
      </c>
      <c r="AS505" s="695" cm="1">
        <f t="array" ref="AS505">INDEX($H505:$K505,0,MATCH(AS$475,$H$475:$K$475,0))*HLOOKUP(AS$474,$J$471:$R$472,2)</f>
        <v>1</v>
      </c>
      <c r="AT505" s="695" cm="1">
        <f t="array" ref="AT505">INDEX($H505:$K505,0,MATCH(AT$475,$H$475:$K$475,0))*HLOOKUP(AT$474,$J$471:$R$472,2)</f>
        <v>1</v>
      </c>
      <c r="AU505" s="695" cm="1">
        <f t="array" ref="AU505">INDEX($H505:$K505,0,MATCH(AU$475,$H$475:$K$475,0))*HLOOKUP(AU$474,$J$471:$R$472,2)</f>
        <v>0</v>
      </c>
      <c r="AV505" s="186"/>
      <c r="AW505" s="186"/>
      <c r="AX505" s="16"/>
      <c r="AY505" s="8"/>
      <c r="AZ505" s="8"/>
      <c r="BA505" s="8"/>
    </row>
    <row r="506" spans="1:53" ht="14.5" outlineLevel="1" x14ac:dyDescent="0.35">
      <c r="A506" s="6"/>
      <c r="B506" s="7"/>
      <c r="C506" s="17"/>
      <c r="D506" s="17"/>
      <c r="E506" s="17"/>
      <c r="F506" s="26"/>
      <c r="G506" s="26" t="str">
        <f t="shared" si="195"/>
        <v>YYWA2Wwd</v>
      </c>
      <c r="H506" s="222">
        <f t="shared" ref="H506:K506" si="215">IF(H445&gt;0,1,0)</f>
        <v>0</v>
      </c>
      <c r="I506" s="222">
        <f t="shared" si="215"/>
        <v>1</v>
      </c>
      <c r="J506" s="222">
        <f t="shared" si="215"/>
        <v>1</v>
      </c>
      <c r="K506" s="222">
        <f t="shared" si="215"/>
        <v>0</v>
      </c>
      <c r="L506" s="695" cm="1">
        <f t="array" ref="L506">INDEX($H506:$K506,0,MATCH(L$475,$H$475:$K$475,0))*HLOOKUP(L$474,$J$471:$R$472,2)</f>
        <v>0</v>
      </c>
      <c r="M506" s="695" cm="1">
        <f t="array" ref="M506">INDEX($H506:$K506,0,MATCH(M$475,$H$475:$K$475,0))*HLOOKUP(M$474,$J$471:$R$472,2)</f>
        <v>1</v>
      </c>
      <c r="N506" s="695" cm="1">
        <f t="array" ref="N506">INDEX($H506:$K506,0,MATCH(N$475,$H$475:$K$475,0))*HLOOKUP(N$474,$J$471:$R$472,2)</f>
        <v>1</v>
      </c>
      <c r="O506" s="695" cm="1">
        <f t="array" ref="O506">INDEX($H506:$K506,0,MATCH(O$475,$H$475:$K$475,0))*HLOOKUP(O$474,$J$471:$R$472,2)</f>
        <v>0</v>
      </c>
      <c r="P506" s="695" cm="1">
        <f t="array" ref="P506">INDEX($H506:$K506,0,MATCH(P$475,$H$475:$K$475,0))*HLOOKUP(P$474,$J$471:$R$472,2)</f>
        <v>0</v>
      </c>
      <c r="Q506" s="695" cm="1">
        <f t="array" ref="Q506">INDEX($H506:$K506,0,MATCH(Q$475,$H$475:$K$475,0))*HLOOKUP(Q$474,$J$471:$R$472,2)</f>
        <v>1</v>
      </c>
      <c r="R506" s="695" cm="1">
        <f t="array" ref="R506">INDEX($H506:$K506,0,MATCH(R$475,$H$475:$K$475,0))*HLOOKUP(R$474,$J$471:$R$472,2)</f>
        <v>1</v>
      </c>
      <c r="S506" s="695" cm="1">
        <f t="array" ref="S506">INDEX($H506:$K506,0,MATCH(S$475,$H$475:$K$475,0))*HLOOKUP(S$474,$J$471:$R$472,2)</f>
        <v>0</v>
      </c>
      <c r="T506" s="695" cm="1">
        <f t="array" ref="T506">INDEX($H506:$K506,0,MATCH(T$475,$H$475:$K$475,0))*HLOOKUP(T$474,$J$471:$R$472,2)</f>
        <v>0</v>
      </c>
      <c r="U506" s="695" cm="1">
        <f t="array" ref="U506">INDEX($H506:$K506,0,MATCH(U$475,$H$475:$K$475,0))*HLOOKUP(U$474,$J$471:$R$472,2)</f>
        <v>1</v>
      </c>
      <c r="V506" s="695" cm="1">
        <f t="array" ref="V506">INDEX($H506:$K506,0,MATCH(V$475,$H$475:$K$475,0))*HLOOKUP(V$474,$J$471:$R$472,2)</f>
        <v>1</v>
      </c>
      <c r="W506" s="695" cm="1">
        <f t="array" ref="W506">INDEX($H506:$K506,0,MATCH(W$475,$H$475:$K$475,0))*HLOOKUP(W$474,$J$471:$R$472,2)</f>
        <v>0</v>
      </c>
      <c r="X506" s="695" cm="1">
        <f t="array" ref="X506">INDEX($H506:$K506,0,MATCH(X$475,$H$475:$K$475,0))*HLOOKUP(X$474,$J$471:$R$472,2)</f>
        <v>0</v>
      </c>
      <c r="Y506" s="695" cm="1">
        <f t="array" ref="Y506">INDEX($H506:$K506,0,MATCH(Y$475,$H$475:$K$475,0))*HLOOKUP(Y$474,$J$471:$R$472,2)</f>
        <v>1</v>
      </c>
      <c r="Z506" s="695" cm="1">
        <f t="array" ref="Z506">INDEX($H506:$K506,0,MATCH(Z$475,$H$475:$K$475,0))*HLOOKUP(Z$474,$J$471:$R$472,2)</f>
        <v>1</v>
      </c>
      <c r="AA506" s="695" cm="1">
        <f t="array" ref="AA506">INDEX($H506:$K506,0,MATCH(AA$475,$H$475:$K$475,0))*HLOOKUP(AA$474,$J$471:$R$472,2)</f>
        <v>0</v>
      </c>
      <c r="AB506" s="695" cm="1">
        <f t="array" ref="AB506">INDEX($H506:$K506,0,MATCH(AB$475,$H$475:$K$475,0))*HLOOKUP(AB$474,$J$471:$R$472,2)</f>
        <v>0</v>
      </c>
      <c r="AC506" s="695" cm="1">
        <f t="array" ref="AC506">INDEX($H506:$K506,0,MATCH(AC$475,$H$475:$K$475,0))*HLOOKUP(AC$474,$J$471:$R$472,2)</f>
        <v>1</v>
      </c>
      <c r="AD506" s="695" cm="1">
        <f t="array" ref="AD506">INDEX($H506:$K506,0,MATCH(AD$475,$H$475:$K$475,0))*HLOOKUP(AD$474,$J$471:$R$472,2)</f>
        <v>1</v>
      </c>
      <c r="AE506" s="695" cm="1">
        <f t="array" ref="AE506">INDEX($H506:$K506,0,MATCH(AE$475,$H$475:$K$475,0))*HLOOKUP(AE$474,$J$471:$R$472,2)</f>
        <v>0</v>
      </c>
      <c r="AF506" s="695" cm="1">
        <f t="array" ref="AF506">INDEX($H506:$K506,0,MATCH(AF$475,$H$475:$K$475,0))*HLOOKUP(AF$474,$J$471:$R$472,2)</f>
        <v>0</v>
      </c>
      <c r="AG506" s="695" cm="1">
        <f t="array" ref="AG506">INDEX($H506:$K506,0,MATCH(AG$475,$H$475:$K$475,0))*HLOOKUP(AG$474,$J$471:$R$472,2)</f>
        <v>1</v>
      </c>
      <c r="AH506" s="695" cm="1">
        <f t="array" ref="AH506">INDEX($H506:$K506,0,MATCH(AH$475,$H$475:$K$475,0))*HLOOKUP(AH$474,$J$471:$R$472,2)</f>
        <v>1</v>
      </c>
      <c r="AI506" s="695" cm="1">
        <f t="array" ref="AI506">INDEX($H506:$K506,0,MATCH(AI$475,$H$475:$K$475,0))*HLOOKUP(AI$474,$J$471:$R$472,2)</f>
        <v>0</v>
      </c>
      <c r="AJ506" s="695" cm="1">
        <f t="array" ref="AJ506">INDEX($H506:$K506,0,MATCH(AJ$475,$H$475:$K$475,0))*HLOOKUP(AJ$474,$J$471:$R$472,2)</f>
        <v>0</v>
      </c>
      <c r="AK506" s="695" cm="1">
        <f t="array" ref="AK506">INDEX($H506:$K506,0,MATCH(AK$475,$H$475:$K$475,0))*HLOOKUP(AK$474,$J$471:$R$472,2)</f>
        <v>1</v>
      </c>
      <c r="AL506" s="695" cm="1">
        <f t="array" ref="AL506">INDEX($H506:$K506,0,MATCH(AL$475,$H$475:$K$475,0))*HLOOKUP(AL$474,$J$471:$R$472,2)</f>
        <v>1</v>
      </c>
      <c r="AM506" s="695" cm="1">
        <f t="array" ref="AM506">INDEX($H506:$K506,0,MATCH(AM$475,$H$475:$K$475,0))*HLOOKUP(AM$474,$J$471:$R$472,2)</f>
        <v>0</v>
      </c>
      <c r="AN506" s="695" cm="1">
        <f t="array" ref="AN506">INDEX($H506:$K506,0,MATCH(AN$475,$H$475:$K$475,0))*HLOOKUP(AN$474,$J$471:$R$472,2)</f>
        <v>0</v>
      </c>
      <c r="AO506" s="695" cm="1">
        <f t="array" ref="AO506">INDEX($H506:$K506,0,MATCH(AO$475,$H$475:$K$475,0))*HLOOKUP(AO$474,$J$471:$R$472,2)</f>
        <v>1</v>
      </c>
      <c r="AP506" s="695" cm="1">
        <f t="array" ref="AP506">INDEX($H506:$K506,0,MATCH(AP$475,$H$475:$K$475,0))*HLOOKUP(AP$474,$J$471:$R$472,2)</f>
        <v>1</v>
      </c>
      <c r="AQ506" s="695" cm="1">
        <f t="array" ref="AQ506">INDEX($H506:$K506,0,MATCH(AQ$475,$H$475:$K$475,0))*HLOOKUP(AQ$474,$J$471:$R$472,2)</f>
        <v>0</v>
      </c>
      <c r="AR506" s="695" cm="1">
        <f t="array" ref="AR506">INDEX($H506:$K506,0,MATCH(AR$475,$H$475:$K$475,0))*HLOOKUP(AR$474,$J$471:$R$472,2)</f>
        <v>0</v>
      </c>
      <c r="AS506" s="695" cm="1">
        <f t="array" ref="AS506">INDEX($H506:$K506,0,MATCH(AS$475,$H$475:$K$475,0))*HLOOKUP(AS$474,$J$471:$R$472,2)</f>
        <v>1</v>
      </c>
      <c r="AT506" s="695" cm="1">
        <f t="array" ref="AT506">INDEX($H506:$K506,0,MATCH(AT$475,$H$475:$K$475,0))*HLOOKUP(AT$474,$J$471:$R$472,2)</f>
        <v>1</v>
      </c>
      <c r="AU506" s="695" cm="1">
        <f t="array" ref="AU506">INDEX($H506:$K506,0,MATCH(AU$475,$H$475:$K$475,0))*HLOOKUP(AU$474,$J$471:$R$472,2)</f>
        <v>0</v>
      </c>
      <c r="AV506" s="186"/>
      <c r="AW506" s="186"/>
      <c r="AX506" s="16"/>
      <c r="AY506" s="8"/>
      <c r="AZ506" s="8"/>
      <c r="BA506" s="8"/>
    </row>
    <row r="507" spans="1:53" ht="14.5" outlineLevel="1" x14ac:dyDescent="0.35">
      <c r="A507" s="6"/>
      <c r="B507" s="7"/>
      <c r="C507" s="17"/>
      <c r="D507" s="17"/>
      <c r="E507" s="17"/>
      <c r="F507" s="26"/>
      <c r="G507" s="26" t="str">
        <f t="shared" si="195"/>
        <v>YYWWA1w</v>
      </c>
      <c r="H507" s="222">
        <f t="shared" ref="H507:K507" si="216">IF(H446&gt;0,1,0)</f>
        <v>0</v>
      </c>
      <c r="I507" s="222">
        <f t="shared" si="216"/>
        <v>1</v>
      </c>
      <c r="J507" s="222">
        <f t="shared" si="216"/>
        <v>1</v>
      </c>
      <c r="K507" s="222">
        <f t="shared" si="216"/>
        <v>0</v>
      </c>
      <c r="L507" s="695" cm="1">
        <f t="array" ref="L507">INDEX($H507:$K507,0,MATCH(L$475,$H$475:$K$475,0))*HLOOKUP(L$474,$J$471:$R$472,2)</f>
        <v>0</v>
      </c>
      <c r="M507" s="695" cm="1">
        <f t="array" ref="M507">INDEX($H507:$K507,0,MATCH(M$475,$H$475:$K$475,0))*HLOOKUP(M$474,$J$471:$R$472,2)</f>
        <v>1</v>
      </c>
      <c r="N507" s="695" cm="1">
        <f t="array" ref="N507">INDEX($H507:$K507,0,MATCH(N$475,$H$475:$K$475,0))*HLOOKUP(N$474,$J$471:$R$472,2)</f>
        <v>1</v>
      </c>
      <c r="O507" s="695" cm="1">
        <f t="array" ref="O507">INDEX($H507:$K507,0,MATCH(O$475,$H$475:$K$475,0))*HLOOKUP(O$474,$J$471:$R$472,2)</f>
        <v>0</v>
      </c>
      <c r="P507" s="695" cm="1">
        <f t="array" ref="P507">INDEX($H507:$K507,0,MATCH(P$475,$H$475:$K$475,0))*HLOOKUP(P$474,$J$471:$R$472,2)</f>
        <v>0</v>
      </c>
      <c r="Q507" s="695" cm="1">
        <f t="array" ref="Q507">INDEX($H507:$K507,0,MATCH(Q$475,$H$475:$K$475,0))*HLOOKUP(Q$474,$J$471:$R$472,2)</f>
        <v>1</v>
      </c>
      <c r="R507" s="695" cm="1">
        <f t="array" ref="R507">INDEX($H507:$K507,0,MATCH(R$475,$H$475:$K$475,0))*HLOOKUP(R$474,$J$471:$R$472,2)</f>
        <v>1</v>
      </c>
      <c r="S507" s="695" cm="1">
        <f t="array" ref="S507">INDEX($H507:$K507,0,MATCH(S$475,$H$475:$K$475,0))*HLOOKUP(S$474,$J$471:$R$472,2)</f>
        <v>0</v>
      </c>
      <c r="T507" s="695" cm="1">
        <f t="array" ref="T507">INDEX($H507:$K507,0,MATCH(T$475,$H$475:$K$475,0))*HLOOKUP(T$474,$J$471:$R$472,2)</f>
        <v>0</v>
      </c>
      <c r="U507" s="695" cm="1">
        <f t="array" ref="U507">INDEX($H507:$K507,0,MATCH(U$475,$H$475:$K$475,0))*HLOOKUP(U$474,$J$471:$R$472,2)</f>
        <v>1</v>
      </c>
      <c r="V507" s="695" cm="1">
        <f t="array" ref="V507">INDEX($H507:$K507,0,MATCH(V$475,$H$475:$K$475,0))*HLOOKUP(V$474,$J$471:$R$472,2)</f>
        <v>1</v>
      </c>
      <c r="W507" s="695" cm="1">
        <f t="array" ref="W507">INDEX($H507:$K507,0,MATCH(W$475,$H$475:$K$475,0))*HLOOKUP(W$474,$J$471:$R$472,2)</f>
        <v>0</v>
      </c>
      <c r="X507" s="695" cm="1">
        <f t="array" ref="X507">INDEX($H507:$K507,0,MATCH(X$475,$H$475:$K$475,0))*HLOOKUP(X$474,$J$471:$R$472,2)</f>
        <v>0</v>
      </c>
      <c r="Y507" s="695" cm="1">
        <f t="array" ref="Y507">INDEX($H507:$K507,0,MATCH(Y$475,$H$475:$K$475,0))*HLOOKUP(Y$474,$J$471:$R$472,2)</f>
        <v>1</v>
      </c>
      <c r="Z507" s="695" cm="1">
        <f t="array" ref="Z507">INDEX($H507:$K507,0,MATCH(Z$475,$H$475:$K$475,0))*HLOOKUP(Z$474,$J$471:$R$472,2)</f>
        <v>1</v>
      </c>
      <c r="AA507" s="695" cm="1">
        <f t="array" ref="AA507">INDEX($H507:$K507,0,MATCH(AA$475,$H$475:$K$475,0))*HLOOKUP(AA$474,$J$471:$R$472,2)</f>
        <v>0</v>
      </c>
      <c r="AB507" s="695" cm="1">
        <f t="array" ref="AB507">INDEX($H507:$K507,0,MATCH(AB$475,$H$475:$K$475,0))*HLOOKUP(AB$474,$J$471:$R$472,2)</f>
        <v>0</v>
      </c>
      <c r="AC507" s="695" cm="1">
        <f t="array" ref="AC507">INDEX($H507:$K507,0,MATCH(AC$475,$H$475:$K$475,0))*HLOOKUP(AC$474,$J$471:$R$472,2)</f>
        <v>1</v>
      </c>
      <c r="AD507" s="695" cm="1">
        <f t="array" ref="AD507">INDEX($H507:$K507,0,MATCH(AD$475,$H$475:$K$475,0))*HLOOKUP(AD$474,$J$471:$R$472,2)</f>
        <v>1</v>
      </c>
      <c r="AE507" s="695" cm="1">
        <f t="array" ref="AE507">INDEX($H507:$K507,0,MATCH(AE$475,$H$475:$K$475,0))*HLOOKUP(AE$474,$J$471:$R$472,2)</f>
        <v>0</v>
      </c>
      <c r="AF507" s="695" cm="1">
        <f t="array" ref="AF507">INDEX($H507:$K507,0,MATCH(AF$475,$H$475:$K$475,0))*HLOOKUP(AF$474,$J$471:$R$472,2)</f>
        <v>0</v>
      </c>
      <c r="AG507" s="695" cm="1">
        <f t="array" ref="AG507">INDEX($H507:$K507,0,MATCH(AG$475,$H$475:$K$475,0))*HLOOKUP(AG$474,$J$471:$R$472,2)</f>
        <v>1</v>
      </c>
      <c r="AH507" s="695" cm="1">
        <f t="array" ref="AH507">INDEX($H507:$K507,0,MATCH(AH$475,$H$475:$K$475,0))*HLOOKUP(AH$474,$J$471:$R$472,2)</f>
        <v>1</v>
      </c>
      <c r="AI507" s="695" cm="1">
        <f t="array" ref="AI507">INDEX($H507:$K507,0,MATCH(AI$475,$H$475:$K$475,0))*HLOOKUP(AI$474,$J$471:$R$472,2)</f>
        <v>0</v>
      </c>
      <c r="AJ507" s="695" cm="1">
        <f t="array" ref="AJ507">INDEX($H507:$K507,0,MATCH(AJ$475,$H$475:$K$475,0))*HLOOKUP(AJ$474,$J$471:$R$472,2)</f>
        <v>0</v>
      </c>
      <c r="AK507" s="695" cm="1">
        <f t="array" ref="AK507">INDEX($H507:$K507,0,MATCH(AK$475,$H$475:$K$475,0))*HLOOKUP(AK$474,$J$471:$R$472,2)</f>
        <v>1</v>
      </c>
      <c r="AL507" s="695" cm="1">
        <f t="array" ref="AL507">INDEX($H507:$K507,0,MATCH(AL$475,$H$475:$K$475,0))*HLOOKUP(AL$474,$J$471:$R$472,2)</f>
        <v>1</v>
      </c>
      <c r="AM507" s="695" cm="1">
        <f t="array" ref="AM507">INDEX($H507:$K507,0,MATCH(AM$475,$H$475:$K$475,0))*HLOOKUP(AM$474,$J$471:$R$472,2)</f>
        <v>0</v>
      </c>
      <c r="AN507" s="695" cm="1">
        <f t="array" ref="AN507">INDEX($H507:$K507,0,MATCH(AN$475,$H$475:$K$475,0))*HLOOKUP(AN$474,$J$471:$R$472,2)</f>
        <v>0</v>
      </c>
      <c r="AO507" s="695" cm="1">
        <f t="array" ref="AO507">INDEX($H507:$K507,0,MATCH(AO$475,$H$475:$K$475,0))*HLOOKUP(AO$474,$J$471:$R$472,2)</f>
        <v>1</v>
      </c>
      <c r="AP507" s="695" cm="1">
        <f t="array" ref="AP507">INDEX($H507:$K507,0,MATCH(AP$475,$H$475:$K$475,0))*HLOOKUP(AP$474,$J$471:$R$472,2)</f>
        <v>1</v>
      </c>
      <c r="AQ507" s="695" cm="1">
        <f t="array" ref="AQ507">INDEX($H507:$K507,0,MATCH(AQ$475,$H$475:$K$475,0))*HLOOKUP(AQ$474,$J$471:$R$472,2)</f>
        <v>0</v>
      </c>
      <c r="AR507" s="695" cm="1">
        <f t="array" ref="AR507">INDEX($H507:$K507,0,MATCH(AR$475,$H$475:$K$475,0))*HLOOKUP(AR$474,$J$471:$R$472,2)</f>
        <v>0</v>
      </c>
      <c r="AS507" s="695" cm="1">
        <f t="array" ref="AS507">INDEX($H507:$K507,0,MATCH(AS$475,$H$475:$K$475,0))*HLOOKUP(AS$474,$J$471:$R$472,2)</f>
        <v>1</v>
      </c>
      <c r="AT507" s="695" cm="1">
        <f t="array" ref="AT507">INDEX($H507:$K507,0,MATCH(AT$475,$H$475:$K$475,0))*HLOOKUP(AT$474,$J$471:$R$472,2)</f>
        <v>1</v>
      </c>
      <c r="AU507" s="695" cm="1">
        <f t="array" ref="AU507">INDEX($H507:$K507,0,MATCH(AU$475,$H$475:$K$475,0))*HLOOKUP(AU$474,$J$471:$R$472,2)</f>
        <v>0</v>
      </c>
      <c r="AV507" s="186"/>
      <c r="AW507" s="186"/>
      <c r="AX507" s="16"/>
      <c r="AY507" s="8"/>
      <c r="AZ507" s="8"/>
      <c r="BA507" s="8"/>
    </row>
    <row r="508" spans="1:53" ht="14.5" outlineLevel="1" x14ac:dyDescent="0.35">
      <c r="A508" s="6"/>
      <c r="B508" s="7"/>
      <c r="C508" s="17"/>
      <c r="D508" s="17"/>
      <c r="E508" s="17"/>
      <c r="F508" s="26"/>
      <c r="G508" s="26" t="str">
        <f t="shared" ref="G508:G527" si="217">_xlfn.CONCAT(H195:M195)</f>
        <v>YYWWA1wd</v>
      </c>
      <c r="H508" s="222">
        <f t="shared" ref="H508:K508" si="218">IF(H447&gt;0,1,0)</f>
        <v>0</v>
      </c>
      <c r="I508" s="222">
        <f t="shared" si="218"/>
        <v>1</v>
      </c>
      <c r="J508" s="222">
        <f t="shared" si="218"/>
        <v>1</v>
      </c>
      <c r="K508" s="222">
        <f t="shared" si="218"/>
        <v>0</v>
      </c>
      <c r="L508" s="695" cm="1">
        <f t="array" ref="L508">INDEX($H508:$K508,0,MATCH(L$475,$H$475:$K$475,0))*HLOOKUP(L$474,$J$471:$R$472,2)</f>
        <v>0</v>
      </c>
      <c r="M508" s="695" cm="1">
        <f t="array" ref="M508">INDEX($H508:$K508,0,MATCH(M$475,$H$475:$K$475,0))*HLOOKUP(M$474,$J$471:$R$472,2)</f>
        <v>1</v>
      </c>
      <c r="N508" s="695" cm="1">
        <f t="array" ref="N508">INDEX($H508:$K508,0,MATCH(N$475,$H$475:$K$475,0))*HLOOKUP(N$474,$J$471:$R$472,2)</f>
        <v>1</v>
      </c>
      <c r="O508" s="695" cm="1">
        <f t="array" ref="O508">INDEX($H508:$K508,0,MATCH(O$475,$H$475:$K$475,0))*HLOOKUP(O$474,$J$471:$R$472,2)</f>
        <v>0</v>
      </c>
      <c r="P508" s="695" cm="1">
        <f t="array" ref="P508">INDEX($H508:$K508,0,MATCH(P$475,$H$475:$K$475,0))*HLOOKUP(P$474,$J$471:$R$472,2)</f>
        <v>0</v>
      </c>
      <c r="Q508" s="695" cm="1">
        <f t="array" ref="Q508">INDEX($H508:$K508,0,MATCH(Q$475,$H$475:$K$475,0))*HLOOKUP(Q$474,$J$471:$R$472,2)</f>
        <v>1</v>
      </c>
      <c r="R508" s="695" cm="1">
        <f t="array" ref="R508">INDEX($H508:$K508,0,MATCH(R$475,$H$475:$K$475,0))*HLOOKUP(R$474,$J$471:$R$472,2)</f>
        <v>1</v>
      </c>
      <c r="S508" s="695" cm="1">
        <f t="array" ref="S508">INDEX($H508:$K508,0,MATCH(S$475,$H$475:$K$475,0))*HLOOKUP(S$474,$J$471:$R$472,2)</f>
        <v>0</v>
      </c>
      <c r="T508" s="695" cm="1">
        <f t="array" ref="T508">INDEX($H508:$K508,0,MATCH(T$475,$H$475:$K$475,0))*HLOOKUP(T$474,$J$471:$R$472,2)</f>
        <v>0</v>
      </c>
      <c r="U508" s="695" cm="1">
        <f t="array" ref="U508">INDEX($H508:$K508,0,MATCH(U$475,$H$475:$K$475,0))*HLOOKUP(U$474,$J$471:$R$472,2)</f>
        <v>1</v>
      </c>
      <c r="V508" s="695" cm="1">
        <f t="array" ref="V508">INDEX($H508:$K508,0,MATCH(V$475,$H$475:$K$475,0))*HLOOKUP(V$474,$J$471:$R$472,2)</f>
        <v>1</v>
      </c>
      <c r="W508" s="695" cm="1">
        <f t="array" ref="W508">INDEX($H508:$K508,0,MATCH(W$475,$H$475:$K$475,0))*HLOOKUP(W$474,$J$471:$R$472,2)</f>
        <v>0</v>
      </c>
      <c r="X508" s="695" cm="1">
        <f t="array" ref="X508">INDEX($H508:$K508,0,MATCH(X$475,$H$475:$K$475,0))*HLOOKUP(X$474,$J$471:$R$472,2)</f>
        <v>0</v>
      </c>
      <c r="Y508" s="695" cm="1">
        <f t="array" ref="Y508">INDEX($H508:$K508,0,MATCH(Y$475,$H$475:$K$475,0))*HLOOKUP(Y$474,$J$471:$R$472,2)</f>
        <v>1</v>
      </c>
      <c r="Z508" s="695" cm="1">
        <f t="array" ref="Z508">INDEX($H508:$K508,0,MATCH(Z$475,$H$475:$K$475,0))*HLOOKUP(Z$474,$J$471:$R$472,2)</f>
        <v>1</v>
      </c>
      <c r="AA508" s="695" cm="1">
        <f t="array" ref="AA508">INDEX($H508:$K508,0,MATCH(AA$475,$H$475:$K$475,0))*HLOOKUP(AA$474,$J$471:$R$472,2)</f>
        <v>0</v>
      </c>
      <c r="AB508" s="695" cm="1">
        <f t="array" ref="AB508">INDEX($H508:$K508,0,MATCH(AB$475,$H$475:$K$475,0))*HLOOKUP(AB$474,$J$471:$R$472,2)</f>
        <v>0</v>
      </c>
      <c r="AC508" s="695" cm="1">
        <f t="array" ref="AC508">INDEX($H508:$K508,0,MATCH(AC$475,$H$475:$K$475,0))*HLOOKUP(AC$474,$J$471:$R$472,2)</f>
        <v>1</v>
      </c>
      <c r="AD508" s="695" cm="1">
        <f t="array" ref="AD508">INDEX($H508:$K508,0,MATCH(AD$475,$H$475:$K$475,0))*HLOOKUP(AD$474,$J$471:$R$472,2)</f>
        <v>1</v>
      </c>
      <c r="AE508" s="695" cm="1">
        <f t="array" ref="AE508">INDEX($H508:$K508,0,MATCH(AE$475,$H$475:$K$475,0))*HLOOKUP(AE$474,$J$471:$R$472,2)</f>
        <v>0</v>
      </c>
      <c r="AF508" s="695" cm="1">
        <f t="array" ref="AF508">INDEX($H508:$K508,0,MATCH(AF$475,$H$475:$K$475,0))*HLOOKUP(AF$474,$J$471:$R$472,2)</f>
        <v>0</v>
      </c>
      <c r="AG508" s="695" cm="1">
        <f t="array" ref="AG508">INDEX($H508:$K508,0,MATCH(AG$475,$H$475:$K$475,0))*HLOOKUP(AG$474,$J$471:$R$472,2)</f>
        <v>1</v>
      </c>
      <c r="AH508" s="695" cm="1">
        <f t="array" ref="AH508">INDEX($H508:$K508,0,MATCH(AH$475,$H$475:$K$475,0))*HLOOKUP(AH$474,$J$471:$R$472,2)</f>
        <v>1</v>
      </c>
      <c r="AI508" s="695" cm="1">
        <f t="array" ref="AI508">INDEX($H508:$K508,0,MATCH(AI$475,$H$475:$K$475,0))*HLOOKUP(AI$474,$J$471:$R$472,2)</f>
        <v>0</v>
      </c>
      <c r="AJ508" s="695" cm="1">
        <f t="array" ref="AJ508">INDEX($H508:$K508,0,MATCH(AJ$475,$H$475:$K$475,0))*HLOOKUP(AJ$474,$J$471:$R$472,2)</f>
        <v>0</v>
      </c>
      <c r="AK508" s="695" cm="1">
        <f t="array" ref="AK508">INDEX($H508:$K508,0,MATCH(AK$475,$H$475:$K$475,0))*HLOOKUP(AK$474,$J$471:$R$472,2)</f>
        <v>1</v>
      </c>
      <c r="AL508" s="695" cm="1">
        <f t="array" ref="AL508">INDEX($H508:$K508,0,MATCH(AL$475,$H$475:$K$475,0))*HLOOKUP(AL$474,$J$471:$R$472,2)</f>
        <v>1</v>
      </c>
      <c r="AM508" s="695" cm="1">
        <f t="array" ref="AM508">INDEX($H508:$K508,0,MATCH(AM$475,$H$475:$K$475,0))*HLOOKUP(AM$474,$J$471:$R$472,2)</f>
        <v>0</v>
      </c>
      <c r="AN508" s="695" cm="1">
        <f t="array" ref="AN508">INDEX($H508:$K508,0,MATCH(AN$475,$H$475:$K$475,0))*HLOOKUP(AN$474,$J$471:$R$472,2)</f>
        <v>0</v>
      </c>
      <c r="AO508" s="695" cm="1">
        <f t="array" ref="AO508">INDEX($H508:$K508,0,MATCH(AO$475,$H$475:$K$475,0))*HLOOKUP(AO$474,$J$471:$R$472,2)</f>
        <v>1</v>
      </c>
      <c r="AP508" s="695" cm="1">
        <f t="array" ref="AP508">INDEX($H508:$K508,0,MATCH(AP$475,$H$475:$K$475,0))*HLOOKUP(AP$474,$J$471:$R$472,2)</f>
        <v>1</v>
      </c>
      <c r="AQ508" s="695" cm="1">
        <f t="array" ref="AQ508">INDEX($H508:$K508,0,MATCH(AQ$475,$H$475:$K$475,0))*HLOOKUP(AQ$474,$J$471:$R$472,2)</f>
        <v>0</v>
      </c>
      <c r="AR508" s="695" cm="1">
        <f t="array" ref="AR508">INDEX($H508:$K508,0,MATCH(AR$475,$H$475:$K$475,0))*HLOOKUP(AR$474,$J$471:$R$472,2)</f>
        <v>0</v>
      </c>
      <c r="AS508" s="695" cm="1">
        <f t="array" ref="AS508">INDEX($H508:$K508,0,MATCH(AS$475,$H$475:$K$475,0))*HLOOKUP(AS$474,$J$471:$R$472,2)</f>
        <v>1</v>
      </c>
      <c r="AT508" s="695" cm="1">
        <f t="array" ref="AT508">INDEX($H508:$K508,0,MATCH(AT$475,$H$475:$K$475,0))*HLOOKUP(AT$474,$J$471:$R$472,2)</f>
        <v>1</v>
      </c>
      <c r="AU508" s="695" cm="1">
        <f t="array" ref="AU508">INDEX($H508:$K508,0,MATCH(AU$475,$H$475:$K$475,0))*HLOOKUP(AU$474,$J$471:$R$472,2)</f>
        <v>0</v>
      </c>
      <c r="AV508" s="186"/>
      <c r="AW508" s="186"/>
      <c r="AX508" s="16"/>
      <c r="AY508" s="8"/>
      <c r="AZ508" s="8"/>
      <c r="BA508" s="8"/>
    </row>
    <row r="509" spans="1:53" ht="14.5" outlineLevel="1" x14ac:dyDescent="0.35">
      <c r="A509" s="6"/>
      <c r="B509" s="7"/>
      <c r="C509" s="17"/>
      <c r="D509" s="17"/>
      <c r="E509" s="17"/>
      <c r="F509" s="26"/>
      <c r="G509" s="26" t="str">
        <f t="shared" si="217"/>
        <v>YYWWWw</v>
      </c>
      <c r="H509" s="222">
        <f t="shared" ref="H509:K509" si="219">IF(H448&gt;0,1,0)</f>
        <v>0</v>
      </c>
      <c r="I509" s="222">
        <f t="shared" si="219"/>
        <v>1</v>
      </c>
      <c r="J509" s="222">
        <f t="shared" si="219"/>
        <v>1</v>
      </c>
      <c r="K509" s="222">
        <f t="shared" si="219"/>
        <v>0</v>
      </c>
      <c r="L509" s="695" cm="1">
        <f t="array" ref="L509">INDEX($H509:$K509,0,MATCH(L$475,$H$475:$K$475,0))*HLOOKUP(L$474,$J$471:$R$472,2)</f>
        <v>0</v>
      </c>
      <c r="M509" s="695" cm="1">
        <f t="array" ref="M509">INDEX($H509:$K509,0,MATCH(M$475,$H$475:$K$475,0))*HLOOKUP(M$474,$J$471:$R$472,2)</f>
        <v>1</v>
      </c>
      <c r="N509" s="695" cm="1">
        <f t="array" ref="N509">INDEX($H509:$K509,0,MATCH(N$475,$H$475:$K$475,0))*HLOOKUP(N$474,$J$471:$R$472,2)</f>
        <v>1</v>
      </c>
      <c r="O509" s="695" cm="1">
        <f t="array" ref="O509">INDEX($H509:$K509,0,MATCH(O$475,$H$475:$K$475,0))*HLOOKUP(O$474,$J$471:$R$472,2)</f>
        <v>0</v>
      </c>
      <c r="P509" s="695" cm="1">
        <f t="array" ref="P509">INDEX($H509:$K509,0,MATCH(P$475,$H$475:$K$475,0))*HLOOKUP(P$474,$J$471:$R$472,2)</f>
        <v>0</v>
      </c>
      <c r="Q509" s="695" cm="1">
        <f t="array" ref="Q509">INDEX($H509:$K509,0,MATCH(Q$475,$H$475:$K$475,0))*HLOOKUP(Q$474,$J$471:$R$472,2)</f>
        <v>1</v>
      </c>
      <c r="R509" s="695" cm="1">
        <f t="array" ref="R509">INDEX($H509:$K509,0,MATCH(R$475,$H$475:$K$475,0))*HLOOKUP(R$474,$J$471:$R$472,2)</f>
        <v>1</v>
      </c>
      <c r="S509" s="695" cm="1">
        <f t="array" ref="S509">INDEX($H509:$K509,0,MATCH(S$475,$H$475:$K$475,0))*HLOOKUP(S$474,$J$471:$R$472,2)</f>
        <v>0</v>
      </c>
      <c r="T509" s="695" cm="1">
        <f t="array" ref="T509">INDEX($H509:$K509,0,MATCH(T$475,$H$475:$K$475,0))*HLOOKUP(T$474,$J$471:$R$472,2)</f>
        <v>0</v>
      </c>
      <c r="U509" s="695" cm="1">
        <f t="array" ref="U509">INDEX($H509:$K509,0,MATCH(U$475,$H$475:$K$475,0))*HLOOKUP(U$474,$J$471:$R$472,2)</f>
        <v>1</v>
      </c>
      <c r="V509" s="695" cm="1">
        <f t="array" ref="V509">INDEX($H509:$K509,0,MATCH(V$475,$H$475:$K$475,0))*HLOOKUP(V$474,$J$471:$R$472,2)</f>
        <v>1</v>
      </c>
      <c r="W509" s="695" cm="1">
        <f t="array" ref="W509">INDEX($H509:$K509,0,MATCH(W$475,$H$475:$K$475,0))*HLOOKUP(W$474,$J$471:$R$472,2)</f>
        <v>0</v>
      </c>
      <c r="X509" s="695" cm="1">
        <f t="array" ref="X509">INDEX($H509:$K509,0,MATCH(X$475,$H$475:$K$475,0))*HLOOKUP(X$474,$J$471:$R$472,2)</f>
        <v>0</v>
      </c>
      <c r="Y509" s="695" cm="1">
        <f t="array" ref="Y509">INDEX($H509:$K509,0,MATCH(Y$475,$H$475:$K$475,0))*HLOOKUP(Y$474,$J$471:$R$472,2)</f>
        <v>1</v>
      </c>
      <c r="Z509" s="695" cm="1">
        <f t="array" ref="Z509">INDEX($H509:$K509,0,MATCH(Z$475,$H$475:$K$475,0))*HLOOKUP(Z$474,$J$471:$R$472,2)</f>
        <v>1</v>
      </c>
      <c r="AA509" s="695" cm="1">
        <f t="array" ref="AA509">INDEX($H509:$K509,0,MATCH(AA$475,$H$475:$K$475,0))*HLOOKUP(AA$474,$J$471:$R$472,2)</f>
        <v>0</v>
      </c>
      <c r="AB509" s="695" cm="1">
        <f t="array" ref="AB509">INDEX($H509:$K509,0,MATCH(AB$475,$H$475:$K$475,0))*HLOOKUP(AB$474,$J$471:$R$472,2)</f>
        <v>0</v>
      </c>
      <c r="AC509" s="695" cm="1">
        <f t="array" ref="AC509">INDEX($H509:$K509,0,MATCH(AC$475,$H$475:$K$475,0))*HLOOKUP(AC$474,$J$471:$R$472,2)</f>
        <v>1</v>
      </c>
      <c r="AD509" s="695" cm="1">
        <f t="array" ref="AD509">INDEX($H509:$K509,0,MATCH(AD$475,$H$475:$K$475,0))*HLOOKUP(AD$474,$J$471:$R$472,2)</f>
        <v>1</v>
      </c>
      <c r="AE509" s="695" cm="1">
        <f t="array" ref="AE509">INDEX($H509:$K509,0,MATCH(AE$475,$H$475:$K$475,0))*HLOOKUP(AE$474,$J$471:$R$472,2)</f>
        <v>0</v>
      </c>
      <c r="AF509" s="695" cm="1">
        <f t="array" ref="AF509">INDEX($H509:$K509,0,MATCH(AF$475,$H$475:$K$475,0))*HLOOKUP(AF$474,$J$471:$R$472,2)</f>
        <v>0</v>
      </c>
      <c r="AG509" s="695" cm="1">
        <f t="array" ref="AG509">INDEX($H509:$K509,0,MATCH(AG$475,$H$475:$K$475,0))*HLOOKUP(AG$474,$J$471:$R$472,2)</f>
        <v>1</v>
      </c>
      <c r="AH509" s="695" cm="1">
        <f t="array" ref="AH509">INDEX($H509:$K509,0,MATCH(AH$475,$H$475:$K$475,0))*HLOOKUP(AH$474,$J$471:$R$472,2)</f>
        <v>1</v>
      </c>
      <c r="AI509" s="695" cm="1">
        <f t="array" ref="AI509">INDEX($H509:$K509,0,MATCH(AI$475,$H$475:$K$475,0))*HLOOKUP(AI$474,$J$471:$R$472,2)</f>
        <v>0</v>
      </c>
      <c r="AJ509" s="695" cm="1">
        <f t="array" ref="AJ509">INDEX($H509:$K509,0,MATCH(AJ$475,$H$475:$K$475,0))*HLOOKUP(AJ$474,$J$471:$R$472,2)</f>
        <v>0</v>
      </c>
      <c r="AK509" s="695" cm="1">
        <f t="array" ref="AK509">INDEX($H509:$K509,0,MATCH(AK$475,$H$475:$K$475,0))*HLOOKUP(AK$474,$J$471:$R$472,2)</f>
        <v>1</v>
      </c>
      <c r="AL509" s="695" cm="1">
        <f t="array" ref="AL509">INDEX($H509:$K509,0,MATCH(AL$475,$H$475:$K$475,0))*HLOOKUP(AL$474,$J$471:$R$472,2)</f>
        <v>1</v>
      </c>
      <c r="AM509" s="695" cm="1">
        <f t="array" ref="AM509">INDEX($H509:$K509,0,MATCH(AM$475,$H$475:$K$475,0))*HLOOKUP(AM$474,$J$471:$R$472,2)</f>
        <v>0</v>
      </c>
      <c r="AN509" s="695" cm="1">
        <f t="array" ref="AN509">INDEX($H509:$K509,0,MATCH(AN$475,$H$475:$K$475,0))*HLOOKUP(AN$474,$J$471:$R$472,2)</f>
        <v>0</v>
      </c>
      <c r="AO509" s="695" cm="1">
        <f t="array" ref="AO509">INDEX($H509:$K509,0,MATCH(AO$475,$H$475:$K$475,0))*HLOOKUP(AO$474,$J$471:$R$472,2)</f>
        <v>1</v>
      </c>
      <c r="AP509" s="695" cm="1">
        <f t="array" ref="AP509">INDEX($H509:$K509,0,MATCH(AP$475,$H$475:$K$475,0))*HLOOKUP(AP$474,$J$471:$R$472,2)</f>
        <v>1</v>
      </c>
      <c r="AQ509" s="695" cm="1">
        <f t="array" ref="AQ509">INDEX($H509:$K509,0,MATCH(AQ$475,$H$475:$K$475,0))*HLOOKUP(AQ$474,$J$471:$R$472,2)</f>
        <v>0</v>
      </c>
      <c r="AR509" s="695" cm="1">
        <f t="array" ref="AR509">INDEX($H509:$K509,0,MATCH(AR$475,$H$475:$K$475,0))*HLOOKUP(AR$474,$J$471:$R$472,2)</f>
        <v>0</v>
      </c>
      <c r="AS509" s="695" cm="1">
        <f t="array" ref="AS509">INDEX($H509:$K509,0,MATCH(AS$475,$H$475:$K$475,0))*HLOOKUP(AS$474,$J$471:$R$472,2)</f>
        <v>1</v>
      </c>
      <c r="AT509" s="695" cm="1">
        <f t="array" ref="AT509">INDEX($H509:$K509,0,MATCH(AT$475,$H$475:$K$475,0))*HLOOKUP(AT$474,$J$471:$R$472,2)</f>
        <v>1</v>
      </c>
      <c r="AU509" s="695" cm="1">
        <f t="array" ref="AU509">INDEX($H509:$K509,0,MATCH(AU$475,$H$475:$K$475,0))*HLOOKUP(AU$474,$J$471:$R$472,2)</f>
        <v>0</v>
      </c>
      <c r="AV509" s="186"/>
      <c r="AW509" s="186"/>
      <c r="AX509" s="16"/>
      <c r="AY509" s="8"/>
      <c r="AZ509" s="8"/>
      <c r="BA509" s="8"/>
    </row>
    <row r="510" spans="1:53" ht="14.5" outlineLevel="1" x14ac:dyDescent="0.35">
      <c r="A510" s="6"/>
      <c r="B510" s="7"/>
      <c r="C510" s="17"/>
      <c r="D510" s="17"/>
      <c r="E510" s="17"/>
      <c r="F510" s="26"/>
      <c r="G510" s="26" t="str">
        <f t="shared" si="217"/>
        <v>YYWWWwd</v>
      </c>
      <c r="H510" s="222">
        <f t="shared" ref="H510:K510" si="220">IF(H449&gt;0,1,0)</f>
        <v>0</v>
      </c>
      <c r="I510" s="222">
        <f t="shared" si="220"/>
        <v>1</v>
      </c>
      <c r="J510" s="222">
        <f t="shared" si="220"/>
        <v>1</v>
      </c>
      <c r="K510" s="222">
        <f t="shared" si="220"/>
        <v>0</v>
      </c>
      <c r="L510" s="695" cm="1">
        <f t="array" ref="L510">INDEX($H510:$K510,0,MATCH(L$475,$H$475:$K$475,0))*HLOOKUP(L$474,$J$471:$R$472,2)</f>
        <v>0</v>
      </c>
      <c r="M510" s="695" cm="1">
        <f t="array" ref="M510">INDEX($H510:$K510,0,MATCH(M$475,$H$475:$K$475,0))*HLOOKUP(M$474,$J$471:$R$472,2)</f>
        <v>1</v>
      </c>
      <c r="N510" s="695" cm="1">
        <f t="array" ref="N510">INDEX($H510:$K510,0,MATCH(N$475,$H$475:$K$475,0))*HLOOKUP(N$474,$J$471:$R$472,2)</f>
        <v>1</v>
      </c>
      <c r="O510" s="695" cm="1">
        <f t="array" ref="O510">INDEX($H510:$K510,0,MATCH(O$475,$H$475:$K$475,0))*HLOOKUP(O$474,$J$471:$R$472,2)</f>
        <v>0</v>
      </c>
      <c r="P510" s="695" cm="1">
        <f t="array" ref="P510">INDEX($H510:$K510,0,MATCH(P$475,$H$475:$K$475,0))*HLOOKUP(P$474,$J$471:$R$472,2)</f>
        <v>0</v>
      </c>
      <c r="Q510" s="695" cm="1">
        <f t="array" ref="Q510">INDEX($H510:$K510,0,MATCH(Q$475,$H$475:$K$475,0))*HLOOKUP(Q$474,$J$471:$R$472,2)</f>
        <v>1</v>
      </c>
      <c r="R510" s="695" cm="1">
        <f t="array" ref="R510">INDEX($H510:$K510,0,MATCH(R$475,$H$475:$K$475,0))*HLOOKUP(R$474,$J$471:$R$472,2)</f>
        <v>1</v>
      </c>
      <c r="S510" s="695" cm="1">
        <f t="array" ref="S510">INDEX($H510:$K510,0,MATCH(S$475,$H$475:$K$475,0))*HLOOKUP(S$474,$J$471:$R$472,2)</f>
        <v>0</v>
      </c>
      <c r="T510" s="695" cm="1">
        <f t="array" ref="T510">INDEX($H510:$K510,0,MATCH(T$475,$H$475:$K$475,0))*HLOOKUP(T$474,$J$471:$R$472,2)</f>
        <v>0</v>
      </c>
      <c r="U510" s="695" cm="1">
        <f t="array" ref="U510">INDEX($H510:$K510,0,MATCH(U$475,$H$475:$K$475,0))*HLOOKUP(U$474,$J$471:$R$472,2)</f>
        <v>1</v>
      </c>
      <c r="V510" s="695" cm="1">
        <f t="array" ref="V510">INDEX($H510:$K510,0,MATCH(V$475,$H$475:$K$475,0))*HLOOKUP(V$474,$J$471:$R$472,2)</f>
        <v>1</v>
      </c>
      <c r="W510" s="695" cm="1">
        <f t="array" ref="W510">INDEX($H510:$K510,0,MATCH(W$475,$H$475:$K$475,0))*HLOOKUP(W$474,$J$471:$R$472,2)</f>
        <v>0</v>
      </c>
      <c r="X510" s="695" cm="1">
        <f t="array" ref="X510">INDEX($H510:$K510,0,MATCH(X$475,$H$475:$K$475,0))*HLOOKUP(X$474,$J$471:$R$472,2)</f>
        <v>0</v>
      </c>
      <c r="Y510" s="695" cm="1">
        <f t="array" ref="Y510">INDEX($H510:$K510,0,MATCH(Y$475,$H$475:$K$475,0))*HLOOKUP(Y$474,$J$471:$R$472,2)</f>
        <v>1</v>
      </c>
      <c r="Z510" s="695" cm="1">
        <f t="array" ref="Z510">INDEX($H510:$K510,0,MATCH(Z$475,$H$475:$K$475,0))*HLOOKUP(Z$474,$J$471:$R$472,2)</f>
        <v>1</v>
      </c>
      <c r="AA510" s="695" cm="1">
        <f t="array" ref="AA510">INDEX($H510:$K510,0,MATCH(AA$475,$H$475:$K$475,0))*HLOOKUP(AA$474,$J$471:$R$472,2)</f>
        <v>0</v>
      </c>
      <c r="AB510" s="695" cm="1">
        <f t="array" ref="AB510">INDEX($H510:$K510,0,MATCH(AB$475,$H$475:$K$475,0))*HLOOKUP(AB$474,$J$471:$R$472,2)</f>
        <v>0</v>
      </c>
      <c r="AC510" s="695" cm="1">
        <f t="array" ref="AC510">INDEX($H510:$K510,0,MATCH(AC$475,$H$475:$K$475,0))*HLOOKUP(AC$474,$J$471:$R$472,2)</f>
        <v>1</v>
      </c>
      <c r="AD510" s="695" cm="1">
        <f t="array" ref="AD510">INDEX($H510:$K510,0,MATCH(AD$475,$H$475:$K$475,0))*HLOOKUP(AD$474,$J$471:$R$472,2)</f>
        <v>1</v>
      </c>
      <c r="AE510" s="695" cm="1">
        <f t="array" ref="AE510">INDEX($H510:$K510,0,MATCH(AE$475,$H$475:$K$475,0))*HLOOKUP(AE$474,$J$471:$R$472,2)</f>
        <v>0</v>
      </c>
      <c r="AF510" s="695" cm="1">
        <f t="array" ref="AF510">INDEX($H510:$K510,0,MATCH(AF$475,$H$475:$K$475,0))*HLOOKUP(AF$474,$J$471:$R$472,2)</f>
        <v>0</v>
      </c>
      <c r="AG510" s="695" cm="1">
        <f t="array" ref="AG510">INDEX($H510:$K510,0,MATCH(AG$475,$H$475:$K$475,0))*HLOOKUP(AG$474,$J$471:$R$472,2)</f>
        <v>1</v>
      </c>
      <c r="AH510" s="695" cm="1">
        <f t="array" ref="AH510">INDEX($H510:$K510,0,MATCH(AH$475,$H$475:$K$475,0))*HLOOKUP(AH$474,$J$471:$R$472,2)</f>
        <v>1</v>
      </c>
      <c r="AI510" s="695" cm="1">
        <f t="array" ref="AI510">INDEX($H510:$K510,0,MATCH(AI$475,$H$475:$K$475,0))*HLOOKUP(AI$474,$J$471:$R$472,2)</f>
        <v>0</v>
      </c>
      <c r="AJ510" s="695" cm="1">
        <f t="array" ref="AJ510">INDEX($H510:$K510,0,MATCH(AJ$475,$H$475:$K$475,0))*HLOOKUP(AJ$474,$J$471:$R$472,2)</f>
        <v>0</v>
      </c>
      <c r="AK510" s="695" cm="1">
        <f t="array" ref="AK510">INDEX($H510:$K510,0,MATCH(AK$475,$H$475:$K$475,0))*HLOOKUP(AK$474,$J$471:$R$472,2)</f>
        <v>1</v>
      </c>
      <c r="AL510" s="695" cm="1">
        <f t="array" ref="AL510">INDEX($H510:$K510,0,MATCH(AL$475,$H$475:$K$475,0))*HLOOKUP(AL$474,$J$471:$R$472,2)</f>
        <v>1</v>
      </c>
      <c r="AM510" s="695" cm="1">
        <f t="array" ref="AM510">INDEX($H510:$K510,0,MATCH(AM$475,$H$475:$K$475,0))*HLOOKUP(AM$474,$J$471:$R$472,2)</f>
        <v>0</v>
      </c>
      <c r="AN510" s="695" cm="1">
        <f t="array" ref="AN510">INDEX($H510:$K510,0,MATCH(AN$475,$H$475:$K$475,0))*HLOOKUP(AN$474,$J$471:$R$472,2)</f>
        <v>0</v>
      </c>
      <c r="AO510" s="695" cm="1">
        <f t="array" ref="AO510">INDEX($H510:$K510,0,MATCH(AO$475,$H$475:$K$475,0))*HLOOKUP(AO$474,$J$471:$R$472,2)</f>
        <v>1</v>
      </c>
      <c r="AP510" s="695" cm="1">
        <f t="array" ref="AP510">INDEX($H510:$K510,0,MATCH(AP$475,$H$475:$K$475,0))*HLOOKUP(AP$474,$J$471:$R$472,2)</f>
        <v>1</v>
      </c>
      <c r="AQ510" s="695" cm="1">
        <f t="array" ref="AQ510">INDEX($H510:$K510,0,MATCH(AQ$475,$H$475:$K$475,0))*HLOOKUP(AQ$474,$J$471:$R$472,2)</f>
        <v>0</v>
      </c>
      <c r="AR510" s="695" cm="1">
        <f t="array" ref="AR510">INDEX($H510:$K510,0,MATCH(AR$475,$H$475:$K$475,0))*HLOOKUP(AR$474,$J$471:$R$472,2)</f>
        <v>0</v>
      </c>
      <c r="AS510" s="695" cm="1">
        <f t="array" ref="AS510">INDEX($H510:$K510,0,MATCH(AS$475,$H$475:$K$475,0))*HLOOKUP(AS$474,$J$471:$R$472,2)</f>
        <v>1</v>
      </c>
      <c r="AT510" s="695" cm="1">
        <f t="array" ref="AT510">INDEX($H510:$K510,0,MATCH(AT$475,$H$475:$K$475,0))*HLOOKUP(AT$474,$J$471:$R$472,2)</f>
        <v>1</v>
      </c>
      <c r="AU510" s="695" cm="1">
        <f t="array" ref="AU510">INDEX($H510:$K510,0,MATCH(AU$475,$H$475:$K$475,0))*HLOOKUP(AU$474,$J$471:$R$472,2)</f>
        <v>0</v>
      </c>
      <c r="AV510" s="186"/>
      <c r="AW510" s="186"/>
      <c r="AX510" s="16"/>
      <c r="AY510" s="8"/>
      <c r="AZ510" s="8"/>
      <c r="BA510" s="8"/>
    </row>
    <row r="511" spans="1:53" ht="14.5" outlineLevel="1" x14ac:dyDescent="0.35">
      <c r="A511" s="6"/>
      <c r="B511" s="7"/>
      <c r="C511" s="17"/>
      <c r="D511" s="17"/>
      <c r="E511" s="17"/>
      <c r="F511" s="26"/>
      <c r="G511" s="26" t="str">
        <f t="shared" si="217"/>
        <v>YYNWBz</v>
      </c>
      <c r="H511" s="222">
        <f t="shared" ref="H511:K511" si="221">IF(H450&gt;0,1,0)</f>
        <v>1</v>
      </c>
      <c r="I511" s="222">
        <f t="shared" si="221"/>
        <v>1</v>
      </c>
      <c r="J511" s="222">
        <f t="shared" si="221"/>
        <v>1</v>
      </c>
      <c r="K511" s="222">
        <f t="shared" si="221"/>
        <v>0</v>
      </c>
      <c r="L511" s="695" cm="1">
        <f t="array" ref="L511">INDEX($H511:$K511,0,MATCH(L$475,$H$475:$K$475,0))*HLOOKUP(L$474,$J$471:$R$472,2)</f>
        <v>1</v>
      </c>
      <c r="M511" s="695" cm="1">
        <f t="array" ref="M511">INDEX($H511:$K511,0,MATCH(M$475,$H$475:$K$475,0))*HLOOKUP(M$474,$J$471:$R$472,2)</f>
        <v>1</v>
      </c>
      <c r="N511" s="695" cm="1">
        <f t="array" ref="N511">INDEX($H511:$K511,0,MATCH(N$475,$H$475:$K$475,0))*HLOOKUP(N$474,$J$471:$R$472,2)</f>
        <v>1</v>
      </c>
      <c r="O511" s="695" cm="1">
        <f t="array" ref="O511">INDEX($H511:$K511,0,MATCH(O$475,$H$475:$K$475,0))*HLOOKUP(O$474,$J$471:$R$472,2)</f>
        <v>0</v>
      </c>
      <c r="P511" s="695" cm="1">
        <f t="array" ref="P511">INDEX($H511:$K511,0,MATCH(P$475,$H$475:$K$475,0))*HLOOKUP(P$474,$J$471:$R$472,2)</f>
        <v>1</v>
      </c>
      <c r="Q511" s="695" cm="1">
        <f t="array" ref="Q511">INDEX($H511:$K511,0,MATCH(Q$475,$H$475:$K$475,0))*HLOOKUP(Q$474,$J$471:$R$472,2)</f>
        <v>1</v>
      </c>
      <c r="R511" s="695" cm="1">
        <f t="array" ref="R511">INDEX($H511:$K511,0,MATCH(R$475,$H$475:$K$475,0))*HLOOKUP(R$474,$J$471:$R$472,2)</f>
        <v>1</v>
      </c>
      <c r="S511" s="695" cm="1">
        <f t="array" ref="S511">INDEX($H511:$K511,0,MATCH(S$475,$H$475:$K$475,0))*HLOOKUP(S$474,$J$471:$R$472,2)</f>
        <v>0</v>
      </c>
      <c r="T511" s="695" cm="1">
        <f t="array" ref="T511">INDEX($H511:$K511,0,MATCH(T$475,$H$475:$K$475,0))*HLOOKUP(T$474,$J$471:$R$472,2)</f>
        <v>1</v>
      </c>
      <c r="U511" s="695" cm="1">
        <f t="array" ref="U511">INDEX($H511:$K511,0,MATCH(U$475,$H$475:$K$475,0))*HLOOKUP(U$474,$J$471:$R$472,2)</f>
        <v>1</v>
      </c>
      <c r="V511" s="695" cm="1">
        <f t="array" ref="V511">INDEX($H511:$K511,0,MATCH(V$475,$H$475:$K$475,0))*HLOOKUP(V$474,$J$471:$R$472,2)</f>
        <v>1</v>
      </c>
      <c r="W511" s="695" cm="1">
        <f t="array" ref="W511">INDEX($H511:$K511,0,MATCH(W$475,$H$475:$K$475,0))*HLOOKUP(W$474,$J$471:$R$472,2)</f>
        <v>0</v>
      </c>
      <c r="X511" s="695" cm="1">
        <f t="array" ref="X511">INDEX($H511:$K511,0,MATCH(X$475,$H$475:$K$475,0))*HLOOKUP(X$474,$J$471:$R$472,2)</f>
        <v>1</v>
      </c>
      <c r="Y511" s="695" cm="1">
        <f t="array" ref="Y511">INDEX($H511:$K511,0,MATCH(Y$475,$H$475:$K$475,0))*HLOOKUP(Y$474,$J$471:$R$472,2)</f>
        <v>1</v>
      </c>
      <c r="Z511" s="695" cm="1">
        <f t="array" ref="Z511">INDEX($H511:$K511,0,MATCH(Z$475,$H$475:$K$475,0))*HLOOKUP(Z$474,$J$471:$R$472,2)</f>
        <v>1</v>
      </c>
      <c r="AA511" s="695" cm="1">
        <f t="array" ref="AA511">INDEX($H511:$K511,0,MATCH(AA$475,$H$475:$K$475,0))*HLOOKUP(AA$474,$J$471:$R$472,2)</f>
        <v>0</v>
      </c>
      <c r="AB511" s="695" cm="1">
        <f t="array" ref="AB511">INDEX($H511:$K511,0,MATCH(AB$475,$H$475:$K$475,0))*HLOOKUP(AB$474,$J$471:$R$472,2)</f>
        <v>1</v>
      </c>
      <c r="AC511" s="695" cm="1">
        <f t="array" ref="AC511">INDEX($H511:$K511,0,MATCH(AC$475,$H$475:$K$475,0))*HLOOKUP(AC$474,$J$471:$R$472,2)</f>
        <v>1</v>
      </c>
      <c r="AD511" s="695" cm="1">
        <f t="array" ref="AD511">INDEX($H511:$K511,0,MATCH(AD$475,$H$475:$K$475,0))*HLOOKUP(AD$474,$J$471:$R$472,2)</f>
        <v>1</v>
      </c>
      <c r="AE511" s="695" cm="1">
        <f t="array" ref="AE511">INDEX($H511:$K511,0,MATCH(AE$475,$H$475:$K$475,0))*HLOOKUP(AE$474,$J$471:$R$472,2)</f>
        <v>0</v>
      </c>
      <c r="AF511" s="695" cm="1">
        <f t="array" ref="AF511">INDEX($H511:$K511,0,MATCH(AF$475,$H$475:$K$475,0))*HLOOKUP(AF$474,$J$471:$R$472,2)</f>
        <v>1</v>
      </c>
      <c r="AG511" s="695" cm="1">
        <f t="array" ref="AG511">INDEX($H511:$K511,0,MATCH(AG$475,$H$475:$K$475,0))*HLOOKUP(AG$474,$J$471:$R$472,2)</f>
        <v>1</v>
      </c>
      <c r="AH511" s="695" cm="1">
        <f t="array" ref="AH511">INDEX($H511:$K511,0,MATCH(AH$475,$H$475:$K$475,0))*HLOOKUP(AH$474,$J$471:$R$472,2)</f>
        <v>1</v>
      </c>
      <c r="AI511" s="695" cm="1">
        <f t="array" ref="AI511">INDEX($H511:$K511,0,MATCH(AI$475,$H$475:$K$475,0))*HLOOKUP(AI$474,$J$471:$R$472,2)</f>
        <v>0</v>
      </c>
      <c r="AJ511" s="695" cm="1">
        <f t="array" ref="AJ511">INDEX($H511:$K511,0,MATCH(AJ$475,$H$475:$K$475,0))*HLOOKUP(AJ$474,$J$471:$R$472,2)</f>
        <v>1</v>
      </c>
      <c r="AK511" s="695" cm="1">
        <f t="array" ref="AK511">INDEX($H511:$K511,0,MATCH(AK$475,$H$475:$K$475,0))*HLOOKUP(AK$474,$J$471:$R$472,2)</f>
        <v>1</v>
      </c>
      <c r="AL511" s="695" cm="1">
        <f t="array" ref="AL511">INDEX($H511:$K511,0,MATCH(AL$475,$H$475:$K$475,0))*HLOOKUP(AL$474,$J$471:$R$472,2)</f>
        <v>1</v>
      </c>
      <c r="AM511" s="695" cm="1">
        <f t="array" ref="AM511">INDEX($H511:$K511,0,MATCH(AM$475,$H$475:$K$475,0))*HLOOKUP(AM$474,$J$471:$R$472,2)</f>
        <v>0</v>
      </c>
      <c r="AN511" s="695" cm="1">
        <f t="array" ref="AN511">INDEX($H511:$K511,0,MATCH(AN$475,$H$475:$K$475,0))*HLOOKUP(AN$474,$J$471:$R$472,2)</f>
        <v>1</v>
      </c>
      <c r="AO511" s="695" cm="1">
        <f t="array" ref="AO511">INDEX($H511:$K511,0,MATCH(AO$475,$H$475:$K$475,0))*HLOOKUP(AO$474,$J$471:$R$472,2)</f>
        <v>1</v>
      </c>
      <c r="AP511" s="695" cm="1">
        <f t="array" ref="AP511">INDEX($H511:$K511,0,MATCH(AP$475,$H$475:$K$475,0))*HLOOKUP(AP$474,$J$471:$R$472,2)</f>
        <v>1</v>
      </c>
      <c r="AQ511" s="695" cm="1">
        <f t="array" ref="AQ511">INDEX($H511:$K511,0,MATCH(AQ$475,$H$475:$K$475,0))*HLOOKUP(AQ$474,$J$471:$R$472,2)</f>
        <v>0</v>
      </c>
      <c r="AR511" s="695" cm="1">
        <f t="array" ref="AR511">INDEX($H511:$K511,0,MATCH(AR$475,$H$475:$K$475,0))*HLOOKUP(AR$474,$J$471:$R$472,2)</f>
        <v>1</v>
      </c>
      <c r="AS511" s="695" cm="1">
        <f t="array" ref="AS511">INDEX($H511:$K511,0,MATCH(AS$475,$H$475:$K$475,0))*HLOOKUP(AS$474,$J$471:$R$472,2)</f>
        <v>1</v>
      </c>
      <c r="AT511" s="695" cm="1">
        <f t="array" ref="AT511">INDEX($H511:$K511,0,MATCH(AT$475,$H$475:$K$475,0))*HLOOKUP(AT$474,$J$471:$R$472,2)</f>
        <v>1</v>
      </c>
      <c r="AU511" s="695" cm="1">
        <f t="array" ref="AU511">INDEX($H511:$K511,0,MATCH(AU$475,$H$475:$K$475,0))*HLOOKUP(AU$474,$J$471:$R$472,2)</f>
        <v>0</v>
      </c>
      <c r="AV511" s="186"/>
      <c r="AW511" s="186"/>
      <c r="AX511" s="16"/>
      <c r="AY511" s="8"/>
      <c r="AZ511" s="8"/>
      <c r="BA511" s="8"/>
    </row>
    <row r="512" spans="1:53" ht="14.5" outlineLevel="1" x14ac:dyDescent="0.35">
      <c r="A512" s="6"/>
      <c r="B512" s="7"/>
      <c r="C512" s="17"/>
      <c r="D512" s="17"/>
      <c r="E512" s="17"/>
      <c r="F512" s="26"/>
      <c r="G512" s="26" t="str">
        <f t="shared" si="217"/>
        <v>YYNWBzd</v>
      </c>
      <c r="H512" s="222">
        <f t="shared" ref="H512:K512" si="222">IF(H451&gt;0,1,0)</f>
        <v>1</v>
      </c>
      <c r="I512" s="222">
        <f t="shared" si="222"/>
        <v>1</v>
      </c>
      <c r="J512" s="222">
        <f t="shared" si="222"/>
        <v>1</v>
      </c>
      <c r="K512" s="222">
        <f t="shared" si="222"/>
        <v>0</v>
      </c>
      <c r="L512" s="695" cm="1">
        <f t="array" ref="L512">INDEX($H512:$K512,0,MATCH(L$475,$H$475:$K$475,0))*HLOOKUP(L$474,$J$471:$R$472,2)</f>
        <v>1</v>
      </c>
      <c r="M512" s="695" cm="1">
        <f t="array" ref="M512">INDEX($H512:$K512,0,MATCH(M$475,$H$475:$K$475,0))*HLOOKUP(M$474,$J$471:$R$472,2)</f>
        <v>1</v>
      </c>
      <c r="N512" s="695" cm="1">
        <f t="array" ref="N512">INDEX($H512:$K512,0,MATCH(N$475,$H$475:$K$475,0))*HLOOKUP(N$474,$J$471:$R$472,2)</f>
        <v>1</v>
      </c>
      <c r="O512" s="695" cm="1">
        <f t="array" ref="O512">INDEX($H512:$K512,0,MATCH(O$475,$H$475:$K$475,0))*HLOOKUP(O$474,$J$471:$R$472,2)</f>
        <v>0</v>
      </c>
      <c r="P512" s="695" cm="1">
        <f t="array" ref="P512">INDEX($H512:$K512,0,MATCH(P$475,$H$475:$K$475,0))*HLOOKUP(P$474,$J$471:$R$472,2)</f>
        <v>1</v>
      </c>
      <c r="Q512" s="695" cm="1">
        <f t="array" ref="Q512">INDEX($H512:$K512,0,MATCH(Q$475,$H$475:$K$475,0))*HLOOKUP(Q$474,$J$471:$R$472,2)</f>
        <v>1</v>
      </c>
      <c r="R512" s="695" cm="1">
        <f t="array" ref="R512">INDEX($H512:$K512,0,MATCH(R$475,$H$475:$K$475,0))*HLOOKUP(R$474,$J$471:$R$472,2)</f>
        <v>1</v>
      </c>
      <c r="S512" s="695" cm="1">
        <f t="array" ref="S512">INDEX($H512:$K512,0,MATCH(S$475,$H$475:$K$475,0))*HLOOKUP(S$474,$J$471:$R$472,2)</f>
        <v>0</v>
      </c>
      <c r="T512" s="695" cm="1">
        <f t="array" ref="T512">INDEX($H512:$K512,0,MATCH(T$475,$H$475:$K$475,0))*HLOOKUP(T$474,$J$471:$R$472,2)</f>
        <v>1</v>
      </c>
      <c r="U512" s="695" cm="1">
        <f t="array" ref="U512">INDEX($H512:$K512,0,MATCH(U$475,$H$475:$K$475,0))*HLOOKUP(U$474,$J$471:$R$472,2)</f>
        <v>1</v>
      </c>
      <c r="V512" s="695" cm="1">
        <f t="array" ref="V512">INDEX($H512:$K512,0,MATCH(V$475,$H$475:$K$475,0))*HLOOKUP(V$474,$J$471:$R$472,2)</f>
        <v>1</v>
      </c>
      <c r="W512" s="695" cm="1">
        <f t="array" ref="W512">INDEX($H512:$K512,0,MATCH(W$475,$H$475:$K$475,0))*HLOOKUP(W$474,$J$471:$R$472,2)</f>
        <v>0</v>
      </c>
      <c r="X512" s="695" cm="1">
        <f t="array" ref="X512">INDEX($H512:$K512,0,MATCH(X$475,$H$475:$K$475,0))*HLOOKUP(X$474,$J$471:$R$472,2)</f>
        <v>1</v>
      </c>
      <c r="Y512" s="695" cm="1">
        <f t="array" ref="Y512">INDEX($H512:$K512,0,MATCH(Y$475,$H$475:$K$475,0))*HLOOKUP(Y$474,$J$471:$R$472,2)</f>
        <v>1</v>
      </c>
      <c r="Z512" s="695" cm="1">
        <f t="array" ref="Z512">INDEX($H512:$K512,0,MATCH(Z$475,$H$475:$K$475,0))*HLOOKUP(Z$474,$J$471:$R$472,2)</f>
        <v>1</v>
      </c>
      <c r="AA512" s="695" cm="1">
        <f t="array" ref="AA512">INDEX($H512:$K512,0,MATCH(AA$475,$H$475:$K$475,0))*HLOOKUP(AA$474,$J$471:$R$472,2)</f>
        <v>0</v>
      </c>
      <c r="AB512" s="695" cm="1">
        <f t="array" ref="AB512">INDEX($H512:$K512,0,MATCH(AB$475,$H$475:$K$475,0))*HLOOKUP(AB$474,$J$471:$R$472,2)</f>
        <v>1</v>
      </c>
      <c r="AC512" s="695" cm="1">
        <f t="array" ref="AC512">INDEX($H512:$K512,0,MATCH(AC$475,$H$475:$K$475,0))*HLOOKUP(AC$474,$J$471:$R$472,2)</f>
        <v>1</v>
      </c>
      <c r="AD512" s="695" cm="1">
        <f t="array" ref="AD512">INDEX($H512:$K512,0,MATCH(AD$475,$H$475:$K$475,0))*HLOOKUP(AD$474,$J$471:$R$472,2)</f>
        <v>1</v>
      </c>
      <c r="AE512" s="695" cm="1">
        <f t="array" ref="AE512">INDEX($H512:$K512,0,MATCH(AE$475,$H$475:$K$475,0))*HLOOKUP(AE$474,$J$471:$R$472,2)</f>
        <v>0</v>
      </c>
      <c r="AF512" s="695" cm="1">
        <f t="array" ref="AF512">INDEX($H512:$K512,0,MATCH(AF$475,$H$475:$K$475,0))*HLOOKUP(AF$474,$J$471:$R$472,2)</f>
        <v>1</v>
      </c>
      <c r="AG512" s="695" cm="1">
        <f t="array" ref="AG512">INDEX($H512:$K512,0,MATCH(AG$475,$H$475:$K$475,0))*HLOOKUP(AG$474,$J$471:$R$472,2)</f>
        <v>1</v>
      </c>
      <c r="AH512" s="695" cm="1">
        <f t="array" ref="AH512">INDEX($H512:$K512,0,MATCH(AH$475,$H$475:$K$475,0))*HLOOKUP(AH$474,$J$471:$R$472,2)</f>
        <v>1</v>
      </c>
      <c r="AI512" s="695" cm="1">
        <f t="array" ref="AI512">INDEX($H512:$K512,0,MATCH(AI$475,$H$475:$K$475,0))*HLOOKUP(AI$474,$J$471:$R$472,2)</f>
        <v>0</v>
      </c>
      <c r="AJ512" s="695" cm="1">
        <f t="array" ref="AJ512">INDEX($H512:$K512,0,MATCH(AJ$475,$H$475:$K$475,0))*HLOOKUP(AJ$474,$J$471:$R$472,2)</f>
        <v>1</v>
      </c>
      <c r="AK512" s="695" cm="1">
        <f t="array" ref="AK512">INDEX($H512:$K512,0,MATCH(AK$475,$H$475:$K$475,0))*HLOOKUP(AK$474,$J$471:$R$472,2)</f>
        <v>1</v>
      </c>
      <c r="AL512" s="695" cm="1">
        <f t="array" ref="AL512">INDEX($H512:$K512,0,MATCH(AL$475,$H$475:$K$475,0))*HLOOKUP(AL$474,$J$471:$R$472,2)</f>
        <v>1</v>
      </c>
      <c r="AM512" s="695" cm="1">
        <f t="array" ref="AM512">INDEX($H512:$K512,0,MATCH(AM$475,$H$475:$K$475,0))*HLOOKUP(AM$474,$J$471:$R$472,2)</f>
        <v>0</v>
      </c>
      <c r="AN512" s="695" cm="1">
        <f t="array" ref="AN512">INDEX($H512:$K512,0,MATCH(AN$475,$H$475:$K$475,0))*HLOOKUP(AN$474,$J$471:$R$472,2)</f>
        <v>1</v>
      </c>
      <c r="AO512" s="695" cm="1">
        <f t="array" ref="AO512">INDEX($H512:$K512,0,MATCH(AO$475,$H$475:$K$475,0))*HLOOKUP(AO$474,$J$471:$R$472,2)</f>
        <v>1</v>
      </c>
      <c r="AP512" s="695" cm="1">
        <f t="array" ref="AP512">INDEX($H512:$K512,0,MATCH(AP$475,$H$475:$K$475,0))*HLOOKUP(AP$474,$J$471:$R$472,2)</f>
        <v>1</v>
      </c>
      <c r="AQ512" s="695" cm="1">
        <f t="array" ref="AQ512">INDEX($H512:$K512,0,MATCH(AQ$475,$H$475:$K$475,0))*HLOOKUP(AQ$474,$J$471:$R$472,2)</f>
        <v>0</v>
      </c>
      <c r="AR512" s="695" cm="1">
        <f t="array" ref="AR512">INDEX($H512:$K512,0,MATCH(AR$475,$H$475:$K$475,0))*HLOOKUP(AR$474,$J$471:$R$472,2)</f>
        <v>1</v>
      </c>
      <c r="AS512" s="695" cm="1">
        <f t="array" ref="AS512">INDEX($H512:$K512,0,MATCH(AS$475,$H$475:$K$475,0))*HLOOKUP(AS$474,$J$471:$R$472,2)</f>
        <v>1</v>
      </c>
      <c r="AT512" s="695" cm="1">
        <f t="array" ref="AT512">INDEX($H512:$K512,0,MATCH(AT$475,$H$475:$K$475,0))*HLOOKUP(AT$474,$J$471:$R$472,2)</f>
        <v>1</v>
      </c>
      <c r="AU512" s="695" cm="1">
        <f t="array" ref="AU512">INDEX($H512:$K512,0,MATCH(AU$475,$H$475:$K$475,0))*HLOOKUP(AU$474,$J$471:$R$472,2)</f>
        <v>0</v>
      </c>
      <c r="AV512" s="186"/>
      <c r="AW512" s="186"/>
      <c r="AX512" s="16"/>
      <c r="AY512" s="8"/>
      <c r="AZ512" s="8"/>
      <c r="BA512" s="8"/>
    </row>
    <row r="513" spans="1:53" ht="14.5" outlineLevel="1" x14ac:dyDescent="0.35">
      <c r="A513" s="6"/>
      <c r="B513" s="7"/>
      <c r="C513" s="17"/>
      <c r="D513" s="17"/>
      <c r="E513" s="17"/>
      <c r="F513" s="26"/>
      <c r="G513" s="26" t="str">
        <f t="shared" si="217"/>
        <v>YYBNWb</v>
      </c>
      <c r="H513" s="222">
        <f t="shared" ref="H513:K513" si="223">IF(H452&gt;0,1,0)</f>
        <v>0</v>
      </c>
      <c r="I513" s="222">
        <f t="shared" si="223"/>
        <v>1</v>
      </c>
      <c r="J513" s="222">
        <f t="shared" si="223"/>
        <v>1</v>
      </c>
      <c r="K513" s="222">
        <f t="shared" si="223"/>
        <v>0</v>
      </c>
      <c r="L513" s="695" cm="1">
        <f t="array" ref="L513">INDEX($H513:$K513,0,MATCH(L$475,$H$475:$K$475,0))*HLOOKUP(L$474,$J$471:$R$472,2)</f>
        <v>0</v>
      </c>
      <c r="M513" s="695" cm="1">
        <f t="array" ref="M513">INDEX($H513:$K513,0,MATCH(M$475,$H$475:$K$475,0))*HLOOKUP(M$474,$J$471:$R$472,2)</f>
        <v>1</v>
      </c>
      <c r="N513" s="695" cm="1">
        <f t="array" ref="N513">INDEX($H513:$K513,0,MATCH(N$475,$H$475:$K$475,0))*HLOOKUP(N$474,$J$471:$R$472,2)</f>
        <v>1</v>
      </c>
      <c r="O513" s="695" cm="1">
        <f t="array" ref="O513">INDEX($H513:$K513,0,MATCH(O$475,$H$475:$K$475,0))*HLOOKUP(O$474,$J$471:$R$472,2)</f>
        <v>0</v>
      </c>
      <c r="P513" s="695" cm="1">
        <f t="array" ref="P513">INDEX($H513:$K513,0,MATCH(P$475,$H$475:$K$475,0))*HLOOKUP(P$474,$J$471:$R$472,2)</f>
        <v>0</v>
      </c>
      <c r="Q513" s="695" cm="1">
        <f t="array" ref="Q513">INDEX($H513:$K513,0,MATCH(Q$475,$H$475:$K$475,0))*HLOOKUP(Q$474,$J$471:$R$472,2)</f>
        <v>1</v>
      </c>
      <c r="R513" s="695" cm="1">
        <f t="array" ref="R513">INDEX($H513:$K513,0,MATCH(R$475,$H$475:$K$475,0))*HLOOKUP(R$474,$J$471:$R$472,2)</f>
        <v>1</v>
      </c>
      <c r="S513" s="695" cm="1">
        <f t="array" ref="S513">INDEX($H513:$K513,0,MATCH(S$475,$H$475:$K$475,0))*HLOOKUP(S$474,$J$471:$R$472,2)</f>
        <v>0</v>
      </c>
      <c r="T513" s="695" cm="1">
        <f t="array" ref="T513">INDEX($H513:$K513,0,MATCH(T$475,$H$475:$K$475,0))*HLOOKUP(T$474,$J$471:$R$472,2)</f>
        <v>0</v>
      </c>
      <c r="U513" s="695" cm="1">
        <f t="array" ref="U513">INDEX($H513:$K513,0,MATCH(U$475,$H$475:$K$475,0))*HLOOKUP(U$474,$J$471:$R$472,2)</f>
        <v>1</v>
      </c>
      <c r="V513" s="695" cm="1">
        <f t="array" ref="V513">INDEX($H513:$K513,0,MATCH(V$475,$H$475:$K$475,0))*HLOOKUP(V$474,$J$471:$R$472,2)</f>
        <v>1</v>
      </c>
      <c r="W513" s="695" cm="1">
        <f t="array" ref="W513">INDEX($H513:$K513,0,MATCH(W$475,$H$475:$K$475,0))*HLOOKUP(W$474,$J$471:$R$472,2)</f>
        <v>0</v>
      </c>
      <c r="X513" s="695" cm="1">
        <f t="array" ref="X513">INDEX($H513:$K513,0,MATCH(X$475,$H$475:$K$475,0))*HLOOKUP(X$474,$J$471:$R$472,2)</f>
        <v>0</v>
      </c>
      <c r="Y513" s="695" cm="1">
        <f t="array" ref="Y513">INDEX($H513:$K513,0,MATCH(Y$475,$H$475:$K$475,0))*HLOOKUP(Y$474,$J$471:$R$472,2)</f>
        <v>1</v>
      </c>
      <c r="Z513" s="695" cm="1">
        <f t="array" ref="Z513">INDEX($H513:$K513,0,MATCH(Z$475,$H$475:$K$475,0))*HLOOKUP(Z$474,$J$471:$R$472,2)</f>
        <v>1</v>
      </c>
      <c r="AA513" s="695" cm="1">
        <f t="array" ref="AA513">INDEX($H513:$K513,0,MATCH(AA$475,$H$475:$K$475,0))*HLOOKUP(AA$474,$J$471:$R$472,2)</f>
        <v>0</v>
      </c>
      <c r="AB513" s="695" cm="1">
        <f t="array" ref="AB513">INDEX($H513:$K513,0,MATCH(AB$475,$H$475:$K$475,0))*HLOOKUP(AB$474,$J$471:$R$472,2)</f>
        <v>0</v>
      </c>
      <c r="AC513" s="695" cm="1">
        <f t="array" ref="AC513">INDEX($H513:$K513,0,MATCH(AC$475,$H$475:$K$475,0))*HLOOKUP(AC$474,$J$471:$R$472,2)</f>
        <v>1</v>
      </c>
      <c r="AD513" s="695" cm="1">
        <f t="array" ref="AD513">INDEX($H513:$K513,0,MATCH(AD$475,$H$475:$K$475,0))*HLOOKUP(AD$474,$J$471:$R$472,2)</f>
        <v>1</v>
      </c>
      <c r="AE513" s="695" cm="1">
        <f t="array" ref="AE513">INDEX($H513:$K513,0,MATCH(AE$475,$H$475:$K$475,0))*HLOOKUP(AE$474,$J$471:$R$472,2)</f>
        <v>0</v>
      </c>
      <c r="AF513" s="695" cm="1">
        <f t="array" ref="AF513">INDEX($H513:$K513,0,MATCH(AF$475,$H$475:$K$475,0))*HLOOKUP(AF$474,$J$471:$R$472,2)</f>
        <v>0</v>
      </c>
      <c r="AG513" s="695" cm="1">
        <f t="array" ref="AG513">INDEX($H513:$K513,0,MATCH(AG$475,$H$475:$K$475,0))*HLOOKUP(AG$474,$J$471:$R$472,2)</f>
        <v>1</v>
      </c>
      <c r="AH513" s="695" cm="1">
        <f t="array" ref="AH513">INDEX($H513:$K513,0,MATCH(AH$475,$H$475:$K$475,0))*HLOOKUP(AH$474,$J$471:$R$472,2)</f>
        <v>1</v>
      </c>
      <c r="AI513" s="695" cm="1">
        <f t="array" ref="AI513">INDEX($H513:$K513,0,MATCH(AI$475,$H$475:$K$475,0))*HLOOKUP(AI$474,$J$471:$R$472,2)</f>
        <v>0</v>
      </c>
      <c r="AJ513" s="695" cm="1">
        <f t="array" ref="AJ513">INDEX($H513:$K513,0,MATCH(AJ$475,$H$475:$K$475,0))*HLOOKUP(AJ$474,$J$471:$R$472,2)</f>
        <v>0</v>
      </c>
      <c r="AK513" s="695" cm="1">
        <f t="array" ref="AK513">INDEX($H513:$K513,0,MATCH(AK$475,$H$475:$K$475,0))*HLOOKUP(AK$474,$J$471:$R$472,2)</f>
        <v>1</v>
      </c>
      <c r="AL513" s="695" cm="1">
        <f t="array" ref="AL513">INDEX($H513:$K513,0,MATCH(AL$475,$H$475:$K$475,0))*HLOOKUP(AL$474,$J$471:$R$472,2)</f>
        <v>1</v>
      </c>
      <c r="AM513" s="695" cm="1">
        <f t="array" ref="AM513">INDEX($H513:$K513,0,MATCH(AM$475,$H$475:$K$475,0))*HLOOKUP(AM$474,$J$471:$R$472,2)</f>
        <v>0</v>
      </c>
      <c r="AN513" s="695" cm="1">
        <f t="array" ref="AN513">INDEX($H513:$K513,0,MATCH(AN$475,$H$475:$K$475,0))*HLOOKUP(AN$474,$J$471:$R$472,2)</f>
        <v>0</v>
      </c>
      <c r="AO513" s="695" cm="1">
        <f t="array" ref="AO513">INDEX($H513:$K513,0,MATCH(AO$475,$H$475:$K$475,0))*HLOOKUP(AO$474,$J$471:$R$472,2)</f>
        <v>1</v>
      </c>
      <c r="AP513" s="695" cm="1">
        <f t="array" ref="AP513">INDEX($H513:$K513,0,MATCH(AP$475,$H$475:$K$475,0))*HLOOKUP(AP$474,$J$471:$R$472,2)</f>
        <v>1</v>
      </c>
      <c r="AQ513" s="695" cm="1">
        <f t="array" ref="AQ513">INDEX($H513:$K513,0,MATCH(AQ$475,$H$475:$K$475,0))*HLOOKUP(AQ$474,$J$471:$R$472,2)</f>
        <v>0</v>
      </c>
      <c r="AR513" s="695" cm="1">
        <f t="array" ref="AR513">INDEX($H513:$K513,0,MATCH(AR$475,$H$475:$K$475,0))*HLOOKUP(AR$474,$J$471:$R$472,2)</f>
        <v>0</v>
      </c>
      <c r="AS513" s="695" cm="1">
        <f t="array" ref="AS513">INDEX($H513:$K513,0,MATCH(AS$475,$H$475:$K$475,0))*HLOOKUP(AS$474,$J$471:$R$472,2)</f>
        <v>1</v>
      </c>
      <c r="AT513" s="695" cm="1">
        <f t="array" ref="AT513">INDEX($H513:$K513,0,MATCH(AT$475,$H$475:$K$475,0))*HLOOKUP(AT$474,$J$471:$R$472,2)</f>
        <v>1</v>
      </c>
      <c r="AU513" s="695" cm="1">
        <f t="array" ref="AU513">INDEX($H513:$K513,0,MATCH(AU$475,$H$475:$K$475,0))*HLOOKUP(AU$474,$J$471:$R$472,2)</f>
        <v>0</v>
      </c>
      <c r="AV513" s="186"/>
      <c r="AW513" s="186"/>
      <c r="AX513" s="16"/>
      <c r="AY513" s="8"/>
      <c r="AZ513" s="8"/>
      <c r="BA513" s="8"/>
    </row>
    <row r="514" spans="1:53" ht="14.5" outlineLevel="1" x14ac:dyDescent="0.35">
      <c r="A514" s="6"/>
      <c r="B514" s="7"/>
      <c r="C514" s="17"/>
      <c r="D514" s="17"/>
      <c r="E514" s="17"/>
      <c r="F514" s="26"/>
      <c r="G514" s="26" t="str">
        <f t="shared" si="217"/>
        <v>YYBNWbd</v>
      </c>
      <c r="H514" s="222">
        <f t="shared" ref="H514:K514" si="224">IF(H453&gt;0,1,0)</f>
        <v>0</v>
      </c>
      <c r="I514" s="222">
        <f t="shared" si="224"/>
        <v>1</v>
      </c>
      <c r="J514" s="222">
        <f t="shared" si="224"/>
        <v>1</v>
      </c>
      <c r="K514" s="222">
        <f t="shared" si="224"/>
        <v>0</v>
      </c>
      <c r="L514" s="695" cm="1">
        <f t="array" ref="L514">INDEX($H514:$K514,0,MATCH(L$475,$H$475:$K$475,0))*HLOOKUP(L$474,$J$471:$R$472,2)</f>
        <v>0</v>
      </c>
      <c r="M514" s="695" cm="1">
        <f t="array" ref="M514">INDEX($H514:$K514,0,MATCH(M$475,$H$475:$K$475,0))*HLOOKUP(M$474,$J$471:$R$472,2)</f>
        <v>1</v>
      </c>
      <c r="N514" s="695" cm="1">
        <f t="array" ref="N514">INDEX($H514:$K514,0,MATCH(N$475,$H$475:$K$475,0))*HLOOKUP(N$474,$J$471:$R$472,2)</f>
        <v>1</v>
      </c>
      <c r="O514" s="695" cm="1">
        <f t="array" ref="O514">INDEX($H514:$K514,0,MATCH(O$475,$H$475:$K$475,0))*HLOOKUP(O$474,$J$471:$R$472,2)</f>
        <v>0</v>
      </c>
      <c r="P514" s="695" cm="1">
        <f t="array" ref="P514">INDEX($H514:$K514,0,MATCH(P$475,$H$475:$K$475,0))*HLOOKUP(P$474,$J$471:$R$472,2)</f>
        <v>0</v>
      </c>
      <c r="Q514" s="695" cm="1">
        <f t="array" ref="Q514">INDEX($H514:$K514,0,MATCH(Q$475,$H$475:$K$475,0))*HLOOKUP(Q$474,$J$471:$R$472,2)</f>
        <v>1</v>
      </c>
      <c r="R514" s="695" cm="1">
        <f t="array" ref="R514">INDEX($H514:$K514,0,MATCH(R$475,$H$475:$K$475,0))*HLOOKUP(R$474,$J$471:$R$472,2)</f>
        <v>1</v>
      </c>
      <c r="S514" s="695" cm="1">
        <f t="array" ref="S514">INDEX($H514:$K514,0,MATCH(S$475,$H$475:$K$475,0))*HLOOKUP(S$474,$J$471:$R$472,2)</f>
        <v>0</v>
      </c>
      <c r="T514" s="695" cm="1">
        <f t="array" ref="T514">INDEX($H514:$K514,0,MATCH(T$475,$H$475:$K$475,0))*HLOOKUP(T$474,$J$471:$R$472,2)</f>
        <v>0</v>
      </c>
      <c r="U514" s="695" cm="1">
        <f t="array" ref="U514">INDEX($H514:$K514,0,MATCH(U$475,$H$475:$K$475,0))*HLOOKUP(U$474,$J$471:$R$472,2)</f>
        <v>1</v>
      </c>
      <c r="V514" s="695" cm="1">
        <f t="array" ref="V514">INDEX($H514:$K514,0,MATCH(V$475,$H$475:$K$475,0))*HLOOKUP(V$474,$J$471:$R$472,2)</f>
        <v>1</v>
      </c>
      <c r="W514" s="695" cm="1">
        <f t="array" ref="W514">INDEX($H514:$K514,0,MATCH(W$475,$H$475:$K$475,0))*HLOOKUP(W$474,$J$471:$R$472,2)</f>
        <v>0</v>
      </c>
      <c r="X514" s="695" cm="1">
        <f t="array" ref="X514">INDEX($H514:$K514,0,MATCH(X$475,$H$475:$K$475,0))*HLOOKUP(X$474,$J$471:$R$472,2)</f>
        <v>0</v>
      </c>
      <c r="Y514" s="695" cm="1">
        <f t="array" ref="Y514">INDEX($H514:$K514,0,MATCH(Y$475,$H$475:$K$475,0))*HLOOKUP(Y$474,$J$471:$R$472,2)</f>
        <v>1</v>
      </c>
      <c r="Z514" s="695" cm="1">
        <f t="array" ref="Z514">INDEX($H514:$K514,0,MATCH(Z$475,$H$475:$K$475,0))*HLOOKUP(Z$474,$J$471:$R$472,2)</f>
        <v>1</v>
      </c>
      <c r="AA514" s="695" cm="1">
        <f t="array" ref="AA514">INDEX($H514:$K514,0,MATCH(AA$475,$H$475:$K$475,0))*HLOOKUP(AA$474,$J$471:$R$472,2)</f>
        <v>0</v>
      </c>
      <c r="AB514" s="695" cm="1">
        <f t="array" ref="AB514">INDEX($H514:$K514,0,MATCH(AB$475,$H$475:$K$475,0))*HLOOKUP(AB$474,$J$471:$R$472,2)</f>
        <v>0</v>
      </c>
      <c r="AC514" s="695" cm="1">
        <f t="array" ref="AC514">INDEX($H514:$K514,0,MATCH(AC$475,$H$475:$K$475,0))*HLOOKUP(AC$474,$J$471:$R$472,2)</f>
        <v>1</v>
      </c>
      <c r="AD514" s="695" cm="1">
        <f t="array" ref="AD514">INDEX($H514:$K514,0,MATCH(AD$475,$H$475:$K$475,0))*HLOOKUP(AD$474,$J$471:$R$472,2)</f>
        <v>1</v>
      </c>
      <c r="AE514" s="695" cm="1">
        <f t="array" ref="AE514">INDEX($H514:$K514,0,MATCH(AE$475,$H$475:$K$475,0))*HLOOKUP(AE$474,$J$471:$R$472,2)</f>
        <v>0</v>
      </c>
      <c r="AF514" s="695" cm="1">
        <f t="array" ref="AF514">INDEX($H514:$K514,0,MATCH(AF$475,$H$475:$K$475,0))*HLOOKUP(AF$474,$J$471:$R$472,2)</f>
        <v>0</v>
      </c>
      <c r="AG514" s="695" cm="1">
        <f t="array" ref="AG514">INDEX($H514:$K514,0,MATCH(AG$475,$H$475:$K$475,0))*HLOOKUP(AG$474,$J$471:$R$472,2)</f>
        <v>1</v>
      </c>
      <c r="AH514" s="695" cm="1">
        <f t="array" ref="AH514">INDEX($H514:$K514,0,MATCH(AH$475,$H$475:$K$475,0))*HLOOKUP(AH$474,$J$471:$R$472,2)</f>
        <v>1</v>
      </c>
      <c r="AI514" s="695" cm="1">
        <f t="array" ref="AI514">INDEX($H514:$K514,0,MATCH(AI$475,$H$475:$K$475,0))*HLOOKUP(AI$474,$J$471:$R$472,2)</f>
        <v>0</v>
      </c>
      <c r="AJ514" s="695" cm="1">
        <f t="array" ref="AJ514">INDEX($H514:$K514,0,MATCH(AJ$475,$H$475:$K$475,0))*HLOOKUP(AJ$474,$J$471:$R$472,2)</f>
        <v>0</v>
      </c>
      <c r="AK514" s="695" cm="1">
        <f t="array" ref="AK514">INDEX($H514:$K514,0,MATCH(AK$475,$H$475:$K$475,0))*HLOOKUP(AK$474,$J$471:$R$472,2)</f>
        <v>1</v>
      </c>
      <c r="AL514" s="695" cm="1">
        <f t="array" ref="AL514">INDEX($H514:$K514,0,MATCH(AL$475,$H$475:$K$475,0))*HLOOKUP(AL$474,$J$471:$R$472,2)</f>
        <v>1</v>
      </c>
      <c r="AM514" s="695" cm="1">
        <f t="array" ref="AM514">INDEX($H514:$K514,0,MATCH(AM$475,$H$475:$K$475,0))*HLOOKUP(AM$474,$J$471:$R$472,2)</f>
        <v>0</v>
      </c>
      <c r="AN514" s="695" cm="1">
        <f t="array" ref="AN514">INDEX($H514:$K514,0,MATCH(AN$475,$H$475:$K$475,0))*HLOOKUP(AN$474,$J$471:$R$472,2)</f>
        <v>0</v>
      </c>
      <c r="AO514" s="695" cm="1">
        <f t="array" ref="AO514">INDEX($H514:$K514,0,MATCH(AO$475,$H$475:$K$475,0))*HLOOKUP(AO$474,$J$471:$R$472,2)</f>
        <v>1</v>
      </c>
      <c r="AP514" s="695" cm="1">
        <f t="array" ref="AP514">INDEX($H514:$K514,0,MATCH(AP$475,$H$475:$K$475,0))*HLOOKUP(AP$474,$J$471:$R$472,2)</f>
        <v>1</v>
      </c>
      <c r="AQ514" s="695" cm="1">
        <f t="array" ref="AQ514">INDEX($H514:$K514,0,MATCH(AQ$475,$H$475:$K$475,0))*HLOOKUP(AQ$474,$J$471:$R$472,2)</f>
        <v>0</v>
      </c>
      <c r="AR514" s="695" cm="1">
        <f t="array" ref="AR514">INDEX($H514:$K514,0,MATCH(AR$475,$H$475:$K$475,0))*HLOOKUP(AR$474,$J$471:$R$472,2)</f>
        <v>0</v>
      </c>
      <c r="AS514" s="695" cm="1">
        <f t="array" ref="AS514">INDEX($H514:$K514,0,MATCH(AS$475,$H$475:$K$475,0))*HLOOKUP(AS$474,$J$471:$R$472,2)</f>
        <v>1</v>
      </c>
      <c r="AT514" s="695" cm="1">
        <f t="array" ref="AT514">INDEX($H514:$K514,0,MATCH(AT$475,$H$475:$K$475,0))*HLOOKUP(AT$474,$J$471:$R$472,2)</f>
        <v>1</v>
      </c>
      <c r="AU514" s="695" cm="1">
        <f t="array" ref="AU514">INDEX($H514:$K514,0,MATCH(AU$475,$H$475:$K$475,0))*HLOOKUP(AU$474,$J$471:$R$472,2)</f>
        <v>0</v>
      </c>
      <c r="AV514" s="186"/>
      <c r="AW514" s="186"/>
      <c r="AX514" s="16"/>
      <c r="AY514" s="8"/>
      <c r="AZ514" s="8"/>
      <c r="BA514" s="8"/>
    </row>
    <row r="515" spans="1:53" ht="14.5" outlineLevel="1" x14ac:dyDescent="0.35">
      <c r="A515" s="6"/>
      <c r="B515" s="7"/>
      <c r="C515" s="17"/>
      <c r="D515" s="17"/>
      <c r="E515" s="17"/>
      <c r="F515" s="26"/>
      <c r="G515" s="26" t="str">
        <f t="shared" si="217"/>
        <v>YYWBNw</v>
      </c>
      <c r="H515" s="222">
        <f t="shared" ref="H515:K515" si="225">IF(H454&gt;0,1,0)</f>
        <v>0</v>
      </c>
      <c r="I515" s="222">
        <f t="shared" si="225"/>
        <v>1</v>
      </c>
      <c r="J515" s="222">
        <f t="shared" si="225"/>
        <v>1</v>
      </c>
      <c r="K515" s="222">
        <f t="shared" si="225"/>
        <v>0</v>
      </c>
      <c r="L515" s="695" cm="1">
        <f t="array" ref="L515">INDEX($H515:$K515,0,MATCH(L$475,$H$475:$K$475,0))*HLOOKUP(L$474,$J$471:$R$472,2)</f>
        <v>0</v>
      </c>
      <c r="M515" s="695" cm="1">
        <f t="array" ref="M515">INDEX($H515:$K515,0,MATCH(M$475,$H$475:$K$475,0))*HLOOKUP(M$474,$J$471:$R$472,2)</f>
        <v>1</v>
      </c>
      <c r="N515" s="695" cm="1">
        <f t="array" ref="N515">INDEX($H515:$K515,0,MATCH(N$475,$H$475:$K$475,0))*HLOOKUP(N$474,$J$471:$R$472,2)</f>
        <v>1</v>
      </c>
      <c r="O515" s="695" cm="1">
        <f t="array" ref="O515">INDEX($H515:$K515,0,MATCH(O$475,$H$475:$K$475,0))*HLOOKUP(O$474,$J$471:$R$472,2)</f>
        <v>0</v>
      </c>
      <c r="P515" s="695" cm="1">
        <f t="array" ref="P515">INDEX($H515:$K515,0,MATCH(P$475,$H$475:$K$475,0))*HLOOKUP(P$474,$J$471:$R$472,2)</f>
        <v>0</v>
      </c>
      <c r="Q515" s="695" cm="1">
        <f t="array" ref="Q515">INDEX($H515:$K515,0,MATCH(Q$475,$H$475:$K$475,0))*HLOOKUP(Q$474,$J$471:$R$472,2)</f>
        <v>1</v>
      </c>
      <c r="R515" s="695" cm="1">
        <f t="array" ref="R515">INDEX($H515:$K515,0,MATCH(R$475,$H$475:$K$475,0))*HLOOKUP(R$474,$J$471:$R$472,2)</f>
        <v>1</v>
      </c>
      <c r="S515" s="695" cm="1">
        <f t="array" ref="S515">INDEX($H515:$K515,0,MATCH(S$475,$H$475:$K$475,0))*HLOOKUP(S$474,$J$471:$R$472,2)</f>
        <v>0</v>
      </c>
      <c r="T515" s="695" cm="1">
        <f t="array" ref="T515">INDEX($H515:$K515,0,MATCH(T$475,$H$475:$K$475,0))*HLOOKUP(T$474,$J$471:$R$472,2)</f>
        <v>0</v>
      </c>
      <c r="U515" s="695" cm="1">
        <f t="array" ref="U515">INDEX($H515:$K515,0,MATCH(U$475,$H$475:$K$475,0))*HLOOKUP(U$474,$J$471:$R$472,2)</f>
        <v>1</v>
      </c>
      <c r="V515" s="695" cm="1">
        <f t="array" ref="V515">INDEX($H515:$K515,0,MATCH(V$475,$H$475:$K$475,0))*HLOOKUP(V$474,$J$471:$R$472,2)</f>
        <v>1</v>
      </c>
      <c r="W515" s="695" cm="1">
        <f t="array" ref="W515">INDEX($H515:$K515,0,MATCH(W$475,$H$475:$K$475,0))*HLOOKUP(W$474,$J$471:$R$472,2)</f>
        <v>0</v>
      </c>
      <c r="X515" s="695" cm="1">
        <f t="array" ref="X515">INDEX($H515:$K515,0,MATCH(X$475,$H$475:$K$475,0))*HLOOKUP(X$474,$J$471:$R$472,2)</f>
        <v>0</v>
      </c>
      <c r="Y515" s="695" cm="1">
        <f t="array" ref="Y515">INDEX($H515:$K515,0,MATCH(Y$475,$H$475:$K$475,0))*HLOOKUP(Y$474,$J$471:$R$472,2)</f>
        <v>1</v>
      </c>
      <c r="Z515" s="695" cm="1">
        <f t="array" ref="Z515">INDEX($H515:$K515,0,MATCH(Z$475,$H$475:$K$475,0))*HLOOKUP(Z$474,$J$471:$R$472,2)</f>
        <v>1</v>
      </c>
      <c r="AA515" s="695" cm="1">
        <f t="array" ref="AA515">INDEX($H515:$K515,0,MATCH(AA$475,$H$475:$K$475,0))*HLOOKUP(AA$474,$J$471:$R$472,2)</f>
        <v>0</v>
      </c>
      <c r="AB515" s="695" cm="1">
        <f t="array" ref="AB515">INDEX($H515:$K515,0,MATCH(AB$475,$H$475:$K$475,0))*HLOOKUP(AB$474,$J$471:$R$472,2)</f>
        <v>0</v>
      </c>
      <c r="AC515" s="695" cm="1">
        <f t="array" ref="AC515">INDEX($H515:$K515,0,MATCH(AC$475,$H$475:$K$475,0))*HLOOKUP(AC$474,$J$471:$R$472,2)</f>
        <v>1</v>
      </c>
      <c r="AD515" s="695" cm="1">
        <f t="array" ref="AD515">INDEX($H515:$K515,0,MATCH(AD$475,$H$475:$K$475,0))*HLOOKUP(AD$474,$J$471:$R$472,2)</f>
        <v>1</v>
      </c>
      <c r="AE515" s="695" cm="1">
        <f t="array" ref="AE515">INDEX($H515:$K515,0,MATCH(AE$475,$H$475:$K$475,0))*HLOOKUP(AE$474,$J$471:$R$472,2)</f>
        <v>0</v>
      </c>
      <c r="AF515" s="695" cm="1">
        <f t="array" ref="AF515">INDEX($H515:$K515,0,MATCH(AF$475,$H$475:$K$475,0))*HLOOKUP(AF$474,$J$471:$R$472,2)</f>
        <v>0</v>
      </c>
      <c r="AG515" s="695" cm="1">
        <f t="array" ref="AG515">INDEX($H515:$K515,0,MATCH(AG$475,$H$475:$K$475,0))*HLOOKUP(AG$474,$J$471:$R$472,2)</f>
        <v>1</v>
      </c>
      <c r="AH515" s="695" cm="1">
        <f t="array" ref="AH515">INDEX($H515:$K515,0,MATCH(AH$475,$H$475:$K$475,0))*HLOOKUP(AH$474,$J$471:$R$472,2)</f>
        <v>1</v>
      </c>
      <c r="AI515" s="695" cm="1">
        <f t="array" ref="AI515">INDEX($H515:$K515,0,MATCH(AI$475,$H$475:$K$475,0))*HLOOKUP(AI$474,$J$471:$R$472,2)</f>
        <v>0</v>
      </c>
      <c r="AJ515" s="695" cm="1">
        <f t="array" ref="AJ515">INDEX($H515:$K515,0,MATCH(AJ$475,$H$475:$K$475,0))*HLOOKUP(AJ$474,$J$471:$R$472,2)</f>
        <v>0</v>
      </c>
      <c r="AK515" s="695" cm="1">
        <f t="array" ref="AK515">INDEX($H515:$K515,0,MATCH(AK$475,$H$475:$K$475,0))*HLOOKUP(AK$474,$J$471:$R$472,2)</f>
        <v>1</v>
      </c>
      <c r="AL515" s="695" cm="1">
        <f t="array" ref="AL515">INDEX($H515:$K515,0,MATCH(AL$475,$H$475:$K$475,0))*HLOOKUP(AL$474,$J$471:$R$472,2)</f>
        <v>1</v>
      </c>
      <c r="AM515" s="695" cm="1">
        <f t="array" ref="AM515">INDEX($H515:$K515,0,MATCH(AM$475,$H$475:$K$475,0))*HLOOKUP(AM$474,$J$471:$R$472,2)</f>
        <v>0</v>
      </c>
      <c r="AN515" s="695" cm="1">
        <f t="array" ref="AN515">INDEX($H515:$K515,0,MATCH(AN$475,$H$475:$K$475,0))*HLOOKUP(AN$474,$J$471:$R$472,2)</f>
        <v>0</v>
      </c>
      <c r="AO515" s="695" cm="1">
        <f t="array" ref="AO515">INDEX($H515:$K515,0,MATCH(AO$475,$H$475:$K$475,0))*HLOOKUP(AO$474,$J$471:$R$472,2)</f>
        <v>1</v>
      </c>
      <c r="AP515" s="695" cm="1">
        <f t="array" ref="AP515">INDEX($H515:$K515,0,MATCH(AP$475,$H$475:$K$475,0))*HLOOKUP(AP$474,$J$471:$R$472,2)</f>
        <v>1</v>
      </c>
      <c r="AQ515" s="695" cm="1">
        <f t="array" ref="AQ515">INDEX($H515:$K515,0,MATCH(AQ$475,$H$475:$K$475,0))*HLOOKUP(AQ$474,$J$471:$R$472,2)</f>
        <v>0</v>
      </c>
      <c r="AR515" s="695" cm="1">
        <f t="array" ref="AR515">INDEX($H515:$K515,0,MATCH(AR$475,$H$475:$K$475,0))*HLOOKUP(AR$474,$J$471:$R$472,2)</f>
        <v>0</v>
      </c>
      <c r="AS515" s="695" cm="1">
        <f t="array" ref="AS515">INDEX($H515:$K515,0,MATCH(AS$475,$H$475:$K$475,0))*HLOOKUP(AS$474,$J$471:$R$472,2)</f>
        <v>1</v>
      </c>
      <c r="AT515" s="695" cm="1">
        <f t="array" ref="AT515">INDEX($H515:$K515,0,MATCH(AT$475,$H$475:$K$475,0))*HLOOKUP(AT$474,$J$471:$R$472,2)</f>
        <v>1</v>
      </c>
      <c r="AU515" s="695" cm="1">
        <f t="array" ref="AU515">INDEX($H515:$K515,0,MATCH(AU$475,$H$475:$K$475,0))*HLOOKUP(AU$474,$J$471:$R$472,2)</f>
        <v>0</v>
      </c>
      <c r="AV515" s="186"/>
      <c r="AW515" s="186"/>
      <c r="AX515" s="16"/>
      <c r="AY515" s="8"/>
      <c r="AZ515" s="8"/>
      <c r="BA515" s="8"/>
    </row>
    <row r="516" spans="1:53" ht="14.5" outlineLevel="1" x14ac:dyDescent="0.35">
      <c r="A516" s="6"/>
      <c r="B516" s="7"/>
      <c r="C516" s="17"/>
      <c r="D516" s="17"/>
      <c r="E516" s="17"/>
      <c r="F516" s="26"/>
      <c r="G516" s="26" t="str">
        <f t="shared" si="217"/>
        <v>YYWBNwd</v>
      </c>
      <c r="H516" s="222">
        <f t="shared" ref="H516:K516" si="226">IF(H455&gt;0,1,0)</f>
        <v>0</v>
      </c>
      <c r="I516" s="222">
        <f t="shared" si="226"/>
        <v>1</v>
      </c>
      <c r="J516" s="222">
        <f t="shared" si="226"/>
        <v>1</v>
      </c>
      <c r="K516" s="222">
        <f t="shared" si="226"/>
        <v>0</v>
      </c>
      <c r="L516" s="695" cm="1">
        <f t="array" ref="L516">INDEX($H516:$K516,0,MATCH(L$475,$H$475:$K$475,0))*HLOOKUP(L$474,$J$471:$R$472,2)</f>
        <v>0</v>
      </c>
      <c r="M516" s="695" cm="1">
        <f t="array" ref="M516">INDEX($H516:$K516,0,MATCH(M$475,$H$475:$K$475,0))*HLOOKUP(M$474,$J$471:$R$472,2)</f>
        <v>1</v>
      </c>
      <c r="N516" s="695" cm="1">
        <f t="array" ref="N516">INDEX($H516:$K516,0,MATCH(N$475,$H$475:$K$475,0))*HLOOKUP(N$474,$J$471:$R$472,2)</f>
        <v>1</v>
      </c>
      <c r="O516" s="695" cm="1">
        <f t="array" ref="O516">INDEX($H516:$K516,0,MATCH(O$475,$H$475:$K$475,0))*HLOOKUP(O$474,$J$471:$R$472,2)</f>
        <v>0</v>
      </c>
      <c r="P516" s="695" cm="1">
        <f t="array" ref="P516">INDEX($H516:$K516,0,MATCH(P$475,$H$475:$K$475,0))*HLOOKUP(P$474,$J$471:$R$472,2)</f>
        <v>0</v>
      </c>
      <c r="Q516" s="695" cm="1">
        <f t="array" ref="Q516">INDEX($H516:$K516,0,MATCH(Q$475,$H$475:$K$475,0))*HLOOKUP(Q$474,$J$471:$R$472,2)</f>
        <v>1</v>
      </c>
      <c r="R516" s="695" cm="1">
        <f t="array" ref="R516">INDEX($H516:$K516,0,MATCH(R$475,$H$475:$K$475,0))*HLOOKUP(R$474,$J$471:$R$472,2)</f>
        <v>1</v>
      </c>
      <c r="S516" s="695" cm="1">
        <f t="array" ref="S516">INDEX($H516:$K516,0,MATCH(S$475,$H$475:$K$475,0))*HLOOKUP(S$474,$J$471:$R$472,2)</f>
        <v>0</v>
      </c>
      <c r="T516" s="695" cm="1">
        <f t="array" ref="T516">INDEX($H516:$K516,0,MATCH(T$475,$H$475:$K$475,0))*HLOOKUP(T$474,$J$471:$R$472,2)</f>
        <v>0</v>
      </c>
      <c r="U516" s="695" cm="1">
        <f t="array" ref="U516">INDEX($H516:$K516,0,MATCH(U$475,$H$475:$K$475,0))*HLOOKUP(U$474,$J$471:$R$472,2)</f>
        <v>1</v>
      </c>
      <c r="V516" s="695" cm="1">
        <f t="array" ref="V516">INDEX($H516:$K516,0,MATCH(V$475,$H$475:$K$475,0))*HLOOKUP(V$474,$J$471:$R$472,2)</f>
        <v>1</v>
      </c>
      <c r="W516" s="695" cm="1">
        <f t="array" ref="W516">INDEX($H516:$K516,0,MATCH(W$475,$H$475:$K$475,0))*HLOOKUP(W$474,$J$471:$R$472,2)</f>
        <v>0</v>
      </c>
      <c r="X516" s="695" cm="1">
        <f t="array" ref="X516">INDEX($H516:$K516,0,MATCH(X$475,$H$475:$K$475,0))*HLOOKUP(X$474,$J$471:$R$472,2)</f>
        <v>0</v>
      </c>
      <c r="Y516" s="695" cm="1">
        <f t="array" ref="Y516">INDEX($H516:$K516,0,MATCH(Y$475,$H$475:$K$475,0))*HLOOKUP(Y$474,$J$471:$R$472,2)</f>
        <v>1</v>
      </c>
      <c r="Z516" s="695" cm="1">
        <f t="array" ref="Z516">INDEX($H516:$K516,0,MATCH(Z$475,$H$475:$K$475,0))*HLOOKUP(Z$474,$J$471:$R$472,2)</f>
        <v>1</v>
      </c>
      <c r="AA516" s="695" cm="1">
        <f t="array" ref="AA516">INDEX($H516:$K516,0,MATCH(AA$475,$H$475:$K$475,0))*HLOOKUP(AA$474,$J$471:$R$472,2)</f>
        <v>0</v>
      </c>
      <c r="AB516" s="695" cm="1">
        <f t="array" ref="AB516">INDEX($H516:$K516,0,MATCH(AB$475,$H$475:$K$475,0))*HLOOKUP(AB$474,$J$471:$R$472,2)</f>
        <v>0</v>
      </c>
      <c r="AC516" s="695" cm="1">
        <f t="array" ref="AC516">INDEX($H516:$K516,0,MATCH(AC$475,$H$475:$K$475,0))*HLOOKUP(AC$474,$J$471:$R$472,2)</f>
        <v>1</v>
      </c>
      <c r="AD516" s="695" cm="1">
        <f t="array" ref="AD516">INDEX($H516:$K516,0,MATCH(AD$475,$H$475:$K$475,0))*HLOOKUP(AD$474,$J$471:$R$472,2)</f>
        <v>1</v>
      </c>
      <c r="AE516" s="695" cm="1">
        <f t="array" ref="AE516">INDEX($H516:$K516,0,MATCH(AE$475,$H$475:$K$475,0))*HLOOKUP(AE$474,$J$471:$R$472,2)</f>
        <v>0</v>
      </c>
      <c r="AF516" s="695" cm="1">
        <f t="array" ref="AF516">INDEX($H516:$K516,0,MATCH(AF$475,$H$475:$K$475,0))*HLOOKUP(AF$474,$J$471:$R$472,2)</f>
        <v>0</v>
      </c>
      <c r="AG516" s="695" cm="1">
        <f t="array" ref="AG516">INDEX($H516:$K516,0,MATCH(AG$475,$H$475:$K$475,0))*HLOOKUP(AG$474,$J$471:$R$472,2)</f>
        <v>1</v>
      </c>
      <c r="AH516" s="695" cm="1">
        <f t="array" ref="AH516">INDEX($H516:$K516,0,MATCH(AH$475,$H$475:$K$475,0))*HLOOKUP(AH$474,$J$471:$R$472,2)</f>
        <v>1</v>
      </c>
      <c r="AI516" s="695" cm="1">
        <f t="array" ref="AI516">INDEX($H516:$K516,0,MATCH(AI$475,$H$475:$K$475,0))*HLOOKUP(AI$474,$J$471:$R$472,2)</f>
        <v>0</v>
      </c>
      <c r="AJ516" s="695" cm="1">
        <f t="array" ref="AJ516">INDEX($H516:$K516,0,MATCH(AJ$475,$H$475:$K$475,0))*HLOOKUP(AJ$474,$J$471:$R$472,2)</f>
        <v>0</v>
      </c>
      <c r="AK516" s="695" cm="1">
        <f t="array" ref="AK516">INDEX($H516:$K516,0,MATCH(AK$475,$H$475:$K$475,0))*HLOOKUP(AK$474,$J$471:$R$472,2)</f>
        <v>1</v>
      </c>
      <c r="AL516" s="695" cm="1">
        <f t="array" ref="AL516">INDEX($H516:$K516,0,MATCH(AL$475,$H$475:$K$475,0))*HLOOKUP(AL$474,$J$471:$R$472,2)</f>
        <v>1</v>
      </c>
      <c r="AM516" s="695" cm="1">
        <f t="array" ref="AM516">INDEX($H516:$K516,0,MATCH(AM$475,$H$475:$K$475,0))*HLOOKUP(AM$474,$J$471:$R$472,2)</f>
        <v>0</v>
      </c>
      <c r="AN516" s="695" cm="1">
        <f t="array" ref="AN516">INDEX($H516:$K516,0,MATCH(AN$475,$H$475:$K$475,0))*HLOOKUP(AN$474,$J$471:$R$472,2)</f>
        <v>0</v>
      </c>
      <c r="AO516" s="695" cm="1">
        <f t="array" ref="AO516">INDEX($H516:$K516,0,MATCH(AO$475,$H$475:$K$475,0))*HLOOKUP(AO$474,$J$471:$R$472,2)</f>
        <v>1</v>
      </c>
      <c r="AP516" s="695" cm="1">
        <f t="array" ref="AP516">INDEX($H516:$K516,0,MATCH(AP$475,$H$475:$K$475,0))*HLOOKUP(AP$474,$J$471:$R$472,2)</f>
        <v>1</v>
      </c>
      <c r="AQ516" s="695" cm="1">
        <f t="array" ref="AQ516">INDEX($H516:$K516,0,MATCH(AQ$475,$H$475:$K$475,0))*HLOOKUP(AQ$474,$J$471:$R$472,2)</f>
        <v>0</v>
      </c>
      <c r="AR516" s="695" cm="1">
        <f t="array" ref="AR516">INDEX($H516:$K516,0,MATCH(AR$475,$H$475:$K$475,0))*HLOOKUP(AR$474,$J$471:$R$472,2)</f>
        <v>0</v>
      </c>
      <c r="AS516" s="695" cm="1">
        <f t="array" ref="AS516">INDEX($H516:$K516,0,MATCH(AS$475,$H$475:$K$475,0))*HLOOKUP(AS$474,$J$471:$R$472,2)</f>
        <v>1</v>
      </c>
      <c r="AT516" s="695" cm="1">
        <f t="array" ref="AT516">INDEX($H516:$K516,0,MATCH(AT$475,$H$475:$K$475,0))*HLOOKUP(AT$474,$J$471:$R$472,2)</f>
        <v>1</v>
      </c>
      <c r="AU516" s="695" cm="1">
        <f t="array" ref="AU516">INDEX($H516:$K516,0,MATCH(AU$475,$H$475:$K$475,0))*HLOOKUP(AU$474,$J$471:$R$472,2)</f>
        <v>0</v>
      </c>
      <c r="AV516" s="186"/>
      <c r="AW516" s="186"/>
      <c r="AX516" s="16"/>
      <c r="AY516" s="8"/>
      <c r="AZ516" s="8"/>
      <c r="BA516" s="8"/>
    </row>
    <row r="517" spans="1:53" ht="14.5" outlineLevel="1" x14ac:dyDescent="0.35">
      <c r="A517" s="6"/>
      <c r="B517" s="7"/>
      <c r="C517" s="17"/>
      <c r="D517" s="17"/>
      <c r="E517" s="17"/>
      <c r="F517" s="26"/>
      <c r="G517" s="26" t="str">
        <f t="shared" si="217"/>
        <v>YYLWBl</v>
      </c>
      <c r="H517" s="222">
        <f t="shared" ref="H517:K517" si="227">IF(H456&gt;0,1,0)</f>
        <v>0</v>
      </c>
      <c r="I517" s="222">
        <f t="shared" si="227"/>
        <v>1</v>
      </c>
      <c r="J517" s="222">
        <f t="shared" si="227"/>
        <v>0</v>
      </c>
      <c r="K517" s="222">
        <f t="shared" si="227"/>
        <v>0</v>
      </c>
      <c r="L517" s="695" cm="1">
        <f t="array" ref="L517">INDEX($H517:$K517,0,MATCH(L$475,$H$475:$K$475,0))*HLOOKUP(L$474,$J$471:$R$472,2)</f>
        <v>0</v>
      </c>
      <c r="M517" s="695" cm="1">
        <f t="array" ref="M517">INDEX($H517:$K517,0,MATCH(M$475,$H$475:$K$475,0))*HLOOKUP(M$474,$J$471:$R$472,2)</f>
        <v>1</v>
      </c>
      <c r="N517" s="695" cm="1">
        <f t="array" ref="N517">INDEX($H517:$K517,0,MATCH(N$475,$H$475:$K$475,0))*HLOOKUP(N$474,$J$471:$R$472,2)</f>
        <v>0</v>
      </c>
      <c r="O517" s="695" cm="1">
        <f t="array" ref="O517">INDEX($H517:$K517,0,MATCH(O$475,$H$475:$K$475,0))*HLOOKUP(O$474,$J$471:$R$472,2)</f>
        <v>0</v>
      </c>
      <c r="P517" s="695" cm="1">
        <f t="array" ref="P517">INDEX($H517:$K517,0,MATCH(P$475,$H$475:$K$475,0))*HLOOKUP(P$474,$J$471:$R$472,2)</f>
        <v>0</v>
      </c>
      <c r="Q517" s="695" cm="1">
        <f t="array" ref="Q517">INDEX($H517:$K517,0,MATCH(Q$475,$H$475:$K$475,0))*HLOOKUP(Q$474,$J$471:$R$472,2)</f>
        <v>1</v>
      </c>
      <c r="R517" s="695" cm="1">
        <f t="array" ref="R517">INDEX($H517:$K517,0,MATCH(R$475,$H$475:$K$475,0))*HLOOKUP(R$474,$J$471:$R$472,2)</f>
        <v>0</v>
      </c>
      <c r="S517" s="695" cm="1">
        <f t="array" ref="S517">INDEX($H517:$K517,0,MATCH(S$475,$H$475:$K$475,0))*HLOOKUP(S$474,$J$471:$R$472,2)</f>
        <v>0</v>
      </c>
      <c r="T517" s="695" cm="1">
        <f t="array" ref="T517">INDEX($H517:$K517,0,MATCH(T$475,$H$475:$K$475,0))*HLOOKUP(T$474,$J$471:$R$472,2)</f>
        <v>0</v>
      </c>
      <c r="U517" s="695" cm="1">
        <f t="array" ref="U517">INDEX($H517:$K517,0,MATCH(U$475,$H$475:$K$475,0))*HLOOKUP(U$474,$J$471:$R$472,2)</f>
        <v>1</v>
      </c>
      <c r="V517" s="695" cm="1">
        <f t="array" ref="V517">INDEX($H517:$K517,0,MATCH(V$475,$H$475:$K$475,0))*HLOOKUP(V$474,$J$471:$R$472,2)</f>
        <v>0</v>
      </c>
      <c r="W517" s="695" cm="1">
        <f t="array" ref="W517">INDEX($H517:$K517,0,MATCH(W$475,$H$475:$K$475,0))*HLOOKUP(W$474,$J$471:$R$472,2)</f>
        <v>0</v>
      </c>
      <c r="X517" s="695" cm="1">
        <f t="array" ref="X517">INDEX($H517:$K517,0,MATCH(X$475,$H$475:$K$475,0))*HLOOKUP(X$474,$J$471:$R$472,2)</f>
        <v>0</v>
      </c>
      <c r="Y517" s="695" cm="1">
        <f t="array" ref="Y517">INDEX($H517:$K517,0,MATCH(Y$475,$H$475:$K$475,0))*HLOOKUP(Y$474,$J$471:$R$472,2)</f>
        <v>1</v>
      </c>
      <c r="Z517" s="695" cm="1">
        <f t="array" ref="Z517">INDEX($H517:$K517,0,MATCH(Z$475,$H$475:$K$475,0))*HLOOKUP(Z$474,$J$471:$R$472,2)</f>
        <v>0</v>
      </c>
      <c r="AA517" s="695" cm="1">
        <f t="array" ref="AA517">INDEX($H517:$K517,0,MATCH(AA$475,$H$475:$K$475,0))*HLOOKUP(AA$474,$J$471:$R$472,2)</f>
        <v>0</v>
      </c>
      <c r="AB517" s="695" cm="1">
        <f t="array" ref="AB517">INDEX($H517:$K517,0,MATCH(AB$475,$H$475:$K$475,0))*HLOOKUP(AB$474,$J$471:$R$472,2)</f>
        <v>0</v>
      </c>
      <c r="AC517" s="695" cm="1">
        <f t="array" ref="AC517">INDEX($H517:$K517,0,MATCH(AC$475,$H$475:$K$475,0))*HLOOKUP(AC$474,$J$471:$R$472,2)</f>
        <v>1</v>
      </c>
      <c r="AD517" s="695" cm="1">
        <f t="array" ref="AD517">INDEX($H517:$K517,0,MATCH(AD$475,$H$475:$K$475,0))*HLOOKUP(AD$474,$J$471:$R$472,2)</f>
        <v>0</v>
      </c>
      <c r="AE517" s="695" cm="1">
        <f t="array" ref="AE517">INDEX($H517:$K517,0,MATCH(AE$475,$H$475:$K$475,0))*HLOOKUP(AE$474,$J$471:$R$472,2)</f>
        <v>0</v>
      </c>
      <c r="AF517" s="695" cm="1">
        <f t="array" ref="AF517">INDEX($H517:$K517,0,MATCH(AF$475,$H$475:$K$475,0))*HLOOKUP(AF$474,$J$471:$R$472,2)</f>
        <v>0</v>
      </c>
      <c r="AG517" s="695" cm="1">
        <f t="array" ref="AG517">INDEX($H517:$K517,0,MATCH(AG$475,$H$475:$K$475,0))*HLOOKUP(AG$474,$J$471:$R$472,2)</f>
        <v>1</v>
      </c>
      <c r="AH517" s="695" cm="1">
        <f t="array" ref="AH517">INDEX($H517:$K517,0,MATCH(AH$475,$H$475:$K$475,0))*HLOOKUP(AH$474,$J$471:$R$472,2)</f>
        <v>0</v>
      </c>
      <c r="AI517" s="695" cm="1">
        <f t="array" ref="AI517">INDEX($H517:$K517,0,MATCH(AI$475,$H$475:$K$475,0))*HLOOKUP(AI$474,$J$471:$R$472,2)</f>
        <v>0</v>
      </c>
      <c r="AJ517" s="695" cm="1">
        <f t="array" ref="AJ517">INDEX($H517:$K517,0,MATCH(AJ$475,$H$475:$K$475,0))*HLOOKUP(AJ$474,$J$471:$R$472,2)</f>
        <v>0</v>
      </c>
      <c r="AK517" s="695" cm="1">
        <f t="array" ref="AK517">INDEX($H517:$K517,0,MATCH(AK$475,$H$475:$K$475,0))*HLOOKUP(AK$474,$J$471:$R$472,2)</f>
        <v>1</v>
      </c>
      <c r="AL517" s="695" cm="1">
        <f t="array" ref="AL517">INDEX($H517:$K517,0,MATCH(AL$475,$H$475:$K$475,0))*HLOOKUP(AL$474,$J$471:$R$472,2)</f>
        <v>0</v>
      </c>
      <c r="AM517" s="695" cm="1">
        <f t="array" ref="AM517">INDEX($H517:$K517,0,MATCH(AM$475,$H$475:$K$475,0))*HLOOKUP(AM$474,$J$471:$R$472,2)</f>
        <v>0</v>
      </c>
      <c r="AN517" s="695" cm="1">
        <f t="array" ref="AN517">INDEX($H517:$K517,0,MATCH(AN$475,$H$475:$K$475,0))*HLOOKUP(AN$474,$J$471:$R$472,2)</f>
        <v>0</v>
      </c>
      <c r="AO517" s="695" cm="1">
        <f t="array" ref="AO517">INDEX($H517:$K517,0,MATCH(AO$475,$H$475:$K$475,0))*HLOOKUP(AO$474,$J$471:$R$472,2)</f>
        <v>1</v>
      </c>
      <c r="AP517" s="695" cm="1">
        <f t="array" ref="AP517">INDEX($H517:$K517,0,MATCH(AP$475,$H$475:$K$475,0))*HLOOKUP(AP$474,$J$471:$R$472,2)</f>
        <v>0</v>
      </c>
      <c r="AQ517" s="695" cm="1">
        <f t="array" ref="AQ517">INDEX($H517:$K517,0,MATCH(AQ$475,$H$475:$K$475,0))*HLOOKUP(AQ$474,$J$471:$R$472,2)</f>
        <v>0</v>
      </c>
      <c r="AR517" s="695" cm="1">
        <f t="array" ref="AR517">INDEX($H517:$K517,0,MATCH(AR$475,$H$475:$K$475,0))*HLOOKUP(AR$474,$J$471:$R$472,2)</f>
        <v>0</v>
      </c>
      <c r="AS517" s="695" cm="1">
        <f t="array" ref="AS517">INDEX($H517:$K517,0,MATCH(AS$475,$H$475:$K$475,0))*HLOOKUP(AS$474,$J$471:$R$472,2)</f>
        <v>1</v>
      </c>
      <c r="AT517" s="695" cm="1">
        <f t="array" ref="AT517">INDEX($H517:$K517,0,MATCH(AT$475,$H$475:$K$475,0))*HLOOKUP(AT$474,$J$471:$R$472,2)</f>
        <v>0</v>
      </c>
      <c r="AU517" s="695" cm="1">
        <f t="array" ref="AU517">INDEX($H517:$K517,0,MATCH(AU$475,$H$475:$K$475,0))*HLOOKUP(AU$474,$J$471:$R$472,2)</f>
        <v>0</v>
      </c>
      <c r="AV517" s="186"/>
      <c r="AW517" s="186"/>
      <c r="AX517" s="16"/>
      <c r="AY517" s="8"/>
      <c r="AZ517" s="8"/>
      <c r="BA517" s="8"/>
    </row>
    <row r="518" spans="1:53" ht="14.5" outlineLevel="1" x14ac:dyDescent="0.35">
      <c r="A518" s="6"/>
      <c r="B518" s="7"/>
      <c r="C518" s="17"/>
      <c r="D518" s="17"/>
      <c r="E518" s="17"/>
      <c r="F518" s="26"/>
      <c r="G518" s="26" t="str">
        <f t="shared" si="217"/>
        <v>YYBLWb</v>
      </c>
      <c r="H518" s="222">
        <f t="shared" ref="H518:K518" si="228">IF(H457&gt;0,1,0)</f>
        <v>0</v>
      </c>
      <c r="I518" s="222">
        <f t="shared" si="228"/>
        <v>1</v>
      </c>
      <c r="J518" s="222">
        <f t="shared" si="228"/>
        <v>1</v>
      </c>
      <c r="K518" s="222">
        <f t="shared" si="228"/>
        <v>0</v>
      </c>
      <c r="L518" s="695" cm="1">
        <f t="array" ref="L518">INDEX($H518:$K518,0,MATCH(L$475,$H$475:$K$475,0))*HLOOKUP(L$474,$J$471:$R$472,2)</f>
        <v>0</v>
      </c>
      <c r="M518" s="695" cm="1">
        <f t="array" ref="M518">INDEX($H518:$K518,0,MATCH(M$475,$H$475:$K$475,0))*HLOOKUP(M$474,$J$471:$R$472,2)</f>
        <v>1</v>
      </c>
      <c r="N518" s="695" cm="1">
        <f t="array" ref="N518">INDEX($H518:$K518,0,MATCH(N$475,$H$475:$K$475,0))*HLOOKUP(N$474,$J$471:$R$472,2)</f>
        <v>1</v>
      </c>
      <c r="O518" s="695" cm="1">
        <f t="array" ref="O518">INDEX($H518:$K518,0,MATCH(O$475,$H$475:$K$475,0))*HLOOKUP(O$474,$J$471:$R$472,2)</f>
        <v>0</v>
      </c>
      <c r="P518" s="695" cm="1">
        <f t="array" ref="P518">INDEX($H518:$K518,0,MATCH(P$475,$H$475:$K$475,0))*HLOOKUP(P$474,$J$471:$R$472,2)</f>
        <v>0</v>
      </c>
      <c r="Q518" s="695" cm="1">
        <f t="array" ref="Q518">INDEX($H518:$K518,0,MATCH(Q$475,$H$475:$K$475,0))*HLOOKUP(Q$474,$J$471:$R$472,2)</f>
        <v>1</v>
      </c>
      <c r="R518" s="695" cm="1">
        <f t="array" ref="R518">INDEX($H518:$K518,0,MATCH(R$475,$H$475:$K$475,0))*HLOOKUP(R$474,$J$471:$R$472,2)</f>
        <v>1</v>
      </c>
      <c r="S518" s="695" cm="1">
        <f t="array" ref="S518">INDEX($H518:$K518,0,MATCH(S$475,$H$475:$K$475,0))*HLOOKUP(S$474,$J$471:$R$472,2)</f>
        <v>0</v>
      </c>
      <c r="T518" s="695" cm="1">
        <f t="array" ref="T518">INDEX($H518:$K518,0,MATCH(T$475,$H$475:$K$475,0))*HLOOKUP(T$474,$J$471:$R$472,2)</f>
        <v>0</v>
      </c>
      <c r="U518" s="695" cm="1">
        <f t="array" ref="U518">INDEX($H518:$K518,0,MATCH(U$475,$H$475:$K$475,0))*HLOOKUP(U$474,$J$471:$R$472,2)</f>
        <v>1</v>
      </c>
      <c r="V518" s="695" cm="1">
        <f t="array" ref="V518">INDEX($H518:$K518,0,MATCH(V$475,$H$475:$K$475,0))*HLOOKUP(V$474,$J$471:$R$472,2)</f>
        <v>1</v>
      </c>
      <c r="W518" s="695" cm="1">
        <f t="array" ref="W518">INDEX($H518:$K518,0,MATCH(W$475,$H$475:$K$475,0))*HLOOKUP(W$474,$J$471:$R$472,2)</f>
        <v>0</v>
      </c>
      <c r="X518" s="695" cm="1">
        <f t="array" ref="X518">INDEX($H518:$K518,0,MATCH(X$475,$H$475:$K$475,0))*HLOOKUP(X$474,$J$471:$R$472,2)</f>
        <v>0</v>
      </c>
      <c r="Y518" s="695" cm="1">
        <f t="array" ref="Y518">INDEX($H518:$K518,0,MATCH(Y$475,$H$475:$K$475,0))*HLOOKUP(Y$474,$J$471:$R$472,2)</f>
        <v>1</v>
      </c>
      <c r="Z518" s="695" cm="1">
        <f t="array" ref="Z518">INDEX($H518:$K518,0,MATCH(Z$475,$H$475:$K$475,0))*HLOOKUP(Z$474,$J$471:$R$472,2)</f>
        <v>1</v>
      </c>
      <c r="AA518" s="695" cm="1">
        <f t="array" ref="AA518">INDEX($H518:$K518,0,MATCH(AA$475,$H$475:$K$475,0))*HLOOKUP(AA$474,$J$471:$R$472,2)</f>
        <v>0</v>
      </c>
      <c r="AB518" s="695" cm="1">
        <f t="array" ref="AB518">INDEX($H518:$K518,0,MATCH(AB$475,$H$475:$K$475,0))*HLOOKUP(AB$474,$J$471:$R$472,2)</f>
        <v>0</v>
      </c>
      <c r="AC518" s="695" cm="1">
        <f t="array" ref="AC518">INDEX($H518:$K518,0,MATCH(AC$475,$H$475:$K$475,0))*HLOOKUP(AC$474,$J$471:$R$472,2)</f>
        <v>1</v>
      </c>
      <c r="AD518" s="695" cm="1">
        <f t="array" ref="AD518">INDEX($H518:$K518,0,MATCH(AD$475,$H$475:$K$475,0))*HLOOKUP(AD$474,$J$471:$R$472,2)</f>
        <v>1</v>
      </c>
      <c r="AE518" s="695" cm="1">
        <f t="array" ref="AE518">INDEX($H518:$K518,0,MATCH(AE$475,$H$475:$K$475,0))*HLOOKUP(AE$474,$J$471:$R$472,2)</f>
        <v>0</v>
      </c>
      <c r="AF518" s="695" cm="1">
        <f t="array" ref="AF518">INDEX($H518:$K518,0,MATCH(AF$475,$H$475:$K$475,0))*HLOOKUP(AF$474,$J$471:$R$472,2)</f>
        <v>0</v>
      </c>
      <c r="AG518" s="695" cm="1">
        <f t="array" ref="AG518">INDEX($H518:$K518,0,MATCH(AG$475,$H$475:$K$475,0))*HLOOKUP(AG$474,$J$471:$R$472,2)</f>
        <v>1</v>
      </c>
      <c r="AH518" s="695" cm="1">
        <f t="array" ref="AH518">INDEX($H518:$K518,0,MATCH(AH$475,$H$475:$K$475,0))*HLOOKUP(AH$474,$J$471:$R$472,2)</f>
        <v>1</v>
      </c>
      <c r="AI518" s="695" cm="1">
        <f t="array" ref="AI518">INDEX($H518:$K518,0,MATCH(AI$475,$H$475:$K$475,0))*HLOOKUP(AI$474,$J$471:$R$472,2)</f>
        <v>0</v>
      </c>
      <c r="AJ518" s="695" cm="1">
        <f t="array" ref="AJ518">INDEX($H518:$K518,0,MATCH(AJ$475,$H$475:$K$475,0))*HLOOKUP(AJ$474,$J$471:$R$472,2)</f>
        <v>0</v>
      </c>
      <c r="AK518" s="695" cm="1">
        <f t="array" ref="AK518">INDEX($H518:$K518,0,MATCH(AK$475,$H$475:$K$475,0))*HLOOKUP(AK$474,$J$471:$R$472,2)</f>
        <v>1</v>
      </c>
      <c r="AL518" s="695" cm="1">
        <f t="array" ref="AL518">INDEX($H518:$K518,0,MATCH(AL$475,$H$475:$K$475,0))*HLOOKUP(AL$474,$J$471:$R$472,2)</f>
        <v>1</v>
      </c>
      <c r="AM518" s="695" cm="1">
        <f t="array" ref="AM518">INDEX($H518:$K518,0,MATCH(AM$475,$H$475:$K$475,0))*HLOOKUP(AM$474,$J$471:$R$472,2)</f>
        <v>0</v>
      </c>
      <c r="AN518" s="695" cm="1">
        <f t="array" ref="AN518">INDEX($H518:$K518,0,MATCH(AN$475,$H$475:$K$475,0))*HLOOKUP(AN$474,$J$471:$R$472,2)</f>
        <v>0</v>
      </c>
      <c r="AO518" s="695" cm="1">
        <f t="array" ref="AO518">INDEX($H518:$K518,0,MATCH(AO$475,$H$475:$K$475,0))*HLOOKUP(AO$474,$J$471:$R$472,2)</f>
        <v>1</v>
      </c>
      <c r="AP518" s="695" cm="1">
        <f t="array" ref="AP518">INDEX($H518:$K518,0,MATCH(AP$475,$H$475:$K$475,0))*HLOOKUP(AP$474,$J$471:$R$472,2)</f>
        <v>1</v>
      </c>
      <c r="AQ518" s="695" cm="1">
        <f t="array" ref="AQ518">INDEX($H518:$K518,0,MATCH(AQ$475,$H$475:$K$475,0))*HLOOKUP(AQ$474,$J$471:$R$472,2)</f>
        <v>0</v>
      </c>
      <c r="AR518" s="695" cm="1">
        <f t="array" ref="AR518">INDEX($H518:$K518,0,MATCH(AR$475,$H$475:$K$475,0))*HLOOKUP(AR$474,$J$471:$R$472,2)</f>
        <v>0</v>
      </c>
      <c r="AS518" s="695" cm="1">
        <f t="array" ref="AS518">INDEX($H518:$K518,0,MATCH(AS$475,$H$475:$K$475,0))*HLOOKUP(AS$474,$J$471:$R$472,2)</f>
        <v>1</v>
      </c>
      <c r="AT518" s="695" cm="1">
        <f t="array" ref="AT518">INDEX($H518:$K518,0,MATCH(AT$475,$H$475:$K$475,0))*HLOOKUP(AT$474,$J$471:$R$472,2)</f>
        <v>1</v>
      </c>
      <c r="AU518" s="695" cm="1">
        <f t="array" ref="AU518">INDEX($H518:$K518,0,MATCH(AU$475,$H$475:$K$475,0))*HLOOKUP(AU$474,$J$471:$R$472,2)</f>
        <v>0</v>
      </c>
      <c r="AV518" s="186"/>
      <c r="AW518" s="186"/>
      <c r="AX518" s="16"/>
      <c r="AY518" s="8"/>
      <c r="AZ518" s="8"/>
      <c r="BA518" s="8"/>
    </row>
    <row r="519" spans="1:53" ht="14.5" outlineLevel="1" x14ac:dyDescent="0.35">
      <c r="A519" s="6"/>
      <c r="B519" s="7"/>
      <c r="C519" s="17"/>
      <c r="D519" s="17"/>
      <c r="E519" s="17"/>
      <c r="F519" s="26"/>
      <c r="G519" s="26" t="str">
        <f t="shared" si="217"/>
        <v>YYBLWbd</v>
      </c>
      <c r="H519" s="222">
        <f t="shared" ref="H519:K519" si="229">IF(H458&gt;0,1,0)</f>
        <v>0</v>
      </c>
      <c r="I519" s="222">
        <f t="shared" si="229"/>
        <v>1</v>
      </c>
      <c r="J519" s="222">
        <f t="shared" si="229"/>
        <v>1</v>
      </c>
      <c r="K519" s="222">
        <f t="shared" si="229"/>
        <v>0</v>
      </c>
      <c r="L519" s="695" cm="1">
        <f t="array" ref="L519">INDEX($H519:$K519,0,MATCH(L$475,$H$475:$K$475,0))*HLOOKUP(L$474,$J$471:$R$472,2)</f>
        <v>0</v>
      </c>
      <c r="M519" s="695" cm="1">
        <f t="array" ref="M519">INDEX($H519:$K519,0,MATCH(M$475,$H$475:$K$475,0))*HLOOKUP(M$474,$J$471:$R$472,2)</f>
        <v>1</v>
      </c>
      <c r="N519" s="695" cm="1">
        <f t="array" ref="N519">INDEX($H519:$K519,0,MATCH(N$475,$H$475:$K$475,0))*HLOOKUP(N$474,$J$471:$R$472,2)</f>
        <v>1</v>
      </c>
      <c r="O519" s="695" cm="1">
        <f t="array" ref="O519">INDEX($H519:$K519,0,MATCH(O$475,$H$475:$K$475,0))*HLOOKUP(O$474,$J$471:$R$472,2)</f>
        <v>0</v>
      </c>
      <c r="P519" s="695" cm="1">
        <f t="array" ref="P519">INDEX($H519:$K519,0,MATCH(P$475,$H$475:$K$475,0))*HLOOKUP(P$474,$J$471:$R$472,2)</f>
        <v>0</v>
      </c>
      <c r="Q519" s="695" cm="1">
        <f t="array" ref="Q519">INDEX($H519:$K519,0,MATCH(Q$475,$H$475:$K$475,0))*HLOOKUP(Q$474,$J$471:$R$472,2)</f>
        <v>1</v>
      </c>
      <c r="R519" s="695" cm="1">
        <f t="array" ref="R519">INDEX($H519:$K519,0,MATCH(R$475,$H$475:$K$475,0))*HLOOKUP(R$474,$J$471:$R$472,2)</f>
        <v>1</v>
      </c>
      <c r="S519" s="695" cm="1">
        <f t="array" ref="S519">INDEX($H519:$K519,0,MATCH(S$475,$H$475:$K$475,0))*HLOOKUP(S$474,$J$471:$R$472,2)</f>
        <v>0</v>
      </c>
      <c r="T519" s="695" cm="1">
        <f t="array" ref="T519">INDEX($H519:$K519,0,MATCH(T$475,$H$475:$K$475,0))*HLOOKUP(T$474,$J$471:$R$472,2)</f>
        <v>0</v>
      </c>
      <c r="U519" s="695" cm="1">
        <f t="array" ref="U519">INDEX($H519:$K519,0,MATCH(U$475,$H$475:$K$475,0))*HLOOKUP(U$474,$J$471:$R$472,2)</f>
        <v>1</v>
      </c>
      <c r="V519" s="695" cm="1">
        <f t="array" ref="V519">INDEX($H519:$K519,0,MATCH(V$475,$H$475:$K$475,0))*HLOOKUP(V$474,$J$471:$R$472,2)</f>
        <v>1</v>
      </c>
      <c r="W519" s="695" cm="1">
        <f t="array" ref="W519">INDEX($H519:$K519,0,MATCH(W$475,$H$475:$K$475,0))*HLOOKUP(W$474,$J$471:$R$472,2)</f>
        <v>0</v>
      </c>
      <c r="X519" s="695" cm="1">
        <f t="array" ref="X519">INDEX($H519:$K519,0,MATCH(X$475,$H$475:$K$475,0))*HLOOKUP(X$474,$J$471:$R$472,2)</f>
        <v>0</v>
      </c>
      <c r="Y519" s="695" cm="1">
        <f t="array" ref="Y519">INDEX($H519:$K519,0,MATCH(Y$475,$H$475:$K$475,0))*HLOOKUP(Y$474,$J$471:$R$472,2)</f>
        <v>1</v>
      </c>
      <c r="Z519" s="695" cm="1">
        <f t="array" ref="Z519">INDEX($H519:$K519,0,MATCH(Z$475,$H$475:$K$475,0))*HLOOKUP(Z$474,$J$471:$R$472,2)</f>
        <v>1</v>
      </c>
      <c r="AA519" s="695" cm="1">
        <f t="array" ref="AA519">INDEX($H519:$K519,0,MATCH(AA$475,$H$475:$K$475,0))*HLOOKUP(AA$474,$J$471:$R$472,2)</f>
        <v>0</v>
      </c>
      <c r="AB519" s="695" cm="1">
        <f t="array" ref="AB519">INDEX($H519:$K519,0,MATCH(AB$475,$H$475:$K$475,0))*HLOOKUP(AB$474,$J$471:$R$472,2)</f>
        <v>0</v>
      </c>
      <c r="AC519" s="695" cm="1">
        <f t="array" ref="AC519">INDEX($H519:$K519,0,MATCH(AC$475,$H$475:$K$475,0))*HLOOKUP(AC$474,$J$471:$R$472,2)</f>
        <v>1</v>
      </c>
      <c r="AD519" s="695" cm="1">
        <f t="array" ref="AD519">INDEX($H519:$K519,0,MATCH(AD$475,$H$475:$K$475,0))*HLOOKUP(AD$474,$J$471:$R$472,2)</f>
        <v>1</v>
      </c>
      <c r="AE519" s="695" cm="1">
        <f t="array" ref="AE519">INDEX($H519:$K519,0,MATCH(AE$475,$H$475:$K$475,0))*HLOOKUP(AE$474,$J$471:$R$472,2)</f>
        <v>0</v>
      </c>
      <c r="AF519" s="695" cm="1">
        <f t="array" ref="AF519">INDEX($H519:$K519,0,MATCH(AF$475,$H$475:$K$475,0))*HLOOKUP(AF$474,$J$471:$R$472,2)</f>
        <v>0</v>
      </c>
      <c r="AG519" s="695" cm="1">
        <f t="array" ref="AG519">INDEX($H519:$K519,0,MATCH(AG$475,$H$475:$K$475,0))*HLOOKUP(AG$474,$J$471:$R$472,2)</f>
        <v>1</v>
      </c>
      <c r="AH519" s="695" cm="1">
        <f t="array" ref="AH519">INDEX($H519:$K519,0,MATCH(AH$475,$H$475:$K$475,0))*HLOOKUP(AH$474,$J$471:$R$472,2)</f>
        <v>1</v>
      </c>
      <c r="AI519" s="695" cm="1">
        <f t="array" ref="AI519">INDEX($H519:$K519,0,MATCH(AI$475,$H$475:$K$475,0))*HLOOKUP(AI$474,$J$471:$R$472,2)</f>
        <v>0</v>
      </c>
      <c r="AJ519" s="695" cm="1">
        <f t="array" ref="AJ519">INDEX($H519:$K519,0,MATCH(AJ$475,$H$475:$K$475,0))*HLOOKUP(AJ$474,$J$471:$R$472,2)</f>
        <v>0</v>
      </c>
      <c r="AK519" s="695" cm="1">
        <f t="array" ref="AK519">INDEX($H519:$K519,0,MATCH(AK$475,$H$475:$K$475,0))*HLOOKUP(AK$474,$J$471:$R$472,2)</f>
        <v>1</v>
      </c>
      <c r="AL519" s="695" cm="1">
        <f t="array" ref="AL519">INDEX($H519:$K519,0,MATCH(AL$475,$H$475:$K$475,0))*HLOOKUP(AL$474,$J$471:$R$472,2)</f>
        <v>1</v>
      </c>
      <c r="AM519" s="695" cm="1">
        <f t="array" ref="AM519">INDEX($H519:$K519,0,MATCH(AM$475,$H$475:$K$475,0))*HLOOKUP(AM$474,$J$471:$R$472,2)</f>
        <v>0</v>
      </c>
      <c r="AN519" s="695" cm="1">
        <f t="array" ref="AN519">INDEX($H519:$K519,0,MATCH(AN$475,$H$475:$K$475,0))*HLOOKUP(AN$474,$J$471:$R$472,2)</f>
        <v>0</v>
      </c>
      <c r="AO519" s="695" cm="1">
        <f t="array" ref="AO519">INDEX($H519:$K519,0,MATCH(AO$475,$H$475:$K$475,0))*HLOOKUP(AO$474,$J$471:$R$472,2)</f>
        <v>1</v>
      </c>
      <c r="AP519" s="695" cm="1">
        <f t="array" ref="AP519">INDEX($H519:$K519,0,MATCH(AP$475,$H$475:$K$475,0))*HLOOKUP(AP$474,$J$471:$R$472,2)</f>
        <v>1</v>
      </c>
      <c r="AQ519" s="695" cm="1">
        <f t="array" ref="AQ519">INDEX($H519:$K519,0,MATCH(AQ$475,$H$475:$K$475,0))*HLOOKUP(AQ$474,$J$471:$R$472,2)</f>
        <v>0</v>
      </c>
      <c r="AR519" s="695" cm="1">
        <f t="array" ref="AR519">INDEX($H519:$K519,0,MATCH(AR$475,$H$475:$K$475,0))*HLOOKUP(AR$474,$J$471:$R$472,2)</f>
        <v>0</v>
      </c>
      <c r="AS519" s="695" cm="1">
        <f t="array" ref="AS519">INDEX($H519:$K519,0,MATCH(AS$475,$H$475:$K$475,0))*HLOOKUP(AS$474,$J$471:$R$472,2)</f>
        <v>1</v>
      </c>
      <c r="AT519" s="695" cm="1">
        <f t="array" ref="AT519">INDEX($H519:$K519,0,MATCH(AT$475,$H$475:$K$475,0))*HLOOKUP(AT$474,$J$471:$R$472,2)</f>
        <v>1</v>
      </c>
      <c r="AU519" s="695" cm="1">
        <f t="array" ref="AU519">INDEX($H519:$K519,0,MATCH(AU$475,$H$475:$K$475,0))*HLOOKUP(AU$474,$J$471:$R$472,2)</f>
        <v>0</v>
      </c>
      <c r="AV519" s="186"/>
      <c r="AW519" s="186"/>
      <c r="AX519" s="16"/>
      <c r="AY519" s="8"/>
      <c r="AZ519" s="8"/>
      <c r="BA519" s="8"/>
    </row>
    <row r="520" spans="1:53" ht="14.5" outlineLevel="1" x14ac:dyDescent="0.35">
      <c r="A520" s="6"/>
      <c r="B520" s="7"/>
      <c r="C520" s="17"/>
      <c r="D520" s="17"/>
      <c r="E520" s="17"/>
      <c r="F520" s="26"/>
      <c r="G520" s="26" t="str">
        <f t="shared" si="217"/>
        <v>YYWBLw</v>
      </c>
      <c r="H520" s="222">
        <f t="shared" ref="H520:K520" si="230">IF(H459&gt;0,1,0)</f>
        <v>0</v>
      </c>
      <c r="I520" s="222">
        <f t="shared" si="230"/>
        <v>1</v>
      </c>
      <c r="J520" s="222">
        <f t="shared" si="230"/>
        <v>1</v>
      </c>
      <c r="K520" s="222">
        <f t="shared" si="230"/>
        <v>0</v>
      </c>
      <c r="L520" s="695" cm="1">
        <f t="array" ref="L520">INDEX($H520:$K520,0,MATCH(L$475,$H$475:$K$475,0))*HLOOKUP(L$474,$J$471:$R$472,2)</f>
        <v>0</v>
      </c>
      <c r="M520" s="695" cm="1">
        <f t="array" ref="M520">INDEX($H520:$K520,0,MATCH(M$475,$H$475:$K$475,0))*HLOOKUP(M$474,$J$471:$R$472,2)</f>
        <v>1</v>
      </c>
      <c r="N520" s="695" cm="1">
        <f t="array" ref="N520">INDEX($H520:$K520,0,MATCH(N$475,$H$475:$K$475,0))*HLOOKUP(N$474,$J$471:$R$472,2)</f>
        <v>1</v>
      </c>
      <c r="O520" s="695" cm="1">
        <f t="array" ref="O520">INDEX($H520:$K520,0,MATCH(O$475,$H$475:$K$475,0))*HLOOKUP(O$474,$J$471:$R$472,2)</f>
        <v>0</v>
      </c>
      <c r="P520" s="695" cm="1">
        <f t="array" ref="P520">INDEX($H520:$K520,0,MATCH(P$475,$H$475:$K$475,0))*HLOOKUP(P$474,$J$471:$R$472,2)</f>
        <v>0</v>
      </c>
      <c r="Q520" s="695" cm="1">
        <f t="array" ref="Q520">INDEX($H520:$K520,0,MATCH(Q$475,$H$475:$K$475,0))*HLOOKUP(Q$474,$J$471:$R$472,2)</f>
        <v>1</v>
      </c>
      <c r="R520" s="695" cm="1">
        <f t="array" ref="R520">INDEX($H520:$K520,0,MATCH(R$475,$H$475:$K$475,0))*HLOOKUP(R$474,$J$471:$R$472,2)</f>
        <v>1</v>
      </c>
      <c r="S520" s="695" cm="1">
        <f t="array" ref="S520">INDEX($H520:$K520,0,MATCH(S$475,$H$475:$K$475,0))*HLOOKUP(S$474,$J$471:$R$472,2)</f>
        <v>0</v>
      </c>
      <c r="T520" s="695" cm="1">
        <f t="array" ref="T520">INDEX($H520:$K520,0,MATCH(T$475,$H$475:$K$475,0))*HLOOKUP(T$474,$J$471:$R$472,2)</f>
        <v>0</v>
      </c>
      <c r="U520" s="695" cm="1">
        <f t="array" ref="U520">INDEX($H520:$K520,0,MATCH(U$475,$H$475:$K$475,0))*HLOOKUP(U$474,$J$471:$R$472,2)</f>
        <v>1</v>
      </c>
      <c r="V520" s="695" cm="1">
        <f t="array" ref="V520">INDEX($H520:$K520,0,MATCH(V$475,$H$475:$K$475,0))*HLOOKUP(V$474,$J$471:$R$472,2)</f>
        <v>1</v>
      </c>
      <c r="W520" s="695" cm="1">
        <f t="array" ref="W520">INDEX($H520:$K520,0,MATCH(W$475,$H$475:$K$475,0))*HLOOKUP(W$474,$J$471:$R$472,2)</f>
        <v>0</v>
      </c>
      <c r="X520" s="695" cm="1">
        <f t="array" ref="X520">INDEX($H520:$K520,0,MATCH(X$475,$H$475:$K$475,0))*HLOOKUP(X$474,$J$471:$R$472,2)</f>
        <v>0</v>
      </c>
      <c r="Y520" s="695" cm="1">
        <f t="array" ref="Y520">INDEX($H520:$K520,0,MATCH(Y$475,$H$475:$K$475,0))*HLOOKUP(Y$474,$J$471:$R$472,2)</f>
        <v>1</v>
      </c>
      <c r="Z520" s="695" cm="1">
        <f t="array" ref="Z520">INDEX($H520:$K520,0,MATCH(Z$475,$H$475:$K$475,0))*HLOOKUP(Z$474,$J$471:$R$472,2)</f>
        <v>1</v>
      </c>
      <c r="AA520" s="695" cm="1">
        <f t="array" ref="AA520">INDEX($H520:$K520,0,MATCH(AA$475,$H$475:$K$475,0))*HLOOKUP(AA$474,$J$471:$R$472,2)</f>
        <v>0</v>
      </c>
      <c r="AB520" s="695" cm="1">
        <f t="array" ref="AB520">INDEX($H520:$K520,0,MATCH(AB$475,$H$475:$K$475,0))*HLOOKUP(AB$474,$J$471:$R$472,2)</f>
        <v>0</v>
      </c>
      <c r="AC520" s="695" cm="1">
        <f t="array" ref="AC520">INDEX($H520:$K520,0,MATCH(AC$475,$H$475:$K$475,0))*HLOOKUP(AC$474,$J$471:$R$472,2)</f>
        <v>1</v>
      </c>
      <c r="AD520" s="695" cm="1">
        <f t="array" ref="AD520">INDEX($H520:$K520,0,MATCH(AD$475,$H$475:$K$475,0))*HLOOKUP(AD$474,$J$471:$R$472,2)</f>
        <v>1</v>
      </c>
      <c r="AE520" s="695" cm="1">
        <f t="array" ref="AE520">INDEX($H520:$K520,0,MATCH(AE$475,$H$475:$K$475,0))*HLOOKUP(AE$474,$J$471:$R$472,2)</f>
        <v>0</v>
      </c>
      <c r="AF520" s="695" cm="1">
        <f t="array" ref="AF520">INDEX($H520:$K520,0,MATCH(AF$475,$H$475:$K$475,0))*HLOOKUP(AF$474,$J$471:$R$472,2)</f>
        <v>0</v>
      </c>
      <c r="AG520" s="695" cm="1">
        <f t="array" ref="AG520">INDEX($H520:$K520,0,MATCH(AG$475,$H$475:$K$475,0))*HLOOKUP(AG$474,$J$471:$R$472,2)</f>
        <v>1</v>
      </c>
      <c r="AH520" s="695" cm="1">
        <f t="array" ref="AH520">INDEX($H520:$K520,0,MATCH(AH$475,$H$475:$K$475,0))*HLOOKUP(AH$474,$J$471:$R$472,2)</f>
        <v>1</v>
      </c>
      <c r="AI520" s="695" cm="1">
        <f t="array" ref="AI520">INDEX($H520:$K520,0,MATCH(AI$475,$H$475:$K$475,0))*HLOOKUP(AI$474,$J$471:$R$472,2)</f>
        <v>0</v>
      </c>
      <c r="AJ520" s="695" cm="1">
        <f t="array" ref="AJ520">INDEX($H520:$K520,0,MATCH(AJ$475,$H$475:$K$475,0))*HLOOKUP(AJ$474,$J$471:$R$472,2)</f>
        <v>0</v>
      </c>
      <c r="AK520" s="695" cm="1">
        <f t="array" ref="AK520">INDEX($H520:$K520,0,MATCH(AK$475,$H$475:$K$475,0))*HLOOKUP(AK$474,$J$471:$R$472,2)</f>
        <v>1</v>
      </c>
      <c r="AL520" s="695" cm="1">
        <f t="array" ref="AL520">INDEX($H520:$K520,0,MATCH(AL$475,$H$475:$K$475,0))*HLOOKUP(AL$474,$J$471:$R$472,2)</f>
        <v>1</v>
      </c>
      <c r="AM520" s="695" cm="1">
        <f t="array" ref="AM520">INDEX($H520:$K520,0,MATCH(AM$475,$H$475:$K$475,0))*HLOOKUP(AM$474,$J$471:$R$472,2)</f>
        <v>0</v>
      </c>
      <c r="AN520" s="695" cm="1">
        <f t="array" ref="AN520">INDEX($H520:$K520,0,MATCH(AN$475,$H$475:$K$475,0))*HLOOKUP(AN$474,$J$471:$R$472,2)</f>
        <v>0</v>
      </c>
      <c r="AO520" s="695" cm="1">
        <f t="array" ref="AO520">INDEX($H520:$K520,0,MATCH(AO$475,$H$475:$K$475,0))*HLOOKUP(AO$474,$J$471:$R$472,2)</f>
        <v>1</v>
      </c>
      <c r="AP520" s="695" cm="1">
        <f t="array" ref="AP520">INDEX($H520:$K520,0,MATCH(AP$475,$H$475:$K$475,0))*HLOOKUP(AP$474,$J$471:$R$472,2)</f>
        <v>1</v>
      </c>
      <c r="AQ520" s="695" cm="1">
        <f t="array" ref="AQ520">INDEX($H520:$K520,0,MATCH(AQ$475,$H$475:$K$475,0))*HLOOKUP(AQ$474,$J$471:$R$472,2)</f>
        <v>0</v>
      </c>
      <c r="AR520" s="695" cm="1">
        <f t="array" ref="AR520">INDEX($H520:$K520,0,MATCH(AR$475,$H$475:$K$475,0))*HLOOKUP(AR$474,$J$471:$R$472,2)</f>
        <v>0</v>
      </c>
      <c r="AS520" s="695" cm="1">
        <f t="array" ref="AS520">INDEX($H520:$K520,0,MATCH(AS$475,$H$475:$K$475,0))*HLOOKUP(AS$474,$J$471:$R$472,2)</f>
        <v>1</v>
      </c>
      <c r="AT520" s="695" cm="1">
        <f t="array" ref="AT520">INDEX($H520:$K520,0,MATCH(AT$475,$H$475:$K$475,0))*HLOOKUP(AT$474,$J$471:$R$472,2)</f>
        <v>1</v>
      </c>
      <c r="AU520" s="695" cm="1">
        <f t="array" ref="AU520">INDEX($H520:$K520,0,MATCH(AU$475,$H$475:$K$475,0))*HLOOKUP(AU$474,$J$471:$R$472,2)</f>
        <v>0</v>
      </c>
      <c r="AV520" s="186"/>
      <c r="AW520" s="186"/>
      <c r="AX520" s="16"/>
      <c r="AY520" s="8"/>
      <c r="AZ520" s="8"/>
      <c r="BA520" s="8"/>
    </row>
    <row r="521" spans="1:53" ht="14.5" outlineLevel="1" x14ac:dyDescent="0.35">
      <c r="A521" s="6"/>
      <c r="B521" s="7"/>
      <c r="C521" s="17"/>
      <c r="D521" s="17"/>
      <c r="E521" s="17"/>
      <c r="F521" s="26"/>
      <c r="G521" s="26" t="str">
        <f t="shared" si="217"/>
        <v>YYWBLwd</v>
      </c>
      <c r="H521" s="222">
        <f t="shared" ref="H521:K521" si="231">IF(H460&gt;0,1,0)</f>
        <v>0</v>
      </c>
      <c r="I521" s="222">
        <f t="shared" si="231"/>
        <v>1</v>
      </c>
      <c r="J521" s="222">
        <f t="shared" si="231"/>
        <v>1</v>
      </c>
      <c r="K521" s="222">
        <f t="shared" si="231"/>
        <v>0</v>
      </c>
      <c r="L521" s="695" cm="1">
        <f t="array" ref="L521">INDEX($H521:$K521,0,MATCH(L$475,$H$475:$K$475,0))*HLOOKUP(L$474,$J$471:$R$472,2)</f>
        <v>0</v>
      </c>
      <c r="M521" s="695" cm="1">
        <f t="array" ref="M521">INDEX($H521:$K521,0,MATCH(M$475,$H$475:$K$475,0))*HLOOKUP(M$474,$J$471:$R$472,2)</f>
        <v>1</v>
      </c>
      <c r="N521" s="695" cm="1">
        <f t="array" ref="N521">INDEX($H521:$K521,0,MATCH(N$475,$H$475:$K$475,0))*HLOOKUP(N$474,$J$471:$R$472,2)</f>
        <v>1</v>
      </c>
      <c r="O521" s="695" cm="1">
        <f t="array" ref="O521">INDEX($H521:$K521,0,MATCH(O$475,$H$475:$K$475,0))*HLOOKUP(O$474,$J$471:$R$472,2)</f>
        <v>0</v>
      </c>
      <c r="P521" s="695" cm="1">
        <f t="array" ref="P521">INDEX($H521:$K521,0,MATCH(P$475,$H$475:$K$475,0))*HLOOKUP(P$474,$J$471:$R$472,2)</f>
        <v>0</v>
      </c>
      <c r="Q521" s="695" cm="1">
        <f t="array" ref="Q521">INDEX($H521:$K521,0,MATCH(Q$475,$H$475:$K$475,0))*HLOOKUP(Q$474,$J$471:$R$472,2)</f>
        <v>1</v>
      </c>
      <c r="R521" s="695" cm="1">
        <f t="array" ref="R521">INDEX($H521:$K521,0,MATCH(R$475,$H$475:$K$475,0))*HLOOKUP(R$474,$J$471:$R$472,2)</f>
        <v>1</v>
      </c>
      <c r="S521" s="695" cm="1">
        <f t="array" ref="S521">INDEX($H521:$K521,0,MATCH(S$475,$H$475:$K$475,0))*HLOOKUP(S$474,$J$471:$R$472,2)</f>
        <v>0</v>
      </c>
      <c r="T521" s="695" cm="1">
        <f t="array" ref="T521">INDEX($H521:$K521,0,MATCH(T$475,$H$475:$K$475,0))*HLOOKUP(T$474,$J$471:$R$472,2)</f>
        <v>0</v>
      </c>
      <c r="U521" s="695" cm="1">
        <f t="array" ref="U521">INDEX($H521:$K521,0,MATCH(U$475,$H$475:$K$475,0))*HLOOKUP(U$474,$J$471:$R$472,2)</f>
        <v>1</v>
      </c>
      <c r="V521" s="695" cm="1">
        <f t="array" ref="V521">INDEX($H521:$K521,0,MATCH(V$475,$H$475:$K$475,0))*HLOOKUP(V$474,$J$471:$R$472,2)</f>
        <v>1</v>
      </c>
      <c r="W521" s="695" cm="1">
        <f t="array" ref="W521">INDEX($H521:$K521,0,MATCH(W$475,$H$475:$K$475,0))*HLOOKUP(W$474,$J$471:$R$472,2)</f>
        <v>0</v>
      </c>
      <c r="X521" s="695" cm="1">
        <f t="array" ref="X521">INDEX($H521:$K521,0,MATCH(X$475,$H$475:$K$475,0))*HLOOKUP(X$474,$J$471:$R$472,2)</f>
        <v>0</v>
      </c>
      <c r="Y521" s="695" cm="1">
        <f t="array" ref="Y521">INDEX($H521:$K521,0,MATCH(Y$475,$H$475:$K$475,0))*HLOOKUP(Y$474,$J$471:$R$472,2)</f>
        <v>1</v>
      </c>
      <c r="Z521" s="695" cm="1">
        <f t="array" ref="Z521">INDEX($H521:$K521,0,MATCH(Z$475,$H$475:$K$475,0))*HLOOKUP(Z$474,$J$471:$R$472,2)</f>
        <v>1</v>
      </c>
      <c r="AA521" s="695" cm="1">
        <f t="array" ref="AA521">INDEX($H521:$K521,0,MATCH(AA$475,$H$475:$K$475,0))*HLOOKUP(AA$474,$J$471:$R$472,2)</f>
        <v>0</v>
      </c>
      <c r="AB521" s="695" cm="1">
        <f t="array" ref="AB521">INDEX($H521:$K521,0,MATCH(AB$475,$H$475:$K$475,0))*HLOOKUP(AB$474,$J$471:$R$472,2)</f>
        <v>0</v>
      </c>
      <c r="AC521" s="695" cm="1">
        <f t="array" ref="AC521">INDEX($H521:$K521,0,MATCH(AC$475,$H$475:$K$475,0))*HLOOKUP(AC$474,$J$471:$R$472,2)</f>
        <v>1</v>
      </c>
      <c r="AD521" s="695" cm="1">
        <f t="array" ref="AD521">INDEX($H521:$K521,0,MATCH(AD$475,$H$475:$K$475,0))*HLOOKUP(AD$474,$J$471:$R$472,2)</f>
        <v>1</v>
      </c>
      <c r="AE521" s="695" cm="1">
        <f t="array" ref="AE521">INDEX($H521:$K521,0,MATCH(AE$475,$H$475:$K$475,0))*HLOOKUP(AE$474,$J$471:$R$472,2)</f>
        <v>0</v>
      </c>
      <c r="AF521" s="695" cm="1">
        <f t="array" ref="AF521">INDEX($H521:$K521,0,MATCH(AF$475,$H$475:$K$475,0))*HLOOKUP(AF$474,$J$471:$R$472,2)</f>
        <v>0</v>
      </c>
      <c r="AG521" s="695" cm="1">
        <f t="array" ref="AG521">INDEX($H521:$K521,0,MATCH(AG$475,$H$475:$K$475,0))*HLOOKUP(AG$474,$J$471:$R$472,2)</f>
        <v>1</v>
      </c>
      <c r="AH521" s="695" cm="1">
        <f t="array" ref="AH521">INDEX($H521:$K521,0,MATCH(AH$475,$H$475:$K$475,0))*HLOOKUP(AH$474,$J$471:$R$472,2)</f>
        <v>1</v>
      </c>
      <c r="AI521" s="695" cm="1">
        <f t="array" ref="AI521">INDEX($H521:$K521,0,MATCH(AI$475,$H$475:$K$475,0))*HLOOKUP(AI$474,$J$471:$R$472,2)</f>
        <v>0</v>
      </c>
      <c r="AJ521" s="695" cm="1">
        <f t="array" ref="AJ521">INDEX($H521:$K521,0,MATCH(AJ$475,$H$475:$K$475,0))*HLOOKUP(AJ$474,$J$471:$R$472,2)</f>
        <v>0</v>
      </c>
      <c r="AK521" s="695" cm="1">
        <f t="array" ref="AK521">INDEX($H521:$K521,0,MATCH(AK$475,$H$475:$K$475,0))*HLOOKUP(AK$474,$J$471:$R$472,2)</f>
        <v>1</v>
      </c>
      <c r="AL521" s="695" cm="1">
        <f t="array" ref="AL521">INDEX($H521:$K521,0,MATCH(AL$475,$H$475:$K$475,0))*HLOOKUP(AL$474,$J$471:$R$472,2)</f>
        <v>1</v>
      </c>
      <c r="AM521" s="695" cm="1">
        <f t="array" ref="AM521">INDEX($H521:$K521,0,MATCH(AM$475,$H$475:$K$475,0))*HLOOKUP(AM$474,$J$471:$R$472,2)</f>
        <v>0</v>
      </c>
      <c r="AN521" s="695" cm="1">
        <f t="array" ref="AN521">INDEX($H521:$K521,0,MATCH(AN$475,$H$475:$K$475,0))*HLOOKUP(AN$474,$J$471:$R$472,2)</f>
        <v>0</v>
      </c>
      <c r="AO521" s="695" cm="1">
        <f t="array" ref="AO521">INDEX($H521:$K521,0,MATCH(AO$475,$H$475:$K$475,0))*HLOOKUP(AO$474,$J$471:$R$472,2)</f>
        <v>1</v>
      </c>
      <c r="AP521" s="695" cm="1">
        <f t="array" ref="AP521">INDEX($H521:$K521,0,MATCH(AP$475,$H$475:$K$475,0))*HLOOKUP(AP$474,$J$471:$R$472,2)</f>
        <v>1</v>
      </c>
      <c r="AQ521" s="695" cm="1">
        <f t="array" ref="AQ521">INDEX($H521:$K521,0,MATCH(AQ$475,$H$475:$K$475,0))*HLOOKUP(AQ$474,$J$471:$R$472,2)</f>
        <v>0</v>
      </c>
      <c r="AR521" s="695" cm="1">
        <f t="array" ref="AR521">INDEX($H521:$K521,0,MATCH(AR$475,$H$475:$K$475,0))*HLOOKUP(AR$474,$J$471:$R$472,2)</f>
        <v>0</v>
      </c>
      <c r="AS521" s="695" cm="1">
        <f t="array" ref="AS521">INDEX($H521:$K521,0,MATCH(AS$475,$H$475:$K$475,0))*HLOOKUP(AS$474,$J$471:$R$472,2)</f>
        <v>1</v>
      </c>
      <c r="AT521" s="695" cm="1">
        <f t="array" ref="AT521">INDEX($H521:$K521,0,MATCH(AT$475,$H$475:$K$475,0))*HLOOKUP(AT$474,$J$471:$R$472,2)</f>
        <v>1</v>
      </c>
      <c r="AU521" s="695" cm="1">
        <f t="array" ref="AU521">INDEX($H521:$K521,0,MATCH(AU$475,$H$475:$K$475,0))*HLOOKUP(AU$474,$J$471:$R$472,2)</f>
        <v>0</v>
      </c>
      <c r="AV521" s="186"/>
      <c r="AW521" s="186"/>
      <c r="AX521" s="16"/>
      <c r="AY521" s="8"/>
      <c r="AZ521" s="8"/>
      <c r="BA521" s="8"/>
    </row>
    <row r="522" spans="1:53" ht="14.5" outlineLevel="1" x14ac:dyDescent="0.35">
      <c r="A522" s="6"/>
      <c r="B522" s="7"/>
      <c r="C522" s="17"/>
      <c r="D522" s="17"/>
      <c r="E522" s="17"/>
      <c r="F522" s="26"/>
      <c r="G522" s="26" t="str">
        <f t="shared" si="217"/>
        <v>YAAA2Nw</v>
      </c>
      <c r="H522" s="222">
        <f t="shared" ref="H522:K522" si="232">IF(H461&gt;0,1,0)</f>
        <v>0</v>
      </c>
      <c r="I522" s="222">
        <f t="shared" si="232"/>
        <v>1</v>
      </c>
      <c r="J522" s="222">
        <f t="shared" si="232"/>
        <v>1</v>
      </c>
      <c r="K522" s="222">
        <f t="shared" si="232"/>
        <v>0</v>
      </c>
      <c r="L522" s="695" cm="1">
        <f t="array" ref="L522">INDEX($H522:$K522,0,MATCH(L$475,$H$475:$K$475,0))*HLOOKUP(L$474,$J$471:$R$472,2)</f>
        <v>0</v>
      </c>
      <c r="M522" s="695" cm="1">
        <f t="array" ref="M522">INDEX($H522:$K522,0,MATCH(M$475,$H$475:$K$475,0))*HLOOKUP(M$474,$J$471:$R$472,2)</f>
        <v>1</v>
      </c>
      <c r="N522" s="695" cm="1">
        <f t="array" ref="N522">INDEX($H522:$K522,0,MATCH(N$475,$H$475:$K$475,0))*HLOOKUP(N$474,$J$471:$R$472,2)</f>
        <v>1</v>
      </c>
      <c r="O522" s="695" cm="1">
        <f t="array" ref="O522">INDEX($H522:$K522,0,MATCH(O$475,$H$475:$K$475,0))*HLOOKUP(O$474,$J$471:$R$472,2)</f>
        <v>0</v>
      </c>
      <c r="P522" s="695" cm="1">
        <f t="array" ref="P522">INDEX($H522:$K522,0,MATCH(P$475,$H$475:$K$475,0))*HLOOKUP(P$474,$J$471:$R$472,2)</f>
        <v>0</v>
      </c>
      <c r="Q522" s="695" cm="1">
        <f t="array" ref="Q522">INDEX($H522:$K522,0,MATCH(Q$475,$H$475:$K$475,0))*HLOOKUP(Q$474,$J$471:$R$472,2)</f>
        <v>1</v>
      </c>
      <c r="R522" s="695" cm="1">
        <f t="array" ref="R522">INDEX($H522:$K522,0,MATCH(R$475,$H$475:$K$475,0))*HLOOKUP(R$474,$J$471:$R$472,2)</f>
        <v>1</v>
      </c>
      <c r="S522" s="695" cm="1">
        <f t="array" ref="S522">INDEX($H522:$K522,0,MATCH(S$475,$H$475:$K$475,0))*HLOOKUP(S$474,$J$471:$R$472,2)</f>
        <v>0</v>
      </c>
      <c r="T522" s="695" cm="1">
        <f t="array" ref="T522">INDEX($H522:$K522,0,MATCH(T$475,$H$475:$K$475,0))*HLOOKUP(T$474,$J$471:$R$472,2)</f>
        <v>0</v>
      </c>
      <c r="U522" s="695" cm="1">
        <f t="array" ref="U522">INDEX($H522:$K522,0,MATCH(U$475,$H$475:$K$475,0))*HLOOKUP(U$474,$J$471:$R$472,2)</f>
        <v>1</v>
      </c>
      <c r="V522" s="695" cm="1">
        <f t="array" ref="V522">INDEX($H522:$K522,0,MATCH(V$475,$H$475:$K$475,0))*HLOOKUP(V$474,$J$471:$R$472,2)</f>
        <v>1</v>
      </c>
      <c r="W522" s="695" cm="1">
        <f t="array" ref="W522">INDEX($H522:$K522,0,MATCH(W$475,$H$475:$K$475,0))*HLOOKUP(W$474,$J$471:$R$472,2)</f>
        <v>0</v>
      </c>
      <c r="X522" s="695" cm="1">
        <f t="array" ref="X522">INDEX($H522:$K522,0,MATCH(X$475,$H$475:$K$475,0))*HLOOKUP(X$474,$J$471:$R$472,2)</f>
        <v>0</v>
      </c>
      <c r="Y522" s="695" cm="1">
        <f t="array" ref="Y522">INDEX($H522:$K522,0,MATCH(Y$475,$H$475:$K$475,0))*HLOOKUP(Y$474,$J$471:$R$472,2)</f>
        <v>1</v>
      </c>
      <c r="Z522" s="695" cm="1">
        <f t="array" ref="Z522">INDEX($H522:$K522,0,MATCH(Z$475,$H$475:$K$475,0))*HLOOKUP(Z$474,$J$471:$R$472,2)</f>
        <v>1</v>
      </c>
      <c r="AA522" s="695" cm="1">
        <f t="array" ref="AA522">INDEX($H522:$K522,0,MATCH(AA$475,$H$475:$K$475,0))*HLOOKUP(AA$474,$J$471:$R$472,2)</f>
        <v>0</v>
      </c>
      <c r="AB522" s="695" cm="1">
        <f t="array" ref="AB522">INDEX($H522:$K522,0,MATCH(AB$475,$H$475:$K$475,0))*HLOOKUP(AB$474,$J$471:$R$472,2)</f>
        <v>0</v>
      </c>
      <c r="AC522" s="695" cm="1">
        <f t="array" ref="AC522">INDEX($H522:$K522,0,MATCH(AC$475,$H$475:$K$475,0))*HLOOKUP(AC$474,$J$471:$R$472,2)</f>
        <v>1</v>
      </c>
      <c r="AD522" s="695" cm="1">
        <f t="array" ref="AD522">INDEX($H522:$K522,0,MATCH(AD$475,$H$475:$K$475,0))*HLOOKUP(AD$474,$J$471:$R$472,2)</f>
        <v>1</v>
      </c>
      <c r="AE522" s="695" cm="1">
        <f t="array" ref="AE522">INDEX($H522:$K522,0,MATCH(AE$475,$H$475:$K$475,0))*HLOOKUP(AE$474,$J$471:$R$472,2)</f>
        <v>0</v>
      </c>
      <c r="AF522" s="695" cm="1">
        <f t="array" ref="AF522">INDEX($H522:$K522,0,MATCH(AF$475,$H$475:$K$475,0))*HLOOKUP(AF$474,$J$471:$R$472,2)</f>
        <v>0</v>
      </c>
      <c r="AG522" s="695" cm="1">
        <f t="array" ref="AG522">INDEX($H522:$K522,0,MATCH(AG$475,$H$475:$K$475,0))*HLOOKUP(AG$474,$J$471:$R$472,2)</f>
        <v>1</v>
      </c>
      <c r="AH522" s="695" cm="1">
        <f t="array" ref="AH522">INDEX($H522:$K522,0,MATCH(AH$475,$H$475:$K$475,0))*HLOOKUP(AH$474,$J$471:$R$472,2)</f>
        <v>1</v>
      </c>
      <c r="AI522" s="695" cm="1">
        <f t="array" ref="AI522">INDEX($H522:$K522,0,MATCH(AI$475,$H$475:$K$475,0))*HLOOKUP(AI$474,$J$471:$R$472,2)</f>
        <v>0</v>
      </c>
      <c r="AJ522" s="695" cm="1">
        <f t="array" ref="AJ522">INDEX($H522:$K522,0,MATCH(AJ$475,$H$475:$K$475,0))*HLOOKUP(AJ$474,$J$471:$R$472,2)</f>
        <v>0</v>
      </c>
      <c r="AK522" s="695" cm="1">
        <f t="array" ref="AK522">INDEX($H522:$K522,0,MATCH(AK$475,$H$475:$K$475,0))*HLOOKUP(AK$474,$J$471:$R$472,2)</f>
        <v>1</v>
      </c>
      <c r="AL522" s="695" cm="1">
        <f t="array" ref="AL522">INDEX($H522:$K522,0,MATCH(AL$475,$H$475:$K$475,0))*HLOOKUP(AL$474,$J$471:$R$472,2)</f>
        <v>1</v>
      </c>
      <c r="AM522" s="695" cm="1">
        <f t="array" ref="AM522">INDEX($H522:$K522,0,MATCH(AM$475,$H$475:$K$475,0))*HLOOKUP(AM$474,$J$471:$R$472,2)</f>
        <v>0</v>
      </c>
      <c r="AN522" s="695" cm="1">
        <f t="array" ref="AN522">INDEX($H522:$K522,0,MATCH(AN$475,$H$475:$K$475,0))*HLOOKUP(AN$474,$J$471:$R$472,2)</f>
        <v>0</v>
      </c>
      <c r="AO522" s="695" cm="1">
        <f t="array" ref="AO522">INDEX($H522:$K522,0,MATCH(AO$475,$H$475:$K$475,0))*HLOOKUP(AO$474,$J$471:$R$472,2)</f>
        <v>1</v>
      </c>
      <c r="AP522" s="695" cm="1">
        <f t="array" ref="AP522">INDEX($H522:$K522,0,MATCH(AP$475,$H$475:$K$475,0))*HLOOKUP(AP$474,$J$471:$R$472,2)</f>
        <v>1</v>
      </c>
      <c r="AQ522" s="695" cm="1">
        <f t="array" ref="AQ522">INDEX($H522:$K522,0,MATCH(AQ$475,$H$475:$K$475,0))*HLOOKUP(AQ$474,$J$471:$R$472,2)</f>
        <v>0</v>
      </c>
      <c r="AR522" s="695" cm="1">
        <f t="array" ref="AR522">INDEX($H522:$K522,0,MATCH(AR$475,$H$475:$K$475,0))*HLOOKUP(AR$474,$J$471:$R$472,2)</f>
        <v>0</v>
      </c>
      <c r="AS522" s="695" cm="1">
        <f t="array" ref="AS522">INDEX($H522:$K522,0,MATCH(AS$475,$H$475:$K$475,0))*HLOOKUP(AS$474,$J$471:$R$472,2)</f>
        <v>1</v>
      </c>
      <c r="AT522" s="695" cm="1">
        <f t="array" ref="AT522">INDEX($H522:$K522,0,MATCH(AT$475,$H$475:$K$475,0))*HLOOKUP(AT$474,$J$471:$R$472,2)</f>
        <v>1</v>
      </c>
      <c r="AU522" s="695" cm="1">
        <f t="array" ref="AU522">INDEX($H522:$K522,0,MATCH(AU$475,$H$475:$K$475,0))*HLOOKUP(AU$474,$J$471:$R$472,2)</f>
        <v>0</v>
      </c>
      <c r="AV522" s="186"/>
      <c r="AW522" s="186"/>
      <c r="AX522" s="16"/>
      <c r="AY522" s="8"/>
      <c r="AZ522" s="8"/>
      <c r="BA522" s="8"/>
    </row>
    <row r="523" spans="1:53" ht="14.5" outlineLevel="1" x14ac:dyDescent="0.35">
      <c r="A523" s="6"/>
      <c r="B523" s="7"/>
      <c r="C523" s="17"/>
      <c r="D523" s="17"/>
      <c r="E523" s="17"/>
      <c r="F523" s="26"/>
      <c r="G523" s="26" t="str">
        <f t="shared" si="217"/>
        <v>YAAA2Nwd</v>
      </c>
      <c r="H523" s="222">
        <f t="shared" ref="H523:K523" si="233">IF(H462&gt;0,1,0)</f>
        <v>0</v>
      </c>
      <c r="I523" s="222">
        <f t="shared" si="233"/>
        <v>1</v>
      </c>
      <c r="J523" s="222">
        <f t="shared" si="233"/>
        <v>1</v>
      </c>
      <c r="K523" s="222">
        <f t="shared" si="233"/>
        <v>0</v>
      </c>
      <c r="L523" s="695" cm="1">
        <f t="array" ref="L523">INDEX($H523:$K523,0,MATCH(L$475,$H$475:$K$475,0))*HLOOKUP(L$474,$J$471:$R$472,2)</f>
        <v>0</v>
      </c>
      <c r="M523" s="695" cm="1">
        <f t="array" ref="M523">INDEX($H523:$K523,0,MATCH(M$475,$H$475:$K$475,0))*HLOOKUP(M$474,$J$471:$R$472,2)</f>
        <v>1</v>
      </c>
      <c r="N523" s="695" cm="1">
        <f t="array" ref="N523">INDEX($H523:$K523,0,MATCH(N$475,$H$475:$K$475,0))*HLOOKUP(N$474,$J$471:$R$472,2)</f>
        <v>1</v>
      </c>
      <c r="O523" s="695" cm="1">
        <f t="array" ref="O523">INDEX($H523:$K523,0,MATCH(O$475,$H$475:$K$475,0))*HLOOKUP(O$474,$J$471:$R$472,2)</f>
        <v>0</v>
      </c>
      <c r="P523" s="695" cm="1">
        <f t="array" ref="P523">INDEX($H523:$K523,0,MATCH(P$475,$H$475:$K$475,0))*HLOOKUP(P$474,$J$471:$R$472,2)</f>
        <v>0</v>
      </c>
      <c r="Q523" s="695" cm="1">
        <f t="array" ref="Q523">INDEX($H523:$K523,0,MATCH(Q$475,$H$475:$K$475,0))*HLOOKUP(Q$474,$J$471:$R$472,2)</f>
        <v>1</v>
      </c>
      <c r="R523" s="695" cm="1">
        <f t="array" ref="R523">INDEX($H523:$K523,0,MATCH(R$475,$H$475:$K$475,0))*HLOOKUP(R$474,$J$471:$R$472,2)</f>
        <v>1</v>
      </c>
      <c r="S523" s="695" cm="1">
        <f t="array" ref="S523">INDEX($H523:$K523,0,MATCH(S$475,$H$475:$K$475,0))*HLOOKUP(S$474,$J$471:$R$472,2)</f>
        <v>0</v>
      </c>
      <c r="T523" s="695" cm="1">
        <f t="array" ref="T523">INDEX($H523:$K523,0,MATCH(T$475,$H$475:$K$475,0))*HLOOKUP(T$474,$J$471:$R$472,2)</f>
        <v>0</v>
      </c>
      <c r="U523" s="695" cm="1">
        <f t="array" ref="U523">INDEX($H523:$K523,0,MATCH(U$475,$H$475:$K$475,0))*HLOOKUP(U$474,$J$471:$R$472,2)</f>
        <v>1</v>
      </c>
      <c r="V523" s="695" cm="1">
        <f t="array" ref="V523">INDEX($H523:$K523,0,MATCH(V$475,$H$475:$K$475,0))*HLOOKUP(V$474,$J$471:$R$472,2)</f>
        <v>1</v>
      </c>
      <c r="W523" s="695" cm="1">
        <f t="array" ref="W523">INDEX($H523:$K523,0,MATCH(W$475,$H$475:$K$475,0))*HLOOKUP(W$474,$J$471:$R$472,2)</f>
        <v>0</v>
      </c>
      <c r="X523" s="695" cm="1">
        <f t="array" ref="X523">INDEX($H523:$K523,0,MATCH(X$475,$H$475:$K$475,0))*HLOOKUP(X$474,$J$471:$R$472,2)</f>
        <v>0</v>
      </c>
      <c r="Y523" s="695" cm="1">
        <f t="array" ref="Y523">INDEX($H523:$K523,0,MATCH(Y$475,$H$475:$K$475,0))*HLOOKUP(Y$474,$J$471:$R$472,2)</f>
        <v>1</v>
      </c>
      <c r="Z523" s="695" cm="1">
        <f t="array" ref="Z523">INDEX($H523:$K523,0,MATCH(Z$475,$H$475:$K$475,0))*HLOOKUP(Z$474,$J$471:$R$472,2)</f>
        <v>1</v>
      </c>
      <c r="AA523" s="695" cm="1">
        <f t="array" ref="AA523">INDEX($H523:$K523,0,MATCH(AA$475,$H$475:$K$475,0))*HLOOKUP(AA$474,$J$471:$R$472,2)</f>
        <v>0</v>
      </c>
      <c r="AB523" s="695" cm="1">
        <f t="array" ref="AB523">INDEX($H523:$K523,0,MATCH(AB$475,$H$475:$K$475,0))*HLOOKUP(AB$474,$J$471:$R$472,2)</f>
        <v>0</v>
      </c>
      <c r="AC523" s="695" cm="1">
        <f t="array" ref="AC523">INDEX($H523:$K523,0,MATCH(AC$475,$H$475:$K$475,0))*HLOOKUP(AC$474,$J$471:$R$472,2)</f>
        <v>1</v>
      </c>
      <c r="AD523" s="695" cm="1">
        <f t="array" ref="AD523">INDEX($H523:$K523,0,MATCH(AD$475,$H$475:$K$475,0))*HLOOKUP(AD$474,$J$471:$R$472,2)</f>
        <v>1</v>
      </c>
      <c r="AE523" s="695" cm="1">
        <f t="array" ref="AE523">INDEX($H523:$K523,0,MATCH(AE$475,$H$475:$K$475,0))*HLOOKUP(AE$474,$J$471:$R$472,2)</f>
        <v>0</v>
      </c>
      <c r="AF523" s="695" cm="1">
        <f t="array" ref="AF523">INDEX($H523:$K523,0,MATCH(AF$475,$H$475:$K$475,0))*HLOOKUP(AF$474,$J$471:$R$472,2)</f>
        <v>0</v>
      </c>
      <c r="AG523" s="695" cm="1">
        <f t="array" ref="AG523">INDEX($H523:$K523,0,MATCH(AG$475,$H$475:$K$475,0))*HLOOKUP(AG$474,$J$471:$R$472,2)</f>
        <v>1</v>
      </c>
      <c r="AH523" s="695" cm="1">
        <f t="array" ref="AH523">INDEX($H523:$K523,0,MATCH(AH$475,$H$475:$K$475,0))*HLOOKUP(AH$474,$J$471:$R$472,2)</f>
        <v>1</v>
      </c>
      <c r="AI523" s="695" cm="1">
        <f t="array" ref="AI523">INDEX($H523:$K523,0,MATCH(AI$475,$H$475:$K$475,0))*HLOOKUP(AI$474,$J$471:$R$472,2)</f>
        <v>0</v>
      </c>
      <c r="AJ523" s="695" cm="1">
        <f t="array" ref="AJ523">INDEX($H523:$K523,0,MATCH(AJ$475,$H$475:$K$475,0))*HLOOKUP(AJ$474,$J$471:$R$472,2)</f>
        <v>0</v>
      </c>
      <c r="AK523" s="695" cm="1">
        <f t="array" ref="AK523">INDEX($H523:$K523,0,MATCH(AK$475,$H$475:$K$475,0))*HLOOKUP(AK$474,$J$471:$R$472,2)</f>
        <v>1</v>
      </c>
      <c r="AL523" s="695" cm="1">
        <f t="array" ref="AL523">INDEX($H523:$K523,0,MATCH(AL$475,$H$475:$K$475,0))*HLOOKUP(AL$474,$J$471:$R$472,2)</f>
        <v>1</v>
      </c>
      <c r="AM523" s="695" cm="1">
        <f t="array" ref="AM523">INDEX($H523:$K523,0,MATCH(AM$475,$H$475:$K$475,0))*HLOOKUP(AM$474,$J$471:$R$472,2)</f>
        <v>0</v>
      </c>
      <c r="AN523" s="695" cm="1">
        <f t="array" ref="AN523">INDEX($H523:$K523,0,MATCH(AN$475,$H$475:$K$475,0))*HLOOKUP(AN$474,$J$471:$R$472,2)</f>
        <v>0</v>
      </c>
      <c r="AO523" s="695" cm="1">
        <f t="array" ref="AO523">INDEX($H523:$K523,0,MATCH(AO$475,$H$475:$K$475,0))*HLOOKUP(AO$474,$J$471:$R$472,2)</f>
        <v>1</v>
      </c>
      <c r="AP523" s="695" cm="1">
        <f t="array" ref="AP523">INDEX($H523:$K523,0,MATCH(AP$475,$H$475:$K$475,0))*HLOOKUP(AP$474,$J$471:$R$472,2)</f>
        <v>1</v>
      </c>
      <c r="AQ523" s="695" cm="1">
        <f t="array" ref="AQ523">INDEX($H523:$K523,0,MATCH(AQ$475,$H$475:$K$475,0))*HLOOKUP(AQ$474,$J$471:$R$472,2)</f>
        <v>0</v>
      </c>
      <c r="AR523" s="695" cm="1">
        <f t="array" ref="AR523">INDEX($H523:$K523,0,MATCH(AR$475,$H$475:$K$475,0))*HLOOKUP(AR$474,$J$471:$R$472,2)</f>
        <v>0</v>
      </c>
      <c r="AS523" s="695" cm="1">
        <f t="array" ref="AS523">INDEX($H523:$K523,0,MATCH(AS$475,$H$475:$K$475,0))*HLOOKUP(AS$474,$J$471:$R$472,2)</f>
        <v>1</v>
      </c>
      <c r="AT523" s="695" cm="1">
        <f t="array" ref="AT523">INDEX($H523:$K523,0,MATCH(AT$475,$H$475:$K$475,0))*HLOOKUP(AT$474,$J$471:$R$472,2)</f>
        <v>1</v>
      </c>
      <c r="AU523" s="695" cm="1">
        <f t="array" ref="AU523">INDEX($H523:$K523,0,MATCH(AU$475,$H$475:$K$475,0))*HLOOKUP(AU$474,$J$471:$R$472,2)</f>
        <v>0</v>
      </c>
      <c r="AV523" s="186"/>
      <c r="AW523" s="186"/>
      <c r="AX523" s="16"/>
      <c r="AY523" s="8"/>
      <c r="AZ523" s="8"/>
      <c r="BA523" s="8"/>
    </row>
    <row r="524" spans="1:53" ht="14.5" outlineLevel="1" x14ac:dyDescent="0.35">
      <c r="A524" s="6"/>
      <c r="B524" s="7"/>
      <c r="C524" s="17"/>
      <c r="D524" s="17"/>
      <c r="E524" s="17"/>
      <c r="F524" s="26"/>
      <c r="G524" s="26" t="str">
        <f t="shared" si="217"/>
        <v>YYAA2A1z</v>
      </c>
      <c r="H524" s="222">
        <f t="shared" ref="H524:K524" si="234">IF(H463&gt;0,1,0)</f>
        <v>1</v>
      </c>
      <c r="I524" s="222">
        <f t="shared" si="234"/>
        <v>1</v>
      </c>
      <c r="J524" s="222">
        <f t="shared" si="234"/>
        <v>1</v>
      </c>
      <c r="K524" s="222">
        <f t="shared" si="234"/>
        <v>0</v>
      </c>
      <c r="L524" s="695" cm="1">
        <f t="array" ref="L524">INDEX($H524:$K524,0,MATCH(L$475,$H$475:$K$475,0))*HLOOKUP(L$474,$J$471:$R$472,2)</f>
        <v>1</v>
      </c>
      <c r="M524" s="695" cm="1">
        <f t="array" ref="M524">INDEX($H524:$K524,0,MATCH(M$475,$H$475:$K$475,0))*HLOOKUP(M$474,$J$471:$R$472,2)</f>
        <v>1</v>
      </c>
      <c r="N524" s="695" cm="1">
        <f t="array" ref="N524">INDEX($H524:$K524,0,MATCH(N$475,$H$475:$K$475,0))*HLOOKUP(N$474,$J$471:$R$472,2)</f>
        <v>1</v>
      </c>
      <c r="O524" s="695" cm="1">
        <f t="array" ref="O524">INDEX($H524:$K524,0,MATCH(O$475,$H$475:$K$475,0))*HLOOKUP(O$474,$J$471:$R$472,2)</f>
        <v>0</v>
      </c>
      <c r="P524" s="695" cm="1">
        <f t="array" ref="P524">INDEX($H524:$K524,0,MATCH(P$475,$H$475:$K$475,0))*HLOOKUP(P$474,$J$471:$R$472,2)</f>
        <v>1</v>
      </c>
      <c r="Q524" s="695" cm="1">
        <f t="array" ref="Q524">INDEX($H524:$K524,0,MATCH(Q$475,$H$475:$K$475,0))*HLOOKUP(Q$474,$J$471:$R$472,2)</f>
        <v>1</v>
      </c>
      <c r="R524" s="695" cm="1">
        <f t="array" ref="R524">INDEX($H524:$K524,0,MATCH(R$475,$H$475:$K$475,0))*HLOOKUP(R$474,$J$471:$R$472,2)</f>
        <v>1</v>
      </c>
      <c r="S524" s="695" cm="1">
        <f t="array" ref="S524">INDEX($H524:$K524,0,MATCH(S$475,$H$475:$K$475,0))*HLOOKUP(S$474,$J$471:$R$472,2)</f>
        <v>0</v>
      </c>
      <c r="T524" s="695" cm="1">
        <f t="array" ref="T524">INDEX($H524:$K524,0,MATCH(T$475,$H$475:$K$475,0))*HLOOKUP(T$474,$J$471:$R$472,2)</f>
        <v>1</v>
      </c>
      <c r="U524" s="695" cm="1">
        <f t="array" ref="U524">INDEX($H524:$K524,0,MATCH(U$475,$H$475:$K$475,0))*HLOOKUP(U$474,$J$471:$R$472,2)</f>
        <v>1</v>
      </c>
      <c r="V524" s="695" cm="1">
        <f t="array" ref="V524">INDEX($H524:$K524,0,MATCH(V$475,$H$475:$K$475,0))*HLOOKUP(V$474,$J$471:$R$472,2)</f>
        <v>1</v>
      </c>
      <c r="W524" s="695" cm="1">
        <f t="array" ref="W524">INDEX($H524:$K524,0,MATCH(W$475,$H$475:$K$475,0))*HLOOKUP(W$474,$J$471:$R$472,2)</f>
        <v>0</v>
      </c>
      <c r="X524" s="695" cm="1">
        <f t="array" ref="X524">INDEX($H524:$K524,0,MATCH(X$475,$H$475:$K$475,0))*HLOOKUP(X$474,$J$471:$R$472,2)</f>
        <v>1</v>
      </c>
      <c r="Y524" s="695" cm="1">
        <f t="array" ref="Y524">INDEX($H524:$K524,0,MATCH(Y$475,$H$475:$K$475,0))*HLOOKUP(Y$474,$J$471:$R$472,2)</f>
        <v>1</v>
      </c>
      <c r="Z524" s="695" cm="1">
        <f t="array" ref="Z524">INDEX($H524:$K524,0,MATCH(Z$475,$H$475:$K$475,0))*HLOOKUP(Z$474,$J$471:$R$472,2)</f>
        <v>1</v>
      </c>
      <c r="AA524" s="695" cm="1">
        <f t="array" ref="AA524">INDEX($H524:$K524,0,MATCH(AA$475,$H$475:$K$475,0))*HLOOKUP(AA$474,$J$471:$R$472,2)</f>
        <v>0</v>
      </c>
      <c r="AB524" s="695" cm="1">
        <f t="array" ref="AB524">INDEX($H524:$K524,0,MATCH(AB$475,$H$475:$K$475,0))*HLOOKUP(AB$474,$J$471:$R$472,2)</f>
        <v>1</v>
      </c>
      <c r="AC524" s="695" cm="1">
        <f t="array" ref="AC524">INDEX($H524:$K524,0,MATCH(AC$475,$H$475:$K$475,0))*HLOOKUP(AC$474,$J$471:$R$472,2)</f>
        <v>1</v>
      </c>
      <c r="AD524" s="695" cm="1">
        <f t="array" ref="AD524">INDEX($H524:$K524,0,MATCH(AD$475,$H$475:$K$475,0))*HLOOKUP(AD$474,$J$471:$R$472,2)</f>
        <v>1</v>
      </c>
      <c r="AE524" s="695" cm="1">
        <f t="array" ref="AE524">INDEX($H524:$K524,0,MATCH(AE$475,$H$475:$K$475,0))*HLOOKUP(AE$474,$J$471:$R$472,2)</f>
        <v>0</v>
      </c>
      <c r="AF524" s="695" cm="1">
        <f t="array" ref="AF524">INDEX($H524:$K524,0,MATCH(AF$475,$H$475:$K$475,0))*HLOOKUP(AF$474,$J$471:$R$472,2)</f>
        <v>1</v>
      </c>
      <c r="AG524" s="695" cm="1">
        <f t="array" ref="AG524">INDEX($H524:$K524,0,MATCH(AG$475,$H$475:$K$475,0))*HLOOKUP(AG$474,$J$471:$R$472,2)</f>
        <v>1</v>
      </c>
      <c r="AH524" s="695" cm="1">
        <f t="array" ref="AH524">INDEX($H524:$K524,0,MATCH(AH$475,$H$475:$K$475,0))*HLOOKUP(AH$474,$J$471:$R$472,2)</f>
        <v>1</v>
      </c>
      <c r="AI524" s="695" cm="1">
        <f t="array" ref="AI524">INDEX($H524:$K524,0,MATCH(AI$475,$H$475:$K$475,0))*HLOOKUP(AI$474,$J$471:$R$472,2)</f>
        <v>0</v>
      </c>
      <c r="AJ524" s="695" cm="1">
        <f t="array" ref="AJ524">INDEX($H524:$K524,0,MATCH(AJ$475,$H$475:$K$475,0))*HLOOKUP(AJ$474,$J$471:$R$472,2)</f>
        <v>1</v>
      </c>
      <c r="AK524" s="695" cm="1">
        <f t="array" ref="AK524">INDEX($H524:$K524,0,MATCH(AK$475,$H$475:$K$475,0))*HLOOKUP(AK$474,$J$471:$R$472,2)</f>
        <v>1</v>
      </c>
      <c r="AL524" s="695" cm="1">
        <f t="array" ref="AL524">INDEX($H524:$K524,0,MATCH(AL$475,$H$475:$K$475,0))*HLOOKUP(AL$474,$J$471:$R$472,2)</f>
        <v>1</v>
      </c>
      <c r="AM524" s="695" cm="1">
        <f t="array" ref="AM524">INDEX($H524:$K524,0,MATCH(AM$475,$H$475:$K$475,0))*HLOOKUP(AM$474,$J$471:$R$472,2)</f>
        <v>0</v>
      </c>
      <c r="AN524" s="695" cm="1">
        <f t="array" ref="AN524">INDEX($H524:$K524,0,MATCH(AN$475,$H$475:$K$475,0))*HLOOKUP(AN$474,$J$471:$R$472,2)</f>
        <v>1</v>
      </c>
      <c r="AO524" s="695" cm="1">
        <f t="array" ref="AO524">INDEX($H524:$K524,0,MATCH(AO$475,$H$475:$K$475,0))*HLOOKUP(AO$474,$J$471:$R$472,2)</f>
        <v>1</v>
      </c>
      <c r="AP524" s="695" cm="1">
        <f t="array" ref="AP524">INDEX($H524:$K524,0,MATCH(AP$475,$H$475:$K$475,0))*HLOOKUP(AP$474,$J$471:$R$472,2)</f>
        <v>1</v>
      </c>
      <c r="AQ524" s="695" cm="1">
        <f t="array" ref="AQ524">INDEX($H524:$K524,0,MATCH(AQ$475,$H$475:$K$475,0))*HLOOKUP(AQ$474,$J$471:$R$472,2)</f>
        <v>0</v>
      </c>
      <c r="AR524" s="695" cm="1">
        <f t="array" ref="AR524">INDEX($H524:$K524,0,MATCH(AR$475,$H$475:$K$475,0))*HLOOKUP(AR$474,$J$471:$R$472,2)</f>
        <v>1</v>
      </c>
      <c r="AS524" s="695" cm="1">
        <f t="array" ref="AS524">INDEX($H524:$K524,0,MATCH(AS$475,$H$475:$K$475,0))*HLOOKUP(AS$474,$J$471:$R$472,2)</f>
        <v>1</v>
      </c>
      <c r="AT524" s="695" cm="1">
        <f t="array" ref="AT524">INDEX($H524:$K524,0,MATCH(AT$475,$H$475:$K$475,0))*HLOOKUP(AT$474,$J$471:$R$472,2)</f>
        <v>1</v>
      </c>
      <c r="AU524" s="695" cm="1">
        <f t="array" ref="AU524">INDEX($H524:$K524,0,MATCH(AU$475,$H$475:$K$475,0))*HLOOKUP(AU$474,$J$471:$R$472,2)</f>
        <v>0</v>
      </c>
      <c r="AV524" s="186"/>
      <c r="AW524" s="186"/>
      <c r="AX524" s="16"/>
      <c r="AY524" s="8"/>
      <c r="AZ524" s="8"/>
      <c r="BA524" s="8"/>
    </row>
    <row r="525" spans="1:53" ht="14.5" outlineLevel="1" x14ac:dyDescent="0.35">
      <c r="A525" s="6"/>
      <c r="B525" s="7"/>
      <c r="C525" s="17"/>
      <c r="D525" s="17"/>
      <c r="E525" s="17"/>
      <c r="F525" s="26"/>
      <c r="G525" s="26" t="str">
        <f t="shared" si="217"/>
        <v>YYAA2A1zd</v>
      </c>
      <c r="H525" s="222">
        <f t="shared" ref="H525:K525" si="235">IF(H464&gt;0,1,0)</f>
        <v>1</v>
      </c>
      <c r="I525" s="222">
        <f t="shared" si="235"/>
        <v>1</v>
      </c>
      <c r="J525" s="222">
        <f t="shared" si="235"/>
        <v>1</v>
      </c>
      <c r="K525" s="222">
        <f t="shared" si="235"/>
        <v>0</v>
      </c>
      <c r="L525" s="695" cm="1">
        <f t="array" ref="L525">INDEX($H525:$K525,0,MATCH(L$475,$H$475:$K$475,0))*HLOOKUP(L$474,$J$471:$R$472,2)</f>
        <v>1</v>
      </c>
      <c r="M525" s="695" cm="1">
        <f t="array" ref="M525">INDEX($H525:$K525,0,MATCH(M$475,$H$475:$K$475,0))*HLOOKUP(M$474,$J$471:$R$472,2)</f>
        <v>1</v>
      </c>
      <c r="N525" s="695" cm="1">
        <f t="array" ref="N525">INDEX($H525:$K525,0,MATCH(N$475,$H$475:$K$475,0))*HLOOKUP(N$474,$J$471:$R$472,2)</f>
        <v>1</v>
      </c>
      <c r="O525" s="695" cm="1">
        <f t="array" ref="O525">INDEX($H525:$K525,0,MATCH(O$475,$H$475:$K$475,0))*HLOOKUP(O$474,$J$471:$R$472,2)</f>
        <v>0</v>
      </c>
      <c r="P525" s="695" cm="1">
        <f t="array" ref="P525">INDEX($H525:$K525,0,MATCH(P$475,$H$475:$K$475,0))*HLOOKUP(P$474,$J$471:$R$472,2)</f>
        <v>1</v>
      </c>
      <c r="Q525" s="695" cm="1">
        <f t="array" ref="Q525">INDEX($H525:$K525,0,MATCH(Q$475,$H$475:$K$475,0))*HLOOKUP(Q$474,$J$471:$R$472,2)</f>
        <v>1</v>
      </c>
      <c r="R525" s="695" cm="1">
        <f t="array" ref="R525">INDEX($H525:$K525,0,MATCH(R$475,$H$475:$K$475,0))*HLOOKUP(R$474,$J$471:$R$472,2)</f>
        <v>1</v>
      </c>
      <c r="S525" s="695" cm="1">
        <f t="array" ref="S525">INDEX($H525:$K525,0,MATCH(S$475,$H$475:$K$475,0))*HLOOKUP(S$474,$J$471:$R$472,2)</f>
        <v>0</v>
      </c>
      <c r="T525" s="695" cm="1">
        <f t="array" ref="T525">INDEX($H525:$K525,0,MATCH(T$475,$H$475:$K$475,0))*HLOOKUP(T$474,$J$471:$R$472,2)</f>
        <v>1</v>
      </c>
      <c r="U525" s="695" cm="1">
        <f t="array" ref="U525">INDEX($H525:$K525,0,MATCH(U$475,$H$475:$K$475,0))*HLOOKUP(U$474,$J$471:$R$472,2)</f>
        <v>1</v>
      </c>
      <c r="V525" s="695" cm="1">
        <f t="array" ref="V525">INDEX($H525:$K525,0,MATCH(V$475,$H$475:$K$475,0))*HLOOKUP(V$474,$J$471:$R$472,2)</f>
        <v>1</v>
      </c>
      <c r="W525" s="695" cm="1">
        <f t="array" ref="W525">INDEX($H525:$K525,0,MATCH(W$475,$H$475:$K$475,0))*HLOOKUP(W$474,$J$471:$R$472,2)</f>
        <v>0</v>
      </c>
      <c r="X525" s="695" cm="1">
        <f t="array" ref="X525">INDEX($H525:$K525,0,MATCH(X$475,$H$475:$K$475,0))*HLOOKUP(X$474,$J$471:$R$472,2)</f>
        <v>1</v>
      </c>
      <c r="Y525" s="695" cm="1">
        <f t="array" ref="Y525">INDEX($H525:$K525,0,MATCH(Y$475,$H$475:$K$475,0))*HLOOKUP(Y$474,$J$471:$R$472,2)</f>
        <v>1</v>
      </c>
      <c r="Z525" s="695" cm="1">
        <f t="array" ref="Z525">INDEX($H525:$K525,0,MATCH(Z$475,$H$475:$K$475,0))*HLOOKUP(Z$474,$J$471:$R$472,2)</f>
        <v>1</v>
      </c>
      <c r="AA525" s="695" cm="1">
        <f t="array" ref="AA525">INDEX($H525:$K525,0,MATCH(AA$475,$H$475:$K$475,0))*HLOOKUP(AA$474,$J$471:$R$472,2)</f>
        <v>0</v>
      </c>
      <c r="AB525" s="695" cm="1">
        <f t="array" ref="AB525">INDEX($H525:$K525,0,MATCH(AB$475,$H$475:$K$475,0))*HLOOKUP(AB$474,$J$471:$R$472,2)</f>
        <v>1</v>
      </c>
      <c r="AC525" s="695" cm="1">
        <f t="array" ref="AC525">INDEX($H525:$K525,0,MATCH(AC$475,$H$475:$K$475,0))*HLOOKUP(AC$474,$J$471:$R$472,2)</f>
        <v>1</v>
      </c>
      <c r="AD525" s="695" cm="1">
        <f t="array" ref="AD525">INDEX($H525:$K525,0,MATCH(AD$475,$H$475:$K$475,0))*HLOOKUP(AD$474,$J$471:$R$472,2)</f>
        <v>1</v>
      </c>
      <c r="AE525" s="695" cm="1">
        <f t="array" ref="AE525">INDEX($H525:$K525,0,MATCH(AE$475,$H$475:$K$475,0))*HLOOKUP(AE$474,$J$471:$R$472,2)</f>
        <v>0</v>
      </c>
      <c r="AF525" s="695" cm="1">
        <f t="array" ref="AF525">INDEX($H525:$K525,0,MATCH(AF$475,$H$475:$K$475,0))*HLOOKUP(AF$474,$J$471:$R$472,2)</f>
        <v>1</v>
      </c>
      <c r="AG525" s="695" cm="1">
        <f t="array" ref="AG525">INDEX($H525:$K525,0,MATCH(AG$475,$H$475:$K$475,0))*HLOOKUP(AG$474,$J$471:$R$472,2)</f>
        <v>1</v>
      </c>
      <c r="AH525" s="695" cm="1">
        <f t="array" ref="AH525">INDEX($H525:$K525,0,MATCH(AH$475,$H$475:$K$475,0))*HLOOKUP(AH$474,$J$471:$R$472,2)</f>
        <v>1</v>
      </c>
      <c r="AI525" s="695" cm="1">
        <f t="array" ref="AI525">INDEX($H525:$K525,0,MATCH(AI$475,$H$475:$K$475,0))*HLOOKUP(AI$474,$J$471:$R$472,2)</f>
        <v>0</v>
      </c>
      <c r="AJ525" s="695" cm="1">
        <f t="array" ref="AJ525">INDEX($H525:$K525,0,MATCH(AJ$475,$H$475:$K$475,0))*HLOOKUP(AJ$474,$J$471:$R$472,2)</f>
        <v>1</v>
      </c>
      <c r="AK525" s="695" cm="1">
        <f t="array" ref="AK525">INDEX($H525:$K525,0,MATCH(AK$475,$H$475:$K$475,0))*HLOOKUP(AK$474,$J$471:$R$472,2)</f>
        <v>1</v>
      </c>
      <c r="AL525" s="695" cm="1">
        <f t="array" ref="AL525">INDEX($H525:$K525,0,MATCH(AL$475,$H$475:$K$475,0))*HLOOKUP(AL$474,$J$471:$R$472,2)</f>
        <v>1</v>
      </c>
      <c r="AM525" s="695" cm="1">
        <f t="array" ref="AM525">INDEX($H525:$K525,0,MATCH(AM$475,$H$475:$K$475,0))*HLOOKUP(AM$474,$J$471:$R$472,2)</f>
        <v>0</v>
      </c>
      <c r="AN525" s="695" cm="1">
        <f t="array" ref="AN525">INDEX($H525:$K525,0,MATCH(AN$475,$H$475:$K$475,0))*HLOOKUP(AN$474,$J$471:$R$472,2)</f>
        <v>1</v>
      </c>
      <c r="AO525" s="695" cm="1">
        <f t="array" ref="AO525">INDEX($H525:$K525,0,MATCH(AO$475,$H$475:$K$475,0))*HLOOKUP(AO$474,$J$471:$R$472,2)</f>
        <v>1</v>
      </c>
      <c r="AP525" s="695" cm="1">
        <f t="array" ref="AP525">INDEX($H525:$K525,0,MATCH(AP$475,$H$475:$K$475,0))*HLOOKUP(AP$474,$J$471:$R$472,2)</f>
        <v>1</v>
      </c>
      <c r="AQ525" s="695" cm="1">
        <f t="array" ref="AQ525">INDEX($H525:$K525,0,MATCH(AQ$475,$H$475:$K$475,0))*HLOOKUP(AQ$474,$J$471:$R$472,2)</f>
        <v>0</v>
      </c>
      <c r="AR525" s="695" cm="1">
        <f t="array" ref="AR525">INDEX($H525:$K525,0,MATCH(AR$475,$H$475:$K$475,0))*HLOOKUP(AR$474,$J$471:$R$472,2)</f>
        <v>1</v>
      </c>
      <c r="AS525" s="695" cm="1">
        <f t="array" ref="AS525">INDEX($H525:$K525,0,MATCH(AS$475,$H$475:$K$475,0))*HLOOKUP(AS$474,$J$471:$R$472,2)</f>
        <v>1</v>
      </c>
      <c r="AT525" s="695" cm="1">
        <f t="array" ref="AT525">INDEX($H525:$K525,0,MATCH(AT$475,$H$475:$K$475,0))*HLOOKUP(AT$474,$J$471:$R$472,2)</f>
        <v>1</v>
      </c>
      <c r="AU525" s="695" cm="1">
        <f t="array" ref="AU525">INDEX($H525:$K525,0,MATCH(AU$475,$H$475:$K$475,0))*HLOOKUP(AU$474,$J$471:$R$472,2)</f>
        <v>0</v>
      </c>
      <c r="AV525" s="186"/>
      <c r="AW525" s="186"/>
      <c r="AX525" s="16"/>
      <c r="AY525" s="8"/>
      <c r="AZ525" s="8"/>
      <c r="BA525" s="8"/>
    </row>
    <row r="526" spans="1:53" ht="14.5" outlineLevel="1" x14ac:dyDescent="0.35">
      <c r="A526" s="6"/>
      <c r="B526" s="7"/>
      <c r="C526" s="17"/>
      <c r="D526" s="17"/>
      <c r="E526" s="17"/>
      <c r="F526" s="26"/>
      <c r="G526" s="26" t="str">
        <f t="shared" si="217"/>
        <v>AYWA2A1a</v>
      </c>
      <c r="H526" s="222">
        <f t="shared" ref="H526:K526" si="236">IF(H465&gt;0,1,0)</f>
        <v>0</v>
      </c>
      <c r="I526" s="222">
        <f t="shared" si="236"/>
        <v>1</v>
      </c>
      <c r="J526" s="222">
        <f t="shared" si="236"/>
        <v>0</v>
      </c>
      <c r="K526" s="222">
        <f t="shared" si="236"/>
        <v>0</v>
      </c>
      <c r="L526" s="695" cm="1">
        <f t="array" ref="L526">INDEX($H526:$K526,0,MATCH(L$475,$H$475:$K$475,0))*HLOOKUP(L$474,$J$471:$R$472,2)</f>
        <v>0</v>
      </c>
      <c r="M526" s="695" cm="1">
        <f t="array" ref="M526">INDEX($H526:$K526,0,MATCH(M$475,$H$475:$K$475,0))*HLOOKUP(M$474,$J$471:$R$472,2)</f>
        <v>1</v>
      </c>
      <c r="N526" s="695" cm="1">
        <f t="array" ref="N526">INDEX($H526:$K526,0,MATCH(N$475,$H$475:$K$475,0))*HLOOKUP(N$474,$J$471:$R$472,2)</f>
        <v>0</v>
      </c>
      <c r="O526" s="695" cm="1">
        <f t="array" ref="O526">INDEX($H526:$K526,0,MATCH(O$475,$H$475:$K$475,0))*HLOOKUP(O$474,$J$471:$R$472,2)</f>
        <v>0</v>
      </c>
      <c r="P526" s="695" cm="1">
        <f t="array" ref="P526">INDEX($H526:$K526,0,MATCH(P$475,$H$475:$K$475,0))*HLOOKUP(P$474,$J$471:$R$472,2)</f>
        <v>0</v>
      </c>
      <c r="Q526" s="695" cm="1">
        <f t="array" ref="Q526">INDEX($H526:$K526,0,MATCH(Q$475,$H$475:$K$475,0))*HLOOKUP(Q$474,$J$471:$R$472,2)</f>
        <v>1</v>
      </c>
      <c r="R526" s="695" cm="1">
        <f t="array" ref="R526">INDEX($H526:$K526,0,MATCH(R$475,$H$475:$K$475,0))*HLOOKUP(R$474,$J$471:$R$472,2)</f>
        <v>0</v>
      </c>
      <c r="S526" s="695" cm="1">
        <f t="array" ref="S526">INDEX($H526:$K526,0,MATCH(S$475,$H$475:$K$475,0))*HLOOKUP(S$474,$J$471:$R$472,2)</f>
        <v>0</v>
      </c>
      <c r="T526" s="695" cm="1">
        <f t="array" ref="T526">INDEX($H526:$K526,0,MATCH(T$475,$H$475:$K$475,0))*HLOOKUP(T$474,$J$471:$R$472,2)</f>
        <v>0</v>
      </c>
      <c r="U526" s="695" cm="1">
        <f t="array" ref="U526">INDEX($H526:$K526,0,MATCH(U$475,$H$475:$K$475,0))*HLOOKUP(U$474,$J$471:$R$472,2)</f>
        <v>1</v>
      </c>
      <c r="V526" s="695" cm="1">
        <f t="array" ref="V526">INDEX($H526:$K526,0,MATCH(V$475,$H$475:$K$475,0))*HLOOKUP(V$474,$J$471:$R$472,2)</f>
        <v>0</v>
      </c>
      <c r="W526" s="695" cm="1">
        <f t="array" ref="W526">INDEX($H526:$K526,0,MATCH(W$475,$H$475:$K$475,0))*HLOOKUP(W$474,$J$471:$R$472,2)</f>
        <v>0</v>
      </c>
      <c r="X526" s="695" cm="1">
        <f t="array" ref="X526">INDEX($H526:$K526,0,MATCH(X$475,$H$475:$K$475,0))*HLOOKUP(X$474,$J$471:$R$472,2)</f>
        <v>0</v>
      </c>
      <c r="Y526" s="695" cm="1">
        <f t="array" ref="Y526">INDEX($H526:$K526,0,MATCH(Y$475,$H$475:$K$475,0))*HLOOKUP(Y$474,$J$471:$R$472,2)</f>
        <v>1</v>
      </c>
      <c r="Z526" s="695" cm="1">
        <f t="array" ref="Z526">INDEX($H526:$K526,0,MATCH(Z$475,$H$475:$K$475,0))*HLOOKUP(Z$474,$J$471:$R$472,2)</f>
        <v>0</v>
      </c>
      <c r="AA526" s="695" cm="1">
        <f t="array" ref="AA526">INDEX($H526:$K526,0,MATCH(AA$475,$H$475:$K$475,0))*HLOOKUP(AA$474,$J$471:$R$472,2)</f>
        <v>0</v>
      </c>
      <c r="AB526" s="695" cm="1">
        <f t="array" ref="AB526">INDEX($H526:$K526,0,MATCH(AB$475,$H$475:$K$475,0))*HLOOKUP(AB$474,$J$471:$R$472,2)</f>
        <v>0</v>
      </c>
      <c r="AC526" s="695" cm="1">
        <f t="array" ref="AC526">INDEX($H526:$K526,0,MATCH(AC$475,$H$475:$K$475,0))*HLOOKUP(AC$474,$J$471:$R$472,2)</f>
        <v>1</v>
      </c>
      <c r="AD526" s="695" cm="1">
        <f t="array" ref="AD526">INDEX($H526:$K526,0,MATCH(AD$475,$H$475:$K$475,0))*HLOOKUP(AD$474,$J$471:$R$472,2)</f>
        <v>0</v>
      </c>
      <c r="AE526" s="695" cm="1">
        <f t="array" ref="AE526">INDEX($H526:$K526,0,MATCH(AE$475,$H$475:$K$475,0))*HLOOKUP(AE$474,$J$471:$R$472,2)</f>
        <v>0</v>
      </c>
      <c r="AF526" s="695" cm="1">
        <f t="array" ref="AF526">INDEX($H526:$K526,0,MATCH(AF$475,$H$475:$K$475,0))*HLOOKUP(AF$474,$J$471:$R$472,2)</f>
        <v>0</v>
      </c>
      <c r="AG526" s="695" cm="1">
        <f t="array" ref="AG526">INDEX($H526:$K526,0,MATCH(AG$475,$H$475:$K$475,0))*HLOOKUP(AG$474,$J$471:$R$472,2)</f>
        <v>1</v>
      </c>
      <c r="AH526" s="695" cm="1">
        <f t="array" ref="AH526">INDEX($H526:$K526,0,MATCH(AH$475,$H$475:$K$475,0))*HLOOKUP(AH$474,$J$471:$R$472,2)</f>
        <v>0</v>
      </c>
      <c r="AI526" s="695" cm="1">
        <f t="array" ref="AI526">INDEX($H526:$K526,0,MATCH(AI$475,$H$475:$K$475,0))*HLOOKUP(AI$474,$J$471:$R$472,2)</f>
        <v>0</v>
      </c>
      <c r="AJ526" s="695" cm="1">
        <f t="array" ref="AJ526">INDEX($H526:$K526,0,MATCH(AJ$475,$H$475:$K$475,0))*HLOOKUP(AJ$474,$J$471:$R$472,2)</f>
        <v>0</v>
      </c>
      <c r="AK526" s="695" cm="1">
        <f t="array" ref="AK526">INDEX($H526:$K526,0,MATCH(AK$475,$H$475:$K$475,0))*HLOOKUP(AK$474,$J$471:$R$472,2)</f>
        <v>1</v>
      </c>
      <c r="AL526" s="695" cm="1">
        <f t="array" ref="AL526">INDEX($H526:$K526,0,MATCH(AL$475,$H$475:$K$475,0))*HLOOKUP(AL$474,$J$471:$R$472,2)</f>
        <v>0</v>
      </c>
      <c r="AM526" s="695" cm="1">
        <f t="array" ref="AM526">INDEX($H526:$K526,0,MATCH(AM$475,$H$475:$K$475,0))*HLOOKUP(AM$474,$J$471:$R$472,2)</f>
        <v>0</v>
      </c>
      <c r="AN526" s="695" cm="1">
        <f t="array" ref="AN526">INDEX($H526:$K526,0,MATCH(AN$475,$H$475:$K$475,0))*HLOOKUP(AN$474,$J$471:$R$472,2)</f>
        <v>0</v>
      </c>
      <c r="AO526" s="695" cm="1">
        <f t="array" ref="AO526">INDEX($H526:$K526,0,MATCH(AO$475,$H$475:$K$475,0))*HLOOKUP(AO$474,$J$471:$R$472,2)</f>
        <v>1</v>
      </c>
      <c r="AP526" s="695" cm="1">
        <f t="array" ref="AP526">INDEX($H526:$K526,0,MATCH(AP$475,$H$475:$K$475,0))*HLOOKUP(AP$474,$J$471:$R$472,2)</f>
        <v>0</v>
      </c>
      <c r="AQ526" s="695" cm="1">
        <f t="array" ref="AQ526">INDEX($H526:$K526,0,MATCH(AQ$475,$H$475:$K$475,0))*HLOOKUP(AQ$474,$J$471:$R$472,2)</f>
        <v>0</v>
      </c>
      <c r="AR526" s="695" cm="1">
        <f t="array" ref="AR526">INDEX($H526:$K526,0,MATCH(AR$475,$H$475:$K$475,0))*HLOOKUP(AR$474,$J$471:$R$472,2)</f>
        <v>0</v>
      </c>
      <c r="AS526" s="695" cm="1">
        <f t="array" ref="AS526">INDEX($H526:$K526,0,MATCH(AS$475,$H$475:$K$475,0))*HLOOKUP(AS$474,$J$471:$R$472,2)</f>
        <v>1</v>
      </c>
      <c r="AT526" s="695" cm="1">
        <f t="array" ref="AT526">INDEX($H526:$K526,0,MATCH(AT$475,$H$475:$K$475,0))*HLOOKUP(AT$474,$J$471:$R$472,2)</f>
        <v>0</v>
      </c>
      <c r="AU526" s="695" cm="1">
        <f t="array" ref="AU526">INDEX($H526:$K526,0,MATCH(AU$475,$H$475:$K$475,0))*HLOOKUP(AU$474,$J$471:$R$472,2)</f>
        <v>0</v>
      </c>
      <c r="AV526" s="186"/>
      <c r="AW526" s="186"/>
      <c r="AX526" s="16"/>
      <c r="AY526" s="8"/>
      <c r="AZ526" s="8"/>
      <c r="BA526" s="8"/>
    </row>
    <row r="527" spans="1:53" ht="14.5" outlineLevel="1" x14ac:dyDescent="0.35">
      <c r="A527" s="6"/>
      <c r="B527" s="7"/>
      <c r="C527" s="17"/>
      <c r="D527" s="17"/>
      <c r="E527" s="17"/>
      <c r="F527" s="26"/>
      <c r="G527" s="26" t="str">
        <f t="shared" si="217"/>
        <v>AANWA1a</v>
      </c>
      <c r="H527" s="222">
        <f t="shared" ref="H527:K527" si="237">IF(H466&gt;0,1,0)</f>
        <v>0</v>
      </c>
      <c r="I527" s="222">
        <f t="shared" si="237"/>
        <v>1</v>
      </c>
      <c r="J527" s="222">
        <f t="shared" si="237"/>
        <v>0</v>
      </c>
      <c r="K527" s="222">
        <f t="shared" si="237"/>
        <v>0</v>
      </c>
      <c r="L527" s="695" cm="1">
        <f t="array" ref="L527">INDEX($H527:$K527,0,MATCH(L$475,$H$475:$K$475,0))*HLOOKUP(L$474,$J$471:$R$472,2)</f>
        <v>0</v>
      </c>
      <c r="M527" s="695" cm="1">
        <f t="array" ref="M527">INDEX($H527:$K527,0,MATCH(M$475,$H$475:$K$475,0))*HLOOKUP(M$474,$J$471:$R$472,2)</f>
        <v>1</v>
      </c>
      <c r="N527" s="695" cm="1">
        <f t="array" ref="N527">INDEX($H527:$K527,0,MATCH(N$475,$H$475:$K$475,0))*HLOOKUP(N$474,$J$471:$R$472,2)</f>
        <v>0</v>
      </c>
      <c r="O527" s="695" cm="1">
        <f t="array" ref="O527">INDEX($H527:$K527,0,MATCH(O$475,$H$475:$K$475,0))*HLOOKUP(O$474,$J$471:$R$472,2)</f>
        <v>0</v>
      </c>
      <c r="P527" s="695" cm="1">
        <f t="array" ref="P527">INDEX($H527:$K527,0,MATCH(P$475,$H$475:$K$475,0))*HLOOKUP(P$474,$J$471:$R$472,2)</f>
        <v>0</v>
      </c>
      <c r="Q527" s="695" cm="1">
        <f t="array" ref="Q527">INDEX($H527:$K527,0,MATCH(Q$475,$H$475:$K$475,0))*HLOOKUP(Q$474,$J$471:$R$472,2)</f>
        <v>1</v>
      </c>
      <c r="R527" s="695" cm="1">
        <f t="array" ref="R527">INDEX($H527:$K527,0,MATCH(R$475,$H$475:$K$475,0))*HLOOKUP(R$474,$J$471:$R$472,2)</f>
        <v>0</v>
      </c>
      <c r="S527" s="695" cm="1">
        <f t="array" ref="S527">INDEX($H527:$K527,0,MATCH(S$475,$H$475:$K$475,0))*HLOOKUP(S$474,$J$471:$R$472,2)</f>
        <v>0</v>
      </c>
      <c r="T527" s="695" cm="1">
        <f t="array" ref="T527">INDEX($H527:$K527,0,MATCH(T$475,$H$475:$K$475,0))*HLOOKUP(T$474,$J$471:$R$472,2)</f>
        <v>0</v>
      </c>
      <c r="U527" s="695" cm="1">
        <f t="array" ref="U527">INDEX($H527:$K527,0,MATCH(U$475,$H$475:$K$475,0))*HLOOKUP(U$474,$J$471:$R$472,2)</f>
        <v>1</v>
      </c>
      <c r="V527" s="695" cm="1">
        <f t="array" ref="V527">INDEX($H527:$K527,0,MATCH(V$475,$H$475:$K$475,0))*HLOOKUP(V$474,$J$471:$R$472,2)</f>
        <v>0</v>
      </c>
      <c r="W527" s="695" cm="1">
        <f t="array" ref="W527">INDEX($H527:$K527,0,MATCH(W$475,$H$475:$K$475,0))*HLOOKUP(W$474,$J$471:$R$472,2)</f>
        <v>0</v>
      </c>
      <c r="X527" s="695" cm="1">
        <f t="array" ref="X527">INDEX($H527:$K527,0,MATCH(X$475,$H$475:$K$475,0))*HLOOKUP(X$474,$J$471:$R$472,2)</f>
        <v>0</v>
      </c>
      <c r="Y527" s="695" cm="1">
        <f t="array" ref="Y527">INDEX($H527:$K527,0,MATCH(Y$475,$H$475:$K$475,0))*HLOOKUP(Y$474,$J$471:$R$472,2)</f>
        <v>1</v>
      </c>
      <c r="Z527" s="695" cm="1">
        <f t="array" ref="Z527">INDEX($H527:$K527,0,MATCH(Z$475,$H$475:$K$475,0))*HLOOKUP(Z$474,$J$471:$R$472,2)</f>
        <v>0</v>
      </c>
      <c r="AA527" s="695" cm="1">
        <f t="array" ref="AA527">INDEX($H527:$K527,0,MATCH(AA$475,$H$475:$K$475,0))*HLOOKUP(AA$474,$J$471:$R$472,2)</f>
        <v>0</v>
      </c>
      <c r="AB527" s="695" cm="1">
        <f t="array" ref="AB527">INDEX($H527:$K527,0,MATCH(AB$475,$H$475:$K$475,0))*HLOOKUP(AB$474,$J$471:$R$472,2)</f>
        <v>0</v>
      </c>
      <c r="AC527" s="695" cm="1">
        <f t="array" ref="AC527">INDEX($H527:$K527,0,MATCH(AC$475,$H$475:$K$475,0))*HLOOKUP(AC$474,$J$471:$R$472,2)</f>
        <v>1</v>
      </c>
      <c r="AD527" s="695" cm="1">
        <f t="array" ref="AD527">INDEX($H527:$K527,0,MATCH(AD$475,$H$475:$K$475,0))*HLOOKUP(AD$474,$J$471:$R$472,2)</f>
        <v>0</v>
      </c>
      <c r="AE527" s="695" cm="1">
        <f t="array" ref="AE527">INDEX($H527:$K527,0,MATCH(AE$475,$H$475:$K$475,0))*HLOOKUP(AE$474,$J$471:$R$472,2)</f>
        <v>0</v>
      </c>
      <c r="AF527" s="695" cm="1">
        <f t="array" ref="AF527">INDEX($H527:$K527,0,MATCH(AF$475,$H$475:$K$475,0))*HLOOKUP(AF$474,$J$471:$R$472,2)</f>
        <v>0</v>
      </c>
      <c r="AG527" s="695" cm="1">
        <f t="array" ref="AG527">INDEX($H527:$K527,0,MATCH(AG$475,$H$475:$K$475,0))*HLOOKUP(AG$474,$J$471:$R$472,2)</f>
        <v>1</v>
      </c>
      <c r="AH527" s="695" cm="1">
        <f t="array" ref="AH527">INDEX($H527:$K527,0,MATCH(AH$475,$H$475:$K$475,0))*HLOOKUP(AH$474,$J$471:$R$472,2)</f>
        <v>0</v>
      </c>
      <c r="AI527" s="695" cm="1">
        <f t="array" ref="AI527">INDEX($H527:$K527,0,MATCH(AI$475,$H$475:$K$475,0))*HLOOKUP(AI$474,$J$471:$R$472,2)</f>
        <v>0</v>
      </c>
      <c r="AJ527" s="695" cm="1">
        <f t="array" ref="AJ527">INDEX($H527:$K527,0,MATCH(AJ$475,$H$475:$K$475,0))*HLOOKUP(AJ$474,$J$471:$R$472,2)</f>
        <v>0</v>
      </c>
      <c r="AK527" s="695" cm="1">
        <f t="array" ref="AK527">INDEX($H527:$K527,0,MATCH(AK$475,$H$475:$K$475,0))*HLOOKUP(AK$474,$J$471:$R$472,2)</f>
        <v>1</v>
      </c>
      <c r="AL527" s="695" cm="1">
        <f t="array" ref="AL527">INDEX($H527:$K527,0,MATCH(AL$475,$H$475:$K$475,0))*HLOOKUP(AL$474,$J$471:$R$472,2)</f>
        <v>0</v>
      </c>
      <c r="AM527" s="695" cm="1">
        <f t="array" ref="AM527">INDEX($H527:$K527,0,MATCH(AM$475,$H$475:$K$475,0))*HLOOKUP(AM$474,$J$471:$R$472,2)</f>
        <v>0</v>
      </c>
      <c r="AN527" s="695" cm="1">
        <f t="array" ref="AN527">INDEX($H527:$K527,0,MATCH(AN$475,$H$475:$K$475,0))*HLOOKUP(AN$474,$J$471:$R$472,2)</f>
        <v>0</v>
      </c>
      <c r="AO527" s="695" cm="1">
        <f t="array" ref="AO527">INDEX($H527:$K527,0,MATCH(AO$475,$H$475:$K$475,0))*HLOOKUP(AO$474,$J$471:$R$472,2)</f>
        <v>1</v>
      </c>
      <c r="AP527" s="695" cm="1">
        <f t="array" ref="AP527">INDEX($H527:$K527,0,MATCH(AP$475,$H$475:$K$475,0))*HLOOKUP(AP$474,$J$471:$R$472,2)</f>
        <v>0</v>
      </c>
      <c r="AQ527" s="695" cm="1">
        <f t="array" ref="AQ527">INDEX($H527:$K527,0,MATCH(AQ$475,$H$475:$K$475,0))*HLOOKUP(AQ$474,$J$471:$R$472,2)</f>
        <v>0</v>
      </c>
      <c r="AR527" s="695" cm="1">
        <f t="array" ref="AR527">INDEX($H527:$K527,0,MATCH(AR$475,$H$475:$K$475,0))*HLOOKUP(AR$474,$J$471:$R$472,2)</f>
        <v>0</v>
      </c>
      <c r="AS527" s="695" cm="1">
        <f t="array" ref="AS527">INDEX($H527:$K527,0,MATCH(AS$475,$H$475:$K$475,0))*HLOOKUP(AS$474,$J$471:$R$472,2)</f>
        <v>1</v>
      </c>
      <c r="AT527" s="695" cm="1">
        <f t="array" ref="AT527">INDEX($H527:$K527,0,MATCH(AT$475,$H$475:$K$475,0))*HLOOKUP(AT$474,$J$471:$R$472,2)</f>
        <v>0</v>
      </c>
      <c r="AU527" s="695" cm="1">
        <f t="array" ref="AU527">INDEX($H527:$K527,0,MATCH(AU$475,$H$475:$K$475,0))*HLOOKUP(AU$474,$J$471:$R$472,2)</f>
        <v>0</v>
      </c>
      <c r="AV527" s="186"/>
      <c r="AW527" s="186"/>
      <c r="AX527" s="16"/>
      <c r="AY527" s="8"/>
      <c r="AZ527" s="8"/>
      <c r="BA527" s="8"/>
    </row>
    <row r="528" spans="1:53" ht="14.5" outlineLevel="1" x14ac:dyDescent="0.35">
      <c r="A528" s="6"/>
      <c r="B528" s="7"/>
      <c r="C528" s="17"/>
      <c r="D528" s="17"/>
      <c r="E528" s="17"/>
      <c r="F528" s="26"/>
      <c r="G528" s="26" t="str">
        <f t="shared" ref="G528" si="238">_xlfn.CONCAT(H215:M215)</f>
        <v>AAANWa</v>
      </c>
      <c r="H528" s="222">
        <f t="shared" ref="H528:K529" si="239">IF(H467&gt;0,1,0)</f>
        <v>0</v>
      </c>
      <c r="I528" s="222">
        <f t="shared" si="239"/>
        <v>1</v>
      </c>
      <c r="J528" s="222">
        <f t="shared" si="239"/>
        <v>0</v>
      </c>
      <c r="K528" s="222">
        <f t="shared" si="239"/>
        <v>0</v>
      </c>
      <c r="L528" s="695" cm="1">
        <f t="array" ref="L528">INDEX($H528:$K528,0,MATCH(L$475,$H$475:$K$475,0))*HLOOKUP(L$474,$J$471:$R$472,2)</f>
        <v>0</v>
      </c>
      <c r="M528" s="695" cm="1">
        <f t="array" ref="M528">INDEX($H528:$K528,0,MATCH(M$475,$H$475:$K$475,0))*HLOOKUP(M$474,$J$471:$R$472,2)</f>
        <v>1</v>
      </c>
      <c r="N528" s="695" cm="1">
        <f t="array" ref="N528">INDEX($H528:$K528,0,MATCH(N$475,$H$475:$K$475,0))*HLOOKUP(N$474,$J$471:$R$472,2)</f>
        <v>0</v>
      </c>
      <c r="O528" s="695" cm="1">
        <f t="array" ref="O528">INDEX($H528:$K528,0,MATCH(O$475,$H$475:$K$475,0))*HLOOKUP(O$474,$J$471:$R$472,2)</f>
        <v>0</v>
      </c>
      <c r="P528" s="695" cm="1">
        <f t="array" ref="P528">INDEX($H528:$K528,0,MATCH(P$475,$H$475:$K$475,0))*HLOOKUP(P$474,$J$471:$R$472,2)</f>
        <v>0</v>
      </c>
      <c r="Q528" s="695" cm="1">
        <f t="array" ref="Q528">INDEX($H528:$K528,0,MATCH(Q$475,$H$475:$K$475,0))*HLOOKUP(Q$474,$J$471:$R$472,2)</f>
        <v>1</v>
      </c>
      <c r="R528" s="695" cm="1">
        <f t="array" ref="R528">INDEX($H528:$K528,0,MATCH(R$475,$H$475:$K$475,0))*HLOOKUP(R$474,$J$471:$R$472,2)</f>
        <v>0</v>
      </c>
      <c r="S528" s="695" cm="1">
        <f t="array" ref="S528">INDEX($H528:$K528,0,MATCH(S$475,$H$475:$K$475,0))*HLOOKUP(S$474,$J$471:$R$472,2)</f>
        <v>0</v>
      </c>
      <c r="T528" s="695" cm="1">
        <f t="array" ref="T528">INDEX($H528:$K528,0,MATCH(T$475,$H$475:$K$475,0))*HLOOKUP(T$474,$J$471:$R$472,2)</f>
        <v>0</v>
      </c>
      <c r="U528" s="695" cm="1">
        <f t="array" ref="U528">INDEX($H528:$K528,0,MATCH(U$475,$H$475:$K$475,0))*HLOOKUP(U$474,$J$471:$R$472,2)</f>
        <v>1</v>
      </c>
      <c r="V528" s="695" cm="1">
        <f t="array" ref="V528">INDEX($H528:$K528,0,MATCH(V$475,$H$475:$K$475,0))*HLOOKUP(V$474,$J$471:$R$472,2)</f>
        <v>0</v>
      </c>
      <c r="W528" s="695" cm="1">
        <f t="array" ref="W528">INDEX($H528:$K528,0,MATCH(W$475,$H$475:$K$475,0))*HLOOKUP(W$474,$J$471:$R$472,2)</f>
        <v>0</v>
      </c>
      <c r="X528" s="695" cm="1">
        <f t="array" ref="X528">INDEX($H528:$K528,0,MATCH(X$475,$H$475:$K$475,0))*HLOOKUP(X$474,$J$471:$R$472,2)</f>
        <v>0</v>
      </c>
      <c r="Y528" s="695" cm="1">
        <f t="array" ref="Y528">INDEX($H528:$K528,0,MATCH(Y$475,$H$475:$K$475,0))*HLOOKUP(Y$474,$J$471:$R$472,2)</f>
        <v>1</v>
      </c>
      <c r="Z528" s="695" cm="1">
        <f t="array" ref="Z528">INDEX($H528:$K528,0,MATCH(Z$475,$H$475:$K$475,0))*HLOOKUP(Z$474,$J$471:$R$472,2)</f>
        <v>0</v>
      </c>
      <c r="AA528" s="695" cm="1">
        <f t="array" ref="AA528">INDEX($H528:$K528,0,MATCH(AA$475,$H$475:$K$475,0))*HLOOKUP(AA$474,$J$471:$R$472,2)</f>
        <v>0</v>
      </c>
      <c r="AB528" s="695" cm="1">
        <f t="array" ref="AB528">INDEX($H528:$K528,0,MATCH(AB$475,$H$475:$K$475,0))*HLOOKUP(AB$474,$J$471:$R$472,2)</f>
        <v>0</v>
      </c>
      <c r="AC528" s="695" cm="1">
        <f t="array" ref="AC528">INDEX($H528:$K528,0,MATCH(AC$475,$H$475:$K$475,0))*HLOOKUP(AC$474,$J$471:$R$472,2)</f>
        <v>1</v>
      </c>
      <c r="AD528" s="695" cm="1">
        <f t="array" ref="AD528">INDEX($H528:$K528,0,MATCH(AD$475,$H$475:$K$475,0))*HLOOKUP(AD$474,$J$471:$R$472,2)</f>
        <v>0</v>
      </c>
      <c r="AE528" s="695" cm="1">
        <f t="array" ref="AE528">INDEX($H528:$K528,0,MATCH(AE$475,$H$475:$K$475,0))*HLOOKUP(AE$474,$J$471:$R$472,2)</f>
        <v>0</v>
      </c>
      <c r="AF528" s="695" cm="1">
        <f t="array" ref="AF528">INDEX($H528:$K528,0,MATCH(AF$475,$H$475:$K$475,0))*HLOOKUP(AF$474,$J$471:$R$472,2)</f>
        <v>0</v>
      </c>
      <c r="AG528" s="695" cm="1">
        <f t="array" ref="AG528">INDEX($H528:$K528,0,MATCH(AG$475,$H$475:$K$475,0))*HLOOKUP(AG$474,$J$471:$R$472,2)</f>
        <v>1</v>
      </c>
      <c r="AH528" s="695" cm="1">
        <f t="array" ref="AH528">INDEX($H528:$K528,0,MATCH(AH$475,$H$475:$K$475,0))*HLOOKUP(AH$474,$J$471:$R$472,2)</f>
        <v>0</v>
      </c>
      <c r="AI528" s="695" cm="1">
        <f t="array" ref="AI528">INDEX($H528:$K528,0,MATCH(AI$475,$H$475:$K$475,0))*HLOOKUP(AI$474,$J$471:$R$472,2)</f>
        <v>0</v>
      </c>
      <c r="AJ528" s="695" cm="1">
        <f t="array" ref="AJ528">INDEX($H528:$K528,0,MATCH(AJ$475,$H$475:$K$475,0))*HLOOKUP(AJ$474,$J$471:$R$472,2)</f>
        <v>0</v>
      </c>
      <c r="AK528" s="695" cm="1">
        <f t="array" ref="AK528">INDEX($H528:$K528,0,MATCH(AK$475,$H$475:$K$475,0))*HLOOKUP(AK$474,$J$471:$R$472,2)</f>
        <v>1</v>
      </c>
      <c r="AL528" s="695" cm="1">
        <f t="array" ref="AL528">INDEX($H528:$K528,0,MATCH(AL$475,$H$475:$K$475,0))*HLOOKUP(AL$474,$J$471:$R$472,2)</f>
        <v>0</v>
      </c>
      <c r="AM528" s="695" cm="1">
        <f t="array" ref="AM528">INDEX($H528:$K528,0,MATCH(AM$475,$H$475:$K$475,0))*HLOOKUP(AM$474,$J$471:$R$472,2)</f>
        <v>0</v>
      </c>
      <c r="AN528" s="695" cm="1">
        <f t="array" ref="AN528">INDEX($H528:$K528,0,MATCH(AN$475,$H$475:$K$475,0))*HLOOKUP(AN$474,$J$471:$R$472,2)</f>
        <v>0</v>
      </c>
      <c r="AO528" s="695" cm="1">
        <f t="array" ref="AO528">INDEX($H528:$K528,0,MATCH(AO$475,$H$475:$K$475,0))*HLOOKUP(AO$474,$J$471:$R$472,2)</f>
        <v>1</v>
      </c>
      <c r="AP528" s="695" cm="1">
        <f t="array" ref="AP528">INDEX($H528:$K528,0,MATCH(AP$475,$H$475:$K$475,0))*HLOOKUP(AP$474,$J$471:$R$472,2)</f>
        <v>0</v>
      </c>
      <c r="AQ528" s="695" cm="1">
        <f t="array" ref="AQ528">INDEX($H528:$K528,0,MATCH(AQ$475,$H$475:$K$475,0))*HLOOKUP(AQ$474,$J$471:$R$472,2)</f>
        <v>0</v>
      </c>
      <c r="AR528" s="695" cm="1">
        <f t="array" ref="AR528">INDEX($H528:$K528,0,MATCH(AR$475,$H$475:$K$475,0))*HLOOKUP(AR$474,$J$471:$R$472,2)</f>
        <v>0</v>
      </c>
      <c r="AS528" s="695" cm="1">
        <f t="array" ref="AS528">INDEX($H528:$K528,0,MATCH(AS$475,$H$475:$K$475,0))*HLOOKUP(AS$474,$J$471:$R$472,2)</f>
        <v>1</v>
      </c>
      <c r="AT528" s="695" cm="1">
        <f t="array" ref="AT528">INDEX($H528:$K528,0,MATCH(AT$475,$H$475:$K$475,0))*HLOOKUP(AT$474,$J$471:$R$472,2)</f>
        <v>0</v>
      </c>
      <c r="AU528" s="695" cm="1">
        <f t="array" ref="AU528">INDEX($H528:$K528,0,MATCH(AU$475,$H$475:$K$475,0))*HLOOKUP(AU$474,$J$471:$R$472,2)</f>
        <v>0</v>
      </c>
      <c r="AV528" s="186"/>
      <c r="AW528" s="186"/>
      <c r="AX528" s="16"/>
      <c r="AY528" s="8"/>
      <c r="AZ528" s="8"/>
      <c r="BA528" s="8"/>
    </row>
    <row r="529" spans="1:84" ht="14.5" outlineLevel="1" x14ac:dyDescent="0.35">
      <c r="A529" s="6"/>
      <c r="B529" s="7"/>
      <c r="C529" s="17"/>
      <c r="D529" s="17"/>
      <c r="E529" s="17"/>
      <c r="F529" s="26"/>
      <c r="G529" s="26" t="str">
        <f t="shared" ref="G529" si="240">_xlfn.CONCAT(H216:M216)</f>
        <v>MSMSMSMSMSms</v>
      </c>
      <c r="H529" s="222">
        <f t="shared" si="239"/>
        <v>0</v>
      </c>
      <c r="I529" s="222">
        <f t="shared" si="239"/>
        <v>1</v>
      </c>
      <c r="J529" s="222">
        <f t="shared" si="239"/>
        <v>0</v>
      </c>
      <c r="K529" s="222">
        <f t="shared" si="239"/>
        <v>0</v>
      </c>
      <c r="L529" s="695" cm="1">
        <f t="array" ref="L529">INDEX($H529:$K529,0,MATCH(L$475,$H$475:$K$475,0))*HLOOKUP(L$474,$J$471:$R$472,2)</f>
        <v>0</v>
      </c>
      <c r="M529" s="695" cm="1">
        <f t="array" ref="M529">INDEX($H529:$K529,0,MATCH(M$475,$H$475:$K$475,0))*HLOOKUP(M$474,$J$471:$R$472,2)</f>
        <v>1</v>
      </c>
      <c r="N529" s="695" cm="1">
        <f t="array" ref="N529">INDEX($H529:$K529,0,MATCH(N$475,$H$475:$K$475,0))*HLOOKUP(N$474,$J$471:$R$472,2)</f>
        <v>0</v>
      </c>
      <c r="O529" s="695" cm="1">
        <f t="array" ref="O529">INDEX($H529:$K529,0,MATCH(O$475,$H$475:$K$475,0))*HLOOKUP(O$474,$J$471:$R$472,2)</f>
        <v>0</v>
      </c>
      <c r="P529" s="695" cm="1">
        <f t="array" ref="P529">INDEX($H529:$K529,0,MATCH(P$475,$H$475:$K$475,0))*HLOOKUP(P$474,$J$471:$R$472,2)</f>
        <v>0</v>
      </c>
      <c r="Q529" s="695" cm="1">
        <f t="array" ref="Q529">INDEX($H529:$K529,0,MATCH(Q$475,$H$475:$K$475,0))*HLOOKUP(Q$474,$J$471:$R$472,2)</f>
        <v>1</v>
      </c>
      <c r="R529" s="695" cm="1">
        <f t="array" ref="R529">INDEX($H529:$K529,0,MATCH(R$475,$H$475:$K$475,0))*HLOOKUP(R$474,$J$471:$R$472,2)</f>
        <v>0</v>
      </c>
      <c r="S529" s="695" cm="1">
        <f t="array" ref="S529">INDEX($H529:$K529,0,MATCH(S$475,$H$475:$K$475,0))*HLOOKUP(S$474,$J$471:$R$472,2)</f>
        <v>0</v>
      </c>
      <c r="T529" s="695" cm="1">
        <f t="array" ref="T529">INDEX($H529:$K529,0,MATCH(T$475,$H$475:$K$475,0))*HLOOKUP(T$474,$J$471:$R$472,2)</f>
        <v>0</v>
      </c>
      <c r="U529" s="695" cm="1">
        <f t="array" ref="U529">INDEX($H529:$K529,0,MATCH(U$475,$H$475:$K$475,0))*HLOOKUP(U$474,$J$471:$R$472,2)</f>
        <v>1</v>
      </c>
      <c r="V529" s="695" cm="1">
        <f t="array" ref="V529">INDEX($H529:$K529,0,MATCH(V$475,$H$475:$K$475,0))*HLOOKUP(V$474,$J$471:$R$472,2)</f>
        <v>0</v>
      </c>
      <c r="W529" s="695" cm="1">
        <f t="array" ref="W529">INDEX($H529:$K529,0,MATCH(W$475,$H$475:$K$475,0))*HLOOKUP(W$474,$J$471:$R$472,2)</f>
        <v>0</v>
      </c>
      <c r="X529" s="695" cm="1">
        <f t="array" ref="X529">INDEX($H529:$K529,0,MATCH(X$475,$H$475:$K$475,0))*HLOOKUP(X$474,$J$471:$R$472,2)</f>
        <v>0</v>
      </c>
      <c r="Y529" s="695" cm="1">
        <f t="array" ref="Y529">INDEX($H529:$K529,0,MATCH(Y$475,$H$475:$K$475,0))*HLOOKUP(Y$474,$J$471:$R$472,2)</f>
        <v>1</v>
      </c>
      <c r="Z529" s="695" cm="1">
        <f t="array" ref="Z529">INDEX($H529:$K529,0,MATCH(Z$475,$H$475:$K$475,0))*HLOOKUP(Z$474,$J$471:$R$472,2)</f>
        <v>0</v>
      </c>
      <c r="AA529" s="695" cm="1">
        <f t="array" ref="AA529">INDEX($H529:$K529,0,MATCH(AA$475,$H$475:$K$475,0))*HLOOKUP(AA$474,$J$471:$R$472,2)</f>
        <v>0</v>
      </c>
      <c r="AB529" s="695" cm="1">
        <f t="array" ref="AB529">INDEX($H529:$K529,0,MATCH(AB$475,$H$475:$K$475,0))*HLOOKUP(AB$474,$J$471:$R$472,2)</f>
        <v>0</v>
      </c>
      <c r="AC529" s="695" cm="1">
        <f t="array" ref="AC529">INDEX($H529:$K529,0,MATCH(AC$475,$H$475:$K$475,0))*HLOOKUP(AC$474,$J$471:$R$472,2)</f>
        <v>1</v>
      </c>
      <c r="AD529" s="695" cm="1">
        <f t="array" ref="AD529">INDEX($H529:$K529,0,MATCH(AD$475,$H$475:$K$475,0))*HLOOKUP(AD$474,$J$471:$R$472,2)</f>
        <v>0</v>
      </c>
      <c r="AE529" s="695" cm="1">
        <f t="array" ref="AE529">INDEX($H529:$K529,0,MATCH(AE$475,$H$475:$K$475,0))*HLOOKUP(AE$474,$J$471:$R$472,2)</f>
        <v>0</v>
      </c>
      <c r="AF529" s="695" cm="1">
        <f t="array" ref="AF529">INDEX($H529:$K529,0,MATCH(AF$475,$H$475:$K$475,0))*HLOOKUP(AF$474,$J$471:$R$472,2)</f>
        <v>0</v>
      </c>
      <c r="AG529" s="695" cm="1">
        <f t="array" ref="AG529">INDEX($H529:$K529,0,MATCH(AG$475,$H$475:$K$475,0))*HLOOKUP(AG$474,$J$471:$R$472,2)</f>
        <v>1</v>
      </c>
      <c r="AH529" s="695" cm="1">
        <f t="array" ref="AH529">INDEX($H529:$K529,0,MATCH(AH$475,$H$475:$K$475,0))*HLOOKUP(AH$474,$J$471:$R$472,2)</f>
        <v>0</v>
      </c>
      <c r="AI529" s="695" cm="1">
        <f t="array" ref="AI529">INDEX($H529:$K529,0,MATCH(AI$475,$H$475:$K$475,0))*HLOOKUP(AI$474,$J$471:$R$472,2)</f>
        <v>0</v>
      </c>
      <c r="AJ529" s="695" cm="1">
        <f t="array" ref="AJ529">INDEX($H529:$K529,0,MATCH(AJ$475,$H$475:$K$475,0))*HLOOKUP(AJ$474,$J$471:$R$472,2)</f>
        <v>0</v>
      </c>
      <c r="AK529" s="695" cm="1">
        <f t="array" ref="AK529">INDEX($H529:$K529,0,MATCH(AK$475,$H$475:$K$475,0))*HLOOKUP(AK$474,$J$471:$R$472,2)</f>
        <v>1</v>
      </c>
      <c r="AL529" s="695" cm="1">
        <f t="array" ref="AL529">INDEX($H529:$K529,0,MATCH(AL$475,$H$475:$K$475,0))*HLOOKUP(AL$474,$J$471:$R$472,2)</f>
        <v>0</v>
      </c>
      <c r="AM529" s="695" cm="1">
        <f t="array" ref="AM529">INDEX($H529:$K529,0,MATCH(AM$475,$H$475:$K$475,0))*HLOOKUP(AM$474,$J$471:$R$472,2)</f>
        <v>0</v>
      </c>
      <c r="AN529" s="695" cm="1">
        <f t="array" ref="AN529">INDEX($H529:$K529,0,MATCH(AN$475,$H$475:$K$475,0))*HLOOKUP(AN$474,$J$471:$R$472,2)</f>
        <v>0</v>
      </c>
      <c r="AO529" s="695" cm="1">
        <f t="array" ref="AO529">INDEX($H529:$K529,0,MATCH(AO$475,$H$475:$K$475,0))*HLOOKUP(AO$474,$J$471:$R$472,2)</f>
        <v>1</v>
      </c>
      <c r="AP529" s="695" cm="1">
        <f t="array" ref="AP529">INDEX($H529:$K529,0,MATCH(AP$475,$H$475:$K$475,0))*HLOOKUP(AP$474,$J$471:$R$472,2)</f>
        <v>0</v>
      </c>
      <c r="AQ529" s="695" cm="1">
        <f t="array" ref="AQ529">INDEX($H529:$K529,0,MATCH(AQ$475,$H$475:$K$475,0))*HLOOKUP(AQ$474,$J$471:$R$472,2)</f>
        <v>0</v>
      </c>
      <c r="AR529" s="695" cm="1">
        <f t="array" ref="AR529">INDEX($H529:$K529,0,MATCH(AR$475,$H$475:$K$475,0))*HLOOKUP(AR$474,$J$471:$R$472,2)</f>
        <v>0</v>
      </c>
      <c r="AS529" s="695" cm="1">
        <f t="array" ref="AS529">INDEX($H529:$K529,0,MATCH(AS$475,$H$475:$K$475,0))*HLOOKUP(AS$474,$J$471:$R$472,2)</f>
        <v>1</v>
      </c>
      <c r="AT529" s="695" cm="1">
        <f t="array" ref="AT529">INDEX($H529:$K529,0,MATCH(AT$475,$H$475:$K$475,0))*HLOOKUP(AT$474,$J$471:$R$472,2)</f>
        <v>0</v>
      </c>
      <c r="AU529" s="695" cm="1">
        <f t="array" ref="AU529">INDEX($H529:$K529,0,MATCH(AU$475,$H$475:$K$475,0))*HLOOKUP(AU$474,$J$471:$R$472,2)</f>
        <v>0</v>
      </c>
      <c r="AV529" s="186"/>
      <c r="AW529" s="186"/>
      <c r="AX529" s="16"/>
      <c r="AY529" s="8"/>
      <c r="AZ529" s="8"/>
      <c r="BA529" s="8"/>
    </row>
    <row r="530" spans="1:84" ht="12" customHeight="1" outlineLevel="1" x14ac:dyDescent="0.35">
      <c r="A530" s="6"/>
      <c r="B530" s="7"/>
      <c r="C530" s="17"/>
      <c r="D530" s="17"/>
      <c r="E530" s="17"/>
      <c r="F530" s="33"/>
      <c r="G530" s="33"/>
      <c r="I530" s="33"/>
      <c r="J530" s="33"/>
      <c r="K530" s="34"/>
      <c r="L530" s="34"/>
      <c r="M530" s="34"/>
      <c r="N530" s="35"/>
      <c r="O530" s="35"/>
      <c r="P530" s="35"/>
      <c r="Q530" s="35"/>
      <c r="R530" s="35"/>
      <c r="S530" s="35"/>
      <c r="T530" s="35"/>
      <c r="U530" s="35"/>
      <c r="V530" s="35"/>
      <c r="W530" s="35"/>
      <c r="X530" s="186"/>
      <c r="Y530" s="186"/>
      <c r="Z530" s="186"/>
      <c r="AA530" s="186"/>
      <c r="AB530" s="186"/>
      <c r="AC530" s="186"/>
      <c r="AD530" s="186"/>
      <c r="AE530" s="186"/>
      <c r="AF530" s="186"/>
      <c r="AG530" s="186"/>
      <c r="AH530" s="186"/>
      <c r="AI530" s="186"/>
      <c r="AJ530" s="186"/>
      <c r="AK530" s="186"/>
      <c r="AL530" s="186"/>
      <c r="AM530" s="186"/>
      <c r="AN530" s="186"/>
      <c r="AO530" s="186"/>
      <c r="AP530" s="186"/>
      <c r="AQ530" s="186"/>
      <c r="AR530" s="186"/>
      <c r="AS530" s="186"/>
      <c r="AT530" s="186"/>
      <c r="AU530" s="186"/>
      <c r="AV530" s="186"/>
      <c r="AW530" s="186"/>
      <c r="AX530" s="16"/>
      <c r="AY530" s="8"/>
      <c r="AZ530" s="8"/>
      <c r="BA530" s="8"/>
    </row>
    <row r="531" spans="1:84" ht="5.15" customHeight="1" outlineLevel="1" x14ac:dyDescent="0.35">
      <c r="A531" s="6"/>
      <c r="B531" s="7"/>
      <c r="C531" s="17"/>
      <c r="D531" s="17"/>
      <c r="E531" s="17"/>
      <c r="F531" s="36"/>
      <c r="G531" s="36"/>
      <c r="H531" s="36"/>
      <c r="I531" s="36"/>
      <c r="J531" s="36"/>
      <c r="K531" s="37"/>
      <c r="L531" s="37"/>
      <c r="M531" s="37"/>
      <c r="N531" s="37"/>
      <c r="O531" s="38"/>
      <c r="P531" s="38"/>
      <c r="Q531" s="38"/>
      <c r="R531" s="38"/>
      <c r="S531" s="38"/>
      <c r="T531" s="38"/>
      <c r="U531" s="38"/>
      <c r="V531" s="38"/>
      <c r="W531" s="38"/>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16"/>
      <c r="AY531" s="8"/>
      <c r="AZ531" s="8"/>
      <c r="BA531" s="8"/>
    </row>
    <row r="532" spans="1:84" ht="25.4" customHeight="1" outlineLevel="1" x14ac:dyDescent="0.35">
      <c r="A532" s="6"/>
      <c r="B532" s="7"/>
      <c r="C532" s="39"/>
      <c r="D532" s="39"/>
      <c r="E532" s="39"/>
      <c r="F532" s="39"/>
      <c r="G532" s="40" t="str">
        <f>G150</f>
        <v>User defined rotations</v>
      </c>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c r="AV532" s="39"/>
      <c r="AW532" s="39"/>
      <c r="AX532" s="39"/>
      <c r="AY532" s="8"/>
      <c r="AZ532" s="8"/>
      <c r="BA532" s="8"/>
    </row>
    <row r="533" spans="1:84" ht="12" customHeight="1" outlineLevel="1" x14ac:dyDescent="0.35">
      <c r="A533" s="6"/>
      <c r="B533" s="7"/>
      <c r="C533" s="7"/>
      <c r="D533" s="7"/>
      <c r="E533" s="7"/>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spans="1:84" ht="12" customHeight="1" outlineLevel="1" x14ac:dyDescent="0.35">
      <c r="A534" s="6"/>
      <c r="B534" s="7"/>
      <c r="C534" s="7"/>
      <c r="D534" s="7"/>
      <c r="E534" s="7"/>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row>
    <row r="535" spans="1:84" ht="5.15" customHeight="1" outlineLevel="1" thickBot="1" x14ac:dyDescent="0.4">
      <c r="A535" s="6"/>
      <c r="B535" s="7"/>
      <c r="C535" s="7"/>
      <c r="D535" s="7"/>
      <c r="E535" s="7"/>
      <c r="F535" s="7"/>
      <c r="G535" s="7"/>
      <c r="H535" s="8"/>
      <c r="I535" s="8"/>
      <c r="J535" s="8"/>
      <c r="K535" s="8"/>
      <c r="L535" s="8"/>
      <c r="M535" s="8"/>
      <c r="N535" s="8"/>
      <c r="O535" s="8"/>
      <c r="P535" s="8"/>
      <c r="Q535" s="8"/>
      <c r="R535" s="8"/>
      <c r="S535" s="8"/>
      <c r="T535" s="8"/>
      <c r="U535" s="8"/>
      <c r="V535" s="8"/>
      <c r="W535" s="8"/>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row>
    <row r="536" spans="1:84" ht="5.15" customHeight="1" outlineLevel="1" x14ac:dyDescent="0.35">
      <c r="A536" s="6"/>
      <c r="B536" s="7"/>
      <c r="C536" s="9" t="s">
        <v>0</v>
      </c>
      <c r="D536" s="9"/>
      <c r="E536" s="9"/>
      <c r="F536" s="9"/>
      <c r="G536" s="9"/>
      <c r="H536" s="9"/>
      <c r="I536" s="9"/>
      <c r="J536" s="9"/>
      <c r="K536" s="10"/>
      <c r="L536" s="10"/>
      <c r="M536" s="10"/>
      <c r="N536" s="10"/>
      <c r="O536" s="10"/>
      <c r="P536" s="10"/>
      <c r="Q536" s="10"/>
      <c r="R536" s="10"/>
      <c r="S536" s="10"/>
      <c r="T536" s="10"/>
      <c r="U536" s="10"/>
      <c r="V536" s="10"/>
      <c r="W536" s="11"/>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35">
      <c r="A537" s="6"/>
      <c r="B537" s="7"/>
      <c r="C537" s="12"/>
      <c r="D537" s="12"/>
      <c r="E537" s="12" t="s">
        <v>1</v>
      </c>
      <c r="F537" s="13"/>
      <c r="G537" s="14" t="s">
        <v>24</v>
      </c>
      <c r="H537" s="13"/>
      <c r="I537" s="13"/>
      <c r="J537" s="13"/>
      <c r="K537" s="13"/>
      <c r="L537" s="13"/>
      <c r="M537" s="13"/>
      <c r="N537" s="13"/>
      <c r="O537" s="13"/>
      <c r="P537" s="13"/>
      <c r="Q537" s="13"/>
      <c r="R537" s="13"/>
      <c r="S537" s="15"/>
      <c r="T537" s="13"/>
      <c r="U537" s="15"/>
      <c r="V537" s="15"/>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35">
      <c r="A538" s="6"/>
      <c r="B538" s="7"/>
      <c r="C538" s="12"/>
      <c r="D538" s="12"/>
      <c r="E538" s="17"/>
      <c r="F538" s="13"/>
      <c r="G538" s="18"/>
      <c r="H538" s="13"/>
      <c r="I538" s="13"/>
      <c r="J538" s="13"/>
      <c r="K538" s="13"/>
      <c r="L538" s="13"/>
      <c r="M538" s="13"/>
      <c r="N538" s="13"/>
      <c r="O538" s="13"/>
      <c r="P538" s="13"/>
      <c r="Q538" s="13"/>
      <c r="R538" s="13"/>
      <c r="S538" s="15"/>
      <c r="T538" s="19"/>
      <c r="U538" s="15"/>
      <c r="V538" s="15"/>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4.5" outlineLevel="1" x14ac:dyDescent="0.35">
      <c r="A539" s="6"/>
      <c r="B539" s="7"/>
      <c r="C539" s="17"/>
      <c r="D539" s="12"/>
      <c r="E539" s="17"/>
      <c r="F539" s="13"/>
      <c r="G539" s="13" t="s">
        <v>2</v>
      </c>
      <c r="H539" s="13"/>
      <c r="I539" s="13"/>
      <c r="J539" s="884"/>
      <c r="K539" s="884"/>
      <c r="L539" s="884"/>
      <c r="M539" s="884"/>
      <c r="N539" s="884"/>
      <c r="O539" s="884"/>
      <c r="P539" s="884"/>
      <c r="Q539" s="884"/>
      <c r="R539" s="13"/>
      <c r="S539" s="15"/>
      <c r="T539" s="19"/>
      <c r="U539" s="15"/>
      <c r="V539" s="15"/>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35">
      <c r="A540" s="6"/>
      <c r="B540" s="7"/>
      <c r="C540" s="20">
        <v>0</v>
      </c>
      <c r="D540" s="12"/>
      <c r="E540" s="17"/>
      <c r="F540" s="13"/>
      <c r="G540" s="21"/>
      <c r="H540" s="13"/>
      <c r="I540" s="13"/>
      <c r="J540" s="13"/>
      <c r="K540" s="13"/>
      <c r="L540" s="13"/>
      <c r="M540" s="13"/>
      <c r="N540" s="13"/>
      <c r="O540" s="13"/>
      <c r="P540" s="13"/>
      <c r="Q540" s="13"/>
      <c r="R540" s="13"/>
      <c r="S540" s="15"/>
      <c r="T540" s="19"/>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12" customHeight="1" outlineLevel="1" x14ac:dyDescent="0.35">
      <c r="A541" s="6"/>
      <c r="B541" s="7"/>
      <c r="C541" s="17"/>
      <c r="D541" s="17"/>
      <c r="E541" s="17"/>
      <c r="F541" s="17"/>
      <c r="G541" s="17"/>
      <c r="H541" s="17"/>
      <c r="I541" s="17"/>
      <c r="J541" s="22"/>
      <c r="K541" s="22"/>
      <c r="L541" s="22"/>
      <c r="M541" s="22"/>
      <c r="N541" s="22"/>
      <c r="O541" s="22"/>
      <c r="P541" s="22"/>
      <c r="Q541" s="22"/>
      <c r="R541" s="22"/>
      <c r="S541" s="22"/>
      <c r="T541" s="22"/>
      <c r="U541" s="22"/>
      <c r="V541" s="22"/>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12" customHeight="1" outlineLevel="1" x14ac:dyDescent="0.35">
      <c r="A542" s="6"/>
      <c r="B542" s="7"/>
      <c r="C542" s="17"/>
      <c r="D542" s="17"/>
      <c r="E542" s="17"/>
      <c r="F542" s="17"/>
      <c r="G542" s="17"/>
      <c r="H542" s="17"/>
      <c r="I542" s="17"/>
      <c r="J542" s="17"/>
      <c r="K542" s="17"/>
      <c r="L542" s="22"/>
      <c r="M542" s="22"/>
      <c r="N542" s="22"/>
      <c r="O542" s="22"/>
      <c r="P542" s="22"/>
      <c r="Q542" s="22"/>
      <c r="R542" s="22"/>
      <c r="S542" s="22"/>
      <c r="T542" s="22"/>
      <c r="U542" s="22"/>
      <c r="V542" s="22"/>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35">
      <c r="A543" s="6"/>
      <c r="B543" s="7"/>
      <c r="C543" s="17"/>
      <c r="D543" s="17"/>
      <c r="E543" s="17"/>
      <c r="F543" s="17"/>
      <c r="G543" s="17"/>
      <c r="H543" s="17"/>
      <c r="I543" s="17"/>
      <c r="J543" s="23"/>
      <c r="K543" s="23"/>
      <c r="L543" s="23"/>
      <c r="M543" s="23"/>
      <c r="N543" s="23"/>
      <c r="O543" s="23"/>
      <c r="P543" s="23"/>
      <c r="Q543" s="23"/>
      <c r="R543" s="23"/>
      <c r="S543" s="22"/>
      <c r="T543" s="22"/>
      <c r="U543" s="22"/>
      <c r="V543" s="22"/>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84" ht="12" customHeight="1" outlineLevel="1" x14ac:dyDescent="0.35">
      <c r="A544" s="6"/>
      <c r="B544" s="7"/>
      <c r="C544" s="17"/>
      <c r="D544" s="17"/>
      <c r="E544" s="17"/>
      <c r="F544" s="17"/>
      <c r="G544" s="17"/>
      <c r="H544" s="17"/>
      <c r="I544" s="17"/>
      <c r="J544" s="23" t="s">
        <v>365</v>
      </c>
      <c r="K544" s="23" t="s">
        <v>53</v>
      </c>
      <c r="L544" s="23" t="s">
        <v>54</v>
      </c>
      <c r="M544" s="23" t="s">
        <v>55</v>
      </c>
      <c r="N544" s="23" t="s">
        <v>56</v>
      </c>
      <c r="O544" s="23" t="s">
        <v>861</v>
      </c>
      <c r="P544" s="23" t="s">
        <v>862</v>
      </c>
      <c r="Q544" s="23" t="s">
        <v>863</v>
      </c>
      <c r="R544" s="23" t="s">
        <v>1071</v>
      </c>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4.5" outlineLevel="1" x14ac:dyDescent="0.35">
      <c r="A545" s="6"/>
      <c r="B545" s="7"/>
      <c r="C545" s="17"/>
      <c r="D545" s="17"/>
      <c r="E545" s="17"/>
      <c r="F545" s="26"/>
      <c r="H545" s="27"/>
      <c r="I545" s="650" t="str">
        <f>General!G17</f>
        <v>b</v>
      </c>
      <c r="J545" s="228">
        <v>0.56999999999999995</v>
      </c>
      <c r="K545" s="228">
        <v>0.92</v>
      </c>
      <c r="L545" s="228">
        <v>1.02</v>
      </c>
      <c r="M545" s="228">
        <v>1</v>
      </c>
      <c r="N545" s="228">
        <v>0.97</v>
      </c>
      <c r="O545" s="227">
        <v>0.82</v>
      </c>
      <c r="P545" s="227">
        <v>0.81</v>
      </c>
      <c r="Q545" s="227">
        <v>0.56000000000000005</v>
      </c>
      <c r="R545" s="227">
        <v>0</v>
      </c>
      <c r="S545" s="60"/>
      <c r="T545" s="60"/>
      <c r="U545" s="60"/>
      <c r="V545" s="58"/>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4.5" outlineLevel="1" x14ac:dyDescent="0.35">
      <c r="A546" s="6"/>
      <c r="B546" s="7"/>
      <c r="C546" s="17"/>
      <c r="D546" s="17"/>
      <c r="E546" s="17"/>
      <c r="F546" s="26"/>
      <c r="H546" s="27"/>
      <c r="I546" s="650" t="str">
        <f>General!G18</f>
        <v>bd</v>
      </c>
      <c r="J546" s="228">
        <v>0.56999999999999995</v>
      </c>
      <c r="K546" s="228">
        <v>0.92</v>
      </c>
      <c r="L546" s="228">
        <v>1.02</v>
      </c>
      <c r="M546" s="228">
        <v>1</v>
      </c>
      <c r="N546" s="228">
        <v>0.97</v>
      </c>
      <c r="O546" s="227">
        <v>0.82</v>
      </c>
      <c r="P546" s="227">
        <v>0.81</v>
      </c>
      <c r="Q546" s="227">
        <v>0.56000000000000005</v>
      </c>
      <c r="R546" s="227">
        <v>0</v>
      </c>
      <c r="S546" s="60"/>
      <c r="T546" s="60"/>
      <c r="U546" s="60"/>
      <c r="V546" s="58"/>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4.5" outlineLevel="1" x14ac:dyDescent="0.35">
      <c r="A547" s="6"/>
      <c r="B547" s="7"/>
      <c r="C547" s="17"/>
      <c r="D547" s="17"/>
      <c r="E547" s="17"/>
      <c r="F547" s="26"/>
      <c r="H547" s="27"/>
      <c r="I547" s="650" t="str">
        <f>General!G19</f>
        <v>f</v>
      </c>
      <c r="J547" s="228">
        <v>0.6</v>
      </c>
      <c r="K547" s="228">
        <v>0.6</v>
      </c>
      <c r="L547" s="228">
        <v>0.6</v>
      </c>
      <c r="M547" s="228">
        <v>1</v>
      </c>
      <c r="N547" s="228">
        <v>1.1499999999999999</v>
      </c>
      <c r="O547" s="227">
        <v>1.05</v>
      </c>
      <c r="P547" s="227">
        <v>1.2</v>
      </c>
      <c r="Q547" s="227">
        <v>0.56000000000000005</v>
      </c>
      <c r="R547" s="227">
        <v>0</v>
      </c>
      <c r="S547" s="884"/>
      <c r="T547" s="57"/>
      <c r="U547" s="60"/>
      <c r="V547" s="58"/>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4.5" outlineLevel="1" x14ac:dyDescent="0.35">
      <c r="A548" s="6"/>
      <c r="B548" s="7"/>
      <c r="C548" s="17"/>
      <c r="D548" s="17"/>
      <c r="E548" s="17"/>
      <c r="F548" s="26"/>
      <c r="H548" s="27"/>
      <c r="I548" s="650" t="str">
        <f>General!G20</f>
        <v>h</v>
      </c>
      <c r="J548" s="228">
        <v>0.67</v>
      </c>
      <c r="K548" s="228">
        <v>0.92</v>
      </c>
      <c r="L548" s="228">
        <v>1.02</v>
      </c>
      <c r="M548" s="228">
        <v>1</v>
      </c>
      <c r="N548" s="228">
        <v>0.97</v>
      </c>
      <c r="O548" s="227">
        <v>0.82</v>
      </c>
      <c r="P548" s="227">
        <v>0.81</v>
      </c>
      <c r="Q548" s="227">
        <v>0.56000000000000005</v>
      </c>
      <c r="R548" s="227">
        <v>0</v>
      </c>
      <c r="S548" s="884"/>
      <c r="T548" s="57"/>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35">
      <c r="A549" s="6"/>
      <c r="B549" s="7"/>
      <c r="C549" s="17"/>
      <c r="D549" s="17"/>
      <c r="E549" s="17"/>
      <c r="F549" s="26"/>
      <c r="H549" s="27"/>
      <c r="I549" s="650" t="str">
        <f>General!G21</f>
        <v>i</v>
      </c>
      <c r="J549" s="228">
        <v>0.78</v>
      </c>
      <c r="K549" s="228">
        <v>1.1499999999999999</v>
      </c>
      <c r="L549" s="228">
        <v>1.04</v>
      </c>
      <c r="M549" s="228">
        <v>1</v>
      </c>
      <c r="N549" s="228">
        <v>0.95</v>
      </c>
      <c r="O549" s="227">
        <v>0.88</v>
      </c>
      <c r="P549" s="227">
        <v>0.89</v>
      </c>
      <c r="Q549" s="227">
        <v>0.56000000000000005</v>
      </c>
      <c r="R549" s="227">
        <v>0</v>
      </c>
      <c r="S549" s="884"/>
      <c r="T549" s="57"/>
      <c r="U549" s="57"/>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35">
      <c r="A550" s="6"/>
      <c r="B550" s="7"/>
      <c r="C550" s="17"/>
      <c r="D550" s="17"/>
      <c r="E550" s="17"/>
      <c r="F550" s="26"/>
      <c r="H550" s="27"/>
      <c r="I550" s="650" t="str">
        <f>General!G22</f>
        <v>k</v>
      </c>
      <c r="J550" s="228">
        <v>0.78</v>
      </c>
      <c r="K550" s="228">
        <v>1.1499999999999999</v>
      </c>
      <c r="L550" s="228">
        <v>1.04</v>
      </c>
      <c r="M550" s="228">
        <v>1</v>
      </c>
      <c r="N550" s="228">
        <v>0.95</v>
      </c>
      <c r="O550" s="227">
        <v>0.88</v>
      </c>
      <c r="P550" s="227">
        <v>0.89</v>
      </c>
      <c r="Q550" s="887">
        <v>0.56000000000000005</v>
      </c>
      <c r="R550" s="227">
        <v>0</v>
      </c>
      <c r="S550" s="884"/>
      <c r="T550" s="57"/>
      <c r="U550" s="57"/>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35">
      <c r="A551" s="6"/>
      <c r="B551" s="7"/>
      <c r="C551" s="17"/>
      <c r="D551" s="17"/>
      <c r="E551" s="17"/>
      <c r="F551" s="33"/>
      <c r="H551" s="27"/>
      <c r="I551" s="650" t="str">
        <f>General!G23</f>
        <v>l</v>
      </c>
      <c r="J551" s="228">
        <v>0.78</v>
      </c>
      <c r="K551" s="228">
        <v>1.1499999999999999</v>
      </c>
      <c r="L551" s="228">
        <v>1.04</v>
      </c>
      <c r="M551" s="228">
        <v>1</v>
      </c>
      <c r="N551" s="228">
        <v>0.8</v>
      </c>
      <c r="O551" s="227">
        <v>0.7</v>
      </c>
      <c r="P551" s="227">
        <v>0.6</v>
      </c>
      <c r="Q551" s="227">
        <v>0.56000000000000005</v>
      </c>
      <c r="R551" s="227">
        <v>0</v>
      </c>
      <c r="S551" s="884"/>
      <c r="T551" s="57"/>
      <c r="U551" s="57"/>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33"/>
      <c r="H552" s="27"/>
      <c r="I552" s="650" t="str">
        <f>General!G24</f>
        <v>lf</v>
      </c>
      <c r="J552" s="228">
        <v>0.78</v>
      </c>
      <c r="K552" s="228">
        <v>1.1499999999999999</v>
      </c>
      <c r="L552" s="228">
        <v>1.04</v>
      </c>
      <c r="M552" s="228">
        <v>1</v>
      </c>
      <c r="N552" s="228">
        <v>0.8</v>
      </c>
      <c r="O552" s="227">
        <v>0.7</v>
      </c>
      <c r="P552" s="227">
        <v>0.6</v>
      </c>
      <c r="Q552" s="227">
        <v>0.56000000000000005</v>
      </c>
      <c r="R552" s="227">
        <v>0</v>
      </c>
      <c r="S552" s="884"/>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4.5" outlineLevel="1" x14ac:dyDescent="0.35">
      <c r="A553" s="6"/>
      <c r="B553" s="7"/>
      <c r="C553" s="17"/>
      <c r="D553" s="17"/>
      <c r="E553" s="17"/>
      <c r="F553" s="33"/>
      <c r="H553" s="27"/>
      <c r="I553" s="650" t="str">
        <f>General!G25</f>
        <v>ms</v>
      </c>
      <c r="J553" s="228">
        <f t="shared" ref="J553:P553" si="241">0.215*J545+0.215*J560+0.215*J547+0.215*J551+0.14*J562</f>
        <v>0.6613</v>
      </c>
      <c r="K553" s="228">
        <f t="shared" si="241"/>
        <v>0.91184999999999994</v>
      </c>
      <c r="L553" s="228">
        <f t="shared" si="241"/>
        <v>0.94940000000000002</v>
      </c>
      <c r="M553" s="228">
        <f t="shared" si="241"/>
        <v>1</v>
      </c>
      <c r="N553" s="228">
        <f t="shared" si="241"/>
        <v>0.97215000000000007</v>
      </c>
      <c r="O553" s="228">
        <f t="shared" si="241"/>
        <v>0.83104999999999984</v>
      </c>
      <c r="P553" s="228">
        <f t="shared" si="241"/>
        <v>0.84310000000000007</v>
      </c>
      <c r="Q553" s="228">
        <f>0.215*Q545+0.215*Q560+0.215*Q547+0.215*Q551+0.14*Q562</f>
        <v>0.56000000000000005</v>
      </c>
      <c r="R553" s="228">
        <f t="shared" ref="R553" si="242">0.215*R545+0.215*R560+0.215*R547+0.215*R551+0.215*R562</f>
        <v>0</v>
      </c>
      <c r="S553" s="884"/>
      <c r="T553" s="57"/>
      <c r="U553" s="57"/>
      <c r="V553" s="58"/>
      <c r="W553" s="16"/>
      <c r="X553" s="8"/>
      <c r="Y553" s="8"/>
      <c r="Z553" s="8"/>
      <c r="AA553" s="8"/>
      <c r="AB553" s="8"/>
      <c r="AC553" s="8"/>
      <c r="AD553" s="886"/>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H554" s="27"/>
      <c r="I554" s="650" t="str">
        <f>General!G26</f>
        <v>o</v>
      </c>
      <c r="J554" s="228">
        <v>0.67</v>
      </c>
      <c r="K554" s="228">
        <v>0.92</v>
      </c>
      <c r="L554" s="228">
        <v>1.02</v>
      </c>
      <c r="M554" s="228">
        <v>1</v>
      </c>
      <c r="N554" s="228">
        <v>0.97</v>
      </c>
      <c r="O554" s="227">
        <v>0.82</v>
      </c>
      <c r="P554" s="227">
        <v>0.81</v>
      </c>
      <c r="Q554" s="227">
        <v>0.56000000000000005</v>
      </c>
      <c r="R554" s="227">
        <v>0</v>
      </c>
      <c r="S554" s="884"/>
      <c r="T554" s="57"/>
      <c r="U554" s="57"/>
      <c r="V554" s="58"/>
      <c r="W554" s="16"/>
      <c r="X554" s="8"/>
      <c r="Y554" s="8"/>
      <c r="Z554" s="8"/>
      <c r="AA554" s="8"/>
      <c r="AB554" s="8"/>
      <c r="AC554" s="8"/>
      <c r="AD554" s="886"/>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H555" s="27"/>
      <c r="I555" s="650" t="str">
        <f>General!G27</f>
        <v>od</v>
      </c>
      <c r="J555" s="228">
        <v>0.67</v>
      </c>
      <c r="K555" s="228">
        <v>0.92</v>
      </c>
      <c r="L555" s="228">
        <v>1.02</v>
      </c>
      <c r="M555" s="228">
        <v>1</v>
      </c>
      <c r="N555" s="228">
        <v>0.97</v>
      </c>
      <c r="O555" s="227">
        <v>0.82</v>
      </c>
      <c r="P555" s="227">
        <v>0.81</v>
      </c>
      <c r="Q555" s="227">
        <v>0.56000000000000005</v>
      </c>
      <c r="R555" s="227">
        <v>0</v>
      </c>
      <c r="S555" s="884"/>
      <c r="T555" s="57"/>
      <c r="U555" s="57"/>
      <c r="V555" s="58"/>
      <c r="W555" s="16"/>
      <c r="X555" s="8"/>
      <c r="Y555" s="8"/>
      <c r="Z555" s="8"/>
      <c r="AA555" s="8"/>
      <c r="AB555" s="8"/>
      <c r="AC555" s="8"/>
      <c r="AD555" s="886"/>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H556" s="27"/>
      <c r="I556" s="650" t="str">
        <f>General!G28</f>
        <v>of</v>
      </c>
      <c r="J556" s="228">
        <v>0.67</v>
      </c>
      <c r="K556" s="228">
        <v>0.92</v>
      </c>
      <c r="L556" s="228">
        <v>1.02</v>
      </c>
      <c r="M556" s="228">
        <v>1</v>
      </c>
      <c r="N556" s="228">
        <v>0.97</v>
      </c>
      <c r="O556" s="227">
        <v>0.82</v>
      </c>
      <c r="P556" s="227">
        <v>0.81</v>
      </c>
      <c r="Q556" s="227">
        <v>0.56000000000000005</v>
      </c>
      <c r="R556" s="227">
        <v>0</v>
      </c>
      <c r="S556" s="57"/>
      <c r="T556" s="57"/>
      <c r="U556" s="57"/>
      <c r="V556" s="58"/>
      <c r="W556" s="16"/>
      <c r="X556" s="8"/>
      <c r="Y556" s="8"/>
      <c r="Z556" s="8"/>
      <c r="AA556" s="8"/>
      <c r="AB556" s="8"/>
      <c r="AC556" s="8"/>
      <c r="AD556" s="886"/>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H557" s="27"/>
      <c r="I557" s="650" t="str">
        <f>General!G29</f>
        <v>r</v>
      </c>
      <c r="J557" s="227">
        <v>0.7</v>
      </c>
      <c r="K557" s="227">
        <v>1</v>
      </c>
      <c r="L557" s="227">
        <v>1.1299999999999999</v>
      </c>
      <c r="M557" s="227">
        <v>1</v>
      </c>
      <c r="N557" s="227">
        <v>0.97</v>
      </c>
      <c r="O557" s="227">
        <v>0.73</v>
      </c>
      <c r="P557" s="227">
        <v>0.77</v>
      </c>
      <c r="Q557" s="227">
        <v>0.56000000000000005</v>
      </c>
      <c r="R557" s="227">
        <v>0</v>
      </c>
      <c r="S557" s="57"/>
      <c r="T557" s="57"/>
      <c r="U557" s="57"/>
      <c r="V557" s="58"/>
      <c r="W557" s="16"/>
      <c r="X557" s="8"/>
      <c r="Y557" s="8"/>
      <c r="Z557" s="8"/>
      <c r="AA557" s="8"/>
      <c r="AB557" s="8"/>
      <c r="AC557" s="8"/>
      <c r="AD557" s="886"/>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33"/>
      <c r="H558" s="27"/>
      <c r="I558" s="650" t="str">
        <f>General!G30</f>
        <v>rd</v>
      </c>
      <c r="J558" s="227">
        <v>0.7</v>
      </c>
      <c r="K558" s="227">
        <v>1</v>
      </c>
      <c r="L558" s="227">
        <v>1.1299999999999999</v>
      </c>
      <c r="M558" s="227">
        <v>1</v>
      </c>
      <c r="N558" s="227">
        <v>0.97</v>
      </c>
      <c r="O558" s="227">
        <v>0.73</v>
      </c>
      <c r="P558" s="227">
        <v>0.77</v>
      </c>
      <c r="Q558" s="227">
        <v>0.56000000000000005</v>
      </c>
      <c r="R558" s="227">
        <v>0</v>
      </c>
      <c r="S558" s="57"/>
      <c r="T558" s="57"/>
      <c r="U558" s="57"/>
      <c r="V558" s="58"/>
      <c r="W558" s="16"/>
      <c r="X558" s="8"/>
      <c r="Y558" s="8"/>
      <c r="Z558" s="8"/>
      <c r="AA558" s="8"/>
      <c r="AB558" s="8"/>
      <c r="AC558" s="8"/>
      <c r="AD558" s="886"/>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33"/>
      <c r="H559" s="27"/>
      <c r="I559" s="650" t="str">
        <f>General!G31</f>
        <v>v</v>
      </c>
      <c r="J559" s="228">
        <v>0.78</v>
      </c>
      <c r="K559" s="228">
        <v>1.1499999999999999</v>
      </c>
      <c r="L559" s="228">
        <v>1.04</v>
      </c>
      <c r="M559" s="228">
        <v>1</v>
      </c>
      <c r="N559" s="228">
        <v>0.95</v>
      </c>
      <c r="O559" s="227">
        <v>0.88</v>
      </c>
      <c r="P559" s="227">
        <v>0.89</v>
      </c>
      <c r="Q559" s="227">
        <v>0.56000000000000005</v>
      </c>
      <c r="R559" s="227">
        <v>0</v>
      </c>
      <c r="S559" s="57"/>
      <c r="T559" s="57"/>
      <c r="U559" s="57"/>
      <c r="V559" s="58"/>
      <c r="W559" s="16"/>
      <c r="X559" s="8"/>
      <c r="Y559" s="8"/>
      <c r="Z559" s="8"/>
      <c r="AA559" s="8"/>
      <c r="AB559" s="8"/>
      <c r="AC559" s="8"/>
      <c r="AD559" s="886"/>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H560" s="27"/>
      <c r="I560" s="650" t="str">
        <f>General!G32</f>
        <v>w</v>
      </c>
      <c r="J560" s="228">
        <v>0.67</v>
      </c>
      <c r="K560" s="228">
        <v>0.92</v>
      </c>
      <c r="L560" s="228">
        <v>1.02</v>
      </c>
      <c r="M560" s="228">
        <v>1</v>
      </c>
      <c r="N560" s="228">
        <v>0.97</v>
      </c>
      <c r="O560" s="227">
        <v>0.82</v>
      </c>
      <c r="P560" s="227">
        <v>0.81</v>
      </c>
      <c r="Q560" s="227">
        <v>0.56000000000000005</v>
      </c>
      <c r="R560" s="227">
        <v>0</v>
      </c>
      <c r="S560" s="57"/>
      <c r="T560" s="57"/>
      <c r="U560" s="57"/>
      <c r="V560" s="58"/>
      <c r="W560" s="16"/>
      <c r="X560" s="8"/>
      <c r="Y560" s="8"/>
      <c r="Z560" s="8"/>
      <c r="AA560" s="8"/>
      <c r="AB560" s="8"/>
      <c r="AC560" s="8"/>
      <c r="AD560" s="886"/>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35">
      <c r="A561" s="6"/>
      <c r="B561" s="7"/>
      <c r="C561" s="17"/>
      <c r="D561" s="17"/>
      <c r="E561" s="17"/>
      <c r="F561" s="33"/>
      <c r="H561" s="26"/>
      <c r="I561" s="650" t="str">
        <f>General!G33</f>
        <v>wd</v>
      </c>
      <c r="J561" s="228">
        <v>0.67</v>
      </c>
      <c r="K561" s="228">
        <v>0.92</v>
      </c>
      <c r="L561" s="228">
        <v>1.02</v>
      </c>
      <c r="M561" s="228">
        <v>1</v>
      </c>
      <c r="N561" s="228">
        <v>0.97</v>
      </c>
      <c r="O561" s="227">
        <v>0.82</v>
      </c>
      <c r="P561" s="227">
        <v>0.81</v>
      </c>
      <c r="Q561" s="227">
        <v>0.56000000000000005</v>
      </c>
      <c r="R561" s="227">
        <v>0</v>
      </c>
      <c r="S561" s="57"/>
      <c r="T561" s="57"/>
      <c r="U561" s="57"/>
      <c r="V561" s="58"/>
      <c r="W561" s="16"/>
      <c r="X561" s="8"/>
      <c r="Y561" s="8"/>
      <c r="Z561" s="8"/>
      <c r="AA561" s="8"/>
      <c r="AB561" s="8"/>
      <c r="AC561" s="8"/>
      <c r="AD561" s="886"/>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35">
      <c r="A562" s="6"/>
      <c r="B562" s="7"/>
      <c r="C562" s="17"/>
      <c r="D562" s="17"/>
      <c r="E562" s="17"/>
      <c r="F562" s="33"/>
      <c r="H562" s="26"/>
      <c r="I562" s="650" t="str">
        <f>General!G34</f>
        <v>z</v>
      </c>
      <c r="J562" s="227">
        <v>0.7</v>
      </c>
      <c r="K562" s="227">
        <v>1</v>
      </c>
      <c r="L562" s="227">
        <v>1.1299999999999999</v>
      </c>
      <c r="M562" s="227">
        <v>1</v>
      </c>
      <c r="N562" s="227">
        <v>0.97</v>
      </c>
      <c r="O562" s="227">
        <v>0.73</v>
      </c>
      <c r="P562" s="227">
        <v>0.77</v>
      </c>
      <c r="Q562" s="227">
        <v>0.56000000000000005</v>
      </c>
      <c r="R562" s="227">
        <v>0</v>
      </c>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35">
      <c r="A563" s="6"/>
      <c r="B563" s="7"/>
      <c r="C563" s="17"/>
      <c r="D563" s="17"/>
      <c r="E563" s="17"/>
      <c r="F563" s="33"/>
      <c r="H563" s="26"/>
      <c r="I563" s="650" t="str">
        <f>General!G35</f>
        <v>zd</v>
      </c>
      <c r="J563" s="227">
        <v>0.7</v>
      </c>
      <c r="K563" s="227">
        <v>1</v>
      </c>
      <c r="L563" s="227">
        <v>1.1299999999999999</v>
      </c>
      <c r="M563" s="227">
        <v>1</v>
      </c>
      <c r="N563" s="227">
        <v>0.97</v>
      </c>
      <c r="O563" s="227">
        <v>0.73</v>
      </c>
      <c r="P563" s="227">
        <v>0.77</v>
      </c>
      <c r="Q563" s="227">
        <v>0.56000000000000005</v>
      </c>
      <c r="R563" s="227">
        <v>0</v>
      </c>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9" customHeight="1" outlineLevel="1" x14ac:dyDescent="0.35">
      <c r="A564" s="6"/>
      <c r="B564" s="7"/>
      <c r="C564" s="17"/>
      <c r="D564" s="17"/>
      <c r="E564" s="17"/>
      <c r="F564" s="36"/>
      <c r="G564" s="26"/>
      <c r="H564" s="26"/>
      <c r="I564" s="26"/>
      <c r="J564" s="30"/>
      <c r="K564" s="30"/>
      <c r="L564" s="30"/>
      <c r="M564" s="30"/>
      <c r="N564" s="30"/>
      <c r="O564" s="30"/>
      <c r="P564" s="30"/>
      <c r="Q564" s="30"/>
      <c r="R564" s="30"/>
      <c r="S564" s="30"/>
      <c r="T564" s="30"/>
      <c r="U564" s="30"/>
      <c r="V564" s="30"/>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25.4" customHeight="1" outlineLevel="1" x14ac:dyDescent="0.35">
      <c r="A565" s="6"/>
      <c r="B565" s="7"/>
      <c r="C565" s="39"/>
      <c r="D565" s="39"/>
      <c r="E565" s="39"/>
      <c r="F565" s="39"/>
      <c r="G565" s="40" t="str">
        <f>G537</f>
        <v>Yield by Soil</v>
      </c>
      <c r="H565" s="39"/>
      <c r="I565" s="39"/>
      <c r="J565" s="39"/>
      <c r="K565" s="39"/>
      <c r="L565" s="39"/>
      <c r="M565" s="39"/>
      <c r="N565" s="39"/>
      <c r="O565" s="39"/>
      <c r="P565" s="39"/>
      <c r="Q565" s="39"/>
      <c r="R565" s="39"/>
      <c r="S565" s="39"/>
      <c r="T565" s="39"/>
      <c r="U565" s="39"/>
      <c r="V565" s="39"/>
      <c r="W565" s="41" t="s">
        <v>23</v>
      </c>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12" customHeight="1" outlineLevel="1" x14ac:dyDescent="0.35">
      <c r="A566" s="6"/>
      <c r="B566" s="7"/>
      <c r="C566" s="7"/>
      <c r="D566" s="7"/>
      <c r="E566" s="7"/>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12" customHeight="1" outlineLevel="1" x14ac:dyDescent="0.35">
      <c r="A567" s="6"/>
      <c r="B567" s="7"/>
      <c r="C567" s="7"/>
      <c r="D567" s="7"/>
      <c r="E567" s="7"/>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row>
    <row r="568" spans="1:84" ht="5.15" customHeight="1" outlineLevel="1" thickBot="1" x14ac:dyDescent="0.4">
      <c r="A568" s="6"/>
      <c r="B568" s="7"/>
      <c r="C568" s="7"/>
      <c r="D568" s="7"/>
      <c r="E568" s="7"/>
      <c r="F568" s="7"/>
      <c r="G568" s="7"/>
      <c r="H568" s="8"/>
      <c r="I568" s="8"/>
      <c r="J568" s="8"/>
      <c r="K568" s="8"/>
      <c r="L568" s="8"/>
      <c r="M568" s="8"/>
      <c r="N568" s="8"/>
      <c r="O568" s="8"/>
      <c r="P568" s="8"/>
      <c r="Q568" s="8"/>
      <c r="R568" s="8"/>
      <c r="S568" s="8"/>
      <c r="T568" s="8"/>
      <c r="U568" s="8"/>
      <c r="V568" s="8"/>
      <c r="W568" s="8"/>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row>
    <row r="569" spans="1:84" ht="5.15" customHeight="1" outlineLevel="1" x14ac:dyDescent="0.35">
      <c r="A569" s="6"/>
      <c r="B569" s="7"/>
      <c r="C569" s="9" t="s">
        <v>0</v>
      </c>
      <c r="D569" s="9"/>
      <c r="E569" s="9"/>
      <c r="F569" s="9"/>
      <c r="G569" s="9"/>
      <c r="H569" s="9"/>
      <c r="I569" s="9"/>
      <c r="J569" s="9"/>
      <c r="K569" s="10"/>
      <c r="L569" s="10"/>
      <c r="M569" s="10"/>
      <c r="N569" s="10"/>
      <c r="O569" s="10"/>
      <c r="P569" s="10"/>
      <c r="Q569" s="10"/>
      <c r="R569" s="10"/>
      <c r="S569" s="10"/>
      <c r="T569" s="10"/>
      <c r="U569" s="10"/>
      <c r="V569" s="10"/>
      <c r="W569" s="11"/>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12" customHeight="1" outlineLevel="1" x14ac:dyDescent="0.35">
      <c r="A570" s="6"/>
      <c r="B570" s="7"/>
      <c r="C570" s="12"/>
      <c r="D570" s="12"/>
      <c r="E570" s="12" t="s">
        <v>1</v>
      </c>
      <c r="F570" s="13"/>
      <c r="G570" s="14" t="s">
        <v>1213</v>
      </c>
      <c r="H570" s="13"/>
      <c r="I570" s="13"/>
      <c r="J570" s="13"/>
      <c r="K570" s="13"/>
      <c r="L570" s="13"/>
      <c r="M570" s="13"/>
      <c r="N570" s="13"/>
      <c r="O570" s="13"/>
      <c r="P570" s="13"/>
      <c r="Q570" s="13"/>
      <c r="R570" s="13"/>
      <c r="S570" s="15"/>
      <c r="T570" s="13"/>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84" ht="12" customHeight="1" outlineLevel="1" x14ac:dyDescent="0.35">
      <c r="A571" s="6"/>
      <c r="B571" s="7"/>
      <c r="C571" s="12"/>
      <c r="D571" s="12"/>
      <c r="E571" s="17"/>
      <c r="F571" s="13"/>
      <c r="G571" s="18"/>
      <c r="H571" s="13"/>
      <c r="I571" s="13"/>
      <c r="J571" s="13"/>
      <c r="K571" s="13"/>
      <c r="L571" s="13"/>
      <c r="M571" s="13"/>
      <c r="N571" s="13"/>
      <c r="O571" s="13"/>
      <c r="P571" s="13"/>
      <c r="Q571" s="13"/>
      <c r="R571" s="13"/>
      <c r="S571" s="15"/>
      <c r="T571" s="19"/>
      <c r="U571" s="15"/>
      <c r="V571" s="15"/>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35">
      <c r="A572" s="6"/>
      <c r="B572" s="7"/>
      <c r="C572" s="17"/>
      <c r="D572" s="12"/>
      <c r="E572" s="17"/>
      <c r="F572" s="13"/>
      <c r="G572" s="13" t="s">
        <v>1214</v>
      </c>
      <c r="H572" s="13"/>
      <c r="I572" s="13"/>
      <c r="J572" s="13"/>
      <c r="K572" s="13"/>
      <c r="L572" s="13"/>
      <c r="M572" s="13"/>
      <c r="N572" s="13"/>
      <c r="O572" s="13"/>
      <c r="P572" s="13"/>
      <c r="Q572" s="13"/>
      <c r="R572" s="13"/>
      <c r="S572" s="15"/>
      <c r="T572" s="19"/>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35">
      <c r="A573" s="6"/>
      <c r="B573" s="7"/>
      <c r="C573" s="20">
        <v>0</v>
      </c>
      <c r="D573" s="12"/>
      <c r="E573" s="17"/>
      <c r="F573" s="13"/>
      <c r="G573" s="21"/>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35">
      <c r="A574" s="6"/>
      <c r="B574" s="7"/>
      <c r="C574" s="17"/>
      <c r="D574" s="17"/>
      <c r="E574" s="17"/>
      <c r="F574" s="17"/>
      <c r="G574" s="17"/>
      <c r="H574" s="17"/>
      <c r="I574" s="17"/>
      <c r="J574" s="22"/>
      <c r="K574" s="22"/>
      <c r="L574" s="22"/>
      <c r="M574" s="22"/>
      <c r="N574" s="22"/>
      <c r="O574" s="22"/>
      <c r="P574" s="22"/>
      <c r="Q574" s="22"/>
      <c r="R574" s="22"/>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35">
      <c r="A575" s="6"/>
      <c r="B575" s="7"/>
      <c r="C575" s="17"/>
      <c r="D575" s="17"/>
      <c r="E575" s="17"/>
      <c r="F575" s="17"/>
      <c r="G575" s="17"/>
      <c r="H575" s="17"/>
      <c r="I575" s="17"/>
      <c r="J575" s="17"/>
      <c r="K575" s="17"/>
      <c r="L575" s="22"/>
      <c r="M575" s="22"/>
      <c r="N575" s="22"/>
      <c r="O575" s="22"/>
      <c r="P575" s="22"/>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35">
      <c r="A576" s="6"/>
      <c r="B576" s="7"/>
      <c r="C576" s="17"/>
      <c r="D576" s="17"/>
      <c r="E576" s="17"/>
      <c r="F576" s="17"/>
      <c r="G576" s="17"/>
      <c r="H576" s="17"/>
      <c r="I576" s="17"/>
      <c r="J576" s="23"/>
      <c r="K576" s="23"/>
      <c r="L576" s="23"/>
      <c r="M576" s="23"/>
      <c r="N576" s="23"/>
      <c r="O576" s="23"/>
      <c r="P576" s="23"/>
      <c r="Q576" s="23"/>
      <c r="R576" s="23"/>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17"/>
      <c r="G577" s="17"/>
      <c r="H577" s="17"/>
      <c r="I577" s="17"/>
      <c r="J577" s="23" t="s">
        <v>365</v>
      </c>
      <c r="K577" s="23" t="s">
        <v>53</v>
      </c>
      <c r="L577" s="23" t="s">
        <v>54</v>
      </c>
      <c r="M577" s="23" t="s">
        <v>55</v>
      </c>
      <c r="N577" s="23" t="s">
        <v>56</v>
      </c>
      <c r="O577" s="23" t="s">
        <v>861</v>
      </c>
      <c r="P577" s="23" t="s">
        <v>862</v>
      </c>
      <c r="Q577" s="23" t="s">
        <v>863</v>
      </c>
      <c r="R577" s="23" t="s">
        <v>1071</v>
      </c>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4.5" outlineLevel="1" x14ac:dyDescent="0.35">
      <c r="A578" s="6"/>
      <c r="B578" s="7"/>
      <c r="C578" s="17"/>
      <c r="D578" s="17"/>
      <c r="E578" s="17"/>
      <c r="F578" s="26"/>
      <c r="H578" s="27"/>
      <c r="I578" s="491" t="s">
        <v>800</v>
      </c>
      <c r="J578" s="228">
        <v>1</v>
      </c>
      <c r="K578" s="228">
        <v>1</v>
      </c>
      <c r="L578" s="228">
        <v>1</v>
      </c>
      <c r="M578" s="228">
        <v>1</v>
      </c>
      <c r="N578" s="228">
        <v>1</v>
      </c>
      <c r="O578" s="228">
        <v>1</v>
      </c>
      <c r="P578" s="228">
        <v>1</v>
      </c>
      <c r="Q578" s="228">
        <v>1</v>
      </c>
      <c r="R578" s="227">
        <v>0</v>
      </c>
      <c r="S578" s="60"/>
      <c r="T578" s="60"/>
      <c r="U578" s="60"/>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4.5" outlineLevel="1" x14ac:dyDescent="0.35">
      <c r="A579" s="6"/>
      <c r="B579" s="7"/>
      <c r="C579" s="17"/>
      <c r="D579" s="17"/>
      <c r="E579" s="17"/>
      <c r="F579" s="26"/>
      <c r="H579" s="27"/>
      <c r="I579" s="492" t="s">
        <v>379</v>
      </c>
      <c r="J579" s="228">
        <v>0.98044009779951102</v>
      </c>
      <c r="K579" s="228">
        <v>0.98044009779951102</v>
      </c>
      <c r="L579" s="228">
        <v>0.98044009779951102</v>
      </c>
      <c r="M579" s="228">
        <v>0.98044009779951102</v>
      </c>
      <c r="N579" s="227">
        <v>1.0195599022004891</v>
      </c>
      <c r="O579" s="227">
        <v>1.0195599022004891</v>
      </c>
      <c r="P579" s="227">
        <v>1.0195599022004891</v>
      </c>
      <c r="Q579" s="228">
        <v>0.98044009779951102</v>
      </c>
      <c r="R579" s="227">
        <v>0</v>
      </c>
      <c r="S579" s="60"/>
      <c r="T579" s="60"/>
      <c r="U579" s="60"/>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4.5" outlineLevel="1" x14ac:dyDescent="0.35">
      <c r="A580" s="6"/>
      <c r="B580" s="7"/>
      <c r="C580" s="17"/>
      <c r="D580" s="17"/>
      <c r="E580" s="17"/>
      <c r="F580" s="26"/>
      <c r="H580" s="27"/>
      <c r="I580" s="492" t="s">
        <v>772</v>
      </c>
      <c r="J580" s="228">
        <v>0.98044009779951102</v>
      </c>
      <c r="K580" s="228">
        <v>0.98044009779951102</v>
      </c>
      <c r="L580" s="228">
        <v>0.98044009779951102</v>
      </c>
      <c r="M580" s="228">
        <v>0.98044009779951102</v>
      </c>
      <c r="N580" s="227">
        <v>1.0195599022004891</v>
      </c>
      <c r="O580" s="227">
        <v>1.0195599022004891</v>
      </c>
      <c r="P580" s="227">
        <v>1.0195599022004891</v>
      </c>
      <c r="Q580" s="228">
        <v>0.98044009779951102</v>
      </c>
      <c r="R580" s="227">
        <v>0</v>
      </c>
      <c r="S580" s="60"/>
      <c r="T580" s="57"/>
      <c r="U580" s="60"/>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4.5" outlineLevel="1" x14ac:dyDescent="0.35">
      <c r="A581" s="6"/>
      <c r="B581" s="7"/>
      <c r="C581" s="17"/>
      <c r="D581" s="17"/>
      <c r="E581" s="17"/>
      <c r="F581" s="26"/>
      <c r="H581" s="27"/>
      <c r="I581" s="492" t="s">
        <v>773</v>
      </c>
      <c r="J581" s="228">
        <v>0.94352159468438546</v>
      </c>
      <c r="K581" s="228">
        <v>0.94352159468438546</v>
      </c>
      <c r="L581" s="228">
        <v>0.94352159468438546</v>
      </c>
      <c r="M581" s="228">
        <v>0.94352159468438546</v>
      </c>
      <c r="N581" s="227">
        <v>1.0564784053156147</v>
      </c>
      <c r="O581" s="227">
        <v>1.0564784053156147</v>
      </c>
      <c r="P581" s="227">
        <v>1.0564784053156147</v>
      </c>
      <c r="Q581" s="228">
        <v>0.94352159468438546</v>
      </c>
      <c r="R581" s="227">
        <v>0</v>
      </c>
      <c r="S581" s="60"/>
      <c r="T581" s="57"/>
      <c r="U581" s="60"/>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26"/>
      <c r="H582" s="27"/>
      <c r="I582" s="492" t="s">
        <v>774</v>
      </c>
      <c r="J582" s="228">
        <v>0.94352159468438546</v>
      </c>
      <c r="K582" s="228">
        <v>0.94352159468438546</v>
      </c>
      <c r="L582" s="228">
        <v>0.94352159468438546</v>
      </c>
      <c r="M582" s="228">
        <v>0.94352159468438546</v>
      </c>
      <c r="N582" s="227">
        <v>1.0564784053156147</v>
      </c>
      <c r="O582" s="227">
        <v>1.0564784053156147</v>
      </c>
      <c r="P582" s="227">
        <v>1.0564784053156147</v>
      </c>
      <c r="Q582" s="228">
        <v>0.94352159468438546</v>
      </c>
      <c r="R582" s="227">
        <v>0</v>
      </c>
      <c r="S582" s="57"/>
      <c r="T582" s="57"/>
      <c r="U582" s="57"/>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26"/>
      <c r="H583" s="27"/>
      <c r="I583" s="492" t="s">
        <v>775</v>
      </c>
      <c r="J583" s="228">
        <v>1.0304789550072568</v>
      </c>
      <c r="K583" s="228">
        <v>1.0304789550072568</v>
      </c>
      <c r="L583" s="228">
        <v>1.0304789550072568</v>
      </c>
      <c r="M583" s="228">
        <v>1.0304789550072568</v>
      </c>
      <c r="N583" s="227">
        <v>0.96952104499274316</v>
      </c>
      <c r="O583" s="227">
        <v>0.96952104499274316</v>
      </c>
      <c r="P583" s="227">
        <v>0.96952104499274316</v>
      </c>
      <c r="Q583" s="228">
        <v>1.0304789550072568</v>
      </c>
      <c r="R583" s="227">
        <v>0</v>
      </c>
      <c r="S583" s="57"/>
      <c r="T583" s="57"/>
      <c r="U583" s="57"/>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33"/>
      <c r="H584" s="27"/>
      <c r="I584" s="492" t="s">
        <v>776</v>
      </c>
      <c r="J584" s="228">
        <v>1.0815709969788521</v>
      </c>
      <c r="K584" s="228">
        <v>1.0815709969788521</v>
      </c>
      <c r="L584" s="228">
        <v>1.0815709969788521</v>
      </c>
      <c r="M584" s="228">
        <v>1.0815709969788521</v>
      </c>
      <c r="N584" s="227">
        <v>0.91842900302114805</v>
      </c>
      <c r="O584" s="227">
        <v>0.91842900302114805</v>
      </c>
      <c r="P584" s="227">
        <v>0.91842900302114805</v>
      </c>
      <c r="Q584" s="228">
        <v>1.0815709969788521</v>
      </c>
      <c r="R584" s="227">
        <v>0</v>
      </c>
      <c r="S584" s="57"/>
      <c r="T584" s="57"/>
      <c r="U584" s="57"/>
      <c r="V584" s="58"/>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33"/>
      <c r="H585" s="27"/>
      <c r="I585" s="492" t="s">
        <v>777</v>
      </c>
      <c r="J585" s="228">
        <v>1.0971428571428572</v>
      </c>
      <c r="K585" s="228">
        <v>1.0971428571428572</v>
      </c>
      <c r="L585" s="228">
        <v>1.0971428571428572</v>
      </c>
      <c r="M585" s="228">
        <v>1.0971428571428572</v>
      </c>
      <c r="N585" s="227">
        <v>0.90285714285714291</v>
      </c>
      <c r="O585" s="227">
        <v>0.90285714285714291</v>
      </c>
      <c r="P585" s="227">
        <v>0.90285714285714291</v>
      </c>
      <c r="Q585" s="228">
        <v>1.0971428571428572</v>
      </c>
      <c r="R585" s="227">
        <v>0</v>
      </c>
      <c r="S585" s="57"/>
      <c r="T585" s="57"/>
      <c r="U585" s="57"/>
      <c r="V585" s="58"/>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H586" s="27"/>
      <c r="I586" s="492" t="s">
        <v>778</v>
      </c>
      <c r="J586" s="228">
        <v>1.125248508946322</v>
      </c>
      <c r="K586" s="228">
        <v>1.125248508946322</v>
      </c>
      <c r="L586" s="228">
        <v>1.125248508946322</v>
      </c>
      <c r="M586" s="228">
        <v>1.125248508946322</v>
      </c>
      <c r="N586" s="227">
        <v>0.874751491053678</v>
      </c>
      <c r="O586" s="227">
        <v>0.874751491053678</v>
      </c>
      <c r="P586" s="227">
        <v>0.874751491053678</v>
      </c>
      <c r="Q586" s="228">
        <v>1.125248508946322</v>
      </c>
      <c r="R586" s="227">
        <v>0</v>
      </c>
      <c r="S586" s="57"/>
      <c r="T586" s="57"/>
      <c r="U586" s="57"/>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H587" s="27"/>
      <c r="I587" s="493" t="s">
        <v>779</v>
      </c>
      <c r="J587" s="228">
        <v>1</v>
      </c>
      <c r="K587" s="228">
        <v>1</v>
      </c>
      <c r="L587" s="228">
        <v>1</v>
      </c>
      <c r="M587" s="228">
        <v>1</v>
      </c>
      <c r="N587" s="228">
        <v>1</v>
      </c>
      <c r="O587" s="228">
        <v>1</v>
      </c>
      <c r="P587" s="228">
        <v>1</v>
      </c>
      <c r="Q587" s="228">
        <v>1</v>
      </c>
      <c r="R587" s="227">
        <v>0</v>
      </c>
      <c r="S587" s="57"/>
      <c r="T587" s="57"/>
      <c r="U587" s="57"/>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33"/>
      <c r="R588" s="57"/>
      <c r="S588" s="57"/>
      <c r="T588" s="57"/>
      <c r="U588" s="57"/>
      <c r="V588" s="58"/>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33"/>
      <c r="G589" s="34"/>
      <c r="H589" s="34"/>
      <c r="I589" s="34"/>
      <c r="J589" s="61"/>
      <c r="K589" s="61"/>
      <c r="L589" s="61"/>
      <c r="M589" s="61"/>
      <c r="N589" s="61"/>
      <c r="O589" s="61"/>
      <c r="P589" s="61"/>
      <c r="Q589" s="61"/>
      <c r="R589" s="57"/>
      <c r="S589" s="57"/>
      <c r="T589" s="57"/>
      <c r="U589" s="57"/>
      <c r="V589" s="58"/>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15" customHeight="1" outlineLevel="1" x14ac:dyDescent="0.35">
      <c r="A590" s="6"/>
      <c r="B590" s="7"/>
      <c r="C590" s="17"/>
      <c r="D590" s="17"/>
      <c r="E590" s="17"/>
      <c r="F590" s="36"/>
      <c r="G590" s="37"/>
      <c r="H590" s="37"/>
      <c r="I590" s="37"/>
      <c r="J590" s="38"/>
      <c r="K590" s="38"/>
      <c r="L590" s="38"/>
      <c r="M590" s="38"/>
      <c r="N590" s="38"/>
      <c r="O590" s="38"/>
      <c r="P590" s="38"/>
      <c r="Q590" s="38"/>
      <c r="R590" s="38"/>
      <c r="S590" s="38"/>
      <c r="T590" s="38"/>
      <c r="U590" s="38"/>
      <c r="V590" s="30"/>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25.4" customHeight="1" outlineLevel="1" x14ac:dyDescent="0.35">
      <c r="A591" s="6"/>
      <c r="B591" s="7"/>
      <c r="C591" s="39"/>
      <c r="D591" s="39"/>
      <c r="E591" s="39"/>
      <c r="F591" s="39"/>
      <c r="G591" s="40" t="str">
        <f>G570</f>
        <v>Yield scalar for Soil in different weather years</v>
      </c>
      <c r="H591" s="39"/>
      <c r="I591" s="39"/>
      <c r="J591" s="39"/>
      <c r="K591" s="39"/>
      <c r="L591" s="39"/>
      <c r="M591" s="39"/>
      <c r="N591" s="39"/>
      <c r="O591" s="39"/>
      <c r="P591" s="39"/>
      <c r="Q591" s="39"/>
      <c r="R591" s="39"/>
      <c r="S591" s="39"/>
      <c r="T591" s="39"/>
      <c r="U591" s="39"/>
      <c r="V591" s="39"/>
      <c r="W591" s="41" t="s">
        <v>23</v>
      </c>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7"/>
      <c r="D592" s="7"/>
      <c r="E592" s="7"/>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7"/>
      <c r="D593" s="7"/>
      <c r="E593" s="7"/>
      <c r="F593" s="7"/>
      <c r="G593" s="7"/>
      <c r="H593" s="8"/>
      <c r="I593" s="8"/>
      <c r="J593" s="8"/>
      <c r="K593" s="8"/>
      <c r="L593" s="8"/>
      <c r="M593" s="8"/>
      <c r="N593" s="8"/>
      <c r="O593" s="8"/>
      <c r="P593" s="8"/>
      <c r="Q593" s="8"/>
      <c r="R593" s="8"/>
      <c r="S593" s="8"/>
      <c r="T593" s="8"/>
      <c r="U593" s="8"/>
      <c r="V593" s="8"/>
      <c r="W593" s="8"/>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row>
    <row r="594" spans="1:68" ht="5.15" customHeight="1" outlineLevel="1" thickBot="1" x14ac:dyDescent="0.4">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row>
    <row r="595" spans="1:68" ht="5.15" customHeight="1" outlineLevel="1" x14ac:dyDescent="0.35">
      <c r="A595" s="6"/>
      <c r="B595" s="7"/>
      <c r="C595" s="9" t="s">
        <v>0</v>
      </c>
      <c r="D595" s="9"/>
      <c r="E595" s="9"/>
      <c r="F595" s="9"/>
      <c r="G595" s="9"/>
      <c r="H595" s="9"/>
      <c r="I595" s="9"/>
      <c r="J595" s="9"/>
      <c r="K595" s="187"/>
      <c r="L595" s="10"/>
      <c r="M595" s="10"/>
      <c r="N595" s="10"/>
      <c r="O595" s="10"/>
      <c r="P595" s="10"/>
      <c r="Q595" s="10"/>
      <c r="R595" s="10"/>
      <c r="S595" s="10"/>
      <c r="T595" s="10"/>
      <c r="U595" s="10"/>
      <c r="V595" s="10"/>
      <c r="W595" s="11"/>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2"/>
      <c r="D596" s="12"/>
      <c r="E596" s="12" t="s">
        <v>1</v>
      </c>
      <c r="F596" s="13"/>
      <c r="G596" s="14" t="s">
        <v>317</v>
      </c>
      <c r="H596" s="13"/>
      <c r="I596" s="13" t="s">
        <v>1139</v>
      </c>
      <c r="J596" s="13"/>
      <c r="K596" s="13"/>
      <c r="L596" s="13"/>
      <c r="M596" s="13"/>
      <c r="N596" s="13"/>
      <c r="O596" s="13"/>
      <c r="P596" s="13"/>
      <c r="Q596" s="13"/>
      <c r="R596" s="13"/>
      <c r="S596" s="15"/>
      <c r="T596" s="13"/>
      <c r="U596" s="15"/>
      <c r="V596" s="15"/>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12"/>
      <c r="D597" s="12"/>
      <c r="E597" s="17"/>
      <c r="F597" s="13"/>
      <c r="G597" s="18"/>
      <c r="H597" s="13"/>
      <c r="I597" s="13"/>
      <c r="J597" s="13"/>
      <c r="K597" s="13"/>
      <c r="L597" s="13"/>
      <c r="M597" s="13"/>
      <c r="N597" s="13"/>
      <c r="O597" s="13"/>
      <c r="P597" s="13"/>
      <c r="Q597" s="13"/>
      <c r="R597" s="13"/>
      <c r="S597" s="15"/>
      <c r="T597" s="19"/>
      <c r="U597" s="15"/>
      <c r="V597" s="15"/>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7"/>
      <c r="D598" s="12"/>
      <c r="E598" s="17"/>
      <c r="F598" s="13"/>
      <c r="G598" s="13"/>
      <c r="H598" s="13"/>
      <c r="I598" s="13"/>
      <c r="J598" s="13"/>
      <c r="K598" s="13"/>
      <c r="L598" s="13"/>
      <c r="M598" s="13"/>
      <c r="N598" s="13"/>
      <c r="O598" s="13"/>
      <c r="P598" s="13"/>
      <c r="Q598" s="13"/>
      <c r="R598" s="13"/>
      <c r="S598" s="15"/>
      <c r="T598" s="19"/>
      <c r="U598" s="15"/>
      <c r="V598" s="15"/>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17"/>
      <c r="G599" s="17"/>
      <c r="H599" s="17"/>
      <c r="I599" s="17" t="s">
        <v>336</v>
      </c>
      <c r="J599" s="17"/>
      <c r="K599" s="17"/>
      <c r="L599" s="17"/>
      <c r="M599" s="17"/>
      <c r="N599" s="17"/>
      <c r="O599" s="17"/>
      <c r="P599" s="17"/>
      <c r="Q599" s="22"/>
      <c r="R599" s="22"/>
      <c r="S599" s="22"/>
      <c r="T599" s="22"/>
      <c r="U599" s="22"/>
      <c r="V599" s="2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17"/>
      <c r="G600" s="17"/>
      <c r="H600" s="17"/>
      <c r="I600" s="17"/>
      <c r="J600" s="17"/>
      <c r="K600" s="17"/>
      <c r="L600" s="17"/>
      <c r="M600" s="17"/>
      <c r="N600" s="17"/>
      <c r="O600" s="17"/>
      <c r="P600" s="17"/>
      <c r="Q600" s="24"/>
      <c r="R600" s="24"/>
      <c r="S600" s="22"/>
      <c r="T600" s="22"/>
      <c r="U600" s="22"/>
      <c r="V600" s="22"/>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17"/>
      <c r="G601" s="17" t="s">
        <v>1117</v>
      </c>
      <c r="H601" s="17" t="s">
        <v>1140</v>
      </c>
      <c r="I601" s="17" t="s">
        <v>100</v>
      </c>
      <c r="J601" s="17" t="s">
        <v>101</v>
      </c>
      <c r="K601" s="17" t="s">
        <v>1141</v>
      </c>
      <c r="L601" s="17" t="s">
        <v>102</v>
      </c>
      <c r="M601" s="17" t="s">
        <v>103</v>
      </c>
      <c r="N601" s="17" t="s">
        <v>102</v>
      </c>
      <c r="O601" s="23"/>
      <c r="P601" s="24"/>
      <c r="Q601" s="24"/>
      <c r="R601" s="24"/>
      <c r="S601" s="22"/>
      <c r="T601" s="22"/>
      <c r="U601" s="22"/>
      <c r="V601" s="22"/>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33"/>
      <c r="G602" s="153" t="s">
        <v>59</v>
      </c>
      <c r="H602" s="153" t="s">
        <v>59</v>
      </c>
      <c r="I602" s="225">
        <v>1</v>
      </c>
      <c r="J602" s="225">
        <v>1.3</v>
      </c>
      <c r="K602" s="225">
        <v>250</v>
      </c>
      <c r="L602" s="697">
        <f>MIN(364,INT((N602 - DATE(YEAR(N602),1,1))))</f>
        <v>90</v>
      </c>
      <c r="M602" s="225">
        <v>5</v>
      </c>
      <c r="N602" s="719">
        <v>43556</v>
      </c>
      <c r="O602" s="62"/>
      <c r="P602" s="62"/>
      <c r="Q602" s="59"/>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G603" s="153" t="s">
        <v>58</v>
      </c>
      <c r="H603" s="153" t="s">
        <v>749</v>
      </c>
      <c r="I603" s="225">
        <v>1</v>
      </c>
      <c r="J603" s="225">
        <v>1.1000000000000001</v>
      </c>
      <c r="K603" s="225">
        <v>100</v>
      </c>
      <c r="L603" s="697">
        <f>MIN(364,INT((N603 - DATE(YEAR(N603),1,1))))</f>
        <v>45</v>
      </c>
      <c r="M603" s="225">
        <v>90</v>
      </c>
      <c r="N603" s="719">
        <v>43511</v>
      </c>
      <c r="O603" s="62"/>
      <c r="P603" s="62"/>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33"/>
      <c r="G604" s="193" t="s">
        <v>335</v>
      </c>
      <c r="H604" s="193" t="s">
        <v>1118</v>
      </c>
      <c r="I604" s="225">
        <v>0</v>
      </c>
      <c r="J604" s="225">
        <v>0.97</v>
      </c>
      <c r="K604" s="225">
        <v>100</v>
      </c>
      <c r="L604" s="697">
        <f>MIN(364,INT((N604 - DATE(YEAR(N604),1,1))))</f>
        <v>134</v>
      </c>
      <c r="M604" s="225">
        <v>5</v>
      </c>
      <c r="N604" s="719">
        <v>43600</v>
      </c>
      <c r="O604" s="62"/>
      <c r="P604" s="62"/>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33"/>
      <c r="G605" s="194" t="s">
        <v>1142</v>
      </c>
      <c r="H605" s="194" t="s">
        <v>1119</v>
      </c>
      <c r="I605" s="225">
        <v>1</v>
      </c>
      <c r="J605" s="225">
        <v>0.7</v>
      </c>
      <c r="K605" s="225">
        <v>115</v>
      </c>
      <c r="L605" s="697">
        <f>MIN(364,INT((N605 - DATE(YEAR(N605),1,1))))</f>
        <v>151</v>
      </c>
      <c r="M605" s="225">
        <v>5</v>
      </c>
      <c r="N605" s="719">
        <v>43617</v>
      </c>
      <c r="O605" s="62"/>
      <c r="P605" s="62"/>
      <c r="Q605" s="59"/>
      <c r="R605" s="59"/>
      <c r="S605" s="59"/>
      <c r="T605" s="59"/>
      <c r="U605" s="59"/>
      <c r="V605" s="58"/>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35">
      <c r="A606" s="6"/>
      <c r="B606" s="7"/>
      <c r="C606" s="17"/>
      <c r="D606" s="17"/>
      <c r="E606" s="17"/>
      <c r="F606" s="33"/>
      <c r="G606" s="194" t="s">
        <v>997</v>
      </c>
      <c r="H606" s="194" t="s">
        <v>751</v>
      </c>
      <c r="I606" s="225">
        <v>1</v>
      </c>
      <c r="J606" s="225">
        <v>1.3</v>
      </c>
      <c r="K606" s="225">
        <v>100</v>
      </c>
      <c r="L606" s="697">
        <f>MIN(364,INT((N606 - DATE(YEAR(N606),1,1))))</f>
        <v>187</v>
      </c>
      <c r="M606" s="225">
        <v>5</v>
      </c>
      <c r="N606" s="719">
        <v>43653</v>
      </c>
      <c r="O606" s="62"/>
      <c r="P606" s="62"/>
      <c r="Q606" s="59"/>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O607" s="62"/>
      <c r="P607" s="62"/>
      <c r="Q607" s="59"/>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5.15" customHeight="1" outlineLevel="1" x14ac:dyDescent="0.35">
      <c r="A608" s="6"/>
      <c r="B608" s="7"/>
      <c r="C608" s="17"/>
      <c r="D608" s="17"/>
      <c r="E608" s="17"/>
      <c r="F608" s="36"/>
      <c r="G608" s="37"/>
      <c r="H608" s="37"/>
      <c r="I608" s="37"/>
      <c r="J608" s="38"/>
      <c r="K608" s="38"/>
      <c r="L608" s="38"/>
      <c r="M608" s="38"/>
      <c r="N608" s="38"/>
      <c r="O608" s="38"/>
      <c r="P608" s="38"/>
      <c r="Q608" s="38"/>
      <c r="R608" s="38"/>
      <c r="S608" s="38"/>
      <c r="T608" s="38"/>
      <c r="U608" s="38"/>
      <c r="V608" s="30"/>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25.4" customHeight="1" outlineLevel="1" x14ac:dyDescent="0.35">
      <c r="A609" s="6"/>
      <c r="B609" s="7"/>
      <c r="C609" s="39"/>
      <c r="D609" s="39"/>
      <c r="E609" s="39"/>
      <c r="F609" s="39"/>
      <c r="G609" s="40" t="str">
        <f>G596</f>
        <v>Fert info</v>
      </c>
      <c r="H609" s="39"/>
      <c r="I609" s="39"/>
      <c r="J609" s="39"/>
      <c r="K609" s="39"/>
      <c r="L609" s="39"/>
      <c r="M609" s="39"/>
      <c r="N609" s="39"/>
      <c r="O609" s="39"/>
      <c r="P609" s="39"/>
      <c r="Q609" s="39"/>
      <c r="R609" s="39"/>
      <c r="S609" s="39"/>
      <c r="T609" s="39"/>
      <c r="U609" s="39"/>
      <c r="V609" s="39"/>
      <c r="W609" s="41" t="s">
        <v>23</v>
      </c>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7"/>
      <c r="D610" s="7"/>
      <c r="E610" s="7"/>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7"/>
      <c r="D611" s="7"/>
      <c r="E611" s="7"/>
      <c r="F611" s="7"/>
      <c r="G611" s="7"/>
      <c r="H611" s="8"/>
      <c r="I611" s="8"/>
      <c r="J611" s="8"/>
      <c r="K611" s="8"/>
      <c r="L611" s="8"/>
      <c r="M611" s="8"/>
      <c r="N611" s="8"/>
      <c r="O611" s="8"/>
      <c r="P611" s="8"/>
      <c r="Q611" s="8"/>
      <c r="R611" s="8"/>
      <c r="S611" s="8"/>
      <c r="T611" s="8"/>
      <c r="U611" s="8"/>
      <c r="V611" s="8"/>
      <c r="W611" s="8"/>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row>
    <row r="612" spans="1:68" ht="5.15" customHeight="1" outlineLevel="1" thickBot="1" x14ac:dyDescent="0.4">
      <c r="A612" s="6"/>
      <c r="B612" s="7"/>
      <c r="C612" s="7"/>
      <c r="D612" s="7"/>
      <c r="E612" s="7"/>
      <c r="F612" s="7"/>
      <c r="G612" s="7"/>
      <c r="H612" s="8"/>
      <c r="I612" s="8"/>
      <c r="J612" s="8"/>
      <c r="K612" s="8"/>
      <c r="L612" s="8"/>
      <c r="M612" s="8"/>
      <c r="N612" s="8"/>
      <c r="O612" s="8"/>
      <c r="P612" s="8"/>
      <c r="Q612" s="8"/>
      <c r="R612" s="8"/>
      <c r="S612" s="8"/>
      <c r="T612" s="8"/>
      <c r="U612" s="8"/>
      <c r="V612" s="8"/>
      <c r="W612" s="8"/>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row>
    <row r="613" spans="1:68" ht="5.15" customHeight="1" outlineLevel="1" x14ac:dyDescent="0.35">
      <c r="A613" s="6"/>
      <c r="B613" s="7"/>
      <c r="C613" s="9" t="s">
        <v>0</v>
      </c>
      <c r="D613" s="9"/>
      <c r="E613" s="9"/>
      <c r="F613" s="9"/>
      <c r="G613" s="9"/>
      <c r="H613" s="9"/>
      <c r="I613" s="9"/>
      <c r="J613" s="9"/>
      <c r="K613" s="10"/>
      <c r="L613" s="10"/>
      <c r="M613" s="10"/>
      <c r="N613" s="10"/>
      <c r="O613" s="10"/>
      <c r="P613" s="10"/>
      <c r="Q613" s="10"/>
      <c r="R613" s="10"/>
      <c r="S613" s="10"/>
      <c r="T613" s="10"/>
      <c r="U613" s="10"/>
      <c r="V613" s="10"/>
      <c r="W613" s="11"/>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12"/>
      <c r="D614" s="12"/>
      <c r="E614" s="12" t="s">
        <v>1</v>
      </c>
      <c r="F614" s="13"/>
      <c r="G614" s="14" t="s">
        <v>31</v>
      </c>
      <c r="H614" s="13"/>
      <c r="I614" s="13"/>
      <c r="J614" s="13"/>
      <c r="K614" s="13"/>
      <c r="L614" s="13"/>
      <c r="M614" s="13"/>
      <c r="N614" s="13"/>
      <c r="O614" s="13"/>
      <c r="P614" s="13"/>
      <c r="Q614" s="13"/>
      <c r="R614" s="13"/>
      <c r="S614" s="15"/>
      <c r="T614" s="13"/>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2"/>
      <c r="D615" s="12"/>
      <c r="E615" s="17"/>
      <c r="F615" s="13"/>
      <c r="G615" s="18"/>
      <c r="H615" s="13"/>
      <c r="I615" s="13"/>
      <c r="J615" s="13"/>
      <c r="K615" s="13"/>
      <c r="L615" s="13"/>
      <c r="M615" s="13"/>
      <c r="N615" s="13"/>
      <c r="O615" s="13"/>
      <c r="P615" s="13"/>
      <c r="Q615" s="13"/>
      <c r="R615" s="13"/>
      <c r="S615" s="15"/>
      <c r="T615" s="19"/>
      <c r="U615" s="15"/>
      <c r="V615" s="15"/>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7"/>
      <c r="D616" s="12"/>
      <c r="E616" s="17"/>
      <c r="F616" s="13"/>
      <c r="G616" s="13" t="s">
        <v>2</v>
      </c>
      <c r="H616" s="13"/>
      <c r="I616" s="13"/>
      <c r="J616" s="13"/>
      <c r="K616" s="13"/>
      <c r="L616" s="13"/>
      <c r="M616" s="13"/>
      <c r="N616" s="13"/>
      <c r="O616" s="13"/>
      <c r="P616" s="13"/>
      <c r="Q616" s="13"/>
      <c r="R616" s="13"/>
      <c r="S616" s="15"/>
      <c r="T616" s="19"/>
      <c r="U616" s="15"/>
      <c r="V616" s="15"/>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20">
        <v>0</v>
      </c>
      <c r="D617" s="12"/>
      <c r="E617" s="17"/>
      <c r="F617" s="13"/>
      <c r="G617" s="21"/>
      <c r="H617" s="13"/>
      <c r="I617" s="13"/>
      <c r="J617" s="13"/>
      <c r="K617" s="13"/>
      <c r="L617" s="13"/>
      <c r="M617" s="13"/>
      <c r="N617" s="13"/>
      <c r="O617" s="13"/>
      <c r="P617" s="13"/>
      <c r="Q617" s="13"/>
      <c r="R617" s="13"/>
      <c r="S617" s="15"/>
      <c r="T617" s="19"/>
      <c r="U617" s="15"/>
      <c r="V617" s="15"/>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17"/>
      <c r="D618" s="17"/>
      <c r="E618" s="17"/>
      <c r="F618" s="17"/>
      <c r="G618" s="17"/>
      <c r="H618" s="17"/>
      <c r="I618" s="17"/>
      <c r="J618" s="22"/>
      <c r="K618" s="22"/>
      <c r="L618" s="22"/>
      <c r="M618" s="22"/>
      <c r="N618" s="22"/>
      <c r="O618" s="22"/>
      <c r="P618" s="22"/>
      <c r="Q618" s="22"/>
      <c r="R618" s="22"/>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7"/>
      <c r="D619" s="17"/>
      <c r="E619" s="17"/>
      <c r="F619" s="17"/>
      <c r="G619" s="17"/>
      <c r="H619" s="17"/>
      <c r="I619" s="17"/>
      <c r="J619" s="17"/>
      <c r="K619" s="17"/>
      <c r="L619" s="17"/>
      <c r="M619" s="17"/>
      <c r="N619" s="17"/>
      <c r="O619" s="17"/>
      <c r="P619" s="17"/>
      <c r="Q619" s="22"/>
      <c r="R619" s="22"/>
      <c r="S619" s="22"/>
      <c r="T619" s="22"/>
      <c r="U619" s="22"/>
      <c r="V619" s="2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7"/>
      <c r="D620" s="17"/>
      <c r="E620" s="17"/>
      <c r="F620" s="17"/>
      <c r="G620" s="17"/>
      <c r="H620" s="17"/>
      <c r="I620" s="17"/>
      <c r="J620" s="17"/>
      <c r="K620" s="17"/>
      <c r="L620" s="17"/>
      <c r="M620" s="17"/>
      <c r="N620" s="17"/>
      <c r="O620" s="17"/>
      <c r="P620" s="17"/>
      <c r="Q620" s="24"/>
      <c r="R620" s="24"/>
      <c r="S620" s="22"/>
      <c r="T620" s="22"/>
      <c r="U620" s="22"/>
      <c r="V620" s="2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7"/>
      <c r="E621" s="17"/>
      <c r="F621" s="17"/>
      <c r="G621" s="17"/>
      <c r="H621" s="17"/>
      <c r="I621" s="23" t="s">
        <v>365</v>
      </c>
      <c r="J621" s="23" t="s">
        <v>53</v>
      </c>
      <c r="K621" s="23" t="s">
        <v>54</v>
      </c>
      <c r="L621" s="23" t="s">
        <v>55</v>
      </c>
      <c r="M621" s="23" t="s">
        <v>56</v>
      </c>
      <c r="N621" s="23" t="s">
        <v>861</v>
      </c>
      <c r="O621" s="23" t="s">
        <v>862</v>
      </c>
      <c r="P621" s="23" t="s">
        <v>863</v>
      </c>
      <c r="Q621" s="23" t="s">
        <v>1071</v>
      </c>
      <c r="R621" s="24"/>
      <c r="S621" s="22"/>
      <c r="T621" s="22"/>
      <c r="U621" s="22"/>
      <c r="V621" s="22"/>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4.5" outlineLevel="1" x14ac:dyDescent="0.35">
      <c r="A622" s="6"/>
      <c r="B622" s="7"/>
      <c r="C622" s="17"/>
      <c r="D622" s="17"/>
      <c r="E622" s="17"/>
      <c r="F622" s="33"/>
      <c r="H622" s="193" t="str">
        <f>H602</f>
        <v>lime</v>
      </c>
      <c r="I622" s="226">
        <f>AVERAGE(J$545:J$563)</f>
        <v>0.69059473684210504</v>
      </c>
      <c r="J622" s="226">
        <f t="shared" ref="J622:Q622" si="243">AVERAGE(K$545:K$563)</f>
        <v>0.98009736842105277</v>
      </c>
      <c r="K622" s="226">
        <f t="shared" si="243"/>
        <v>1.0225999999999997</v>
      </c>
      <c r="L622" s="226">
        <f t="shared" si="243"/>
        <v>1</v>
      </c>
      <c r="M622" s="226">
        <f t="shared" si="243"/>
        <v>0.95853421052631582</v>
      </c>
      <c r="N622" s="226">
        <f t="shared" si="243"/>
        <v>0.8105815789473686</v>
      </c>
      <c r="O622" s="226">
        <f t="shared" si="243"/>
        <v>0.81437368421052636</v>
      </c>
      <c r="P622" s="226">
        <f t="shared" si="243"/>
        <v>0.56000000000000028</v>
      </c>
      <c r="Q622" s="226">
        <f t="shared" si="243"/>
        <v>0</v>
      </c>
      <c r="R622" s="59"/>
      <c r="S622" s="59"/>
      <c r="T622" s="59"/>
      <c r="U622" s="59"/>
      <c r="V622" s="58"/>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7"/>
      <c r="D623" s="17"/>
      <c r="E623" s="17"/>
      <c r="F623" s="33"/>
      <c r="H623" s="193" t="str">
        <f>H603</f>
        <v>early</v>
      </c>
      <c r="I623" s="226">
        <f t="shared" ref="I623:Q623" si="244">AVERAGE(J$545:J$563)</f>
        <v>0.69059473684210504</v>
      </c>
      <c r="J623" s="226">
        <f t="shared" si="244"/>
        <v>0.98009736842105277</v>
      </c>
      <c r="K623" s="226">
        <f t="shared" si="244"/>
        <v>1.0225999999999997</v>
      </c>
      <c r="L623" s="226">
        <f t="shared" si="244"/>
        <v>1</v>
      </c>
      <c r="M623" s="226">
        <f t="shared" si="244"/>
        <v>0.95853421052631582</v>
      </c>
      <c r="N623" s="226">
        <f t="shared" si="244"/>
        <v>0.8105815789473686</v>
      </c>
      <c r="O623" s="226">
        <f t="shared" si="244"/>
        <v>0.81437368421052636</v>
      </c>
      <c r="P623" s="226">
        <f t="shared" si="244"/>
        <v>0.56000000000000028</v>
      </c>
      <c r="Q623" s="226">
        <f t="shared" si="244"/>
        <v>0</v>
      </c>
      <c r="R623" s="59"/>
      <c r="S623" s="59"/>
      <c r="T623" s="59"/>
      <c r="U623" s="59"/>
      <c r="V623" s="58"/>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33"/>
      <c r="H624" s="193" t="str">
        <f>H604</f>
        <v>at_seeding</v>
      </c>
      <c r="I624" s="226">
        <f t="shared" ref="I624:Q624" si="245">AVERAGE(J$545:J$563)</f>
        <v>0.69059473684210504</v>
      </c>
      <c r="J624" s="226">
        <f t="shared" si="245"/>
        <v>0.98009736842105277</v>
      </c>
      <c r="K624" s="226">
        <f t="shared" si="245"/>
        <v>1.0225999999999997</v>
      </c>
      <c r="L624" s="226">
        <f t="shared" si="245"/>
        <v>1</v>
      </c>
      <c r="M624" s="226">
        <f t="shared" si="245"/>
        <v>0.95853421052631582</v>
      </c>
      <c r="N624" s="226">
        <f t="shared" si="245"/>
        <v>0.8105815789473686</v>
      </c>
      <c r="O624" s="226">
        <f t="shared" si="245"/>
        <v>0.81437368421052636</v>
      </c>
      <c r="P624" s="226">
        <f t="shared" si="245"/>
        <v>0.56000000000000028</v>
      </c>
      <c r="Q624" s="226">
        <f t="shared" si="245"/>
        <v>0</v>
      </c>
      <c r="R624" s="59"/>
      <c r="S624" s="59"/>
      <c r="T624" s="59"/>
      <c r="U624" s="59"/>
      <c r="V624" s="58"/>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33"/>
      <c r="H625" s="193" t="str">
        <f>H605</f>
        <v>mid</v>
      </c>
      <c r="I625" s="226">
        <f t="shared" ref="I625:Q625" si="246">AVERAGE(J$545:J$563)</f>
        <v>0.69059473684210504</v>
      </c>
      <c r="J625" s="226">
        <f t="shared" si="246"/>
        <v>0.98009736842105277</v>
      </c>
      <c r="K625" s="226">
        <f t="shared" si="246"/>
        <v>1.0225999999999997</v>
      </c>
      <c r="L625" s="226">
        <f t="shared" si="246"/>
        <v>1</v>
      </c>
      <c r="M625" s="226">
        <f t="shared" si="246"/>
        <v>0.95853421052631582</v>
      </c>
      <c r="N625" s="226">
        <f t="shared" si="246"/>
        <v>0.8105815789473686</v>
      </c>
      <c r="O625" s="226">
        <f t="shared" si="246"/>
        <v>0.81437368421052636</v>
      </c>
      <c r="P625" s="226">
        <f t="shared" si="246"/>
        <v>0.56000000000000028</v>
      </c>
      <c r="Q625" s="226">
        <f t="shared" si="246"/>
        <v>0</v>
      </c>
      <c r="R625" s="59"/>
      <c r="S625" s="59"/>
      <c r="T625" s="59"/>
      <c r="U625" s="59"/>
      <c r="V625" s="58"/>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33"/>
      <c r="H626" s="193" t="str">
        <f>H606</f>
        <v>late</v>
      </c>
      <c r="I626" s="226">
        <f t="shared" ref="I626:Q626" si="247">AVERAGE(J$545:J$563)</f>
        <v>0.69059473684210504</v>
      </c>
      <c r="J626" s="226">
        <f t="shared" si="247"/>
        <v>0.98009736842105277</v>
      </c>
      <c r="K626" s="226">
        <f t="shared" si="247"/>
        <v>1.0225999999999997</v>
      </c>
      <c r="L626" s="226">
        <f t="shared" si="247"/>
        <v>1</v>
      </c>
      <c r="M626" s="226">
        <f t="shared" si="247"/>
        <v>0.95853421052631582</v>
      </c>
      <c r="N626" s="226">
        <f t="shared" si="247"/>
        <v>0.8105815789473686</v>
      </c>
      <c r="O626" s="226">
        <f t="shared" si="247"/>
        <v>0.81437368421052636</v>
      </c>
      <c r="P626" s="226">
        <f t="shared" si="247"/>
        <v>0.56000000000000028</v>
      </c>
      <c r="Q626" s="226">
        <f t="shared" si="247"/>
        <v>0</v>
      </c>
      <c r="R626" s="59"/>
      <c r="S626" s="59"/>
      <c r="T626" s="59"/>
      <c r="U626" s="59"/>
      <c r="V626" s="58"/>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7"/>
      <c r="D627" s="17"/>
      <c r="E627" s="17"/>
      <c r="F627" s="33"/>
      <c r="Q627" s="59"/>
      <c r="R627" s="59"/>
      <c r="S627" s="59"/>
      <c r="T627" s="59"/>
      <c r="U627" s="59"/>
      <c r="V627" s="58"/>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33"/>
      <c r="Q628" s="59"/>
      <c r="R628" s="59"/>
      <c r="S628" s="59"/>
      <c r="T628" s="59"/>
      <c r="U628" s="59"/>
      <c r="V628" s="58"/>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6"/>
      <c r="B629" s="7"/>
      <c r="C629" s="17"/>
      <c r="D629" s="17"/>
      <c r="E629" s="17"/>
      <c r="F629" s="36"/>
      <c r="G629" s="37"/>
      <c r="H629" s="37"/>
      <c r="I629" s="37"/>
      <c r="J629" s="38"/>
      <c r="K629" s="38"/>
      <c r="L629" s="38"/>
      <c r="M629" s="38"/>
      <c r="N629" s="38"/>
      <c r="O629" s="38"/>
      <c r="P629" s="38"/>
      <c r="Q629" s="38"/>
      <c r="R629" s="38"/>
      <c r="S629" s="38"/>
      <c r="T629" s="38"/>
      <c r="U629" s="38"/>
      <c r="V629" s="30"/>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25.4" customHeight="1" outlineLevel="1" x14ac:dyDescent="0.35">
      <c r="A630" s="6"/>
      <c r="B630" s="7"/>
      <c r="C630" s="39"/>
      <c r="D630" s="39"/>
      <c r="E630" s="39"/>
      <c r="F630" s="39"/>
      <c r="G630" s="40" t="str">
        <f>G614</f>
        <v>Fert by Soil</v>
      </c>
      <c r="H630" s="39"/>
      <c r="I630" s="39"/>
      <c r="J630" s="39"/>
      <c r="K630" s="39"/>
      <c r="L630" s="39"/>
      <c r="M630" s="39"/>
      <c r="N630" s="39"/>
      <c r="O630" s="39"/>
      <c r="P630" s="39"/>
      <c r="Q630" s="39"/>
      <c r="R630" s="39"/>
      <c r="S630" s="39"/>
      <c r="T630" s="39"/>
      <c r="U630" s="39"/>
      <c r="V630" s="39"/>
      <c r="W630" s="41" t="s">
        <v>23</v>
      </c>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7"/>
      <c r="D631" s="7"/>
      <c r="E631" s="7"/>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7"/>
      <c r="D632" s="7"/>
      <c r="E632" s="7"/>
      <c r="F632" s="7"/>
      <c r="G632" s="7"/>
      <c r="H632" s="8"/>
      <c r="I632" s="8"/>
      <c r="J632" s="8"/>
      <c r="K632" s="8"/>
      <c r="L632" s="8"/>
      <c r="M632" s="8"/>
      <c r="N632" s="8"/>
      <c r="O632" s="8"/>
      <c r="P632" s="8"/>
      <c r="Q632" s="8"/>
      <c r="R632" s="8"/>
      <c r="S632" s="8"/>
      <c r="T632" s="8"/>
      <c r="U632" s="8"/>
      <c r="V632" s="8"/>
      <c r="W632" s="8"/>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row>
    <row r="633" spans="1:68" ht="5.15" customHeight="1" outlineLevel="1" thickBot="1" x14ac:dyDescent="0.4">
      <c r="A633" s="6"/>
      <c r="B633" s="7"/>
      <c r="C633" s="7"/>
      <c r="D633" s="7"/>
      <c r="E633" s="7"/>
      <c r="F633" s="7"/>
      <c r="G633" s="7"/>
      <c r="H633" s="8"/>
      <c r="I633" s="8"/>
      <c r="J633" s="8"/>
      <c r="K633" s="8"/>
      <c r="L633" s="8"/>
      <c r="M633" s="8"/>
      <c r="N633" s="8"/>
      <c r="O633" s="8"/>
      <c r="P633" s="8"/>
      <c r="Q633" s="8"/>
      <c r="R633" s="8"/>
      <c r="S633" s="8"/>
      <c r="T633" s="8"/>
      <c r="U633" s="8"/>
      <c r="V633" s="8"/>
      <c r="W633" s="8"/>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row>
    <row r="634" spans="1:68" ht="5.15" customHeight="1" outlineLevel="1" x14ac:dyDescent="0.35">
      <c r="A634" s="6"/>
      <c r="B634" s="7"/>
      <c r="C634" s="9" t="s">
        <v>0</v>
      </c>
      <c r="D634" s="9"/>
      <c r="E634" s="9"/>
      <c r="F634" s="9"/>
      <c r="G634" s="9"/>
      <c r="H634" s="9"/>
      <c r="I634" s="9"/>
      <c r="J634" s="9"/>
      <c r="K634" s="10"/>
      <c r="L634" s="10"/>
      <c r="M634" s="10"/>
      <c r="N634" s="10"/>
      <c r="O634" s="10"/>
      <c r="P634" s="10"/>
      <c r="Q634" s="10"/>
      <c r="R634" s="10"/>
      <c r="S634" s="10"/>
      <c r="T634" s="10"/>
      <c r="U634" s="10"/>
      <c r="V634" s="10"/>
      <c r="W634" s="11"/>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2"/>
      <c r="D635" s="12"/>
      <c r="E635" s="12" t="s">
        <v>1</v>
      </c>
      <c r="F635" s="13"/>
      <c r="G635" s="14" t="s">
        <v>32</v>
      </c>
      <c r="H635" s="13"/>
      <c r="I635" s="13"/>
      <c r="J635" s="13"/>
      <c r="K635" s="13"/>
      <c r="L635" s="13"/>
      <c r="M635" s="13"/>
      <c r="N635" s="13"/>
      <c r="O635" s="13"/>
      <c r="P635" s="13"/>
      <c r="Q635" s="13"/>
      <c r="R635" s="13"/>
      <c r="S635" s="15"/>
      <c r="T635" s="13"/>
      <c r="U635" s="15"/>
      <c r="V635" s="15"/>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2"/>
      <c r="D636" s="12"/>
      <c r="E636" s="17"/>
      <c r="F636" s="13"/>
      <c r="G636" s="18"/>
      <c r="H636" s="13"/>
      <c r="I636" s="13"/>
      <c r="J636" s="13"/>
      <c r="K636" s="13"/>
      <c r="L636" s="13"/>
      <c r="M636" s="13"/>
      <c r="N636" s="13"/>
      <c r="O636" s="13"/>
      <c r="P636" s="13"/>
      <c r="Q636" s="13"/>
      <c r="R636" s="13"/>
      <c r="S636" s="15"/>
      <c r="T636" s="19"/>
      <c r="U636" s="15"/>
      <c r="V636" s="15"/>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2"/>
      <c r="E637" s="17"/>
      <c r="F637" s="13"/>
      <c r="G637" s="13" t="s">
        <v>2</v>
      </c>
      <c r="H637" s="13"/>
      <c r="I637" s="13"/>
      <c r="J637" s="13"/>
      <c r="K637" s="13"/>
      <c r="L637" s="13"/>
      <c r="M637" s="13"/>
      <c r="N637" s="13"/>
      <c r="O637" s="13"/>
      <c r="P637" s="13"/>
      <c r="Q637" s="13"/>
      <c r="R637" s="13"/>
      <c r="S637" s="15"/>
      <c r="T637" s="19"/>
      <c r="U637" s="15"/>
      <c r="V637" s="15"/>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20">
        <v>0</v>
      </c>
      <c r="D638" s="12"/>
      <c r="E638" s="17"/>
      <c r="F638" s="13"/>
      <c r="G638" s="21"/>
      <c r="H638" s="13"/>
      <c r="I638" s="13"/>
      <c r="J638" s="13"/>
      <c r="K638" s="13"/>
      <c r="L638" s="13"/>
      <c r="M638" s="13"/>
      <c r="N638" s="13"/>
      <c r="O638" s="13"/>
      <c r="P638" s="13"/>
      <c r="Q638" s="13"/>
      <c r="R638" s="13"/>
      <c r="S638" s="15"/>
      <c r="T638" s="19"/>
      <c r="U638" s="15"/>
      <c r="V638" s="15"/>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17"/>
      <c r="G639" s="17"/>
      <c r="H639" s="17"/>
      <c r="I639" s="17"/>
      <c r="J639" s="22"/>
      <c r="K639" s="22"/>
      <c r="L639" s="22"/>
      <c r="M639" s="22"/>
      <c r="N639" s="22"/>
      <c r="O639" s="22"/>
      <c r="P639" s="22"/>
      <c r="Q639" s="22"/>
      <c r="R639" s="22"/>
      <c r="S639" s="22"/>
      <c r="T639" s="22"/>
      <c r="U639" s="22"/>
      <c r="V639" s="2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17"/>
      <c r="G640" s="17"/>
      <c r="H640" s="17"/>
      <c r="I640" s="17"/>
      <c r="J640" s="17"/>
      <c r="K640" s="17"/>
      <c r="L640" s="22"/>
      <c r="M640" s="22"/>
      <c r="N640" s="22"/>
      <c r="O640" s="22"/>
      <c r="P640" s="22"/>
      <c r="Q640" s="22"/>
      <c r="R640" s="22"/>
      <c r="S640" s="22"/>
      <c r="T640" s="22"/>
      <c r="U640" s="22"/>
      <c r="V640" s="2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17"/>
      <c r="G641" s="17"/>
      <c r="H641" s="17"/>
      <c r="I641" s="17"/>
      <c r="J641" s="23"/>
      <c r="K641" s="23"/>
      <c r="L641" s="23"/>
      <c r="M641" s="23"/>
      <c r="N641" s="23"/>
      <c r="O641" s="23"/>
      <c r="P641" s="23"/>
      <c r="Q641" s="24"/>
      <c r="R641" s="24"/>
      <c r="S641" s="22"/>
      <c r="T641" s="22"/>
      <c r="U641" s="22"/>
      <c r="V641" s="2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17"/>
      <c r="G642" s="17"/>
      <c r="H642" s="17"/>
      <c r="I642" s="23" t="s">
        <v>365</v>
      </c>
      <c r="J642" s="23" t="s">
        <v>53</v>
      </c>
      <c r="K642" s="23" t="s">
        <v>54</v>
      </c>
      <c r="L642" s="23" t="s">
        <v>55</v>
      </c>
      <c r="M642" s="23" t="s">
        <v>56</v>
      </c>
      <c r="N642" s="23" t="s">
        <v>861</v>
      </c>
      <c r="O642" s="23" t="s">
        <v>862</v>
      </c>
      <c r="P642" s="23" t="s">
        <v>863</v>
      </c>
      <c r="Q642" s="23" t="s">
        <v>1071</v>
      </c>
      <c r="R642" s="24"/>
      <c r="S642" s="22"/>
      <c r="T642" s="22"/>
      <c r="U642" s="22"/>
      <c r="V642" s="2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4.5" outlineLevel="1" x14ac:dyDescent="0.35">
      <c r="A643" s="6"/>
      <c r="B643" s="7"/>
      <c r="C643" s="17"/>
      <c r="D643" s="17"/>
      <c r="E643" s="17"/>
      <c r="F643" s="26"/>
      <c r="G643" s="27"/>
      <c r="H643" s="34" t="s">
        <v>983</v>
      </c>
      <c r="I643" s="226">
        <v>1</v>
      </c>
      <c r="J643" s="226">
        <v>1</v>
      </c>
      <c r="K643" s="226">
        <v>1</v>
      </c>
      <c r="L643" s="226">
        <v>1</v>
      </c>
      <c r="M643" s="226">
        <v>1</v>
      </c>
      <c r="N643" s="226">
        <v>1</v>
      </c>
      <c r="O643" s="226">
        <v>1</v>
      </c>
      <c r="P643" s="226">
        <v>1</v>
      </c>
      <c r="Q643" s="226">
        <v>1</v>
      </c>
      <c r="R643" s="151"/>
      <c r="S643" s="151"/>
      <c r="T643" s="151"/>
      <c r="U643" s="151"/>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35">
      <c r="A644" s="6"/>
      <c r="B644" s="7"/>
      <c r="C644" s="17"/>
      <c r="D644" s="17"/>
      <c r="E644" s="17"/>
      <c r="F644" s="33"/>
      <c r="G644" s="34"/>
      <c r="H644" s="34"/>
      <c r="I644" s="34"/>
      <c r="J644" s="34"/>
      <c r="K644" s="34"/>
      <c r="L644" s="34"/>
      <c r="M644" s="34"/>
      <c r="N644" s="34"/>
      <c r="O644" s="34"/>
      <c r="P644" s="34"/>
      <c r="Q644" s="152"/>
      <c r="R644" s="152"/>
      <c r="S644" s="152"/>
      <c r="T644" s="152"/>
      <c r="U644" s="152"/>
      <c r="V644" s="4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15" customHeight="1" outlineLevel="1" x14ac:dyDescent="0.35">
      <c r="A645" s="6"/>
      <c r="B645" s="7"/>
      <c r="C645" s="17"/>
      <c r="D645" s="17"/>
      <c r="E645" s="17"/>
      <c r="F645" s="36"/>
      <c r="G645" s="37"/>
      <c r="H645" s="37"/>
      <c r="I645" s="37"/>
      <c r="J645" s="38"/>
      <c r="K645" s="38"/>
      <c r="L645" s="38"/>
      <c r="M645" s="38"/>
      <c r="N645" s="38"/>
      <c r="O645" s="38"/>
      <c r="P645" s="38"/>
      <c r="Q645" s="38"/>
      <c r="R645" s="38"/>
      <c r="S645" s="38"/>
      <c r="T645" s="38"/>
      <c r="U645" s="38"/>
      <c r="V645" s="30"/>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25.4" customHeight="1" outlineLevel="1" x14ac:dyDescent="0.35">
      <c r="A646" s="6"/>
      <c r="B646" s="7"/>
      <c r="C646" s="39"/>
      <c r="D646" s="39"/>
      <c r="E646" s="39"/>
      <c r="F646" s="39"/>
      <c r="G646" s="40" t="str">
        <f>G635</f>
        <v>Chemical by Soil</v>
      </c>
      <c r="H646" s="39"/>
      <c r="I646" s="39"/>
      <c r="J646" s="39"/>
      <c r="K646" s="39"/>
      <c r="L646" s="39"/>
      <c r="M646" s="39"/>
      <c r="N646" s="39"/>
      <c r="O646" s="39"/>
      <c r="P646" s="39"/>
      <c r="Q646" s="39"/>
      <c r="R646" s="39"/>
      <c r="S646" s="39"/>
      <c r="T646" s="39"/>
      <c r="U646" s="39"/>
      <c r="V646" s="39"/>
      <c r="W646" s="41" t="s">
        <v>23</v>
      </c>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7"/>
      <c r="D648" s="7"/>
      <c r="E648" s="7"/>
      <c r="F648" s="7"/>
      <c r="G648" s="7"/>
      <c r="H648" s="8"/>
      <c r="I648" s="8"/>
      <c r="J648" s="8"/>
      <c r="K648" s="8"/>
      <c r="L648" s="8"/>
      <c r="M648" s="8"/>
      <c r="N648" s="8"/>
      <c r="O648" s="8"/>
      <c r="P648" s="8"/>
      <c r="Q648" s="8"/>
      <c r="R648" s="8"/>
      <c r="S648" s="8"/>
      <c r="T648" s="8"/>
      <c r="U648" s="8"/>
      <c r="V648" s="8"/>
      <c r="W648" s="8"/>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row>
    <row r="649" spans="1:68" ht="5.15" customHeight="1" outlineLevel="1" thickBot="1" x14ac:dyDescent="0.4">
      <c r="A649" s="6"/>
      <c r="B649" s="7"/>
      <c r="C649" s="7"/>
      <c r="D649" s="7"/>
      <c r="E649" s="7"/>
      <c r="F649" s="7"/>
      <c r="G649" s="7"/>
      <c r="H649" s="8"/>
      <c r="I649" s="8"/>
      <c r="J649" s="8"/>
      <c r="K649" s="8"/>
      <c r="L649" s="8"/>
      <c r="M649" s="8"/>
      <c r="N649" s="8"/>
      <c r="O649" s="8"/>
      <c r="P649" s="8"/>
      <c r="Q649" s="8"/>
      <c r="R649" s="8"/>
      <c r="S649" s="8"/>
      <c r="T649" s="8"/>
      <c r="U649" s="8"/>
      <c r="V649" s="8"/>
      <c r="W649" s="8"/>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row>
    <row r="650" spans="1:68" ht="5.15" customHeight="1" outlineLevel="1" x14ac:dyDescent="0.35">
      <c r="A650" s="6"/>
      <c r="B650" s="7"/>
      <c r="C650" s="9" t="s">
        <v>0</v>
      </c>
      <c r="D650" s="9"/>
      <c r="E650" s="9"/>
      <c r="F650" s="9"/>
      <c r="G650" s="9"/>
      <c r="H650" s="9"/>
      <c r="I650" s="9"/>
      <c r="J650" s="9"/>
      <c r="K650" s="10"/>
      <c r="L650" s="10"/>
      <c r="M650" s="10"/>
      <c r="N650" s="10"/>
      <c r="O650" s="10"/>
      <c r="P650" s="10"/>
      <c r="Q650" s="10"/>
      <c r="R650" s="10"/>
      <c r="S650" s="10"/>
      <c r="T650" s="10"/>
      <c r="U650" s="10"/>
      <c r="V650" s="10"/>
      <c r="W650" s="11"/>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2"/>
      <c r="D651" s="12"/>
      <c r="E651" s="12" t="s">
        <v>1</v>
      </c>
      <c r="F651" s="13"/>
      <c r="G651" s="14" t="s">
        <v>223</v>
      </c>
      <c r="H651" s="13"/>
      <c r="I651" s="13"/>
      <c r="J651" s="13"/>
      <c r="K651" s="13"/>
      <c r="L651" s="13"/>
      <c r="M651" s="13"/>
      <c r="N651" s="13"/>
      <c r="O651" s="13"/>
      <c r="P651" s="13"/>
      <c r="Q651" s="13"/>
      <c r="R651" s="13"/>
      <c r="S651" s="15"/>
      <c r="T651" s="13"/>
      <c r="U651" s="15"/>
      <c r="V651" s="15"/>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2"/>
      <c r="D652" s="12"/>
      <c r="E652" s="17"/>
      <c r="F652" s="13"/>
      <c r="G652" s="18"/>
      <c r="H652" s="13" t="s">
        <v>224</v>
      </c>
      <c r="I652" s="13"/>
      <c r="J652" s="13"/>
      <c r="K652" s="13"/>
      <c r="L652" s="13"/>
      <c r="M652" s="13"/>
      <c r="N652" s="13"/>
      <c r="O652" s="13"/>
      <c r="P652" s="13"/>
      <c r="Q652" s="13"/>
      <c r="R652" s="13"/>
      <c r="S652" s="15"/>
      <c r="T652" s="19"/>
      <c r="U652" s="15"/>
      <c r="V652" s="15"/>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2"/>
      <c r="E653" s="17"/>
      <c r="F653" s="13"/>
      <c r="G653" s="13"/>
      <c r="H653" s="13"/>
      <c r="I653" s="13"/>
      <c r="J653" s="13"/>
      <c r="K653" s="13"/>
      <c r="L653" s="13"/>
      <c r="M653" s="13"/>
      <c r="N653" s="13"/>
      <c r="O653" s="13"/>
      <c r="P653" s="13"/>
      <c r="Q653" s="13"/>
      <c r="R653" s="13"/>
      <c r="S653" s="15"/>
      <c r="T653" s="19"/>
      <c r="U653" s="15"/>
      <c r="V653" s="15"/>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20">
        <v>0</v>
      </c>
      <c r="D654" s="12"/>
      <c r="E654" s="17"/>
      <c r="F654" s="13"/>
      <c r="G654" s="21"/>
      <c r="H654" s="13"/>
      <c r="I654" s="13"/>
      <c r="J654" s="13"/>
      <c r="K654" s="13"/>
      <c r="L654" s="13"/>
      <c r="M654" s="13"/>
      <c r="N654" s="13"/>
      <c r="O654" s="13"/>
      <c r="P654" s="13"/>
      <c r="Q654" s="13"/>
      <c r="R654" s="13"/>
      <c r="S654" s="15"/>
      <c r="T654" s="19"/>
      <c r="U654" s="15"/>
      <c r="V654" s="15"/>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17"/>
      <c r="G655" s="17"/>
      <c r="H655" s="17"/>
      <c r="I655" s="17"/>
      <c r="J655" s="22"/>
      <c r="K655" s="22"/>
      <c r="L655" s="22"/>
      <c r="M655" s="22"/>
      <c r="N655" s="22"/>
      <c r="O655" s="22"/>
      <c r="P655" s="22"/>
      <c r="Q655" s="22"/>
      <c r="R655" s="22"/>
      <c r="S655" s="22"/>
      <c r="T655" s="22"/>
      <c r="U655" s="22"/>
      <c r="V655" s="22"/>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17"/>
      <c r="G656" s="17"/>
      <c r="H656" s="17"/>
      <c r="I656" s="17"/>
      <c r="J656" s="17"/>
      <c r="K656" s="17"/>
      <c r="L656" s="22"/>
      <c r="M656" s="22"/>
      <c r="N656" s="22"/>
      <c r="O656" s="22"/>
      <c r="P656" s="22"/>
      <c r="Q656" s="22"/>
      <c r="R656" s="22"/>
      <c r="S656" s="22"/>
      <c r="T656" s="22"/>
      <c r="U656" s="22"/>
      <c r="V656" s="22"/>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17"/>
      <c r="G657" s="17"/>
      <c r="H657" s="17"/>
      <c r="I657" s="17"/>
      <c r="J657" s="23"/>
      <c r="K657" s="23"/>
      <c r="L657" s="23"/>
      <c r="M657" s="23"/>
      <c r="N657" s="23"/>
      <c r="O657" s="23"/>
      <c r="P657" s="23"/>
      <c r="Q657" s="24"/>
      <c r="R657" s="24"/>
      <c r="S657" s="22"/>
      <c r="T657" s="22"/>
      <c r="U657" s="22"/>
      <c r="V657" s="22"/>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17"/>
      <c r="G658" s="17"/>
      <c r="H658" s="17"/>
      <c r="I658" s="17"/>
      <c r="J658" s="23" t="s">
        <v>102</v>
      </c>
      <c r="K658" s="23" t="s">
        <v>103</v>
      </c>
      <c r="L658" s="23" t="s">
        <v>982</v>
      </c>
      <c r="M658" s="23" t="s">
        <v>102</v>
      </c>
      <c r="N658" s="23"/>
      <c r="O658" s="23"/>
      <c r="P658" s="24"/>
      <c r="Q658" s="24"/>
      <c r="R658" s="24"/>
      <c r="S658" s="22"/>
      <c r="T658" s="22"/>
      <c r="U658" s="22"/>
      <c r="V658" s="22"/>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4.5" outlineLevel="1" x14ac:dyDescent="0.35">
      <c r="A659" s="6"/>
      <c r="B659" s="7"/>
      <c r="C659" s="17"/>
      <c r="D659" s="17"/>
      <c r="E659" s="17"/>
      <c r="F659" s="26"/>
      <c r="G659" s="27"/>
      <c r="H659" s="27"/>
      <c r="I659" s="27" t="str" cm="1">
        <f t="array" ref="I659:I662">TRANSPOSE(H350:K350)</f>
        <v>knock</v>
      </c>
      <c r="J659" s="697">
        <f>MIN(364,INT((M659 - DATE(YEAR(M659),1,1))))</f>
        <v>104</v>
      </c>
      <c r="K659" s="229">
        <v>35</v>
      </c>
      <c r="L659" s="226">
        <v>0.25</v>
      </c>
      <c r="M659" s="702">
        <v>43570</v>
      </c>
      <c r="N659" s="150"/>
      <c r="O659" s="150"/>
      <c r="P659" s="150"/>
      <c r="Q659" s="151"/>
      <c r="R659" s="151"/>
      <c r="S659" s="151"/>
      <c r="T659" s="151"/>
      <c r="U659" s="151"/>
      <c r="V659" s="42"/>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4.5" outlineLevel="1" x14ac:dyDescent="0.35">
      <c r="A660" s="6"/>
      <c r="B660" s="7"/>
      <c r="C660" s="17"/>
      <c r="D660" s="17"/>
      <c r="E660" s="17"/>
      <c r="F660" s="26"/>
      <c r="G660" s="27"/>
      <c r="H660" s="27"/>
      <c r="I660" s="27" t="str">
        <v>pre-em</v>
      </c>
      <c r="J660" s="697">
        <f>MIN(364,INT((M660 - DATE(YEAR(M660),1,1))))</f>
        <v>134</v>
      </c>
      <c r="K660" s="229">
        <v>15</v>
      </c>
      <c r="L660" s="226">
        <v>0.25</v>
      </c>
      <c r="M660" s="702">
        <v>43600</v>
      </c>
      <c r="N660" s="150"/>
      <c r="O660" s="150"/>
      <c r="P660" s="150"/>
      <c r="Q660" s="151"/>
      <c r="R660" s="151"/>
      <c r="S660" s="151"/>
      <c r="T660" s="151"/>
      <c r="U660" s="151"/>
      <c r="V660" s="42"/>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4.5" outlineLevel="1" x14ac:dyDescent="0.35">
      <c r="A661" s="6"/>
      <c r="B661" s="7"/>
      <c r="C661" s="17"/>
      <c r="D661" s="17"/>
      <c r="E661" s="17"/>
      <c r="F661" s="26"/>
      <c r="G661" s="27"/>
      <c r="H661" s="27"/>
      <c r="I661" s="27" t="str">
        <v>selective_and_spraytop</v>
      </c>
      <c r="J661" s="697">
        <f>MIN(364,INT((M661 - DATE(YEAR(M661),1,1))))</f>
        <v>151</v>
      </c>
      <c r="K661" s="229">
        <v>90</v>
      </c>
      <c r="L661" s="226">
        <v>0.25</v>
      </c>
      <c r="M661" s="702">
        <v>43617</v>
      </c>
      <c r="N661" s="150"/>
      <c r="O661" s="150"/>
      <c r="P661" s="150"/>
      <c r="Q661" s="151"/>
      <c r="R661" s="151"/>
      <c r="S661" s="151"/>
      <c r="T661" s="151"/>
      <c r="U661" s="151"/>
      <c r="V661" s="42"/>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4.5" outlineLevel="1" x14ac:dyDescent="0.35">
      <c r="A662" s="6"/>
      <c r="B662" s="7"/>
      <c r="C662" s="17"/>
      <c r="D662" s="17"/>
      <c r="E662" s="17"/>
      <c r="F662" s="26"/>
      <c r="G662" s="27"/>
      <c r="H662" s="27"/>
      <c r="I662" s="27" t="str">
        <v>fungicide</v>
      </c>
      <c r="J662" s="697">
        <f>MIN(364,INT((M662 - DATE(YEAR(M662),1,1))))</f>
        <v>195</v>
      </c>
      <c r="K662" s="229">
        <v>35</v>
      </c>
      <c r="L662" s="226">
        <v>0.25</v>
      </c>
      <c r="M662" s="702">
        <v>43661</v>
      </c>
      <c r="N662" s="150"/>
      <c r="O662" s="150"/>
      <c r="P662" s="150"/>
      <c r="Q662" s="151"/>
      <c r="R662" s="151"/>
      <c r="S662" s="151"/>
      <c r="T662" s="151"/>
      <c r="U662" s="151"/>
      <c r="V662" s="42"/>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33"/>
      <c r="G663" s="34"/>
      <c r="H663" s="34"/>
      <c r="I663" s="34"/>
      <c r="J663" s="34"/>
      <c r="K663" s="34"/>
      <c r="L663" s="34"/>
      <c r="M663" s="34"/>
      <c r="N663" s="34"/>
      <c r="O663" s="150"/>
      <c r="P663" s="150"/>
      <c r="Q663" s="152"/>
      <c r="R663" s="152"/>
      <c r="S663" s="152"/>
      <c r="T663" s="152"/>
      <c r="U663" s="152"/>
      <c r="V663" s="42"/>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15" customHeight="1" outlineLevel="1" x14ac:dyDescent="0.35">
      <c r="A664" s="6"/>
      <c r="B664" s="7"/>
      <c r="C664" s="17"/>
      <c r="D664" s="17"/>
      <c r="E664" s="17"/>
      <c r="F664" s="36"/>
      <c r="G664" s="37"/>
      <c r="H664" s="37"/>
      <c r="I664" s="37"/>
      <c r="J664" s="38"/>
      <c r="K664" s="38"/>
      <c r="L664" s="38"/>
      <c r="M664" s="38"/>
      <c r="N664" s="38"/>
      <c r="O664" s="38"/>
      <c r="P664" s="38"/>
      <c r="Q664" s="38"/>
      <c r="R664" s="38"/>
      <c r="S664" s="38"/>
      <c r="T664" s="38"/>
      <c r="U664" s="38"/>
      <c r="V664" s="30"/>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25.4" customHeight="1" outlineLevel="1" x14ac:dyDescent="0.35">
      <c r="A665" s="6"/>
      <c r="B665" s="7"/>
      <c r="C665" s="39"/>
      <c r="D665" s="39"/>
      <c r="E665" s="39"/>
      <c r="F665" s="39"/>
      <c r="G665" s="40" t="str">
        <f>G651</f>
        <v>Chemical info</v>
      </c>
      <c r="H665" s="39"/>
      <c r="I665" s="39"/>
      <c r="J665" s="39"/>
      <c r="K665" s="39"/>
      <c r="L665" s="39"/>
      <c r="M665" s="39"/>
      <c r="N665" s="39"/>
      <c r="O665" s="39"/>
      <c r="P665" s="39"/>
      <c r="Q665" s="39"/>
      <c r="R665" s="39"/>
      <c r="S665" s="39"/>
      <c r="T665" s="39"/>
      <c r="U665" s="39"/>
      <c r="V665" s="39"/>
      <c r="W665" s="41" t="s">
        <v>23</v>
      </c>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68" ht="5.15" customHeight="1" outlineLevel="1" thickBot="1" x14ac:dyDescent="0.4">
      <c r="A668" s="6"/>
      <c r="B668" s="7"/>
      <c r="C668" s="7"/>
      <c r="D668" s="7"/>
      <c r="E668" s="7"/>
      <c r="F668" s="7"/>
      <c r="G668" s="7"/>
      <c r="H668" s="8"/>
      <c r="I668" s="8"/>
      <c r="J668" s="8"/>
      <c r="K668" s="8"/>
      <c r="L668" s="8"/>
      <c r="M668" s="8"/>
      <c r="N668" s="8"/>
      <c r="O668" s="8"/>
      <c r="P668" s="8"/>
      <c r="Q668" s="8"/>
      <c r="R668" s="8"/>
      <c r="S668" s="8"/>
      <c r="T668" s="8"/>
      <c r="U668" s="8"/>
      <c r="V668" s="8"/>
      <c r="W668" s="8"/>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row>
    <row r="669" spans="1:68" ht="5.15" customHeight="1" outlineLevel="1" x14ac:dyDescent="0.35">
      <c r="A669" s="6"/>
      <c r="B669" s="7"/>
      <c r="C669" s="9" t="s">
        <v>0</v>
      </c>
      <c r="D669" s="9"/>
      <c r="E669" s="9"/>
      <c r="F669" s="9"/>
      <c r="G669" s="9"/>
      <c r="H669" s="9"/>
      <c r="I669" s="9"/>
      <c r="J669" s="9"/>
      <c r="K669" s="10"/>
      <c r="L669" s="10"/>
      <c r="M669" s="10"/>
      <c r="N669" s="10"/>
      <c r="O669" s="10"/>
      <c r="P669" s="10"/>
      <c r="Q669" s="10"/>
      <c r="R669" s="10"/>
      <c r="S669" s="10"/>
      <c r="T669" s="10"/>
      <c r="U669" s="10"/>
      <c r="V669" s="10"/>
      <c r="W669" s="11"/>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2"/>
      <c r="D670" s="12"/>
      <c r="E670" s="12" t="s">
        <v>1</v>
      </c>
      <c r="F670" s="13"/>
      <c r="G670" s="14" t="s">
        <v>33</v>
      </c>
      <c r="H670" s="13"/>
      <c r="I670" s="13"/>
      <c r="J670" s="13"/>
      <c r="K670" s="13"/>
      <c r="L670" s="13"/>
      <c r="M670" s="13"/>
      <c r="N670" s="13"/>
      <c r="O670" s="13"/>
      <c r="P670" s="13"/>
      <c r="Q670" s="13"/>
      <c r="R670" s="13"/>
      <c r="S670" s="13"/>
      <c r="T670" s="13"/>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2"/>
      <c r="D671" s="12"/>
      <c r="E671" s="17"/>
      <c r="F671" s="13"/>
      <c r="G671" s="13" t="s">
        <v>34</v>
      </c>
      <c r="H671" s="13"/>
      <c r="I671" s="13"/>
      <c r="J671" s="13"/>
      <c r="K671" s="13"/>
      <c r="L671" s="13"/>
      <c r="M671" s="13"/>
      <c r="N671" s="13"/>
      <c r="O671" s="13"/>
      <c r="P671" s="13"/>
      <c r="Q671" s="13"/>
      <c r="R671" s="13"/>
      <c r="S671" s="13"/>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2"/>
      <c r="E672" s="17"/>
      <c r="F672" s="13"/>
      <c r="G672" s="44">
        <v>43689.728703703702</v>
      </c>
      <c r="H672" s="13"/>
      <c r="I672" s="13"/>
      <c r="J672" s="13"/>
      <c r="K672" s="13"/>
      <c r="L672" s="13"/>
      <c r="M672" s="13"/>
      <c r="N672" s="13"/>
      <c r="O672" s="13"/>
      <c r="P672" s="13"/>
      <c r="Q672" s="13"/>
      <c r="R672" s="13"/>
      <c r="S672" s="13"/>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20">
        <v>0</v>
      </c>
      <c r="D673" s="12"/>
      <c r="E673" s="17"/>
      <c r="F673" s="13"/>
      <c r="G673" s="21"/>
      <c r="H673" s="13"/>
      <c r="I673" s="13"/>
      <c r="J673" s="13"/>
      <c r="K673" s="13"/>
      <c r="L673" s="13"/>
      <c r="M673" s="13"/>
      <c r="N673" s="13"/>
      <c r="O673" s="13"/>
      <c r="P673" s="13"/>
      <c r="Q673" s="13"/>
      <c r="R673" s="13"/>
      <c r="S673" s="13"/>
      <c r="T673" s="19"/>
      <c r="U673" s="15"/>
      <c r="V673" s="15"/>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22"/>
      <c r="K674" s="22"/>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893"/>
      <c r="I675" s="17"/>
      <c r="J675" s="17"/>
      <c r="K675" s="22"/>
      <c r="L675" s="22"/>
      <c r="M675" s="22"/>
      <c r="N675" s="22"/>
      <c r="O675" s="22"/>
      <c r="P675" s="22"/>
      <c r="Q675" s="22"/>
      <c r="R675" s="22"/>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893"/>
      <c r="I676" s="17"/>
      <c r="J676" s="894" t="s">
        <v>962</v>
      </c>
      <c r="K676" s="892"/>
      <c r="L676" s="892"/>
      <c r="M676" s="892"/>
      <c r="N676" s="892"/>
      <c r="O676" s="892"/>
      <c r="P676" s="892"/>
      <c r="Q676" s="892"/>
      <c r="R676" s="24"/>
      <c r="S676" s="24"/>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17"/>
      <c r="G677" s="17" t="s">
        <v>36</v>
      </c>
      <c r="H677" s="893"/>
      <c r="I677" s="17"/>
      <c r="J677" s="23" t="s">
        <v>365</v>
      </c>
      <c r="K677" s="23" t="s">
        <v>53</v>
      </c>
      <c r="L677" s="23" t="s">
        <v>54</v>
      </c>
      <c r="M677" s="23" t="s">
        <v>55</v>
      </c>
      <c r="N677" s="23" t="s">
        <v>56</v>
      </c>
      <c r="O677" s="23" t="s">
        <v>861</v>
      </c>
      <c r="P677" s="23" t="s">
        <v>862</v>
      </c>
      <c r="Q677" s="23" t="s">
        <v>863</v>
      </c>
      <c r="R677" s="23" t="s">
        <v>1071</v>
      </c>
      <c r="S677" s="23"/>
      <c r="T677" s="22"/>
      <c r="U677" s="22"/>
      <c r="V677" s="22"/>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8"/>
      <c r="H678" s="31"/>
      <c r="I678" s="650" t="str">
        <f>General!O17</f>
        <v>a</v>
      </c>
      <c r="J678" s="230">
        <v>10</v>
      </c>
      <c r="K678" s="230">
        <v>10</v>
      </c>
      <c r="L678" s="230">
        <v>10</v>
      </c>
      <c r="M678" s="230">
        <v>10</v>
      </c>
      <c r="N678" s="230">
        <v>10</v>
      </c>
      <c r="O678" s="230">
        <v>10</v>
      </c>
      <c r="P678" s="230">
        <v>10</v>
      </c>
      <c r="Q678" s="230">
        <v>10</v>
      </c>
      <c r="R678" s="230">
        <v>10</v>
      </c>
      <c r="S678" s="27"/>
      <c r="T678" s="57"/>
      <c r="U678" s="57"/>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8"/>
      <c r="H679" s="31"/>
      <c r="I679" s="650" t="str">
        <f>General!O18</f>
        <v>a2</v>
      </c>
      <c r="J679" s="230">
        <v>0</v>
      </c>
      <c r="K679" s="230">
        <v>0</v>
      </c>
      <c r="L679" s="230">
        <v>0</v>
      </c>
      <c r="M679" s="230">
        <v>0</v>
      </c>
      <c r="N679" s="230">
        <v>0</v>
      </c>
      <c r="O679" s="230">
        <v>0</v>
      </c>
      <c r="P679" s="230">
        <v>0</v>
      </c>
      <c r="Q679" s="230">
        <v>0</v>
      </c>
      <c r="R679" s="230">
        <v>0</v>
      </c>
      <c r="S679" s="27"/>
      <c r="T679" s="57"/>
      <c r="U679" s="57"/>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8"/>
      <c r="H680" s="31"/>
      <c r="I680" s="650" t="str">
        <f>General!O19</f>
        <v>b</v>
      </c>
      <c r="J680" s="230">
        <v>100</v>
      </c>
      <c r="K680" s="230">
        <v>100</v>
      </c>
      <c r="L680" s="230">
        <v>100</v>
      </c>
      <c r="M680" s="230">
        <v>100</v>
      </c>
      <c r="N680" s="230">
        <v>100</v>
      </c>
      <c r="O680" s="230">
        <v>100</v>
      </c>
      <c r="P680" s="230">
        <v>100</v>
      </c>
      <c r="Q680" s="230">
        <v>100</v>
      </c>
      <c r="R680" s="230">
        <v>100</v>
      </c>
      <c r="S680" s="27"/>
      <c r="T680" s="57"/>
      <c r="U680" s="57"/>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8"/>
      <c r="H681" s="31"/>
      <c r="I681" s="650" t="str">
        <f>General!O20</f>
        <v>bd</v>
      </c>
      <c r="J681" s="230">
        <v>100</v>
      </c>
      <c r="K681" s="230">
        <v>100</v>
      </c>
      <c r="L681" s="230">
        <v>100</v>
      </c>
      <c r="M681" s="230">
        <v>100</v>
      </c>
      <c r="N681" s="230">
        <v>100</v>
      </c>
      <c r="O681" s="230">
        <v>100</v>
      </c>
      <c r="P681" s="230">
        <v>100</v>
      </c>
      <c r="Q681" s="230">
        <v>100</v>
      </c>
      <c r="R681" s="230">
        <v>100</v>
      </c>
      <c r="S681" s="27"/>
      <c r="T681" s="57"/>
      <c r="U681" s="57"/>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8"/>
      <c r="H682" s="31"/>
      <c r="I682" s="650" t="str">
        <f>General!O21</f>
        <v>f</v>
      </c>
      <c r="J682" s="231">
        <v>120</v>
      </c>
      <c r="K682" s="231">
        <v>120</v>
      </c>
      <c r="L682" s="231">
        <v>120</v>
      </c>
      <c r="M682" s="231">
        <v>120</v>
      </c>
      <c r="N682" s="231">
        <v>120</v>
      </c>
      <c r="O682" s="231">
        <v>120</v>
      </c>
      <c r="P682" s="231">
        <v>120</v>
      </c>
      <c r="Q682" s="231">
        <v>120</v>
      </c>
      <c r="R682" s="231">
        <v>120</v>
      </c>
      <c r="S682" s="27"/>
      <c r="T682" s="57"/>
      <c r="U682" s="57"/>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8"/>
      <c r="H683" s="31"/>
      <c r="I683" s="650" t="str">
        <f>General!O22</f>
        <v>h</v>
      </c>
      <c r="J683" s="231">
        <v>140</v>
      </c>
      <c r="K683" s="231">
        <v>140</v>
      </c>
      <c r="L683" s="231">
        <v>140</v>
      </c>
      <c r="M683" s="231">
        <v>140</v>
      </c>
      <c r="N683" s="231">
        <v>140</v>
      </c>
      <c r="O683" s="231">
        <v>140</v>
      </c>
      <c r="P683" s="231">
        <v>140</v>
      </c>
      <c r="Q683" s="231">
        <v>140</v>
      </c>
      <c r="R683" s="231">
        <v>140</v>
      </c>
      <c r="S683" s="27"/>
      <c r="T683" s="57"/>
      <c r="U683" s="57"/>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8"/>
      <c r="H684" s="31"/>
      <c r="I684" s="650" t="str">
        <f>General!O23</f>
        <v>i</v>
      </c>
      <c r="J684" s="231">
        <v>90</v>
      </c>
      <c r="K684" s="231">
        <v>90</v>
      </c>
      <c r="L684" s="231">
        <v>90</v>
      </c>
      <c r="M684" s="231">
        <v>90</v>
      </c>
      <c r="N684" s="231">
        <v>90</v>
      </c>
      <c r="O684" s="231">
        <v>90</v>
      </c>
      <c r="P684" s="231">
        <v>90</v>
      </c>
      <c r="Q684" s="231">
        <v>90</v>
      </c>
      <c r="R684" s="231">
        <v>90</v>
      </c>
      <c r="S684" s="27"/>
      <c r="T684" s="57"/>
      <c r="U684" s="57"/>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6"/>
      <c r="G685" s="48"/>
      <c r="H685" s="31"/>
      <c r="I685" s="650" t="str">
        <f>General!O24</f>
        <v>j</v>
      </c>
      <c r="J685" s="230">
        <v>10</v>
      </c>
      <c r="K685" s="230">
        <v>10</v>
      </c>
      <c r="L685" s="230">
        <v>10</v>
      </c>
      <c r="M685" s="230">
        <v>10</v>
      </c>
      <c r="N685" s="230">
        <v>10</v>
      </c>
      <c r="O685" s="230">
        <v>10</v>
      </c>
      <c r="P685" s="230">
        <v>10</v>
      </c>
      <c r="Q685" s="230">
        <v>10</v>
      </c>
      <c r="R685" s="230">
        <v>10</v>
      </c>
      <c r="S685" s="27"/>
      <c r="T685" s="57"/>
      <c r="U685" s="57"/>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6"/>
      <c r="G686" s="48"/>
      <c r="H686" s="31"/>
      <c r="I686" s="650" t="str">
        <f>General!O25</f>
        <v>jc</v>
      </c>
      <c r="J686" s="230">
        <v>10</v>
      </c>
      <c r="K686" s="230">
        <v>10</v>
      </c>
      <c r="L686" s="230">
        <v>10</v>
      </c>
      <c r="M686" s="230">
        <v>10</v>
      </c>
      <c r="N686" s="230">
        <v>10</v>
      </c>
      <c r="O686" s="230">
        <v>10</v>
      </c>
      <c r="P686" s="230">
        <v>10</v>
      </c>
      <c r="Q686" s="230">
        <v>10</v>
      </c>
      <c r="R686" s="230">
        <v>10</v>
      </c>
      <c r="S686" s="27"/>
      <c r="T686" s="57"/>
      <c r="U686" s="57"/>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G687" s="34"/>
      <c r="H687" s="34"/>
      <c r="I687" s="650" t="str">
        <f>General!O26</f>
        <v>k</v>
      </c>
      <c r="J687" s="231">
        <v>90</v>
      </c>
      <c r="K687" s="231">
        <v>90</v>
      </c>
      <c r="L687" s="231">
        <v>90</v>
      </c>
      <c r="M687" s="231">
        <v>90</v>
      </c>
      <c r="N687" s="231">
        <v>90</v>
      </c>
      <c r="O687" s="231">
        <v>90</v>
      </c>
      <c r="P687" s="231">
        <v>90</v>
      </c>
      <c r="Q687" s="231">
        <v>90</v>
      </c>
      <c r="R687" s="231">
        <v>90</v>
      </c>
      <c r="S687" s="27"/>
      <c r="T687" s="57"/>
      <c r="U687" s="57"/>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4.5" outlineLevel="1" x14ac:dyDescent="0.35">
      <c r="A688" s="6"/>
      <c r="B688" s="7"/>
      <c r="C688" s="17"/>
      <c r="D688" s="17"/>
      <c r="E688" s="17"/>
      <c r="F688" s="33"/>
      <c r="G688" s="34"/>
      <c r="H688" s="34"/>
      <c r="I688" s="650" t="str">
        <f>General!O27</f>
        <v>l</v>
      </c>
      <c r="J688" s="231">
        <v>120</v>
      </c>
      <c r="K688" s="231">
        <v>120</v>
      </c>
      <c r="L688" s="231">
        <v>120</v>
      </c>
      <c r="M688" s="231">
        <v>120</v>
      </c>
      <c r="N688" s="231">
        <v>120</v>
      </c>
      <c r="O688" s="231">
        <v>120</v>
      </c>
      <c r="P688" s="231">
        <v>120</v>
      </c>
      <c r="Q688" s="231">
        <v>120</v>
      </c>
      <c r="R688" s="231">
        <v>120</v>
      </c>
      <c r="S688" s="27"/>
      <c r="T688" s="57"/>
      <c r="U688" s="57"/>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4.5" outlineLevel="1" x14ac:dyDescent="0.35">
      <c r="A689" s="6"/>
      <c r="B689" s="7"/>
      <c r="C689" s="17"/>
      <c r="D689" s="17"/>
      <c r="E689" s="17"/>
      <c r="F689" s="33"/>
      <c r="G689" s="34"/>
      <c r="H689" s="34"/>
      <c r="I689" s="650" t="str">
        <f>General!O28</f>
        <v>lf</v>
      </c>
      <c r="J689" s="231">
        <v>120</v>
      </c>
      <c r="K689" s="231">
        <v>120</v>
      </c>
      <c r="L689" s="231">
        <v>120</v>
      </c>
      <c r="M689" s="231">
        <v>120</v>
      </c>
      <c r="N689" s="231">
        <v>120</v>
      </c>
      <c r="O689" s="231">
        <v>120</v>
      </c>
      <c r="P689" s="231">
        <v>120</v>
      </c>
      <c r="Q689" s="231">
        <v>120</v>
      </c>
      <c r="R689" s="231">
        <v>120</v>
      </c>
      <c r="S689" s="27"/>
      <c r="T689" s="57"/>
      <c r="U689" s="57"/>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G690" s="34"/>
      <c r="H690" s="34"/>
      <c r="I690" s="650" t="str">
        <f>General!O29</f>
        <v>m</v>
      </c>
      <c r="J690" s="230">
        <v>10</v>
      </c>
      <c r="K690" s="230">
        <v>10</v>
      </c>
      <c r="L690" s="230">
        <v>10</v>
      </c>
      <c r="M690" s="230">
        <v>10</v>
      </c>
      <c r="N690" s="230">
        <v>10</v>
      </c>
      <c r="O690" s="230">
        <v>10</v>
      </c>
      <c r="P690" s="230">
        <v>10</v>
      </c>
      <c r="Q690" s="230">
        <v>10</v>
      </c>
      <c r="R690" s="230">
        <v>10</v>
      </c>
      <c r="S690" s="27"/>
      <c r="T690" s="57"/>
      <c r="U690" s="57"/>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G691" s="34"/>
      <c r="H691" s="34"/>
      <c r="I691" s="650" t="str">
        <f>General!O30</f>
        <v>ms</v>
      </c>
      <c r="J691" s="231">
        <v>100</v>
      </c>
      <c r="K691" s="231">
        <v>100</v>
      </c>
      <c r="L691" s="231">
        <v>100</v>
      </c>
      <c r="M691" s="231">
        <v>100</v>
      </c>
      <c r="N691" s="231">
        <v>100</v>
      </c>
      <c r="O691" s="231">
        <v>100</v>
      </c>
      <c r="P691" s="231">
        <v>100</v>
      </c>
      <c r="Q691" s="231">
        <v>100</v>
      </c>
      <c r="R691" s="231">
        <v>100</v>
      </c>
      <c r="S691" s="27"/>
      <c r="T691" s="57"/>
      <c r="U691" s="57"/>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8"/>
      <c r="H692" s="31"/>
      <c r="I692" s="650" t="str">
        <f>General!O31</f>
        <v>o</v>
      </c>
      <c r="J692" s="230">
        <v>120</v>
      </c>
      <c r="K692" s="230">
        <v>120</v>
      </c>
      <c r="L692" s="230">
        <v>120</v>
      </c>
      <c r="M692" s="230">
        <v>120</v>
      </c>
      <c r="N692" s="230">
        <v>120</v>
      </c>
      <c r="O692" s="230">
        <v>120</v>
      </c>
      <c r="P692" s="230">
        <v>120</v>
      </c>
      <c r="Q692" s="230">
        <v>120</v>
      </c>
      <c r="R692" s="230">
        <v>120</v>
      </c>
      <c r="S692" s="27"/>
      <c r="T692" s="57"/>
      <c r="U692" s="57"/>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8"/>
      <c r="H693" s="31"/>
      <c r="I693" s="650" t="str">
        <f>General!O32</f>
        <v>od</v>
      </c>
      <c r="J693" s="232">
        <v>120</v>
      </c>
      <c r="K693" s="232">
        <v>120</v>
      </c>
      <c r="L693" s="232">
        <v>120</v>
      </c>
      <c r="M693" s="232">
        <v>120</v>
      </c>
      <c r="N693" s="232">
        <v>120</v>
      </c>
      <c r="O693" s="232">
        <v>120</v>
      </c>
      <c r="P693" s="232">
        <v>120</v>
      </c>
      <c r="Q693" s="232">
        <v>120</v>
      </c>
      <c r="R693" s="232">
        <v>120</v>
      </c>
      <c r="S693" s="27"/>
      <c r="T693" s="57"/>
      <c r="U693" s="57"/>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26"/>
      <c r="G694" s="49"/>
      <c r="H694" s="50"/>
      <c r="I694" s="650" t="str">
        <f>General!O33</f>
        <v>of</v>
      </c>
      <c r="J694" s="232">
        <v>100</v>
      </c>
      <c r="K694" s="232">
        <v>100</v>
      </c>
      <c r="L694" s="232">
        <v>100</v>
      </c>
      <c r="M694" s="232">
        <v>100</v>
      </c>
      <c r="N694" s="232">
        <v>100</v>
      </c>
      <c r="O694" s="232">
        <v>100</v>
      </c>
      <c r="P694" s="232">
        <v>100</v>
      </c>
      <c r="Q694" s="232">
        <v>100</v>
      </c>
      <c r="R694" s="232">
        <v>100</v>
      </c>
      <c r="S694" s="26"/>
      <c r="T694" s="59"/>
      <c r="U694" s="59"/>
      <c r="V694" s="58"/>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26"/>
      <c r="G695" s="49"/>
      <c r="H695" s="50"/>
      <c r="I695" s="650" t="str">
        <f>General!O34</f>
        <v>r</v>
      </c>
      <c r="J695" s="232">
        <v>2</v>
      </c>
      <c r="K695" s="232">
        <v>2</v>
      </c>
      <c r="L695" s="232">
        <v>2</v>
      </c>
      <c r="M695" s="232">
        <v>2</v>
      </c>
      <c r="N695" s="232">
        <v>2</v>
      </c>
      <c r="O695" s="232">
        <v>2</v>
      </c>
      <c r="P695" s="232">
        <v>2</v>
      </c>
      <c r="Q695" s="232">
        <v>2</v>
      </c>
      <c r="R695" s="232">
        <v>2</v>
      </c>
      <c r="S695" s="26"/>
      <c r="T695" s="59"/>
      <c r="U695" s="59"/>
      <c r="V695" s="58"/>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35">
      <c r="A696" s="6"/>
      <c r="B696" s="7"/>
      <c r="C696" s="17"/>
      <c r="D696" s="17"/>
      <c r="E696" s="17"/>
      <c r="F696" s="26"/>
      <c r="G696" s="49"/>
      <c r="H696" s="50"/>
      <c r="I696" s="650" t="str">
        <f>General!O35</f>
        <v>rd</v>
      </c>
      <c r="J696" s="232">
        <v>2</v>
      </c>
      <c r="K696" s="232">
        <v>2</v>
      </c>
      <c r="L696" s="232">
        <v>2</v>
      </c>
      <c r="M696" s="232">
        <v>2</v>
      </c>
      <c r="N696" s="232">
        <v>2</v>
      </c>
      <c r="O696" s="232">
        <v>2</v>
      </c>
      <c r="P696" s="232">
        <v>2</v>
      </c>
      <c r="Q696" s="232">
        <v>2</v>
      </c>
      <c r="R696" s="232">
        <v>2</v>
      </c>
      <c r="S696" s="26"/>
      <c r="T696" s="59"/>
      <c r="U696" s="59"/>
      <c r="V696" s="58"/>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outlineLevel="1" x14ac:dyDescent="0.35">
      <c r="A697" s="6"/>
      <c r="B697" s="7"/>
      <c r="C697" s="17"/>
      <c r="D697" s="17"/>
      <c r="E697" s="17"/>
      <c r="F697" s="26"/>
      <c r="G697" s="49"/>
      <c r="H697" s="50"/>
      <c r="I697" s="650" t="str">
        <f>General!O36</f>
        <v>s</v>
      </c>
      <c r="J697" s="230">
        <v>10</v>
      </c>
      <c r="K697" s="230">
        <v>10</v>
      </c>
      <c r="L697" s="230">
        <v>10</v>
      </c>
      <c r="M697" s="230">
        <v>10</v>
      </c>
      <c r="N697" s="230">
        <v>10</v>
      </c>
      <c r="O697" s="230">
        <v>10</v>
      </c>
      <c r="P697" s="230">
        <v>10</v>
      </c>
      <c r="Q697" s="230">
        <v>10</v>
      </c>
      <c r="R697" s="230">
        <v>10</v>
      </c>
      <c r="S697" s="47"/>
      <c r="T697" s="59"/>
      <c r="U697" s="59"/>
      <c r="V697" s="58"/>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17"/>
      <c r="D698" s="17"/>
      <c r="E698" s="17"/>
      <c r="F698" s="26"/>
      <c r="G698" s="49"/>
      <c r="H698" s="50"/>
      <c r="I698" s="650" t="str">
        <f>General!O37</f>
        <v>sp</v>
      </c>
      <c r="J698" s="230">
        <v>10</v>
      </c>
      <c r="K698" s="230">
        <v>10</v>
      </c>
      <c r="L698" s="230">
        <v>10</v>
      </c>
      <c r="M698" s="230">
        <v>10</v>
      </c>
      <c r="N698" s="230">
        <v>10</v>
      </c>
      <c r="O698" s="230">
        <v>10</v>
      </c>
      <c r="P698" s="230">
        <v>10</v>
      </c>
      <c r="Q698" s="230">
        <v>10</v>
      </c>
      <c r="R698" s="230">
        <v>10</v>
      </c>
      <c r="S698" s="47"/>
      <c r="T698" s="59"/>
      <c r="U698" s="59"/>
      <c r="V698" s="58"/>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17"/>
      <c r="D699" s="17"/>
      <c r="E699" s="17"/>
      <c r="F699" s="26"/>
      <c r="G699" s="49"/>
      <c r="H699" s="50"/>
      <c r="I699" s="650" t="str">
        <f>General!O38</f>
        <v>t</v>
      </c>
      <c r="J699" s="230">
        <v>10</v>
      </c>
      <c r="K699" s="230">
        <v>10</v>
      </c>
      <c r="L699" s="230">
        <v>10</v>
      </c>
      <c r="M699" s="230">
        <v>10</v>
      </c>
      <c r="N699" s="230">
        <v>10</v>
      </c>
      <c r="O699" s="230">
        <v>10</v>
      </c>
      <c r="P699" s="230">
        <v>10</v>
      </c>
      <c r="Q699" s="230">
        <v>10</v>
      </c>
      <c r="R699" s="230">
        <v>10</v>
      </c>
      <c r="S699" s="47"/>
      <c r="T699" s="59"/>
      <c r="U699" s="59"/>
      <c r="V699" s="58"/>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outlineLevel="1" x14ac:dyDescent="0.35">
      <c r="A700" s="6"/>
      <c r="B700" s="7"/>
      <c r="C700" s="17"/>
      <c r="D700" s="17"/>
      <c r="E700" s="17"/>
      <c r="F700" s="26"/>
      <c r="G700" s="49"/>
      <c r="H700" s="50"/>
      <c r="I700" s="650" t="str">
        <f>General!O39</f>
        <v>tc</v>
      </c>
      <c r="J700" s="230">
        <v>10</v>
      </c>
      <c r="K700" s="230">
        <v>10</v>
      </c>
      <c r="L700" s="230">
        <v>10</v>
      </c>
      <c r="M700" s="230">
        <v>10</v>
      </c>
      <c r="N700" s="230">
        <v>10</v>
      </c>
      <c r="O700" s="230">
        <v>10</v>
      </c>
      <c r="P700" s="230">
        <v>10</v>
      </c>
      <c r="Q700" s="230">
        <v>10</v>
      </c>
      <c r="R700" s="230">
        <v>10</v>
      </c>
      <c r="S700" s="47"/>
      <c r="T700" s="59"/>
      <c r="U700" s="59"/>
      <c r="V700" s="58"/>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outlineLevel="1" x14ac:dyDescent="0.35">
      <c r="A701" s="6"/>
      <c r="B701" s="7"/>
      <c r="C701" s="17"/>
      <c r="D701" s="17"/>
      <c r="E701" s="17"/>
      <c r="F701" s="26"/>
      <c r="G701" s="49"/>
      <c r="H701" s="50"/>
      <c r="I701" s="650" t="str">
        <f>General!O40</f>
        <v>u</v>
      </c>
      <c r="J701" s="230">
        <v>10</v>
      </c>
      <c r="K701" s="230">
        <v>10</v>
      </c>
      <c r="L701" s="230">
        <v>10</v>
      </c>
      <c r="M701" s="230">
        <v>10</v>
      </c>
      <c r="N701" s="230">
        <v>10</v>
      </c>
      <c r="O701" s="230">
        <v>10</v>
      </c>
      <c r="P701" s="230">
        <v>10</v>
      </c>
      <c r="Q701" s="230">
        <v>10</v>
      </c>
      <c r="R701" s="230">
        <v>10</v>
      </c>
      <c r="S701" s="47"/>
      <c r="T701" s="59"/>
      <c r="U701" s="59"/>
      <c r="V701" s="58"/>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7"/>
      <c r="D702" s="17"/>
      <c r="E702" s="17"/>
      <c r="F702" s="26"/>
      <c r="G702" s="49"/>
      <c r="H702" s="50"/>
      <c r="I702" s="650" t="str">
        <f>General!O41</f>
        <v>uc</v>
      </c>
      <c r="J702" s="230">
        <v>10</v>
      </c>
      <c r="K702" s="230">
        <v>10</v>
      </c>
      <c r="L702" s="230">
        <v>10</v>
      </c>
      <c r="M702" s="230">
        <v>10</v>
      </c>
      <c r="N702" s="230">
        <v>10</v>
      </c>
      <c r="O702" s="230">
        <v>10</v>
      </c>
      <c r="P702" s="230">
        <v>10</v>
      </c>
      <c r="Q702" s="230">
        <v>10</v>
      </c>
      <c r="R702" s="230">
        <v>10</v>
      </c>
      <c r="S702" s="47"/>
      <c r="T702" s="59"/>
      <c r="U702" s="59"/>
      <c r="V702" s="58"/>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7"/>
      <c r="D703" s="17"/>
      <c r="E703" s="17"/>
      <c r="F703" s="26"/>
      <c r="G703" s="49"/>
      <c r="H703" s="50"/>
      <c r="I703" s="650" t="str">
        <f>General!O42</f>
        <v>v</v>
      </c>
      <c r="J703" s="232">
        <v>90</v>
      </c>
      <c r="K703" s="232">
        <v>90</v>
      </c>
      <c r="L703" s="232">
        <v>90</v>
      </c>
      <c r="M703" s="232">
        <v>90</v>
      </c>
      <c r="N703" s="232">
        <v>90</v>
      </c>
      <c r="O703" s="232">
        <v>90</v>
      </c>
      <c r="P703" s="232">
        <v>90</v>
      </c>
      <c r="Q703" s="232">
        <v>90</v>
      </c>
      <c r="R703" s="232">
        <v>90</v>
      </c>
      <c r="S703" s="47"/>
      <c r="T703" s="59"/>
      <c r="U703" s="59"/>
      <c r="V703" s="58"/>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7"/>
      <c r="E704" s="17"/>
      <c r="F704" s="26"/>
      <c r="G704" s="49"/>
      <c r="H704" s="50"/>
      <c r="I704" s="650" t="str">
        <f>General!O43</f>
        <v>w</v>
      </c>
      <c r="J704" s="232">
        <v>120</v>
      </c>
      <c r="K704" s="232">
        <v>120</v>
      </c>
      <c r="L704" s="232">
        <v>120</v>
      </c>
      <c r="M704" s="232">
        <v>120</v>
      </c>
      <c r="N704" s="232">
        <v>120</v>
      </c>
      <c r="O704" s="232">
        <v>120</v>
      </c>
      <c r="P704" s="232">
        <v>120</v>
      </c>
      <c r="Q704" s="232">
        <v>120</v>
      </c>
      <c r="R704" s="232">
        <v>120</v>
      </c>
      <c r="S704" s="47"/>
      <c r="T704" s="59"/>
      <c r="U704" s="59"/>
      <c r="V704" s="58"/>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7"/>
      <c r="D705" s="17"/>
      <c r="E705" s="17"/>
      <c r="F705" s="26"/>
      <c r="G705" s="49"/>
      <c r="H705" s="50"/>
      <c r="I705" s="650" t="str">
        <f>General!O44</f>
        <v>wd</v>
      </c>
      <c r="J705" s="232">
        <v>120</v>
      </c>
      <c r="K705" s="232">
        <v>120</v>
      </c>
      <c r="L705" s="232">
        <v>120</v>
      </c>
      <c r="M705" s="232">
        <v>120</v>
      </c>
      <c r="N705" s="232">
        <v>120</v>
      </c>
      <c r="O705" s="232">
        <v>120</v>
      </c>
      <c r="P705" s="232">
        <v>120</v>
      </c>
      <c r="Q705" s="232">
        <v>120</v>
      </c>
      <c r="R705" s="232">
        <v>120</v>
      </c>
      <c r="S705" s="47"/>
      <c r="T705" s="59"/>
      <c r="U705" s="59"/>
      <c r="V705" s="58"/>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26"/>
      <c r="G706" s="49"/>
      <c r="H706" s="50"/>
      <c r="I706" s="650" t="str">
        <f>General!O45</f>
        <v>x</v>
      </c>
      <c r="J706" s="230">
        <v>10</v>
      </c>
      <c r="K706" s="230">
        <v>10</v>
      </c>
      <c r="L706" s="230">
        <v>10</v>
      </c>
      <c r="M706" s="230">
        <v>10</v>
      </c>
      <c r="N706" s="230">
        <v>10</v>
      </c>
      <c r="O706" s="230">
        <v>10</v>
      </c>
      <c r="P706" s="230">
        <v>10</v>
      </c>
      <c r="Q706" s="230">
        <v>10</v>
      </c>
      <c r="R706" s="230">
        <v>10</v>
      </c>
      <c r="S706" s="47"/>
      <c r="T706" s="59"/>
      <c r="U706" s="59"/>
      <c r="V706" s="58"/>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26"/>
      <c r="G707" s="49"/>
      <c r="H707" s="50"/>
      <c r="I707" s="650" t="str">
        <f>General!O46</f>
        <v>xc</v>
      </c>
      <c r="J707" s="230">
        <v>10</v>
      </c>
      <c r="K707" s="230">
        <v>10</v>
      </c>
      <c r="L707" s="230">
        <v>10</v>
      </c>
      <c r="M707" s="230">
        <v>10</v>
      </c>
      <c r="N707" s="230">
        <v>10</v>
      </c>
      <c r="O707" s="230">
        <v>10</v>
      </c>
      <c r="P707" s="230">
        <v>10</v>
      </c>
      <c r="Q707" s="230">
        <v>10</v>
      </c>
      <c r="R707" s="230">
        <v>10</v>
      </c>
      <c r="S707" s="47"/>
      <c r="T707" s="59"/>
      <c r="U707" s="59"/>
      <c r="V707" s="58"/>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26"/>
      <c r="G708" s="49"/>
      <c r="H708" s="50"/>
      <c r="I708" s="650" t="str">
        <f>General!O47</f>
        <v>z</v>
      </c>
      <c r="J708" s="232">
        <v>2</v>
      </c>
      <c r="K708" s="232">
        <v>2</v>
      </c>
      <c r="L708" s="232">
        <v>2</v>
      </c>
      <c r="M708" s="232">
        <v>2</v>
      </c>
      <c r="N708" s="232">
        <v>2</v>
      </c>
      <c r="O708" s="232">
        <v>2</v>
      </c>
      <c r="P708" s="232">
        <v>2</v>
      </c>
      <c r="Q708" s="232">
        <v>2</v>
      </c>
      <c r="R708" s="232">
        <v>2</v>
      </c>
      <c r="S708" s="47"/>
      <c r="T708" s="59"/>
      <c r="U708" s="59"/>
      <c r="V708" s="58"/>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26"/>
      <c r="G709" s="49"/>
      <c r="H709" s="50"/>
      <c r="I709" s="650" t="str">
        <f>General!O48</f>
        <v>zd</v>
      </c>
      <c r="J709" s="232">
        <v>2</v>
      </c>
      <c r="K709" s="232">
        <v>2</v>
      </c>
      <c r="L709" s="232">
        <v>2</v>
      </c>
      <c r="M709" s="232">
        <v>2</v>
      </c>
      <c r="N709" s="232">
        <v>2</v>
      </c>
      <c r="O709" s="232">
        <v>2</v>
      </c>
      <c r="P709" s="232">
        <v>2</v>
      </c>
      <c r="Q709" s="232">
        <v>2</v>
      </c>
      <c r="R709" s="232">
        <v>2</v>
      </c>
      <c r="S709" s="47"/>
      <c r="T709" s="59"/>
      <c r="U709" s="59"/>
      <c r="V709" s="58"/>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26"/>
      <c r="G710" s="49"/>
      <c r="H710" s="50"/>
      <c r="I710" s="50"/>
      <c r="J710" s="50"/>
      <c r="K710" s="50"/>
      <c r="L710" s="50"/>
      <c r="M710" s="50"/>
      <c r="N710" s="50"/>
      <c r="O710" s="50"/>
      <c r="P710" s="50"/>
      <c r="Q710" s="50"/>
      <c r="R710" s="50"/>
      <c r="S710" s="50"/>
      <c r="T710" s="50"/>
      <c r="U710" s="59"/>
      <c r="V710" s="58"/>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5.15" customHeight="1" outlineLevel="1" x14ac:dyDescent="0.35">
      <c r="A711" s="6"/>
      <c r="B711" s="7"/>
      <c r="C711" s="17"/>
      <c r="D711" s="17"/>
      <c r="E711" s="17"/>
      <c r="F711" s="36"/>
      <c r="G711" s="37"/>
      <c r="H711" s="37"/>
      <c r="I711" s="37"/>
      <c r="J711" s="38"/>
      <c r="K711" s="38"/>
      <c r="L711" s="38"/>
      <c r="M711" s="38"/>
      <c r="N711" s="38"/>
      <c r="O711" s="38"/>
      <c r="P711" s="38"/>
      <c r="Q711" s="38"/>
      <c r="R711" s="38"/>
      <c r="S711" s="38"/>
      <c r="T711" s="38"/>
      <c r="U711" s="38"/>
      <c r="V711" s="30"/>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25.4" customHeight="1" outlineLevel="1" x14ac:dyDescent="0.35">
      <c r="A712" s="6"/>
      <c r="B712" s="7"/>
      <c r="C712" s="39"/>
      <c r="D712" s="39"/>
      <c r="E712" s="39"/>
      <c r="F712" s="39"/>
      <c r="G712" s="40" t="str">
        <f>G670</f>
        <v>SEEDING RATES</v>
      </c>
      <c r="H712" s="39"/>
      <c r="I712" s="39"/>
      <c r="J712" s="39"/>
      <c r="K712" s="39"/>
      <c r="L712" s="39"/>
      <c r="M712" s="39"/>
      <c r="N712" s="39"/>
      <c r="O712" s="39"/>
      <c r="P712" s="39"/>
      <c r="Q712" s="39"/>
      <c r="R712" s="39"/>
      <c r="S712" s="39"/>
      <c r="T712" s="39"/>
      <c r="U712" s="39"/>
      <c r="V712" s="39"/>
      <c r="W712" s="41" t="s">
        <v>23</v>
      </c>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outlineLevel="1" x14ac:dyDescent="0.35">
      <c r="A713" s="6"/>
      <c r="B713" s="7"/>
      <c r="C713" s="7"/>
      <c r="D713" s="7"/>
      <c r="E713" s="7"/>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row>
    <row r="715" spans="1:68" ht="5.15" customHeight="1" thickBot="1" x14ac:dyDescent="0.4">
      <c r="A715" s="6"/>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row>
    <row r="716" spans="1:68" ht="5.15" customHeight="1" x14ac:dyDescent="0.35">
      <c r="A716" s="6"/>
      <c r="B716" s="7"/>
      <c r="C716" s="9" t="s">
        <v>0</v>
      </c>
      <c r="D716" s="9"/>
      <c r="E716" s="9"/>
      <c r="F716" s="9"/>
      <c r="G716" s="9"/>
      <c r="H716" s="9"/>
      <c r="I716" s="9"/>
      <c r="J716" s="9"/>
      <c r="K716" s="9"/>
      <c r="L716" s="9"/>
      <c r="M716" s="9"/>
      <c r="N716" s="9"/>
      <c r="O716" s="9"/>
      <c r="P716" s="9"/>
      <c r="Q716" s="10"/>
      <c r="R716" s="9"/>
      <c r="S716" s="9"/>
      <c r="T716" s="9"/>
      <c r="U716" s="10"/>
      <c r="V716" s="10"/>
      <c r="W716" s="11"/>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2"/>
      <c r="D717" s="12"/>
      <c r="E717" s="12" t="s">
        <v>1</v>
      </c>
      <c r="F717" s="13"/>
      <c r="G717" s="14" t="s">
        <v>37</v>
      </c>
      <c r="H717" s="14"/>
      <c r="I717" s="13"/>
      <c r="J717" s="13"/>
      <c r="K717" s="13"/>
      <c r="L717" s="13"/>
      <c r="M717" s="13"/>
      <c r="N717" s="13"/>
      <c r="O717" s="13"/>
      <c r="P717" s="13"/>
      <c r="Q717" s="13"/>
      <c r="R717" s="13"/>
      <c r="S717" s="13"/>
      <c r="T717" s="13"/>
      <c r="U717" s="13"/>
      <c r="V717" s="13"/>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2"/>
      <c r="D718" s="12"/>
      <c r="E718" s="17"/>
      <c r="F718" s="13"/>
      <c r="G718" s="13" t="s">
        <v>38</v>
      </c>
      <c r="H718" s="13"/>
      <c r="J718" s="13"/>
      <c r="K718" s="13"/>
      <c r="L718" s="13"/>
      <c r="M718" s="13"/>
      <c r="N718" s="51" t="s">
        <v>1133</v>
      </c>
      <c r="O718" s="13"/>
      <c r="P718" s="13"/>
      <c r="Q718" s="13"/>
      <c r="R718" s="13"/>
      <c r="S718" s="13"/>
      <c r="T718" s="13"/>
      <c r="U718" s="13"/>
      <c r="V718" s="13"/>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2"/>
      <c r="E719" s="17"/>
      <c r="F719" s="13"/>
      <c r="G719" s="655">
        <v>2019</v>
      </c>
      <c r="H719" s="44"/>
      <c r="J719" s="13"/>
      <c r="K719" s="13"/>
      <c r="L719" s="13"/>
      <c r="M719" s="13"/>
      <c r="N719" s="13"/>
      <c r="O719" s="13"/>
      <c r="P719" s="13"/>
      <c r="Q719" s="13"/>
      <c r="R719" s="13"/>
      <c r="S719" s="13"/>
      <c r="T719" s="13"/>
      <c r="U719" s="13"/>
      <c r="V719" s="13"/>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20">
        <v>0</v>
      </c>
      <c r="D720" s="12"/>
      <c r="E720" s="17"/>
      <c r="F720" s="13"/>
      <c r="G720" s="21"/>
      <c r="H720" s="21"/>
      <c r="J720" s="13"/>
      <c r="N720" s="13"/>
      <c r="Q720" s="13"/>
      <c r="U720" s="13"/>
      <c r="V720" s="13"/>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17"/>
      <c r="G721" s="17"/>
      <c r="H721" s="17"/>
      <c r="I721" s="17"/>
      <c r="J721" s="17"/>
      <c r="K721" s="22"/>
      <c r="L721" s="22"/>
      <c r="M721" s="22"/>
      <c r="N721" s="22"/>
      <c r="O721" s="22"/>
      <c r="P721" s="22"/>
      <c r="Q721" s="22"/>
      <c r="R721" s="22"/>
      <c r="S721" s="22"/>
      <c r="T721" s="22"/>
      <c r="U721" s="22"/>
      <c r="V721" s="22"/>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17"/>
      <c r="G722" s="52"/>
      <c r="H722" s="52"/>
      <c r="I722" s="52"/>
      <c r="J722" s="52"/>
      <c r="K722" s="52"/>
      <c r="L722" s="25"/>
      <c r="M722" s="25"/>
      <c r="N722" s="52"/>
      <c r="O722" s="25"/>
      <c r="P722" s="25"/>
      <c r="Q722" s="45"/>
      <c r="R722" s="52"/>
      <c r="S722" s="52"/>
      <c r="T722" s="52"/>
      <c r="U722" s="22"/>
      <c r="V722" s="4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17"/>
      <c r="G723" s="52"/>
      <c r="H723" s="52" t="s">
        <v>42</v>
      </c>
      <c r="I723" s="52" t="s">
        <v>42</v>
      </c>
      <c r="J723" s="52"/>
      <c r="K723" s="52"/>
      <c r="L723" s="25" t="s">
        <v>43</v>
      </c>
      <c r="M723" s="25" t="s">
        <v>44</v>
      </c>
      <c r="N723" s="25"/>
      <c r="O723" s="25" t="s">
        <v>43</v>
      </c>
      <c r="P723" s="25" t="s">
        <v>44</v>
      </c>
      <c r="Q723" s="46"/>
      <c r="R723" s="52"/>
      <c r="S723" s="52"/>
      <c r="T723" s="52"/>
      <c r="U723" s="22"/>
      <c r="V723" s="22"/>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17"/>
      <c r="G724" s="45" t="s">
        <v>378</v>
      </c>
      <c r="H724" s="52" t="s">
        <v>227</v>
      </c>
      <c r="I724" s="52" t="s">
        <v>39</v>
      </c>
      <c r="J724" s="52" t="s">
        <v>228</v>
      </c>
      <c r="K724" s="25" t="s">
        <v>40</v>
      </c>
      <c r="L724" s="25" t="s">
        <v>229</v>
      </c>
      <c r="M724" s="25" t="s">
        <v>230</v>
      </c>
      <c r="N724" s="25" t="s">
        <v>41</v>
      </c>
      <c r="O724" s="25" t="s">
        <v>232</v>
      </c>
      <c r="P724" s="25" t="s">
        <v>233</v>
      </c>
      <c r="Q724" s="154" t="s">
        <v>231</v>
      </c>
      <c r="R724" s="52"/>
      <c r="S724" s="52"/>
      <c r="T724" s="52"/>
      <c r="U724" s="22"/>
      <c r="V724" s="22"/>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26"/>
      <c r="G725" s="656" t="str">
        <f>General!O17</f>
        <v>a</v>
      </c>
      <c r="H725" s="657">
        <v>3000</v>
      </c>
      <c r="I725" s="657">
        <v>27.5</v>
      </c>
      <c r="J725" s="657">
        <v>1</v>
      </c>
      <c r="K725" s="658"/>
      <c r="L725" s="657">
        <v>0</v>
      </c>
      <c r="M725" s="657">
        <v>0</v>
      </c>
      <c r="N725" s="659"/>
      <c r="O725" s="657">
        <v>0</v>
      </c>
      <c r="P725" s="657">
        <v>0</v>
      </c>
      <c r="Q725" s="661">
        <v>1</v>
      </c>
      <c r="S725">
        <f t="shared" ref="S725:S736" si="248">(H725+I725*J725)*J678/1000</f>
        <v>30.274999999999999</v>
      </c>
      <c r="T725">
        <f t="shared" ref="T725:T736" si="249">((M725*J678/100)/1000*L725+P725*J678/100/1000*O725)*Q725</f>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26"/>
      <c r="G726" s="656" t="str">
        <f>General!O18</f>
        <v>a2</v>
      </c>
      <c r="H726" s="657">
        <v>0</v>
      </c>
      <c r="I726" s="657">
        <v>0</v>
      </c>
      <c r="J726" s="657">
        <v>0</v>
      </c>
      <c r="K726" s="658"/>
      <c r="L726" s="657">
        <v>0</v>
      </c>
      <c r="M726" s="657">
        <v>0</v>
      </c>
      <c r="N726" s="659"/>
      <c r="O726" s="657">
        <v>0</v>
      </c>
      <c r="P726" s="657">
        <v>0</v>
      </c>
      <c r="Q726" s="661">
        <v>0</v>
      </c>
      <c r="S726">
        <f t="shared" si="248"/>
        <v>0</v>
      </c>
      <c r="T726">
        <f t="shared" si="249"/>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26"/>
      <c r="G727" s="656" t="str">
        <f>General!O19</f>
        <v>b</v>
      </c>
      <c r="H727" s="657">
        <v>295</v>
      </c>
      <c r="I727" s="657">
        <v>27.5</v>
      </c>
      <c r="J727" s="657">
        <v>1</v>
      </c>
      <c r="K727" s="658" t="s">
        <v>45</v>
      </c>
      <c r="L727" s="657">
        <v>40</v>
      </c>
      <c r="M727" s="657">
        <v>240</v>
      </c>
      <c r="N727" s="659"/>
      <c r="O727" s="657">
        <v>0</v>
      </c>
      <c r="P727" s="657">
        <v>0</v>
      </c>
      <c r="Q727" s="661">
        <v>1</v>
      </c>
      <c r="S727">
        <f t="shared" si="248"/>
        <v>32.25</v>
      </c>
      <c r="T727">
        <f t="shared" si="249"/>
        <v>9.6</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26"/>
      <c r="G728" s="656" t="str">
        <f>General!O20</f>
        <v>bd</v>
      </c>
      <c r="H728" s="657">
        <v>295</v>
      </c>
      <c r="I728" s="657">
        <v>27.5</v>
      </c>
      <c r="J728" s="657">
        <v>1</v>
      </c>
      <c r="K728" s="658" t="s">
        <v>45</v>
      </c>
      <c r="L728" s="657">
        <v>40</v>
      </c>
      <c r="M728" s="657">
        <v>240</v>
      </c>
      <c r="N728" s="659"/>
      <c r="O728" s="657">
        <v>0</v>
      </c>
      <c r="P728" s="657">
        <v>0</v>
      </c>
      <c r="Q728" s="661">
        <v>1</v>
      </c>
      <c r="S728">
        <f t="shared" si="248"/>
        <v>32.25</v>
      </c>
      <c r="T728">
        <f t="shared" si="249"/>
        <v>9.6</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26"/>
      <c r="G729" s="656" t="str">
        <f>General!O21</f>
        <v>f</v>
      </c>
      <c r="H729" s="657">
        <v>350</v>
      </c>
      <c r="I729" s="657">
        <v>27.5</v>
      </c>
      <c r="J729" s="657">
        <v>1</v>
      </c>
      <c r="K729" s="659" t="s">
        <v>48</v>
      </c>
      <c r="L729" s="657">
        <v>48</v>
      </c>
      <c r="M729" s="657">
        <v>200</v>
      </c>
      <c r="N729" s="659"/>
      <c r="O729" s="657">
        <v>0</v>
      </c>
      <c r="P729" s="657">
        <v>0</v>
      </c>
      <c r="Q729" s="661">
        <v>1</v>
      </c>
      <c r="S729">
        <f t="shared" si="248"/>
        <v>45.3</v>
      </c>
      <c r="T729">
        <f t="shared" si="249"/>
        <v>11.52</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26"/>
      <c r="G730" s="656" t="str">
        <f>General!O22</f>
        <v>h</v>
      </c>
      <c r="H730" s="657">
        <v>235</v>
      </c>
      <c r="I730" s="657">
        <v>27.5</v>
      </c>
      <c r="J730" s="657">
        <v>1</v>
      </c>
      <c r="K730" s="659" t="s">
        <v>46</v>
      </c>
      <c r="L730" s="657">
        <v>27.7</v>
      </c>
      <c r="M730" s="657">
        <v>100</v>
      </c>
      <c r="N730" s="659"/>
      <c r="O730" s="657">
        <v>0</v>
      </c>
      <c r="P730" s="657">
        <v>0</v>
      </c>
      <c r="Q730" s="661">
        <v>1</v>
      </c>
      <c r="S730">
        <f t="shared" si="248"/>
        <v>36.75</v>
      </c>
      <c r="T730">
        <f t="shared" si="249"/>
        <v>3.8780000000000001</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26"/>
      <c r="G731" s="656" t="str">
        <f>General!O23</f>
        <v>i</v>
      </c>
      <c r="H731" s="657">
        <v>350</v>
      </c>
      <c r="I731" s="657">
        <v>27.5</v>
      </c>
      <c r="J731" s="657">
        <v>1</v>
      </c>
      <c r="K731" s="659"/>
      <c r="L731" s="657">
        <v>0</v>
      </c>
      <c r="M731" s="657">
        <v>0</v>
      </c>
      <c r="N731" s="659"/>
      <c r="O731" s="657">
        <v>0</v>
      </c>
      <c r="P731" s="657">
        <v>0</v>
      </c>
      <c r="Q731" s="661">
        <v>1</v>
      </c>
      <c r="S731">
        <f t="shared" si="248"/>
        <v>33.975000000000001</v>
      </c>
      <c r="T731">
        <f t="shared" si="249"/>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6"/>
      <c r="G732" s="656" t="str">
        <f>General!O24</f>
        <v>j</v>
      </c>
      <c r="H732" s="657">
        <v>3000</v>
      </c>
      <c r="I732" s="657">
        <v>27.5</v>
      </c>
      <c r="J732" s="657">
        <v>1</v>
      </c>
      <c r="K732" s="658"/>
      <c r="L732" s="657">
        <v>0</v>
      </c>
      <c r="M732" s="657">
        <v>0</v>
      </c>
      <c r="N732" s="659"/>
      <c r="O732" s="657">
        <v>0</v>
      </c>
      <c r="P732" s="657">
        <v>0</v>
      </c>
      <c r="Q732" s="661">
        <v>1</v>
      </c>
      <c r="S732">
        <f t="shared" si="248"/>
        <v>30.274999999999999</v>
      </c>
      <c r="T732">
        <f t="shared" si="249"/>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6"/>
      <c r="G733" s="656" t="str">
        <f>General!O25</f>
        <v>jc</v>
      </c>
      <c r="H733" s="657">
        <v>3000</v>
      </c>
      <c r="I733" s="657">
        <v>27.5</v>
      </c>
      <c r="J733" s="657">
        <v>1</v>
      </c>
      <c r="K733" s="658"/>
      <c r="L733" s="657">
        <v>0</v>
      </c>
      <c r="M733" s="657">
        <v>0</v>
      </c>
      <c r="N733" s="659"/>
      <c r="O733" s="657">
        <v>0</v>
      </c>
      <c r="P733" s="657">
        <v>0</v>
      </c>
      <c r="Q733" s="661">
        <v>1</v>
      </c>
      <c r="S733">
        <f t="shared" si="248"/>
        <v>30.274999999999999</v>
      </c>
      <c r="T733">
        <f t="shared" si="249"/>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General!O26</f>
        <v>k</v>
      </c>
      <c r="H734" s="657">
        <v>350</v>
      </c>
      <c r="I734" s="657">
        <v>27.5</v>
      </c>
      <c r="J734" s="657">
        <v>1</v>
      </c>
      <c r="K734" s="659"/>
      <c r="L734" s="657">
        <v>0</v>
      </c>
      <c r="M734" s="657">
        <v>0</v>
      </c>
      <c r="N734" s="659"/>
      <c r="O734" s="657">
        <v>0</v>
      </c>
      <c r="P734" s="657">
        <v>0</v>
      </c>
      <c r="Q734" s="661">
        <v>1</v>
      </c>
      <c r="S734">
        <f t="shared" si="248"/>
        <v>33.975000000000001</v>
      </c>
      <c r="T734">
        <f t="shared" si="249"/>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General!O27</f>
        <v>l</v>
      </c>
      <c r="H735" s="657">
        <v>400</v>
      </c>
      <c r="I735" s="657">
        <v>27.5</v>
      </c>
      <c r="J735" s="657">
        <v>1</v>
      </c>
      <c r="K735" s="659" t="s">
        <v>47</v>
      </c>
      <c r="L735" s="657">
        <v>37</v>
      </c>
      <c r="M735" s="657">
        <v>200</v>
      </c>
      <c r="N735" s="659"/>
      <c r="O735" s="657">
        <v>0</v>
      </c>
      <c r="P735" s="657">
        <v>0</v>
      </c>
      <c r="Q735" s="661">
        <v>1</v>
      </c>
      <c r="S735">
        <f t="shared" si="248"/>
        <v>51.3</v>
      </c>
      <c r="T735">
        <f t="shared" si="249"/>
        <v>8.879999999999999</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General!O28</f>
        <v>lf</v>
      </c>
      <c r="H736" s="657">
        <v>400</v>
      </c>
      <c r="I736" s="657">
        <v>27.5</v>
      </c>
      <c r="J736" s="657">
        <v>1</v>
      </c>
      <c r="K736" s="659" t="s">
        <v>47</v>
      </c>
      <c r="L736" s="657">
        <v>37</v>
      </c>
      <c r="M736" s="657">
        <v>200</v>
      </c>
      <c r="N736" s="659"/>
      <c r="O736" s="657">
        <v>0</v>
      </c>
      <c r="P736" s="657">
        <v>0</v>
      </c>
      <c r="Q736" s="661">
        <v>1</v>
      </c>
      <c r="S736">
        <f t="shared" si="248"/>
        <v>51.3</v>
      </c>
      <c r="T736">
        <f t="shared" si="249"/>
        <v>8.879999999999999</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General!O29</f>
        <v>m</v>
      </c>
      <c r="H737" s="657">
        <v>3000</v>
      </c>
      <c r="I737" s="657">
        <v>27.5</v>
      </c>
      <c r="J737" s="657">
        <v>1</v>
      </c>
      <c r="K737" s="658"/>
      <c r="L737" s="657">
        <v>0</v>
      </c>
      <c r="M737" s="657">
        <v>0</v>
      </c>
      <c r="N737" s="659"/>
      <c r="O737" s="657">
        <v>0</v>
      </c>
      <c r="P737" s="657">
        <v>0</v>
      </c>
      <c r="Q737" s="661">
        <v>1</v>
      </c>
      <c r="S737">
        <f t="shared" ref="S737" si="250">(H737+I737*J737)*J690/1000</f>
        <v>30.274999999999999</v>
      </c>
      <c r="T737">
        <f t="shared" ref="T737" si="251">((M737*J690/100)/1000*L737+P737*J690/100/1000*O737)*Q737</f>
        <v>0</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General!O30</f>
        <v>ms</v>
      </c>
      <c r="H738" s="657">
        <f>0.65*H751+0.35*H735</f>
        <v>331.75</v>
      </c>
      <c r="I738" s="657">
        <f t="shared" ref="I738:J738" si="252">0.65*I751+0.35*I735</f>
        <v>27.5</v>
      </c>
      <c r="J738" s="657">
        <f t="shared" si="252"/>
        <v>1</v>
      </c>
      <c r="K738" s="659" t="s">
        <v>47</v>
      </c>
      <c r="L738" s="657">
        <v>37</v>
      </c>
      <c r="M738" s="657">
        <v>200</v>
      </c>
      <c r="N738" s="659"/>
      <c r="O738" s="657">
        <v>0</v>
      </c>
      <c r="P738" s="657">
        <v>0</v>
      </c>
      <c r="Q738" s="661">
        <v>1</v>
      </c>
      <c r="S738">
        <f t="shared" ref="S738" si="253">(H738+I738*J738)*J691/1000</f>
        <v>35.924999999999997</v>
      </c>
      <c r="T738">
        <f t="shared" ref="T738:T756" si="254">((M738*J691/100)/1000*L738+P738*J691/100/1000*O738)*Q738</f>
        <v>7.4</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656" t="str">
        <f>General!O31</f>
        <v>o</v>
      </c>
      <c r="H739" s="657">
        <v>235</v>
      </c>
      <c r="I739" s="657">
        <v>27.5</v>
      </c>
      <c r="J739" s="657">
        <v>1</v>
      </c>
      <c r="K739" s="659"/>
      <c r="L739" s="660">
        <v>0</v>
      </c>
      <c r="M739" s="660">
        <v>0</v>
      </c>
      <c r="N739" s="659"/>
      <c r="O739" s="657">
        <v>0</v>
      </c>
      <c r="P739" s="657">
        <v>0</v>
      </c>
      <c r="Q739" s="661">
        <v>1</v>
      </c>
      <c r="S739">
        <f t="shared" ref="S739:S756" si="255">(H739+I739*J739)*J692/1000</f>
        <v>31.5</v>
      </c>
      <c r="T739">
        <f t="shared" si="254"/>
        <v>0</v>
      </c>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x14ac:dyDescent="0.35">
      <c r="A740" s="6"/>
      <c r="B740" s="7"/>
      <c r="C740" s="17"/>
      <c r="D740" s="17"/>
      <c r="E740" s="17"/>
      <c r="F740" s="33"/>
      <c r="G740" s="656" t="str">
        <f>General!O32</f>
        <v>od</v>
      </c>
      <c r="H740" s="657">
        <v>235</v>
      </c>
      <c r="I740" s="657">
        <v>27.5</v>
      </c>
      <c r="J740" s="657">
        <v>1</v>
      </c>
      <c r="K740" s="659"/>
      <c r="L740" s="660">
        <v>0</v>
      </c>
      <c r="M740" s="660">
        <v>0</v>
      </c>
      <c r="N740" s="659"/>
      <c r="O740" s="657">
        <v>0</v>
      </c>
      <c r="P740" s="657">
        <v>0</v>
      </c>
      <c r="Q740" s="661">
        <v>1</v>
      </c>
      <c r="S740">
        <f t="shared" si="255"/>
        <v>31.5</v>
      </c>
      <c r="T740">
        <f t="shared" si="254"/>
        <v>0</v>
      </c>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x14ac:dyDescent="0.35">
      <c r="A741" s="6"/>
      <c r="B741" s="7"/>
      <c r="C741" s="17"/>
      <c r="D741" s="17"/>
      <c r="E741" s="17"/>
      <c r="F741" s="33"/>
      <c r="G741" s="656" t="str">
        <f>General!O33</f>
        <v>of</v>
      </c>
      <c r="H741" s="657">
        <v>350</v>
      </c>
      <c r="I741" s="657">
        <v>27.5</v>
      </c>
      <c r="J741" s="657">
        <v>1</v>
      </c>
      <c r="K741" s="659" t="s">
        <v>46</v>
      </c>
      <c r="L741" s="657">
        <v>27.7</v>
      </c>
      <c r="M741" s="657">
        <v>100</v>
      </c>
      <c r="N741" s="659"/>
      <c r="O741" s="657">
        <v>0</v>
      </c>
      <c r="P741" s="657">
        <v>0</v>
      </c>
      <c r="Q741" s="661">
        <v>1</v>
      </c>
      <c r="S741">
        <f t="shared" si="255"/>
        <v>37.75</v>
      </c>
      <c r="T741">
        <f t="shared" si="254"/>
        <v>2.77</v>
      </c>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35">
      <c r="A742" s="6"/>
      <c r="B742" s="7"/>
      <c r="C742" s="17"/>
      <c r="D742" s="17"/>
      <c r="E742" s="17"/>
      <c r="F742" s="33"/>
      <c r="G742" s="656" t="str">
        <f>General!O34</f>
        <v>r</v>
      </c>
      <c r="H742" s="657">
        <v>30000</v>
      </c>
      <c r="I742" s="657">
        <v>27.5</v>
      </c>
      <c r="J742" s="657">
        <v>1</v>
      </c>
      <c r="K742" s="659" t="s">
        <v>49</v>
      </c>
      <c r="L742" s="657">
        <v>431</v>
      </c>
      <c r="M742" s="657">
        <v>100</v>
      </c>
      <c r="N742" s="659" t="s">
        <v>50</v>
      </c>
      <c r="O742" s="657">
        <v>125</v>
      </c>
      <c r="P742" s="657">
        <v>1000</v>
      </c>
      <c r="Q742" s="661">
        <v>0.5</v>
      </c>
      <c r="S742">
        <f t="shared" si="255"/>
        <v>60.055</v>
      </c>
      <c r="T742">
        <f t="shared" si="254"/>
        <v>1.681</v>
      </c>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x14ac:dyDescent="0.35">
      <c r="A743" s="6"/>
      <c r="B743" s="7"/>
      <c r="C743" s="17"/>
      <c r="D743" s="17"/>
      <c r="E743" s="17"/>
      <c r="F743" s="33"/>
      <c r="G743" s="656" t="str">
        <f>General!O35</f>
        <v>rd</v>
      </c>
      <c r="H743" s="657">
        <v>30000</v>
      </c>
      <c r="I743" s="657">
        <v>27.5</v>
      </c>
      <c r="J743" s="657">
        <v>1</v>
      </c>
      <c r="K743" s="659" t="s">
        <v>49</v>
      </c>
      <c r="L743" s="657">
        <v>431</v>
      </c>
      <c r="M743" s="657">
        <v>100</v>
      </c>
      <c r="N743" s="659" t="s">
        <v>50</v>
      </c>
      <c r="O743" s="657">
        <v>125</v>
      </c>
      <c r="P743" s="657">
        <v>1000</v>
      </c>
      <c r="Q743" s="661">
        <v>0.5</v>
      </c>
      <c r="S743">
        <f t="shared" si="255"/>
        <v>60.055</v>
      </c>
      <c r="T743">
        <f t="shared" si="254"/>
        <v>1.681</v>
      </c>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x14ac:dyDescent="0.35">
      <c r="A744" s="6"/>
      <c r="B744" s="7"/>
      <c r="C744" s="17"/>
      <c r="D744" s="17"/>
      <c r="E744" s="17"/>
      <c r="F744" s="33"/>
      <c r="G744" s="656" t="str">
        <f>General!O36</f>
        <v>s</v>
      </c>
      <c r="H744" s="657">
        <v>3000</v>
      </c>
      <c r="I744" s="657">
        <v>27.5</v>
      </c>
      <c r="J744" s="657">
        <v>1</v>
      </c>
      <c r="K744" s="658"/>
      <c r="L744" s="657">
        <v>0</v>
      </c>
      <c r="M744" s="657">
        <v>0</v>
      </c>
      <c r="N744" s="659"/>
      <c r="O744" s="657">
        <v>0</v>
      </c>
      <c r="P744" s="657">
        <v>0</v>
      </c>
      <c r="Q744" s="661">
        <v>1</v>
      </c>
      <c r="S744">
        <f t="shared" si="255"/>
        <v>30.274999999999999</v>
      </c>
      <c r="T744">
        <f t="shared" si="254"/>
        <v>0</v>
      </c>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x14ac:dyDescent="0.35">
      <c r="A745" s="6"/>
      <c r="B745" s="7"/>
      <c r="C745" s="17"/>
      <c r="D745" s="17"/>
      <c r="E745" s="17"/>
      <c r="F745" s="33"/>
      <c r="G745" s="656" t="str">
        <f>General!O37</f>
        <v>sp</v>
      </c>
      <c r="H745" s="657">
        <v>3000</v>
      </c>
      <c r="I745" s="657">
        <v>27.5</v>
      </c>
      <c r="J745" s="657">
        <v>1</v>
      </c>
      <c r="K745" s="658"/>
      <c r="L745" s="657">
        <v>0</v>
      </c>
      <c r="M745" s="657">
        <v>0</v>
      </c>
      <c r="N745" s="659"/>
      <c r="O745" s="657">
        <v>0</v>
      </c>
      <c r="P745" s="657">
        <v>0</v>
      </c>
      <c r="Q745" s="661">
        <v>1</v>
      </c>
      <c r="S745">
        <f t="shared" si="255"/>
        <v>30.274999999999999</v>
      </c>
      <c r="T745">
        <f t="shared" si="254"/>
        <v>0</v>
      </c>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x14ac:dyDescent="0.35">
      <c r="A746" s="6"/>
      <c r="B746" s="7"/>
      <c r="C746" s="17"/>
      <c r="D746" s="17"/>
      <c r="E746" s="17"/>
      <c r="F746" s="33"/>
      <c r="G746" s="656" t="str">
        <f>General!O38</f>
        <v>t</v>
      </c>
      <c r="H746" s="657">
        <v>3000</v>
      </c>
      <c r="I746" s="657">
        <v>27.5</v>
      </c>
      <c r="J746" s="657">
        <v>1</v>
      </c>
      <c r="K746" s="658"/>
      <c r="L746" s="657">
        <v>0</v>
      </c>
      <c r="M746" s="657">
        <v>0</v>
      </c>
      <c r="N746" s="659"/>
      <c r="O746" s="657">
        <v>0</v>
      </c>
      <c r="P746" s="657">
        <v>0</v>
      </c>
      <c r="Q746" s="661">
        <v>1</v>
      </c>
      <c r="S746">
        <f t="shared" si="255"/>
        <v>30.274999999999999</v>
      </c>
      <c r="T746">
        <f t="shared" si="254"/>
        <v>0</v>
      </c>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x14ac:dyDescent="0.35">
      <c r="A747" s="6"/>
      <c r="B747" s="7"/>
      <c r="C747" s="17"/>
      <c r="D747" s="17"/>
      <c r="E747" s="17"/>
      <c r="F747" s="33"/>
      <c r="G747" s="656" t="str">
        <f>General!O39</f>
        <v>tc</v>
      </c>
      <c r="H747" s="657">
        <v>3000</v>
      </c>
      <c r="I747" s="657">
        <v>27.5</v>
      </c>
      <c r="J747" s="657">
        <v>1</v>
      </c>
      <c r="K747" s="658"/>
      <c r="L747" s="657">
        <v>0</v>
      </c>
      <c r="M747" s="657">
        <v>0</v>
      </c>
      <c r="N747" s="659"/>
      <c r="O747" s="657">
        <v>0</v>
      </c>
      <c r="P747" s="657">
        <v>0</v>
      </c>
      <c r="Q747" s="661">
        <v>1</v>
      </c>
      <c r="S747">
        <f t="shared" si="255"/>
        <v>30.274999999999999</v>
      </c>
      <c r="T747">
        <f t="shared" si="254"/>
        <v>0</v>
      </c>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x14ac:dyDescent="0.35">
      <c r="A748" s="6"/>
      <c r="B748" s="7"/>
      <c r="C748" s="17"/>
      <c r="D748" s="17"/>
      <c r="E748" s="17"/>
      <c r="F748" s="33"/>
      <c r="G748" s="656" t="str">
        <f>General!O40</f>
        <v>u</v>
      </c>
      <c r="H748" s="657">
        <v>3000</v>
      </c>
      <c r="I748" s="657">
        <v>27.5</v>
      </c>
      <c r="J748" s="657">
        <v>1</v>
      </c>
      <c r="K748" s="658"/>
      <c r="L748" s="657">
        <v>0</v>
      </c>
      <c r="M748" s="657">
        <v>0</v>
      </c>
      <c r="N748" s="659"/>
      <c r="O748" s="657">
        <v>0</v>
      </c>
      <c r="P748" s="657">
        <v>0</v>
      </c>
      <c r="Q748" s="661">
        <v>1</v>
      </c>
      <c r="S748">
        <f t="shared" si="255"/>
        <v>30.274999999999999</v>
      </c>
      <c r="T748">
        <f t="shared" si="254"/>
        <v>0</v>
      </c>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x14ac:dyDescent="0.35">
      <c r="A749" s="6"/>
      <c r="B749" s="7"/>
      <c r="C749" s="17"/>
      <c r="D749" s="17"/>
      <c r="E749" s="17"/>
      <c r="F749" s="33"/>
      <c r="G749" s="656" t="str">
        <f>General!O41</f>
        <v>uc</v>
      </c>
      <c r="H749" s="657">
        <v>3000</v>
      </c>
      <c r="I749" s="657">
        <v>27.5</v>
      </c>
      <c r="J749" s="657">
        <v>1</v>
      </c>
      <c r="K749" s="658"/>
      <c r="L749" s="657">
        <v>0</v>
      </c>
      <c r="M749" s="657">
        <v>0</v>
      </c>
      <c r="N749" s="659"/>
      <c r="O749" s="657">
        <v>0</v>
      </c>
      <c r="P749" s="657">
        <v>0</v>
      </c>
      <c r="Q749" s="661">
        <v>1</v>
      </c>
      <c r="S749">
        <f t="shared" si="255"/>
        <v>30.274999999999999</v>
      </c>
      <c r="T749">
        <f t="shared" si="254"/>
        <v>0</v>
      </c>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x14ac:dyDescent="0.35">
      <c r="A750" s="6"/>
      <c r="B750" s="7"/>
      <c r="C750" s="17"/>
      <c r="D750" s="17"/>
      <c r="E750" s="17"/>
      <c r="F750" s="33"/>
      <c r="G750" s="656" t="str">
        <f>General!O42</f>
        <v>v</v>
      </c>
      <c r="H750" s="657">
        <v>350</v>
      </c>
      <c r="I750" s="657">
        <v>27.5</v>
      </c>
      <c r="J750" s="657">
        <v>1</v>
      </c>
      <c r="K750" s="659"/>
      <c r="L750" s="657">
        <v>0</v>
      </c>
      <c r="M750" s="657">
        <v>0</v>
      </c>
      <c r="N750" s="659"/>
      <c r="O750" s="657">
        <v>0</v>
      </c>
      <c r="P750" s="657">
        <v>0</v>
      </c>
      <c r="Q750" s="661">
        <v>1</v>
      </c>
      <c r="S750">
        <f t="shared" si="255"/>
        <v>33.975000000000001</v>
      </c>
      <c r="T750">
        <f t="shared" si="254"/>
        <v>0</v>
      </c>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x14ac:dyDescent="0.35">
      <c r="A751" s="6"/>
      <c r="B751" s="7"/>
      <c r="C751" s="17"/>
      <c r="D751" s="17"/>
      <c r="E751" s="17"/>
      <c r="F751" s="33"/>
      <c r="G751" s="656" t="str">
        <f>General!O43</f>
        <v>w</v>
      </c>
      <c r="H751" s="657">
        <v>295</v>
      </c>
      <c r="I751" s="657">
        <v>27.5</v>
      </c>
      <c r="J751" s="657">
        <v>1</v>
      </c>
      <c r="K751" s="659"/>
      <c r="L751" s="657">
        <v>0</v>
      </c>
      <c r="M751" s="657">
        <v>0</v>
      </c>
      <c r="N751" s="659"/>
      <c r="O751" s="657">
        <v>0</v>
      </c>
      <c r="P751" s="657">
        <v>0</v>
      </c>
      <c r="Q751" s="661">
        <v>1</v>
      </c>
      <c r="S751">
        <f t="shared" si="255"/>
        <v>38.700000000000003</v>
      </c>
      <c r="T751">
        <f t="shared" si="254"/>
        <v>0</v>
      </c>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x14ac:dyDescent="0.35">
      <c r="A752" s="6"/>
      <c r="B752" s="7"/>
      <c r="C752" s="17"/>
      <c r="D752" s="17"/>
      <c r="E752" s="17"/>
      <c r="F752" s="33"/>
      <c r="G752" s="656" t="str">
        <f>General!O44</f>
        <v>wd</v>
      </c>
      <c r="H752" s="657">
        <v>295</v>
      </c>
      <c r="I752" s="657">
        <v>27.5</v>
      </c>
      <c r="J752" s="657">
        <v>1</v>
      </c>
      <c r="K752" s="659"/>
      <c r="L752" s="657">
        <v>0</v>
      </c>
      <c r="M752" s="657">
        <v>0</v>
      </c>
      <c r="N752" s="659"/>
      <c r="O752" s="657">
        <v>0</v>
      </c>
      <c r="P752" s="657">
        <v>0</v>
      </c>
      <c r="Q752" s="661">
        <v>1</v>
      </c>
      <c r="S752">
        <f t="shared" si="255"/>
        <v>38.700000000000003</v>
      </c>
      <c r="T752">
        <f t="shared" si="254"/>
        <v>0</v>
      </c>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x14ac:dyDescent="0.35">
      <c r="A753" s="6"/>
      <c r="B753" s="7"/>
      <c r="C753" s="17"/>
      <c r="D753" s="17"/>
      <c r="E753" s="17"/>
      <c r="F753" s="33"/>
      <c r="G753" s="656" t="str">
        <f>General!O45</f>
        <v>x</v>
      </c>
      <c r="H753" s="657">
        <v>3000</v>
      </c>
      <c r="I753" s="657">
        <v>27.5</v>
      </c>
      <c r="J753" s="657">
        <v>1</v>
      </c>
      <c r="K753" s="658"/>
      <c r="L753" s="657">
        <v>0</v>
      </c>
      <c r="M753" s="657">
        <v>0</v>
      </c>
      <c r="N753" s="659"/>
      <c r="O753" s="657">
        <v>0</v>
      </c>
      <c r="P753" s="657">
        <v>0</v>
      </c>
      <c r="Q753" s="661">
        <v>1</v>
      </c>
      <c r="S753">
        <f t="shared" si="255"/>
        <v>30.274999999999999</v>
      </c>
      <c r="T753">
        <f t="shared" si="254"/>
        <v>0</v>
      </c>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x14ac:dyDescent="0.35">
      <c r="A754" s="6"/>
      <c r="B754" s="7"/>
      <c r="C754" s="17"/>
      <c r="D754" s="17"/>
      <c r="E754" s="17"/>
      <c r="F754" s="33"/>
      <c r="G754" s="656" t="str">
        <f>General!O46</f>
        <v>xc</v>
      </c>
      <c r="H754" s="657">
        <v>3000</v>
      </c>
      <c r="I754" s="657">
        <v>27.5</v>
      </c>
      <c r="J754" s="657">
        <v>1</v>
      </c>
      <c r="K754" s="658"/>
      <c r="L754" s="657">
        <v>0</v>
      </c>
      <c r="M754" s="657">
        <v>0</v>
      </c>
      <c r="N754" s="659"/>
      <c r="O754" s="657">
        <v>0</v>
      </c>
      <c r="P754" s="657">
        <v>0</v>
      </c>
      <c r="Q754" s="661">
        <v>1</v>
      </c>
      <c r="S754">
        <f t="shared" si="255"/>
        <v>30.274999999999999</v>
      </c>
      <c r="T754">
        <f t="shared" si="254"/>
        <v>0</v>
      </c>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x14ac:dyDescent="0.35">
      <c r="A755" s="6"/>
      <c r="B755" s="7"/>
      <c r="C755" s="17"/>
      <c r="D755" s="17"/>
      <c r="E755" s="17"/>
      <c r="F755" s="33"/>
      <c r="G755" s="656" t="str">
        <f>General!O47</f>
        <v>z</v>
      </c>
      <c r="H755" s="657">
        <v>30000</v>
      </c>
      <c r="I755" s="657">
        <v>27.5</v>
      </c>
      <c r="J755" s="657">
        <v>1</v>
      </c>
      <c r="K755" s="659" t="s">
        <v>49</v>
      </c>
      <c r="L755" s="657">
        <v>431</v>
      </c>
      <c r="M755" s="657">
        <v>100</v>
      </c>
      <c r="N755" s="659" t="s">
        <v>50</v>
      </c>
      <c r="O755" s="657">
        <v>125</v>
      </c>
      <c r="P755" s="657">
        <v>1000</v>
      </c>
      <c r="Q755" s="661">
        <v>0.5</v>
      </c>
      <c r="S755">
        <f t="shared" si="255"/>
        <v>60.055</v>
      </c>
      <c r="T755">
        <f t="shared" si="254"/>
        <v>1.681</v>
      </c>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x14ac:dyDescent="0.35">
      <c r="A756" s="6"/>
      <c r="B756" s="7"/>
      <c r="C756" s="17"/>
      <c r="D756" s="17"/>
      <c r="E756" s="17"/>
      <c r="F756" s="33"/>
      <c r="G756" s="656" t="str">
        <f>General!O48</f>
        <v>zd</v>
      </c>
      <c r="H756" s="657">
        <v>30000</v>
      </c>
      <c r="I756" s="657">
        <v>27.5</v>
      </c>
      <c r="J756" s="657">
        <v>1</v>
      </c>
      <c r="K756" s="659" t="s">
        <v>49</v>
      </c>
      <c r="L756" s="657">
        <v>431</v>
      </c>
      <c r="M756" s="657">
        <v>100</v>
      </c>
      <c r="N756" s="659" t="s">
        <v>50</v>
      </c>
      <c r="O756" s="657">
        <v>125</v>
      </c>
      <c r="P756" s="657">
        <v>1000</v>
      </c>
      <c r="Q756" s="661">
        <v>0.5</v>
      </c>
      <c r="S756">
        <f t="shared" si="255"/>
        <v>60.055</v>
      </c>
      <c r="T756">
        <f t="shared" si="254"/>
        <v>1.681</v>
      </c>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x14ac:dyDescent="0.35">
      <c r="A757" s="6"/>
      <c r="B757" s="7"/>
      <c r="C757" s="17"/>
      <c r="D757" s="17"/>
      <c r="E757" s="17"/>
      <c r="F757" s="33"/>
      <c r="G757" s="47"/>
      <c r="H757" s="47"/>
      <c r="I757" s="47"/>
      <c r="J757" s="47"/>
      <c r="K757" s="47"/>
      <c r="L757" s="47"/>
      <c r="M757" s="47"/>
      <c r="N757" s="47"/>
      <c r="O757" s="47"/>
      <c r="P757" s="47"/>
      <c r="Q757" s="47"/>
      <c r="R757" s="47"/>
      <c r="S757" s="47"/>
      <c r="T757" s="47"/>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x14ac:dyDescent="0.35">
      <c r="A758" s="6"/>
      <c r="B758" s="7"/>
      <c r="C758" s="17"/>
      <c r="D758" s="17"/>
      <c r="E758" s="17"/>
      <c r="F758" s="36"/>
      <c r="G758" s="37"/>
      <c r="H758" s="37"/>
      <c r="I758" s="37"/>
      <c r="J758" s="37"/>
      <c r="K758" s="38"/>
      <c r="L758" s="38"/>
      <c r="M758" s="38"/>
      <c r="N758" s="38"/>
      <c r="O758" s="38"/>
      <c r="P758" s="38"/>
      <c r="Q758" s="38"/>
      <c r="R758" s="38"/>
      <c r="S758" s="38"/>
      <c r="T758" s="38"/>
      <c r="U758" s="38"/>
      <c r="V758" s="38"/>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25.4" customHeight="1" x14ac:dyDescent="0.35">
      <c r="A759" s="6"/>
      <c r="B759" s="7"/>
      <c r="C759" s="39"/>
      <c r="D759" s="39"/>
      <c r="E759" s="39"/>
      <c r="F759" s="39"/>
      <c r="G759" s="40" t="str">
        <f>G717</f>
        <v>MISC COSTS - SEED GRADING &amp; CLEANING</v>
      </c>
      <c r="H759" s="39"/>
      <c r="I759" s="39"/>
      <c r="J759" s="39"/>
      <c r="K759" s="39"/>
      <c r="L759" s="39"/>
      <c r="M759" s="39"/>
      <c r="N759" s="39"/>
      <c r="O759" s="39"/>
      <c r="P759" s="39"/>
      <c r="Q759" s="39"/>
      <c r="R759" s="39"/>
      <c r="S759" s="39"/>
      <c r="T759" s="39"/>
      <c r="U759" s="39"/>
      <c r="V759" s="39"/>
      <c r="W759" s="41" t="s">
        <v>23</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68"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68" ht="5.15" customHeight="1" outlineLevel="1" x14ac:dyDescent="0.35">
      <c r="A763" s="6"/>
      <c r="B763" s="7"/>
      <c r="C763" s="9" t="s">
        <v>0</v>
      </c>
      <c r="D763" s="9"/>
      <c r="E763" s="9"/>
      <c r="F763" s="9"/>
      <c r="G763" s="9"/>
      <c r="H763" s="9"/>
      <c r="I763" s="9"/>
      <c r="J763" s="9"/>
      <c r="K763" s="10"/>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2"/>
      <c r="D764" s="12"/>
      <c r="E764" s="12" t="s">
        <v>1</v>
      </c>
      <c r="F764" s="13"/>
      <c r="G764" s="14" t="s">
        <v>51</v>
      </c>
      <c r="H764" s="13"/>
      <c r="I764" s="13"/>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2"/>
      <c r="D765" s="12"/>
      <c r="E765" s="17"/>
      <c r="F765" s="13"/>
      <c r="G765" s="18"/>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2"/>
      <c r="E766" s="17"/>
      <c r="F766" s="13"/>
      <c r="H766" s="13" t="s">
        <v>25</v>
      </c>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20">
        <v>0</v>
      </c>
      <c r="D767" s="12"/>
      <c r="E767" s="17"/>
      <c r="F767" s="13"/>
      <c r="G767" s="21"/>
      <c r="H767" s="13"/>
      <c r="I767" s="13"/>
      <c r="J767" s="13"/>
      <c r="K767" s="13"/>
      <c r="L767" s="13"/>
      <c r="M767" s="13"/>
      <c r="N767" s="13"/>
      <c r="O767" s="13"/>
      <c r="P767" s="13"/>
      <c r="Q767" s="13"/>
      <c r="R767" s="13"/>
      <c r="S767" s="15"/>
      <c r="T767" s="19"/>
      <c r="U767" s="15"/>
      <c r="V767" s="15"/>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17"/>
      <c r="G768" s="17"/>
      <c r="H768" s="17"/>
      <c r="I768" s="17"/>
      <c r="J768" s="22"/>
      <c r="K768" s="22"/>
      <c r="L768" s="22"/>
      <c r="M768" s="22"/>
      <c r="N768" s="22"/>
      <c r="O768" s="22"/>
      <c r="P768" s="22"/>
      <c r="Q768" s="22"/>
      <c r="R768" s="22"/>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c r="H769" s="17"/>
      <c r="I769" s="17"/>
      <c r="J769" s="17"/>
      <c r="K769" s="17"/>
      <c r="L769" s="22"/>
      <c r="M769" s="22"/>
      <c r="N769" s="22"/>
      <c r="O769" s="22"/>
      <c r="P769" s="22"/>
      <c r="Q769" s="22"/>
      <c r="R769" s="22"/>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17"/>
      <c r="G770" s="13" t="s">
        <v>2</v>
      </c>
      <c r="H770" s="17"/>
      <c r="I770" s="23" t="s">
        <v>26</v>
      </c>
      <c r="J770" s="23" t="s">
        <v>27</v>
      </c>
      <c r="K770" s="23" t="s">
        <v>28</v>
      </c>
      <c r="L770" s="23" t="s">
        <v>29</v>
      </c>
      <c r="M770" s="23" t="s">
        <v>30</v>
      </c>
      <c r="N770" s="23"/>
      <c r="O770" s="23"/>
      <c r="P770" s="24"/>
      <c r="Q770" s="24"/>
      <c r="R770" s="24"/>
      <c r="S770" s="22"/>
      <c r="T770" s="22"/>
      <c r="U770" s="22"/>
      <c r="V770" s="22"/>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17"/>
      <c r="G771" s="17"/>
      <c r="H771" s="17"/>
      <c r="I771" s="23"/>
      <c r="J771" s="23"/>
      <c r="K771" s="23"/>
      <c r="L771" s="23"/>
      <c r="M771" s="23"/>
      <c r="N771" s="23"/>
      <c r="O771" s="23"/>
      <c r="P771" s="24"/>
      <c r="Q771" s="24"/>
      <c r="R771" s="24"/>
      <c r="S771" s="22"/>
      <c r="T771" s="22"/>
      <c r="U771" s="22"/>
      <c r="V771" s="22"/>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5.15" customHeight="1" outlineLevel="1" x14ac:dyDescent="0.35">
      <c r="A772" s="6"/>
      <c r="B772" s="7"/>
      <c r="C772" s="17"/>
      <c r="D772" s="17"/>
      <c r="E772" s="17"/>
      <c r="F772" s="17"/>
      <c r="G772" s="17"/>
      <c r="H772" s="17"/>
      <c r="I772" s="23"/>
      <c r="J772" s="23"/>
      <c r="K772" s="23"/>
      <c r="L772" s="23"/>
      <c r="M772" s="23"/>
      <c r="N772" s="23"/>
      <c r="O772" s="23"/>
      <c r="P772" s="24"/>
      <c r="Q772" s="24"/>
      <c r="R772" s="24"/>
      <c r="S772" s="22"/>
      <c r="T772" s="22"/>
      <c r="U772" s="22"/>
      <c r="V772" s="22"/>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15" customHeight="1" outlineLevel="1" x14ac:dyDescent="0.35">
      <c r="A773" s="6"/>
      <c r="B773" s="7"/>
      <c r="C773" s="17"/>
      <c r="D773" s="17"/>
      <c r="E773" s="17"/>
      <c r="F773" s="26"/>
      <c r="G773" s="27"/>
      <c r="H773" s="27"/>
      <c r="I773" s="28"/>
      <c r="J773" s="28"/>
      <c r="K773" s="28"/>
      <c r="L773" s="28"/>
      <c r="M773" s="28"/>
      <c r="N773" s="28"/>
      <c r="O773" s="28"/>
      <c r="P773" s="29"/>
      <c r="Q773" s="29"/>
      <c r="R773" s="29"/>
      <c r="S773" s="29"/>
      <c r="T773" s="29"/>
      <c r="U773" s="29"/>
      <c r="V773" s="30"/>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4.5" outlineLevel="1" x14ac:dyDescent="0.35">
      <c r="A774" s="6"/>
      <c r="B774" s="7"/>
      <c r="C774" s="17"/>
      <c r="D774" s="17"/>
      <c r="E774" s="17"/>
      <c r="F774" s="26"/>
      <c r="G774" s="27" t="s">
        <v>3</v>
      </c>
      <c r="H774" s="27" t="s">
        <v>4</v>
      </c>
      <c r="I774" s="233"/>
      <c r="J774" s="233"/>
      <c r="K774" s="233"/>
      <c r="L774" s="233"/>
      <c r="M774" s="233"/>
      <c r="N774" s="226"/>
      <c r="O774" s="226"/>
      <c r="P774" s="234"/>
      <c r="Q774" s="234"/>
      <c r="R774" s="234"/>
      <c r="S774" s="234"/>
      <c r="T774" s="234"/>
      <c r="U774" s="234"/>
      <c r="V774" s="4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4.5" outlineLevel="1" x14ac:dyDescent="0.35">
      <c r="A775" s="6"/>
      <c r="B775" s="7"/>
      <c r="C775" s="17"/>
      <c r="D775" s="17"/>
      <c r="E775" s="17"/>
      <c r="F775" s="26"/>
      <c r="G775" s="27" t="s">
        <v>5</v>
      </c>
      <c r="H775" s="27" t="s">
        <v>6</v>
      </c>
      <c r="I775" s="233"/>
      <c r="J775" s="233"/>
      <c r="K775" s="233"/>
      <c r="L775" s="233"/>
      <c r="M775" s="233"/>
      <c r="N775" s="226"/>
      <c r="O775" s="226"/>
      <c r="P775" s="234"/>
      <c r="Q775" s="234"/>
      <c r="R775" s="234"/>
      <c r="S775" s="234"/>
      <c r="T775" s="234"/>
      <c r="U775" s="234"/>
      <c r="V775" s="4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26"/>
      <c r="G776" s="31" t="s">
        <v>7</v>
      </c>
      <c r="H776" s="31" t="s">
        <v>8</v>
      </c>
      <c r="I776" s="233"/>
      <c r="J776" s="233"/>
      <c r="K776" s="233"/>
      <c r="L776" s="233"/>
      <c r="M776" s="233"/>
      <c r="N776" s="226"/>
      <c r="O776" s="226"/>
      <c r="P776" s="199"/>
      <c r="Q776" s="199"/>
      <c r="R776" s="199"/>
      <c r="S776" s="199"/>
      <c r="T776" s="199"/>
      <c r="U776" s="199"/>
      <c r="V776" s="42"/>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34" t="s">
        <v>9</v>
      </c>
      <c r="H777" s="34" t="s">
        <v>10</v>
      </c>
      <c r="I777" s="233"/>
      <c r="J777" s="233"/>
      <c r="K777" s="233"/>
      <c r="L777" s="233"/>
      <c r="M777" s="233"/>
      <c r="N777" s="226"/>
      <c r="O777" s="226"/>
      <c r="P777" s="199"/>
      <c r="Q777" s="199"/>
      <c r="R777" s="199"/>
      <c r="S777" s="199"/>
      <c r="T777" s="199"/>
      <c r="U777" s="199"/>
      <c r="V777" s="4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34" t="s">
        <v>11</v>
      </c>
      <c r="H778" s="34" t="s">
        <v>12</v>
      </c>
      <c r="I778" s="233"/>
      <c r="J778" s="233"/>
      <c r="K778" s="233"/>
      <c r="L778" s="233"/>
      <c r="M778" s="233"/>
      <c r="N778" s="226"/>
      <c r="O778" s="226"/>
      <c r="P778" s="199"/>
      <c r="Q778" s="199"/>
      <c r="R778" s="199"/>
      <c r="S778" s="199"/>
      <c r="T778" s="199"/>
      <c r="U778" s="199"/>
      <c r="V778" s="4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34" t="s">
        <v>13</v>
      </c>
      <c r="H779" s="34" t="s">
        <v>14</v>
      </c>
      <c r="I779" s="233"/>
      <c r="J779" s="233"/>
      <c r="K779" s="233"/>
      <c r="L779" s="233"/>
      <c r="M779" s="233"/>
      <c r="N779" s="226"/>
      <c r="O779" s="226"/>
      <c r="P779" s="199"/>
      <c r="Q779" s="199"/>
      <c r="R779" s="199"/>
      <c r="S779" s="199"/>
      <c r="T779" s="199"/>
      <c r="U779" s="199"/>
      <c r="V779" s="4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34" t="s">
        <v>15</v>
      </c>
      <c r="H780" s="34" t="s">
        <v>16</v>
      </c>
      <c r="I780" s="233"/>
      <c r="J780" s="233"/>
      <c r="K780" s="233"/>
      <c r="L780" s="233"/>
      <c r="M780" s="233"/>
      <c r="N780" s="226"/>
      <c r="O780" s="226"/>
      <c r="P780" s="199"/>
      <c r="Q780" s="199"/>
      <c r="R780" s="199"/>
      <c r="S780" s="199"/>
      <c r="T780" s="199"/>
      <c r="U780" s="199"/>
      <c r="V780" s="4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34" t="s">
        <v>19</v>
      </c>
      <c r="H781" s="34" t="s">
        <v>147</v>
      </c>
      <c r="I781" s="233"/>
      <c r="J781" s="233"/>
      <c r="K781" s="233"/>
      <c r="L781" s="233"/>
      <c r="M781" s="233"/>
      <c r="N781" s="226"/>
      <c r="O781" s="226"/>
      <c r="P781" s="199"/>
      <c r="Q781" s="199"/>
      <c r="R781" s="199"/>
      <c r="S781" s="199"/>
      <c r="T781" s="199"/>
      <c r="U781" s="199"/>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t="s">
        <v>17</v>
      </c>
      <c r="H782" s="34" t="s">
        <v>18</v>
      </c>
      <c r="I782" s="233"/>
      <c r="J782" s="233"/>
      <c r="K782" s="233"/>
      <c r="L782" s="233"/>
      <c r="M782" s="233"/>
      <c r="N782" s="226"/>
      <c r="O782" s="226"/>
      <c r="P782" s="199"/>
      <c r="Q782" s="199"/>
      <c r="R782" s="199"/>
      <c r="S782" s="199"/>
      <c r="T782" s="199"/>
      <c r="U782" s="199"/>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G783" s="34" t="s">
        <v>21</v>
      </c>
      <c r="H783" s="34" t="s">
        <v>20</v>
      </c>
      <c r="I783" s="233"/>
      <c r="J783" s="233"/>
      <c r="K783" s="233"/>
      <c r="L783" s="233"/>
      <c r="M783" s="233"/>
      <c r="N783" s="226"/>
      <c r="O783" s="226"/>
      <c r="P783" s="199"/>
      <c r="Q783" s="199"/>
      <c r="R783" s="199"/>
      <c r="S783" s="199"/>
      <c r="T783" s="199"/>
      <c r="U783" s="199"/>
      <c r="V783" s="42"/>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7"/>
      <c r="E784" s="17"/>
      <c r="F784" s="33"/>
      <c r="G784" s="34" t="s">
        <v>21</v>
      </c>
      <c r="H784" s="34" t="s">
        <v>22</v>
      </c>
      <c r="I784" s="233"/>
      <c r="J784" s="233"/>
      <c r="K784" s="233"/>
      <c r="L784" s="233"/>
      <c r="M784" s="233"/>
      <c r="N784" s="226"/>
      <c r="O784" s="226"/>
      <c r="P784" s="199"/>
      <c r="Q784" s="199"/>
      <c r="R784" s="199"/>
      <c r="S784" s="199"/>
      <c r="T784" s="199"/>
      <c r="U784" s="199"/>
      <c r="V784" s="42"/>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15" customHeight="1" outlineLevel="1" x14ac:dyDescent="0.35">
      <c r="A785" s="6"/>
      <c r="B785" s="7"/>
      <c r="C785" s="17"/>
      <c r="D785" s="17"/>
      <c r="E785" s="17"/>
      <c r="F785" s="36"/>
      <c r="G785" s="37"/>
      <c r="H785" s="37"/>
      <c r="I785" s="37"/>
      <c r="J785" s="38"/>
      <c r="K785" s="38"/>
      <c r="L785" s="38"/>
      <c r="M785" s="38"/>
      <c r="N785" s="38"/>
      <c r="O785" s="38"/>
      <c r="P785" s="38"/>
      <c r="Q785" s="38"/>
      <c r="R785" s="38"/>
      <c r="S785" s="38"/>
      <c r="T785" s="38"/>
      <c r="U785" s="38"/>
      <c r="V785" s="30"/>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25.4" customHeight="1" outlineLevel="1" x14ac:dyDescent="0.35">
      <c r="A786" s="6"/>
      <c r="B786" s="7"/>
      <c r="C786" s="39"/>
      <c r="D786" s="39"/>
      <c r="E786" s="39"/>
      <c r="F786" s="39"/>
      <c r="G786" s="40" t="str">
        <f>G764</f>
        <v>Deepflow</v>
      </c>
      <c r="H786" s="39"/>
      <c r="I786" s="39"/>
      <c r="J786" s="39"/>
      <c r="K786" s="39"/>
      <c r="L786" s="39"/>
      <c r="M786" s="39"/>
      <c r="N786" s="39"/>
      <c r="O786" s="39"/>
      <c r="P786" s="39"/>
      <c r="Q786" s="39"/>
      <c r="R786" s="39"/>
      <c r="S786" s="39"/>
      <c r="T786" s="39"/>
      <c r="U786" s="39"/>
      <c r="V786" s="39"/>
      <c r="W786" s="41" t="s">
        <v>23</v>
      </c>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sheetData>
  <sortState xmlns:xlrd2="http://schemas.microsoft.com/office/spreadsheetml/2017/richdata2" ref="AB165:AB176">
    <sortCondition ref="AB165:AB176"/>
  </sortState>
  <mergeCells count="2">
    <mergeCell ref="H675:H677"/>
    <mergeCell ref="J676:Q67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9"/>
  <sheetViews>
    <sheetView topLeftCell="A52" workbookViewId="0">
      <selection activeCell="J60" sqref="J6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1146</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1147</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1148</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1149</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1165</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1166</v>
      </c>
      <c r="I27" s="13"/>
      <c r="J27" s="13"/>
      <c r="K27" s="13"/>
      <c r="L27" s="13"/>
      <c r="M27" s="13" t="s">
        <v>1217</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1">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1">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1">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1">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1">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1">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1">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lf</v>
      </c>
      <c r="M35" s="861">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ms</v>
      </c>
      <c r="M36" s="861">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v>
      </c>
      <c r="M37" s="861">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od</v>
      </c>
      <c r="M38" s="861">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of</v>
      </c>
      <c r="M39" s="861">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v>
      </c>
      <c r="M40" s="861">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rd</v>
      </c>
      <c r="M41" s="861">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v</v>
      </c>
      <c r="M42" s="861">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v>
      </c>
      <c r="M43" s="861">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wd</v>
      </c>
      <c r="M44" s="861">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v>
      </c>
      <c r="M45" s="861">
        <v>0.04</v>
      </c>
      <c r="N45" s="13"/>
      <c r="O45" s="13"/>
      <c r="P45" s="13"/>
      <c r="Q45" s="13"/>
      <c r="R45" s="13"/>
      <c r="S45" s="15"/>
      <c r="T45" s="19"/>
      <c r="U45" s="15"/>
      <c r="V45" s="15"/>
      <c r="W45" s="16"/>
      <c r="X45" s="8"/>
      <c r="Y45" s="8"/>
      <c r="Z45" s="8"/>
    </row>
    <row r="46" spans="1:26" ht="12" customHeight="1" x14ac:dyDescent="0.35">
      <c r="A46" s="6"/>
      <c r="B46" s="7"/>
      <c r="C46" s="12"/>
      <c r="D46" s="12"/>
      <c r="E46" s="17"/>
      <c r="F46" s="13"/>
      <c r="G46" s="13"/>
      <c r="H46" s="13"/>
      <c r="I46" s="13"/>
      <c r="J46" s="13"/>
      <c r="K46" s="13"/>
      <c r="L46" s="650" t="str">
        <f>General!G35</f>
        <v>zd</v>
      </c>
      <c r="M46" s="861">
        <v>0.04</v>
      </c>
      <c r="N46" s="13"/>
      <c r="O46" s="13"/>
      <c r="P46" s="13"/>
      <c r="Q46" s="13"/>
      <c r="R46" s="13"/>
      <c r="S46" s="15"/>
      <c r="T46" s="19"/>
      <c r="U46" s="15"/>
      <c r="V46" s="15"/>
      <c r="W46" s="16"/>
      <c r="X46" s="8"/>
      <c r="Y46" s="8"/>
      <c r="Z46" s="8"/>
    </row>
    <row r="47" spans="1:26" ht="12" customHeight="1" x14ac:dyDescent="0.35">
      <c r="A47" s="6"/>
      <c r="B47" s="7"/>
      <c r="C47" s="17"/>
      <c r="D47" s="12"/>
      <c r="E47" s="17"/>
      <c r="F47" s="13"/>
      <c r="G47" s="44"/>
      <c r="H47" s="13"/>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17"/>
      <c r="D48" s="12"/>
      <c r="E48" s="17"/>
      <c r="F48" s="13"/>
      <c r="G48" s="44"/>
      <c r="I48" s="13"/>
      <c r="J48" s="13"/>
      <c r="K48" s="13"/>
      <c r="L48" s="13"/>
      <c r="M48" s="13"/>
      <c r="N48" s="13"/>
      <c r="O48" s="13"/>
      <c r="P48" s="13"/>
      <c r="Q48" s="13"/>
      <c r="R48" s="13"/>
      <c r="S48" s="15"/>
      <c r="T48" s="19"/>
      <c r="U48" s="15"/>
      <c r="V48" s="15"/>
      <c r="W48" s="16"/>
      <c r="X48" s="8"/>
      <c r="Y48" s="8"/>
      <c r="Z48" s="8"/>
    </row>
    <row r="49" spans="1:36" ht="12" customHeight="1" outlineLevel="1" x14ac:dyDescent="0.35">
      <c r="A49" s="6"/>
      <c r="B49" s="7"/>
      <c r="C49" s="20"/>
      <c r="D49" s="12"/>
      <c r="E49" s="17"/>
      <c r="F49" s="13"/>
      <c r="G49" s="21"/>
      <c r="H49" s="13"/>
      <c r="I49" s="13"/>
      <c r="J49" s="13"/>
      <c r="K49" s="13"/>
      <c r="L49" s="13"/>
      <c r="M49" s="13"/>
      <c r="N49" s="13"/>
      <c r="O49" s="13"/>
      <c r="P49" s="13"/>
      <c r="Q49" s="13"/>
      <c r="R49" s="13"/>
      <c r="S49" s="15"/>
      <c r="T49" s="19"/>
      <c r="U49" s="15"/>
      <c r="V49" s="15"/>
      <c r="W49" s="16"/>
      <c r="X49" s="8"/>
      <c r="Y49" s="8"/>
      <c r="Z49" s="8"/>
    </row>
    <row r="50" spans="1:36" ht="5.15" customHeight="1" outlineLevel="1" x14ac:dyDescent="0.35">
      <c r="A50" s="6"/>
      <c r="B50" s="7"/>
      <c r="C50" s="17"/>
      <c r="D50" s="17"/>
      <c r="E50" s="17"/>
      <c r="F50" s="36"/>
      <c r="G50" s="37"/>
      <c r="H50" s="37"/>
      <c r="I50" s="37"/>
      <c r="J50" s="38"/>
      <c r="K50" s="38"/>
      <c r="L50" s="38"/>
      <c r="M50" s="38"/>
      <c r="N50" s="38"/>
      <c r="O50" s="38"/>
      <c r="P50" s="38"/>
      <c r="Q50" s="38"/>
      <c r="R50" s="38"/>
      <c r="S50" s="38"/>
      <c r="T50" s="38"/>
      <c r="U50" s="38"/>
      <c r="V50" s="30"/>
      <c r="W50" s="16"/>
      <c r="X50" s="8"/>
      <c r="Y50" s="8"/>
      <c r="Z50" s="8"/>
    </row>
    <row r="51" spans="1:36" ht="25.4" customHeight="1" outlineLevel="1" x14ac:dyDescent="0.35">
      <c r="A51" s="6"/>
      <c r="B51" s="7"/>
      <c r="C51" s="39"/>
      <c r="D51" s="39"/>
      <c r="E51" s="39"/>
      <c r="F51" s="39"/>
      <c r="G51" s="40" t="str">
        <f>G26</f>
        <v>Residue Burning</v>
      </c>
      <c r="H51" s="39"/>
      <c r="I51" s="39"/>
      <c r="J51" s="39"/>
      <c r="K51" s="39"/>
      <c r="L51" s="39"/>
      <c r="M51" s="39"/>
      <c r="N51" s="39"/>
      <c r="O51" s="39"/>
      <c r="P51" s="39"/>
      <c r="Q51" s="39"/>
      <c r="R51" s="39"/>
      <c r="S51" s="39"/>
      <c r="T51" s="39"/>
      <c r="U51" s="39"/>
      <c r="V51" s="39"/>
      <c r="W51" s="41" t="s">
        <v>23</v>
      </c>
      <c r="X51" s="8"/>
      <c r="Y51" s="8"/>
      <c r="Z51" s="8"/>
    </row>
    <row r="52" spans="1:36" ht="12" customHeight="1" outlineLevel="1" x14ac:dyDescent="0.35">
      <c r="A52" s="6"/>
      <c r="B52" s="7"/>
      <c r="C52" s="7"/>
      <c r="D52" s="7"/>
      <c r="E52" s="7"/>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 customHeight="1" x14ac:dyDescent="0.35">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thickBot="1" x14ac:dyDescent="0.4">
      <c r="A54" s="6"/>
      <c r="B54" s="7"/>
      <c r="C54" s="7"/>
      <c r="D54" s="7"/>
      <c r="E54" s="7"/>
      <c r="F54" s="7"/>
      <c r="G54" s="7"/>
      <c r="H54" s="8"/>
      <c r="I54" s="8"/>
      <c r="J54" s="8"/>
      <c r="K54" s="8"/>
      <c r="L54" s="8"/>
      <c r="M54" s="8"/>
      <c r="N54" s="8"/>
      <c r="O54" s="8"/>
      <c r="P54" s="8"/>
      <c r="Q54" s="8"/>
      <c r="R54" s="8"/>
      <c r="S54" s="8"/>
      <c r="T54" s="8"/>
      <c r="U54" s="8"/>
      <c r="V54" s="8"/>
      <c r="W54" s="8"/>
      <c r="X54" s="7"/>
      <c r="Y54" s="7"/>
      <c r="Z54" s="7"/>
    </row>
    <row r="55" spans="1:36" ht="5.15" customHeight="1" x14ac:dyDescent="0.35">
      <c r="A55" s="6"/>
      <c r="B55" s="7"/>
      <c r="C55" s="9" t="s">
        <v>0</v>
      </c>
      <c r="D55" s="9"/>
      <c r="E55" s="9"/>
      <c r="F55" s="9"/>
      <c r="G55" s="9"/>
      <c r="H55" s="9"/>
      <c r="I55" s="9"/>
      <c r="J55" s="9"/>
      <c r="K55" s="10"/>
      <c r="L55" s="10"/>
      <c r="M55" s="10"/>
      <c r="N55" s="10"/>
      <c r="O55" s="10"/>
      <c r="P55" s="10"/>
      <c r="Q55" s="10"/>
      <c r="R55" s="10"/>
      <c r="S55" s="10"/>
      <c r="T55" s="10"/>
      <c r="U55" s="10"/>
      <c r="V55" s="10"/>
      <c r="W55" s="11"/>
      <c r="X55" s="8"/>
      <c r="Y55" s="8"/>
      <c r="Z55" s="8"/>
    </row>
    <row r="56" spans="1:36" ht="12" customHeight="1" x14ac:dyDescent="0.35">
      <c r="A56" s="6"/>
      <c r="B56" s="7"/>
      <c r="C56" s="17"/>
      <c r="D56" s="17"/>
      <c r="E56" s="17"/>
      <c r="F56" s="26"/>
      <c r="G56" s="646" t="s">
        <v>1150</v>
      </c>
      <c r="H56" s="32"/>
      <c r="I56" s="34"/>
      <c r="J56" s="32"/>
      <c r="K56" s="32"/>
      <c r="L56" s="32"/>
      <c r="M56" s="32"/>
      <c r="N56" s="32"/>
      <c r="O56" s="32"/>
      <c r="P56" s="32"/>
      <c r="Q56" s="32"/>
      <c r="R56" s="32"/>
      <c r="S56" s="32"/>
      <c r="T56" s="32"/>
      <c r="U56" s="32"/>
      <c r="V56" s="30"/>
      <c r="W56" s="16"/>
      <c r="X56" s="8"/>
      <c r="Y56" s="8"/>
      <c r="Z56" s="8"/>
    </row>
    <row r="57" spans="1:36" ht="12" customHeight="1" outlineLevel="1" x14ac:dyDescent="0.35">
      <c r="A57" s="6"/>
      <c r="B57" s="7"/>
      <c r="C57" s="17"/>
      <c r="D57" s="17"/>
      <c r="E57" s="17"/>
      <c r="F57" s="26"/>
      <c r="H57" s="32"/>
      <c r="W57" s="16"/>
      <c r="X57" s="8"/>
      <c r="Y57" s="8"/>
      <c r="Z57" s="8"/>
    </row>
    <row r="58" spans="1:36" ht="43.5" outlineLevel="1" x14ac:dyDescent="0.35">
      <c r="A58" s="6"/>
      <c r="B58" s="7"/>
      <c r="C58" s="17"/>
      <c r="D58" s="17"/>
      <c r="E58" s="17"/>
      <c r="F58" s="26"/>
      <c r="H58" s="857" t="s">
        <v>1151</v>
      </c>
      <c r="I58" s="858" t="s">
        <v>1152</v>
      </c>
      <c r="J58" s="858" t="s">
        <v>1153</v>
      </c>
      <c r="O58" t="s">
        <v>1216</v>
      </c>
      <c r="P58" t="s">
        <v>1142</v>
      </c>
      <c r="Q58" t="s">
        <v>1142</v>
      </c>
      <c r="R58" t="s">
        <v>1163</v>
      </c>
      <c r="W58" s="16"/>
      <c r="X58" s="8"/>
      <c r="Y58" s="8"/>
      <c r="Z58" s="8"/>
    </row>
    <row r="59" spans="1:36" ht="12" customHeight="1" outlineLevel="1" x14ac:dyDescent="0.35">
      <c r="A59" s="6"/>
      <c r="B59" s="7"/>
      <c r="C59" s="17"/>
      <c r="D59" s="17"/>
      <c r="E59" s="17"/>
      <c r="F59" s="26"/>
      <c r="G59" s="656" t="str">
        <f>General!O17</f>
        <v>a</v>
      </c>
      <c r="H59" s="234">
        <v>0</v>
      </c>
      <c r="I59" s="234">
        <f>VLOOKUP(H59,$S$62:$T$65,2,FALSE)</f>
        <v>0</v>
      </c>
      <c r="J59" s="234">
        <v>250</v>
      </c>
      <c r="N59" t="s">
        <v>1162</v>
      </c>
      <c r="O59" s="859">
        <v>0.25</v>
      </c>
      <c r="P59" s="860">
        <v>0.46</v>
      </c>
      <c r="Q59" s="860">
        <v>0.46</v>
      </c>
      <c r="R59" s="859">
        <v>0.16300000000000001</v>
      </c>
      <c r="W59" s="16"/>
      <c r="X59" s="8"/>
      <c r="Y59" s="8"/>
      <c r="Z59" s="8"/>
    </row>
    <row r="60" spans="1:36" ht="12" customHeight="1" outlineLevel="1" x14ac:dyDescent="0.35">
      <c r="A60" s="6"/>
      <c r="B60" s="7"/>
      <c r="C60" s="17"/>
      <c r="D60" s="17"/>
      <c r="E60" s="17"/>
      <c r="F60" s="26"/>
      <c r="G60" s="656" t="str">
        <f>General!O18</f>
        <v>a2</v>
      </c>
      <c r="H60" s="234">
        <v>0</v>
      </c>
      <c r="I60" s="234">
        <f t="shared" ref="I60:I90" si="0">VLOOKUP(H60,$S$62:$T$65,2,FALSE)</f>
        <v>0</v>
      </c>
      <c r="J60" s="234">
        <v>0</v>
      </c>
      <c r="N60" t="s">
        <v>1164</v>
      </c>
      <c r="O60">
        <v>1</v>
      </c>
      <c r="P60">
        <v>1</v>
      </c>
      <c r="Q60">
        <v>1</v>
      </c>
      <c r="R60">
        <f>0.46/(0.21+0.46)</f>
        <v>0.68656716417910446</v>
      </c>
      <c r="W60" s="16"/>
      <c r="X60" s="8"/>
      <c r="Y60" s="8"/>
      <c r="Z60" s="8"/>
    </row>
    <row r="61" spans="1:36" ht="12" customHeight="1" outlineLevel="1" x14ac:dyDescent="0.35">
      <c r="A61" s="6"/>
      <c r="B61" s="7"/>
      <c r="C61" s="17"/>
      <c r="D61" s="17"/>
      <c r="E61" s="17"/>
      <c r="F61" s="26"/>
      <c r="G61" s="656" t="str">
        <f>General!O19</f>
        <v>b</v>
      </c>
      <c r="H61" s="234">
        <f>$S$62</f>
        <v>35.799999999999997</v>
      </c>
      <c r="I61" s="234">
        <f t="shared" si="0"/>
        <v>1</v>
      </c>
      <c r="J61" s="234">
        <v>250</v>
      </c>
      <c r="O61" t="s">
        <v>1159</v>
      </c>
      <c r="P61" t="s">
        <v>1119</v>
      </c>
      <c r="Q61" t="s">
        <v>1160</v>
      </c>
      <c r="R61" t="s">
        <v>1161</v>
      </c>
      <c r="S61" t="s">
        <v>72</v>
      </c>
      <c r="T61" t="s">
        <v>1154</v>
      </c>
      <c r="W61" s="16"/>
      <c r="X61" s="8"/>
      <c r="Y61" s="8"/>
      <c r="Z61" s="8"/>
    </row>
    <row r="62" spans="1:36" ht="12" customHeight="1" outlineLevel="1" x14ac:dyDescent="0.35">
      <c r="A62" s="6"/>
      <c r="B62" s="7"/>
      <c r="C62" s="17"/>
      <c r="D62" s="17"/>
      <c r="E62" s="17"/>
      <c r="F62" s="26"/>
      <c r="G62" s="656" t="str">
        <f>General!O20</f>
        <v>bd</v>
      </c>
      <c r="H62" s="234">
        <f>$S$62</f>
        <v>35.799999999999997</v>
      </c>
      <c r="I62" s="234">
        <f t="shared" si="0"/>
        <v>1</v>
      </c>
      <c r="J62" s="234">
        <v>250</v>
      </c>
      <c r="N62" t="s">
        <v>1155</v>
      </c>
      <c r="O62">
        <v>88</v>
      </c>
      <c r="P62">
        <v>30</v>
      </c>
      <c r="Q62">
        <v>0</v>
      </c>
      <c r="R62">
        <v>0</v>
      </c>
      <c r="S62">
        <f>SUMPRODUCT(O62:R62,$O$59:$R$59)</f>
        <v>35.799999999999997</v>
      </c>
      <c r="T62">
        <f>SUMPRODUCT($O$60:$R$60,$O62:$R62,$O$59:$R$59)/S62</f>
        <v>1</v>
      </c>
      <c r="W62" s="16"/>
      <c r="X62" s="8"/>
      <c r="Y62" s="8"/>
      <c r="Z62" s="8"/>
    </row>
    <row r="63" spans="1:36" ht="12" customHeight="1" outlineLevel="1" x14ac:dyDescent="0.35">
      <c r="A63" s="6"/>
      <c r="B63" s="7"/>
      <c r="C63" s="17"/>
      <c r="D63" s="17"/>
      <c r="E63" s="17"/>
      <c r="F63" s="26"/>
      <c r="G63" s="656" t="str">
        <f>General!O21</f>
        <v>f</v>
      </c>
      <c r="H63" s="234">
        <f>$S$64</f>
        <v>4</v>
      </c>
      <c r="I63" s="234">
        <f t="shared" si="0"/>
        <v>1</v>
      </c>
      <c r="J63" s="234">
        <v>250</v>
      </c>
      <c r="N63" t="s">
        <v>1156</v>
      </c>
      <c r="O63">
        <v>88</v>
      </c>
      <c r="P63">
        <v>40</v>
      </c>
      <c r="Q63">
        <v>0</v>
      </c>
      <c r="R63">
        <v>0</v>
      </c>
      <c r="S63">
        <f>SUMPRODUCT(O63:R63,$O$59:$R$59)</f>
        <v>40.400000000000006</v>
      </c>
      <c r="T63">
        <f>SUMPRODUCT($O$60:$R$60,$O63:$R63,$O$59:$R$59)/S63</f>
        <v>1</v>
      </c>
      <c r="W63" s="16"/>
      <c r="X63" s="8"/>
      <c r="Y63" s="8"/>
      <c r="Z63" s="8"/>
    </row>
    <row r="64" spans="1:36" ht="12" customHeight="1" outlineLevel="1" x14ac:dyDescent="0.35">
      <c r="A64" s="6"/>
      <c r="B64" s="7"/>
      <c r="C64" s="17"/>
      <c r="D64" s="17"/>
      <c r="E64" s="17"/>
      <c r="F64" s="26"/>
      <c r="G64" s="656" t="str">
        <f>General!O22</f>
        <v>h</v>
      </c>
      <c r="H64" s="234">
        <f>$S$62</f>
        <v>35.799999999999997</v>
      </c>
      <c r="I64" s="234">
        <f t="shared" si="0"/>
        <v>1</v>
      </c>
      <c r="J64" s="234">
        <v>250</v>
      </c>
      <c r="N64" t="s">
        <v>1157</v>
      </c>
      <c r="O64">
        <v>16</v>
      </c>
      <c r="P64">
        <v>0</v>
      </c>
      <c r="Q64">
        <v>0</v>
      </c>
      <c r="R64">
        <v>0</v>
      </c>
      <c r="S64">
        <f>SUMPRODUCT(O64:R64,$O$59:$R$59)</f>
        <v>4</v>
      </c>
      <c r="T64">
        <f>SUMPRODUCT($O$60:$R$60,$O64:$R64,$O$59:$R$59)/S64</f>
        <v>1</v>
      </c>
      <c r="W64" s="16"/>
      <c r="X64" s="8"/>
      <c r="Y64" s="8"/>
      <c r="Z64" s="8"/>
    </row>
    <row r="65" spans="1:26" ht="12" customHeight="1" outlineLevel="1" x14ac:dyDescent="0.35">
      <c r="A65" s="6"/>
      <c r="B65" s="7"/>
      <c r="C65" s="17"/>
      <c r="D65" s="17"/>
      <c r="E65" s="17"/>
      <c r="F65" s="26"/>
      <c r="G65" s="656" t="str">
        <f>General!O23</f>
        <v>i</v>
      </c>
      <c r="H65" s="234">
        <f>$S$64</f>
        <v>4</v>
      </c>
      <c r="I65" s="234">
        <f t="shared" si="0"/>
        <v>1</v>
      </c>
      <c r="J65" s="234">
        <v>250</v>
      </c>
      <c r="N65" t="s">
        <v>1158</v>
      </c>
      <c r="O65">
        <v>0</v>
      </c>
      <c r="P65">
        <v>0</v>
      </c>
      <c r="Q65">
        <v>0</v>
      </c>
      <c r="R65">
        <v>0</v>
      </c>
      <c r="S65">
        <f>SUMPRODUCT(O65:R65,$O$59:$R$59)</f>
        <v>0</v>
      </c>
      <c r="T65">
        <v>0</v>
      </c>
      <c r="W65" s="16"/>
      <c r="X65" s="8"/>
      <c r="Y65" s="8"/>
      <c r="Z65" s="8"/>
    </row>
    <row r="66" spans="1:26" ht="12" customHeight="1" outlineLevel="1" x14ac:dyDescent="0.35">
      <c r="A66" s="6"/>
      <c r="B66" s="7"/>
      <c r="C66" s="17"/>
      <c r="D66" s="17"/>
      <c r="E66" s="17"/>
      <c r="F66" s="26"/>
      <c r="G66" s="656" t="str">
        <f>General!O24</f>
        <v>j</v>
      </c>
      <c r="H66" s="234">
        <v>0</v>
      </c>
      <c r="I66" s="234">
        <f t="shared" si="0"/>
        <v>0</v>
      </c>
      <c r="J66" s="234">
        <v>250</v>
      </c>
      <c r="W66" s="16"/>
      <c r="X66" s="8"/>
      <c r="Y66" s="8"/>
      <c r="Z66" s="8"/>
    </row>
    <row r="67" spans="1:26" ht="12" customHeight="1" outlineLevel="1" x14ac:dyDescent="0.35">
      <c r="A67" s="6"/>
      <c r="B67" s="7"/>
      <c r="C67" s="17"/>
      <c r="D67" s="17"/>
      <c r="E67" s="17"/>
      <c r="F67" s="26"/>
      <c r="G67" s="656" t="str">
        <f>General!O25</f>
        <v>jc</v>
      </c>
      <c r="H67" s="234">
        <v>0</v>
      </c>
      <c r="I67" s="234">
        <f t="shared" si="0"/>
        <v>0</v>
      </c>
      <c r="J67" s="234">
        <v>250</v>
      </c>
      <c r="W67" s="16"/>
      <c r="X67" s="8"/>
      <c r="Y67" s="8"/>
      <c r="Z67" s="8"/>
    </row>
    <row r="68" spans="1:26" ht="12" customHeight="1" outlineLevel="1" x14ac:dyDescent="0.35">
      <c r="A68" s="6"/>
      <c r="B68" s="7"/>
      <c r="C68" s="17"/>
      <c r="D68" s="17"/>
      <c r="E68" s="17"/>
      <c r="F68" s="26"/>
      <c r="G68" s="656" t="str">
        <f>General!O26</f>
        <v>k</v>
      </c>
      <c r="H68" s="234">
        <f>$S$64</f>
        <v>4</v>
      </c>
      <c r="I68" s="234">
        <f t="shared" si="0"/>
        <v>1</v>
      </c>
      <c r="J68" s="234">
        <v>250</v>
      </c>
      <c r="W68" s="16"/>
      <c r="X68" s="8"/>
      <c r="Y68" s="8"/>
      <c r="Z68" s="8"/>
    </row>
    <row r="69" spans="1:26" ht="12" customHeight="1" outlineLevel="1" x14ac:dyDescent="0.35">
      <c r="A69" s="6"/>
      <c r="B69" s="7"/>
      <c r="C69" s="17"/>
      <c r="D69" s="17"/>
      <c r="E69" s="17"/>
      <c r="F69" s="26"/>
      <c r="G69" s="656" t="str">
        <f>General!O27</f>
        <v>l</v>
      </c>
      <c r="H69" s="234">
        <f>$S$64</f>
        <v>4</v>
      </c>
      <c r="I69" s="234">
        <f t="shared" si="0"/>
        <v>1</v>
      </c>
      <c r="J69" s="234">
        <v>250</v>
      </c>
      <c r="W69" s="16"/>
      <c r="X69" s="8"/>
      <c r="Y69" s="8"/>
      <c r="Z69" s="8"/>
    </row>
    <row r="70" spans="1:26" ht="12" customHeight="1" outlineLevel="1" x14ac:dyDescent="0.35">
      <c r="A70" s="6"/>
      <c r="B70" s="7"/>
      <c r="C70" s="17"/>
      <c r="D70" s="17"/>
      <c r="E70" s="17"/>
      <c r="F70" s="26"/>
      <c r="G70" s="656" t="str">
        <f>General!O28</f>
        <v>lf</v>
      </c>
      <c r="H70" s="234">
        <f>$S$64</f>
        <v>4</v>
      </c>
      <c r="I70" s="234">
        <f t="shared" ref="I70" si="1">VLOOKUP(H70,$S$62:$T$65,2,FALSE)</f>
        <v>1</v>
      </c>
      <c r="J70" s="234">
        <v>250</v>
      </c>
      <c r="W70" s="16"/>
      <c r="X70" s="8"/>
      <c r="Y70" s="8"/>
      <c r="Z70" s="8"/>
    </row>
    <row r="71" spans="1:26" ht="12" customHeight="1" outlineLevel="1" x14ac:dyDescent="0.35">
      <c r="A71" s="6"/>
      <c r="B71" s="7"/>
      <c r="C71" s="17"/>
      <c r="D71" s="17"/>
      <c r="E71" s="17"/>
      <c r="F71" s="26"/>
      <c r="G71" s="656" t="str">
        <f>General!O29</f>
        <v>m</v>
      </c>
      <c r="H71" s="234">
        <v>0</v>
      </c>
      <c r="I71" s="234">
        <f t="shared" si="0"/>
        <v>0</v>
      </c>
      <c r="J71" s="234">
        <v>250</v>
      </c>
      <c r="W71" s="16"/>
      <c r="X71" s="8"/>
      <c r="Y71" s="8"/>
      <c r="Z71" s="8"/>
    </row>
    <row r="72" spans="1:26" ht="12" customHeight="1" outlineLevel="1" x14ac:dyDescent="0.35">
      <c r="A72" s="6"/>
      <c r="B72" s="7"/>
      <c r="C72" s="17"/>
      <c r="D72" s="17"/>
      <c r="E72" s="17"/>
      <c r="F72" s="26"/>
      <c r="G72" s="656" t="str">
        <f>General!O30</f>
        <v>ms</v>
      </c>
      <c r="H72" s="234">
        <f>$S$64</f>
        <v>4</v>
      </c>
      <c r="I72" s="234">
        <f t="shared" ref="I72" si="2">VLOOKUP(H72,$S$62:$T$65,2,FALSE)</f>
        <v>1</v>
      </c>
      <c r="J72" s="234">
        <v>250</v>
      </c>
      <c r="W72" s="16"/>
      <c r="X72" s="8"/>
      <c r="Y72" s="8"/>
      <c r="Z72" s="8"/>
    </row>
    <row r="73" spans="1:26" ht="12" customHeight="1" outlineLevel="1" x14ac:dyDescent="0.35">
      <c r="A73" s="6"/>
      <c r="B73" s="7"/>
      <c r="C73" s="17"/>
      <c r="D73" s="17"/>
      <c r="E73" s="17"/>
      <c r="F73" s="26"/>
      <c r="G73" s="656" t="str">
        <f>General!O31</f>
        <v>o</v>
      </c>
      <c r="H73" s="234">
        <f>$S$62</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General!O32</f>
        <v>od</v>
      </c>
      <c r="H74" s="234">
        <f>$S$62</f>
        <v>35.799999999999997</v>
      </c>
      <c r="I74" s="234">
        <f t="shared" si="0"/>
        <v>1</v>
      </c>
      <c r="J74" s="234">
        <v>250</v>
      </c>
      <c r="W74" s="16"/>
      <c r="X74" s="8"/>
      <c r="Y74" s="8"/>
      <c r="Z74" s="8"/>
    </row>
    <row r="75" spans="1:26" ht="12" customHeight="1" outlineLevel="1" x14ac:dyDescent="0.35">
      <c r="A75" s="6"/>
      <c r="B75" s="7"/>
      <c r="C75" s="17"/>
      <c r="D75" s="17"/>
      <c r="E75" s="17"/>
      <c r="F75" s="26"/>
      <c r="G75" s="656" t="str">
        <f>General!O33</f>
        <v>of</v>
      </c>
      <c r="H75" s="234">
        <f>$S$62</f>
        <v>35.799999999999997</v>
      </c>
      <c r="I75" s="234">
        <f t="shared" si="0"/>
        <v>1</v>
      </c>
      <c r="J75" s="234">
        <v>250</v>
      </c>
      <c r="W75" s="16"/>
      <c r="X75" s="8"/>
      <c r="Y75" s="8"/>
      <c r="Z75" s="8"/>
    </row>
    <row r="76" spans="1:26" ht="12" customHeight="1" outlineLevel="1" x14ac:dyDescent="0.35">
      <c r="A76" s="6"/>
      <c r="B76" s="7"/>
      <c r="C76" s="17"/>
      <c r="D76" s="17"/>
      <c r="E76" s="17"/>
      <c r="F76" s="26"/>
      <c r="G76" s="656" t="str">
        <f>General!O34</f>
        <v>r</v>
      </c>
      <c r="H76" s="234">
        <f>$S$63</f>
        <v>40.400000000000006</v>
      </c>
      <c r="I76" s="234">
        <f t="shared" si="0"/>
        <v>1</v>
      </c>
      <c r="J76" s="234">
        <v>250</v>
      </c>
      <c r="W76" s="16"/>
      <c r="X76" s="8"/>
      <c r="Y76" s="8"/>
      <c r="Z76" s="8"/>
    </row>
    <row r="77" spans="1:26" ht="12" customHeight="1" outlineLevel="1" x14ac:dyDescent="0.35">
      <c r="A77" s="6"/>
      <c r="B77" s="7"/>
      <c r="C77" s="17"/>
      <c r="D77" s="17"/>
      <c r="E77" s="17"/>
      <c r="F77" s="26"/>
      <c r="G77" s="656" t="str">
        <f>General!O35</f>
        <v>rd</v>
      </c>
      <c r="H77" s="234">
        <f>$S$63</f>
        <v>40.400000000000006</v>
      </c>
      <c r="I77" s="234">
        <f t="shared" si="0"/>
        <v>1</v>
      </c>
      <c r="J77" s="234">
        <v>250</v>
      </c>
      <c r="W77" s="16"/>
      <c r="X77" s="8"/>
      <c r="Y77" s="8"/>
      <c r="Z77" s="8"/>
    </row>
    <row r="78" spans="1:26" ht="12" customHeight="1" outlineLevel="1" x14ac:dyDescent="0.35">
      <c r="A78" s="6"/>
      <c r="B78" s="7"/>
      <c r="C78" s="17"/>
      <c r="D78" s="17"/>
      <c r="E78" s="17"/>
      <c r="F78" s="26"/>
      <c r="G78" s="656" t="str">
        <f>General!O36</f>
        <v>s</v>
      </c>
      <c r="H78" s="234">
        <v>0</v>
      </c>
      <c r="I78" s="234">
        <f t="shared" si="0"/>
        <v>0</v>
      </c>
      <c r="J78" s="234">
        <v>250</v>
      </c>
      <c r="W78" s="16"/>
      <c r="X78" s="8"/>
      <c r="Y78" s="8"/>
      <c r="Z78" s="8"/>
    </row>
    <row r="79" spans="1:26" ht="12" customHeight="1" outlineLevel="1" x14ac:dyDescent="0.35">
      <c r="A79" s="6"/>
      <c r="B79" s="7"/>
      <c r="C79" s="17"/>
      <c r="D79" s="17"/>
      <c r="E79" s="17"/>
      <c r="F79" s="26"/>
      <c r="G79" s="656" t="str">
        <f>General!O37</f>
        <v>sp</v>
      </c>
      <c r="H79" s="234">
        <v>0</v>
      </c>
      <c r="I79" s="234">
        <f t="shared" si="0"/>
        <v>0</v>
      </c>
      <c r="J79" s="234">
        <v>250</v>
      </c>
      <c r="W79" s="16"/>
      <c r="X79" s="8"/>
      <c r="Y79" s="8"/>
      <c r="Z79" s="8"/>
    </row>
    <row r="80" spans="1:26" ht="12" customHeight="1" outlineLevel="1" x14ac:dyDescent="0.35">
      <c r="A80" s="6"/>
      <c r="B80" s="7"/>
      <c r="C80" s="17"/>
      <c r="D80" s="17"/>
      <c r="E80" s="17"/>
      <c r="F80" s="26"/>
      <c r="G80" s="656" t="str">
        <f>General!O38</f>
        <v>t</v>
      </c>
      <c r="H80" s="234">
        <v>0</v>
      </c>
      <c r="I80" s="234">
        <f t="shared" si="0"/>
        <v>0</v>
      </c>
      <c r="J80" s="234">
        <v>250</v>
      </c>
      <c r="W80" s="16"/>
      <c r="X80" s="8"/>
      <c r="Y80" s="8"/>
      <c r="Z80" s="8"/>
    </row>
    <row r="81" spans="1:26" ht="12" customHeight="1" outlineLevel="1" x14ac:dyDescent="0.35">
      <c r="A81" s="6"/>
      <c r="B81" s="7"/>
      <c r="C81" s="17"/>
      <c r="D81" s="17"/>
      <c r="E81" s="17"/>
      <c r="F81" s="26"/>
      <c r="G81" s="656" t="str">
        <f>General!O39</f>
        <v>tc</v>
      </c>
      <c r="H81" s="234">
        <v>0</v>
      </c>
      <c r="I81" s="234">
        <f t="shared" si="0"/>
        <v>0</v>
      </c>
      <c r="J81" s="234">
        <v>250</v>
      </c>
      <c r="W81" s="16"/>
      <c r="X81" s="8"/>
      <c r="Y81" s="8"/>
      <c r="Z81" s="8"/>
    </row>
    <row r="82" spans="1:26" ht="12" customHeight="1" outlineLevel="1" x14ac:dyDescent="0.35">
      <c r="A82" s="6"/>
      <c r="B82" s="7"/>
      <c r="C82" s="17"/>
      <c r="D82" s="17"/>
      <c r="E82" s="17"/>
      <c r="F82" s="26"/>
      <c r="G82" s="656" t="str">
        <f>General!O40</f>
        <v>u</v>
      </c>
      <c r="H82" s="234">
        <v>0</v>
      </c>
      <c r="I82" s="234">
        <f t="shared" si="0"/>
        <v>0</v>
      </c>
      <c r="J82" s="234">
        <v>250</v>
      </c>
      <c r="W82" s="16"/>
      <c r="X82" s="8"/>
      <c r="Y82" s="8"/>
      <c r="Z82" s="8"/>
    </row>
    <row r="83" spans="1:26" ht="12" customHeight="1" outlineLevel="1" x14ac:dyDescent="0.35">
      <c r="A83" s="6"/>
      <c r="B83" s="7"/>
      <c r="C83" s="17"/>
      <c r="D83" s="17"/>
      <c r="E83" s="17"/>
      <c r="F83" s="26"/>
      <c r="G83" s="656" t="str">
        <f>General!O41</f>
        <v>uc</v>
      </c>
      <c r="H83" s="234">
        <v>0</v>
      </c>
      <c r="I83" s="234">
        <f t="shared" si="0"/>
        <v>0</v>
      </c>
      <c r="J83" s="234">
        <v>250</v>
      </c>
      <c r="W83" s="16"/>
      <c r="X83" s="8"/>
      <c r="Y83" s="8"/>
      <c r="Z83" s="8"/>
    </row>
    <row r="84" spans="1:26" ht="12" customHeight="1" outlineLevel="1" x14ac:dyDescent="0.35">
      <c r="A84" s="6"/>
      <c r="B84" s="7"/>
      <c r="C84" s="17"/>
      <c r="D84" s="17"/>
      <c r="E84" s="17"/>
      <c r="F84" s="26"/>
      <c r="G84" s="656" t="str">
        <f>General!O42</f>
        <v>v</v>
      </c>
      <c r="H84" s="234">
        <f>$S$64</f>
        <v>4</v>
      </c>
      <c r="I84" s="234">
        <f t="shared" si="0"/>
        <v>1</v>
      </c>
      <c r="J84" s="234">
        <v>250</v>
      </c>
      <c r="W84" s="16"/>
      <c r="X84" s="8"/>
      <c r="Y84" s="8"/>
      <c r="Z84" s="8"/>
    </row>
    <row r="85" spans="1:26" ht="12" customHeight="1" outlineLevel="1" x14ac:dyDescent="0.35">
      <c r="A85" s="6"/>
      <c r="B85" s="7"/>
      <c r="C85" s="17"/>
      <c r="D85" s="17"/>
      <c r="E85" s="17"/>
      <c r="F85" s="26"/>
      <c r="G85" s="656" t="str">
        <f>General!O43</f>
        <v>w</v>
      </c>
      <c r="H85" s="234">
        <f>$S$62</f>
        <v>35.799999999999997</v>
      </c>
      <c r="I85" s="234">
        <f t="shared" si="0"/>
        <v>1</v>
      </c>
      <c r="J85" s="234">
        <v>250</v>
      </c>
      <c r="W85" s="16"/>
      <c r="X85" s="8"/>
      <c r="Y85" s="8"/>
      <c r="Z85" s="8"/>
    </row>
    <row r="86" spans="1:26" ht="12" customHeight="1" outlineLevel="1" x14ac:dyDescent="0.35">
      <c r="A86" s="6"/>
      <c r="B86" s="7"/>
      <c r="C86" s="17"/>
      <c r="D86" s="17"/>
      <c r="E86" s="17"/>
      <c r="F86" s="26"/>
      <c r="G86" s="656" t="str">
        <f>General!O44</f>
        <v>wd</v>
      </c>
      <c r="H86" s="234">
        <f>$S$62</f>
        <v>35.799999999999997</v>
      </c>
      <c r="I86" s="234">
        <f t="shared" si="0"/>
        <v>1</v>
      </c>
      <c r="J86" s="234">
        <v>250</v>
      </c>
      <c r="W86" s="16"/>
      <c r="X86" s="8"/>
      <c r="Y86" s="8"/>
      <c r="Z86" s="8"/>
    </row>
    <row r="87" spans="1:26" ht="12" customHeight="1" outlineLevel="1" x14ac:dyDescent="0.35">
      <c r="A87" s="6"/>
      <c r="B87" s="7"/>
      <c r="C87" s="17"/>
      <c r="D87" s="17"/>
      <c r="E87" s="17"/>
      <c r="F87" s="26"/>
      <c r="G87" s="656" t="str">
        <f>General!O45</f>
        <v>x</v>
      </c>
      <c r="H87" s="234">
        <v>0</v>
      </c>
      <c r="I87" s="234">
        <f t="shared" si="0"/>
        <v>0</v>
      </c>
      <c r="J87" s="234">
        <v>250</v>
      </c>
      <c r="W87" s="16"/>
      <c r="X87" s="8"/>
      <c r="Y87" s="8"/>
      <c r="Z87" s="8"/>
    </row>
    <row r="88" spans="1:26" ht="12" customHeight="1" outlineLevel="1" x14ac:dyDescent="0.35">
      <c r="A88" s="6"/>
      <c r="B88" s="7"/>
      <c r="C88" s="17"/>
      <c r="D88" s="17"/>
      <c r="E88" s="17"/>
      <c r="F88" s="26"/>
      <c r="G88" s="656" t="str">
        <f>General!O46</f>
        <v>xc</v>
      </c>
      <c r="H88" s="234">
        <v>0</v>
      </c>
      <c r="I88" s="234">
        <f t="shared" si="0"/>
        <v>0</v>
      </c>
      <c r="J88" s="234">
        <v>250</v>
      </c>
      <c r="W88" s="16"/>
      <c r="X88" s="8"/>
      <c r="Y88" s="8"/>
      <c r="Z88" s="8"/>
    </row>
    <row r="89" spans="1:26" ht="12" customHeight="1" outlineLevel="1" x14ac:dyDescent="0.35">
      <c r="A89" s="6"/>
      <c r="B89" s="7"/>
      <c r="C89" s="17"/>
      <c r="D89" s="17"/>
      <c r="E89" s="17"/>
      <c r="F89" s="26"/>
      <c r="G89" s="656" t="str">
        <f>General!O47</f>
        <v>z</v>
      </c>
      <c r="H89" s="234">
        <f>$S$63</f>
        <v>40.400000000000006</v>
      </c>
      <c r="I89" s="234">
        <f t="shared" si="0"/>
        <v>1</v>
      </c>
      <c r="J89" s="234">
        <v>250</v>
      </c>
      <c r="W89" s="16"/>
      <c r="X89" s="8"/>
      <c r="Y89" s="8"/>
      <c r="Z89" s="8"/>
    </row>
    <row r="90" spans="1:26" ht="12" customHeight="1" outlineLevel="1" x14ac:dyDescent="0.35">
      <c r="A90" s="6"/>
      <c r="B90" s="7"/>
      <c r="C90" s="17"/>
      <c r="D90" s="17"/>
      <c r="E90" s="17"/>
      <c r="F90" s="26"/>
      <c r="G90" s="656" t="str">
        <f>General!O48</f>
        <v>zd</v>
      </c>
      <c r="H90" s="234">
        <f>$S$63</f>
        <v>40.400000000000006</v>
      </c>
      <c r="I90" s="234">
        <f t="shared" si="0"/>
        <v>1</v>
      </c>
      <c r="J90" s="234">
        <v>250</v>
      </c>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ht="12" customHeight="1" outlineLevel="1" x14ac:dyDescent="0.35">
      <c r="A94" s="6"/>
      <c r="B94" s="7"/>
      <c r="C94" s="17"/>
      <c r="D94" s="17"/>
      <c r="E94" s="17"/>
      <c r="F94" s="26"/>
      <c r="G94" s="26"/>
      <c r="H94" s="26"/>
      <c r="I94" s="26"/>
      <c r="W94" s="16"/>
      <c r="X94" s="8"/>
      <c r="Y94" s="8"/>
      <c r="Z94" s="8"/>
    </row>
    <row r="95" spans="1:26" ht="12" customHeight="1" outlineLevel="1" x14ac:dyDescent="0.35">
      <c r="A95" s="6"/>
      <c r="B95" s="7"/>
      <c r="C95" s="17"/>
      <c r="D95" s="17"/>
      <c r="E95" s="17"/>
      <c r="F95" s="26"/>
      <c r="G95" s="26"/>
      <c r="H95" s="26"/>
      <c r="I95" s="26"/>
      <c r="W95" s="16"/>
      <c r="X95" s="8"/>
      <c r="Y95" s="8"/>
      <c r="Z95" s="8"/>
    </row>
    <row r="96" spans="1:26" outlineLevel="1" x14ac:dyDescent="0.35">
      <c r="A96" s="6"/>
      <c r="B96" s="7"/>
      <c r="C96" s="17"/>
      <c r="D96" s="17"/>
      <c r="E96" s="17"/>
      <c r="F96" s="36"/>
      <c r="G96" s="26"/>
      <c r="H96" s="26"/>
      <c r="I96" s="26"/>
      <c r="W96" s="16"/>
      <c r="X96" s="8"/>
      <c r="Y96" s="8"/>
      <c r="Z96" s="8"/>
    </row>
    <row r="97" spans="1:26" ht="5.15" customHeight="1" outlineLevel="1" x14ac:dyDescent="0.35">
      <c r="A97" s="6"/>
      <c r="B97" s="7"/>
      <c r="C97" s="17"/>
      <c r="D97" s="17"/>
      <c r="E97" s="17"/>
      <c r="F97" s="36"/>
      <c r="G97" s="26"/>
      <c r="H97" s="26"/>
      <c r="I97" s="26"/>
      <c r="K97" s="38"/>
      <c r="M97" s="30"/>
      <c r="N97" s="30"/>
      <c r="O97" s="30"/>
      <c r="P97" s="30"/>
      <c r="Q97" s="30"/>
      <c r="R97" s="30"/>
      <c r="S97" s="30"/>
      <c r="T97" s="30"/>
      <c r="U97" s="30"/>
      <c r="V97" s="30"/>
      <c r="W97" s="16"/>
      <c r="X97" s="8"/>
      <c r="Y97" s="8"/>
      <c r="Z97" s="8"/>
    </row>
    <row r="98" spans="1:26" ht="25.4" customHeight="1" outlineLevel="1" x14ac:dyDescent="0.35">
      <c r="A98" s="6"/>
      <c r="B98" s="7"/>
      <c r="C98" s="39"/>
      <c r="D98" s="39"/>
      <c r="E98" s="39"/>
      <c r="F98" s="39"/>
      <c r="G98" s="645" t="str">
        <f>G56</f>
        <v>Fertiliser applied</v>
      </c>
      <c r="H98" s="39"/>
      <c r="I98" s="39"/>
      <c r="J98" s="39"/>
      <c r="K98" s="39"/>
      <c r="L98" s="39"/>
      <c r="M98" s="39"/>
      <c r="N98" s="39"/>
      <c r="O98" s="39"/>
      <c r="P98" s="39"/>
      <c r="Q98" s="39"/>
      <c r="R98" s="39"/>
      <c r="S98" s="39"/>
      <c r="T98" s="39"/>
      <c r="U98" s="39"/>
      <c r="V98" s="39"/>
      <c r="W98" s="41" t="s">
        <v>23</v>
      </c>
      <c r="X98" s="8"/>
      <c r="Y98" s="8"/>
      <c r="Z98" s="8"/>
    </row>
    <row r="99" spans="1:26" ht="12" customHeight="1" outlineLevel="1" x14ac:dyDescent="0.35">
      <c r="A99" s="6"/>
      <c r="B99" s="7"/>
      <c r="C99" s="7"/>
      <c r="D99" s="7"/>
      <c r="E99" s="7"/>
      <c r="F99" s="8"/>
      <c r="G99" s="8"/>
      <c r="H99" s="8"/>
      <c r="I99" s="8"/>
      <c r="J99" s="8"/>
      <c r="K99" s="8"/>
      <c r="L99" s="8"/>
      <c r="M99" s="8"/>
      <c r="N99" s="8"/>
      <c r="O99" s="8"/>
      <c r="P99" s="8"/>
      <c r="Q99" s="8"/>
      <c r="R99" s="8"/>
      <c r="S99" s="8"/>
      <c r="T99" s="8"/>
      <c r="U99" s="8"/>
      <c r="V99" s="8"/>
      <c r="W99" s="8"/>
      <c r="X99" s="8"/>
      <c r="Y99" s="8"/>
      <c r="Z99"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21"/>
  <sheetViews>
    <sheetView topLeftCell="A175" workbookViewId="0">
      <selection activeCell="A188" sqref="A188:XFD18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908</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1178</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861</v>
      </c>
      <c r="N20" s="25" t="s">
        <v>862</v>
      </c>
      <c r="O20" s="25" t="s">
        <v>863</v>
      </c>
      <c r="P20" s="25" t="s">
        <v>1071</v>
      </c>
      <c r="Q20" s="24"/>
      <c r="R20" s="24"/>
      <c r="S20" s="22"/>
      <c r="T20" s="22"/>
      <c r="U20" s="22"/>
      <c r="V20" s="22"/>
      <c r="W20" s="16"/>
      <c r="X20" s="8"/>
    </row>
    <row r="21" spans="1:24" x14ac:dyDescent="0.35">
      <c r="A21" s="6"/>
      <c r="B21" s="7"/>
      <c r="C21" s="17"/>
      <c r="D21" s="17"/>
      <c r="E21" s="17"/>
      <c r="F21" s="26"/>
      <c r="G21" s="649" t="str">
        <f>General!G17</f>
        <v>b</v>
      </c>
      <c r="H21" s="866">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6">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6">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6">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6">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6">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6">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lf</v>
      </c>
      <c r="H28" s="866">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ms</v>
      </c>
      <c r="H29" s="866">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v>
      </c>
      <c r="H30" s="866">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od</v>
      </c>
      <c r="H31" s="866">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of</v>
      </c>
      <c r="H32" s="866">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v>
      </c>
      <c r="H33" s="866">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rd</v>
      </c>
      <c r="H34" s="866">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v</v>
      </c>
      <c r="H35" s="866">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v>
      </c>
      <c r="H36" s="866">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wd</v>
      </c>
      <c r="H37" s="866">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v>
      </c>
      <c r="H38" s="866">
        <v>1</v>
      </c>
      <c r="I38" s="228">
        <v>1</v>
      </c>
      <c r="J38" s="228">
        <v>1</v>
      </c>
      <c r="K38" s="228">
        <v>1</v>
      </c>
      <c r="L38" s="228">
        <v>1</v>
      </c>
      <c r="M38" s="228">
        <v>1</v>
      </c>
      <c r="N38" s="228">
        <v>1</v>
      </c>
      <c r="O38" s="228">
        <v>1</v>
      </c>
      <c r="P38" s="228">
        <v>1</v>
      </c>
      <c r="Q38" s="2"/>
      <c r="R38" s="2"/>
      <c r="S38" s="2"/>
      <c r="T38" s="2"/>
      <c r="U38" s="2"/>
      <c r="W38" s="16"/>
      <c r="X38" s="8"/>
    </row>
    <row r="39" spans="1:24" ht="12" customHeight="1" x14ac:dyDescent="0.35">
      <c r="A39" s="6"/>
      <c r="B39" s="7"/>
      <c r="C39" s="17"/>
      <c r="D39" s="17"/>
      <c r="E39" s="17"/>
      <c r="F39" s="33"/>
      <c r="G39" s="649" t="str">
        <f>General!G35</f>
        <v>zd</v>
      </c>
      <c r="H39" s="866">
        <v>1</v>
      </c>
      <c r="I39" s="228">
        <v>1</v>
      </c>
      <c r="J39" s="228">
        <v>1</v>
      </c>
      <c r="K39" s="228">
        <v>1</v>
      </c>
      <c r="L39" s="228">
        <v>1</v>
      </c>
      <c r="M39" s="228">
        <v>1</v>
      </c>
      <c r="N39" s="228">
        <v>1</v>
      </c>
      <c r="O39" s="228">
        <v>1</v>
      </c>
      <c r="P39" s="228">
        <v>1</v>
      </c>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26"/>
      <c r="H41" s="26"/>
      <c r="I41" s="26"/>
      <c r="J41" s="26"/>
      <c r="K41" s="26"/>
      <c r="L41" s="26"/>
      <c r="M41" s="26"/>
      <c r="N41" s="26"/>
      <c r="O41" s="26"/>
      <c r="P41" s="26"/>
      <c r="Q41" s="599"/>
      <c r="R41" s="599"/>
      <c r="S41" s="599"/>
      <c r="T41" s="599"/>
      <c r="U41" s="599"/>
      <c r="W41" s="16"/>
      <c r="X41" s="8"/>
    </row>
    <row r="42" spans="1:24" ht="12" customHeight="1" x14ac:dyDescent="0.35">
      <c r="A42" s="6"/>
      <c r="B42" s="7"/>
      <c r="C42" s="17"/>
      <c r="D42" s="17"/>
      <c r="E42" s="17"/>
      <c r="F42" s="33"/>
      <c r="G42" s="37"/>
      <c r="H42" s="27"/>
      <c r="I42" s="599"/>
      <c r="J42" s="599"/>
      <c r="K42" s="599"/>
      <c r="L42" s="599"/>
      <c r="M42" s="599"/>
      <c r="N42" s="599"/>
      <c r="O42" s="599"/>
      <c r="P42" s="599"/>
      <c r="Q42" s="599"/>
      <c r="R42" s="599"/>
      <c r="S42" s="599"/>
      <c r="T42" s="599"/>
      <c r="U42" s="599"/>
      <c r="W42" s="16"/>
      <c r="X42" s="8"/>
    </row>
    <row r="43" spans="1:24" ht="5.15" customHeight="1" x14ac:dyDescent="0.35">
      <c r="A43" s="6"/>
      <c r="B43" s="7"/>
      <c r="C43" s="17"/>
      <c r="D43" s="17"/>
      <c r="E43" s="17"/>
      <c r="F43" s="36"/>
      <c r="G43" s="37"/>
      <c r="H43" s="37"/>
      <c r="I43" s="37"/>
      <c r="J43" s="43"/>
      <c r="K43" s="43"/>
      <c r="L43" s="43"/>
      <c r="M43" s="43"/>
      <c r="N43" s="43"/>
      <c r="O43" s="43"/>
      <c r="P43" s="43"/>
      <c r="Q43" s="43"/>
      <c r="R43" s="43"/>
      <c r="S43" s="43"/>
      <c r="T43" s="43"/>
      <c r="U43" s="43"/>
      <c r="V43" s="15"/>
      <c r="W43" s="16"/>
      <c r="X43" s="8"/>
    </row>
    <row r="44" spans="1:24" ht="25.4" customHeight="1" x14ac:dyDescent="0.35">
      <c r="A44" s="6"/>
      <c r="B44" s="7"/>
      <c r="C44" s="39"/>
      <c r="D44" s="39"/>
      <c r="E44" s="39"/>
      <c r="F44" s="39"/>
      <c r="G44" s="40" t="str">
        <f>G13</f>
        <v>Proportion of area that can be grazed</v>
      </c>
      <c r="H44" s="39"/>
      <c r="I44" s="39"/>
      <c r="J44" s="39"/>
      <c r="K44" s="39"/>
      <c r="L44" s="39"/>
      <c r="M44" s="39"/>
      <c r="N44" s="39"/>
      <c r="O44" s="39"/>
      <c r="P44" s="39"/>
      <c r="Q44" s="39"/>
      <c r="R44" s="39"/>
      <c r="S44" s="39"/>
      <c r="T44" s="39"/>
      <c r="U44" s="39"/>
      <c r="V44" s="39"/>
      <c r="W44" s="41" t="s">
        <v>23</v>
      </c>
      <c r="X44" s="8"/>
    </row>
    <row r="45" spans="1:24" ht="12" customHeight="1" x14ac:dyDescent="0.35">
      <c r="A45" s="6"/>
      <c r="B45" s="7"/>
      <c r="C45" s="7"/>
      <c r="D45" s="7"/>
      <c r="E45" s="7"/>
      <c r="F45" s="8"/>
      <c r="G45" s="8"/>
      <c r="H45" s="8"/>
      <c r="I45" s="8"/>
      <c r="J45" s="8"/>
      <c r="K45" s="8"/>
      <c r="L45" s="8"/>
      <c r="M45" s="8"/>
      <c r="N45" s="8"/>
      <c r="O45" s="8"/>
      <c r="P45" s="8"/>
      <c r="Q45" s="8"/>
      <c r="R45" s="8"/>
      <c r="S45" s="8"/>
      <c r="T45" s="8"/>
      <c r="U45" s="8"/>
      <c r="V45" s="8"/>
      <c r="W45" s="8"/>
      <c r="X45" s="8"/>
    </row>
    <row r="46" spans="1:24" ht="15" thickBot="1" x14ac:dyDescent="0.4">
      <c r="A46" s="163"/>
      <c r="B46" s="7"/>
      <c r="C46" s="7"/>
      <c r="D46" s="7"/>
      <c r="E46" s="7"/>
      <c r="F46" s="8"/>
      <c r="G46" s="8"/>
      <c r="H46" s="8"/>
      <c r="I46" s="8"/>
      <c r="J46" s="8"/>
      <c r="K46" s="8"/>
      <c r="L46" s="8"/>
      <c r="M46" s="8"/>
      <c r="N46" s="8"/>
      <c r="O46" s="8"/>
      <c r="P46" s="8"/>
      <c r="Q46" s="8"/>
      <c r="R46" s="8"/>
      <c r="S46" s="8"/>
      <c r="T46" s="8"/>
      <c r="U46" s="8"/>
      <c r="V46" s="8"/>
      <c r="W46" s="8"/>
      <c r="X46" s="8"/>
    </row>
    <row r="47" spans="1:24" x14ac:dyDescent="0.35">
      <c r="A47" s="163"/>
      <c r="B47" s="7"/>
      <c r="C47" s="9" t="s">
        <v>0</v>
      </c>
      <c r="D47" s="9">
        <f>SUM(F72:V112)</f>
        <v>1213.2039633525997</v>
      </c>
      <c r="E47" s="9"/>
      <c r="F47" s="9"/>
      <c r="G47" s="9"/>
      <c r="H47" s="9"/>
      <c r="I47" s="9"/>
      <c r="J47" s="9"/>
      <c r="K47" s="10"/>
      <c r="L47" s="10"/>
      <c r="M47" s="10"/>
      <c r="N47" s="10"/>
      <c r="O47" s="10"/>
      <c r="P47" s="10"/>
      <c r="Q47" s="10"/>
      <c r="R47" s="10"/>
      <c r="S47" s="10"/>
      <c r="T47" s="10"/>
      <c r="U47" s="10"/>
      <c r="V47" s="10"/>
      <c r="W47" s="11"/>
      <c r="X47" s="8"/>
    </row>
    <row r="48" spans="1:24" x14ac:dyDescent="0.35">
      <c r="A48" s="163"/>
      <c r="B48" s="7"/>
      <c r="C48" s="12"/>
      <c r="D48" s="12">
        <v>80</v>
      </c>
      <c r="E48" s="12" t="s">
        <v>1</v>
      </c>
      <c r="F48" s="13"/>
      <c r="G48" s="14" t="s">
        <v>917</v>
      </c>
      <c r="H48" s="13"/>
      <c r="I48" s="13"/>
      <c r="J48" s="13"/>
      <c r="K48" s="13"/>
      <c r="L48" s="13"/>
      <c r="M48" s="13"/>
      <c r="N48" s="13"/>
      <c r="O48" s="13"/>
      <c r="P48" s="13"/>
      <c r="Q48" s="13"/>
      <c r="R48" s="13"/>
      <c r="S48" s="15"/>
      <c r="T48" s="74"/>
      <c r="U48" s="106"/>
      <c r="V48" s="106"/>
      <c r="W48" s="16"/>
      <c r="X48" s="8"/>
    </row>
    <row r="49" spans="1:24" x14ac:dyDescent="0.35">
      <c r="A49" s="163"/>
      <c r="B49" s="7"/>
      <c r="C49" s="12"/>
      <c r="D49" s="12" t="b">
        <f>OR(ISNA(VLOOKUP(G48,Index_Table_Names,1,FALSE)),G48="")</f>
        <v>0</v>
      </c>
      <c r="E49" s="17"/>
      <c r="F49" s="13"/>
      <c r="G49" s="13"/>
      <c r="H49" s="74"/>
      <c r="I49" s="13"/>
      <c r="J49" s="13"/>
      <c r="K49" s="13"/>
      <c r="L49" s="13"/>
      <c r="M49" s="13"/>
      <c r="N49" s="13"/>
      <c r="O49" s="13"/>
      <c r="P49" s="13"/>
      <c r="Q49" s="13"/>
      <c r="R49" s="13"/>
      <c r="S49" s="15"/>
      <c r="T49" s="107"/>
      <c r="U49" s="106"/>
      <c r="V49" s="106"/>
      <c r="W49" s="16"/>
      <c r="X49" s="8"/>
    </row>
    <row r="50" spans="1:24" x14ac:dyDescent="0.35">
      <c r="A50" s="163"/>
      <c r="B50" s="7"/>
      <c r="C50" s="17"/>
      <c r="D50" s="12" t="b">
        <f>(D48&lt;&gt;D47)</f>
        <v>1</v>
      </c>
      <c r="E50" s="17"/>
      <c r="F50" s="13"/>
      <c r="G50" s="44"/>
      <c r="H50" s="13" t="s">
        <v>921</v>
      </c>
      <c r="J50" s="13"/>
      <c r="K50" s="241">
        <v>30</v>
      </c>
      <c r="L50" s="13"/>
      <c r="M50" s="13"/>
      <c r="N50" s="13"/>
      <c r="O50" s="13"/>
      <c r="P50" s="13"/>
      <c r="Q50" s="13"/>
      <c r="R50" s="13"/>
      <c r="S50" s="15"/>
      <c r="T50" s="107"/>
      <c r="U50" s="106"/>
      <c r="V50" s="106"/>
      <c r="W50" s="16"/>
      <c r="X50" s="8"/>
    </row>
    <row r="51" spans="1:24" x14ac:dyDescent="0.35">
      <c r="A51" s="163"/>
      <c r="B51" s="7"/>
      <c r="C51" s="17"/>
      <c r="D51" s="12"/>
      <c r="E51" s="17"/>
      <c r="F51" s="13"/>
      <c r="G51" s="21"/>
      <c r="H51" s="13"/>
      <c r="J51" s="74"/>
      <c r="K51" s="74"/>
      <c r="L51" s="13"/>
      <c r="M51" s="13"/>
      <c r="N51" s="13"/>
      <c r="O51" s="13"/>
      <c r="P51" s="13"/>
      <c r="Q51" s="13"/>
      <c r="R51" s="13"/>
      <c r="S51" s="15"/>
      <c r="T51" s="107"/>
      <c r="U51" s="106"/>
      <c r="V51" s="106"/>
      <c r="W51" s="16"/>
      <c r="X51" s="8"/>
    </row>
    <row r="52" spans="1:24" x14ac:dyDescent="0.35">
      <c r="A52" s="163"/>
      <c r="B52" s="7"/>
      <c r="C52" s="17"/>
      <c r="D52" s="17"/>
      <c r="E52" s="17"/>
      <c r="F52" s="17"/>
      <c r="G52" s="608" t="s">
        <v>915</v>
      </c>
      <c r="H52" s="17"/>
      <c r="I52" s="17"/>
      <c r="J52" s="22"/>
      <c r="K52" s="22"/>
      <c r="L52" s="22"/>
      <c r="M52" s="22"/>
      <c r="N52" s="22"/>
      <c r="O52" s="22"/>
      <c r="P52" s="22"/>
      <c r="Q52" s="22"/>
      <c r="R52" s="22"/>
      <c r="S52" s="22"/>
      <c r="T52" s="22"/>
      <c r="U52" s="22"/>
      <c r="V52" s="22"/>
      <c r="W52" s="16"/>
      <c r="X52" s="8"/>
    </row>
    <row r="53" spans="1:24" x14ac:dyDescent="0.35">
      <c r="A53" s="163"/>
      <c r="B53" s="7"/>
      <c r="C53" s="12"/>
      <c r="D53" s="12">
        <v>80</v>
      </c>
      <c r="E53" s="12" t="s">
        <v>1</v>
      </c>
      <c r="F53" s="13"/>
      <c r="G53" s="14"/>
      <c r="H53" s="13"/>
      <c r="I53" s="13"/>
      <c r="J53" s="13" t="s">
        <v>916</v>
      </c>
      <c r="K53" s="611">
        <v>1</v>
      </c>
      <c r="L53" s="106"/>
      <c r="M53" s="106"/>
      <c r="N53" s="106"/>
      <c r="O53" s="106"/>
      <c r="P53" s="106"/>
      <c r="Q53" s="106"/>
      <c r="R53" s="106"/>
      <c r="S53" s="106"/>
      <c r="T53" s="106"/>
      <c r="U53" s="106"/>
      <c r="V53" s="106"/>
      <c r="W53" s="16"/>
      <c r="X53" s="8"/>
    </row>
    <row r="54" spans="1:24" x14ac:dyDescent="0.35">
      <c r="A54" s="163"/>
      <c r="B54" s="7"/>
      <c r="C54" s="12"/>
      <c r="D54" s="12" t="b">
        <f>OR(ISNA(VLOOKUP(G53,Index_Table_Names,1,FALSE)),G53="")</f>
        <v>1</v>
      </c>
      <c r="E54" s="17"/>
      <c r="F54" s="13"/>
      <c r="G54" s="13"/>
      <c r="H54" s="74"/>
      <c r="I54" s="13"/>
      <c r="J54" s="13"/>
      <c r="K54" s="13"/>
      <c r="L54" s="13"/>
      <c r="M54" s="13"/>
      <c r="N54" s="13"/>
      <c r="O54" s="13"/>
      <c r="P54" s="13"/>
      <c r="Q54" s="13"/>
      <c r="R54" s="13"/>
      <c r="S54" s="15"/>
      <c r="T54" s="107"/>
      <c r="U54" s="106"/>
      <c r="V54" s="106"/>
      <c r="W54" s="16"/>
      <c r="X54" s="8"/>
    </row>
    <row r="55" spans="1:24" x14ac:dyDescent="0.35">
      <c r="A55" s="163"/>
      <c r="B55" s="7"/>
      <c r="C55" s="17"/>
      <c r="D55" s="12" t="e">
        <f>(D53&lt;&gt;#REF!)</f>
        <v>#REF!</v>
      </c>
      <c r="E55" s="17"/>
      <c r="F55" s="13"/>
      <c r="G55" s="44"/>
      <c r="H55" s="74"/>
      <c r="I55" s="13"/>
      <c r="J55" s="13"/>
      <c r="K55" s="13"/>
      <c r="L55" s="13"/>
      <c r="M55" s="13"/>
      <c r="N55" s="13"/>
      <c r="O55" s="13"/>
      <c r="P55" s="13"/>
      <c r="Q55" s="13"/>
      <c r="R55" s="13"/>
      <c r="S55" s="15"/>
      <c r="T55" s="107"/>
      <c r="U55" s="106"/>
      <c r="V55" s="106"/>
      <c r="W55" s="16"/>
      <c r="X55" s="8"/>
    </row>
    <row r="56" spans="1:24" x14ac:dyDescent="0.35">
      <c r="A56" s="163"/>
      <c r="B56" s="7"/>
      <c r="C56" s="17"/>
      <c r="D56" s="17"/>
      <c r="E56" s="17"/>
      <c r="F56" s="17"/>
      <c r="G56" s="608" t="s">
        <v>909</v>
      </c>
      <c r="H56" s="17"/>
      <c r="I56" s="17"/>
      <c r="J56" s="22"/>
      <c r="K56" s="23" t="s">
        <v>364</v>
      </c>
      <c r="L56" s="23" t="s">
        <v>129</v>
      </c>
      <c r="M56" s="23" t="s">
        <v>130</v>
      </c>
      <c r="N56" s="23" t="s">
        <v>131</v>
      </c>
      <c r="O56" s="23" t="s">
        <v>132</v>
      </c>
      <c r="P56" s="23" t="s">
        <v>133</v>
      </c>
      <c r="Q56" s="23" t="s">
        <v>134</v>
      </c>
      <c r="R56" s="23" t="s">
        <v>135</v>
      </c>
      <c r="S56" s="23" t="s">
        <v>136</v>
      </c>
      <c r="T56" s="23" t="s">
        <v>137</v>
      </c>
      <c r="U56" s="22"/>
      <c r="V56" s="22"/>
      <c r="W56" s="16"/>
      <c r="X56" s="8"/>
    </row>
    <row r="57" spans="1:24" x14ac:dyDescent="0.35">
      <c r="A57" s="163"/>
      <c r="B57" s="7"/>
      <c r="C57" s="12"/>
      <c r="D57" s="12">
        <v>80</v>
      </c>
      <c r="E57" s="12" t="s">
        <v>1</v>
      </c>
      <c r="F57" s="13"/>
      <c r="G57" s="14"/>
      <c r="H57" s="13"/>
      <c r="I57" s="13"/>
      <c r="J57" s="13" t="s">
        <v>800</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379</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772</v>
      </c>
      <c r="K59" s="237">
        <v>0</v>
      </c>
      <c r="L59" s="237">
        <v>0.21</v>
      </c>
      <c r="M59" s="237">
        <v>0.21</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773</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774</v>
      </c>
      <c r="K61" s="237">
        <v>0</v>
      </c>
      <c r="L61" s="237">
        <v>0.21</v>
      </c>
      <c r="M61" s="237">
        <v>0</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775</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776</v>
      </c>
      <c r="K63" s="237">
        <v>0</v>
      </c>
      <c r="L63" s="237">
        <v>0.21</v>
      </c>
      <c r="M63" s="237">
        <v>0.21</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777</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778</v>
      </c>
      <c r="K65" s="237">
        <v>0</v>
      </c>
      <c r="L65" s="237">
        <v>0.21</v>
      </c>
      <c r="M65" s="237">
        <v>0</v>
      </c>
      <c r="N65" s="237">
        <v>0</v>
      </c>
      <c r="O65" s="237">
        <v>0</v>
      </c>
      <c r="P65" s="237">
        <v>0</v>
      </c>
      <c r="Q65" s="237">
        <v>0</v>
      </c>
      <c r="R65" s="237">
        <v>0</v>
      </c>
      <c r="S65" s="237">
        <v>0</v>
      </c>
      <c r="T65" s="237">
        <v>0</v>
      </c>
      <c r="U65" s="106"/>
      <c r="V65" s="106"/>
      <c r="W65" s="16"/>
      <c r="X65" s="8"/>
    </row>
    <row r="66" spans="1:24" x14ac:dyDescent="0.35">
      <c r="A66" s="163"/>
      <c r="B66" s="7"/>
      <c r="C66" s="12"/>
      <c r="D66" s="12"/>
      <c r="E66" s="12"/>
      <c r="F66" s="13"/>
      <c r="G66" s="14"/>
      <c r="H66" s="13"/>
      <c r="I66" s="13"/>
      <c r="J66" s="13" t="s">
        <v>779</v>
      </c>
      <c r="K66" s="237">
        <v>0</v>
      </c>
      <c r="L66" s="237">
        <v>0.21</v>
      </c>
      <c r="M66" s="237">
        <v>0.21</v>
      </c>
      <c r="N66" s="237">
        <v>0</v>
      </c>
      <c r="O66" s="237">
        <v>0</v>
      </c>
      <c r="P66" s="237">
        <v>0</v>
      </c>
      <c r="Q66" s="237">
        <v>0</v>
      </c>
      <c r="R66" s="237">
        <v>0</v>
      </c>
      <c r="S66" s="237">
        <v>0</v>
      </c>
      <c r="T66" s="237">
        <v>0</v>
      </c>
      <c r="U66" s="106"/>
      <c r="V66" s="106"/>
      <c r="W66" s="16"/>
      <c r="X66" s="8"/>
    </row>
    <row r="67" spans="1:24" x14ac:dyDescent="0.35">
      <c r="A67" s="163"/>
      <c r="B67" s="7"/>
      <c r="C67" s="12"/>
      <c r="D67" s="12" t="b">
        <f>OR(ISNA(VLOOKUP(G57,Index_Table_Names,1,FALSE)),G57="")</f>
        <v>1</v>
      </c>
      <c r="E67" s="17"/>
      <c r="F67" s="13"/>
      <c r="G67" s="13"/>
      <c r="H67" s="74"/>
      <c r="I67" s="13"/>
      <c r="J67" s="13"/>
      <c r="K67" s="13" t="s">
        <v>912</v>
      </c>
      <c r="L67" s="13"/>
      <c r="M67" s="13"/>
      <c r="N67" s="13"/>
      <c r="O67" s="13"/>
      <c r="P67" s="13"/>
      <c r="Q67" s="13"/>
      <c r="R67" s="13"/>
      <c r="S67" s="15"/>
      <c r="T67" s="107"/>
      <c r="U67" s="106"/>
      <c r="V67" s="106"/>
      <c r="W67" s="16"/>
      <c r="X67" s="8"/>
    </row>
    <row r="68" spans="1:24" x14ac:dyDescent="0.35">
      <c r="A68" s="163"/>
      <c r="B68" s="7"/>
      <c r="C68" s="17"/>
      <c r="D68" s="12" t="e">
        <f>(D57&lt;&gt;#REF!)</f>
        <v>#REF!</v>
      </c>
      <c r="E68" s="17"/>
      <c r="F68" s="13"/>
      <c r="G68" s="44"/>
      <c r="H68" s="74"/>
      <c r="I68" s="13"/>
      <c r="J68" s="13"/>
      <c r="K68" s="13"/>
      <c r="L68" s="13"/>
      <c r="M68" s="13"/>
      <c r="N68" s="13"/>
      <c r="O68" s="13"/>
      <c r="P68" s="13"/>
      <c r="Q68" s="13"/>
      <c r="R68" s="13"/>
      <c r="S68" s="15"/>
      <c r="T68" s="107"/>
      <c r="U68" s="106"/>
      <c r="V68" s="106"/>
      <c r="W68" s="16"/>
      <c r="X68" s="8"/>
    </row>
    <row r="69" spans="1:24" x14ac:dyDescent="0.35">
      <c r="A69" s="163"/>
      <c r="B69" s="7"/>
      <c r="C69" s="17"/>
      <c r="D69" s="12"/>
      <c r="E69" s="17"/>
      <c r="F69" s="13"/>
      <c r="G69" s="21"/>
      <c r="H69" s="74"/>
      <c r="I69" s="13"/>
      <c r="J69" s="74"/>
      <c r="K69" s="13"/>
      <c r="L69" s="13"/>
      <c r="M69" s="13"/>
      <c r="N69" s="13"/>
      <c r="O69" s="13"/>
      <c r="P69" s="13"/>
      <c r="Q69" s="13"/>
      <c r="R69" s="13"/>
      <c r="S69" s="15"/>
      <c r="T69" s="107"/>
      <c r="U69" s="106"/>
      <c r="V69" s="106"/>
      <c r="W69" s="16"/>
      <c r="X69" s="8"/>
    </row>
    <row r="70" spans="1:24" x14ac:dyDescent="0.35">
      <c r="A70" s="163"/>
      <c r="B70" s="7"/>
      <c r="C70" s="17"/>
      <c r="D70" s="17"/>
      <c r="E70" s="17"/>
      <c r="F70" s="17"/>
      <c r="G70" s="136" t="s">
        <v>910</v>
      </c>
      <c r="H70" s="17"/>
      <c r="I70" s="17"/>
      <c r="J70" s="23" t="s">
        <v>735</v>
      </c>
      <c r="K70" s="23" t="s">
        <v>364</v>
      </c>
      <c r="L70" s="23" t="s">
        <v>129</v>
      </c>
      <c r="M70" s="23" t="s">
        <v>130</v>
      </c>
      <c r="N70" s="23" t="s">
        <v>131</v>
      </c>
      <c r="O70" s="23" t="s">
        <v>132</v>
      </c>
      <c r="P70" s="23" t="s">
        <v>133</v>
      </c>
      <c r="Q70" s="23" t="s">
        <v>134</v>
      </c>
      <c r="R70" s="23" t="s">
        <v>135</v>
      </c>
      <c r="S70" s="23" t="s">
        <v>136</v>
      </c>
      <c r="T70" s="23" t="s">
        <v>137</v>
      </c>
      <c r="U70" s="23"/>
      <c r="V70" s="22"/>
      <c r="W70" s="16"/>
      <c r="X70" s="8"/>
    </row>
    <row r="71" spans="1:24" x14ac:dyDescent="0.35">
      <c r="A71" s="163"/>
      <c r="B71" s="7"/>
      <c r="C71" s="17"/>
      <c r="D71" s="17"/>
      <c r="E71" s="17"/>
      <c r="F71" s="17"/>
      <c r="G71" s="22"/>
      <c r="H71" s="17"/>
      <c r="I71" s="17"/>
      <c r="J71" s="23"/>
      <c r="K71" s="23" t="s">
        <v>911</v>
      </c>
      <c r="L71" s="23" t="s">
        <v>911</v>
      </c>
      <c r="M71" s="23" t="s">
        <v>911</v>
      </c>
      <c r="N71" s="23" t="s">
        <v>911</v>
      </c>
      <c r="O71" s="23" t="s">
        <v>911</v>
      </c>
      <c r="P71" s="23" t="s">
        <v>911</v>
      </c>
      <c r="Q71" s="23" t="s">
        <v>911</v>
      </c>
      <c r="R71" s="23" t="s">
        <v>911</v>
      </c>
      <c r="S71" s="23" t="s">
        <v>911</v>
      </c>
      <c r="T71" s="23" t="s">
        <v>911</v>
      </c>
      <c r="U71" s="23"/>
      <c r="V71" s="22"/>
      <c r="W71" s="16"/>
      <c r="X71" s="8"/>
    </row>
    <row r="72" spans="1:24" x14ac:dyDescent="0.35">
      <c r="A72" s="163"/>
      <c r="B72" s="7"/>
      <c r="C72" s="17"/>
      <c r="D72" s="17"/>
      <c r="E72" s="17"/>
      <c r="F72" s="26"/>
      <c r="G72" s="650" t="str">
        <f t="shared" ref="G72:G90" si="0">G21</f>
        <v>b</v>
      </c>
      <c r="H72" s="237">
        <v>1</v>
      </c>
      <c r="J72" s="13" t="s">
        <v>800</v>
      </c>
      <c r="K72" s="607">
        <v>0</v>
      </c>
      <c r="L72" s="607">
        <v>20.84727728036626</v>
      </c>
      <c r="M72" s="607">
        <v>40.246377149975132</v>
      </c>
      <c r="N72" s="607">
        <v>38.482164097021062</v>
      </c>
      <c r="O72" s="607">
        <v>10.536944070479095</v>
      </c>
      <c r="P72" s="607">
        <v>0</v>
      </c>
      <c r="Q72" s="607">
        <v>0</v>
      </c>
      <c r="R72" s="607">
        <v>0</v>
      </c>
      <c r="S72" s="607">
        <v>0</v>
      </c>
      <c r="T72" s="607">
        <v>0</v>
      </c>
      <c r="U72" s="28"/>
      <c r="V72" s="30"/>
      <c r="W72" s="16"/>
      <c r="X72" s="8"/>
    </row>
    <row r="73" spans="1:24" x14ac:dyDescent="0.35">
      <c r="A73" s="163"/>
      <c r="B73" s="7"/>
      <c r="C73" s="17"/>
      <c r="D73" s="17"/>
      <c r="E73" s="17"/>
      <c r="F73" s="26"/>
      <c r="G73" s="650" t="str">
        <f t="shared" si="0"/>
        <v>bd</v>
      </c>
      <c r="H73" s="237">
        <v>1</v>
      </c>
      <c r="J73" s="13" t="s">
        <v>379</v>
      </c>
      <c r="K73" s="607">
        <v>0</v>
      </c>
      <c r="L73" s="607">
        <v>33.599095453052612</v>
      </c>
      <c r="M73" s="607">
        <v>50.31367683906231</v>
      </c>
      <c r="N73" s="607">
        <v>47.106211388409143</v>
      </c>
      <c r="O73" s="607">
        <v>19</v>
      </c>
      <c r="P73" s="607">
        <v>0</v>
      </c>
      <c r="Q73" s="607">
        <v>0</v>
      </c>
      <c r="R73" s="607">
        <v>0</v>
      </c>
      <c r="S73" s="607">
        <v>0</v>
      </c>
      <c r="T73" s="607">
        <v>0</v>
      </c>
      <c r="U73" s="28"/>
      <c r="V73" s="30"/>
      <c r="W73" s="16"/>
      <c r="X73" s="8"/>
    </row>
    <row r="74" spans="1:24" x14ac:dyDescent="0.35">
      <c r="A74" s="163"/>
      <c r="B74" s="7"/>
      <c r="C74" s="17"/>
      <c r="D74" s="17"/>
      <c r="E74" s="17"/>
      <c r="F74" s="26"/>
      <c r="G74" s="650" t="str">
        <f t="shared" si="0"/>
        <v>f</v>
      </c>
      <c r="H74" s="237">
        <v>1</v>
      </c>
      <c r="J74" s="13" t="s">
        <v>772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35">
      <c r="A75" s="163"/>
      <c r="B75" s="7"/>
      <c r="C75" s="17"/>
      <c r="D75" s="17"/>
      <c r="E75" s="17"/>
      <c r="F75" s="26"/>
      <c r="G75" s="650" t="str">
        <f t="shared" si="0"/>
        <v>h</v>
      </c>
      <c r="H75" s="237">
        <v>1</v>
      </c>
      <c r="J75" s="13" t="s">
        <v>773</v>
      </c>
      <c r="K75" s="607">
        <v>0</v>
      </c>
      <c r="L75" s="607">
        <v>33.599095453052612</v>
      </c>
      <c r="M75" s="607">
        <v>50.31367683906231</v>
      </c>
      <c r="N75" s="607">
        <v>47.106211388409143</v>
      </c>
      <c r="O75" s="607">
        <v>19</v>
      </c>
      <c r="P75" s="607">
        <v>0</v>
      </c>
      <c r="Q75" s="607">
        <v>0</v>
      </c>
      <c r="R75" s="607">
        <v>0</v>
      </c>
      <c r="S75" s="607">
        <v>0</v>
      </c>
      <c r="T75" s="607">
        <v>0</v>
      </c>
      <c r="U75" s="88"/>
      <c r="V75" s="30"/>
      <c r="W75" s="16"/>
      <c r="X75" s="8"/>
    </row>
    <row r="76" spans="1:24" x14ac:dyDescent="0.35">
      <c r="A76" s="163"/>
      <c r="B76" s="7"/>
      <c r="C76" s="17"/>
      <c r="D76" s="17"/>
      <c r="E76" s="17"/>
      <c r="F76" s="26"/>
      <c r="G76" s="650" t="str">
        <f t="shared" si="0"/>
        <v>i</v>
      </c>
      <c r="H76" s="237">
        <v>1</v>
      </c>
      <c r="J76" s="13" t="s">
        <v>774</v>
      </c>
      <c r="K76" s="607">
        <v>0</v>
      </c>
      <c r="L76" s="607">
        <v>33.599095453052612</v>
      </c>
      <c r="M76" s="607">
        <v>50.31367683906231</v>
      </c>
      <c r="N76" s="607">
        <v>47.106211388409143</v>
      </c>
      <c r="O76" s="607">
        <v>0</v>
      </c>
      <c r="P76" s="607">
        <v>0</v>
      </c>
      <c r="Q76" s="607">
        <v>0</v>
      </c>
      <c r="R76" s="607">
        <v>0</v>
      </c>
      <c r="S76" s="607">
        <v>0</v>
      </c>
      <c r="T76" s="607">
        <v>0</v>
      </c>
      <c r="U76" s="88"/>
      <c r="V76" s="30"/>
      <c r="W76" s="16"/>
      <c r="X76" s="8"/>
    </row>
    <row r="77" spans="1:24" x14ac:dyDescent="0.35">
      <c r="A77" s="163"/>
      <c r="B77" s="7"/>
      <c r="C77" s="17"/>
      <c r="D77" s="17"/>
      <c r="E77" s="17"/>
      <c r="F77" s="26"/>
      <c r="G77" s="650" t="str">
        <f t="shared" si="0"/>
        <v>k</v>
      </c>
      <c r="H77" s="237">
        <v>1</v>
      </c>
      <c r="J77" s="13" t="s">
        <v>775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35">
      <c r="A78" s="163"/>
      <c r="B78" s="7"/>
      <c r="C78" s="17"/>
      <c r="D78" s="17"/>
      <c r="E78" s="17"/>
      <c r="F78" s="26"/>
      <c r="G78" s="650" t="str">
        <f t="shared" si="0"/>
        <v>l</v>
      </c>
      <c r="H78" s="237">
        <v>1</v>
      </c>
      <c r="J78" s="13" t="s">
        <v>776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35">
      <c r="A79" s="163"/>
      <c r="B79" s="7"/>
      <c r="C79" s="17"/>
      <c r="D79" s="17"/>
      <c r="E79" s="17"/>
      <c r="F79" s="26"/>
      <c r="G79" s="650" t="str">
        <f t="shared" si="0"/>
        <v>lf</v>
      </c>
      <c r="H79" s="237">
        <v>1</v>
      </c>
      <c r="J79" s="13" t="s">
        <v>777</v>
      </c>
      <c r="K79" s="607">
        <v>0</v>
      </c>
      <c r="L79" s="607">
        <v>8.6730658133611769</v>
      </c>
      <c r="M79" s="607">
        <v>30.840631743793669</v>
      </c>
      <c r="N79" s="607">
        <v>44.424618951010189</v>
      </c>
      <c r="O79" s="607">
        <v>27</v>
      </c>
      <c r="P79" s="607">
        <v>0</v>
      </c>
      <c r="Q79" s="607">
        <v>0</v>
      </c>
      <c r="R79" s="607">
        <v>0</v>
      </c>
      <c r="S79" s="607">
        <v>0</v>
      </c>
      <c r="T79" s="607">
        <v>0</v>
      </c>
      <c r="U79" s="88"/>
      <c r="V79" s="30"/>
      <c r="W79" s="16"/>
      <c r="X79" s="8"/>
    </row>
    <row r="80" spans="1:24" x14ac:dyDescent="0.35">
      <c r="A80" s="163"/>
      <c r="B80" s="7"/>
      <c r="C80" s="17"/>
      <c r="D80" s="17"/>
      <c r="E80" s="17"/>
      <c r="F80" s="26"/>
      <c r="G80" s="650" t="str">
        <f t="shared" si="0"/>
        <v>ms</v>
      </c>
      <c r="H80" s="237">
        <v>1</v>
      </c>
      <c r="J80" s="13" t="s">
        <v>778</v>
      </c>
      <c r="K80" s="607">
        <v>0</v>
      </c>
      <c r="L80" s="607">
        <v>8.6730658133611769</v>
      </c>
      <c r="M80" s="607">
        <v>30.840631743793669</v>
      </c>
      <c r="N80" s="607">
        <v>44.424618951010189</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v>
      </c>
      <c r="H81" s="237">
        <v>1</v>
      </c>
      <c r="J81" s="13" t="s">
        <v>779</v>
      </c>
      <c r="K81" s="607">
        <v>0</v>
      </c>
      <c r="L81" s="607">
        <v>0</v>
      </c>
      <c r="M81" s="607">
        <v>0</v>
      </c>
      <c r="N81" s="607">
        <v>0</v>
      </c>
      <c r="O81" s="607">
        <v>0</v>
      </c>
      <c r="P81" s="607">
        <v>0</v>
      </c>
      <c r="Q81" s="607">
        <v>0</v>
      </c>
      <c r="R81" s="607">
        <v>0</v>
      </c>
      <c r="S81" s="607">
        <v>0</v>
      </c>
      <c r="T81" s="607">
        <v>0</v>
      </c>
      <c r="U81" s="88"/>
      <c r="V81" s="30"/>
      <c r="W81" s="16"/>
      <c r="X81" s="8"/>
    </row>
    <row r="82" spans="1:24" x14ac:dyDescent="0.35">
      <c r="A82" s="163"/>
      <c r="B82" s="7"/>
      <c r="C82" s="17"/>
      <c r="D82" s="17"/>
      <c r="E82" s="17"/>
      <c r="F82" s="26"/>
      <c r="G82" s="650" t="str">
        <f t="shared" si="0"/>
        <v>od</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of</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r</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rd</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v</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w</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wd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650" t="str">
        <f t="shared" si="0"/>
        <v>z</v>
      </c>
      <c r="H89" s="237">
        <v>1</v>
      </c>
      <c r="J89" s="13"/>
      <c r="K89" s="13"/>
      <c r="L89" s="13"/>
      <c r="M89" s="13"/>
      <c r="N89" s="13"/>
      <c r="O89" s="13"/>
      <c r="P89" s="13"/>
      <c r="Q89" s="13"/>
      <c r="R89" s="13"/>
      <c r="S89" s="13"/>
      <c r="T89" s="13"/>
      <c r="U89" s="88"/>
      <c r="V89" s="30"/>
      <c r="W89" s="16"/>
      <c r="X89" s="8"/>
    </row>
    <row r="90" spans="1:24" x14ac:dyDescent="0.35">
      <c r="A90" s="163"/>
      <c r="B90" s="7"/>
      <c r="C90" s="17"/>
      <c r="D90" s="17"/>
      <c r="E90" s="17"/>
      <c r="F90" s="26"/>
      <c r="G90" s="650" t="str">
        <f t="shared" si="0"/>
        <v>zd</v>
      </c>
      <c r="H90" s="237">
        <v>1</v>
      </c>
      <c r="J90" s="13"/>
      <c r="K90" s="13"/>
      <c r="L90" s="13"/>
      <c r="M90" s="13"/>
      <c r="N90" s="13"/>
      <c r="O90" s="13"/>
      <c r="P90" s="13"/>
      <c r="Q90" s="13"/>
      <c r="R90" s="13"/>
      <c r="S90" s="13"/>
      <c r="T90" s="13"/>
      <c r="U90" s="88"/>
      <c r="V90" s="30"/>
      <c r="W90" s="16"/>
      <c r="X90" s="8"/>
    </row>
    <row r="91" spans="1:24" x14ac:dyDescent="0.35">
      <c r="A91" s="163"/>
      <c r="B91" s="7"/>
      <c r="C91" s="17"/>
      <c r="D91" s="17"/>
      <c r="E91" s="17"/>
      <c r="F91" s="26"/>
      <c r="G91" s="90"/>
      <c r="H91" s="26"/>
      <c r="I91" s="601"/>
      <c r="J91" s="26"/>
      <c r="K91" s="603"/>
      <c r="L91" s="603"/>
      <c r="M91" s="603"/>
      <c r="N91" s="603"/>
      <c r="O91" s="603"/>
      <c r="P91" s="603"/>
      <c r="Q91" s="88"/>
      <c r="R91" s="88"/>
      <c r="S91" s="88"/>
      <c r="T91" s="88"/>
      <c r="U91" s="88"/>
      <c r="V91" s="30"/>
      <c r="W91" s="16"/>
      <c r="X91" s="8"/>
    </row>
    <row r="92" spans="1:24" x14ac:dyDescent="0.35">
      <c r="A92" s="163"/>
      <c r="B92" s="7"/>
      <c r="C92" s="17"/>
      <c r="D92" s="17"/>
      <c r="E92" s="17"/>
      <c r="F92" s="17"/>
      <c r="G92" s="136" t="s">
        <v>1221</v>
      </c>
      <c r="H92" s="17"/>
      <c r="I92" s="17"/>
      <c r="J92" s="23"/>
      <c r="K92" s="23" t="s">
        <v>356</v>
      </c>
      <c r="L92" s="23" t="s">
        <v>357</v>
      </c>
      <c r="M92" s="23" t="s">
        <v>359</v>
      </c>
      <c r="N92" s="23" t="s">
        <v>360</v>
      </c>
      <c r="O92" s="23" t="s">
        <v>361</v>
      </c>
      <c r="P92" s="23" t="s">
        <v>363</v>
      </c>
      <c r="Q92" s="23" t="s">
        <v>864</v>
      </c>
      <c r="R92" s="23" t="s">
        <v>865</v>
      </c>
      <c r="S92" s="23" t="s">
        <v>1072</v>
      </c>
      <c r="T92" s="23"/>
      <c r="U92" s="23"/>
      <c r="V92" s="22"/>
      <c r="W92" s="16"/>
      <c r="X92" s="8"/>
    </row>
    <row r="93" spans="1:24" x14ac:dyDescent="0.35">
      <c r="A93" s="163"/>
      <c r="B93" s="7"/>
      <c r="C93" s="17"/>
      <c r="D93" s="17"/>
      <c r="E93" s="17"/>
      <c r="F93" s="26"/>
      <c r="G93" s="26"/>
      <c r="H93" s="26"/>
      <c r="I93" s="650" t="str">
        <f t="shared" ref="I93:I101" si="1">G72</f>
        <v>b</v>
      </c>
      <c r="J93" s="600"/>
      <c r="K93" s="228">
        <v>0.67</v>
      </c>
      <c r="L93" s="228">
        <v>0.92</v>
      </c>
      <c r="M93" s="228">
        <v>1.02</v>
      </c>
      <c r="N93" s="228">
        <v>1</v>
      </c>
      <c r="O93" s="228">
        <v>0.97</v>
      </c>
      <c r="P93" s="227">
        <v>0.82</v>
      </c>
      <c r="Q93" s="227">
        <v>0.81</v>
      </c>
      <c r="R93" s="227">
        <v>0.56000000000000005</v>
      </c>
      <c r="S93" s="227">
        <v>0</v>
      </c>
      <c r="T93" s="28"/>
      <c r="U93" s="28"/>
      <c r="V93" s="30"/>
      <c r="W93" s="16"/>
      <c r="X93" s="8"/>
    </row>
    <row r="94" spans="1:24" x14ac:dyDescent="0.35">
      <c r="A94" s="163"/>
      <c r="B94" s="7"/>
      <c r="C94" s="17"/>
      <c r="D94" s="17"/>
      <c r="E94" s="17"/>
      <c r="F94" s="26"/>
      <c r="G94" s="26"/>
      <c r="H94" s="26"/>
      <c r="I94" s="650" t="str">
        <f t="shared" si="1"/>
        <v>bd</v>
      </c>
      <c r="J94" s="600"/>
      <c r="K94" s="228">
        <v>0.67</v>
      </c>
      <c r="L94" s="228">
        <v>0.92</v>
      </c>
      <c r="M94" s="228">
        <v>1.02</v>
      </c>
      <c r="N94" s="228">
        <v>1</v>
      </c>
      <c r="O94" s="228">
        <v>0.97</v>
      </c>
      <c r="P94" s="227">
        <v>0.82</v>
      </c>
      <c r="Q94" s="227">
        <v>0.81</v>
      </c>
      <c r="R94" s="227">
        <v>0.56000000000000005</v>
      </c>
      <c r="S94" s="227">
        <v>0</v>
      </c>
      <c r="T94" s="28"/>
      <c r="U94" s="28"/>
      <c r="V94" s="30"/>
      <c r="W94" s="16"/>
      <c r="X94" s="8"/>
    </row>
    <row r="95" spans="1:24" x14ac:dyDescent="0.35">
      <c r="A95" s="163"/>
      <c r="B95" s="7"/>
      <c r="C95" s="17"/>
      <c r="D95" s="17"/>
      <c r="E95" s="17"/>
      <c r="F95" s="26"/>
      <c r="G95" s="90"/>
      <c r="H95" s="90"/>
      <c r="I95" s="650" t="str">
        <f t="shared" si="1"/>
        <v>f</v>
      </c>
      <c r="J95" s="600"/>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h</v>
      </c>
      <c r="J96" s="600"/>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35">
      <c r="A97" s="163"/>
      <c r="B97" s="7"/>
      <c r="C97" s="17"/>
      <c r="D97" s="17"/>
      <c r="E97" s="17"/>
      <c r="F97" s="26"/>
      <c r="G97" s="90"/>
      <c r="H97" s="90"/>
      <c r="I97" s="650" t="str">
        <f t="shared" si="1"/>
        <v>i</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k</v>
      </c>
      <c r="J98" s="602"/>
      <c r="K98" s="228">
        <v>0.78</v>
      </c>
      <c r="L98" s="228">
        <v>1.1499999999999999</v>
      </c>
      <c r="M98" s="228">
        <v>1.04</v>
      </c>
      <c r="N98" s="228">
        <v>1</v>
      </c>
      <c r="O98" s="228">
        <v>0.95</v>
      </c>
      <c r="P98" s="227">
        <v>0.88</v>
      </c>
      <c r="Q98" s="227">
        <v>0.89</v>
      </c>
      <c r="R98" s="227">
        <v>0.56000000000000005</v>
      </c>
      <c r="S98" s="227">
        <v>0</v>
      </c>
      <c r="T98" s="88"/>
      <c r="U98" s="88"/>
      <c r="V98" s="30"/>
      <c r="W98" s="16"/>
      <c r="X98" s="8"/>
    </row>
    <row r="99" spans="1:24" x14ac:dyDescent="0.35">
      <c r="A99" s="163"/>
      <c r="B99" s="7"/>
      <c r="C99" s="17"/>
      <c r="D99" s="17"/>
      <c r="E99" s="17"/>
      <c r="F99" s="26"/>
      <c r="G99" s="90"/>
      <c r="H99" s="90"/>
      <c r="I99" s="650" t="str">
        <f t="shared" si="1"/>
        <v>l</v>
      </c>
      <c r="J99" s="602"/>
      <c r="K99" s="228">
        <v>0.78</v>
      </c>
      <c r="L99" s="228">
        <v>1.1499999999999999</v>
      </c>
      <c r="M99" s="228">
        <v>1.04</v>
      </c>
      <c r="N99" s="228">
        <v>1</v>
      </c>
      <c r="O99" s="228">
        <v>0.95</v>
      </c>
      <c r="P99" s="227">
        <v>0.88</v>
      </c>
      <c r="Q99" s="227">
        <v>0.89</v>
      </c>
      <c r="R99" s="227">
        <v>0.56000000000000005</v>
      </c>
      <c r="S99" s="227">
        <v>0</v>
      </c>
      <c r="T99" s="88"/>
      <c r="U99" s="88"/>
      <c r="V99" s="30"/>
      <c r="W99" s="16"/>
      <c r="X99" s="8"/>
    </row>
    <row r="100" spans="1:24" x14ac:dyDescent="0.35">
      <c r="A100" s="163"/>
      <c r="B100" s="7"/>
      <c r="C100" s="17"/>
      <c r="D100" s="17"/>
      <c r="E100" s="17"/>
      <c r="F100" s="26"/>
      <c r="G100" s="90"/>
      <c r="H100" s="90"/>
      <c r="I100" s="650" t="str">
        <f t="shared" si="1"/>
        <v>lf</v>
      </c>
      <c r="J100" s="602"/>
      <c r="K100" s="228">
        <v>0.78</v>
      </c>
      <c r="L100" s="228">
        <v>1.1499999999999999</v>
      </c>
      <c r="M100" s="228">
        <v>1.04</v>
      </c>
      <c r="N100" s="228">
        <v>1</v>
      </c>
      <c r="O100" s="228">
        <v>0.95</v>
      </c>
      <c r="P100" s="227">
        <v>0.88</v>
      </c>
      <c r="Q100" s="227">
        <v>0.89</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1"/>
        <v>ms</v>
      </c>
      <c r="J101" s="602"/>
      <c r="K101" s="228">
        <f>AVERAGE(K93,K108,K95,K99,K102)</f>
        <v>0.71400000000000008</v>
      </c>
      <c r="L101" s="228">
        <f t="shared" ref="L101:R101" si="2">AVERAGE(L93,L108,L95,L99,L102)</f>
        <v>1.012</v>
      </c>
      <c r="M101" s="228">
        <f t="shared" si="2"/>
        <v>1.028</v>
      </c>
      <c r="N101" s="228">
        <f t="shared" si="2"/>
        <v>1</v>
      </c>
      <c r="O101" s="228">
        <f t="shared" si="2"/>
        <v>0.96199999999999997</v>
      </c>
      <c r="P101" s="228">
        <f t="shared" si="2"/>
        <v>0.84399999999999997</v>
      </c>
      <c r="Q101" s="228">
        <f t="shared" si="2"/>
        <v>0.84200000000000019</v>
      </c>
      <c r="R101" s="228">
        <f t="shared" si="2"/>
        <v>0.56000000000000005</v>
      </c>
      <c r="S101" s="228">
        <f t="shared" ref="S101" si="3">0.65*S108+0.35*S99</f>
        <v>0</v>
      </c>
      <c r="T101" s="88"/>
      <c r="U101" s="88"/>
      <c r="V101" s="30"/>
      <c r="W101" s="16"/>
      <c r="X101" s="8"/>
    </row>
    <row r="102" spans="1:24" x14ac:dyDescent="0.35">
      <c r="A102" s="163"/>
      <c r="B102" s="7"/>
      <c r="C102" s="17"/>
      <c r="D102" s="17"/>
      <c r="E102" s="17"/>
      <c r="F102" s="26"/>
      <c r="G102" s="90"/>
      <c r="H102" s="90"/>
      <c r="I102" s="650" t="str">
        <f t="shared" ref="I102:I111" si="4">G81</f>
        <v>o</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4"/>
        <v>od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4"/>
        <v>of</v>
      </c>
      <c r="J104" s="602"/>
      <c r="K104" s="228">
        <v>0.67</v>
      </c>
      <c r="L104" s="228">
        <v>0.92</v>
      </c>
      <c r="M104" s="228">
        <v>1.02</v>
      </c>
      <c r="N104" s="228">
        <v>1</v>
      </c>
      <c r="O104" s="228">
        <v>0.97</v>
      </c>
      <c r="P104" s="227">
        <v>0.82</v>
      </c>
      <c r="Q104" s="227">
        <v>0.81</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4"/>
        <v>r</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4"/>
        <v>rd</v>
      </c>
      <c r="J106" s="602"/>
      <c r="K106" s="227">
        <v>0.75</v>
      </c>
      <c r="L106" s="227">
        <v>1</v>
      </c>
      <c r="M106" s="227">
        <v>1.1299999999999999</v>
      </c>
      <c r="N106" s="227">
        <v>1</v>
      </c>
      <c r="O106" s="227">
        <v>0.97</v>
      </c>
      <c r="P106" s="227">
        <v>0.73</v>
      </c>
      <c r="Q106" s="227">
        <v>0.77</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4"/>
        <v>v</v>
      </c>
      <c r="J107" s="602"/>
      <c r="K107" s="228">
        <v>0.78</v>
      </c>
      <c r="L107" s="228">
        <v>1.1499999999999999</v>
      </c>
      <c r="M107" s="228">
        <v>1.04</v>
      </c>
      <c r="N107" s="228">
        <v>1</v>
      </c>
      <c r="O107" s="228">
        <v>0.95</v>
      </c>
      <c r="P107" s="227">
        <v>0.88</v>
      </c>
      <c r="Q107" s="227">
        <v>0.89</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4"/>
        <v>w</v>
      </c>
      <c r="J108" s="602"/>
      <c r="K108" s="228">
        <v>0.67</v>
      </c>
      <c r="L108" s="228">
        <v>0.92</v>
      </c>
      <c r="M108" s="228">
        <v>1.02</v>
      </c>
      <c r="N108" s="228">
        <v>1</v>
      </c>
      <c r="O108" s="228">
        <v>0.97</v>
      </c>
      <c r="P108" s="227">
        <v>0.82</v>
      </c>
      <c r="Q108" s="227">
        <v>0.81</v>
      </c>
      <c r="R108" s="227">
        <v>0.56000000000000005</v>
      </c>
      <c r="S108" s="227">
        <v>0</v>
      </c>
      <c r="T108" s="88"/>
      <c r="U108" s="88"/>
      <c r="V108" s="30"/>
      <c r="W108" s="16"/>
      <c r="X108" s="8"/>
    </row>
    <row r="109" spans="1:24" x14ac:dyDescent="0.35">
      <c r="A109" s="163"/>
      <c r="B109" s="7"/>
      <c r="C109" s="17"/>
      <c r="D109" s="17"/>
      <c r="E109" s="17"/>
      <c r="F109" s="26"/>
      <c r="G109" s="90"/>
      <c r="H109" s="90"/>
      <c r="I109" s="650" t="str">
        <f t="shared" si="4"/>
        <v>wd</v>
      </c>
      <c r="J109" s="602"/>
      <c r="K109" s="228">
        <v>0.67</v>
      </c>
      <c r="L109" s="228">
        <v>0.92</v>
      </c>
      <c r="M109" s="228">
        <v>1.02</v>
      </c>
      <c r="N109" s="228">
        <v>1</v>
      </c>
      <c r="O109" s="228">
        <v>0.97</v>
      </c>
      <c r="P109" s="227">
        <v>0.82</v>
      </c>
      <c r="Q109" s="227">
        <v>0.81</v>
      </c>
      <c r="R109" s="227">
        <v>0.56000000000000005</v>
      </c>
      <c r="S109" s="227">
        <v>0</v>
      </c>
      <c r="T109" s="88"/>
      <c r="U109" s="88"/>
      <c r="V109" s="30"/>
      <c r="W109" s="16"/>
      <c r="X109" s="8"/>
    </row>
    <row r="110" spans="1:24" x14ac:dyDescent="0.35">
      <c r="A110" s="163"/>
      <c r="B110" s="7"/>
      <c r="C110" s="17"/>
      <c r="D110" s="17"/>
      <c r="E110" s="17"/>
      <c r="F110" s="26"/>
      <c r="G110" s="90"/>
      <c r="H110" s="90"/>
      <c r="I110" s="650" t="str">
        <f t="shared" si="4"/>
        <v>z</v>
      </c>
      <c r="J110" s="602"/>
      <c r="K110" s="227">
        <v>0.75</v>
      </c>
      <c r="L110" s="227">
        <v>1</v>
      </c>
      <c r="M110" s="227">
        <v>1.1299999999999999</v>
      </c>
      <c r="N110" s="227">
        <v>1</v>
      </c>
      <c r="O110" s="227">
        <v>0.97</v>
      </c>
      <c r="P110" s="227">
        <v>0.73</v>
      </c>
      <c r="Q110" s="227">
        <v>0.77</v>
      </c>
      <c r="R110" s="227">
        <v>0.56000000000000005</v>
      </c>
      <c r="S110" s="227">
        <v>0</v>
      </c>
      <c r="T110" s="88"/>
      <c r="U110" s="88"/>
      <c r="V110" s="30"/>
      <c r="W110" s="16"/>
      <c r="X110" s="8"/>
    </row>
    <row r="111" spans="1:24" x14ac:dyDescent="0.35">
      <c r="A111" s="163"/>
      <c r="B111" s="7"/>
      <c r="C111" s="17"/>
      <c r="D111" s="17"/>
      <c r="E111" s="17"/>
      <c r="F111" s="26"/>
      <c r="G111" s="90"/>
      <c r="H111" s="90"/>
      <c r="I111" s="650" t="str">
        <f t="shared" si="4"/>
        <v>zd</v>
      </c>
      <c r="J111" s="602"/>
      <c r="K111" s="227">
        <v>0.75</v>
      </c>
      <c r="L111" s="227">
        <v>1</v>
      </c>
      <c r="M111" s="227">
        <v>1.1299999999999999</v>
      </c>
      <c r="N111" s="227">
        <v>1</v>
      </c>
      <c r="O111" s="227">
        <v>0.97</v>
      </c>
      <c r="P111" s="227">
        <v>0.73</v>
      </c>
      <c r="Q111" s="227">
        <v>0.77</v>
      </c>
      <c r="R111" s="227">
        <v>0.56000000000000005</v>
      </c>
      <c r="S111" s="227">
        <v>0</v>
      </c>
      <c r="T111" s="88"/>
      <c r="U111" s="88"/>
      <c r="V111" s="30"/>
      <c r="W111" s="16"/>
      <c r="X111" s="8"/>
    </row>
    <row r="112" spans="1:24" x14ac:dyDescent="0.35">
      <c r="A112" s="163"/>
      <c r="B112" s="7"/>
      <c r="C112" s="17"/>
      <c r="D112" s="17"/>
      <c r="E112" s="17"/>
      <c r="F112" s="36"/>
      <c r="G112" s="37"/>
      <c r="H112" s="37"/>
      <c r="I112" s="37"/>
      <c r="J112" s="38"/>
      <c r="K112" s="38"/>
      <c r="L112" s="38"/>
      <c r="M112" s="38"/>
      <c r="N112" s="38"/>
      <c r="O112" s="38"/>
      <c r="P112" s="38"/>
      <c r="Q112" s="38"/>
      <c r="R112" s="38"/>
      <c r="S112" s="38"/>
      <c r="T112" s="38"/>
      <c r="U112" s="38"/>
      <c r="V112" s="30"/>
      <c r="W112" s="16"/>
      <c r="X112" s="8"/>
    </row>
    <row r="113" spans="1:24" x14ac:dyDescent="0.35">
      <c r="A113" s="163"/>
      <c r="B113" s="7"/>
      <c r="C113" s="39"/>
      <c r="D113" s="39"/>
      <c r="E113" s="39"/>
      <c r="F113" s="39"/>
      <c r="G113" s="40" t="str">
        <f>G48</f>
        <v>GRAZING CROPS - ESTIMATED GROWTH RATE &amp; CONSUMPTION</v>
      </c>
      <c r="H113" s="39"/>
      <c r="I113" s="39"/>
      <c r="J113" s="39"/>
      <c r="K113" s="39"/>
      <c r="L113" s="39"/>
      <c r="M113" s="39"/>
      <c r="N113" s="39"/>
      <c r="O113" s="39"/>
      <c r="P113" s="39"/>
      <c r="Q113" s="39"/>
      <c r="R113" s="39"/>
      <c r="S113" s="39"/>
      <c r="T113" s="93"/>
      <c r="U113" s="93"/>
      <c r="V113" s="93"/>
      <c r="W113" s="41" t="s">
        <v>113</v>
      </c>
      <c r="X113" s="8"/>
    </row>
    <row r="114" spans="1:24" x14ac:dyDescent="0.35">
      <c r="A114" s="163"/>
      <c r="B114" s="7"/>
      <c r="C114" s="7"/>
      <c r="D114" s="7"/>
      <c r="E114" s="7"/>
      <c r="F114" s="8"/>
      <c r="G114" s="8"/>
      <c r="H114" s="8"/>
      <c r="I114" s="8"/>
      <c r="J114" s="8"/>
      <c r="K114" s="8"/>
      <c r="L114" s="8"/>
      <c r="M114" s="8"/>
      <c r="N114" s="8"/>
      <c r="O114" s="8"/>
      <c r="P114" s="8"/>
      <c r="Q114" s="8"/>
      <c r="R114" s="8"/>
      <c r="S114" s="8"/>
      <c r="T114" s="8"/>
      <c r="U114" s="8"/>
      <c r="V114" s="8"/>
      <c r="W114" s="8"/>
      <c r="X114" s="8"/>
    </row>
    <row r="115" spans="1:24" ht="15" thickBot="1" x14ac:dyDescent="0.4">
      <c r="A115" s="163"/>
      <c r="B115" s="7"/>
      <c r="C115" s="7"/>
      <c r="D115" s="7"/>
      <c r="E115" s="7"/>
      <c r="F115" s="7"/>
      <c r="G115" s="7"/>
      <c r="H115" s="7"/>
      <c r="I115" s="7"/>
      <c r="J115" s="7"/>
      <c r="K115" s="7"/>
      <c r="L115" s="7"/>
      <c r="M115" s="7"/>
      <c r="N115" s="7"/>
      <c r="O115" s="7"/>
      <c r="P115" s="7"/>
      <c r="Q115" s="7"/>
      <c r="R115" s="7"/>
      <c r="S115" s="7"/>
      <c r="T115" s="7"/>
      <c r="U115" s="7"/>
      <c r="V115" s="7"/>
      <c r="W115" s="7"/>
      <c r="X115" s="8"/>
    </row>
    <row r="116" spans="1:24" x14ac:dyDescent="0.35">
      <c r="A116" s="163"/>
      <c r="B116" s="7"/>
      <c r="C116" s="9" t="s">
        <v>0</v>
      </c>
      <c r="D116" s="9">
        <f>SUM(F149:V170)</f>
        <v>1.9000000000000006</v>
      </c>
      <c r="E116" s="9"/>
      <c r="F116" s="9"/>
      <c r="G116" s="9"/>
      <c r="H116" s="9"/>
      <c r="I116" s="9"/>
      <c r="J116" s="9"/>
      <c r="K116" s="10"/>
      <c r="L116" s="10"/>
      <c r="M116" s="10"/>
      <c r="N116" s="10"/>
      <c r="O116" s="10"/>
      <c r="P116" s="10"/>
      <c r="Q116" s="10"/>
      <c r="R116" s="10"/>
      <c r="S116" s="10"/>
      <c r="T116" s="10"/>
      <c r="U116" s="10"/>
      <c r="V116" s="10"/>
      <c r="W116" s="11"/>
      <c r="X116" s="8"/>
    </row>
    <row r="117" spans="1:24" x14ac:dyDescent="0.35">
      <c r="A117" s="163"/>
      <c r="B117" s="7"/>
      <c r="C117" s="12"/>
      <c r="D117" s="12">
        <v>2167.88</v>
      </c>
      <c r="E117" s="12" t="s">
        <v>1</v>
      </c>
      <c r="F117" s="13"/>
      <c r="G117" s="14" t="s">
        <v>906</v>
      </c>
      <c r="H117" s="13"/>
      <c r="I117" s="13"/>
      <c r="J117" s="13"/>
      <c r="K117" s="13"/>
      <c r="L117" s="13"/>
      <c r="M117" s="13"/>
      <c r="N117" s="13"/>
      <c r="O117" s="13"/>
      <c r="P117" s="13"/>
      <c r="Q117" s="13"/>
      <c r="R117" s="13"/>
      <c r="S117" s="15"/>
      <c r="T117" s="74"/>
      <c r="U117" s="106"/>
      <c r="V117" s="106"/>
      <c r="W117" s="16"/>
      <c r="X117" s="8"/>
    </row>
    <row r="118" spans="1:24" x14ac:dyDescent="0.35">
      <c r="A118" s="163"/>
      <c r="B118" s="7"/>
      <c r="C118" s="12"/>
      <c r="D118" s="12" t="b">
        <f>OR(ISNA(VLOOKUP(G117,Index_Table_Names,1,FALSE)),G117="")</f>
        <v>0</v>
      </c>
      <c r="E118" s="17"/>
      <c r="F118" s="13"/>
      <c r="G118" s="13"/>
      <c r="H118" s="74"/>
      <c r="I118" s="13"/>
      <c r="J118" s="13"/>
      <c r="K118" s="13"/>
      <c r="L118" s="13"/>
      <c r="M118" s="13"/>
      <c r="N118" s="13"/>
      <c r="O118" s="13"/>
      <c r="P118" s="13"/>
      <c r="Q118" s="13"/>
      <c r="R118" s="13"/>
      <c r="S118" s="15"/>
      <c r="T118" s="107"/>
      <c r="U118" s="106"/>
      <c r="V118" s="106"/>
      <c r="W118" s="16"/>
      <c r="X118" s="8"/>
    </row>
    <row r="119" spans="1:24" x14ac:dyDescent="0.35">
      <c r="A119" s="163"/>
      <c r="B119" s="7"/>
      <c r="C119" s="17"/>
      <c r="D119" s="12" t="b">
        <f>(D117&lt;&gt;D116)</f>
        <v>1</v>
      </c>
      <c r="E119" s="17"/>
      <c r="F119" s="13"/>
      <c r="G119" s="44">
        <v>37780.587162384261</v>
      </c>
      <c r="H119" s="74"/>
      <c r="I119" s="13"/>
      <c r="J119" s="13"/>
      <c r="K119" s="13"/>
      <c r="L119" s="13"/>
      <c r="M119" s="13"/>
      <c r="N119" s="13"/>
      <c r="O119" s="13"/>
      <c r="P119" s="13"/>
      <c r="Q119" s="13"/>
      <c r="R119" s="13"/>
      <c r="S119" s="15"/>
      <c r="T119" s="107"/>
      <c r="U119" s="106"/>
      <c r="V119" s="106"/>
      <c r="W119" s="16"/>
      <c r="X119" s="8"/>
    </row>
    <row r="120" spans="1:24" x14ac:dyDescent="0.35">
      <c r="A120" s="163"/>
      <c r="B120" s="7"/>
      <c r="C120" s="17"/>
      <c r="D120" s="12"/>
      <c r="E120" s="17"/>
      <c r="F120" s="13"/>
      <c r="G120" s="21"/>
      <c r="H120" s="74"/>
      <c r="I120" s="13"/>
      <c r="J120" s="74"/>
      <c r="K120" s="13"/>
      <c r="L120" s="13"/>
      <c r="M120" s="13"/>
      <c r="N120" s="13"/>
      <c r="O120" s="13"/>
      <c r="P120" s="13"/>
      <c r="Q120" s="13"/>
      <c r="R120" s="13"/>
      <c r="S120" s="15"/>
      <c r="T120" s="107"/>
      <c r="U120" s="106"/>
      <c r="V120" s="106"/>
      <c r="W120" s="16"/>
      <c r="X120" s="8"/>
    </row>
    <row r="121" spans="1:24" x14ac:dyDescent="0.35">
      <c r="A121" s="163"/>
      <c r="B121" s="7"/>
      <c r="C121" s="17"/>
      <c r="D121" s="17"/>
      <c r="E121" s="17"/>
      <c r="F121" s="17"/>
      <c r="G121" s="136"/>
      <c r="H121" s="17"/>
      <c r="I121" s="17"/>
      <c r="J121" s="23" t="s">
        <v>735</v>
      </c>
      <c r="K121" s="23" t="s">
        <v>364</v>
      </c>
      <c r="L121" s="23" t="s">
        <v>129</v>
      </c>
      <c r="M121" s="23" t="s">
        <v>130</v>
      </c>
      <c r="N121" s="23" t="s">
        <v>131</v>
      </c>
      <c r="O121" s="23" t="s">
        <v>132</v>
      </c>
      <c r="P121" s="23" t="s">
        <v>133</v>
      </c>
      <c r="Q121" s="23" t="s">
        <v>134</v>
      </c>
      <c r="R121" s="23" t="s">
        <v>135</v>
      </c>
      <c r="S121" s="23" t="s">
        <v>136</v>
      </c>
      <c r="T121" s="23" t="s">
        <v>137</v>
      </c>
      <c r="U121" s="23"/>
      <c r="V121" s="22"/>
      <c r="W121" s="16"/>
      <c r="X121" s="8"/>
    </row>
    <row r="122" spans="1:24" x14ac:dyDescent="0.35">
      <c r="A122" s="163"/>
      <c r="B122" s="7"/>
      <c r="C122" s="17"/>
      <c r="D122" s="17"/>
      <c r="E122" s="17"/>
      <c r="F122" s="17"/>
      <c r="G122" s="45" t="s">
        <v>434</v>
      </c>
      <c r="H122" s="17"/>
      <c r="I122" s="17"/>
      <c r="J122" s="23"/>
      <c r="K122" s="23" t="s">
        <v>434</v>
      </c>
      <c r="L122" s="23" t="s">
        <v>434</v>
      </c>
      <c r="M122" s="23" t="s">
        <v>434</v>
      </c>
      <c r="N122" s="23" t="s">
        <v>434</v>
      </c>
      <c r="O122" s="23" t="s">
        <v>434</v>
      </c>
      <c r="P122" s="23" t="s">
        <v>434</v>
      </c>
      <c r="Q122" s="23" t="s">
        <v>434</v>
      </c>
      <c r="R122" s="23" t="s">
        <v>434</v>
      </c>
      <c r="S122" s="23" t="s">
        <v>434</v>
      </c>
      <c r="T122" s="23" t="s">
        <v>434</v>
      </c>
      <c r="U122" s="23"/>
      <c r="V122" s="22"/>
      <c r="W122" s="16"/>
      <c r="X122" s="8"/>
    </row>
    <row r="123" spans="1:24" x14ac:dyDescent="0.35">
      <c r="A123" s="163"/>
      <c r="B123" s="7"/>
      <c r="C123" s="17"/>
      <c r="D123" s="17"/>
      <c r="E123" s="17"/>
      <c r="F123" s="26"/>
      <c r="G123" s="26"/>
      <c r="H123" s="26"/>
      <c r="I123" s="650" t="str">
        <f t="shared" ref="I123:I130" si="5">G21</f>
        <v>b</v>
      </c>
      <c r="J123" s="600"/>
      <c r="K123" s="237">
        <v>0.81</v>
      </c>
      <c r="L123" s="237">
        <v>0.81</v>
      </c>
      <c r="M123" s="237">
        <v>0.81</v>
      </c>
      <c r="N123" s="237">
        <v>0.81</v>
      </c>
      <c r="O123" s="237">
        <v>0.81</v>
      </c>
      <c r="P123" s="237">
        <v>0.81</v>
      </c>
      <c r="Q123" s="237">
        <v>0.81</v>
      </c>
      <c r="R123" s="237">
        <v>0.81</v>
      </c>
      <c r="S123" s="237">
        <v>0.81</v>
      </c>
      <c r="T123" s="237">
        <v>0.81</v>
      </c>
      <c r="U123" s="28"/>
      <c r="V123" s="30"/>
      <c r="W123" s="16"/>
      <c r="X123" s="8"/>
    </row>
    <row r="124" spans="1:24" x14ac:dyDescent="0.35">
      <c r="A124" s="163"/>
      <c r="B124" s="7"/>
      <c r="C124" s="17"/>
      <c r="D124" s="17"/>
      <c r="E124" s="17"/>
      <c r="F124" s="26"/>
      <c r="G124" s="90"/>
      <c r="H124" s="90"/>
      <c r="I124" s="650" t="str">
        <f t="shared" si="5"/>
        <v>bd</v>
      </c>
      <c r="J124" s="600"/>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5"/>
        <v>f</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5"/>
        <v>h</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5"/>
        <v>i</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si="5"/>
        <v>k</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5"/>
        <v>l</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5"/>
        <v>lf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ref="I131" si="6">G29</f>
        <v>ms</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ref="I132:I141" si="7">G30</f>
        <v>o</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7"/>
        <v>od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7"/>
        <v>of</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7"/>
        <v>r</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7"/>
        <v>rd</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7"/>
        <v>v</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26"/>
      <c r="G138" s="90"/>
      <c r="H138" s="90"/>
      <c r="I138" s="650" t="str">
        <f t="shared" si="7"/>
        <v>w</v>
      </c>
      <c r="J138" s="602"/>
      <c r="K138" s="237">
        <v>0.81</v>
      </c>
      <c r="L138" s="237">
        <v>0.81</v>
      </c>
      <c r="M138" s="237">
        <v>0.81</v>
      </c>
      <c r="N138" s="237">
        <v>0.81</v>
      </c>
      <c r="O138" s="237">
        <v>0.81</v>
      </c>
      <c r="P138" s="237">
        <v>0.81</v>
      </c>
      <c r="Q138" s="237">
        <v>0.81</v>
      </c>
      <c r="R138" s="237">
        <v>0.81</v>
      </c>
      <c r="S138" s="237">
        <v>0.81</v>
      </c>
      <c r="T138" s="237">
        <v>0.81</v>
      </c>
      <c r="U138" s="88"/>
      <c r="V138" s="30"/>
      <c r="W138" s="16"/>
      <c r="X138" s="8"/>
    </row>
    <row r="139" spans="1:54" x14ac:dyDescent="0.35">
      <c r="A139" s="163"/>
      <c r="B139" s="7"/>
      <c r="C139" s="17"/>
      <c r="D139" s="17"/>
      <c r="E139" s="17"/>
      <c r="F139" s="26"/>
      <c r="G139" s="90"/>
      <c r="H139" s="90"/>
      <c r="I139" s="650" t="str">
        <f t="shared" si="7"/>
        <v>wd</v>
      </c>
      <c r="J139" s="602"/>
      <c r="K139" s="237">
        <v>0.81</v>
      </c>
      <c r="L139" s="237">
        <v>0.81</v>
      </c>
      <c r="M139" s="237">
        <v>0.81</v>
      </c>
      <c r="N139" s="237">
        <v>0.81</v>
      </c>
      <c r="O139" s="237">
        <v>0.81</v>
      </c>
      <c r="P139" s="237">
        <v>0.81</v>
      </c>
      <c r="Q139" s="237">
        <v>0.81</v>
      </c>
      <c r="R139" s="237">
        <v>0.81</v>
      </c>
      <c r="S139" s="237">
        <v>0.81</v>
      </c>
      <c r="T139" s="237">
        <v>0.81</v>
      </c>
      <c r="U139" s="88"/>
      <c r="V139" s="30"/>
      <c r="W139" s="16"/>
      <c r="X139" s="8"/>
    </row>
    <row r="140" spans="1:54" x14ac:dyDescent="0.35">
      <c r="A140" s="163"/>
      <c r="B140" s="7"/>
      <c r="C140" s="17"/>
      <c r="D140" s="17"/>
      <c r="E140" s="17"/>
      <c r="F140" s="26"/>
      <c r="G140" s="90"/>
      <c r="H140" s="90"/>
      <c r="I140" s="650" t="str">
        <f t="shared" si="7"/>
        <v>z</v>
      </c>
      <c r="J140" s="602"/>
      <c r="K140" s="237">
        <v>0.81</v>
      </c>
      <c r="L140" s="237">
        <v>0.81</v>
      </c>
      <c r="M140" s="237">
        <v>0.81</v>
      </c>
      <c r="N140" s="237">
        <v>0.81</v>
      </c>
      <c r="O140" s="237">
        <v>0.81</v>
      </c>
      <c r="P140" s="237">
        <v>0.81</v>
      </c>
      <c r="Q140" s="237">
        <v>0.81</v>
      </c>
      <c r="R140" s="237">
        <v>0.81</v>
      </c>
      <c r="S140" s="237">
        <v>0.81</v>
      </c>
      <c r="T140" s="237">
        <v>0.81</v>
      </c>
      <c r="U140" s="88"/>
      <c r="V140" s="30"/>
      <c r="W140" s="16"/>
      <c r="X140" s="8"/>
    </row>
    <row r="141" spans="1:54" x14ac:dyDescent="0.35">
      <c r="A141" s="163"/>
      <c r="B141" s="7"/>
      <c r="C141" s="17"/>
      <c r="D141" s="17"/>
      <c r="E141" s="17"/>
      <c r="F141" s="26"/>
      <c r="G141" s="90"/>
      <c r="H141" s="90"/>
      <c r="I141" s="650" t="str">
        <f t="shared" si="7"/>
        <v>zd</v>
      </c>
      <c r="J141" s="602"/>
      <c r="K141" s="237">
        <v>0.81</v>
      </c>
      <c r="L141" s="237">
        <v>0.81</v>
      </c>
      <c r="M141" s="237">
        <v>0.81</v>
      </c>
      <c r="N141" s="237">
        <v>0.81</v>
      </c>
      <c r="O141" s="237">
        <v>0.81</v>
      </c>
      <c r="P141" s="237">
        <v>0.81</v>
      </c>
      <c r="Q141" s="237">
        <v>0.81</v>
      </c>
      <c r="R141" s="237">
        <v>0.81</v>
      </c>
      <c r="S141" s="237">
        <v>0.81</v>
      </c>
      <c r="T141" s="237">
        <v>0.81</v>
      </c>
      <c r="U141" s="88"/>
      <c r="V141" s="30"/>
      <c r="W141" s="16"/>
      <c r="X141" s="8"/>
    </row>
    <row r="142" spans="1:54" x14ac:dyDescent="0.35">
      <c r="A142" s="163"/>
      <c r="B142" s="7"/>
      <c r="C142" s="17"/>
      <c r="D142" s="17"/>
      <c r="E142" s="17"/>
      <c r="F142" s="17"/>
      <c r="G142" s="17"/>
      <c r="H142" s="17"/>
      <c r="I142" s="17"/>
      <c r="J142" s="17"/>
      <c r="K142" s="17"/>
      <c r="L142" s="17"/>
      <c r="M142" s="17"/>
      <c r="N142" s="17"/>
      <c r="O142" s="17"/>
      <c r="P142" s="17"/>
      <c r="Q142" s="17"/>
      <c r="R142" s="17"/>
      <c r="S142" s="17"/>
      <c r="T142" s="17"/>
      <c r="U142" s="17"/>
      <c r="V142" s="17"/>
      <c r="W142" s="16"/>
      <c r="X142" s="8"/>
    </row>
    <row r="143" spans="1:54" s="104" customFormat="1" ht="13.4" customHeight="1" x14ac:dyDescent="0.35">
      <c r="A143" s="102"/>
      <c r="B143" s="95"/>
      <c r="C143" s="17"/>
      <c r="D143" s="17"/>
      <c r="E143" s="17"/>
      <c r="F143" s="17"/>
      <c r="G143" s="610" t="s">
        <v>914</v>
      </c>
      <c r="H143" s="23"/>
      <c r="I143" s="23"/>
      <c r="J143" s="23"/>
      <c r="K143" s="111"/>
      <c r="L143" s="597"/>
      <c r="M143" s="23"/>
      <c r="N143" s="23"/>
      <c r="O143" s="23"/>
      <c r="P143" s="23"/>
      <c r="Q143" s="23"/>
      <c r="R143" s="23"/>
      <c r="S143" s="23"/>
      <c r="T143" s="23"/>
      <c r="U143" s="23"/>
      <c r="V143" s="23"/>
      <c r="W143" s="16"/>
      <c r="X143" s="8"/>
      <c r="AC143"/>
      <c r="AD143"/>
      <c r="AE143"/>
      <c r="AF143"/>
      <c r="AG143"/>
      <c r="AH143"/>
      <c r="AI143"/>
      <c r="AJ143"/>
      <c r="AK143"/>
      <c r="AL143"/>
      <c r="AM143"/>
      <c r="AN143"/>
      <c r="AO143"/>
      <c r="AP143"/>
      <c r="AQ143"/>
      <c r="AR143"/>
      <c r="AS143"/>
      <c r="AT143"/>
      <c r="AU143"/>
      <c r="AV143"/>
      <c r="AW143"/>
      <c r="AX143"/>
      <c r="AY143"/>
      <c r="AZ143"/>
      <c r="BA143"/>
      <c r="BB143"/>
    </row>
    <row r="144" spans="1:54" s="104" customFormat="1" ht="13.4" customHeight="1" x14ac:dyDescent="0.35">
      <c r="A144" s="102"/>
      <c r="B144" s="95"/>
      <c r="C144" s="17"/>
      <c r="D144" s="17"/>
      <c r="E144" s="17"/>
      <c r="F144" s="13"/>
      <c r="G144" s="144"/>
      <c r="H144" s="145"/>
      <c r="J144" s="118" t="s">
        <v>913</v>
      </c>
      <c r="K144" s="513"/>
      <c r="L144" s="217">
        <v>0.5</v>
      </c>
      <c r="M144" s="86"/>
      <c r="N144" s="86"/>
      <c r="O144" s="86"/>
      <c r="P144" s="86"/>
      <c r="Q144" s="86"/>
      <c r="R144" s="86"/>
      <c r="S144" s="86"/>
      <c r="T144" s="86"/>
      <c r="U144" s="86"/>
      <c r="V144" s="86"/>
      <c r="W144" s="16"/>
      <c r="X144" s="8"/>
      <c r="AC144"/>
      <c r="AD144"/>
      <c r="AE144"/>
      <c r="AF144"/>
      <c r="AG144"/>
      <c r="AH144"/>
      <c r="AI144"/>
      <c r="AJ144"/>
      <c r="AK144"/>
      <c r="AL144"/>
      <c r="AM144"/>
      <c r="AN144"/>
      <c r="AO144"/>
      <c r="AP144"/>
      <c r="AQ144"/>
      <c r="AR144"/>
      <c r="AS144"/>
      <c r="AT144"/>
      <c r="AU144"/>
      <c r="AV144"/>
      <c r="AW144"/>
      <c r="AX144"/>
      <c r="AY144"/>
      <c r="AZ144"/>
      <c r="BA144"/>
      <c r="BB144"/>
    </row>
    <row r="145" spans="1:54" s="104" customFormat="1" ht="13.4" customHeight="1" x14ac:dyDescent="0.35">
      <c r="A145" s="102"/>
      <c r="B145" s="95"/>
      <c r="C145" s="17"/>
      <c r="D145" s="17"/>
      <c r="E145" s="17"/>
      <c r="F145" s="13"/>
      <c r="G145" s="15"/>
      <c r="H145" s="144"/>
      <c r="I145" s="612"/>
      <c r="J145" s="612"/>
      <c r="K145" s="613"/>
      <c r="L145" s="613"/>
      <c r="M145" s="612"/>
      <c r="N145" s="612"/>
      <c r="O145" s="612"/>
      <c r="P145" s="612"/>
      <c r="Q145" s="86"/>
      <c r="R145" s="86"/>
      <c r="S145" s="86"/>
      <c r="T145" s="86"/>
      <c r="U145" s="86"/>
      <c r="V145" s="86"/>
      <c r="W145" s="16"/>
      <c r="X145" s="8"/>
      <c r="AC145"/>
      <c r="AD145"/>
      <c r="AE145"/>
      <c r="AF145"/>
      <c r="AG145"/>
      <c r="AH145"/>
      <c r="AI145"/>
      <c r="AJ145"/>
      <c r="AK145"/>
      <c r="AL145"/>
      <c r="AM145"/>
      <c r="AN145"/>
      <c r="AO145"/>
      <c r="AP145"/>
      <c r="AQ145"/>
      <c r="AR145"/>
      <c r="AS145"/>
      <c r="AT145"/>
      <c r="AU145"/>
      <c r="AV145"/>
      <c r="AW145"/>
      <c r="AX145"/>
      <c r="AY145"/>
      <c r="AZ145"/>
      <c r="BA145"/>
      <c r="BB145"/>
    </row>
    <row r="146" spans="1:54" s="104" customFormat="1" ht="13.4" customHeight="1" x14ac:dyDescent="0.35">
      <c r="A146" s="102"/>
      <c r="B146" s="95"/>
      <c r="C146" s="17"/>
      <c r="D146" s="17"/>
      <c r="E146" s="17"/>
      <c r="F146" s="13"/>
      <c r="G146" s="80" t="s">
        <v>731</v>
      </c>
      <c r="H146" s="85"/>
      <c r="I146" s="85"/>
      <c r="J146" s="85"/>
      <c r="K146" s="85"/>
      <c r="L146" s="85"/>
      <c r="M146" s="85"/>
      <c r="N146" s="85"/>
      <c r="O146" s="85"/>
      <c r="P146" s="85"/>
      <c r="Q146" s="91"/>
      <c r="R146" s="91"/>
      <c r="S146" s="91"/>
      <c r="T146" s="91"/>
      <c r="U146" s="91"/>
      <c r="V146" s="91"/>
      <c r="W146" s="16"/>
      <c r="X146" s="8"/>
      <c r="AC146"/>
      <c r="AD146"/>
      <c r="AE146"/>
      <c r="AF146"/>
      <c r="AG146"/>
      <c r="AH146"/>
      <c r="AI146"/>
      <c r="AJ146"/>
      <c r="AK146"/>
      <c r="AL146"/>
      <c r="AM146"/>
      <c r="AN146"/>
      <c r="AO146"/>
      <c r="AP146"/>
      <c r="AQ146"/>
      <c r="AR146"/>
      <c r="AS146"/>
      <c r="AT146"/>
      <c r="AU146"/>
      <c r="AV146"/>
      <c r="AW146"/>
      <c r="AX146"/>
      <c r="AY146"/>
      <c r="AZ146"/>
      <c r="BA146"/>
      <c r="BB146"/>
    </row>
    <row r="147" spans="1:54" s="104" customFormat="1" ht="4.5" customHeight="1" x14ac:dyDescent="0.35">
      <c r="A147" s="102"/>
      <c r="B147" s="95"/>
      <c r="C147" s="12" t="s">
        <v>111</v>
      </c>
      <c r="D147" s="17"/>
      <c r="E147" s="17"/>
      <c r="F147" s="13"/>
      <c r="G147" s="91"/>
      <c r="H147" s="91"/>
      <c r="I147" s="91"/>
      <c r="J147" s="91"/>
      <c r="K147" s="91"/>
      <c r="L147" s="91"/>
      <c r="M147" s="91"/>
      <c r="N147" s="91"/>
      <c r="O147" s="91"/>
      <c r="P147" s="91"/>
      <c r="Q147" s="91"/>
      <c r="R147" s="91"/>
      <c r="S147" s="91"/>
      <c r="T147" s="91"/>
      <c r="U147" s="91"/>
      <c r="V147" s="91"/>
      <c r="W147" s="92"/>
      <c r="X147" s="8"/>
      <c r="AC147"/>
      <c r="AD147"/>
      <c r="AE147"/>
      <c r="AF147"/>
      <c r="AG147"/>
      <c r="AH147"/>
      <c r="AI147"/>
      <c r="AJ147"/>
      <c r="AK147"/>
      <c r="AL147"/>
      <c r="AM147"/>
      <c r="AN147"/>
      <c r="AO147"/>
      <c r="AP147"/>
      <c r="AQ147"/>
      <c r="AR147"/>
      <c r="AS147"/>
      <c r="AT147"/>
      <c r="AU147"/>
      <c r="AV147"/>
      <c r="AW147"/>
      <c r="AX147"/>
      <c r="AY147"/>
      <c r="AZ147"/>
      <c r="BA147"/>
      <c r="BB147"/>
    </row>
    <row r="148" spans="1:54" x14ac:dyDescent="0.35">
      <c r="A148" s="163"/>
      <c r="B148" s="7"/>
      <c r="C148" s="17"/>
      <c r="D148" s="17"/>
      <c r="E148" s="17"/>
      <c r="F148" s="17"/>
      <c r="G148" s="52" t="s">
        <v>918</v>
      </c>
      <c r="H148" s="17"/>
      <c r="I148" s="17"/>
      <c r="J148" s="17"/>
      <c r="K148" s="17"/>
      <c r="L148" s="22"/>
      <c r="M148" s="22"/>
      <c r="N148" s="22"/>
      <c r="O148" s="22"/>
      <c r="P148" s="22"/>
      <c r="Q148" s="22"/>
      <c r="R148" s="22"/>
      <c r="S148" s="22"/>
      <c r="T148" s="22"/>
      <c r="U148" s="22"/>
      <c r="V148" s="22"/>
      <c r="W148" s="16"/>
      <c r="X148" s="8"/>
    </row>
    <row r="149" spans="1:54" x14ac:dyDescent="0.35">
      <c r="A149" s="163"/>
      <c r="B149" s="7"/>
      <c r="C149" s="17"/>
      <c r="D149" s="17"/>
      <c r="E149" s="17"/>
      <c r="F149" s="26"/>
      <c r="G149" s="26"/>
      <c r="H149" s="26"/>
      <c r="I149" s="26"/>
      <c r="J149" s="26"/>
      <c r="K149" s="28"/>
      <c r="L149" s="28"/>
      <c r="M149" s="28"/>
      <c r="N149" s="28"/>
      <c r="O149" s="28"/>
      <c r="P149" s="28"/>
      <c r="Q149" s="28"/>
      <c r="R149" s="28"/>
      <c r="S149" s="28"/>
      <c r="T149" s="28"/>
      <c r="U149" s="28"/>
      <c r="V149" s="30"/>
      <c r="W149" s="16"/>
      <c r="X149" s="8"/>
    </row>
    <row r="150" spans="1:54" x14ac:dyDescent="0.35">
      <c r="A150" s="163"/>
      <c r="B150" s="7"/>
      <c r="C150" s="17"/>
      <c r="D150" s="17"/>
      <c r="E150" s="17"/>
      <c r="F150" s="26"/>
      <c r="G150" s="26"/>
      <c r="H150" s="26"/>
      <c r="I150" s="650" t="str">
        <f t="shared" ref="I150:I157" si="8">G21</f>
        <v>b</v>
      </c>
      <c r="J150" s="237">
        <v>0.1</v>
      </c>
      <c r="L150" s="28"/>
      <c r="M150" s="28"/>
      <c r="N150" s="28"/>
      <c r="O150" s="28"/>
      <c r="P150" s="28"/>
      <c r="Q150" s="28"/>
      <c r="R150" s="28"/>
      <c r="S150" s="28"/>
      <c r="T150" s="28"/>
      <c r="U150" s="28"/>
      <c r="V150" s="30"/>
      <c r="W150" s="16"/>
      <c r="X150" s="8"/>
    </row>
    <row r="151" spans="1:54" x14ac:dyDescent="0.35">
      <c r="A151" s="163"/>
      <c r="B151" s="7"/>
      <c r="C151" s="17"/>
      <c r="D151" s="17"/>
      <c r="E151" s="17"/>
      <c r="F151" s="26"/>
      <c r="G151" s="90"/>
      <c r="H151" s="90"/>
      <c r="I151" s="650" t="str">
        <f t="shared" si="8"/>
        <v>bd</v>
      </c>
      <c r="J151" s="237">
        <v>0.1</v>
      </c>
      <c r="L151" s="88"/>
      <c r="M151" s="88"/>
      <c r="N151" s="88"/>
      <c r="O151" s="88"/>
      <c r="P151" s="88"/>
      <c r="Q151" s="88"/>
      <c r="R151" s="88"/>
      <c r="S151" s="88"/>
      <c r="T151" s="88"/>
      <c r="U151" s="88"/>
      <c r="V151" s="30"/>
      <c r="W151" s="16"/>
      <c r="X151" s="8"/>
    </row>
    <row r="152" spans="1:54" x14ac:dyDescent="0.35">
      <c r="A152" s="163"/>
      <c r="B152" s="7"/>
      <c r="C152" s="17"/>
      <c r="D152" s="17"/>
      <c r="E152" s="17"/>
      <c r="F152" s="26"/>
      <c r="G152" s="90"/>
      <c r="H152" s="90"/>
      <c r="I152" s="650" t="str">
        <f t="shared" si="8"/>
        <v>f</v>
      </c>
      <c r="J152" s="237">
        <v>0.1</v>
      </c>
      <c r="L152" s="88"/>
      <c r="M152" s="88"/>
      <c r="N152" s="88"/>
      <c r="O152" s="88"/>
      <c r="P152" s="88"/>
      <c r="Q152" s="88"/>
      <c r="R152" s="88"/>
      <c r="S152" s="88"/>
      <c r="T152" s="88"/>
      <c r="U152" s="88"/>
      <c r="V152" s="30"/>
      <c r="W152" s="16"/>
      <c r="X152" s="8"/>
    </row>
    <row r="153" spans="1:54" x14ac:dyDescent="0.35">
      <c r="A153" s="163"/>
      <c r="B153" s="7"/>
      <c r="C153" s="17"/>
      <c r="D153" s="17"/>
      <c r="E153" s="17"/>
      <c r="F153" s="26"/>
      <c r="G153" s="90"/>
      <c r="H153" s="90"/>
      <c r="I153" s="650" t="str">
        <f t="shared" si="8"/>
        <v>h</v>
      </c>
      <c r="J153" s="237">
        <v>0.1</v>
      </c>
      <c r="L153" s="88"/>
      <c r="M153" s="88"/>
      <c r="N153" s="88"/>
      <c r="O153" s="88"/>
      <c r="P153" s="88"/>
      <c r="Q153" s="88"/>
      <c r="R153" s="88"/>
      <c r="S153" s="88"/>
      <c r="T153" s="88"/>
      <c r="U153" s="88"/>
      <c r="V153" s="30"/>
      <c r="W153" s="16"/>
      <c r="X153" s="8"/>
    </row>
    <row r="154" spans="1:54" x14ac:dyDescent="0.35">
      <c r="A154" s="163"/>
      <c r="B154" s="7"/>
      <c r="C154" s="17"/>
      <c r="D154" s="17"/>
      <c r="E154" s="17"/>
      <c r="F154" s="26"/>
      <c r="G154" s="90"/>
      <c r="H154" s="90"/>
      <c r="I154" s="650" t="str">
        <f t="shared" si="8"/>
        <v>i</v>
      </c>
      <c r="J154" s="237">
        <v>0.1</v>
      </c>
      <c r="L154" s="88"/>
      <c r="M154" s="88"/>
      <c r="N154" s="88"/>
      <c r="O154" s="88"/>
      <c r="P154" s="88"/>
      <c r="Q154" s="88"/>
      <c r="R154" s="88"/>
      <c r="S154" s="88"/>
      <c r="T154" s="88"/>
      <c r="U154" s="88"/>
      <c r="V154" s="30"/>
      <c r="W154" s="16"/>
      <c r="X154" s="8"/>
    </row>
    <row r="155" spans="1:54" x14ac:dyDescent="0.35">
      <c r="A155" s="163"/>
      <c r="B155" s="7"/>
      <c r="C155" s="17"/>
      <c r="D155" s="17"/>
      <c r="E155" s="17"/>
      <c r="F155" s="26"/>
      <c r="G155" s="90"/>
      <c r="H155" s="90"/>
      <c r="I155" s="650" t="str">
        <f t="shared" si="8"/>
        <v>k</v>
      </c>
      <c r="J155" s="237">
        <v>0.1</v>
      </c>
      <c r="L155" s="88"/>
      <c r="M155" s="88"/>
      <c r="N155" s="88"/>
      <c r="O155" s="88"/>
      <c r="P155" s="88"/>
      <c r="Q155" s="88"/>
      <c r="R155" s="88"/>
      <c r="S155" s="88"/>
      <c r="T155" s="88"/>
      <c r="U155" s="88"/>
      <c r="V155" s="30"/>
      <c r="W155" s="16"/>
      <c r="X155" s="8"/>
    </row>
    <row r="156" spans="1:54" x14ac:dyDescent="0.35">
      <c r="A156" s="163"/>
      <c r="B156" s="7"/>
      <c r="C156" s="17"/>
      <c r="D156" s="17"/>
      <c r="E156" s="17"/>
      <c r="F156" s="26"/>
      <c r="G156" s="90"/>
      <c r="H156" s="90"/>
      <c r="I156" s="650" t="str">
        <f t="shared" si="8"/>
        <v>l</v>
      </c>
      <c r="J156" s="237">
        <v>0.1</v>
      </c>
      <c r="L156" s="88"/>
      <c r="M156" s="88"/>
      <c r="N156" s="88"/>
      <c r="O156" s="88"/>
      <c r="P156" s="88"/>
      <c r="Q156" s="88"/>
      <c r="R156" s="88"/>
      <c r="S156" s="88"/>
      <c r="T156" s="88"/>
      <c r="U156" s="88"/>
      <c r="V156" s="30"/>
      <c r="W156" s="16"/>
      <c r="X156" s="8"/>
    </row>
    <row r="157" spans="1:54" x14ac:dyDescent="0.35">
      <c r="A157" s="163"/>
      <c r="B157" s="7"/>
      <c r="C157" s="17"/>
      <c r="D157" s="17"/>
      <c r="E157" s="17"/>
      <c r="F157" s="26"/>
      <c r="G157" s="90"/>
      <c r="H157" s="90"/>
      <c r="I157" s="650" t="str">
        <f t="shared" si="8"/>
        <v>lf</v>
      </c>
      <c r="J157" s="237">
        <v>0.1</v>
      </c>
      <c r="L157" s="88"/>
      <c r="M157" s="88"/>
      <c r="N157" s="88"/>
      <c r="O157" s="88"/>
      <c r="P157" s="88"/>
      <c r="Q157" s="88"/>
      <c r="R157" s="88"/>
      <c r="S157" s="88"/>
      <c r="T157" s="88"/>
      <c r="U157" s="88"/>
      <c r="V157" s="30"/>
      <c r="W157" s="16"/>
      <c r="X157" s="8"/>
    </row>
    <row r="158" spans="1:54" x14ac:dyDescent="0.35">
      <c r="A158" s="163"/>
      <c r="B158" s="7"/>
      <c r="C158" s="17"/>
      <c r="D158" s="17"/>
      <c r="E158" s="17"/>
      <c r="F158" s="26"/>
      <c r="G158" s="90"/>
      <c r="H158" s="90"/>
      <c r="I158" s="650" t="str">
        <f t="shared" ref="I158" si="9">G29</f>
        <v>ms</v>
      </c>
      <c r="J158" s="237">
        <v>0.1</v>
      </c>
      <c r="L158" s="88"/>
      <c r="M158" s="88"/>
      <c r="N158" s="88"/>
      <c r="O158" s="88"/>
      <c r="P158" s="88"/>
      <c r="Q158" s="88"/>
      <c r="R158" s="88"/>
      <c r="S158" s="88"/>
      <c r="T158" s="88"/>
      <c r="U158" s="88"/>
      <c r="V158" s="30"/>
      <c r="W158" s="16"/>
      <c r="X158" s="8"/>
    </row>
    <row r="159" spans="1:54" x14ac:dyDescent="0.35">
      <c r="A159" s="163"/>
      <c r="B159" s="7"/>
      <c r="C159" s="17"/>
      <c r="D159" s="17"/>
      <c r="E159" s="17"/>
      <c r="F159" s="26"/>
      <c r="G159" s="90"/>
      <c r="H159" s="90"/>
      <c r="I159" s="650" t="str">
        <f t="shared" ref="I159:I168" si="10">G30</f>
        <v>o</v>
      </c>
      <c r="J159" s="237">
        <v>0.1</v>
      </c>
      <c r="L159" s="88"/>
      <c r="M159" s="88"/>
      <c r="N159" s="88"/>
      <c r="O159" s="88"/>
      <c r="P159" s="88"/>
      <c r="Q159" s="88"/>
      <c r="R159" s="88"/>
      <c r="S159" s="88"/>
      <c r="T159" s="88"/>
      <c r="U159" s="88"/>
      <c r="V159" s="30"/>
      <c r="W159" s="16"/>
      <c r="X159" s="8"/>
    </row>
    <row r="160" spans="1:54" x14ac:dyDescent="0.35">
      <c r="A160" s="163"/>
      <c r="B160" s="7"/>
      <c r="C160" s="17"/>
      <c r="D160" s="17"/>
      <c r="E160" s="17"/>
      <c r="F160" s="26"/>
      <c r="G160" s="90"/>
      <c r="H160" s="90"/>
      <c r="I160" s="650" t="str">
        <f t="shared" si="10"/>
        <v>od</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10"/>
        <v>of</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10"/>
        <v>r</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10"/>
        <v>rd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650" t="str">
        <f t="shared" si="10"/>
        <v>v</v>
      </c>
      <c r="J164" s="237">
        <v>0.1</v>
      </c>
      <c r="L164" s="88"/>
      <c r="M164" s="88"/>
      <c r="N164" s="88"/>
      <c r="O164" s="88"/>
      <c r="P164" s="88"/>
      <c r="Q164" s="88"/>
      <c r="R164" s="88"/>
      <c r="S164" s="88"/>
      <c r="T164" s="88"/>
      <c r="U164" s="88"/>
      <c r="V164" s="30"/>
      <c r="W164" s="16"/>
      <c r="X164" s="8"/>
    </row>
    <row r="165" spans="1:24" x14ac:dyDescent="0.35">
      <c r="A165" s="163"/>
      <c r="B165" s="7"/>
      <c r="C165" s="17"/>
      <c r="D165" s="17"/>
      <c r="E165" s="17"/>
      <c r="F165" s="26"/>
      <c r="G165" s="90"/>
      <c r="H165" s="90"/>
      <c r="I165" s="650" t="str">
        <f t="shared" si="10"/>
        <v>w</v>
      </c>
      <c r="J165" s="237">
        <v>0.1</v>
      </c>
      <c r="L165" s="88"/>
      <c r="M165" s="88"/>
      <c r="N165" s="88"/>
      <c r="O165" s="88"/>
      <c r="P165" s="88"/>
      <c r="Q165" s="88"/>
      <c r="R165" s="88"/>
      <c r="S165" s="88"/>
      <c r="T165" s="88"/>
      <c r="U165" s="88"/>
      <c r="V165" s="30"/>
      <c r="W165" s="16"/>
      <c r="X165" s="8"/>
    </row>
    <row r="166" spans="1:24" x14ac:dyDescent="0.35">
      <c r="A166" s="163"/>
      <c r="B166" s="7"/>
      <c r="C166" s="17"/>
      <c r="D166" s="17"/>
      <c r="E166" s="17"/>
      <c r="F166" s="26"/>
      <c r="G166" s="90"/>
      <c r="H166" s="90"/>
      <c r="I166" s="650" t="str">
        <f t="shared" si="10"/>
        <v>wd</v>
      </c>
      <c r="J166" s="237">
        <v>0.1</v>
      </c>
      <c r="L166" s="88"/>
      <c r="M166" s="88"/>
      <c r="N166" s="88"/>
      <c r="O166" s="88"/>
      <c r="P166" s="88"/>
      <c r="Q166" s="88"/>
      <c r="R166" s="88"/>
      <c r="S166" s="88"/>
      <c r="T166" s="88"/>
      <c r="U166" s="88"/>
      <c r="V166" s="30"/>
      <c r="W166" s="16"/>
      <c r="X166" s="8"/>
    </row>
    <row r="167" spans="1:24" x14ac:dyDescent="0.35">
      <c r="A167" s="163"/>
      <c r="B167" s="7"/>
      <c r="C167" s="17"/>
      <c r="D167" s="17"/>
      <c r="E167" s="17"/>
      <c r="F167" s="26"/>
      <c r="G167" s="90"/>
      <c r="H167" s="90"/>
      <c r="I167" s="650" t="str">
        <f t="shared" si="10"/>
        <v>z</v>
      </c>
      <c r="J167" s="237">
        <v>0.1</v>
      </c>
      <c r="L167" s="88"/>
      <c r="M167" s="88"/>
      <c r="N167" s="88"/>
      <c r="O167" s="88"/>
      <c r="P167" s="88"/>
      <c r="Q167" s="88"/>
      <c r="R167" s="88"/>
      <c r="S167" s="88"/>
      <c r="T167" s="88"/>
      <c r="U167" s="88"/>
      <c r="V167" s="30"/>
      <c r="W167" s="16"/>
      <c r="X167" s="8"/>
    </row>
    <row r="168" spans="1:24" x14ac:dyDescent="0.35">
      <c r="A168" s="163"/>
      <c r="B168" s="7"/>
      <c r="C168" s="17"/>
      <c r="D168" s="17"/>
      <c r="E168" s="17"/>
      <c r="F168" s="26"/>
      <c r="G168" s="90"/>
      <c r="H168" s="90"/>
      <c r="I168" s="650" t="str">
        <f t="shared" si="10"/>
        <v>zd</v>
      </c>
      <c r="J168" s="237">
        <v>0.1</v>
      </c>
      <c r="L168" s="88"/>
      <c r="M168" s="88"/>
      <c r="N168" s="88"/>
      <c r="O168" s="88"/>
      <c r="P168" s="88"/>
      <c r="Q168" s="88"/>
      <c r="R168" s="88"/>
      <c r="S168" s="88"/>
      <c r="T168" s="88"/>
      <c r="U168" s="88"/>
      <c r="V168" s="30"/>
      <c r="W168" s="16"/>
      <c r="X168" s="8"/>
    </row>
    <row r="169" spans="1:24" x14ac:dyDescent="0.35">
      <c r="A169" s="163"/>
      <c r="B169" s="7"/>
      <c r="C169" s="17"/>
      <c r="D169" s="17"/>
      <c r="E169" s="17"/>
      <c r="F169" s="26"/>
      <c r="G169" s="90"/>
      <c r="H169" s="90"/>
      <c r="I169" s="90"/>
      <c r="J169" s="532"/>
      <c r="K169" s="532"/>
      <c r="L169" s="532"/>
      <c r="M169" s="532"/>
      <c r="N169" s="532"/>
      <c r="O169" s="532"/>
      <c r="P169" s="532"/>
      <c r="Q169" s="532"/>
      <c r="R169" s="532"/>
      <c r="S169" s="532"/>
      <c r="T169" s="532"/>
      <c r="U169" s="532"/>
      <c r="V169" s="30"/>
      <c r="W169" s="16"/>
      <c r="X169" s="8"/>
    </row>
    <row r="170" spans="1:24" x14ac:dyDescent="0.35">
      <c r="A170" s="163"/>
      <c r="B170" s="7"/>
      <c r="C170" s="17"/>
      <c r="D170" s="17"/>
      <c r="E170" s="17"/>
      <c r="F170" s="36"/>
      <c r="G170" s="37"/>
      <c r="H170" s="37"/>
      <c r="I170" s="37"/>
      <c r="J170" s="38"/>
      <c r="K170" s="38"/>
      <c r="L170" s="38"/>
      <c r="M170" s="38"/>
      <c r="N170" s="38"/>
      <c r="O170" s="38"/>
      <c r="P170" s="38"/>
      <c r="Q170" s="38"/>
      <c r="R170" s="38"/>
      <c r="S170" s="38"/>
      <c r="T170" s="38"/>
      <c r="U170" s="38"/>
      <c r="V170" s="30"/>
      <c r="W170" s="16"/>
      <c r="X170" s="8"/>
    </row>
    <row r="171" spans="1:24" x14ac:dyDescent="0.35">
      <c r="A171" s="163"/>
      <c r="B171" s="7"/>
      <c r="C171" s="39"/>
      <c r="D171" s="39"/>
      <c r="E171" s="39"/>
      <c r="F171" s="39"/>
      <c r="G171" s="40" t="str">
        <f>G117</f>
        <v>GRAZING CROPS - QUALITY AND WASTAGE</v>
      </c>
      <c r="H171" s="39"/>
      <c r="I171" s="39"/>
      <c r="J171" s="39"/>
      <c r="K171" s="39"/>
      <c r="L171" s="39"/>
      <c r="M171" s="39"/>
      <c r="N171" s="39"/>
      <c r="O171" s="39"/>
      <c r="P171" s="39"/>
      <c r="Q171" s="39"/>
      <c r="R171" s="39"/>
      <c r="S171" s="39"/>
      <c r="T171" s="93"/>
      <c r="U171" s="93"/>
      <c r="V171" s="93"/>
      <c r="W171" s="41" t="s">
        <v>113</v>
      </c>
      <c r="X171" s="8"/>
    </row>
    <row r="172" spans="1:24" x14ac:dyDescent="0.35">
      <c r="A172" s="163"/>
      <c r="B172" s="7"/>
      <c r="C172" s="7"/>
      <c r="D172" s="7"/>
      <c r="E172" s="7"/>
      <c r="F172" s="8"/>
      <c r="G172" s="8"/>
      <c r="H172" s="8"/>
      <c r="I172" s="8"/>
      <c r="J172" s="8"/>
      <c r="K172" s="8"/>
      <c r="L172" s="8"/>
      <c r="M172" s="8"/>
      <c r="N172" s="8"/>
      <c r="O172" s="8"/>
      <c r="P172" s="8"/>
      <c r="Q172" s="8"/>
      <c r="R172" s="8"/>
      <c r="S172" s="8"/>
      <c r="T172" s="8"/>
      <c r="U172" s="8"/>
      <c r="V172" s="8"/>
      <c r="W172" s="8"/>
      <c r="X172" s="8"/>
    </row>
    <row r="173" spans="1:24" ht="15" thickBot="1" x14ac:dyDescent="0.4">
      <c r="A173" s="163"/>
      <c r="B173" s="7"/>
      <c r="C173" s="7"/>
      <c r="D173" s="7"/>
      <c r="E173" s="7"/>
      <c r="F173" s="7"/>
      <c r="G173" s="7"/>
      <c r="H173" s="7"/>
      <c r="I173" s="7"/>
      <c r="J173" s="7"/>
      <c r="K173" s="7"/>
      <c r="L173" s="7"/>
      <c r="M173" s="7"/>
      <c r="N173" s="7"/>
      <c r="O173" s="7"/>
      <c r="P173" s="7"/>
      <c r="Q173" s="7"/>
      <c r="R173" s="7"/>
      <c r="S173" s="7"/>
      <c r="T173" s="7"/>
      <c r="U173" s="7"/>
      <c r="V173" s="7"/>
      <c r="W173" s="7"/>
      <c r="X173" s="7"/>
    </row>
    <row r="174" spans="1:24" x14ac:dyDescent="0.35">
      <c r="A174" s="163"/>
      <c r="B174" s="7"/>
      <c r="C174" s="9" t="s">
        <v>0</v>
      </c>
      <c r="D174" s="9" t="e">
        <f>SUM(#REF!)</f>
        <v>#REF!</v>
      </c>
      <c r="E174" s="9"/>
      <c r="F174" s="9"/>
      <c r="G174" s="9"/>
      <c r="H174" s="9"/>
      <c r="I174" s="9"/>
      <c r="J174" s="9"/>
      <c r="K174" s="10"/>
      <c r="L174" s="10"/>
      <c r="M174" s="10"/>
      <c r="N174" s="10"/>
      <c r="O174" s="10"/>
      <c r="P174" s="10"/>
      <c r="Q174" s="10"/>
      <c r="R174" s="10"/>
      <c r="S174" s="10"/>
      <c r="T174" s="10"/>
      <c r="U174" s="10"/>
      <c r="V174" s="10"/>
      <c r="W174" s="11"/>
      <c r="X174" s="8"/>
    </row>
    <row r="175" spans="1:24" x14ac:dyDescent="0.35">
      <c r="A175" s="163"/>
      <c r="B175" s="7"/>
      <c r="C175" s="12"/>
      <c r="D175" s="12">
        <v>0</v>
      </c>
      <c r="E175" s="12" t="s">
        <v>1</v>
      </c>
      <c r="F175" s="13"/>
      <c r="G175" s="14" t="s">
        <v>907</v>
      </c>
      <c r="H175" s="13"/>
      <c r="I175" s="13"/>
      <c r="J175" s="13"/>
      <c r="K175" s="13"/>
      <c r="L175" s="13"/>
      <c r="M175" s="13"/>
      <c r="O175" s="13"/>
      <c r="P175" s="13"/>
      <c r="Q175" s="13"/>
      <c r="R175" s="13"/>
      <c r="S175" s="15"/>
      <c r="T175" s="74"/>
      <c r="U175" s="106"/>
      <c r="V175" s="106"/>
      <c r="W175" s="16"/>
      <c r="X175" s="8"/>
    </row>
    <row r="176" spans="1:24" x14ac:dyDescent="0.35">
      <c r="A176" s="163"/>
      <c r="B176" s="7"/>
      <c r="C176" s="12"/>
      <c r="D176" s="12" t="b">
        <f>OR(ISNA(VLOOKUP(G175,Index_Table_Names,1,FALSE)),G175="")</f>
        <v>0</v>
      </c>
      <c r="E176" s="17"/>
      <c r="F176" s="13"/>
      <c r="G176" s="13" t="s">
        <v>905</v>
      </c>
      <c r="H176" s="74"/>
      <c r="I176" s="13"/>
      <c r="J176" s="13"/>
      <c r="L176" s="13"/>
      <c r="M176" s="13"/>
      <c r="O176" s="13"/>
      <c r="P176" s="13"/>
      <c r="Q176" s="13"/>
      <c r="R176" s="13"/>
      <c r="S176" s="15"/>
      <c r="T176" s="107"/>
      <c r="U176" s="106"/>
      <c r="V176" s="106"/>
      <c r="W176" s="16"/>
      <c r="X176" s="8"/>
    </row>
    <row r="177" spans="1:24" x14ac:dyDescent="0.35">
      <c r="A177" s="163"/>
      <c r="B177" s="7"/>
      <c r="C177" s="17"/>
      <c r="D177" s="12" t="e">
        <f>(D175&lt;&gt;D174)</f>
        <v>#REF!</v>
      </c>
      <c r="E177" s="17"/>
      <c r="F177" s="13"/>
      <c r="G177" s="77">
        <v>37780.587162384261</v>
      </c>
      <c r="H177" s="74"/>
      <c r="I177" s="13"/>
      <c r="J177" s="13"/>
      <c r="K177" s="13"/>
      <c r="L177" s="604"/>
      <c r="O177" s="13"/>
      <c r="P177" s="13"/>
      <c r="Q177" s="13"/>
      <c r="R177" s="13"/>
      <c r="S177" s="15"/>
      <c r="T177" s="107"/>
      <c r="U177" s="106"/>
      <c r="V177" s="106"/>
      <c r="W177" s="16"/>
      <c r="X177" s="8"/>
    </row>
    <row r="178" spans="1:24" x14ac:dyDescent="0.35">
      <c r="A178" s="163"/>
      <c r="B178" s="7"/>
      <c r="C178" s="17"/>
      <c r="D178" s="12"/>
      <c r="E178" s="17"/>
      <c r="F178" s="13"/>
      <c r="G178" s="77"/>
      <c r="H178" s="74"/>
      <c r="I178" s="13"/>
      <c r="J178" s="13"/>
      <c r="K178" s="13"/>
      <c r="L178" s="604"/>
      <c r="O178" s="13"/>
      <c r="P178" s="13"/>
      <c r="Q178" s="13"/>
      <c r="R178" s="13"/>
      <c r="S178" s="15"/>
      <c r="T178" s="107"/>
      <c r="U178" s="106"/>
      <c r="V178" s="106"/>
      <c r="W178" s="16"/>
      <c r="X178" s="8"/>
    </row>
    <row r="179" spans="1:24" x14ac:dyDescent="0.35">
      <c r="A179" s="163"/>
      <c r="B179" s="7"/>
      <c r="C179" s="17"/>
      <c r="D179" s="17"/>
      <c r="E179" s="17"/>
      <c r="F179" s="17"/>
      <c r="G179" s="52" t="s">
        <v>922</v>
      </c>
      <c r="H179" s="17"/>
      <c r="I179" s="17"/>
      <c r="J179" s="17"/>
      <c r="K179" s="17"/>
      <c r="L179" s="22"/>
      <c r="M179" s="22"/>
      <c r="N179" s="22"/>
      <c r="O179" s="22"/>
      <c r="P179" s="22"/>
      <c r="Q179" s="22"/>
      <c r="R179" s="22"/>
      <c r="S179" s="22"/>
      <c r="T179" s="22"/>
      <c r="U179" s="22"/>
      <c r="V179" s="22"/>
      <c r="W179" s="16"/>
      <c r="X179" s="8"/>
    </row>
    <row r="180" spans="1:24" x14ac:dyDescent="0.35">
      <c r="A180" s="163"/>
      <c r="B180" s="7"/>
      <c r="C180" s="17"/>
      <c r="D180" s="17"/>
      <c r="E180" s="17"/>
      <c r="F180" s="17"/>
      <c r="G180" s="52"/>
      <c r="H180" s="17"/>
      <c r="I180" s="17"/>
      <c r="J180" s="17"/>
      <c r="K180" s="23" t="s">
        <v>364</v>
      </c>
      <c r="L180" s="22"/>
      <c r="M180" s="22"/>
      <c r="N180" s="22"/>
      <c r="O180" s="22"/>
      <c r="P180" s="22"/>
      <c r="Q180" s="22"/>
      <c r="R180" s="22"/>
      <c r="S180" s="22"/>
      <c r="T180" s="22"/>
      <c r="U180" s="22"/>
      <c r="V180" s="22"/>
      <c r="W180" s="16"/>
      <c r="X180" s="8"/>
    </row>
    <row r="181" spans="1:24" x14ac:dyDescent="0.35">
      <c r="A181" s="163"/>
      <c r="B181" s="7"/>
      <c r="C181" s="17"/>
      <c r="D181" s="12"/>
      <c r="E181" s="17"/>
      <c r="F181" s="13"/>
      <c r="G181" s="77"/>
      <c r="H181" s="74"/>
      <c r="I181" s="13"/>
      <c r="J181" s="651" t="str">
        <f t="shared" ref="J181:J188" si="11">G21</f>
        <v>b</v>
      </c>
      <c r="K181" s="609">
        <v>0.45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11"/>
        <v>bd</v>
      </c>
      <c r="K182" s="609">
        <v>0.45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11"/>
        <v>f</v>
      </c>
      <c r="K183" s="609">
        <v>0.45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si="11"/>
        <v>h</v>
      </c>
      <c r="K184" s="609">
        <v>0.45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11"/>
        <v>i</v>
      </c>
      <c r="K185" s="609">
        <v>0.45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11"/>
        <v>k</v>
      </c>
      <c r="K186" s="609">
        <v>0.45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11"/>
        <v>l</v>
      </c>
      <c r="K187" s="609">
        <v>0.45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11"/>
        <v>lf</v>
      </c>
      <c r="K188" s="609">
        <v>0.45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ref="J189" si="12">G29</f>
        <v>ms</v>
      </c>
      <c r="K189" s="609">
        <v>0.45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ref="J190:J199" si="13">G30</f>
        <v>o</v>
      </c>
      <c r="K190" s="609">
        <v>0.45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13"/>
        <v>od</v>
      </c>
      <c r="K191" s="609">
        <v>0.45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13"/>
        <v>of</v>
      </c>
      <c r="K192" s="609">
        <v>0.45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13"/>
        <v>r</v>
      </c>
      <c r="K193" s="609">
        <v>0.45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J194" s="651" t="str">
        <f t="shared" si="13"/>
        <v>rd</v>
      </c>
      <c r="K194" s="609">
        <v>0.45</v>
      </c>
      <c r="L194" s="106"/>
      <c r="M194" s="106"/>
      <c r="N194" s="106"/>
      <c r="O194" s="106"/>
      <c r="P194" s="106"/>
      <c r="Q194" s="106"/>
      <c r="R194" s="106"/>
      <c r="S194" s="106"/>
      <c r="T194" s="106"/>
      <c r="U194" s="106"/>
      <c r="V194" s="106"/>
      <c r="W194" s="16"/>
      <c r="X194" s="8"/>
    </row>
    <row r="195" spans="1:24" x14ac:dyDescent="0.35">
      <c r="A195" s="163"/>
      <c r="B195" s="7"/>
      <c r="C195" s="17"/>
      <c r="D195" s="12"/>
      <c r="E195" s="17"/>
      <c r="F195" s="13"/>
      <c r="G195" s="77"/>
      <c r="H195" s="74"/>
      <c r="I195" s="13"/>
      <c r="J195" s="651" t="str">
        <f t="shared" si="13"/>
        <v>v</v>
      </c>
      <c r="K195" s="609">
        <v>0.45</v>
      </c>
      <c r="L195" s="106"/>
      <c r="M195" s="106"/>
      <c r="N195" s="106"/>
      <c r="O195" s="106"/>
      <c r="P195" s="106"/>
      <c r="Q195" s="106"/>
      <c r="R195" s="106"/>
      <c r="S195" s="106"/>
      <c r="T195" s="106"/>
      <c r="U195" s="106"/>
      <c r="V195" s="106"/>
      <c r="W195" s="16"/>
      <c r="X195" s="8"/>
    </row>
    <row r="196" spans="1:24" x14ac:dyDescent="0.35">
      <c r="A196" s="163"/>
      <c r="B196" s="7"/>
      <c r="C196" s="17"/>
      <c r="D196" s="12"/>
      <c r="E196" s="17"/>
      <c r="F196" s="13"/>
      <c r="G196" s="77"/>
      <c r="H196" s="74"/>
      <c r="I196" s="13"/>
      <c r="J196" s="651" t="str">
        <f t="shared" si="13"/>
        <v>w</v>
      </c>
      <c r="K196" s="609">
        <v>0.45</v>
      </c>
      <c r="L196" s="106"/>
      <c r="M196" s="106"/>
      <c r="N196" s="106"/>
      <c r="O196" s="106"/>
      <c r="P196" s="106"/>
      <c r="Q196" s="106"/>
      <c r="R196" s="106"/>
      <c r="S196" s="106"/>
      <c r="T196" s="106"/>
      <c r="U196" s="106"/>
      <c r="V196" s="106"/>
      <c r="W196" s="16"/>
      <c r="X196" s="8"/>
    </row>
    <row r="197" spans="1:24" x14ac:dyDescent="0.35">
      <c r="A197" s="163"/>
      <c r="B197" s="7"/>
      <c r="C197" s="17"/>
      <c r="D197" s="12"/>
      <c r="E197" s="17"/>
      <c r="F197" s="13"/>
      <c r="G197" s="77"/>
      <c r="H197" s="74"/>
      <c r="I197" s="13"/>
      <c r="J197" s="651" t="str">
        <f t="shared" si="13"/>
        <v>wd</v>
      </c>
      <c r="K197" s="609">
        <v>0.45</v>
      </c>
      <c r="L197" s="106"/>
      <c r="M197" s="106"/>
      <c r="N197" s="106"/>
      <c r="O197" s="106"/>
      <c r="P197" s="106"/>
      <c r="Q197" s="106"/>
      <c r="R197" s="106"/>
      <c r="S197" s="106"/>
      <c r="T197" s="106"/>
      <c r="U197" s="106"/>
      <c r="V197" s="106"/>
      <c r="W197" s="16"/>
      <c r="X197" s="8"/>
    </row>
    <row r="198" spans="1:24" x14ac:dyDescent="0.35">
      <c r="A198" s="163"/>
      <c r="B198" s="7"/>
      <c r="C198" s="17"/>
      <c r="D198" s="12"/>
      <c r="E198" s="17"/>
      <c r="F198" s="13"/>
      <c r="G198" s="77"/>
      <c r="H198" s="74"/>
      <c r="I198" s="13"/>
      <c r="J198" s="651" t="str">
        <f t="shared" si="13"/>
        <v>z</v>
      </c>
      <c r="K198" s="609">
        <v>0.45</v>
      </c>
      <c r="L198" s="106"/>
      <c r="M198" s="106"/>
      <c r="N198" s="106"/>
      <c r="O198" s="106"/>
      <c r="P198" s="106"/>
      <c r="Q198" s="106"/>
      <c r="R198" s="106"/>
      <c r="S198" s="106"/>
      <c r="T198" s="106"/>
      <c r="U198" s="106"/>
      <c r="V198" s="106"/>
      <c r="W198" s="16"/>
      <c r="X198" s="8"/>
    </row>
    <row r="199" spans="1:24" x14ac:dyDescent="0.35">
      <c r="A199" s="163"/>
      <c r="B199" s="7"/>
      <c r="C199" s="17"/>
      <c r="D199" s="12"/>
      <c r="E199" s="17"/>
      <c r="F199" s="13"/>
      <c r="G199" s="77"/>
      <c r="H199" s="74"/>
      <c r="I199" s="13"/>
      <c r="J199" s="651" t="str">
        <f t="shared" si="13"/>
        <v>zd</v>
      </c>
      <c r="K199" s="609">
        <v>0.45</v>
      </c>
      <c r="L199" s="106"/>
      <c r="M199" s="106"/>
      <c r="N199" s="106"/>
      <c r="O199" s="106"/>
      <c r="P199" s="106"/>
      <c r="Q199" s="106"/>
      <c r="R199" s="106"/>
      <c r="S199" s="106"/>
      <c r="T199" s="106"/>
      <c r="U199" s="106"/>
      <c r="V199" s="106"/>
      <c r="W199" s="16"/>
      <c r="X199" s="8"/>
    </row>
    <row r="200" spans="1:24" x14ac:dyDescent="0.35">
      <c r="A200" s="163"/>
      <c r="B200" s="7"/>
      <c r="C200" s="17"/>
      <c r="D200" s="12"/>
      <c r="E200" s="17"/>
      <c r="F200" s="13"/>
      <c r="G200" s="77"/>
      <c r="H200" s="74"/>
      <c r="I200" s="13"/>
      <c r="L200" s="604"/>
      <c r="O200" s="13"/>
      <c r="P200" s="13"/>
      <c r="Q200" s="13"/>
      <c r="R200" s="13"/>
      <c r="S200" s="15"/>
      <c r="T200" s="107"/>
      <c r="U200" s="106"/>
      <c r="V200" s="106"/>
      <c r="W200" s="16"/>
      <c r="X200" s="8"/>
    </row>
    <row r="201" spans="1:24" x14ac:dyDescent="0.35">
      <c r="A201" s="163"/>
      <c r="B201" s="7"/>
      <c r="C201" s="17"/>
      <c r="D201" s="17"/>
      <c r="E201" s="17"/>
      <c r="F201" s="17"/>
      <c r="G201" s="52" t="s">
        <v>1220</v>
      </c>
      <c r="H201" s="17"/>
      <c r="I201" s="17"/>
      <c r="J201" s="17"/>
      <c r="K201" s="17"/>
      <c r="L201" s="22"/>
      <c r="M201" s="22"/>
      <c r="N201" s="22"/>
      <c r="O201" s="22"/>
      <c r="P201" s="22"/>
      <c r="Q201" s="22"/>
      <c r="R201" s="22"/>
      <c r="S201" s="22"/>
      <c r="T201" s="22"/>
      <c r="U201" s="22"/>
      <c r="V201" s="22"/>
      <c r="W201" s="16"/>
      <c r="X201" s="8"/>
    </row>
    <row r="202" spans="1:24" outlineLevel="1" x14ac:dyDescent="0.35">
      <c r="A202" s="163"/>
      <c r="B202" s="7"/>
      <c r="C202" s="17"/>
      <c r="D202" s="17"/>
      <c r="E202" s="17"/>
      <c r="F202" s="17"/>
      <c r="G202" s="52"/>
      <c r="H202" s="17"/>
      <c r="I202" s="17"/>
      <c r="J202" s="17"/>
      <c r="K202" s="23" t="s">
        <v>364</v>
      </c>
      <c r="L202" s="23" t="s">
        <v>129</v>
      </c>
      <c r="M202" s="23" t="s">
        <v>130</v>
      </c>
      <c r="N202" s="23" t="s">
        <v>131</v>
      </c>
      <c r="O202" s="23" t="s">
        <v>132</v>
      </c>
      <c r="P202" s="23" t="s">
        <v>133</v>
      </c>
      <c r="Q202" s="23" t="s">
        <v>134</v>
      </c>
      <c r="R202" s="23" t="s">
        <v>135</v>
      </c>
      <c r="S202" s="23" t="s">
        <v>136</v>
      </c>
      <c r="T202" s="23" t="s">
        <v>137</v>
      </c>
      <c r="U202" s="22"/>
      <c r="V202" s="22"/>
      <c r="W202" s="16"/>
      <c r="X202" s="8"/>
    </row>
    <row r="203" spans="1:24" outlineLevel="1" x14ac:dyDescent="0.35">
      <c r="A203" s="163"/>
      <c r="B203" s="7"/>
      <c r="C203" s="17"/>
      <c r="D203" s="12"/>
      <c r="E203" s="17"/>
      <c r="F203" s="13"/>
      <c r="G203" s="77"/>
      <c r="H203" s="74"/>
      <c r="I203" s="13"/>
      <c r="J203" s="13" t="s">
        <v>800</v>
      </c>
      <c r="K203" s="609">
        <v>2</v>
      </c>
      <c r="L203" s="609">
        <v>1</v>
      </c>
      <c r="M203" s="609">
        <v>1</v>
      </c>
      <c r="N203" s="609">
        <v>1</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379</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772</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773</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77"/>
      <c r="H207" s="74"/>
      <c r="I207" s="13"/>
      <c r="J207" s="13" t="s">
        <v>774</v>
      </c>
      <c r="K207" s="609">
        <v>1.3</v>
      </c>
      <c r="L207" s="609">
        <v>1.3</v>
      </c>
      <c r="M207" s="609">
        <v>1.3</v>
      </c>
      <c r="N207" s="609">
        <v>1.3</v>
      </c>
      <c r="O207" s="609">
        <v>2</v>
      </c>
      <c r="P207" s="609">
        <v>2</v>
      </c>
      <c r="Q207" s="609">
        <v>2</v>
      </c>
      <c r="R207" s="609">
        <v>2</v>
      </c>
      <c r="S207" s="609">
        <v>2</v>
      </c>
      <c r="T207" s="609">
        <v>2</v>
      </c>
      <c r="U207" s="106"/>
      <c r="V207" s="106"/>
      <c r="W207" s="16"/>
      <c r="X207" s="8"/>
    </row>
    <row r="208" spans="1:24" outlineLevel="1" x14ac:dyDescent="0.35">
      <c r="A208" s="163"/>
      <c r="B208" s="7"/>
      <c r="C208" s="17"/>
      <c r="D208" s="12"/>
      <c r="E208" s="17"/>
      <c r="F208" s="13"/>
      <c r="G208" s="77"/>
      <c r="H208" s="74"/>
      <c r="I208" s="13"/>
      <c r="J208" s="13" t="s">
        <v>775</v>
      </c>
      <c r="K208" s="609">
        <v>1</v>
      </c>
      <c r="L208" s="609">
        <v>1</v>
      </c>
      <c r="M208" s="609">
        <v>1</v>
      </c>
      <c r="N208" s="609">
        <v>1</v>
      </c>
      <c r="O208" s="609">
        <v>2</v>
      </c>
      <c r="P208" s="609">
        <v>2</v>
      </c>
      <c r="Q208" s="609">
        <v>2</v>
      </c>
      <c r="R208" s="609">
        <v>2</v>
      </c>
      <c r="S208" s="609">
        <v>2</v>
      </c>
      <c r="T208" s="609">
        <v>2</v>
      </c>
      <c r="U208" s="106"/>
      <c r="V208" s="106"/>
      <c r="W208" s="16"/>
      <c r="X208" s="8"/>
    </row>
    <row r="209" spans="1:24" outlineLevel="1" x14ac:dyDescent="0.35">
      <c r="A209" s="163"/>
      <c r="B209" s="7"/>
      <c r="C209" s="17"/>
      <c r="D209" s="12"/>
      <c r="E209" s="17"/>
      <c r="F209" s="13"/>
      <c r="G209" s="77"/>
      <c r="H209" s="74"/>
      <c r="I209" s="13"/>
      <c r="J209" s="13" t="s">
        <v>776</v>
      </c>
      <c r="K209" s="609">
        <v>1.3</v>
      </c>
      <c r="L209" s="609">
        <v>1.3</v>
      </c>
      <c r="M209" s="609">
        <v>1.3</v>
      </c>
      <c r="N209" s="609">
        <v>1.3</v>
      </c>
      <c r="O209" s="609">
        <v>2</v>
      </c>
      <c r="P209" s="609">
        <v>2</v>
      </c>
      <c r="Q209" s="609">
        <v>2</v>
      </c>
      <c r="R209" s="609">
        <v>2</v>
      </c>
      <c r="S209" s="609">
        <v>2</v>
      </c>
      <c r="T209" s="609">
        <v>2</v>
      </c>
      <c r="U209" s="106"/>
      <c r="V209" s="106"/>
      <c r="W209" s="16"/>
      <c r="X209" s="8"/>
    </row>
    <row r="210" spans="1:24" outlineLevel="1" x14ac:dyDescent="0.35">
      <c r="A210" s="163"/>
      <c r="B210" s="7"/>
      <c r="C210" s="17"/>
      <c r="D210" s="12"/>
      <c r="E210" s="17"/>
      <c r="F210" s="13"/>
      <c r="G210" s="77"/>
      <c r="H210" s="74"/>
      <c r="I210" s="13"/>
      <c r="J210" s="13" t="s">
        <v>777</v>
      </c>
      <c r="K210" s="609">
        <v>1</v>
      </c>
      <c r="L210" s="609">
        <v>1</v>
      </c>
      <c r="M210" s="609">
        <v>1</v>
      </c>
      <c r="N210" s="609">
        <v>1</v>
      </c>
      <c r="O210" s="609">
        <v>2</v>
      </c>
      <c r="P210" s="609">
        <v>2</v>
      </c>
      <c r="Q210" s="609">
        <v>2</v>
      </c>
      <c r="R210" s="609">
        <v>2</v>
      </c>
      <c r="S210" s="609">
        <v>2</v>
      </c>
      <c r="T210" s="609">
        <v>2</v>
      </c>
      <c r="U210" s="106"/>
      <c r="V210" s="106"/>
      <c r="W210" s="16"/>
      <c r="X210" s="8"/>
    </row>
    <row r="211" spans="1:24" outlineLevel="1" x14ac:dyDescent="0.35">
      <c r="A211" s="163"/>
      <c r="B211" s="7"/>
      <c r="C211" s="17"/>
      <c r="D211" s="12"/>
      <c r="E211" s="17"/>
      <c r="F211" s="13"/>
      <c r="G211" s="77"/>
      <c r="H211" s="74"/>
      <c r="I211" s="13"/>
      <c r="J211" s="13" t="s">
        <v>778</v>
      </c>
      <c r="K211" s="609">
        <v>1.3</v>
      </c>
      <c r="L211" s="609">
        <v>1.3</v>
      </c>
      <c r="M211" s="609">
        <v>1.3</v>
      </c>
      <c r="N211" s="609">
        <v>1.3</v>
      </c>
      <c r="O211" s="609">
        <v>2</v>
      </c>
      <c r="P211" s="609">
        <v>2</v>
      </c>
      <c r="Q211" s="609">
        <v>2</v>
      </c>
      <c r="R211" s="609">
        <v>2</v>
      </c>
      <c r="S211" s="609">
        <v>2</v>
      </c>
      <c r="T211" s="609">
        <v>2</v>
      </c>
      <c r="U211" s="106"/>
      <c r="V211" s="106"/>
      <c r="W211" s="16"/>
      <c r="X211" s="8"/>
    </row>
    <row r="212" spans="1:24" outlineLevel="1" x14ac:dyDescent="0.35">
      <c r="A212" s="163"/>
      <c r="B212" s="7"/>
      <c r="C212" s="17"/>
      <c r="D212" s="12"/>
      <c r="E212" s="17"/>
      <c r="F212" s="13"/>
      <c r="G212" s="77"/>
      <c r="H212" s="74"/>
      <c r="I212" s="13"/>
      <c r="J212" s="13" t="s">
        <v>779</v>
      </c>
      <c r="K212" s="609">
        <v>1</v>
      </c>
      <c r="L212" s="609">
        <v>1</v>
      </c>
      <c r="M212" s="609">
        <v>1</v>
      </c>
      <c r="N212" s="609">
        <v>1</v>
      </c>
      <c r="O212" s="609">
        <v>2</v>
      </c>
      <c r="P212" s="609">
        <v>2</v>
      </c>
      <c r="Q212" s="609">
        <v>2</v>
      </c>
      <c r="R212" s="609">
        <v>2</v>
      </c>
      <c r="S212" s="609">
        <v>2</v>
      </c>
      <c r="T212" s="609">
        <v>2</v>
      </c>
      <c r="U212" s="106"/>
      <c r="V212" s="106"/>
      <c r="W212" s="16"/>
      <c r="X212" s="8"/>
    </row>
    <row r="213" spans="1:24" outlineLevel="1" x14ac:dyDescent="0.35">
      <c r="A213" s="163"/>
      <c r="B213" s="7"/>
      <c r="C213" s="17"/>
      <c r="D213" s="12"/>
      <c r="E213" s="17"/>
      <c r="F213" s="13"/>
      <c r="G213" s="21"/>
      <c r="H213" s="74"/>
      <c r="I213" s="13"/>
      <c r="J213" s="36"/>
      <c r="K213" s="13"/>
      <c r="L213" s="13"/>
      <c r="M213" s="13"/>
      <c r="N213" s="13"/>
      <c r="O213" s="13"/>
      <c r="P213" s="13"/>
      <c r="Q213" s="13"/>
      <c r="R213" s="13"/>
      <c r="S213" s="15"/>
      <c r="T213" s="107"/>
      <c r="U213" s="106"/>
      <c r="V213" s="106"/>
      <c r="W213" s="16"/>
      <c r="X213" s="8"/>
    </row>
    <row r="214" spans="1:24" x14ac:dyDescent="0.35">
      <c r="A214" s="163"/>
      <c r="B214" s="7"/>
      <c r="C214" s="17"/>
      <c r="D214" s="12"/>
      <c r="E214" s="17"/>
      <c r="F214" s="13"/>
      <c r="G214" s="21"/>
      <c r="H214" s="74"/>
      <c r="I214" s="13"/>
      <c r="J214" s="36"/>
      <c r="K214" s="13"/>
      <c r="L214" s="13"/>
      <c r="M214" s="13"/>
      <c r="N214" s="13"/>
      <c r="O214" s="13"/>
      <c r="P214" s="13"/>
      <c r="Q214" s="13"/>
      <c r="R214" s="13"/>
      <c r="S214" s="15"/>
      <c r="T214" s="107"/>
      <c r="U214" s="106"/>
      <c r="V214" s="106"/>
      <c r="W214" s="16"/>
      <c r="X214" s="8"/>
    </row>
    <row r="215" spans="1:24" x14ac:dyDescent="0.35">
      <c r="A215" s="163"/>
      <c r="B215" s="7"/>
      <c r="C215" s="39"/>
      <c r="D215" s="39"/>
      <c r="E215" s="39"/>
      <c r="F215" s="39"/>
      <c r="G215" s="40" t="str">
        <f>G175</f>
        <v>YIELD REDUCTION FROM GRAZING CROP</v>
      </c>
      <c r="H215" s="39"/>
      <c r="I215" s="39"/>
      <c r="J215" s="39"/>
      <c r="K215" s="39"/>
      <c r="L215" s="39"/>
      <c r="M215" s="39"/>
      <c r="N215" s="39"/>
      <c r="O215" s="39"/>
      <c r="P215" s="39"/>
      <c r="Q215" s="39"/>
      <c r="R215" s="39"/>
      <c r="S215" s="39"/>
      <c r="T215" s="93"/>
      <c r="U215" s="93"/>
      <c r="V215" s="93"/>
      <c r="W215" s="41" t="s">
        <v>113</v>
      </c>
      <c r="X215" s="8"/>
    </row>
    <row r="216" spans="1:24" x14ac:dyDescent="0.35">
      <c r="A216" s="163"/>
      <c r="B216" s="7"/>
      <c r="C216" s="7"/>
      <c r="D216" s="7"/>
      <c r="E216" s="7"/>
      <c r="F216" s="8"/>
      <c r="G216" s="8"/>
      <c r="H216" s="8"/>
      <c r="I216" s="8"/>
      <c r="J216" s="8"/>
      <c r="K216" s="8"/>
      <c r="L216" s="8"/>
      <c r="M216" s="8"/>
      <c r="N216" s="8"/>
      <c r="O216" s="8"/>
      <c r="P216" s="8"/>
      <c r="Q216" s="8"/>
      <c r="R216" s="8"/>
      <c r="S216" s="8"/>
      <c r="T216" s="8"/>
      <c r="U216" s="8"/>
      <c r="V216" s="8"/>
      <c r="W216" s="8"/>
      <c r="X216" s="8"/>
    </row>
    <row r="217" spans="1:24" x14ac:dyDescent="0.35">
      <c r="A217" s="163"/>
      <c r="B217" s="7"/>
      <c r="C217" s="7"/>
      <c r="D217" s="7"/>
      <c r="E217" s="7"/>
      <c r="F217" s="8"/>
      <c r="G217" s="8"/>
      <c r="H217" s="8"/>
      <c r="I217" s="8"/>
      <c r="J217" s="8"/>
      <c r="K217" s="8"/>
      <c r="L217" s="8"/>
      <c r="M217" s="8"/>
      <c r="N217" s="8"/>
      <c r="O217" s="8"/>
      <c r="P217" s="8"/>
      <c r="Q217" s="8"/>
      <c r="R217" s="8"/>
      <c r="S217" s="8"/>
      <c r="T217" s="8"/>
      <c r="U217" s="8"/>
      <c r="V217" s="8"/>
      <c r="W217" s="8"/>
      <c r="X217" s="8"/>
    </row>
    <row r="218" spans="1:24" x14ac:dyDescent="0.35">
      <c r="A218" s="163"/>
      <c r="B218" s="7"/>
      <c r="C218" s="605"/>
      <c r="D218" s="605"/>
      <c r="E218" s="605"/>
      <c r="F218" s="605"/>
      <c r="G218" s="605"/>
      <c r="H218" s="606"/>
      <c r="I218" s="605"/>
      <c r="J218" s="605"/>
      <c r="K218" s="605"/>
      <c r="L218" s="605"/>
      <c r="M218" s="605"/>
      <c r="N218" s="605"/>
      <c r="O218" s="605"/>
      <c r="P218" s="605"/>
      <c r="Q218" s="605"/>
      <c r="R218" s="605"/>
      <c r="S218" s="605"/>
      <c r="T218" s="605"/>
      <c r="U218" s="605"/>
      <c r="V218" s="605"/>
      <c r="W218" s="605"/>
      <c r="X218" s="605"/>
    </row>
    <row r="219" spans="1:24" x14ac:dyDescent="0.35">
      <c r="A219" s="163"/>
      <c r="B219" s="7"/>
      <c r="C219" s="7"/>
      <c r="D219" s="7"/>
      <c r="E219" s="7"/>
      <c r="F219" s="8"/>
      <c r="G219" s="8"/>
      <c r="H219" s="8"/>
      <c r="I219" s="8"/>
      <c r="J219" s="8"/>
      <c r="K219" s="8"/>
      <c r="L219" s="8"/>
      <c r="M219" s="8"/>
      <c r="N219" s="8"/>
      <c r="O219" s="8"/>
      <c r="P219" s="8"/>
      <c r="Q219" s="8"/>
      <c r="R219" s="8"/>
      <c r="S219" s="8"/>
      <c r="T219" s="8"/>
      <c r="U219" s="8"/>
      <c r="V219" s="8"/>
      <c r="W219" s="8"/>
      <c r="X219" s="8"/>
    </row>
    <row r="220" spans="1:24" x14ac:dyDescent="0.35">
      <c r="A220" s="163"/>
      <c r="B220" s="7"/>
      <c r="C220" s="7"/>
      <c r="D220" s="7"/>
      <c r="E220" s="7"/>
      <c r="F220" s="8"/>
      <c r="G220" s="8"/>
      <c r="H220" s="8"/>
      <c r="I220" s="8"/>
      <c r="J220" s="8"/>
      <c r="K220" s="8"/>
      <c r="L220" s="8"/>
      <c r="M220" s="8"/>
      <c r="N220" s="8"/>
      <c r="O220" s="8"/>
      <c r="P220" s="8"/>
      <c r="Q220" s="8"/>
      <c r="R220" s="8"/>
      <c r="S220" s="8"/>
      <c r="T220" s="8"/>
      <c r="U220" s="8"/>
      <c r="V220" s="8"/>
      <c r="W220" s="8"/>
      <c r="X220" s="8"/>
    </row>
    <row r="221" spans="1:24" x14ac:dyDescent="0.35">
      <c r="A221" s="163"/>
      <c r="B221" s="7"/>
      <c r="C221" s="7"/>
      <c r="D221" s="7"/>
      <c r="E221" s="7"/>
      <c r="F221" s="8"/>
      <c r="G221" s="8"/>
      <c r="H221" s="8"/>
      <c r="I221" s="8"/>
      <c r="J221" s="8"/>
      <c r="K221" s="8"/>
      <c r="L221" s="8"/>
      <c r="M221" s="8"/>
      <c r="N221" s="8"/>
      <c r="O221" s="8"/>
      <c r="P221" s="8"/>
      <c r="Q221" s="8"/>
      <c r="R221" s="8"/>
      <c r="S221" s="8"/>
      <c r="T221" s="8"/>
      <c r="U221" s="8"/>
      <c r="V221" s="8"/>
      <c r="W221" s="8"/>
      <c r="X221"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746</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1004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800</v>
      </c>
      <c r="G20" s="484" t="s">
        <v>745</v>
      </c>
      <c r="H20" s="484" t="s">
        <v>737</v>
      </c>
      <c r="I20" s="484" t="s">
        <v>738</v>
      </c>
      <c r="J20" s="484" t="s">
        <v>739</v>
      </c>
      <c r="K20" s="484" t="s">
        <v>740</v>
      </c>
      <c r="L20" s="484" t="s">
        <v>741</v>
      </c>
      <c r="M20" s="484" t="s">
        <v>742</v>
      </c>
      <c r="N20" s="484" t="s">
        <v>743</v>
      </c>
      <c r="O20" s="484" t="s">
        <v>744</v>
      </c>
      <c r="P20" s="22"/>
      <c r="Q20" s="22"/>
      <c r="R20" s="22"/>
      <c r="S20" s="22"/>
      <c r="T20" s="22" t="s">
        <v>87</v>
      </c>
      <c r="U20" s="22" t="s">
        <v>800</v>
      </c>
      <c r="V20" s="22" t="s">
        <v>745</v>
      </c>
      <c r="W20" s="22" t="s">
        <v>737</v>
      </c>
      <c r="X20" s="22" t="s">
        <v>738</v>
      </c>
      <c r="Y20" s="22" t="s">
        <v>739</v>
      </c>
      <c r="Z20" s="22" t="s">
        <v>740</v>
      </c>
      <c r="AA20" s="22" t="s">
        <v>741</v>
      </c>
      <c r="AB20" s="22" t="s">
        <v>742</v>
      </c>
      <c r="AC20" s="22" t="s">
        <v>743</v>
      </c>
      <c r="AD20" s="22" t="s">
        <v>744</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948</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79"/>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79"/>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79"/>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747</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800</v>
      </c>
      <c r="H46" s="484" t="s">
        <v>745</v>
      </c>
      <c r="I46" s="484" t="s">
        <v>737</v>
      </c>
      <c r="J46" s="484" t="s">
        <v>738</v>
      </c>
      <c r="K46" s="484" t="s">
        <v>739</v>
      </c>
      <c r="L46" s="484" t="s">
        <v>740</v>
      </c>
      <c r="M46" s="484" t="s">
        <v>741</v>
      </c>
      <c r="N46" s="484" t="s">
        <v>742</v>
      </c>
      <c r="O46" s="484" t="s">
        <v>743</v>
      </c>
      <c r="P46" s="484" t="s">
        <v>744</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1005</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1005</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MIN(Crop!I99:I117)</f>
        <v>43784</v>
      </c>
      <c r="H59" s="240">
        <f>MIN(Crop!J99:J117)</f>
        <v>43784</v>
      </c>
      <c r="I59" s="240">
        <f>MIN(Crop!K99:K117)</f>
        <v>43784</v>
      </c>
      <c r="J59" s="240">
        <f>MIN(Crop!L99:L117)</f>
        <v>43784</v>
      </c>
      <c r="K59" s="240">
        <f>MIN(Crop!M99:M117)</f>
        <v>43784</v>
      </c>
      <c r="L59" s="240">
        <f>MIN(Crop!N99:N117)</f>
        <v>43784</v>
      </c>
      <c r="M59" s="240">
        <f>MIN(Crop!O99:O117)</f>
        <v>43784</v>
      </c>
      <c r="N59" s="240">
        <f>MIN(Crop!P99:P117)</f>
        <v>43784</v>
      </c>
      <c r="O59" s="240">
        <f>MIN(Crop!Q99:Q117)</f>
        <v>43784</v>
      </c>
      <c r="P59" s="240">
        <f>MIN(Crop!R99:R117)</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1005</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1005</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736</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5" t="s">
        <v>749</v>
      </c>
      <c r="H95" s="895"/>
      <c r="I95" s="895"/>
      <c r="J95" s="895"/>
      <c r="K95" s="895" t="s">
        <v>750</v>
      </c>
      <c r="L95" s="895"/>
      <c r="M95" s="895" t="s">
        <v>751</v>
      </c>
      <c r="N95" s="895"/>
      <c r="O95" s="17"/>
      <c r="P95" s="22"/>
      <c r="Q95" s="22"/>
      <c r="R95" s="22"/>
      <c r="S95" s="22"/>
      <c r="T95" s="22"/>
      <c r="U95" s="17" t="s">
        <v>1004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800</v>
      </c>
      <c r="G97" s="484" t="s">
        <v>745</v>
      </c>
      <c r="H97" s="484" t="s">
        <v>737</v>
      </c>
      <c r="I97" s="484" t="s">
        <v>738</v>
      </c>
      <c r="J97" s="484" t="s">
        <v>739</v>
      </c>
      <c r="K97" s="484" t="s">
        <v>740</v>
      </c>
      <c r="L97" s="484" t="s">
        <v>741</v>
      </c>
      <c r="M97" s="484" t="s">
        <v>742</v>
      </c>
      <c r="N97" s="484" t="s">
        <v>743</v>
      </c>
      <c r="O97" s="484" t="s">
        <v>744</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752</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766</v>
      </c>
      <c r="R98" s="2"/>
      <c r="S98" s="2"/>
      <c r="T98" s="2" t="s">
        <v>752</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753</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753</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754</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754</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755</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755</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756</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932</v>
      </c>
      <c r="R102" s="149"/>
      <c r="S102" s="705"/>
      <c r="T102" s="705" t="s">
        <v>756</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757</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1188</v>
      </c>
      <c r="R103" s="149"/>
      <c r="S103" s="149"/>
      <c r="T103" s="149" t="s">
        <v>757</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758</v>
      </c>
      <c r="F104" s="485">
        <v>43678</v>
      </c>
      <c r="G104" s="485">
        <v>43678</v>
      </c>
      <c r="H104" s="485">
        <v>43678</v>
      </c>
      <c r="I104" s="485">
        <v>43678</v>
      </c>
      <c r="J104" s="485">
        <v>43678</v>
      </c>
      <c r="K104" s="485">
        <v>43678</v>
      </c>
      <c r="L104" s="485">
        <v>43678</v>
      </c>
      <c r="M104" s="485">
        <v>43678</v>
      </c>
      <c r="N104" s="485">
        <v>43678</v>
      </c>
      <c r="O104" s="485">
        <v>43678</v>
      </c>
      <c r="R104" s="149"/>
      <c r="S104" s="149"/>
      <c r="T104" s="149" t="s">
        <v>758</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759</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759</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760</v>
      </c>
      <c r="F106" s="485">
        <v>43739</v>
      </c>
      <c r="G106" s="485">
        <v>43739</v>
      </c>
      <c r="H106" s="485">
        <v>43739</v>
      </c>
      <c r="I106" s="485">
        <v>43739</v>
      </c>
      <c r="J106" s="485">
        <v>43739</v>
      </c>
      <c r="K106" s="485">
        <v>43739</v>
      </c>
      <c r="L106" s="485">
        <v>43739</v>
      </c>
      <c r="M106" s="485">
        <v>43739</v>
      </c>
      <c r="N106" s="485">
        <v>43739</v>
      </c>
      <c r="O106" s="485">
        <v>43739</v>
      </c>
      <c r="R106" s="149"/>
      <c r="S106" s="149"/>
      <c r="T106" s="149" t="s">
        <v>760</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761</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764</v>
      </c>
      <c r="R107" s="149"/>
      <c r="S107" s="149"/>
      <c r="T107" s="149" t="s">
        <v>761</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765</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762</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767</v>
      </c>
      <c r="R109" s="2"/>
      <c r="S109" s="2"/>
      <c r="T109" s="2" t="s">
        <v>762</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763</v>
      </c>
      <c r="F110" s="485">
        <v>43862</v>
      </c>
      <c r="G110" s="485">
        <v>43862</v>
      </c>
      <c r="H110" s="485">
        <v>43862</v>
      </c>
      <c r="I110" s="485">
        <v>43862</v>
      </c>
      <c r="J110" s="485">
        <v>43862</v>
      </c>
      <c r="K110" s="485">
        <v>43862</v>
      </c>
      <c r="L110" s="485">
        <v>43862</v>
      </c>
      <c r="M110" s="485">
        <v>43862</v>
      </c>
      <c r="N110" s="485">
        <v>43862</v>
      </c>
      <c r="O110" s="485">
        <v>43862</v>
      </c>
      <c r="R110" s="2"/>
      <c r="S110" s="2"/>
      <c r="T110" s="2" t="s">
        <v>763</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768</v>
      </c>
      <c r="F111" s="485">
        <v>43891</v>
      </c>
      <c r="G111" s="485">
        <v>43891</v>
      </c>
      <c r="H111" s="485">
        <v>43891</v>
      </c>
      <c r="I111" s="485">
        <v>43891</v>
      </c>
      <c r="J111" s="485">
        <v>43891</v>
      </c>
      <c r="K111" s="485">
        <v>43891</v>
      </c>
      <c r="L111" s="485">
        <v>43891</v>
      </c>
      <c r="M111" s="485">
        <v>43891</v>
      </c>
      <c r="N111" s="485">
        <v>43891</v>
      </c>
      <c r="O111" s="485">
        <v>43891</v>
      </c>
      <c r="R111" s="2"/>
      <c r="S111" s="2"/>
      <c r="T111" s="2" t="s">
        <v>768</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1006</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1007</v>
      </c>
      <c r="R112" s="2"/>
      <c r="S112" s="2"/>
      <c r="T112" s="2" t="s">
        <v>1006</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1" priority="17">
      <formula>(F24&lt;F23)</formula>
    </cfRule>
  </conditionalFormatting>
  <conditionalFormatting sqref="F22:N22">
    <cfRule type="expression" dxfId="30" priority="18">
      <formula>(F22&lt;F21)</formula>
    </cfRule>
  </conditionalFormatting>
  <conditionalFormatting sqref="F21:O22">
    <cfRule type="expression" dxfId="29" priority="19">
      <formula>(F21&lt;#REF!)</formula>
    </cfRule>
  </conditionalFormatting>
  <conditionalFormatting sqref="F23:O23">
    <cfRule type="expression" dxfId="28" priority="7">
      <formula>(F23&lt;F22)</formula>
    </cfRule>
  </conditionalFormatting>
  <conditionalFormatting sqref="F25:O31">
    <cfRule type="expression" dxfId="27" priority="2">
      <formula>(F25&lt;F24)</formula>
    </cfRule>
  </conditionalFormatting>
  <conditionalFormatting sqref="G23">
    <cfRule type="expression" dxfId="26" priority="8">
      <formula>(G23&lt;#REF!)</formula>
    </cfRule>
  </conditionalFormatting>
  <conditionalFormatting sqref="G25">
    <cfRule type="expression" dxfId="25" priority="14">
      <formula>(G25&lt;#REF!)</formula>
    </cfRule>
  </conditionalFormatting>
  <conditionalFormatting sqref="H26">
    <cfRule type="expression" dxfId="24" priority="6">
      <formula>(H26&lt;#REF!)</formula>
    </cfRule>
  </conditionalFormatting>
  <conditionalFormatting sqref="J24 O24">
    <cfRule type="expression" dxfId="23" priority="20">
      <formula>(J24&lt;#REF!)</formula>
    </cfRule>
  </conditionalFormatting>
  <conditionalFormatting sqref="K27">
    <cfRule type="expression" dxfId="22" priority="1">
      <formula>(K27&lt;#REF!)</formula>
    </cfRule>
  </conditionalFormatting>
  <conditionalFormatting sqref="K26:L26">
    <cfRule type="expression" dxfId="21" priority="4">
      <formula>(K26&lt;#REF!)</formula>
    </cfRule>
  </conditionalFormatting>
  <conditionalFormatting sqref="K24:N24">
    <cfRule type="expression" dxfId="20"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1048</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1047</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1046</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1067</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1045</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1044</v>
      </c>
      <c r="K31" s="810" t="s">
        <v>1043</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1042</v>
      </c>
      <c r="H34" s="735"/>
      <c r="I34" s="822" t="s">
        <v>1041</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1040</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1039</v>
      </c>
      <c r="H36" s="735"/>
      <c r="I36" s="822" t="s">
        <v>1038</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1063</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1070</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1059</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1060</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1011</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1037</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1036</v>
      </c>
      <c r="J52" s="818" t="s">
        <v>1035</v>
      </c>
      <c r="K52" s="819" t="s">
        <v>1034</v>
      </c>
      <c r="L52" s="810"/>
      <c r="M52" s="785" t="s">
        <v>1023</v>
      </c>
      <c r="N52" s="785"/>
      <c r="O52" s="810"/>
      <c r="P52" s="791" t="s">
        <v>1021</v>
      </c>
      <c r="Q52" s="810"/>
      <c r="R52" s="785" t="s">
        <v>1019</v>
      </c>
      <c r="S52" s="810"/>
      <c r="T52" s="810" t="s">
        <v>1131</v>
      </c>
      <c r="U52" s="791"/>
      <c r="V52" s="791"/>
      <c r="W52" s="780"/>
      <c r="X52" s="774"/>
    </row>
    <row r="53" spans="1:24" ht="13" customHeight="1" x14ac:dyDescent="0.3">
      <c r="A53" s="725"/>
      <c r="B53" s="775"/>
      <c r="C53" s="785"/>
      <c r="D53" s="785"/>
      <c r="E53" s="785"/>
      <c r="F53" s="785"/>
      <c r="G53" s="785"/>
      <c r="H53" s="785"/>
      <c r="I53" s="810" t="s">
        <v>1033</v>
      </c>
      <c r="J53" s="810" t="s">
        <v>1032</v>
      </c>
      <c r="K53" s="810" t="s">
        <v>1031</v>
      </c>
      <c r="L53" s="810"/>
      <c r="M53" s="785" t="s">
        <v>1012</v>
      </c>
      <c r="N53" s="785" t="s">
        <v>1022</v>
      </c>
      <c r="O53" s="810"/>
      <c r="P53" s="791" t="s">
        <v>1020</v>
      </c>
      <c r="Q53" s="810"/>
      <c r="R53" s="785" t="s">
        <v>1018</v>
      </c>
      <c r="S53" s="810"/>
      <c r="T53" s="810" t="s">
        <v>1132</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1049</v>
      </c>
      <c r="H56" s="821" t="s">
        <v>364</v>
      </c>
      <c r="I56" s="128">
        <v>50</v>
      </c>
      <c r="J56" s="825">
        <v>4.5</v>
      </c>
      <c r="K56" s="669">
        <v>0.01</v>
      </c>
      <c r="L56" s="786"/>
      <c r="M56" s="96">
        <v>0.23699999999999999</v>
      </c>
      <c r="N56" s="96">
        <v>0.64</v>
      </c>
      <c r="O56" s="786"/>
      <c r="P56" s="96">
        <v>0.42</v>
      </c>
      <c r="Q56" s="805"/>
      <c r="R56" s="96">
        <v>1</v>
      </c>
      <c r="S56" s="786"/>
      <c r="T56" s="854">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4">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4">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4">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4">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4">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4">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4">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4">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4">
        <f>MAX(12%,MIN(20%,20%-(P65-30%)*0.8))</f>
        <v>0.12</v>
      </c>
      <c r="U65" s="781"/>
      <c r="V65" s="781"/>
      <c r="W65" s="820"/>
      <c r="X65" s="774"/>
    </row>
    <row r="66" spans="1:24" ht="13" customHeight="1" x14ac:dyDescent="0.3">
      <c r="A66" s="725"/>
      <c r="B66" s="775"/>
      <c r="C66" s="785"/>
      <c r="D66" s="785"/>
      <c r="E66" s="785"/>
      <c r="F66" s="787"/>
      <c r="G66" s="788" t="s">
        <v>1050</v>
      </c>
      <c r="H66" s="821" t="s">
        <v>364</v>
      </c>
      <c r="I66" s="128">
        <v>50</v>
      </c>
      <c r="J66" s="825">
        <v>4.5</v>
      </c>
      <c r="K66" s="669">
        <v>0.01</v>
      </c>
      <c r="L66" s="786"/>
      <c r="M66" s="826">
        <f>M65</f>
        <v>0.23699999999999999</v>
      </c>
      <c r="N66" s="788"/>
      <c r="O66" s="786"/>
      <c r="P66" s="96">
        <v>0.42</v>
      </c>
      <c r="Q66" s="805"/>
      <c r="R66" s="96">
        <v>1</v>
      </c>
      <c r="S66" s="786"/>
      <c r="T66" s="854">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4">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4">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4">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4">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4">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4">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4">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4">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4">
        <f t="shared" si="0"/>
        <v>0.12</v>
      </c>
      <c r="U75" s="781"/>
      <c r="V75" s="781"/>
      <c r="W75" s="820"/>
      <c r="X75" s="774"/>
    </row>
    <row r="76" spans="1:24" ht="13" customHeight="1" outlineLevel="1" x14ac:dyDescent="0.3">
      <c r="A76" s="725"/>
      <c r="B76" s="775"/>
      <c r="C76" s="785"/>
      <c r="D76" s="785"/>
      <c r="E76" s="785"/>
      <c r="F76" s="787"/>
      <c r="G76" s="788" t="s">
        <v>1051</v>
      </c>
      <c r="H76" s="821" t="s">
        <v>364</v>
      </c>
      <c r="I76" s="128">
        <v>50</v>
      </c>
      <c r="J76" s="825">
        <v>4.5</v>
      </c>
      <c r="K76" s="669">
        <v>0.01</v>
      </c>
      <c r="L76" s="786"/>
      <c r="M76" s="826">
        <f t="shared" si="1"/>
        <v>0.23699999999999999</v>
      </c>
      <c r="N76" s="788"/>
      <c r="O76" s="786"/>
      <c r="P76" s="96">
        <v>0.42</v>
      </c>
      <c r="Q76" s="805"/>
      <c r="R76" s="96">
        <v>1</v>
      </c>
      <c r="S76" s="786"/>
      <c r="T76" s="854">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4">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4">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4">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4">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4">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4">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4">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4">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4">
        <f t="shared" si="0"/>
        <v>0.12</v>
      </c>
      <c r="U85" s="781"/>
      <c r="V85" s="781"/>
      <c r="W85" s="820"/>
      <c r="X85" s="774"/>
    </row>
    <row r="86" spans="1:24" ht="13" customHeight="1" outlineLevel="1" x14ac:dyDescent="0.3">
      <c r="A86" s="725"/>
      <c r="B86" s="775"/>
      <c r="C86" s="785"/>
      <c r="D86" s="785"/>
      <c r="E86" s="785"/>
      <c r="F86" s="787"/>
      <c r="G86" s="788" t="s">
        <v>1052</v>
      </c>
      <c r="H86" s="821" t="s">
        <v>364</v>
      </c>
      <c r="I86" s="128">
        <v>50</v>
      </c>
      <c r="J86" s="825">
        <v>4.5</v>
      </c>
      <c r="K86" s="669">
        <v>0.01</v>
      </c>
      <c r="L86" s="786"/>
      <c r="M86" s="826">
        <f t="shared" si="1"/>
        <v>0.23699999999999999</v>
      </c>
      <c r="N86" s="788"/>
      <c r="O86" s="786"/>
      <c r="P86" s="96">
        <v>0.42</v>
      </c>
      <c r="Q86" s="805"/>
      <c r="R86" s="96">
        <v>1</v>
      </c>
      <c r="S86" s="786"/>
      <c r="T86" s="854">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4">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4">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4">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4">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4">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4">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4">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4">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4">
        <f t="shared" si="0"/>
        <v>0.12</v>
      </c>
      <c r="U95" s="781"/>
      <c r="V95" s="781"/>
      <c r="W95" s="820"/>
      <c r="X95" s="774"/>
    </row>
    <row r="96" spans="1:24" ht="13" customHeight="1" outlineLevel="1" x14ac:dyDescent="0.3">
      <c r="A96" s="725"/>
      <c r="B96" s="775"/>
      <c r="C96" s="785"/>
      <c r="D96" s="785"/>
      <c r="E96" s="785"/>
      <c r="F96" s="787"/>
      <c r="G96" s="788" t="s">
        <v>1053</v>
      </c>
      <c r="H96" s="821" t="s">
        <v>364</v>
      </c>
      <c r="I96" s="128">
        <v>50</v>
      </c>
      <c r="J96" s="825">
        <v>4.5</v>
      </c>
      <c r="K96" s="669">
        <v>0.01</v>
      </c>
      <c r="L96" s="786"/>
      <c r="M96" s="826">
        <f t="shared" si="1"/>
        <v>0.23699999999999999</v>
      </c>
      <c r="N96" s="788"/>
      <c r="O96" s="786"/>
      <c r="P96" s="96">
        <v>0.42</v>
      </c>
      <c r="Q96" s="805"/>
      <c r="R96" s="96">
        <v>1</v>
      </c>
      <c r="S96" s="786"/>
      <c r="T96" s="854">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4">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4">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4">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4">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4">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4">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4">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4">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4">
        <f t="shared" si="0"/>
        <v>0.12</v>
      </c>
      <c r="U105" s="781"/>
      <c r="V105" s="781"/>
      <c r="W105" s="820"/>
      <c r="X105" s="774"/>
    </row>
    <row r="106" spans="1:24" ht="13" customHeight="1" outlineLevel="1" x14ac:dyDescent="0.3">
      <c r="A106" s="725"/>
      <c r="B106" s="775"/>
      <c r="C106" s="785"/>
      <c r="D106" s="785"/>
      <c r="E106" s="785"/>
      <c r="F106" s="787"/>
      <c r="G106" s="788" t="s">
        <v>1054</v>
      </c>
      <c r="H106" s="821" t="s">
        <v>364</v>
      </c>
      <c r="I106" s="128">
        <v>50</v>
      </c>
      <c r="J106" s="825">
        <v>4.5</v>
      </c>
      <c r="K106" s="669">
        <v>0.01</v>
      </c>
      <c r="L106" s="786"/>
      <c r="M106" s="826">
        <f t="shared" si="1"/>
        <v>0.23699999999999999</v>
      </c>
      <c r="N106" s="788"/>
      <c r="O106" s="786"/>
      <c r="P106" s="96">
        <v>0.42</v>
      </c>
      <c r="Q106" s="805"/>
      <c r="R106" s="96">
        <v>1</v>
      </c>
      <c r="S106" s="786"/>
      <c r="T106" s="854">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4">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4">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4">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4">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4">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4">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4">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4">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4">
        <f t="shared" si="0"/>
        <v>0.12</v>
      </c>
      <c r="U115" s="781"/>
      <c r="V115" s="781"/>
      <c r="W115" s="820"/>
      <c r="X115" s="774"/>
    </row>
    <row r="116" spans="1:24" ht="13" customHeight="1" outlineLevel="1" x14ac:dyDescent="0.3">
      <c r="A116" s="725"/>
      <c r="B116" s="775"/>
      <c r="C116" s="785"/>
      <c r="D116" s="785"/>
      <c r="E116" s="785"/>
      <c r="F116" s="787"/>
      <c r="G116" s="788" t="s">
        <v>1055</v>
      </c>
      <c r="H116" s="821" t="s">
        <v>364</v>
      </c>
      <c r="I116" s="128">
        <v>50</v>
      </c>
      <c r="J116" s="825">
        <v>4.5</v>
      </c>
      <c r="K116" s="669">
        <v>0.01</v>
      </c>
      <c r="L116" s="786"/>
      <c r="M116" s="826">
        <f t="shared" si="1"/>
        <v>0.23699999999999999</v>
      </c>
      <c r="N116" s="788"/>
      <c r="O116" s="786"/>
      <c r="P116" s="96">
        <v>0.42</v>
      </c>
      <c r="Q116" s="805"/>
      <c r="R116" s="96">
        <v>1</v>
      </c>
      <c r="S116" s="786"/>
      <c r="T116" s="854">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4">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4">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4">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4">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4">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4">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4">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4">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4">
        <f t="shared" si="2"/>
        <v>0.12</v>
      </c>
      <c r="U125" s="781"/>
      <c r="V125" s="781"/>
      <c r="W125" s="820"/>
      <c r="X125" s="774"/>
    </row>
    <row r="126" spans="1:24" ht="13" customHeight="1" outlineLevel="1" x14ac:dyDescent="0.3">
      <c r="A126" s="725"/>
      <c r="B126" s="775"/>
      <c r="C126" s="785"/>
      <c r="D126" s="785"/>
      <c r="E126" s="785"/>
      <c r="F126" s="787"/>
      <c r="G126" s="788" t="s">
        <v>1056</v>
      </c>
      <c r="H126" s="821" t="s">
        <v>364</v>
      </c>
      <c r="I126" s="128">
        <v>50</v>
      </c>
      <c r="J126" s="825">
        <v>4.5</v>
      </c>
      <c r="K126" s="669">
        <v>0.01</v>
      </c>
      <c r="L126" s="786"/>
      <c r="M126" s="826">
        <f t="shared" si="1"/>
        <v>0.23699999999999999</v>
      </c>
      <c r="N126" s="788"/>
      <c r="O126" s="786"/>
      <c r="P126" s="96">
        <v>0.42</v>
      </c>
      <c r="Q126" s="805"/>
      <c r="R126" s="96">
        <v>1</v>
      </c>
      <c r="S126" s="786"/>
      <c r="T126" s="854">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4">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4">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4">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4">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4">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4">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4">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4">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4">
        <f t="shared" si="2"/>
        <v>0.12</v>
      </c>
      <c r="U135" s="781"/>
      <c r="V135" s="781"/>
      <c r="W135" s="820"/>
      <c r="X135" s="774"/>
    </row>
    <row r="136" spans="1:24" ht="13" customHeight="1" outlineLevel="1" x14ac:dyDescent="0.3">
      <c r="A136" s="725"/>
      <c r="B136" s="775"/>
      <c r="C136" s="785"/>
      <c r="D136" s="785"/>
      <c r="E136" s="785"/>
      <c r="F136" s="787"/>
      <c r="G136" s="788" t="s">
        <v>1057</v>
      </c>
      <c r="H136" s="821" t="s">
        <v>364</v>
      </c>
      <c r="I136" s="128">
        <v>50</v>
      </c>
      <c r="J136" s="825">
        <v>4.5</v>
      </c>
      <c r="K136" s="669">
        <v>0.01</v>
      </c>
      <c r="L136" s="786"/>
      <c r="M136" s="826">
        <f t="shared" si="3"/>
        <v>0.23699999999999999</v>
      </c>
      <c r="N136" s="788"/>
      <c r="O136" s="786"/>
      <c r="P136" s="96">
        <v>0.42</v>
      </c>
      <c r="Q136" s="805"/>
      <c r="R136" s="96">
        <v>1</v>
      </c>
      <c r="S136" s="786"/>
      <c r="T136" s="854">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4">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4">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4">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4">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4">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4">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4">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4">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4">
        <f t="shared" si="2"/>
        <v>0.12</v>
      </c>
      <c r="U145" s="781"/>
      <c r="V145" s="781"/>
      <c r="W145" s="820"/>
      <c r="X145" s="774"/>
    </row>
    <row r="146" spans="1:25" ht="13" customHeight="1" outlineLevel="1" x14ac:dyDescent="0.3">
      <c r="A146" s="725"/>
      <c r="B146" s="775"/>
      <c r="C146" s="785"/>
      <c r="D146" s="785"/>
      <c r="E146" s="785"/>
      <c r="F146" s="787"/>
      <c r="G146" s="788" t="s">
        <v>1058</v>
      </c>
      <c r="H146" s="821" t="s">
        <v>364</v>
      </c>
      <c r="I146" s="128">
        <v>50</v>
      </c>
      <c r="J146" s="825">
        <v>4.5</v>
      </c>
      <c r="K146" s="669">
        <v>0.01</v>
      </c>
      <c r="L146" s="786"/>
      <c r="M146" s="826">
        <f t="shared" si="3"/>
        <v>0.23699999999999999</v>
      </c>
      <c r="N146" s="788"/>
      <c r="O146" s="786"/>
      <c r="P146" s="96">
        <v>0.42</v>
      </c>
      <c r="Q146" s="805"/>
      <c r="R146" s="96">
        <v>1</v>
      </c>
      <c r="S146" s="786"/>
      <c r="T146" s="854">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4">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4">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4">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4">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4">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4">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4">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4">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4">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1061</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861</v>
      </c>
      <c r="O170" s="23" t="s">
        <v>862</v>
      </c>
      <c r="P170" s="23" t="s">
        <v>863</v>
      </c>
      <c r="Q170" s="23" t="s">
        <v>1071</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1062</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1030</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1029</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1028</v>
      </c>
      <c r="J188" s="810" t="s">
        <v>1027</v>
      </c>
      <c r="K188" s="810" t="s">
        <v>1026</v>
      </c>
      <c r="L188" s="810" t="s">
        <v>1025</v>
      </c>
      <c r="M188" s="810" t="s">
        <v>1024</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1017</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1016</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1015</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1014</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1013</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5"/>
  <sheetViews>
    <sheetView topLeftCell="A110" workbookViewId="0">
      <selection activeCell="A141" sqref="A141:XFD14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904</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903</v>
      </c>
      <c r="H72" s="141" t="s">
        <v>251</v>
      </c>
      <c r="I72" s="22"/>
      <c r="J72" s="23" t="s">
        <v>88</v>
      </c>
      <c r="K72" s="23" t="s">
        <v>903</v>
      </c>
      <c r="L72" s="23" t="s">
        <v>251</v>
      </c>
      <c r="M72" s="22"/>
      <c r="N72" s="23" t="s">
        <v>88</v>
      </c>
      <c r="O72" s="23" t="s">
        <v>903</v>
      </c>
      <c r="P72" s="23" t="s">
        <v>251</v>
      </c>
      <c r="Q72" s="22"/>
      <c r="R72" s="23" t="s">
        <v>88</v>
      </c>
      <c r="S72" s="23" t="s">
        <v>903</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902</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5"/>
      <c r="F99" s="896"/>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903</v>
      </c>
      <c r="L100" s="23" t="s">
        <v>251</v>
      </c>
      <c r="M100" s="23"/>
      <c r="N100" s="23" t="s">
        <v>88</v>
      </c>
      <c r="O100" s="23" t="s">
        <v>903</v>
      </c>
      <c r="P100" s="23" t="s">
        <v>251</v>
      </c>
      <c r="Q100" s="23"/>
      <c r="R100" s="23" t="s">
        <v>88</v>
      </c>
      <c r="S100" s="23" t="s">
        <v>903</v>
      </c>
      <c r="T100" s="23" t="s">
        <v>251</v>
      </c>
      <c r="U100" s="23"/>
      <c r="V100" s="23" t="s">
        <v>88</v>
      </c>
      <c r="W100" s="23" t="s">
        <v>903</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lf</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ms</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od</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of</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rd</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v</v>
      </c>
      <c r="H115" s="598">
        <v>1.2</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wd</v>
      </c>
      <c r="H117" s="598">
        <v>1.3</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26"/>
      <c r="E119" s="644"/>
      <c r="F119" s="644"/>
      <c r="G119" s="652" t="str">
        <f>General!G35</f>
        <v>zd</v>
      </c>
      <c r="H119" s="598">
        <v>1.2</v>
      </c>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644"/>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t="s">
        <v>722</v>
      </c>
      <c r="F125" s="644"/>
      <c r="G125" s="644"/>
      <c r="H125" s="644"/>
      <c r="I125" s="644"/>
      <c r="J125" s="644"/>
      <c r="K125" s="644"/>
      <c r="L125" s="644"/>
      <c r="M125" s="644"/>
      <c r="N125" s="644"/>
      <c r="O125" s="644"/>
      <c r="P125" s="644"/>
      <c r="Q125" s="644"/>
      <c r="R125" s="644"/>
      <c r="S125" s="644"/>
      <c r="T125" s="644"/>
      <c r="U125" s="644"/>
      <c r="V125" s="644"/>
      <c r="W125" s="644"/>
      <c r="X125" s="644"/>
      <c r="Z125" s="16"/>
      <c r="AA125" s="8"/>
      <c r="AB125" s="8"/>
      <c r="AC125" s="8"/>
    </row>
    <row r="126" spans="1:29" ht="13.5" customHeight="1" outlineLevel="1" x14ac:dyDescent="0.35">
      <c r="A126" s="6"/>
      <c r="B126" s="7"/>
      <c r="C126" s="17"/>
      <c r="D126" s="33"/>
      <c r="E126" s="707"/>
      <c r="F126" s="708">
        <v>43466</v>
      </c>
      <c r="G126" s="708">
        <v>43497</v>
      </c>
      <c r="H126" s="708">
        <v>43525</v>
      </c>
      <c r="I126" s="708">
        <v>43556</v>
      </c>
      <c r="J126" s="708">
        <v>43586</v>
      </c>
      <c r="K126" s="708">
        <v>43617</v>
      </c>
      <c r="L126" s="708">
        <v>43647</v>
      </c>
      <c r="M126" s="708">
        <v>43678</v>
      </c>
      <c r="N126" s="708">
        <v>43709</v>
      </c>
      <c r="O126" s="708">
        <v>43739</v>
      </c>
      <c r="P126" s="708">
        <v>43770</v>
      </c>
      <c r="Q126" s="708">
        <v>43800</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88</v>
      </c>
      <c r="F127" s="709">
        <f>MIN(364,INT((F126 - DATE(YEAR(F126),1,1))))</f>
        <v>0</v>
      </c>
      <c r="G127" s="709">
        <f t="shared" ref="G127:Q127" si="1">MIN(364,INT((G126 - DATE(YEAR(G126),1,1))))</f>
        <v>31</v>
      </c>
      <c r="H127" s="709">
        <f t="shared" si="1"/>
        <v>59</v>
      </c>
      <c r="I127" s="709">
        <f t="shared" si="1"/>
        <v>90</v>
      </c>
      <c r="J127" s="709">
        <f t="shared" si="1"/>
        <v>120</v>
      </c>
      <c r="K127" s="709">
        <f t="shared" si="1"/>
        <v>151</v>
      </c>
      <c r="L127" s="709">
        <f t="shared" si="1"/>
        <v>181</v>
      </c>
      <c r="M127" s="709">
        <f t="shared" si="1"/>
        <v>212</v>
      </c>
      <c r="N127" s="709">
        <f t="shared" si="1"/>
        <v>243</v>
      </c>
      <c r="O127" s="709">
        <f t="shared" si="1"/>
        <v>273</v>
      </c>
      <c r="P127" s="709">
        <f t="shared" si="1"/>
        <v>304</v>
      </c>
      <c r="Q127" s="709">
        <f t="shared" si="1"/>
        <v>334</v>
      </c>
      <c r="R127" s="644"/>
      <c r="S127" s="644"/>
      <c r="T127" s="644"/>
      <c r="U127" s="644"/>
      <c r="V127" s="644"/>
      <c r="W127" s="644"/>
      <c r="X127" s="644"/>
      <c r="Z127" s="16"/>
      <c r="AA127" s="8"/>
      <c r="AB127" s="8"/>
      <c r="AC127" s="8"/>
    </row>
    <row r="128" spans="1:29" ht="13.5" customHeight="1" outlineLevel="1" x14ac:dyDescent="0.35">
      <c r="A128" s="6"/>
      <c r="B128" s="7"/>
      <c r="C128" s="17"/>
      <c r="D128" s="33"/>
      <c r="E128" s="598" t="s">
        <v>723</v>
      </c>
      <c r="F128" s="598">
        <v>0</v>
      </c>
      <c r="G128" s="598">
        <v>0</v>
      </c>
      <c r="H128" s="598">
        <v>0</v>
      </c>
      <c r="I128" s="598">
        <v>0</v>
      </c>
      <c r="J128" s="598">
        <v>0</v>
      </c>
      <c r="K128" s="598">
        <v>0.5</v>
      </c>
      <c r="L128" s="598">
        <v>0.5</v>
      </c>
      <c r="M128" s="598">
        <v>0.3</v>
      </c>
      <c r="N128" s="598">
        <v>0.3</v>
      </c>
      <c r="O128" s="598">
        <v>0</v>
      </c>
      <c r="P128" s="598">
        <v>0</v>
      </c>
      <c r="Q128" s="598">
        <v>0</v>
      </c>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644"/>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707" t="s">
        <v>721</v>
      </c>
      <c r="F132" s="644"/>
      <c r="G132" s="644"/>
      <c r="H132" s="644"/>
      <c r="I132" s="644"/>
      <c r="J132" s="644"/>
      <c r="K132" s="644"/>
      <c r="L132" s="644"/>
      <c r="M132" s="644"/>
      <c r="N132" s="644"/>
      <c r="O132" s="644"/>
      <c r="P132" s="644"/>
      <c r="Q132" s="644"/>
      <c r="R132" s="644"/>
      <c r="S132" s="644"/>
      <c r="T132" s="644"/>
      <c r="U132" s="644"/>
      <c r="V132" s="644"/>
      <c r="W132" s="644"/>
      <c r="X132" s="644"/>
      <c r="Z132" s="16"/>
      <c r="AA132" s="8"/>
      <c r="AB132" s="8"/>
      <c r="AC132" s="8"/>
    </row>
    <row r="133" spans="1:29" ht="13.5" customHeight="1" outlineLevel="1" x14ac:dyDescent="0.35">
      <c r="A133" s="6"/>
      <c r="B133" s="7"/>
      <c r="C133" s="17"/>
      <c r="D133" s="33"/>
      <c r="E133" s="598"/>
      <c r="F133" s="653">
        <f>F127</f>
        <v>0</v>
      </c>
      <c r="G133" s="653">
        <f t="shared" ref="G133:Q133" si="2">G127</f>
        <v>31</v>
      </c>
      <c r="H133" s="653">
        <f t="shared" si="2"/>
        <v>59</v>
      </c>
      <c r="I133" s="653">
        <f t="shared" si="2"/>
        <v>90</v>
      </c>
      <c r="J133" s="653">
        <f t="shared" si="2"/>
        <v>120</v>
      </c>
      <c r="K133" s="653">
        <f t="shared" si="2"/>
        <v>151</v>
      </c>
      <c r="L133" s="653">
        <f t="shared" si="2"/>
        <v>181</v>
      </c>
      <c r="M133" s="653">
        <f t="shared" si="2"/>
        <v>212</v>
      </c>
      <c r="N133" s="653">
        <f t="shared" si="2"/>
        <v>243</v>
      </c>
      <c r="O133" s="653">
        <f t="shared" si="2"/>
        <v>273</v>
      </c>
      <c r="P133" s="653">
        <f t="shared" si="2"/>
        <v>304</v>
      </c>
      <c r="Q133" s="653">
        <f t="shared" si="2"/>
        <v>334</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General!G17</f>
        <v>b</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General!G18</f>
        <v>bd</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General!G19</f>
        <v>f</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General!G20</f>
        <v>h</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General!G21</f>
        <v>i</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General!G22</f>
        <v>k</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General!G23</f>
        <v>l</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General!G24</f>
        <v>lf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General!G25</f>
        <v>ms</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General!G26</f>
        <v>o</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General!G27</f>
        <v>od</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General!G28</f>
        <v>of</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General!G29</f>
        <v>r</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General!G30</f>
        <v>rd</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General!G31</f>
        <v>v</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General!G32</f>
        <v>w</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General!G33</f>
        <v>wd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13.5" customHeight="1" outlineLevel="1" x14ac:dyDescent="0.35">
      <c r="A151" s="6"/>
      <c r="B151" s="7"/>
      <c r="C151" s="17"/>
      <c r="D151" s="33"/>
      <c r="E151" s="653" t="str">
        <f>General!G34</f>
        <v>z</v>
      </c>
      <c r="F151" s="598">
        <v>0</v>
      </c>
      <c r="G151" s="598">
        <v>0</v>
      </c>
      <c r="H151" s="598">
        <v>0</v>
      </c>
      <c r="I151" s="598">
        <v>0</v>
      </c>
      <c r="J151" s="598">
        <v>0</v>
      </c>
      <c r="K151" s="598">
        <v>0.1</v>
      </c>
      <c r="L151" s="598">
        <v>0.1</v>
      </c>
      <c r="M151" s="598">
        <v>0.1</v>
      </c>
      <c r="N151" s="598">
        <v>0.1</v>
      </c>
      <c r="O151" s="598">
        <v>0</v>
      </c>
      <c r="P151" s="598">
        <v>0</v>
      </c>
      <c r="Q151" s="598">
        <v>0</v>
      </c>
      <c r="R151" s="644"/>
      <c r="S151" s="644"/>
      <c r="T151" s="644"/>
      <c r="U151" s="644"/>
      <c r="V151" s="644"/>
      <c r="W151" s="644"/>
      <c r="X151" s="644"/>
      <c r="Z151" s="16"/>
      <c r="AA151" s="8"/>
      <c r="AB151" s="8"/>
      <c r="AC151" s="8"/>
    </row>
    <row r="152" spans="1:29" ht="13.5" customHeight="1" outlineLevel="1" x14ac:dyDescent="0.35">
      <c r="A152" s="6"/>
      <c r="B152" s="7"/>
      <c r="C152" s="17"/>
      <c r="D152" s="33"/>
      <c r="E152" s="653" t="str">
        <f>General!G35</f>
        <v>zd</v>
      </c>
      <c r="F152" s="598">
        <v>0</v>
      </c>
      <c r="G152" s="598">
        <v>0</v>
      </c>
      <c r="H152" s="598">
        <v>0</v>
      </c>
      <c r="I152" s="598">
        <v>0</v>
      </c>
      <c r="J152" s="598">
        <v>0</v>
      </c>
      <c r="K152" s="598">
        <v>0.1</v>
      </c>
      <c r="L152" s="598">
        <v>0.1</v>
      </c>
      <c r="M152" s="598">
        <v>0.1</v>
      </c>
      <c r="N152" s="598">
        <v>0.1</v>
      </c>
      <c r="O152" s="598">
        <v>0</v>
      </c>
      <c r="P152" s="598">
        <v>0</v>
      </c>
      <c r="Q152" s="598">
        <v>0</v>
      </c>
      <c r="R152" s="644"/>
      <c r="S152" s="644"/>
      <c r="T152" s="644"/>
      <c r="U152" s="644"/>
      <c r="V152" s="644"/>
      <c r="W152" s="644"/>
      <c r="X152" s="644"/>
      <c r="Z152" s="16"/>
      <c r="AA152" s="8"/>
      <c r="AB152" s="8"/>
      <c r="AC152" s="8"/>
    </row>
    <row r="153" spans="1:29" ht="5.15" customHeight="1" outlineLevel="1" x14ac:dyDescent="0.35">
      <c r="A153" s="6"/>
      <c r="B153" s="7"/>
      <c r="C153" s="17"/>
      <c r="D153" s="33"/>
      <c r="E153" s="644"/>
      <c r="F153" s="644"/>
      <c r="G153" s="644"/>
      <c r="H153" s="644"/>
      <c r="I153" s="644"/>
      <c r="J153" s="644"/>
      <c r="K153" s="644"/>
      <c r="L153" s="644"/>
      <c r="M153" s="644"/>
      <c r="N153" s="644"/>
      <c r="O153" s="644"/>
      <c r="P153" s="644"/>
      <c r="Q153" s="644"/>
      <c r="R153" s="644"/>
      <c r="S153" s="644"/>
      <c r="T153" s="644"/>
      <c r="U153" s="644"/>
      <c r="V153" s="644"/>
      <c r="W153" s="644"/>
      <c r="X153" s="644"/>
      <c r="Z153" s="16"/>
      <c r="AA153" s="8"/>
      <c r="AB153" s="8"/>
      <c r="AC153" s="8"/>
    </row>
    <row r="154" spans="1:29" ht="25.4" customHeight="1" x14ac:dyDescent="0.35">
      <c r="A154" s="6"/>
      <c r="B154" s="7"/>
      <c r="C154" s="39"/>
      <c r="D154" s="39"/>
      <c r="E154" s="40" t="str">
        <f>E95</f>
        <v>Labour Phases</v>
      </c>
      <c r="F154" s="39"/>
      <c r="G154" s="39"/>
      <c r="H154" s="39"/>
      <c r="I154" s="39"/>
      <c r="J154" s="39"/>
      <c r="K154" s="39"/>
      <c r="L154" s="39"/>
      <c r="M154" s="39"/>
      <c r="N154" s="39"/>
      <c r="O154" s="39"/>
      <c r="P154" s="39"/>
      <c r="Q154" s="39"/>
      <c r="R154" s="39"/>
      <c r="S154" s="39"/>
      <c r="T154" s="39"/>
      <c r="U154" s="39"/>
      <c r="V154" s="39"/>
      <c r="W154" s="39"/>
      <c r="X154" s="39"/>
      <c r="Y154" s="39"/>
      <c r="Z154" s="41" t="s">
        <v>23</v>
      </c>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2"/>
  <sheetViews>
    <sheetView topLeftCell="A153" zoomScale="80" zoomScaleNormal="80"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1112</v>
      </c>
      <c r="I20" s="88"/>
      <c r="J20" s="88"/>
      <c r="K20" s="844">
        <v>30</v>
      </c>
      <c r="L20" s="844">
        <f>K20</f>
        <v>30</v>
      </c>
      <c r="M20" s="844">
        <f t="shared" ref="M20:T20" si="1">L20</f>
        <v>30</v>
      </c>
      <c r="N20" s="844">
        <f t="shared" si="1"/>
        <v>30</v>
      </c>
      <c r="O20" s="844">
        <f t="shared" si="1"/>
        <v>30</v>
      </c>
      <c r="P20" s="844">
        <f t="shared" si="1"/>
        <v>30</v>
      </c>
      <c r="Q20" s="844">
        <f t="shared" si="1"/>
        <v>30</v>
      </c>
      <c r="R20" s="844">
        <f t="shared" si="1"/>
        <v>30</v>
      </c>
      <c r="S20" s="844">
        <f t="shared" si="1"/>
        <v>30</v>
      </c>
      <c r="T20" s="844">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1113</v>
      </c>
      <c r="I21" s="86"/>
      <c r="J21" s="86"/>
      <c r="K21" s="845" cm="1">
        <f t="array" ref="K21:T21">TRANSPOSE(General!i_break)</f>
        <v>133</v>
      </c>
      <c r="L21" s="651">
        <v>119</v>
      </c>
      <c r="M21" s="651">
        <v>119</v>
      </c>
      <c r="N21" s="651">
        <v>119</v>
      </c>
      <c r="O21" s="651">
        <v>119</v>
      </c>
      <c r="P21" s="872">
        <v>140</v>
      </c>
      <c r="Q21" s="872">
        <v>140</v>
      </c>
      <c r="R21" s="873">
        <v>140</v>
      </c>
      <c r="S21" s="873">
        <v>140</v>
      </c>
      <c r="T21" s="873">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1114</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977</v>
      </c>
      <c r="I24" s="86"/>
      <c r="J24" s="86" t="s">
        <v>366</v>
      </c>
      <c r="K24" s="846">
        <f>MIN(1,(MAX(0, Periods!U22-(K$21+K$20))+MAX(0,K$21-Periods!U21))/(Periods!U22-Periods!U21))</f>
        <v>1</v>
      </c>
      <c r="L24" s="846">
        <f>MIN(1,(MAX(0, Periods!V22-(L$21+L$20))+MAX(0,L$21-Periods!V21))/(Periods!V22-Periods!V21))</f>
        <v>1</v>
      </c>
      <c r="M24" s="846">
        <f>MIN(1,(MAX(0, Periods!W22-(M$21+M$20))+MAX(0,M$21-Periods!W21))/(Periods!W22-Periods!W21))</f>
        <v>1</v>
      </c>
      <c r="N24" s="846">
        <f>MIN(1,(MAX(0, Periods!X22-(N$21+N$20))+MAX(0,N$21-Periods!X21))/(Periods!X22-Periods!X21))</f>
        <v>1</v>
      </c>
      <c r="O24" s="846">
        <f>MIN(1,(MAX(0, Periods!Y22-(O$21+O$20))+MAX(0,O$21-Periods!Y21))/(Periods!Y22-Periods!Y21))</f>
        <v>1</v>
      </c>
      <c r="P24" s="846">
        <f>MIN(1,(MAX(0, Periods!Z22-(P$21+P$20))+MAX(0,P$21-Periods!Z21))/(Periods!Z22-Periods!Z21))</f>
        <v>1</v>
      </c>
      <c r="Q24" s="846">
        <f>MIN(1,(MAX(0, Periods!AA22-(Q$21+Q$20))+MAX(0,Q$21-Periods!AA21))/(Periods!AA22-Periods!AA21))</f>
        <v>1</v>
      </c>
      <c r="R24" s="846">
        <f>MIN(1,(MAX(0, Periods!AB22-(R$21+R$20))+MAX(0,R$21-Periods!AB21))/(Periods!AB22-Periods!AB21))</f>
        <v>1</v>
      </c>
      <c r="S24" s="846">
        <f>MIN(1,(MAX(0, Periods!AC22-(S$21+S$20))+MAX(0,S$21-Periods!AC21))/(Periods!AC22-Periods!AC21))</f>
        <v>1</v>
      </c>
      <c r="T24" s="846">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6">
        <f>MIN(1,(MAX(0, Periods!U23-(K$21+K$20))+MAX(0,K$21-Periods!U22))/(Periods!U23-Periods!U22))</f>
        <v>0</v>
      </c>
      <c r="L25" s="846">
        <f>MIN(1,(MAX(0, Periods!V23-(L$21+L$20))+MAX(0,L$21-Periods!V22))/(Periods!V23-Periods!V22))</f>
        <v>0.2857142857142857</v>
      </c>
      <c r="M25" s="846">
        <f>MIN(1,(MAX(0, Periods!W23-(M$21+M$20))+MAX(0,M$21-Periods!W22))/(Periods!W23-Periods!W22))</f>
        <v>0.2857142857142857</v>
      </c>
      <c r="N25" s="846">
        <f>MIN(1,(MAX(0, Periods!X23-(N$21+N$20))+MAX(0,N$21-Periods!X22))/(Periods!X23-Periods!X22))</f>
        <v>0.2857142857142857</v>
      </c>
      <c r="O25" s="846">
        <f>MIN(1,(MAX(0, Periods!Y23-(O$21+O$20))+MAX(0,O$21-Periods!Y22))/(Periods!Y23-Periods!Y22))</f>
        <v>0.2857142857142857</v>
      </c>
      <c r="P25" s="846">
        <f>MIN(1,(MAX(0, Periods!Z23-(P$21+P$20))+MAX(0,P$21-Periods!Z22))/(Periods!Z23-Periods!Z22))</f>
        <v>0</v>
      </c>
      <c r="Q25" s="846">
        <f>MIN(1,(MAX(0, Periods!AA23-(Q$21+Q$20))+MAX(0,Q$21-Periods!AA22))/(Periods!AA23-Periods!AA22))</f>
        <v>0</v>
      </c>
      <c r="R25" s="846">
        <f>MIN(1,(MAX(0, Periods!AB23-(R$21+R$20))+MAX(0,R$21-Periods!AB22))/(Periods!AB23-Periods!AB22))</f>
        <v>0</v>
      </c>
      <c r="S25" s="846">
        <f>MIN(1,(MAX(0, Periods!AC23-(S$21+S$20))+MAX(0,S$21-Periods!AC22))/(Periods!AC23-Periods!AC22))</f>
        <v>0</v>
      </c>
      <c r="T25" s="846">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6">
        <f>MIN(1,(MAX(0, Periods!U24-(K$21+K$20))+MAX(0,K$21-Periods!U23))/(Periods!U24-Periods!U23))</f>
        <v>0.9642857142857143</v>
      </c>
      <c r="L26" s="846">
        <f>MIN(1,(MAX(0, Periods!V24-(L$21+L$20))+MAX(0,L$21-Periods!V23))/(Periods!V24-Periods!V23))</f>
        <v>1</v>
      </c>
      <c r="M26" s="846">
        <f>MIN(1,(MAX(0, Periods!W24-(M$21+M$20))+MAX(0,M$21-Periods!W23))/(Periods!W24-Periods!W23))</f>
        <v>1</v>
      </c>
      <c r="N26" s="846">
        <f>MIN(1,(MAX(0, Periods!X24-(N$21+N$20))+MAX(0,N$21-Periods!X23))/(Periods!X24-Periods!X23))</f>
        <v>1</v>
      </c>
      <c r="O26" s="846">
        <f>MIN(1,(MAX(0, Periods!Y24-(O$21+O$20))+MAX(0,O$21-Periods!Y23))/(Periods!Y24-Periods!Y23))</f>
        <v>1</v>
      </c>
      <c r="P26" s="846">
        <f>MIN(1,(MAX(0, Periods!Z24-(P$21+P$20))+MAX(0,P$21-Periods!Z23))/(Periods!Z24-Periods!Z23))</f>
        <v>0.8392857142857143</v>
      </c>
      <c r="Q26" s="846">
        <f>MIN(1,(MAX(0, Periods!AA24-(Q$21+Q$20))+MAX(0,Q$21-Periods!AA23))/(Periods!AA24-Periods!AA23))</f>
        <v>0.8392857142857143</v>
      </c>
      <c r="R26" s="846">
        <f>MIN(1,(MAX(0, Periods!AB24-(R$21+R$20))+MAX(0,R$21-Periods!AB23))/(Periods!AB24-Periods!AB23))</f>
        <v>0.8392857142857143</v>
      </c>
      <c r="S26" s="846">
        <f>MIN(1,(MAX(0, Periods!AC24-(S$21+S$20))+MAX(0,S$21-Periods!AC23))/(Periods!AC24-Periods!AC23))</f>
        <v>0.8392857142857143</v>
      </c>
      <c r="T26" s="846">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6">
        <f>MIN(1,(MAX(0, Periods!U25-(K$21+K$20))+MAX(0,K$21-Periods!U24))/(Periods!U25-Periods!U24))</f>
        <v>1</v>
      </c>
      <c r="L27" s="846">
        <f>MIN(1,(MAX(0, Periods!V25-(L$21+L$20))+MAX(0,L$21-Periods!V24))/(Periods!V25-Periods!V24))</f>
        <v>1</v>
      </c>
      <c r="M27" s="846">
        <f>MIN(1,(MAX(0, Periods!W25-(M$21+M$20))+MAX(0,M$21-Periods!W24))/(Periods!W25-Periods!W24))</f>
        <v>1</v>
      </c>
      <c r="N27" s="846">
        <f>MIN(1,(MAX(0, Periods!X25-(N$21+N$20))+MAX(0,N$21-Periods!X24))/(Periods!X25-Periods!X24))</f>
        <v>1</v>
      </c>
      <c r="O27" s="846">
        <f>MIN(1,(MAX(0, Periods!Y25-(O$21+O$20))+MAX(0,O$21-Periods!Y24))/(Periods!Y25-Periods!Y24))</f>
        <v>1</v>
      </c>
      <c r="P27" s="846">
        <f>MIN(1,(MAX(0, Periods!Z25-(P$21+P$20))+MAX(0,P$21-Periods!Z24))/(Periods!Z25-Periods!Z24))</f>
        <v>1</v>
      </c>
      <c r="Q27" s="846">
        <f>MIN(1,(MAX(0, Periods!AA25-(Q$21+Q$20))+MAX(0,Q$21-Periods!AA24))/(Periods!AA25-Periods!AA24))</f>
        <v>1</v>
      </c>
      <c r="R27" s="846">
        <f>MIN(1,(MAX(0, Periods!AB25-(R$21+R$20))+MAX(0,R$21-Periods!AB24))/(Periods!AB25-Periods!AB24))</f>
        <v>1</v>
      </c>
      <c r="S27" s="846">
        <f>MIN(1,(MAX(0, Periods!AC25-(S$21+S$20))+MAX(0,S$21-Periods!AC24))/(Periods!AC25-Periods!AC24))</f>
        <v>1</v>
      </c>
      <c r="T27" s="846">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6">
        <f>MIN(1,(MAX(0, Periods!U26-(K$21+K$20))+MAX(0,K$21-Periods!U25))/(Periods!U26-Periods!U25))</f>
        <v>1</v>
      </c>
      <c r="L28" s="846">
        <f>MIN(1,(MAX(0, Periods!V26-(L$21+L$20))+MAX(0,L$21-Periods!V25))/(Periods!V26-Periods!V25))</f>
        <v>1</v>
      </c>
      <c r="M28" s="846">
        <f>MIN(1,(MAX(0, Periods!W26-(M$21+M$20))+MAX(0,M$21-Periods!W25))/(Periods!W26-Periods!W25))</f>
        <v>1</v>
      </c>
      <c r="N28" s="846">
        <f>MIN(1,(MAX(0, Periods!X26-(N$21+N$20))+MAX(0,N$21-Periods!X25))/(Periods!X26-Periods!X25))</f>
        <v>1</v>
      </c>
      <c r="O28" s="846">
        <f>MIN(1,(MAX(0, Periods!Y26-(O$21+O$20))+MAX(0,O$21-Periods!Y25))/(Periods!Y26-Periods!Y25))</f>
        <v>1</v>
      </c>
      <c r="P28" s="846">
        <f>MIN(1,(MAX(0, Periods!Z26-(P$21+P$20))+MAX(0,P$21-Periods!Z25))/(Periods!Z26-Periods!Z25))</f>
        <v>1</v>
      </c>
      <c r="Q28" s="846">
        <f>MIN(1,(MAX(0, Periods!AA26-(Q$21+Q$20))+MAX(0,Q$21-Periods!AA25))/(Periods!AA26-Periods!AA25))</f>
        <v>1</v>
      </c>
      <c r="R28" s="846">
        <f>MIN(1,(MAX(0, Periods!AB26-(R$21+R$20))+MAX(0,R$21-Periods!AB25))/(Periods!AB26-Periods!AB25))</f>
        <v>1</v>
      </c>
      <c r="S28" s="846">
        <f>MIN(1,(MAX(0, Periods!AC26-(S$21+S$20))+MAX(0,S$21-Periods!AC25))/(Periods!AC26-Periods!AC25))</f>
        <v>1</v>
      </c>
      <c r="T28" s="846">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6">
        <f>MIN(1,(MAX(0, Periods!U27-(K$21+K$20))+MAX(0,K$21-Periods!U26))/(Periods!U27-Periods!U26))</f>
        <v>1</v>
      </c>
      <c r="L29" s="846">
        <f>MIN(1,(MAX(0, Periods!V27-(L$21+L$20))+MAX(0,L$21-Periods!V26))/(Periods!V27-Periods!V26))</f>
        <v>1</v>
      </c>
      <c r="M29" s="846">
        <f>MIN(1,(MAX(0, Periods!W27-(M$21+M$20))+MAX(0,M$21-Periods!W26))/(Periods!W27-Periods!W26))</f>
        <v>1</v>
      </c>
      <c r="N29" s="846">
        <f>MIN(1,(MAX(0, Periods!X27-(N$21+N$20))+MAX(0,N$21-Periods!X26))/(Periods!X27-Periods!X26))</f>
        <v>1</v>
      </c>
      <c r="O29" s="846">
        <f>MIN(1,(MAX(0, Periods!Y27-(O$21+O$20))+MAX(0,O$21-Periods!Y26))/(Periods!Y27-Periods!Y26))</f>
        <v>1</v>
      </c>
      <c r="P29" s="846">
        <f>MIN(1,(MAX(0, Periods!Z27-(P$21+P$20))+MAX(0,P$21-Periods!Z26))/(Periods!Z27-Periods!Z26))</f>
        <v>1</v>
      </c>
      <c r="Q29" s="846">
        <f>MIN(1,(MAX(0, Periods!AA27-(Q$21+Q$20))+MAX(0,Q$21-Periods!AA26))/(Periods!AA27-Periods!AA26))</f>
        <v>1</v>
      </c>
      <c r="R29" s="846">
        <f>MIN(1,(MAX(0, Periods!AB27-(R$21+R$20))+MAX(0,R$21-Periods!AB26))/(Periods!AB27-Periods!AB26))</f>
        <v>1</v>
      </c>
      <c r="S29" s="846">
        <f>MIN(1,(MAX(0, Periods!AC27-(S$21+S$20))+MAX(0,S$21-Periods!AC26))/(Periods!AC27-Periods!AC26))</f>
        <v>1</v>
      </c>
      <c r="T29" s="846">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6">
        <f>MIN(1,(MAX(0, Periods!U28-(K$21+K$20))+MAX(0,K$21-Periods!U27))/(Periods!U28-Periods!U27))</f>
        <v>1</v>
      </c>
      <c r="L30" s="846">
        <f>MIN(1,(MAX(0, Periods!V28-(L$21+L$20))+MAX(0,L$21-Periods!V27))/(Periods!V28-Periods!V27))</f>
        <v>1</v>
      </c>
      <c r="M30" s="846">
        <f>MIN(1,(MAX(0, Periods!W28-(M$21+M$20))+MAX(0,M$21-Periods!W27))/(Periods!W28-Periods!W27))</f>
        <v>1</v>
      </c>
      <c r="N30" s="846">
        <f>MIN(1,(MAX(0, Periods!X28-(N$21+N$20))+MAX(0,N$21-Periods!X27))/(Periods!X28-Periods!X27))</f>
        <v>1</v>
      </c>
      <c r="O30" s="846">
        <f>MIN(1,(MAX(0, Periods!Y28-(O$21+O$20))+MAX(0,O$21-Periods!Y27))/(Periods!Y28-Periods!Y27))</f>
        <v>1</v>
      </c>
      <c r="P30" s="846">
        <f>MIN(1,(MAX(0, Periods!Z28-(P$21+P$20))+MAX(0,P$21-Periods!Z27))/(Periods!Z28-Periods!Z27))</f>
        <v>1</v>
      </c>
      <c r="Q30" s="846">
        <f>MIN(1,(MAX(0, Periods!AA28-(Q$21+Q$20))+MAX(0,Q$21-Periods!AA27))/(Periods!AA28-Periods!AA27))</f>
        <v>1</v>
      </c>
      <c r="R30" s="846">
        <f>MIN(1,(MAX(0, Periods!AB28-(R$21+R$20))+MAX(0,R$21-Periods!AB27))/(Periods!AB28-Periods!AB27))</f>
        <v>1</v>
      </c>
      <c r="S30" s="846">
        <f>MIN(1,(MAX(0, Periods!AC28-(S$21+S$20))+MAX(0,S$21-Periods!AC27))/(Periods!AC28-Periods!AC27))</f>
        <v>1</v>
      </c>
      <c r="T30" s="846">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6">
        <f>MIN(1,(MAX(0, Periods!U29-(K$21+K$20))+MAX(0,K$21-Periods!U28))/(Periods!U29-Periods!U28))</f>
        <v>1</v>
      </c>
      <c r="L31" s="846">
        <f>MIN(1,(MAX(0, Periods!V29-(L$21+L$20))+MAX(0,L$21-Periods!V28))/(Periods!V29-Periods!V28))</f>
        <v>1</v>
      </c>
      <c r="M31" s="846">
        <f>MIN(1,(MAX(0, Periods!W29-(M$21+M$20))+MAX(0,M$21-Periods!W28))/(Periods!W29-Periods!W28))</f>
        <v>1</v>
      </c>
      <c r="N31" s="846">
        <f>MIN(1,(MAX(0, Periods!X29-(N$21+N$20))+MAX(0,N$21-Periods!X28))/(Periods!X29-Periods!X28))</f>
        <v>1</v>
      </c>
      <c r="O31" s="846">
        <f>MIN(1,(MAX(0, Periods!Y29-(O$21+O$20))+MAX(0,O$21-Periods!Y28))/(Periods!Y29-Periods!Y28))</f>
        <v>1</v>
      </c>
      <c r="P31" s="846">
        <f>MIN(1,(MAX(0, Periods!Z29-(P$21+P$20))+MAX(0,P$21-Periods!Z28))/(Periods!Z29-Periods!Z28))</f>
        <v>1</v>
      </c>
      <c r="Q31" s="846">
        <f>MIN(1,(MAX(0, Periods!AA29-(Q$21+Q$20))+MAX(0,Q$21-Periods!AA28))/(Periods!AA29-Periods!AA28))</f>
        <v>1</v>
      </c>
      <c r="R31" s="846">
        <f>MIN(1,(MAX(0, Periods!AB29-(R$21+R$20))+MAX(0,R$21-Periods!AB28))/(Periods!AB29-Periods!AB28))</f>
        <v>1</v>
      </c>
      <c r="S31" s="846">
        <f>MIN(1,(MAX(0, Periods!AC29-(S$21+S$20))+MAX(0,S$21-Periods!AC28))/(Periods!AC29-Periods!AC28))</f>
        <v>1</v>
      </c>
      <c r="T31" s="846">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6">
        <f>MIN(1,(MAX(0, Periods!U30-(K$21+K$20))+MAX(0,K$21-Periods!U29))/(Periods!U30-Periods!U29))</f>
        <v>1</v>
      </c>
      <c r="L32" s="846">
        <f>MIN(1,(MAX(0, Periods!V30-(L$21+L$20))+MAX(0,L$21-Periods!V29))/(Periods!V30-Periods!V29))</f>
        <v>1</v>
      </c>
      <c r="M32" s="846">
        <f>MIN(1,(MAX(0, Periods!W30-(M$21+M$20))+MAX(0,M$21-Periods!W29))/(Periods!W30-Periods!W29))</f>
        <v>1</v>
      </c>
      <c r="N32" s="846">
        <f>MIN(1,(MAX(0, Periods!X30-(N$21+N$20))+MAX(0,N$21-Periods!X29))/(Periods!X30-Periods!X29))</f>
        <v>1</v>
      </c>
      <c r="O32" s="846">
        <f>MIN(1,(MAX(0, Periods!Y30-(O$21+O$20))+MAX(0,O$21-Periods!Y29))/(Periods!Y30-Periods!Y29))</f>
        <v>1</v>
      </c>
      <c r="P32" s="846">
        <f>MIN(1,(MAX(0, Periods!Z30-(P$21+P$20))+MAX(0,P$21-Periods!Z29))/(Periods!Z30-Periods!Z29))</f>
        <v>1</v>
      </c>
      <c r="Q32" s="846">
        <f>MIN(1,(MAX(0, Periods!AA30-(Q$21+Q$20))+MAX(0,Q$21-Periods!AA29))/(Periods!AA30-Periods!AA29))</f>
        <v>1</v>
      </c>
      <c r="R32" s="846">
        <f>MIN(1,(MAX(0, Periods!AB30-(R$21+R$20))+MAX(0,R$21-Periods!AB29))/(Periods!AB30-Periods!AB29))</f>
        <v>1</v>
      </c>
      <c r="S32" s="846">
        <f>MIN(1,(MAX(0, Periods!AC30-(S$21+S$20))+MAX(0,S$21-Periods!AC29))/(Periods!AC30-Periods!AC29))</f>
        <v>1</v>
      </c>
      <c r="T32" s="846">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6">
        <f>MIN(1,(MAX(0, Periods!U31-(K$21+K$20))+MAX(0,K$21-Periods!U30))/(Periods!U31-Periods!U30))</f>
        <v>1</v>
      </c>
      <c r="L33" s="846">
        <f>MIN(1,(MAX(0, Periods!V31-(L$21+L$20))+MAX(0,L$21-Periods!V30))/(Periods!V31-Periods!V30))</f>
        <v>1</v>
      </c>
      <c r="M33" s="846">
        <f>MIN(1,(MAX(0, Periods!W31-(M$21+M$20))+MAX(0,M$21-Periods!W30))/(Periods!W31-Periods!W30))</f>
        <v>1</v>
      </c>
      <c r="N33" s="846">
        <f>MIN(1,(MAX(0, Periods!X31-(N$21+N$20))+MAX(0,N$21-Periods!X30))/(Periods!X31-Periods!X30))</f>
        <v>1</v>
      </c>
      <c r="O33" s="846">
        <f>MIN(1,(MAX(0, Periods!Y31-(O$21+O$20))+MAX(0,O$21-Periods!Y30))/(Periods!Y31-Periods!Y30))</f>
        <v>1</v>
      </c>
      <c r="P33" s="846">
        <f>MIN(1,(MAX(0, Periods!Z31-(P$21+P$20))+MAX(0,P$21-Periods!Z30))/(Periods!Z31-Periods!Z30))</f>
        <v>1</v>
      </c>
      <c r="Q33" s="846">
        <f>MIN(1,(MAX(0, Periods!AA31-(Q$21+Q$20))+MAX(0,Q$21-Periods!AA30))/(Periods!AA31-Periods!AA30))</f>
        <v>1</v>
      </c>
      <c r="R33" s="846">
        <f>MIN(1,(MAX(0, Periods!AB31-(R$21+R$20))+MAX(0,R$21-Periods!AB30))/(Periods!AB31-Periods!AB30))</f>
        <v>1</v>
      </c>
      <c r="S33" s="846">
        <f>MIN(1,(MAX(0, Periods!AC31-(S$21+S$20))+MAX(0,S$21-Periods!AC30))/(Periods!AC31-Periods!AC30))</f>
        <v>1</v>
      </c>
      <c r="T33" s="846">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806</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1191</v>
      </c>
      <c r="I55" s="90"/>
      <c r="J55" s="88"/>
      <c r="K55" s="215" t="s">
        <v>1192</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1193</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7"/>
      <c r="I61" s="898"/>
      <c r="J61" s="898"/>
      <c r="K61" s="898"/>
      <c r="L61" s="898"/>
      <c r="M61" s="898"/>
      <c r="N61" s="898"/>
      <c r="O61" s="898"/>
      <c r="P61" s="898"/>
      <c r="Q61" s="898"/>
      <c r="R61" s="898"/>
      <c r="S61" s="898"/>
      <c r="T61" s="899"/>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800</v>
      </c>
      <c r="K75" s="23" t="s">
        <v>379</v>
      </c>
      <c r="L75" s="23" t="s">
        <v>772</v>
      </c>
      <c r="M75" s="23" t="s">
        <v>773</v>
      </c>
      <c r="N75" s="23" t="s">
        <v>774</v>
      </c>
      <c r="O75" s="23" t="s">
        <v>775</v>
      </c>
      <c r="P75" s="23" t="s">
        <v>776</v>
      </c>
      <c r="Q75" s="23" t="s">
        <v>777</v>
      </c>
      <c r="R75" s="23" t="s">
        <v>778</v>
      </c>
      <c r="S75" s="23" t="s">
        <v>779</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798</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868</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799</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1064</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1065</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864</v>
      </c>
      <c r="Q98" s="23" t="s">
        <v>865</v>
      </c>
      <c r="R98" s="23" t="s">
        <v>1072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1066</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942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943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945</v>
      </c>
      <c r="K117" s="98"/>
      <c r="L117" s="98"/>
      <c r="M117" s="98"/>
      <c r="N117" s="98"/>
      <c r="O117" s="98"/>
      <c r="P117" s="98"/>
      <c r="Q117" s="98"/>
      <c r="R117" s="98"/>
      <c r="S117" s="23"/>
      <c r="T117" s="98" t="s">
        <v>946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864</v>
      </c>
      <c r="Q118" s="23" t="s">
        <v>865</v>
      </c>
      <c r="R118" s="23" t="s">
        <v>1072</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800</v>
      </c>
      <c r="I121" s="670">
        <v>119.5681818181818</v>
      </c>
      <c r="J121" s="871">
        <f>V$229</f>
        <v>0.7238791423001949</v>
      </c>
      <c r="K121" s="871">
        <f t="shared" ref="K121:R121" si="2">W$229</f>
        <v>0.90116959064327473</v>
      </c>
      <c r="L121" s="871">
        <f t="shared" si="2"/>
        <v>1.0243664717348928</v>
      </c>
      <c r="M121" s="871">
        <f t="shared" si="2"/>
        <v>1</v>
      </c>
      <c r="N121" s="871">
        <f t="shared" si="2"/>
        <v>1.0750487329434699</v>
      </c>
      <c r="O121" s="871">
        <f t="shared" si="2"/>
        <v>0.98684210526315785</v>
      </c>
      <c r="P121" s="871">
        <f t="shared" si="2"/>
        <v>0.89122807017543859</v>
      </c>
      <c r="Q121" s="871">
        <f t="shared" si="2"/>
        <v>0.56000000000000005</v>
      </c>
      <c r="R121" s="871">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1">
        <f t="shared" ref="J122:J130" si="3">V$229</f>
        <v>0.7238791423001949</v>
      </c>
      <c r="K122" s="871">
        <f t="shared" ref="K122:K130" si="4">W$229</f>
        <v>0.90116959064327473</v>
      </c>
      <c r="L122" s="871">
        <f t="shared" ref="L122:L130" si="5">X$229</f>
        <v>1.0243664717348928</v>
      </c>
      <c r="M122" s="871">
        <f t="shared" ref="M122:M130" si="6">Y$229</f>
        <v>1</v>
      </c>
      <c r="N122" s="871">
        <f t="shared" ref="N122:N130" si="7">Z$229</f>
        <v>1.0750487329434699</v>
      </c>
      <c r="O122" s="871">
        <f t="shared" ref="O122:O130" si="8">AA$229</f>
        <v>0.98684210526315785</v>
      </c>
      <c r="P122" s="871">
        <f t="shared" ref="P122:P130" si="9">AB$229</f>
        <v>0.89122807017543859</v>
      </c>
      <c r="Q122" s="871">
        <f t="shared" ref="Q122:Q130" si="10">AC$229</f>
        <v>0.56000000000000005</v>
      </c>
      <c r="R122" s="871">
        <f t="shared" ref="R122:R130" si="11">AD$229</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772</v>
      </c>
      <c r="I123" s="670">
        <v>146.34696969696969</v>
      </c>
      <c r="J123" s="871">
        <f t="shared" si="3"/>
        <v>0.7238791423001949</v>
      </c>
      <c r="K123" s="871">
        <f t="shared" si="4"/>
        <v>0.90116959064327473</v>
      </c>
      <c r="L123" s="871">
        <f t="shared" si="5"/>
        <v>1.0243664717348928</v>
      </c>
      <c r="M123" s="871">
        <f t="shared" si="6"/>
        <v>1</v>
      </c>
      <c r="N123" s="871">
        <f t="shared" si="7"/>
        <v>1.0750487329434699</v>
      </c>
      <c r="O123" s="871">
        <f t="shared" si="8"/>
        <v>0.98684210526315785</v>
      </c>
      <c r="P123" s="871">
        <f t="shared" si="9"/>
        <v>0.89122807017543859</v>
      </c>
      <c r="Q123" s="871">
        <f t="shared" si="10"/>
        <v>0.56000000000000005</v>
      </c>
      <c r="R123" s="871">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773</v>
      </c>
      <c r="I124" s="670">
        <v>146.34696969696969</v>
      </c>
      <c r="J124" s="871">
        <f t="shared" si="3"/>
        <v>0.7238791423001949</v>
      </c>
      <c r="K124" s="871">
        <f t="shared" si="4"/>
        <v>0.90116959064327473</v>
      </c>
      <c r="L124" s="871">
        <f t="shared" si="5"/>
        <v>1.0243664717348928</v>
      </c>
      <c r="M124" s="871">
        <f t="shared" si="6"/>
        <v>1</v>
      </c>
      <c r="N124" s="871">
        <f t="shared" si="7"/>
        <v>1.0750487329434699</v>
      </c>
      <c r="O124" s="871">
        <f t="shared" si="8"/>
        <v>0.98684210526315785</v>
      </c>
      <c r="P124" s="871">
        <f t="shared" si="9"/>
        <v>0.89122807017543859</v>
      </c>
      <c r="Q124" s="871">
        <f t="shared" si="10"/>
        <v>0.56000000000000005</v>
      </c>
      <c r="R124" s="871">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774</v>
      </c>
      <c r="I125" s="670">
        <v>146.34696969696969</v>
      </c>
      <c r="J125" s="871">
        <f t="shared" si="3"/>
        <v>0.7238791423001949</v>
      </c>
      <c r="K125" s="871">
        <f t="shared" si="4"/>
        <v>0.90116959064327473</v>
      </c>
      <c r="L125" s="871">
        <f t="shared" si="5"/>
        <v>1.0243664717348928</v>
      </c>
      <c r="M125" s="871">
        <f t="shared" si="6"/>
        <v>1</v>
      </c>
      <c r="N125" s="871">
        <f t="shared" si="7"/>
        <v>1.0750487329434699</v>
      </c>
      <c r="O125" s="871">
        <f t="shared" si="8"/>
        <v>0.98684210526315785</v>
      </c>
      <c r="P125" s="871">
        <f t="shared" si="9"/>
        <v>0.89122807017543859</v>
      </c>
      <c r="Q125" s="871">
        <f t="shared" si="10"/>
        <v>0.56000000000000005</v>
      </c>
      <c r="R125" s="871">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775</v>
      </c>
      <c r="I126" s="670">
        <v>102.40384199134199</v>
      </c>
      <c r="J126" s="871">
        <f t="shared" si="3"/>
        <v>0.7238791423001949</v>
      </c>
      <c r="K126" s="871">
        <f t="shared" si="4"/>
        <v>0.90116959064327473</v>
      </c>
      <c r="L126" s="871">
        <f t="shared" si="5"/>
        <v>1.0243664717348928</v>
      </c>
      <c r="M126" s="871">
        <f t="shared" si="6"/>
        <v>1</v>
      </c>
      <c r="N126" s="871">
        <f t="shared" si="7"/>
        <v>1.0750487329434699</v>
      </c>
      <c r="O126" s="871">
        <f t="shared" si="8"/>
        <v>0.98684210526315785</v>
      </c>
      <c r="P126" s="871">
        <f t="shared" si="9"/>
        <v>0.89122807017543859</v>
      </c>
      <c r="Q126" s="871">
        <f t="shared" si="10"/>
        <v>0.56000000000000005</v>
      </c>
      <c r="R126" s="871">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776</v>
      </c>
      <c r="I127" s="670">
        <v>102.40384199134199</v>
      </c>
      <c r="J127" s="871">
        <f t="shared" si="3"/>
        <v>0.7238791423001949</v>
      </c>
      <c r="K127" s="871">
        <f t="shared" si="4"/>
        <v>0.90116959064327473</v>
      </c>
      <c r="L127" s="871">
        <f t="shared" si="5"/>
        <v>1.0243664717348928</v>
      </c>
      <c r="M127" s="871">
        <f t="shared" si="6"/>
        <v>1</v>
      </c>
      <c r="N127" s="871">
        <f t="shared" si="7"/>
        <v>1.0750487329434699</v>
      </c>
      <c r="O127" s="871">
        <f t="shared" si="8"/>
        <v>0.98684210526315785</v>
      </c>
      <c r="P127" s="871">
        <f t="shared" si="9"/>
        <v>0.89122807017543859</v>
      </c>
      <c r="Q127" s="871">
        <f t="shared" si="10"/>
        <v>0.56000000000000005</v>
      </c>
      <c r="R127" s="871">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777</v>
      </c>
      <c r="I128" s="670">
        <v>102.40384199134199</v>
      </c>
      <c r="J128" s="871">
        <f t="shared" si="3"/>
        <v>0.7238791423001949</v>
      </c>
      <c r="K128" s="871">
        <f t="shared" si="4"/>
        <v>0.90116959064327473</v>
      </c>
      <c r="L128" s="871">
        <f t="shared" si="5"/>
        <v>1.0243664717348928</v>
      </c>
      <c r="M128" s="871">
        <f t="shared" si="6"/>
        <v>1</v>
      </c>
      <c r="N128" s="871">
        <f t="shared" si="7"/>
        <v>1.0750487329434699</v>
      </c>
      <c r="O128" s="871">
        <f t="shared" si="8"/>
        <v>0.98684210526315785</v>
      </c>
      <c r="P128" s="871">
        <f t="shared" si="9"/>
        <v>0.89122807017543859</v>
      </c>
      <c r="Q128" s="871">
        <f t="shared" si="10"/>
        <v>0.56000000000000005</v>
      </c>
      <c r="R128" s="871">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778</v>
      </c>
      <c r="I129" s="670">
        <v>102.40384199134199</v>
      </c>
      <c r="J129" s="871">
        <f t="shared" si="3"/>
        <v>0.7238791423001949</v>
      </c>
      <c r="K129" s="871">
        <f t="shared" si="4"/>
        <v>0.90116959064327473</v>
      </c>
      <c r="L129" s="871">
        <f t="shared" si="5"/>
        <v>1.0243664717348928</v>
      </c>
      <c r="M129" s="871">
        <f t="shared" si="6"/>
        <v>1</v>
      </c>
      <c r="N129" s="871">
        <f t="shared" si="7"/>
        <v>1.0750487329434699</v>
      </c>
      <c r="O129" s="871">
        <f t="shared" si="8"/>
        <v>0.98684210526315785</v>
      </c>
      <c r="P129" s="871">
        <f t="shared" si="9"/>
        <v>0.89122807017543859</v>
      </c>
      <c r="Q129" s="871">
        <f t="shared" si="10"/>
        <v>0.56000000000000005</v>
      </c>
      <c r="R129" s="871">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779</v>
      </c>
      <c r="I130" s="670">
        <v>100.87323232323233</v>
      </c>
      <c r="J130" s="871">
        <f t="shared" si="3"/>
        <v>0.7238791423001949</v>
      </c>
      <c r="K130" s="871">
        <f t="shared" si="4"/>
        <v>0.90116959064327473</v>
      </c>
      <c r="L130" s="871">
        <f t="shared" si="5"/>
        <v>1.0243664717348928</v>
      </c>
      <c r="M130" s="871">
        <f t="shared" si="6"/>
        <v>1</v>
      </c>
      <c r="N130" s="871">
        <f t="shared" si="7"/>
        <v>1.0750487329434699</v>
      </c>
      <c r="O130" s="871">
        <f t="shared" si="8"/>
        <v>0.98684210526315785</v>
      </c>
      <c r="P130" s="871">
        <f t="shared" si="9"/>
        <v>0.89122807017543859</v>
      </c>
      <c r="Q130" s="871">
        <f t="shared" si="10"/>
        <v>0.56000000000000005</v>
      </c>
      <c r="R130" s="871">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1008</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1008</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864</v>
      </c>
      <c r="T163" s="122" t="s">
        <v>865</v>
      </c>
      <c r="U163" s="122" t="s">
        <v>1072</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1">
        <f>V229</f>
        <v>0.7238791423001949</v>
      </c>
      <c r="N164" s="871">
        <f t="shared" ref="N164:U164" si="16">W229</f>
        <v>0.90116959064327473</v>
      </c>
      <c r="O164" s="871">
        <f t="shared" si="16"/>
        <v>1.0243664717348928</v>
      </c>
      <c r="P164" s="871">
        <f t="shared" si="16"/>
        <v>1</v>
      </c>
      <c r="Q164" s="871">
        <f t="shared" si="16"/>
        <v>1.0750487329434699</v>
      </c>
      <c r="R164" s="871">
        <f t="shared" si="16"/>
        <v>0.98684210526315785</v>
      </c>
      <c r="S164" s="871">
        <f t="shared" si="16"/>
        <v>0.89122807017543859</v>
      </c>
      <c r="T164" s="871">
        <f t="shared" si="16"/>
        <v>0.56000000000000005</v>
      </c>
      <c r="U164" s="871">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944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947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1175</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2"/>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1098</v>
      </c>
      <c r="M182" s="113" t="s">
        <v>1099</v>
      </c>
      <c r="N182" s="185">
        <v>1</v>
      </c>
      <c r="O182" s="853"/>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1100</v>
      </c>
      <c r="M183" s="113" t="s">
        <v>1099</v>
      </c>
      <c r="N183" s="185">
        <v>0.8</v>
      </c>
      <c r="O183" s="853"/>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1101</v>
      </c>
      <c r="L184" s="113" t="s">
        <v>72</v>
      </c>
      <c r="M184" s="113" t="s">
        <v>1099</v>
      </c>
      <c r="N184" s="185">
        <v>0.375</v>
      </c>
      <c r="O184" s="853"/>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1101</v>
      </c>
      <c r="L185" s="113" t="s">
        <v>73</v>
      </c>
      <c r="M185" s="113" t="s">
        <v>1099</v>
      </c>
      <c r="N185" s="185">
        <v>0.375</v>
      </c>
      <c r="O185" s="853"/>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1101</v>
      </c>
      <c r="L186" s="113" t="s">
        <v>74</v>
      </c>
      <c r="M186" s="113" t="s">
        <v>1099</v>
      </c>
      <c r="N186" s="185">
        <v>0.57999999999999996</v>
      </c>
      <c r="O186" s="853"/>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1101</v>
      </c>
      <c r="L187" s="113" t="s">
        <v>147</v>
      </c>
      <c r="M187" s="113" t="s">
        <v>1099</v>
      </c>
      <c r="N187" s="185">
        <v>0.7</v>
      </c>
      <c r="O187" s="853"/>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1101</v>
      </c>
      <c r="L188" s="113" t="s">
        <v>1225</v>
      </c>
      <c r="M188" s="113" t="s">
        <v>1099</v>
      </c>
      <c r="N188" s="185">
        <f>N186</f>
        <v>0.57999999999999996</v>
      </c>
      <c r="O188" s="853"/>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72</v>
      </c>
      <c r="M189" s="113" t="s">
        <v>1099</v>
      </c>
      <c r="N189" s="185">
        <v>0.2</v>
      </c>
      <c r="O189" s="853"/>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73</v>
      </c>
      <c r="M190" s="113" t="s">
        <v>1099</v>
      </c>
      <c r="N190" s="185">
        <v>0.2</v>
      </c>
      <c r="O190" s="853"/>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74</v>
      </c>
      <c r="M191" s="113" t="s">
        <v>1099</v>
      </c>
      <c r="N191" s="185">
        <v>0.4</v>
      </c>
      <c r="O191" s="853"/>
      <c r="P191" s="91"/>
      <c r="Q191" s="91"/>
      <c r="R191" s="91"/>
      <c r="S191" s="91"/>
      <c r="T191" s="91"/>
      <c r="U191" s="91"/>
      <c r="V191" s="91"/>
      <c r="W191" s="91"/>
      <c r="X191" s="91"/>
      <c r="Y191" s="91"/>
      <c r="Z191" s="91"/>
      <c r="AA191" s="13"/>
      <c r="AB191" s="13"/>
      <c r="AC191" s="13"/>
      <c r="AD191" s="13"/>
      <c r="AE191" s="16"/>
      <c r="AF191" s="8"/>
    </row>
    <row r="192" spans="1:32" ht="13.4" customHeight="1" outlineLevel="1" x14ac:dyDescent="0.35">
      <c r="A192" s="6"/>
      <c r="B192" s="95"/>
      <c r="C192" s="17"/>
      <c r="D192" s="17"/>
      <c r="E192" s="17"/>
      <c r="F192" s="13"/>
      <c r="G192" s="114"/>
      <c r="H192" s="113" t="s">
        <v>146</v>
      </c>
      <c r="I192" s="113" t="s">
        <v>146</v>
      </c>
      <c r="J192" s="113" t="s">
        <v>146</v>
      </c>
      <c r="K192" s="113" t="s">
        <v>220</v>
      </c>
      <c r="L192" s="113" t="s">
        <v>147</v>
      </c>
      <c r="M192" s="113" t="s">
        <v>1099</v>
      </c>
      <c r="N192" s="185">
        <v>0.52</v>
      </c>
      <c r="O192" s="853"/>
      <c r="P192" s="91"/>
      <c r="Q192" s="91"/>
      <c r="R192" s="91"/>
      <c r="S192" s="91"/>
      <c r="T192" s="91"/>
      <c r="U192" s="91"/>
      <c r="V192" s="91"/>
      <c r="W192" s="91"/>
      <c r="X192" s="91"/>
      <c r="Y192" s="91"/>
      <c r="Z192" s="91"/>
      <c r="AA192" s="13"/>
      <c r="AB192" s="13"/>
      <c r="AC192" s="13"/>
      <c r="AD192" s="13"/>
      <c r="AE192" s="16"/>
      <c r="AF192" s="8"/>
    </row>
    <row r="193" spans="1:84" ht="13.4" customHeight="1" outlineLevel="1" x14ac:dyDescent="0.35">
      <c r="A193" s="6"/>
      <c r="B193" s="95"/>
      <c r="C193" s="17"/>
      <c r="D193" s="17"/>
      <c r="E193" s="17"/>
      <c r="F193" s="13"/>
      <c r="G193" s="114"/>
      <c r="H193" s="113" t="s">
        <v>146</v>
      </c>
      <c r="I193" s="113" t="s">
        <v>146</v>
      </c>
      <c r="J193" s="113" t="s">
        <v>146</v>
      </c>
      <c r="K193" s="113" t="s">
        <v>220</v>
      </c>
      <c r="L193" s="113" t="s">
        <v>1225</v>
      </c>
      <c r="M193" s="113" t="s">
        <v>1099</v>
      </c>
      <c r="N193" s="185">
        <f>N191</f>
        <v>0.4</v>
      </c>
      <c r="O193" s="853"/>
      <c r="P193" s="91"/>
      <c r="Q193" s="91"/>
      <c r="R193" s="91"/>
      <c r="S193" s="91"/>
      <c r="T193" s="91"/>
      <c r="U193" s="91"/>
      <c r="V193" s="91"/>
      <c r="W193" s="91"/>
      <c r="X193" s="91"/>
      <c r="Y193" s="91"/>
      <c r="Z193" s="91"/>
      <c r="AA193" s="13"/>
      <c r="AB193" s="13"/>
      <c r="AC193" s="13"/>
      <c r="AD193" s="13"/>
      <c r="AE193" s="16"/>
      <c r="AF193" s="8"/>
    </row>
    <row r="194" spans="1:84" ht="5.15" customHeight="1" outlineLevel="1" x14ac:dyDescent="0.35">
      <c r="A194" s="6"/>
      <c r="B194" s="95"/>
      <c r="C194" s="12" t="s">
        <v>111</v>
      </c>
      <c r="D194" s="17"/>
      <c r="E194" s="17"/>
      <c r="F194" s="13"/>
      <c r="G194" s="91"/>
      <c r="H194" s="91"/>
      <c r="I194" s="91"/>
      <c r="J194" s="91"/>
      <c r="K194" s="91"/>
      <c r="L194" s="91"/>
      <c r="M194" s="91"/>
      <c r="N194" s="91"/>
      <c r="O194" s="91"/>
      <c r="P194" s="91"/>
      <c r="Q194" s="91"/>
      <c r="R194" s="91"/>
      <c r="S194" s="91"/>
      <c r="T194" s="91"/>
      <c r="U194" s="91"/>
      <c r="V194" s="91"/>
      <c r="W194" s="91"/>
      <c r="X194" s="91"/>
      <c r="Y194" s="91"/>
      <c r="Z194" s="91"/>
      <c r="AA194" s="13"/>
      <c r="AB194" s="13"/>
      <c r="AC194" s="13"/>
      <c r="AD194" s="13"/>
      <c r="AE194" s="92"/>
      <c r="AF194" s="8"/>
    </row>
    <row r="195" spans="1:84" ht="24" customHeight="1" x14ac:dyDescent="0.35">
      <c r="A195" s="6"/>
      <c r="B195" s="95"/>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3"/>
      <c r="U195" s="93"/>
      <c r="V195" s="93"/>
      <c r="W195" s="93"/>
      <c r="X195" s="93"/>
      <c r="Y195" s="93"/>
      <c r="Z195" s="93"/>
      <c r="AA195" s="93"/>
      <c r="AB195" s="93"/>
      <c r="AC195" s="93"/>
      <c r="AD195" s="94" t="s">
        <v>112</v>
      </c>
      <c r="AE195" s="41" t="s">
        <v>113</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1215</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1214</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365</v>
      </c>
      <c r="K207" s="23" t="s">
        <v>53</v>
      </c>
      <c r="L207" s="23" t="s">
        <v>54</v>
      </c>
      <c r="M207" s="23" t="s">
        <v>55</v>
      </c>
      <c r="N207" s="23" t="s">
        <v>56</v>
      </c>
      <c r="O207" s="23" t="s">
        <v>861</v>
      </c>
      <c r="P207" s="23" t="s">
        <v>862</v>
      </c>
      <c r="Q207" s="23" t="s">
        <v>863</v>
      </c>
      <c r="R207" s="23" t="s">
        <v>1071</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1" t="s">
        <v>800</v>
      </c>
      <c r="J208" s="228">
        <v>1</v>
      </c>
      <c r="K208" s="228">
        <v>1</v>
      </c>
      <c r="L208" s="228">
        <v>1</v>
      </c>
      <c r="M208" s="228">
        <v>1</v>
      </c>
      <c r="N208" s="228">
        <v>1</v>
      </c>
      <c r="O208" s="228">
        <v>1</v>
      </c>
      <c r="P208" s="228">
        <v>1</v>
      </c>
      <c r="Q208" s="228">
        <v>1</v>
      </c>
      <c r="R208" s="227">
        <v>0</v>
      </c>
      <c r="S208" s="60"/>
      <c r="T208" s="60"/>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379</v>
      </c>
      <c r="J209" s="228">
        <v>0.98044009779951102</v>
      </c>
      <c r="K209" s="228">
        <v>0.98044009779951102</v>
      </c>
      <c r="L209" s="228">
        <v>0.98044009779951102</v>
      </c>
      <c r="M209" s="228">
        <v>0.98044009779951102</v>
      </c>
      <c r="N209" s="227">
        <v>1.0195599022004891</v>
      </c>
      <c r="O209" s="227">
        <v>1.0195599022004891</v>
      </c>
      <c r="P209" s="227">
        <v>1.0195599022004891</v>
      </c>
      <c r="Q209" s="228">
        <v>0.98044009779951102</v>
      </c>
      <c r="R209" s="227">
        <v>0</v>
      </c>
      <c r="S209" s="60"/>
      <c r="T209" s="60"/>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492" t="s">
        <v>772</v>
      </c>
      <c r="J210" s="228">
        <v>0.98044009779951102</v>
      </c>
      <c r="K210" s="228">
        <v>0.98044009779951102</v>
      </c>
      <c r="L210" s="228">
        <v>0.98044009779951102</v>
      </c>
      <c r="M210" s="228">
        <v>0.98044009779951102</v>
      </c>
      <c r="N210" s="227">
        <v>1.0195599022004891</v>
      </c>
      <c r="O210" s="227">
        <v>1.0195599022004891</v>
      </c>
      <c r="P210" s="227">
        <v>1.0195599022004891</v>
      </c>
      <c r="Q210" s="228">
        <v>0.98044009779951102</v>
      </c>
      <c r="R210" s="227">
        <v>0</v>
      </c>
      <c r="S210" s="60"/>
      <c r="T210" s="57"/>
      <c r="U210" s="60"/>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492" t="s">
        <v>773</v>
      </c>
      <c r="J211" s="228">
        <v>0.94352159468438546</v>
      </c>
      <c r="K211" s="228">
        <v>0.94352159468438546</v>
      </c>
      <c r="L211" s="228">
        <v>0.94352159468438546</v>
      </c>
      <c r="M211" s="228">
        <v>0.94352159468438546</v>
      </c>
      <c r="N211" s="227">
        <v>1.0564784053156147</v>
      </c>
      <c r="O211" s="227">
        <v>1.0564784053156147</v>
      </c>
      <c r="P211" s="227">
        <v>1.0564784053156147</v>
      </c>
      <c r="Q211" s="228">
        <v>0.94352159468438546</v>
      </c>
      <c r="R211" s="227">
        <v>0</v>
      </c>
      <c r="S211" s="60"/>
      <c r="T211" s="57"/>
      <c r="U211" s="60"/>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492" t="s">
        <v>774</v>
      </c>
      <c r="J212" s="228">
        <v>0.94352159468438546</v>
      </c>
      <c r="K212" s="228">
        <v>0.94352159468438546</v>
      </c>
      <c r="L212" s="228">
        <v>0.94352159468438546</v>
      </c>
      <c r="M212" s="228">
        <v>0.94352159468438546</v>
      </c>
      <c r="N212" s="227">
        <v>1.0564784053156147</v>
      </c>
      <c r="O212" s="227">
        <v>1.0564784053156147</v>
      </c>
      <c r="P212" s="227">
        <v>1.0564784053156147</v>
      </c>
      <c r="Q212" s="228">
        <v>0.94352159468438546</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492" t="s">
        <v>775</v>
      </c>
      <c r="J213" s="228">
        <v>1.0304789550072568</v>
      </c>
      <c r="K213" s="228">
        <v>1.0304789550072568</v>
      </c>
      <c r="L213" s="228">
        <v>1.0304789550072568</v>
      </c>
      <c r="M213" s="228">
        <v>1.0304789550072568</v>
      </c>
      <c r="N213" s="227">
        <v>0.96952104499274316</v>
      </c>
      <c r="O213" s="227">
        <v>0.96952104499274316</v>
      </c>
      <c r="P213" s="227">
        <v>0.96952104499274316</v>
      </c>
      <c r="Q213" s="228">
        <v>1.0304789550072568</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776</v>
      </c>
      <c r="J214" s="228">
        <v>1.0815709969788521</v>
      </c>
      <c r="K214" s="228">
        <v>1.0815709969788521</v>
      </c>
      <c r="L214" s="228">
        <v>1.0815709969788521</v>
      </c>
      <c r="M214" s="228">
        <v>1.0815709969788521</v>
      </c>
      <c r="N214" s="227">
        <v>0.91842900302114805</v>
      </c>
      <c r="O214" s="227">
        <v>0.91842900302114805</v>
      </c>
      <c r="P214" s="227">
        <v>0.91842900302114805</v>
      </c>
      <c r="Q214" s="228">
        <v>1.0815709969788521</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2" t="s">
        <v>777</v>
      </c>
      <c r="J215" s="228">
        <v>1.0971428571428572</v>
      </c>
      <c r="K215" s="228">
        <v>1.0971428571428572</v>
      </c>
      <c r="L215" s="228">
        <v>1.0971428571428572</v>
      </c>
      <c r="M215" s="228">
        <v>1.0971428571428572</v>
      </c>
      <c r="N215" s="227">
        <v>0.90285714285714291</v>
      </c>
      <c r="O215" s="227">
        <v>0.90285714285714291</v>
      </c>
      <c r="P215" s="227">
        <v>0.90285714285714291</v>
      </c>
      <c r="Q215" s="228">
        <v>1.0971428571428572</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492" t="s">
        <v>778</v>
      </c>
      <c r="J216" s="228">
        <v>1.125248508946322</v>
      </c>
      <c r="K216" s="228">
        <v>1.125248508946322</v>
      </c>
      <c r="L216" s="228">
        <v>1.125248508946322</v>
      </c>
      <c r="M216" s="228">
        <v>1.125248508946322</v>
      </c>
      <c r="N216" s="227">
        <v>0.874751491053678</v>
      </c>
      <c r="O216" s="227">
        <v>0.874751491053678</v>
      </c>
      <c r="P216" s="227">
        <v>0.874751491053678</v>
      </c>
      <c r="Q216" s="228">
        <v>1.125248508946322</v>
      </c>
      <c r="R216" s="227">
        <v>0</v>
      </c>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493" t="s">
        <v>779</v>
      </c>
      <c r="J217" s="228">
        <v>1</v>
      </c>
      <c r="K217" s="228">
        <v>1</v>
      </c>
      <c r="L217" s="228">
        <v>1</v>
      </c>
      <c r="M217" s="228">
        <v>1</v>
      </c>
      <c r="N217" s="228">
        <v>1</v>
      </c>
      <c r="O217" s="228">
        <v>1</v>
      </c>
      <c r="P217" s="228">
        <v>1</v>
      </c>
      <c r="Q217" s="228">
        <v>1</v>
      </c>
      <c r="R217" s="227">
        <v>0</v>
      </c>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7"/>
      <c r="S218" s="57"/>
      <c r="T218" s="57"/>
      <c r="U218" s="57"/>
      <c r="V218" s="58"/>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1"/>
      <c r="K219" s="61"/>
      <c r="L219" s="61"/>
      <c r="M219" s="61"/>
      <c r="N219" s="61"/>
      <c r="O219" s="61"/>
      <c r="P219" s="61"/>
      <c r="Q219" s="61"/>
      <c r="R219" s="57"/>
      <c r="S219" s="57"/>
      <c r="T219" s="57"/>
      <c r="U219" s="57"/>
      <c r="V219" s="58"/>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23</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4" customFormat="1" ht="12.75" customHeight="1" outlineLevel="1" x14ac:dyDescent="0.35">
      <c r="A223" s="102"/>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4" customFormat="1" ht="5.15" customHeight="1" outlineLevel="1" collapsed="1" thickBot="1" x14ac:dyDescent="0.4">
      <c r="A224" s="102"/>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4" customFormat="1" ht="5.15" customHeight="1" outlineLevel="1" x14ac:dyDescent="0.35">
      <c r="A225" s="102"/>
      <c r="B225" s="95"/>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collapsed="1" x14ac:dyDescent="0.35">
      <c r="A226" s="102"/>
      <c r="B226" s="95"/>
      <c r="C226" s="12"/>
      <c r="D226" s="12">
        <v>0</v>
      </c>
      <c r="E226" s="12" t="s">
        <v>1</v>
      </c>
      <c r="F226" s="69"/>
      <c r="G226" s="70" t="s">
        <v>313</v>
      </c>
      <c r="H226" s="71"/>
      <c r="I226" s="71"/>
      <c r="J226" s="71"/>
      <c r="K226" s="71"/>
      <c r="L226" s="71"/>
      <c r="M226" s="71"/>
      <c r="N226" s="71"/>
      <c r="O226" s="71"/>
      <c r="P226" s="71"/>
      <c r="Q226" s="71"/>
      <c r="R226" s="71"/>
      <c r="S226" s="71"/>
      <c r="T226" s="71"/>
      <c r="U226" s="71"/>
      <c r="V226" s="71"/>
      <c r="W226" s="71"/>
      <c r="X226" s="71"/>
      <c r="Y226" s="72"/>
      <c r="Z226" s="72"/>
      <c r="AA226" s="72"/>
      <c r="AB226" s="72"/>
      <c r="AC226" s="72"/>
      <c r="AD226" s="72"/>
      <c r="AE226" s="72"/>
      <c r="AF226" s="72"/>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2"/>
      <c r="D227" s="12"/>
      <c r="E227" s="17"/>
      <c r="F227" s="73"/>
      <c r="G227" s="74" t="s">
        <v>163</v>
      </c>
      <c r="H227" s="74"/>
      <c r="I227" s="74"/>
      <c r="J227" s="74"/>
      <c r="K227" s="74"/>
      <c r="L227" s="74"/>
      <c r="M227" s="74"/>
      <c r="N227" s="74"/>
      <c r="O227" s="74"/>
      <c r="P227" s="74"/>
      <c r="Q227" s="74"/>
      <c r="R227" s="74"/>
      <c r="S227" s="74"/>
      <c r="T227" s="74"/>
      <c r="U227" s="74"/>
      <c r="V227" s="75"/>
      <c r="W227" s="75"/>
      <c r="X227" s="75"/>
      <c r="Y227" s="75"/>
      <c r="Z227" s="75"/>
      <c r="AA227" s="75"/>
      <c r="AB227" s="75"/>
      <c r="AC227" s="75"/>
      <c r="AD227" s="75"/>
      <c r="AE227" s="75"/>
      <c r="AF227" s="75"/>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2"/>
      <c r="E228" s="17"/>
      <c r="F228" s="73"/>
      <c r="G228" s="77">
        <v>44159.2893364583</v>
      </c>
      <c r="H228" s="78">
        <v>44159.2893364583</v>
      </c>
      <c r="I228" s="74"/>
      <c r="J228" s="74"/>
      <c r="K228" s="74"/>
      <c r="L228" s="74"/>
      <c r="M228" s="74"/>
      <c r="N228" s="74"/>
      <c r="O228" s="74"/>
      <c r="P228" s="74"/>
      <c r="Q228" s="74"/>
      <c r="R228" s="74"/>
      <c r="S228" s="74"/>
      <c r="T228" s="74"/>
      <c r="U228" s="74"/>
      <c r="V228" s="74" t="s">
        <v>1195</v>
      </c>
      <c r="W228" s="74"/>
      <c r="X228" s="74"/>
      <c r="Y228" s="75"/>
      <c r="Z228" s="75"/>
      <c r="AA228" s="75"/>
      <c r="AB228" s="75"/>
      <c r="AC228" s="75"/>
      <c r="AD228" s="75"/>
      <c r="AE228" s="75"/>
      <c r="AF228" s="75"/>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v>1</v>
      </c>
      <c r="D229" s="12"/>
      <c r="E229" s="17"/>
      <c r="F229" s="79"/>
      <c r="G229" s="80"/>
      <c r="H229" s="81"/>
      <c r="I229" s="81"/>
      <c r="J229" s="81"/>
      <c r="K229" s="81"/>
      <c r="L229" s="81"/>
      <c r="M229" s="81"/>
      <c r="N229" s="81"/>
      <c r="O229" s="81"/>
      <c r="P229" s="81"/>
      <c r="Q229" s="81"/>
      <c r="R229" s="81"/>
      <c r="S229" s="81"/>
      <c r="T229" s="81"/>
      <c r="U229" s="81"/>
      <c r="V229" s="868">
        <v>0.7238791423001949</v>
      </c>
      <c r="W229" s="869">
        <v>0.90116959064327473</v>
      </c>
      <c r="X229" s="869">
        <v>1.0243664717348928</v>
      </c>
      <c r="Y229" s="869">
        <v>1</v>
      </c>
      <c r="Z229" s="869">
        <v>1.0750487329434699</v>
      </c>
      <c r="AA229" s="869">
        <v>0.98684210526315785</v>
      </c>
      <c r="AB229" s="869">
        <v>0.89122807017543859</v>
      </c>
      <c r="AC229" s="870">
        <v>0.56000000000000005</v>
      </c>
      <c r="AD229" s="82"/>
      <c r="AE229" s="82"/>
      <c r="AF229" s="8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2"/>
      <c r="H230" s="22"/>
      <c r="I230" s="22"/>
      <c r="J230" s="22"/>
      <c r="K230" s="126" t="s">
        <v>164</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27"/>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7"/>
      <c r="G232" s="23"/>
      <c r="H232" s="23"/>
      <c r="I232" s="23" t="s">
        <v>439</v>
      </c>
      <c r="J232" s="23" t="s">
        <v>735</v>
      </c>
      <c r="K232" s="98" t="s">
        <v>165</v>
      </c>
      <c r="L232" s="98"/>
      <c r="M232" s="23"/>
      <c r="N232" s="23"/>
      <c r="O232" s="23"/>
      <c r="P232" s="23"/>
      <c r="Q232" s="23"/>
      <c r="R232" s="23"/>
      <c r="S232" s="23"/>
      <c r="T232" s="23"/>
      <c r="U232" s="23"/>
      <c r="V232" s="98" t="s">
        <v>166</v>
      </c>
      <c r="W232" s="98"/>
      <c r="X232" s="23"/>
      <c r="Y232" s="23"/>
      <c r="Z232" s="23"/>
      <c r="AA232" s="23"/>
      <c r="AB232" s="23"/>
      <c r="AC232" s="23"/>
      <c r="AD232" s="23"/>
      <c r="AE232" s="98" t="s">
        <v>362</v>
      </c>
      <c r="AF232" s="9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7"/>
      <c r="G233" s="23"/>
      <c r="H233" s="23"/>
      <c r="I233" s="23"/>
      <c r="J233" s="23"/>
      <c r="K233" s="23" t="s">
        <v>356</v>
      </c>
      <c r="L233" s="23" t="s">
        <v>357</v>
      </c>
      <c r="M233" s="23" t="s">
        <v>359</v>
      </c>
      <c r="N233" s="23" t="s">
        <v>360</v>
      </c>
      <c r="O233" s="23" t="s">
        <v>361</v>
      </c>
      <c r="P233" s="23" t="s">
        <v>363</v>
      </c>
      <c r="Q233" s="23" t="s">
        <v>864</v>
      </c>
      <c r="R233" s="23" t="s">
        <v>865</v>
      </c>
      <c r="S233" s="23" t="s">
        <v>1072</v>
      </c>
      <c r="T233" s="23"/>
      <c r="U233" s="23"/>
      <c r="V233" s="23" t="s">
        <v>356</v>
      </c>
      <c r="W233" s="23" t="s">
        <v>357</v>
      </c>
      <c r="X233" s="23" t="s">
        <v>359</v>
      </c>
      <c r="Y233" s="23" t="s">
        <v>360</v>
      </c>
      <c r="Z233" s="23" t="s">
        <v>361</v>
      </c>
      <c r="AA233" s="23" t="s">
        <v>363</v>
      </c>
      <c r="AB233" s="23" t="s">
        <v>864</v>
      </c>
      <c r="AC233" s="23" t="s">
        <v>865</v>
      </c>
      <c r="AD233" s="23" t="s">
        <v>1072</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t="s">
        <v>800</v>
      </c>
      <c r="J234" s="99" t="s">
        <v>366</v>
      </c>
      <c r="K234" s="238">
        <f t="shared" ref="K234:M249" si="17">$N234</f>
        <v>0</v>
      </c>
      <c r="L234" s="238">
        <f t="shared" si="17"/>
        <v>0</v>
      </c>
      <c r="M234" s="238">
        <f>$N234</f>
        <v>0</v>
      </c>
      <c r="N234" s="128">
        <v>0</v>
      </c>
      <c r="O234" s="238">
        <f t="shared" ref="O234:S249" si="18">$N234</f>
        <v>0</v>
      </c>
      <c r="P234" s="238">
        <f t="shared" si="18"/>
        <v>0</v>
      </c>
      <c r="Q234" s="238">
        <f t="shared" si="18"/>
        <v>0</v>
      </c>
      <c r="R234" s="238">
        <f t="shared" si="18"/>
        <v>0</v>
      </c>
      <c r="S234" s="238">
        <f t="shared" si="18"/>
        <v>0</v>
      </c>
      <c r="T234" s="86"/>
      <c r="U234" s="99" t="s">
        <v>364</v>
      </c>
      <c r="V234" s="5">
        <f>V$229*$Y234</f>
        <v>0</v>
      </c>
      <c r="W234" s="5">
        <f t="shared" ref="W234:AC249" si="19">W$229*$Y234</f>
        <v>0</v>
      </c>
      <c r="X234" s="5">
        <f t="shared" si="19"/>
        <v>0</v>
      </c>
      <c r="Y234" s="129">
        <v>0</v>
      </c>
      <c r="Z234" s="5">
        <f t="shared" si="19"/>
        <v>0</v>
      </c>
      <c r="AA234" s="5">
        <f t="shared" si="19"/>
        <v>0</v>
      </c>
      <c r="AB234" s="5">
        <f t="shared" si="19"/>
        <v>0</v>
      </c>
      <c r="AC234" s="5">
        <f t="shared" si="19"/>
        <v>0</v>
      </c>
      <c r="AD234" s="129">
        <v>0</v>
      </c>
      <c r="AE234" s="86">
        <v>300</v>
      </c>
      <c r="AF234" s="86">
        <v>15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367</v>
      </c>
      <c r="K235" s="238">
        <f t="shared" si="17"/>
        <v>29.597159090909091</v>
      </c>
      <c r="L235" s="238">
        <f t="shared" si="17"/>
        <v>29.597159090909091</v>
      </c>
      <c r="M235" s="238">
        <f t="shared" si="17"/>
        <v>29.597159090909091</v>
      </c>
      <c r="N235" s="128">
        <v>29.597159090909091</v>
      </c>
      <c r="O235" s="238">
        <f t="shared" si="18"/>
        <v>29.597159090909091</v>
      </c>
      <c r="P235" s="238">
        <f t="shared" si="18"/>
        <v>29.597159090909091</v>
      </c>
      <c r="Q235" s="238">
        <f t="shared" si="18"/>
        <v>29.597159090909091</v>
      </c>
      <c r="R235" s="238">
        <f t="shared" si="18"/>
        <v>29.597159090909091</v>
      </c>
      <c r="S235" s="238">
        <f t="shared" si="18"/>
        <v>29.597159090909091</v>
      </c>
      <c r="T235" s="86"/>
      <c r="U235" s="99" t="s">
        <v>129</v>
      </c>
      <c r="V235" s="5">
        <f t="shared" ref="V235:X266" si="20">V$229*$Y235</f>
        <v>2.8178587683309937</v>
      </c>
      <c r="W235" s="5">
        <f t="shared" si="19"/>
        <v>3.5080008310203801</v>
      </c>
      <c r="X235" s="5">
        <f t="shared" si="19"/>
        <v>3.9875717860722695</v>
      </c>
      <c r="Y235" s="129">
        <v>3.8927199357851077</v>
      </c>
      <c r="Z235" s="881">
        <f t="shared" si="19"/>
        <v>4.1848636346695658</v>
      </c>
      <c r="AA235" s="5">
        <f t="shared" si="19"/>
        <v>3.8414999366300404</v>
      </c>
      <c r="AB235" s="5">
        <f t="shared" si="19"/>
        <v>3.4693012761032187</v>
      </c>
      <c r="AC235" s="5">
        <f t="shared" si="19"/>
        <v>2.1799231640396606</v>
      </c>
      <c r="AD235" s="129">
        <v>0</v>
      </c>
      <c r="AE235" s="86">
        <v>367</v>
      </c>
      <c r="AF235" s="86">
        <v>12</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368</v>
      </c>
      <c r="K236" s="238">
        <f t="shared" si="17"/>
        <v>242.69374999999999</v>
      </c>
      <c r="L236" s="238">
        <f t="shared" si="17"/>
        <v>242.69374999999999</v>
      </c>
      <c r="M236" s="238">
        <f t="shared" si="17"/>
        <v>242.69374999999999</v>
      </c>
      <c r="N236" s="128">
        <v>242.69374999999999</v>
      </c>
      <c r="O236" s="238">
        <f t="shared" si="18"/>
        <v>242.69374999999999</v>
      </c>
      <c r="P236" s="238">
        <f t="shared" si="18"/>
        <v>242.69374999999999</v>
      </c>
      <c r="Q236" s="238">
        <f t="shared" si="18"/>
        <v>242.69374999999999</v>
      </c>
      <c r="R236" s="238">
        <f t="shared" si="18"/>
        <v>242.69374999999999</v>
      </c>
      <c r="S236" s="238">
        <f t="shared" si="18"/>
        <v>242.69374999999999</v>
      </c>
      <c r="T236" s="86"/>
      <c r="U236" s="99" t="s">
        <v>130</v>
      </c>
      <c r="V236" s="5">
        <f t="shared" si="20"/>
        <v>7.9258393952585564</v>
      </c>
      <c r="W236" s="5">
        <f t="shared" si="19"/>
        <v>9.8670137402128191</v>
      </c>
      <c r="X236" s="5">
        <f t="shared" si="19"/>
        <v>11.215911140994672</v>
      </c>
      <c r="Y236" s="129">
        <v>10.949119724700793</v>
      </c>
      <c r="Z236" s="5">
        <f t="shared" si="19"/>
        <v>11.770837286885943</v>
      </c>
      <c r="AA236" s="5">
        <f t="shared" si="19"/>
        <v>10.805052359902097</v>
      </c>
      <c r="AB236" s="5">
        <f t="shared" si="19"/>
        <v>9.7581628423649178</v>
      </c>
      <c r="AC236" s="5">
        <f t="shared" si="19"/>
        <v>6.1315070458324445</v>
      </c>
      <c r="AD236" s="129">
        <v>0</v>
      </c>
      <c r="AE236" s="86">
        <v>536</v>
      </c>
      <c r="AF236" s="86">
        <v>35</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369</v>
      </c>
      <c r="K237" s="238">
        <f t="shared" si="17"/>
        <v>215.75852272727269</v>
      </c>
      <c r="L237" s="238">
        <f t="shared" si="17"/>
        <v>215.75852272727269</v>
      </c>
      <c r="M237" s="238">
        <f t="shared" si="17"/>
        <v>215.75852272727269</v>
      </c>
      <c r="N237" s="128">
        <v>215.75852272727269</v>
      </c>
      <c r="O237" s="238">
        <f t="shared" si="18"/>
        <v>215.75852272727269</v>
      </c>
      <c r="P237" s="238">
        <f t="shared" si="18"/>
        <v>215.75852272727269</v>
      </c>
      <c r="Q237" s="238">
        <f t="shared" si="18"/>
        <v>215.75852272727269</v>
      </c>
      <c r="R237" s="238">
        <f t="shared" si="18"/>
        <v>215.75852272727269</v>
      </c>
      <c r="S237" s="238">
        <f t="shared" si="18"/>
        <v>215.75852272727269</v>
      </c>
      <c r="T237" s="86"/>
      <c r="U237" s="99" t="s">
        <v>131</v>
      </c>
      <c r="V237" s="5">
        <f t="shared" si="20"/>
        <v>13.078182879961902</v>
      </c>
      <c r="W237" s="5">
        <f t="shared" si="19"/>
        <v>16.281254733826273</v>
      </c>
      <c r="X237" s="5">
        <f t="shared" si="19"/>
        <v>18.507028688353252</v>
      </c>
      <c r="Y237" s="129">
        <v>18.066804409372441</v>
      </c>
      <c r="Z237" s="5">
        <f t="shared" si="19"/>
        <v>19.422695188633337</v>
      </c>
      <c r="AA237" s="5">
        <f t="shared" si="19"/>
        <v>17.829083298722804</v>
      </c>
      <c r="AB237" s="5">
        <f t="shared" si="19"/>
        <v>16.101643228002107</v>
      </c>
      <c r="AC237" s="5">
        <f t="shared" si="19"/>
        <v>10.117410469248568</v>
      </c>
      <c r="AD237" s="129">
        <v>0</v>
      </c>
      <c r="AE237" s="86">
        <v>650</v>
      </c>
      <c r="AF237" s="86">
        <v>41</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370</v>
      </c>
      <c r="K238" s="238">
        <f t="shared" si="17"/>
        <v>179.92386363636359</v>
      </c>
      <c r="L238" s="238">
        <f t="shared" si="17"/>
        <v>179.92386363636359</v>
      </c>
      <c r="M238" s="238">
        <f t="shared" si="17"/>
        <v>179.92386363636359</v>
      </c>
      <c r="N238" s="128">
        <v>179.92386363636359</v>
      </c>
      <c r="O238" s="238">
        <f t="shared" si="18"/>
        <v>179.92386363636359</v>
      </c>
      <c r="P238" s="238">
        <f t="shared" si="18"/>
        <v>179.92386363636359</v>
      </c>
      <c r="Q238" s="238">
        <f t="shared" si="18"/>
        <v>179.92386363636359</v>
      </c>
      <c r="R238" s="238">
        <f t="shared" si="18"/>
        <v>179.92386363636359</v>
      </c>
      <c r="S238" s="238">
        <f t="shared" si="18"/>
        <v>179.92386363636359</v>
      </c>
      <c r="T238" s="86"/>
      <c r="U238" s="99" t="s">
        <v>132</v>
      </c>
      <c r="V238" s="5">
        <f t="shared" si="20"/>
        <v>22.861646934804806</v>
      </c>
      <c r="W238" s="5">
        <f t="shared" si="19"/>
        <v>28.460857352794562</v>
      </c>
      <c r="X238" s="5">
        <f t="shared" si="19"/>
        <v>32.351677566284977</v>
      </c>
      <c r="Y238" s="129">
        <v>31.582132429123106</v>
      </c>
      <c r="Z238" s="5">
        <f t="shared" si="19"/>
        <v>33.952331451581671</v>
      </c>
      <c r="AA238" s="5">
        <f t="shared" si="19"/>
        <v>31.166578055055695</v>
      </c>
      <c r="AB238" s="5">
        <f t="shared" si="19"/>
        <v>28.146882936832522</v>
      </c>
      <c r="AC238" s="5">
        <f t="shared" si="19"/>
        <v>17.68599416030894</v>
      </c>
      <c r="AD238" s="129">
        <v>0</v>
      </c>
      <c r="AE238" s="86">
        <v>750</v>
      </c>
      <c r="AF238" s="86">
        <v>71</v>
      </c>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371</v>
      </c>
      <c r="K239" s="238">
        <f t="shared" si="17"/>
        <v>129.23806818181819</v>
      </c>
      <c r="L239" s="238">
        <f t="shared" si="17"/>
        <v>129.23806818181819</v>
      </c>
      <c r="M239" s="238">
        <f t="shared" si="17"/>
        <v>129.23806818181819</v>
      </c>
      <c r="N239" s="128">
        <v>129.23806818181819</v>
      </c>
      <c r="O239" s="238">
        <f t="shared" si="18"/>
        <v>129.23806818181819</v>
      </c>
      <c r="P239" s="238">
        <f t="shared" si="18"/>
        <v>129.23806818181819</v>
      </c>
      <c r="Q239" s="238">
        <f t="shared" si="18"/>
        <v>129.23806818181819</v>
      </c>
      <c r="R239" s="238">
        <f t="shared" si="18"/>
        <v>129.23806818181819</v>
      </c>
      <c r="S239" s="238">
        <f t="shared" si="18"/>
        <v>129.23806818181819</v>
      </c>
      <c r="T239" s="86"/>
      <c r="U239" s="99" t="s">
        <v>133</v>
      </c>
      <c r="V239" s="5">
        <f t="shared" si="20"/>
        <v>9.9253701488569934</v>
      </c>
      <c r="W239" s="5">
        <f t="shared" si="19"/>
        <v>12.356263955342904</v>
      </c>
      <c r="X239" s="5">
        <f t="shared" si="19"/>
        <v>14.045461190855931</v>
      </c>
      <c r="Y239" s="129">
        <v>13.71136363636364</v>
      </c>
      <c r="Z239" s="5">
        <f t="shared" si="19"/>
        <v>14.740384104199899</v>
      </c>
      <c r="AA239" s="5">
        <f t="shared" si="19"/>
        <v>13.530950956937801</v>
      </c>
      <c r="AB239" s="5">
        <f t="shared" si="19"/>
        <v>12.21995215311005</v>
      </c>
      <c r="AC239" s="5">
        <f t="shared" si="19"/>
        <v>7.6783636363636392</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372</v>
      </c>
      <c r="K240" s="238">
        <f t="shared" si="17"/>
        <v>29.520454545454541</v>
      </c>
      <c r="L240" s="238">
        <f t="shared" si="17"/>
        <v>29.520454545454541</v>
      </c>
      <c r="M240" s="238">
        <f t="shared" si="17"/>
        <v>29.520454545454541</v>
      </c>
      <c r="N240" s="128">
        <v>29.520454545454541</v>
      </c>
      <c r="O240" s="238">
        <f t="shared" si="18"/>
        <v>29.520454545454541</v>
      </c>
      <c r="P240" s="238">
        <f t="shared" si="18"/>
        <v>29.520454545454541</v>
      </c>
      <c r="Q240" s="238">
        <f t="shared" si="18"/>
        <v>29.520454545454541</v>
      </c>
      <c r="R240" s="238">
        <f t="shared" si="18"/>
        <v>29.520454545454541</v>
      </c>
      <c r="S240" s="238">
        <f t="shared" si="18"/>
        <v>29.520454545454541</v>
      </c>
      <c r="T240" s="86"/>
      <c r="U240" s="99" t="s">
        <v>134</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s="86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373</v>
      </c>
      <c r="K241" s="238">
        <f t="shared" si="17"/>
        <v>18.240340909090911</v>
      </c>
      <c r="L241" s="238">
        <f t="shared" si="17"/>
        <v>18.240340909090911</v>
      </c>
      <c r="M241" s="238">
        <f t="shared" si="17"/>
        <v>18.240340909090911</v>
      </c>
      <c r="N241" s="128">
        <v>18.240340909090911</v>
      </c>
      <c r="O241" s="238">
        <f t="shared" si="18"/>
        <v>18.240340909090911</v>
      </c>
      <c r="P241" s="238">
        <f t="shared" si="18"/>
        <v>18.240340909090911</v>
      </c>
      <c r="Q241" s="238">
        <f t="shared" si="18"/>
        <v>18.240340909090911</v>
      </c>
      <c r="R241" s="238">
        <f t="shared" si="18"/>
        <v>18.240340909090911</v>
      </c>
      <c r="S241" s="238">
        <f t="shared" si="18"/>
        <v>18.240340909090911</v>
      </c>
      <c r="T241" s="86"/>
      <c r="U241" s="99" t="s">
        <v>135</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customHeight="1" outlineLevel="1" x14ac:dyDescent="0.35">
      <c r="A242" s="102"/>
      <c r="B242" s="95"/>
      <c r="C242" s="17"/>
      <c r="D242" s="17"/>
      <c r="E242" s="17"/>
      <c r="F242" s="13"/>
      <c r="G242" s="86"/>
      <c r="H242" s="86"/>
      <c r="I242" s="99"/>
      <c r="J242" s="99" t="s">
        <v>374</v>
      </c>
      <c r="K242" s="238">
        <f t="shared" si="17"/>
        <v>2.1965909090909088</v>
      </c>
      <c r="L242" s="238">
        <f t="shared" si="17"/>
        <v>2.1965909090909088</v>
      </c>
      <c r="M242" s="238">
        <f t="shared" si="17"/>
        <v>2.1965909090909088</v>
      </c>
      <c r="N242" s="128">
        <v>2.1965909090909088</v>
      </c>
      <c r="O242" s="238">
        <f t="shared" si="18"/>
        <v>2.1965909090909088</v>
      </c>
      <c r="P242" s="238">
        <f t="shared" si="18"/>
        <v>2.1965909090909088</v>
      </c>
      <c r="Q242" s="238">
        <f t="shared" si="18"/>
        <v>2.1965909090909088</v>
      </c>
      <c r="R242" s="238">
        <f t="shared" si="18"/>
        <v>2.1965909090909088</v>
      </c>
      <c r="S242" s="238">
        <f t="shared" si="18"/>
        <v>2.1965909090909088</v>
      </c>
      <c r="T242" s="86"/>
      <c r="U242" s="99" t="s">
        <v>136</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v>0</v>
      </c>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customHeight="1" outlineLevel="1" x14ac:dyDescent="0.35">
      <c r="A243" s="102"/>
      <c r="B243" s="95"/>
      <c r="C243" s="17"/>
      <c r="D243" s="17"/>
      <c r="E243" s="17"/>
      <c r="F243" s="13"/>
      <c r="G243" s="86"/>
      <c r="H243" s="86"/>
      <c r="I243" s="99"/>
      <c r="J243" s="99" t="s">
        <v>375</v>
      </c>
      <c r="K243" s="238">
        <f t="shared" si="17"/>
        <v>0.13125000000000001</v>
      </c>
      <c r="L243" s="238">
        <f t="shared" si="17"/>
        <v>0.13125000000000001</v>
      </c>
      <c r="M243" s="238">
        <f t="shared" si="17"/>
        <v>0.13125000000000001</v>
      </c>
      <c r="N243" s="128">
        <v>0.13125000000000001</v>
      </c>
      <c r="O243" s="238">
        <f t="shared" si="18"/>
        <v>0.13125000000000001</v>
      </c>
      <c r="P243" s="238">
        <f t="shared" si="18"/>
        <v>0.13125000000000001</v>
      </c>
      <c r="Q243" s="238">
        <f t="shared" si="18"/>
        <v>0.13125000000000001</v>
      </c>
      <c r="R243" s="238">
        <f t="shared" si="18"/>
        <v>0.13125000000000001</v>
      </c>
      <c r="S243" s="238">
        <f t="shared" si="18"/>
        <v>0.13125000000000001</v>
      </c>
      <c r="T243" s="86"/>
      <c r="U243" s="99" t="s">
        <v>137</v>
      </c>
      <c r="V243" s="5">
        <f t="shared" si="20"/>
        <v>0</v>
      </c>
      <c r="W243" s="5">
        <f t="shared" si="19"/>
        <v>0</v>
      </c>
      <c r="X243" s="5">
        <f t="shared" si="19"/>
        <v>0</v>
      </c>
      <c r="Y243" s="129">
        <v>0</v>
      </c>
      <c r="Z243" s="5">
        <f t="shared" si="19"/>
        <v>0</v>
      </c>
      <c r="AA243" s="5">
        <f t="shared" si="19"/>
        <v>0</v>
      </c>
      <c r="AB243" s="5">
        <f t="shared" si="19"/>
        <v>0</v>
      </c>
      <c r="AC243" s="5">
        <f t="shared" si="19"/>
        <v>0</v>
      </c>
      <c r="AD243" s="129">
        <v>0</v>
      </c>
      <c r="AE243" s="86"/>
      <c r="AF243" s="86">
        <v>0</v>
      </c>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t="s">
        <v>379</v>
      </c>
      <c r="J244" s="99" t="s">
        <v>366</v>
      </c>
      <c r="K244" s="238">
        <f t="shared" si="17"/>
        <v>0</v>
      </c>
      <c r="L244" s="238">
        <f t="shared" si="17"/>
        <v>0</v>
      </c>
      <c r="M244" s="238">
        <f t="shared" si="17"/>
        <v>0</v>
      </c>
      <c r="N244" s="128">
        <v>0</v>
      </c>
      <c r="O244" s="238">
        <f t="shared" si="18"/>
        <v>0</v>
      </c>
      <c r="P244" s="238">
        <f t="shared" si="18"/>
        <v>0</v>
      </c>
      <c r="Q244" s="238">
        <f t="shared" si="18"/>
        <v>0</v>
      </c>
      <c r="R244" s="238">
        <f t="shared" si="18"/>
        <v>0</v>
      </c>
      <c r="S244" s="238">
        <f t="shared" si="18"/>
        <v>0</v>
      </c>
      <c r="T244" s="86"/>
      <c r="U244" s="99" t="s">
        <v>364</v>
      </c>
      <c r="V244" s="5">
        <f t="shared" si="20"/>
        <v>0</v>
      </c>
      <c r="W244" s="5">
        <f t="shared" si="19"/>
        <v>0</v>
      </c>
      <c r="X244" s="5">
        <f t="shared" si="19"/>
        <v>0</v>
      </c>
      <c r="Y244" s="129">
        <v>0</v>
      </c>
      <c r="Z244" s="5">
        <f t="shared" si="19"/>
        <v>0</v>
      </c>
      <c r="AA244" s="5">
        <f t="shared" si="19"/>
        <v>0</v>
      </c>
      <c r="AB244" s="5">
        <f t="shared" si="19"/>
        <v>0</v>
      </c>
      <c r="AC244" s="5">
        <f t="shared" si="19"/>
        <v>0</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367</v>
      </c>
      <c r="K245" s="238">
        <f t="shared" si="17"/>
        <v>38.026006493506493</v>
      </c>
      <c r="L245" s="238">
        <f t="shared" si="17"/>
        <v>38.026006493506493</v>
      </c>
      <c r="M245" s="238">
        <f t="shared" si="17"/>
        <v>38.026006493506493</v>
      </c>
      <c r="N245" s="128">
        <v>38.026006493506493</v>
      </c>
      <c r="O245" s="238">
        <f t="shared" si="18"/>
        <v>38.026006493506493</v>
      </c>
      <c r="P245" s="238">
        <f t="shared" si="18"/>
        <v>38.026006493506493</v>
      </c>
      <c r="Q245" s="238">
        <f t="shared" si="18"/>
        <v>38.026006493506493</v>
      </c>
      <c r="R245" s="238">
        <f t="shared" si="18"/>
        <v>38.026006493506493</v>
      </c>
      <c r="S245" s="238">
        <f t="shared" si="18"/>
        <v>38.026006493506493</v>
      </c>
      <c r="T245" s="86"/>
      <c r="U245" s="99" t="s">
        <v>129</v>
      </c>
      <c r="V245" s="5">
        <f t="shared" si="20"/>
        <v>3.957298878161938</v>
      </c>
      <c r="W245" s="5">
        <f t="shared" si="19"/>
        <v>4.9265094153070255</v>
      </c>
      <c r="X245" s="5">
        <f t="shared" si="19"/>
        <v>5.6000015092879991</v>
      </c>
      <c r="Y245" s="129">
        <v>5.466795003358218</v>
      </c>
      <c r="Z245" s="5">
        <f t="shared" si="19"/>
        <v>5.8770710416219449</v>
      </c>
      <c r="AA245" s="5">
        <f t="shared" si="19"/>
        <v>5.3948634901561361</v>
      </c>
      <c r="AB245" s="5">
        <f t="shared" si="19"/>
        <v>4.8721611608876749</v>
      </c>
      <c r="AC245" s="5">
        <f t="shared" si="19"/>
        <v>3.0614052018806022</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368</v>
      </c>
      <c r="K246" s="238">
        <f t="shared" si="17"/>
        <v>312.07827922077922</v>
      </c>
      <c r="L246" s="238">
        <f t="shared" si="17"/>
        <v>312.07827922077922</v>
      </c>
      <c r="M246" s="238">
        <f t="shared" si="17"/>
        <v>312.07827922077922</v>
      </c>
      <c r="N246" s="128">
        <v>312.07827922077922</v>
      </c>
      <c r="O246" s="238">
        <f t="shared" si="18"/>
        <v>312.07827922077922</v>
      </c>
      <c r="P246" s="238">
        <f t="shared" si="18"/>
        <v>312.07827922077922</v>
      </c>
      <c r="Q246" s="238">
        <f t="shared" si="18"/>
        <v>312.07827922077922</v>
      </c>
      <c r="R246" s="238">
        <f t="shared" si="18"/>
        <v>312.07827922077922</v>
      </c>
      <c r="S246" s="238">
        <f t="shared" si="18"/>
        <v>312.07827922077922</v>
      </c>
      <c r="T246" s="86"/>
      <c r="U246" s="99" t="s">
        <v>130</v>
      </c>
      <c r="V246" s="5">
        <f t="shared" si="20"/>
        <v>9.9613705289391543</v>
      </c>
      <c r="W246" s="5">
        <f t="shared" si="19"/>
        <v>12.401081447498507</v>
      </c>
      <c r="X246" s="5">
        <f t="shared" si="19"/>
        <v>14.096405582220347</v>
      </c>
      <c r="Y246" s="129">
        <v>13.761096220131376</v>
      </c>
      <c r="Z246" s="5">
        <f t="shared" si="19"/>
        <v>14.79384905536541</v>
      </c>
      <c r="AA246" s="5">
        <f t="shared" si="19"/>
        <v>13.580029164603332</v>
      </c>
      <c r="AB246" s="5">
        <f t="shared" si="19"/>
        <v>12.264275227766209</v>
      </c>
      <c r="AC246" s="5">
        <f t="shared" si="19"/>
        <v>7.7062138832735716</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369</v>
      </c>
      <c r="K247" s="238">
        <f t="shared" si="17"/>
        <v>213.11255411255411</v>
      </c>
      <c r="L247" s="238">
        <f t="shared" si="17"/>
        <v>213.11255411255411</v>
      </c>
      <c r="M247" s="238">
        <f t="shared" si="17"/>
        <v>213.11255411255411</v>
      </c>
      <c r="N247" s="128">
        <v>213.11255411255411</v>
      </c>
      <c r="O247" s="238">
        <f t="shared" si="18"/>
        <v>213.11255411255411</v>
      </c>
      <c r="P247" s="238">
        <f t="shared" si="18"/>
        <v>213.11255411255411</v>
      </c>
      <c r="Q247" s="238">
        <f t="shared" si="18"/>
        <v>213.11255411255411</v>
      </c>
      <c r="R247" s="238">
        <f t="shared" si="18"/>
        <v>213.11255411255411</v>
      </c>
      <c r="S247" s="238">
        <f t="shared" si="18"/>
        <v>213.11255411255411</v>
      </c>
      <c r="T247" s="86"/>
      <c r="U247" s="99" t="s">
        <v>131</v>
      </c>
      <c r="V247" s="5">
        <f t="shared" si="20"/>
        <v>14.172684741915727</v>
      </c>
      <c r="W247" s="5">
        <f t="shared" si="19"/>
        <v>17.643818920661477</v>
      </c>
      <c r="X247" s="5">
        <f t="shared" si="19"/>
        <v>20.055865980548578</v>
      </c>
      <c r="Y247" s="129">
        <v>19.578799710792428</v>
      </c>
      <c r="Z247" s="5">
        <f t="shared" si="19"/>
        <v>21.048163821641374</v>
      </c>
      <c r="AA247" s="5">
        <f t="shared" si="19"/>
        <v>19.321183925124107</v>
      </c>
      <c r="AB247" s="5">
        <f t="shared" si="19"/>
        <v>17.449175882600972</v>
      </c>
      <c r="AC247" s="5">
        <f t="shared" si="19"/>
        <v>10.96412783804376</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370</v>
      </c>
      <c r="K248" s="238">
        <f t="shared" si="17"/>
        <v>178.28690476190474</v>
      </c>
      <c r="L248" s="238">
        <f t="shared" si="17"/>
        <v>178.28690476190474</v>
      </c>
      <c r="M248" s="238">
        <f t="shared" si="17"/>
        <v>178.28690476190474</v>
      </c>
      <c r="N248" s="128">
        <v>178.28690476190474</v>
      </c>
      <c r="O248" s="238">
        <f t="shared" si="18"/>
        <v>178.28690476190474</v>
      </c>
      <c r="P248" s="238">
        <f t="shared" si="18"/>
        <v>178.28690476190474</v>
      </c>
      <c r="Q248" s="238">
        <f t="shared" si="18"/>
        <v>178.28690476190474</v>
      </c>
      <c r="R248" s="238">
        <f t="shared" si="18"/>
        <v>178.28690476190474</v>
      </c>
      <c r="S248" s="238">
        <f t="shared" si="18"/>
        <v>178.28690476190474</v>
      </c>
      <c r="T248" s="86"/>
      <c r="U248" s="99" t="s">
        <v>132</v>
      </c>
      <c r="V248" s="5">
        <f t="shared" si="20"/>
        <v>27.232139049557201</v>
      </c>
      <c r="W248" s="5">
        <f t="shared" si="19"/>
        <v>33.901758132786568</v>
      </c>
      <c r="X248" s="5">
        <f t="shared" si="19"/>
        <v>38.536391734326941</v>
      </c>
      <c r="Y248" s="129">
        <v>37.619731607440002</v>
      </c>
      <c r="Z248" s="5">
        <f t="shared" si="19"/>
        <v>40.443044798251783</v>
      </c>
      <c r="AA248" s="5">
        <f t="shared" si="19"/>
        <v>37.124735138921054</v>
      </c>
      <c r="AB248" s="5">
        <f t="shared" si="19"/>
        <v>33.527760801016704</v>
      </c>
      <c r="AC248" s="5">
        <f t="shared" si="19"/>
        <v>21.067049700166404</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371</v>
      </c>
      <c r="K249" s="238">
        <f t="shared" si="17"/>
        <v>127.52440476190478</v>
      </c>
      <c r="L249" s="238">
        <f t="shared" si="17"/>
        <v>127.52440476190478</v>
      </c>
      <c r="M249" s="238">
        <f t="shared" si="17"/>
        <v>127.52440476190478</v>
      </c>
      <c r="N249" s="128">
        <v>127.52440476190478</v>
      </c>
      <c r="O249" s="238">
        <f t="shared" si="18"/>
        <v>127.52440476190478</v>
      </c>
      <c r="P249" s="238">
        <f t="shared" si="18"/>
        <v>127.52440476190478</v>
      </c>
      <c r="Q249" s="238">
        <f t="shared" si="18"/>
        <v>127.52440476190478</v>
      </c>
      <c r="R249" s="238">
        <f t="shared" si="18"/>
        <v>127.52440476190478</v>
      </c>
      <c r="S249" s="238">
        <f t="shared" si="18"/>
        <v>127.52440476190478</v>
      </c>
      <c r="T249" s="86"/>
      <c r="U249" s="99" t="s">
        <v>133</v>
      </c>
      <c r="V249" s="5">
        <f t="shared" si="20"/>
        <v>13.464972771434757</v>
      </c>
      <c r="W249" s="5">
        <f t="shared" si="19"/>
        <v>16.762776120194662</v>
      </c>
      <c r="X249" s="5">
        <f t="shared" si="19"/>
        <v>19.054377787502265</v>
      </c>
      <c r="Y249" s="129">
        <v>18.60113378684807</v>
      </c>
      <c r="Z249" s="5">
        <f t="shared" si="19"/>
        <v>19.997125308862987</v>
      </c>
      <c r="AA249" s="5">
        <f t="shared" si="19"/>
        <v>18.356382026494806</v>
      </c>
      <c r="AB249" s="5">
        <f t="shared" si="19"/>
        <v>16.577852567927753</v>
      </c>
      <c r="AC249" s="5">
        <f t="shared" si="19"/>
        <v>10.41663492063492</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372</v>
      </c>
      <c r="K250" s="238">
        <f t="shared" ref="K250:M313" si="21">$N250</f>
        <v>0</v>
      </c>
      <c r="L250" s="238">
        <f t="shared" si="21"/>
        <v>0</v>
      </c>
      <c r="M250" s="238">
        <f t="shared" si="21"/>
        <v>0</v>
      </c>
      <c r="N250" s="128">
        <v>0</v>
      </c>
      <c r="O250" s="238">
        <f t="shared" ref="O250:S300" si="22">$N250</f>
        <v>0</v>
      </c>
      <c r="P250" s="238">
        <f t="shared" si="22"/>
        <v>0</v>
      </c>
      <c r="Q250" s="238">
        <f t="shared" si="22"/>
        <v>0</v>
      </c>
      <c r="R250" s="238">
        <f t="shared" si="22"/>
        <v>0</v>
      </c>
      <c r="S250" s="238">
        <f t="shared" si="22"/>
        <v>0</v>
      </c>
      <c r="T250" s="86"/>
      <c r="U250" s="99" t="s">
        <v>134</v>
      </c>
      <c r="V250" s="5">
        <f t="shared" si="20"/>
        <v>0</v>
      </c>
      <c r="W250" s="5">
        <f t="shared" si="20"/>
        <v>0</v>
      </c>
      <c r="X250" s="5">
        <f t="shared" si="20"/>
        <v>0</v>
      </c>
      <c r="Y250" s="129">
        <v>0</v>
      </c>
      <c r="Z250" s="5">
        <f t="shared" ref="Z250:AC313" si="23">Z$229*$Y250</f>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373</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135</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374</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136</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375</v>
      </c>
      <c r="K253" s="238">
        <f t="shared" si="21"/>
        <v>0</v>
      </c>
      <c r="L253" s="238">
        <f t="shared" si="21"/>
        <v>0</v>
      </c>
      <c r="M253" s="238">
        <f t="shared" si="21"/>
        <v>0</v>
      </c>
      <c r="N253" s="128">
        <v>0</v>
      </c>
      <c r="O253" s="238">
        <f t="shared" si="22"/>
        <v>0</v>
      </c>
      <c r="P253" s="238">
        <f t="shared" si="22"/>
        <v>0</v>
      </c>
      <c r="Q253" s="238">
        <f t="shared" si="22"/>
        <v>0</v>
      </c>
      <c r="R253" s="238">
        <f t="shared" si="22"/>
        <v>0</v>
      </c>
      <c r="S253" s="238">
        <f t="shared" si="22"/>
        <v>0</v>
      </c>
      <c r="T253" s="86"/>
      <c r="U253" s="99" t="s">
        <v>137</v>
      </c>
      <c r="V253" s="5">
        <f t="shared" si="20"/>
        <v>0</v>
      </c>
      <c r="W253" s="5">
        <f t="shared" si="20"/>
        <v>0</v>
      </c>
      <c r="X253" s="5">
        <f t="shared" si="20"/>
        <v>0</v>
      </c>
      <c r="Y253" s="129">
        <v>0</v>
      </c>
      <c r="Z253" s="5">
        <f t="shared" si="23"/>
        <v>0</v>
      </c>
      <c r="AA253" s="5">
        <f t="shared" si="23"/>
        <v>0</v>
      </c>
      <c r="AB253" s="5">
        <f t="shared" si="23"/>
        <v>0</v>
      </c>
      <c r="AC253" s="5">
        <f t="shared" si="23"/>
        <v>0</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t="s">
        <v>772</v>
      </c>
      <c r="J254" s="99" t="s">
        <v>366</v>
      </c>
      <c r="K254" s="238">
        <f t="shared" si="21"/>
        <v>0</v>
      </c>
      <c r="L254" s="238">
        <f t="shared" si="21"/>
        <v>0</v>
      </c>
      <c r="M254" s="238">
        <f t="shared" si="21"/>
        <v>0</v>
      </c>
      <c r="N254" s="128">
        <v>0</v>
      </c>
      <c r="O254" s="238">
        <f t="shared" si="22"/>
        <v>0</v>
      </c>
      <c r="P254" s="238">
        <f t="shared" si="22"/>
        <v>0</v>
      </c>
      <c r="Q254" s="238">
        <f t="shared" si="22"/>
        <v>0</v>
      </c>
      <c r="R254" s="238">
        <f t="shared" si="22"/>
        <v>0</v>
      </c>
      <c r="S254" s="238">
        <f t="shared" si="22"/>
        <v>0</v>
      </c>
      <c r="T254" s="86"/>
      <c r="U254" s="99" t="s">
        <v>364</v>
      </c>
      <c r="V254" s="5">
        <f t="shared" si="20"/>
        <v>0</v>
      </c>
      <c r="W254" s="5">
        <f t="shared" si="20"/>
        <v>0</v>
      </c>
      <c r="X254" s="5">
        <f t="shared" si="20"/>
        <v>0</v>
      </c>
      <c r="Y254" s="129">
        <v>0</v>
      </c>
      <c r="Z254" s="5">
        <f t="shared" si="23"/>
        <v>0</v>
      </c>
      <c r="AA254" s="5">
        <f t="shared" si="23"/>
        <v>0</v>
      </c>
      <c r="AB254" s="5">
        <f t="shared" si="23"/>
        <v>0</v>
      </c>
      <c r="AC254" s="5">
        <f t="shared" si="23"/>
        <v>0</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367</v>
      </c>
      <c r="K255" s="238">
        <f t="shared" si="21"/>
        <v>38.026006493506493</v>
      </c>
      <c r="L255" s="238">
        <f t="shared" si="21"/>
        <v>38.026006493506493</v>
      </c>
      <c r="M255" s="238">
        <f t="shared" si="21"/>
        <v>38.026006493506493</v>
      </c>
      <c r="N255" s="128">
        <v>38.026006493506493</v>
      </c>
      <c r="O255" s="238">
        <f t="shared" si="22"/>
        <v>38.026006493506493</v>
      </c>
      <c r="P255" s="238">
        <f t="shared" si="22"/>
        <v>38.026006493506493</v>
      </c>
      <c r="Q255" s="238">
        <f t="shared" si="22"/>
        <v>38.026006493506493</v>
      </c>
      <c r="R255" s="238">
        <f t="shared" si="22"/>
        <v>38.026006493506493</v>
      </c>
      <c r="S255" s="238">
        <f t="shared" si="22"/>
        <v>38.026006493506493</v>
      </c>
      <c r="T255" s="86"/>
      <c r="U255" s="99" t="s">
        <v>129</v>
      </c>
      <c r="V255" s="5">
        <f t="shared" si="20"/>
        <v>3.957298878161938</v>
      </c>
      <c r="W255" s="5">
        <f t="shared" si="20"/>
        <v>4.9265094153070255</v>
      </c>
      <c r="X255" s="5">
        <f t="shared" si="20"/>
        <v>5.6000015092879991</v>
      </c>
      <c r="Y255" s="129">
        <v>5.466795003358218</v>
      </c>
      <c r="Z255" s="5">
        <f t="shared" si="23"/>
        <v>5.8770710416219449</v>
      </c>
      <c r="AA255" s="5">
        <f t="shared" si="23"/>
        <v>5.3948634901561361</v>
      </c>
      <c r="AB255" s="5">
        <f t="shared" si="23"/>
        <v>4.8721611608876749</v>
      </c>
      <c r="AC255" s="5">
        <f t="shared" si="23"/>
        <v>3.0614052018806022</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368</v>
      </c>
      <c r="K256" s="238">
        <f t="shared" si="21"/>
        <v>312.07827922077922</v>
      </c>
      <c r="L256" s="238">
        <f t="shared" si="21"/>
        <v>312.07827922077922</v>
      </c>
      <c r="M256" s="238">
        <f t="shared" si="21"/>
        <v>312.07827922077922</v>
      </c>
      <c r="N256" s="128">
        <v>312.07827922077922</v>
      </c>
      <c r="O256" s="238">
        <f t="shared" si="22"/>
        <v>312.07827922077922</v>
      </c>
      <c r="P256" s="238">
        <f t="shared" si="22"/>
        <v>312.07827922077922</v>
      </c>
      <c r="Q256" s="238">
        <f t="shared" si="22"/>
        <v>312.07827922077922</v>
      </c>
      <c r="R256" s="238">
        <f t="shared" si="22"/>
        <v>312.07827922077922</v>
      </c>
      <c r="S256" s="238">
        <f t="shared" si="22"/>
        <v>312.07827922077922</v>
      </c>
      <c r="T256" s="86"/>
      <c r="U256" s="99" t="s">
        <v>130</v>
      </c>
      <c r="V256" s="5">
        <f t="shared" si="20"/>
        <v>9.9613705289391543</v>
      </c>
      <c r="W256" s="5">
        <f t="shared" si="20"/>
        <v>12.401081447498507</v>
      </c>
      <c r="X256" s="5">
        <f t="shared" si="20"/>
        <v>14.096405582220347</v>
      </c>
      <c r="Y256" s="129">
        <v>13.761096220131376</v>
      </c>
      <c r="Z256" s="5">
        <f t="shared" si="23"/>
        <v>14.79384905536541</v>
      </c>
      <c r="AA256" s="5">
        <f t="shared" si="23"/>
        <v>13.580029164603332</v>
      </c>
      <c r="AB256" s="5">
        <f t="shared" si="23"/>
        <v>12.264275227766209</v>
      </c>
      <c r="AC256" s="5">
        <f t="shared" si="23"/>
        <v>7.7062138832735716</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369</v>
      </c>
      <c r="K257" s="238">
        <f t="shared" si="21"/>
        <v>213.11255411255411</v>
      </c>
      <c r="L257" s="238">
        <f t="shared" si="21"/>
        <v>213.11255411255411</v>
      </c>
      <c r="M257" s="238">
        <f t="shared" si="21"/>
        <v>213.11255411255411</v>
      </c>
      <c r="N257" s="128">
        <v>213.11255411255411</v>
      </c>
      <c r="O257" s="238">
        <f t="shared" si="22"/>
        <v>213.11255411255411</v>
      </c>
      <c r="P257" s="238">
        <f t="shared" si="22"/>
        <v>213.11255411255411</v>
      </c>
      <c r="Q257" s="238">
        <f t="shared" si="22"/>
        <v>213.11255411255411</v>
      </c>
      <c r="R257" s="238">
        <f t="shared" si="22"/>
        <v>213.11255411255411</v>
      </c>
      <c r="S257" s="238">
        <f t="shared" si="22"/>
        <v>213.11255411255411</v>
      </c>
      <c r="T257" s="86"/>
      <c r="U257" s="99" t="s">
        <v>131</v>
      </c>
      <c r="V257" s="5">
        <f t="shared" si="20"/>
        <v>14.172684741915727</v>
      </c>
      <c r="W257" s="5">
        <f t="shared" si="20"/>
        <v>17.643818920661477</v>
      </c>
      <c r="X257" s="5">
        <f t="shared" si="20"/>
        <v>20.055865980548578</v>
      </c>
      <c r="Y257" s="129">
        <v>19.578799710792428</v>
      </c>
      <c r="Z257" s="5">
        <f t="shared" si="23"/>
        <v>21.048163821641374</v>
      </c>
      <c r="AA257" s="5">
        <f t="shared" si="23"/>
        <v>19.321183925124107</v>
      </c>
      <c r="AB257" s="5">
        <f t="shared" si="23"/>
        <v>17.449175882600972</v>
      </c>
      <c r="AC257" s="5">
        <f t="shared" si="23"/>
        <v>10.96412783804376</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370</v>
      </c>
      <c r="K258" s="238">
        <f t="shared" si="21"/>
        <v>178.79892857142858</v>
      </c>
      <c r="L258" s="238">
        <f t="shared" si="21"/>
        <v>178.79892857142858</v>
      </c>
      <c r="M258" s="238">
        <f t="shared" si="21"/>
        <v>178.79892857142858</v>
      </c>
      <c r="N258" s="128">
        <v>178.79892857142858</v>
      </c>
      <c r="O258" s="238">
        <f t="shared" si="22"/>
        <v>178.79892857142858</v>
      </c>
      <c r="P258" s="238">
        <f t="shared" si="22"/>
        <v>178.79892857142858</v>
      </c>
      <c r="Q258" s="238">
        <f t="shared" si="22"/>
        <v>178.79892857142858</v>
      </c>
      <c r="R258" s="238">
        <f t="shared" si="22"/>
        <v>178.79892857142858</v>
      </c>
      <c r="S258" s="238">
        <f t="shared" si="22"/>
        <v>178.79892857142858</v>
      </c>
      <c r="T258" s="86"/>
      <c r="U258" s="99" t="s">
        <v>132</v>
      </c>
      <c r="V258" s="5">
        <f t="shared" si="20"/>
        <v>22.435061904654361</v>
      </c>
      <c r="W258" s="5">
        <f t="shared" si="20"/>
        <v>27.929794314047964</v>
      </c>
      <c r="X258" s="5">
        <f t="shared" si="20"/>
        <v>31.74801408616095</v>
      </c>
      <c r="Y258" s="129">
        <v>30.99282821351202</v>
      </c>
      <c r="Z258" s="5">
        <f t="shared" si="23"/>
        <v>33.318800701270725</v>
      </c>
      <c r="AA258" s="5">
        <f t="shared" si="23"/>
        <v>30.585027842281598</v>
      </c>
      <c r="AB258" s="5">
        <f t="shared" si="23"/>
        <v>27.621678478007205</v>
      </c>
      <c r="AC258" s="5">
        <f t="shared" si="23"/>
        <v>17.355983799566733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371</v>
      </c>
      <c r="K259" s="238">
        <f t="shared" si="21"/>
        <v>126.00607142857145</v>
      </c>
      <c r="L259" s="238">
        <f t="shared" si="21"/>
        <v>126.00607142857145</v>
      </c>
      <c r="M259" s="238">
        <f t="shared" si="21"/>
        <v>126.00607142857145</v>
      </c>
      <c r="N259" s="128">
        <v>126.00607142857145</v>
      </c>
      <c r="O259" s="238">
        <f t="shared" si="22"/>
        <v>126.00607142857145</v>
      </c>
      <c r="P259" s="238">
        <f t="shared" si="22"/>
        <v>126.00607142857145</v>
      </c>
      <c r="Q259" s="238">
        <f t="shared" si="22"/>
        <v>126.00607142857145</v>
      </c>
      <c r="R259" s="238">
        <f t="shared" si="22"/>
        <v>126.00607142857145</v>
      </c>
      <c r="S259" s="238">
        <f t="shared" si="22"/>
        <v>126.00607142857145</v>
      </c>
      <c r="T259" s="86"/>
      <c r="U259" s="99" t="s">
        <v>133</v>
      </c>
      <c r="V259" s="5">
        <f t="shared" si="20"/>
        <v>9.8172292304836173</v>
      </c>
      <c r="W259" s="5">
        <f t="shared" si="20"/>
        <v>12.22163746668258</v>
      </c>
      <c r="X259" s="5">
        <f t="shared" si="20"/>
        <v>13.89243021575102</v>
      </c>
      <c r="Y259" s="129">
        <v>13.561972789115648</v>
      </c>
      <c r="Z259" s="5">
        <f t="shared" si="23"/>
        <v>14.579781663152595</v>
      </c>
      <c r="AA259" s="5">
        <f t="shared" si="23"/>
        <v>13.383525778732547</v>
      </c>
      <c r="AB259" s="5">
        <f t="shared" si="23"/>
        <v>12.086810836615349</v>
      </c>
      <c r="AC259" s="5">
        <f t="shared" si="23"/>
        <v>7.5947047619047634</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372</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134</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373</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135</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374</v>
      </c>
      <c r="K262" s="238">
        <f t="shared" si="21"/>
        <v>5.5172413793103453E-3</v>
      </c>
      <c r="L262" s="238">
        <f t="shared" si="21"/>
        <v>5.5172413793103453E-3</v>
      </c>
      <c r="M262" s="238">
        <f t="shared" si="21"/>
        <v>5.5172413793103453E-3</v>
      </c>
      <c r="N262" s="128">
        <v>5.5172413793103453E-3</v>
      </c>
      <c r="O262" s="238">
        <f t="shared" si="22"/>
        <v>5.5172413793103453E-3</v>
      </c>
      <c r="P262" s="238">
        <f t="shared" si="22"/>
        <v>5.5172413793103453E-3</v>
      </c>
      <c r="Q262" s="238">
        <f t="shared" si="22"/>
        <v>5.5172413793103453E-3</v>
      </c>
      <c r="R262" s="238">
        <f t="shared" si="22"/>
        <v>5.5172413793103453E-3</v>
      </c>
      <c r="S262" s="238">
        <f t="shared" si="22"/>
        <v>5.5172413793103453E-3</v>
      </c>
      <c r="T262" s="86"/>
      <c r="U262" s="99" t="s">
        <v>136</v>
      </c>
      <c r="V262" s="5">
        <f t="shared" si="20"/>
        <v>3.9938159575183168E-3</v>
      </c>
      <c r="W262" s="5">
        <f t="shared" si="20"/>
        <v>4.9719701552732405E-3</v>
      </c>
      <c r="X262" s="5">
        <f t="shared" si="20"/>
        <v>5.6516770854338916E-3</v>
      </c>
      <c r="Y262" s="129">
        <v>5.5172413793103453E-3</v>
      </c>
      <c r="Z262" s="5">
        <f t="shared" si="23"/>
        <v>5.9313033541708686E-3</v>
      </c>
      <c r="AA262" s="5">
        <f t="shared" si="23"/>
        <v>5.4446460980036296E-3</v>
      </c>
      <c r="AB262" s="5">
        <f t="shared" si="23"/>
        <v>4.9171203871748344E-3</v>
      </c>
      <c r="AC262" s="5">
        <f t="shared" si="23"/>
        <v>3.0896551724137935E-3</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375</v>
      </c>
      <c r="K263" s="238">
        <f t="shared" si="21"/>
        <v>5.5172413793103453E-3</v>
      </c>
      <c r="L263" s="238">
        <f t="shared" si="21"/>
        <v>5.5172413793103453E-3</v>
      </c>
      <c r="M263" s="238">
        <f t="shared" si="21"/>
        <v>5.5172413793103453E-3</v>
      </c>
      <c r="N263" s="128">
        <v>5.5172413793103453E-3</v>
      </c>
      <c r="O263" s="238">
        <f t="shared" si="22"/>
        <v>5.5172413793103453E-3</v>
      </c>
      <c r="P263" s="238">
        <f t="shared" si="22"/>
        <v>5.5172413793103453E-3</v>
      </c>
      <c r="Q263" s="238">
        <f t="shared" si="22"/>
        <v>5.5172413793103453E-3</v>
      </c>
      <c r="R263" s="238">
        <f t="shared" si="22"/>
        <v>5.5172413793103453E-3</v>
      </c>
      <c r="S263" s="238">
        <f t="shared" si="22"/>
        <v>5.5172413793103453E-3</v>
      </c>
      <c r="T263" s="86"/>
      <c r="U263" s="99" t="s">
        <v>137</v>
      </c>
      <c r="V263" s="5">
        <f t="shared" si="20"/>
        <v>3.9938159575183168E-3</v>
      </c>
      <c r="W263" s="5">
        <f t="shared" si="20"/>
        <v>4.9719701552732405E-3</v>
      </c>
      <c r="X263" s="5">
        <f t="shared" si="20"/>
        <v>5.6516770854338916E-3</v>
      </c>
      <c r="Y263" s="129">
        <v>5.5172413793103453E-3</v>
      </c>
      <c r="Z263" s="5">
        <f t="shared" si="23"/>
        <v>5.9313033541708686E-3</v>
      </c>
      <c r="AA263" s="5">
        <f t="shared" si="23"/>
        <v>5.4446460980036296E-3</v>
      </c>
      <c r="AB263" s="5">
        <f t="shared" si="23"/>
        <v>4.9171203871748344E-3</v>
      </c>
      <c r="AC263" s="5">
        <f t="shared" si="23"/>
        <v>3.0896551724137935E-3</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t="s">
        <v>773</v>
      </c>
      <c r="J264" s="99" t="s">
        <v>366</v>
      </c>
      <c r="K264" s="238">
        <f t="shared" si="21"/>
        <v>0</v>
      </c>
      <c r="L264" s="238">
        <f t="shared" si="21"/>
        <v>0</v>
      </c>
      <c r="M264" s="238">
        <f t="shared" si="21"/>
        <v>0</v>
      </c>
      <c r="N264" s="128">
        <v>0</v>
      </c>
      <c r="O264" s="238">
        <f t="shared" si="22"/>
        <v>0</v>
      </c>
      <c r="P264" s="238">
        <f t="shared" si="22"/>
        <v>0</v>
      </c>
      <c r="Q264" s="238">
        <f t="shared" si="22"/>
        <v>0</v>
      </c>
      <c r="R264" s="238">
        <f t="shared" si="22"/>
        <v>0</v>
      </c>
      <c r="S264" s="238">
        <f t="shared" si="22"/>
        <v>0</v>
      </c>
      <c r="T264" s="86"/>
      <c r="U264" s="99" t="s">
        <v>364</v>
      </c>
      <c r="V264" s="5">
        <f t="shared" si="20"/>
        <v>0</v>
      </c>
      <c r="W264" s="5">
        <f t="shared" si="20"/>
        <v>0</v>
      </c>
      <c r="X264" s="5">
        <f t="shared" si="20"/>
        <v>0</v>
      </c>
      <c r="Y264" s="129">
        <v>0</v>
      </c>
      <c r="Z264" s="5">
        <f t="shared" si="23"/>
        <v>0</v>
      </c>
      <c r="AA264" s="5">
        <f t="shared" si="23"/>
        <v>0</v>
      </c>
      <c r="AB264" s="5">
        <f t="shared" si="23"/>
        <v>0</v>
      </c>
      <c r="AC264" s="5">
        <f t="shared" si="23"/>
        <v>0</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367</v>
      </c>
      <c r="K265" s="238">
        <f t="shared" si="21"/>
        <v>38.026006493506493</v>
      </c>
      <c r="L265" s="238">
        <f t="shared" si="21"/>
        <v>38.026006493506493</v>
      </c>
      <c r="M265" s="238">
        <f t="shared" si="21"/>
        <v>38.026006493506493</v>
      </c>
      <c r="N265" s="128">
        <v>38.026006493506493</v>
      </c>
      <c r="O265" s="238">
        <f t="shared" si="22"/>
        <v>38.026006493506493</v>
      </c>
      <c r="P265" s="238">
        <f t="shared" si="22"/>
        <v>38.026006493506493</v>
      </c>
      <c r="Q265" s="238">
        <f t="shared" si="22"/>
        <v>38.026006493506493</v>
      </c>
      <c r="R265" s="238">
        <f t="shared" si="22"/>
        <v>38.026006493506493</v>
      </c>
      <c r="S265" s="238">
        <f t="shared" si="22"/>
        <v>38.026006493506493</v>
      </c>
      <c r="T265" s="86"/>
      <c r="U265" s="99" t="s">
        <v>129</v>
      </c>
      <c r="V265" s="5">
        <f t="shared" si="20"/>
        <v>3.957298878161938</v>
      </c>
      <c r="W265" s="5">
        <f t="shared" si="20"/>
        <v>4.9265094153070255</v>
      </c>
      <c r="X265" s="5">
        <f t="shared" si="20"/>
        <v>5.6000015092879991</v>
      </c>
      <c r="Y265" s="129">
        <v>5.466795003358218</v>
      </c>
      <c r="Z265" s="5">
        <f t="shared" si="23"/>
        <v>5.8770710416219449</v>
      </c>
      <c r="AA265" s="5">
        <f t="shared" si="23"/>
        <v>5.3948634901561361</v>
      </c>
      <c r="AB265" s="5">
        <f t="shared" si="23"/>
        <v>4.8721611608876749</v>
      </c>
      <c r="AC265" s="5">
        <f t="shared" si="23"/>
        <v>3.0614052018806022</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368</v>
      </c>
      <c r="K266" s="238">
        <f t="shared" si="21"/>
        <v>312.07827922077922</v>
      </c>
      <c r="L266" s="238">
        <f t="shared" si="21"/>
        <v>312.07827922077922</v>
      </c>
      <c r="M266" s="238">
        <f t="shared" si="21"/>
        <v>312.07827922077922</v>
      </c>
      <c r="N266" s="128">
        <v>312.07827922077922</v>
      </c>
      <c r="O266" s="238">
        <f t="shared" si="22"/>
        <v>312.07827922077922</v>
      </c>
      <c r="P266" s="238">
        <f t="shared" si="22"/>
        <v>312.07827922077922</v>
      </c>
      <c r="Q266" s="238">
        <f t="shared" si="22"/>
        <v>312.07827922077922</v>
      </c>
      <c r="R266" s="238">
        <f t="shared" si="22"/>
        <v>312.07827922077922</v>
      </c>
      <c r="S266" s="238">
        <f t="shared" si="22"/>
        <v>312.07827922077922</v>
      </c>
      <c r="T266" s="86"/>
      <c r="U266" s="99" t="s">
        <v>130</v>
      </c>
      <c r="V266" s="5">
        <f t="shared" si="20"/>
        <v>6.4748908438104502</v>
      </c>
      <c r="W266" s="5">
        <f t="shared" si="20"/>
        <v>8.0607029408740303</v>
      </c>
      <c r="X266" s="5">
        <f t="shared" si="20"/>
        <v>9.1626636284432266</v>
      </c>
      <c r="Y266" s="129">
        <v>8.9447125430853944</v>
      </c>
      <c r="Z266" s="5">
        <f t="shared" si="23"/>
        <v>9.6160018859875152</v>
      </c>
      <c r="AA266" s="5">
        <f t="shared" si="23"/>
        <v>8.8270189569921644</v>
      </c>
      <c r="AB266" s="5">
        <f t="shared" si="23"/>
        <v>7.9717788980480355</v>
      </c>
      <c r="AC266" s="5">
        <f t="shared" si="23"/>
        <v>5.0090390241278211</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369</v>
      </c>
      <c r="K267" s="238">
        <f t="shared" si="21"/>
        <v>213.11255411255411</v>
      </c>
      <c r="L267" s="238">
        <f t="shared" si="21"/>
        <v>213.11255411255411</v>
      </c>
      <c r="M267" s="238">
        <f t="shared" si="21"/>
        <v>213.11255411255411</v>
      </c>
      <c r="N267" s="128">
        <v>213.11255411255411</v>
      </c>
      <c r="O267" s="238">
        <f t="shared" si="22"/>
        <v>213.11255411255411</v>
      </c>
      <c r="P267" s="238">
        <f t="shared" si="22"/>
        <v>213.11255411255411</v>
      </c>
      <c r="Q267" s="238">
        <f t="shared" si="22"/>
        <v>213.11255411255411</v>
      </c>
      <c r="R267" s="238">
        <f t="shared" si="22"/>
        <v>213.11255411255411</v>
      </c>
      <c r="S267" s="238">
        <f t="shared" si="22"/>
        <v>213.11255411255411</v>
      </c>
      <c r="T267" s="86"/>
      <c r="U267" s="99" t="s">
        <v>131</v>
      </c>
      <c r="V267" s="5">
        <f t="shared" ref="V267:X298" si="24">V$229*$Y267</f>
        <v>14.172684741915727</v>
      </c>
      <c r="W267" s="5">
        <f t="shared" si="24"/>
        <v>17.643818920661477</v>
      </c>
      <c r="X267" s="5">
        <f t="shared" si="24"/>
        <v>20.055865980548578</v>
      </c>
      <c r="Y267" s="129">
        <v>19.578799710792428</v>
      </c>
      <c r="Z267" s="5">
        <f t="shared" si="23"/>
        <v>21.048163821641374</v>
      </c>
      <c r="AA267" s="5">
        <f t="shared" si="23"/>
        <v>19.321183925124107</v>
      </c>
      <c r="AB267" s="5">
        <f t="shared" si="23"/>
        <v>17.449175882600972</v>
      </c>
      <c r="AC267" s="5">
        <f t="shared" si="23"/>
        <v>10.96412783804376</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370</v>
      </c>
      <c r="K268" s="238">
        <f t="shared" si="21"/>
        <v>178.28690476190474</v>
      </c>
      <c r="L268" s="238">
        <f t="shared" si="21"/>
        <v>178.28690476190474</v>
      </c>
      <c r="M268" s="238">
        <f t="shared" si="21"/>
        <v>178.28690476190474</v>
      </c>
      <c r="N268" s="128">
        <v>178.28690476190474</v>
      </c>
      <c r="O268" s="238">
        <f t="shared" si="22"/>
        <v>178.28690476190474</v>
      </c>
      <c r="P268" s="238">
        <f t="shared" si="22"/>
        <v>178.28690476190474</v>
      </c>
      <c r="Q268" s="238">
        <f t="shared" si="22"/>
        <v>178.28690476190474</v>
      </c>
      <c r="R268" s="238">
        <f t="shared" si="22"/>
        <v>178.28690476190474</v>
      </c>
      <c r="S268" s="238">
        <f t="shared" si="22"/>
        <v>178.28690476190474</v>
      </c>
      <c r="T268" s="86"/>
      <c r="U268" s="99" t="s">
        <v>132</v>
      </c>
      <c r="V268" s="5">
        <f t="shared" si="24"/>
        <v>27.232139049557201</v>
      </c>
      <c r="W268" s="5">
        <f t="shared" si="24"/>
        <v>33.901758132786568</v>
      </c>
      <c r="X268" s="5">
        <f t="shared" si="24"/>
        <v>38.536391734326941</v>
      </c>
      <c r="Y268" s="129">
        <v>37.619731607440002</v>
      </c>
      <c r="Z268" s="5">
        <f t="shared" si="23"/>
        <v>40.443044798251783</v>
      </c>
      <c r="AA268" s="5">
        <f t="shared" si="23"/>
        <v>37.124735138921054</v>
      </c>
      <c r="AB268" s="5">
        <f t="shared" si="23"/>
        <v>33.527760801016704</v>
      </c>
      <c r="AC268" s="5">
        <f t="shared" si="23"/>
        <v>21.067049700166404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371</v>
      </c>
      <c r="K269" s="238">
        <f t="shared" si="21"/>
        <v>127.52440476190478</v>
      </c>
      <c r="L269" s="238">
        <f t="shared" si="21"/>
        <v>127.52440476190478</v>
      </c>
      <c r="M269" s="238">
        <f t="shared" si="21"/>
        <v>127.52440476190478</v>
      </c>
      <c r="N269" s="128">
        <v>127.52440476190478</v>
      </c>
      <c r="O269" s="238">
        <f t="shared" si="22"/>
        <v>127.52440476190478</v>
      </c>
      <c r="P269" s="238">
        <f t="shared" si="22"/>
        <v>127.52440476190478</v>
      </c>
      <c r="Q269" s="238">
        <f t="shared" si="22"/>
        <v>127.52440476190478</v>
      </c>
      <c r="R269" s="238">
        <f t="shared" si="22"/>
        <v>127.52440476190478</v>
      </c>
      <c r="S269" s="238">
        <f t="shared" si="22"/>
        <v>127.52440476190478</v>
      </c>
      <c r="T269" s="86"/>
      <c r="U269" s="99" t="s">
        <v>133</v>
      </c>
      <c r="V269" s="5">
        <f t="shared" si="24"/>
        <v>13.464972771434757</v>
      </c>
      <c r="W269" s="5">
        <f t="shared" si="24"/>
        <v>16.762776120194662</v>
      </c>
      <c r="X269" s="5">
        <f t="shared" si="24"/>
        <v>19.054377787502265</v>
      </c>
      <c r="Y269" s="129">
        <v>18.60113378684807</v>
      </c>
      <c r="Z269" s="5">
        <f t="shared" si="23"/>
        <v>19.997125308862987</v>
      </c>
      <c r="AA269" s="5">
        <f t="shared" si="23"/>
        <v>18.356382026494806</v>
      </c>
      <c r="AB269" s="5">
        <f t="shared" si="23"/>
        <v>16.577852567927753</v>
      </c>
      <c r="AC269" s="5">
        <f t="shared" si="23"/>
        <v>10.41663492063492</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372</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134</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373</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135</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374</v>
      </c>
      <c r="K272" s="238">
        <f t="shared" si="21"/>
        <v>1.724137931034483E-3</v>
      </c>
      <c r="L272" s="238">
        <f t="shared" si="21"/>
        <v>1.724137931034483E-3</v>
      </c>
      <c r="M272" s="238">
        <f t="shared" si="21"/>
        <v>1.724137931034483E-3</v>
      </c>
      <c r="N272" s="128">
        <v>1.724137931034483E-3</v>
      </c>
      <c r="O272" s="238">
        <f t="shared" si="22"/>
        <v>1.724137931034483E-3</v>
      </c>
      <c r="P272" s="238">
        <f t="shared" si="22"/>
        <v>1.724137931034483E-3</v>
      </c>
      <c r="Q272" s="238">
        <f t="shared" si="22"/>
        <v>1.724137931034483E-3</v>
      </c>
      <c r="R272" s="238">
        <f t="shared" si="22"/>
        <v>1.724137931034483E-3</v>
      </c>
      <c r="S272" s="238">
        <f t="shared" si="22"/>
        <v>1.724137931034483E-3</v>
      </c>
      <c r="T272" s="86"/>
      <c r="U272" s="99" t="s">
        <v>136</v>
      </c>
      <c r="V272" s="5">
        <f t="shared" si="24"/>
        <v>1.2480674867244741E-3</v>
      </c>
      <c r="W272" s="5">
        <f t="shared" si="24"/>
        <v>1.5537406735228877E-3</v>
      </c>
      <c r="X272" s="5">
        <f t="shared" si="24"/>
        <v>1.7661490891980912E-3</v>
      </c>
      <c r="Y272" s="129">
        <v>1.724137931034483E-3</v>
      </c>
      <c r="Z272" s="5">
        <f t="shared" si="23"/>
        <v>1.8535322981783967E-3</v>
      </c>
      <c r="AA272" s="5">
        <f t="shared" si="23"/>
        <v>1.7014519056261345E-3</v>
      </c>
      <c r="AB272" s="5">
        <f t="shared" si="23"/>
        <v>1.5366001209921357E-3</v>
      </c>
      <c r="AC272" s="5">
        <f t="shared" si="23"/>
        <v>9.6551724137931057E-4</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375</v>
      </c>
      <c r="K273" s="238">
        <f t="shared" si="21"/>
        <v>1.724137931034483E-3</v>
      </c>
      <c r="L273" s="238">
        <f t="shared" si="21"/>
        <v>1.724137931034483E-3</v>
      </c>
      <c r="M273" s="238">
        <f t="shared" si="21"/>
        <v>1.724137931034483E-3</v>
      </c>
      <c r="N273" s="128">
        <v>1.724137931034483E-3</v>
      </c>
      <c r="O273" s="238">
        <f t="shared" si="22"/>
        <v>1.724137931034483E-3</v>
      </c>
      <c r="P273" s="238">
        <f t="shared" si="22"/>
        <v>1.724137931034483E-3</v>
      </c>
      <c r="Q273" s="238">
        <f t="shared" si="22"/>
        <v>1.724137931034483E-3</v>
      </c>
      <c r="R273" s="238">
        <f t="shared" si="22"/>
        <v>1.724137931034483E-3</v>
      </c>
      <c r="S273" s="238">
        <f t="shared" si="22"/>
        <v>1.724137931034483E-3</v>
      </c>
      <c r="T273" s="86"/>
      <c r="U273" s="99" t="s">
        <v>137</v>
      </c>
      <c r="V273" s="5">
        <f t="shared" si="24"/>
        <v>1.2480674867244741E-3</v>
      </c>
      <c r="W273" s="5">
        <f t="shared" si="24"/>
        <v>1.5537406735228877E-3</v>
      </c>
      <c r="X273" s="5">
        <f t="shared" si="24"/>
        <v>1.7661490891980912E-3</v>
      </c>
      <c r="Y273" s="129">
        <v>1.724137931034483E-3</v>
      </c>
      <c r="Z273" s="5">
        <f t="shared" si="23"/>
        <v>1.8535322981783967E-3</v>
      </c>
      <c r="AA273" s="5">
        <f t="shared" si="23"/>
        <v>1.7014519056261345E-3</v>
      </c>
      <c r="AB273" s="5">
        <f t="shared" si="23"/>
        <v>1.5366001209921357E-3</v>
      </c>
      <c r="AC273" s="5">
        <f t="shared" si="23"/>
        <v>9.6551724137931057E-4</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t="s">
        <v>774</v>
      </c>
      <c r="J274" s="99" t="s">
        <v>366</v>
      </c>
      <c r="K274" s="238">
        <f t="shared" si="21"/>
        <v>0</v>
      </c>
      <c r="L274" s="238">
        <f t="shared" si="21"/>
        <v>0</v>
      </c>
      <c r="M274" s="238">
        <f t="shared" si="21"/>
        <v>0</v>
      </c>
      <c r="N274" s="128">
        <v>0</v>
      </c>
      <c r="O274" s="238">
        <f t="shared" si="22"/>
        <v>0</v>
      </c>
      <c r="P274" s="238">
        <f t="shared" si="22"/>
        <v>0</v>
      </c>
      <c r="Q274" s="238">
        <f t="shared" si="22"/>
        <v>0</v>
      </c>
      <c r="R274" s="238">
        <f t="shared" si="22"/>
        <v>0</v>
      </c>
      <c r="S274" s="238">
        <f t="shared" si="22"/>
        <v>0</v>
      </c>
      <c r="T274" s="86"/>
      <c r="U274" s="99" t="s">
        <v>364</v>
      </c>
      <c r="V274" s="5">
        <f t="shared" si="24"/>
        <v>0</v>
      </c>
      <c r="W274" s="5">
        <f t="shared" si="24"/>
        <v>0</v>
      </c>
      <c r="X274" s="5">
        <f t="shared" si="24"/>
        <v>0</v>
      </c>
      <c r="Y274" s="129">
        <v>0</v>
      </c>
      <c r="Z274" s="5">
        <f t="shared" si="23"/>
        <v>0</v>
      </c>
      <c r="AA274" s="5">
        <f t="shared" si="23"/>
        <v>0</v>
      </c>
      <c r="AB274" s="5">
        <f t="shared" si="23"/>
        <v>0</v>
      </c>
      <c r="AC274" s="5">
        <f t="shared" si="23"/>
        <v>0</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367</v>
      </c>
      <c r="K275" s="238">
        <f t="shared" si="21"/>
        <v>38.026006493506493</v>
      </c>
      <c r="L275" s="238">
        <f t="shared" si="21"/>
        <v>38.026006493506493</v>
      </c>
      <c r="M275" s="238">
        <f t="shared" si="21"/>
        <v>38.026006493506493</v>
      </c>
      <c r="N275" s="128">
        <v>38.026006493506493</v>
      </c>
      <c r="O275" s="238">
        <f t="shared" si="22"/>
        <v>38.026006493506493</v>
      </c>
      <c r="P275" s="238">
        <f t="shared" si="22"/>
        <v>38.026006493506493</v>
      </c>
      <c r="Q275" s="238">
        <f t="shared" si="22"/>
        <v>38.026006493506493</v>
      </c>
      <c r="R275" s="238">
        <f t="shared" si="22"/>
        <v>38.026006493506493</v>
      </c>
      <c r="S275" s="238">
        <f t="shared" si="22"/>
        <v>38.026006493506493</v>
      </c>
      <c r="T275" s="86"/>
      <c r="U275" s="99" t="s">
        <v>129</v>
      </c>
      <c r="V275" s="5">
        <f t="shared" si="24"/>
        <v>3.957298878161938</v>
      </c>
      <c r="W275" s="5">
        <f t="shared" si="24"/>
        <v>4.9265094153070255</v>
      </c>
      <c r="X275" s="5">
        <f t="shared" si="24"/>
        <v>5.6000015092879991</v>
      </c>
      <c r="Y275" s="129">
        <v>5.466795003358218</v>
      </c>
      <c r="Z275" s="5">
        <f t="shared" si="23"/>
        <v>5.8770710416219449</v>
      </c>
      <c r="AA275" s="5">
        <f t="shared" si="23"/>
        <v>5.3948634901561361</v>
      </c>
      <c r="AB275" s="5">
        <f t="shared" si="23"/>
        <v>4.8721611608876749</v>
      </c>
      <c r="AC275" s="5">
        <f t="shared" si="23"/>
        <v>3.0614052018806022</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368</v>
      </c>
      <c r="K276" s="238">
        <f t="shared" si="21"/>
        <v>312.07827922077922</v>
      </c>
      <c r="L276" s="238">
        <f t="shared" si="21"/>
        <v>312.07827922077922</v>
      </c>
      <c r="M276" s="238">
        <f t="shared" si="21"/>
        <v>312.07827922077922</v>
      </c>
      <c r="N276" s="128">
        <v>312.07827922077922</v>
      </c>
      <c r="O276" s="238">
        <f t="shared" si="22"/>
        <v>312.07827922077922</v>
      </c>
      <c r="P276" s="238">
        <f t="shared" si="22"/>
        <v>312.07827922077922</v>
      </c>
      <c r="Q276" s="238">
        <f t="shared" si="22"/>
        <v>312.07827922077922</v>
      </c>
      <c r="R276" s="238">
        <f t="shared" si="22"/>
        <v>312.07827922077922</v>
      </c>
      <c r="S276" s="238">
        <f t="shared" si="22"/>
        <v>312.07827922077922</v>
      </c>
      <c r="T276" s="86"/>
      <c r="U276" s="99" t="s">
        <v>130</v>
      </c>
      <c r="V276" s="5">
        <f t="shared" si="24"/>
        <v>6.4748908438104502</v>
      </c>
      <c r="W276" s="5">
        <f t="shared" si="24"/>
        <v>8.0607029408740303</v>
      </c>
      <c r="X276" s="5">
        <f t="shared" si="24"/>
        <v>9.1626636284432266</v>
      </c>
      <c r="Y276" s="129">
        <v>8.9447125430853944</v>
      </c>
      <c r="Z276" s="5">
        <f t="shared" si="23"/>
        <v>9.6160018859875152</v>
      </c>
      <c r="AA276" s="5">
        <f t="shared" si="23"/>
        <v>8.8270189569921644</v>
      </c>
      <c r="AB276" s="5">
        <f t="shared" si="23"/>
        <v>7.9717788980480355</v>
      </c>
      <c r="AC276" s="5">
        <f t="shared" si="23"/>
        <v>5.0090390241278211</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369</v>
      </c>
      <c r="K277" s="238">
        <f t="shared" si="21"/>
        <v>213.11255411255411</v>
      </c>
      <c r="L277" s="238">
        <f t="shared" si="21"/>
        <v>213.11255411255411</v>
      </c>
      <c r="M277" s="238">
        <f t="shared" si="21"/>
        <v>213.11255411255411</v>
      </c>
      <c r="N277" s="128">
        <v>213.11255411255411</v>
      </c>
      <c r="O277" s="238">
        <f t="shared" si="22"/>
        <v>213.11255411255411</v>
      </c>
      <c r="P277" s="238">
        <f t="shared" si="22"/>
        <v>213.11255411255411</v>
      </c>
      <c r="Q277" s="238">
        <f t="shared" si="22"/>
        <v>213.11255411255411</v>
      </c>
      <c r="R277" s="238">
        <f t="shared" si="22"/>
        <v>213.11255411255411</v>
      </c>
      <c r="S277" s="238">
        <f t="shared" si="22"/>
        <v>213.11255411255411</v>
      </c>
      <c r="T277" s="86"/>
      <c r="U277" s="99" t="s">
        <v>131</v>
      </c>
      <c r="V277" s="5">
        <f t="shared" si="24"/>
        <v>14.172684741915727</v>
      </c>
      <c r="W277" s="5">
        <f t="shared" si="24"/>
        <v>17.643818920661477</v>
      </c>
      <c r="X277" s="5">
        <f t="shared" si="24"/>
        <v>20.055865980548578</v>
      </c>
      <c r="Y277" s="129">
        <v>19.578799710792428</v>
      </c>
      <c r="Z277" s="5">
        <f t="shared" si="23"/>
        <v>21.048163821641374</v>
      </c>
      <c r="AA277" s="5">
        <f t="shared" si="23"/>
        <v>19.321183925124107</v>
      </c>
      <c r="AB277" s="5">
        <f t="shared" si="23"/>
        <v>17.449175882600972</v>
      </c>
      <c r="AC277" s="5">
        <f t="shared" si="23"/>
        <v>10.96412783804376</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370</v>
      </c>
      <c r="K278" s="238">
        <f t="shared" si="21"/>
        <v>178.79892857142858</v>
      </c>
      <c r="L278" s="238">
        <f t="shared" si="21"/>
        <v>178.79892857142858</v>
      </c>
      <c r="M278" s="238">
        <f t="shared" si="21"/>
        <v>178.79892857142858</v>
      </c>
      <c r="N278" s="128">
        <v>178.79892857142858</v>
      </c>
      <c r="O278" s="238">
        <f t="shared" si="22"/>
        <v>178.79892857142858</v>
      </c>
      <c r="P278" s="238">
        <f t="shared" si="22"/>
        <v>178.79892857142858</v>
      </c>
      <c r="Q278" s="238">
        <f t="shared" si="22"/>
        <v>178.79892857142858</v>
      </c>
      <c r="R278" s="238">
        <f t="shared" si="22"/>
        <v>178.79892857142858</v>
      </c>
      <c r="S278" s="238">
        <f t="shared" si="22"/>
        <v>178.79892857142858</v>
      </c>
      <c r="T278" s="86"/>
      <c r="U278" s="99" t="s">
        <v>132</v>
      </c>
      <c r="V278" s="5">
        <f t="shared" si="24"/>
        <v>22.435061904654361</v>
      </c>
      <c r="W278" s="5">
        <f t="shared" si="24"/>
        <v>27.929794314047964</v>
      </c>
      <c r="X278" s="5">
        <f t="shared" si="24"/>
        <v>31.74801408616095</v>
      </c>
      <c r="Y278" s="129">
        <v>30.99282821351202</v>
      </c>
      <c r="Z278" s="5">
        <f t="shared" si="23"/>
        <v>33.318800701270725</v>
      </c>
      <c r="AA278" s="5">
        <f t="shared" si="23"/>
        <v>30.585027842281598</v>
      </c>
      <c r="AB278" s="5">
        <f t="shared" si="23"/>
        <v>27.621678478007205</v>
      </c>
      <c r="AC278" s="5">
        <f t="shared" si="23"/>
        <v>17.355983799566733</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371</v>
      </c>
      <c r="K279" s="238">
        <f t="shared" si="21"/>
        <v>126.00607142857145</v>
      </c>
      <c r="L279" s="238">
        <f t="shared" si="21"/>
        <v>126.00607142857145</v>
      </c>
      <c r="M279" s="238">
        <f t="shared" si="21"/>
        <v>126.00607142857145</v>
      </c>
      <c r="N279" s="128">
        <v>126.00607142857145</v>
      </c>
      <c r="O279" s="238">
        <f t="shared" si="22"/>
        <v>126.00607142857145</v>
      </c>
      <c r="P279" s="238">
        <f t="shared" si="22"/>
        <v>126.00607142857145</v>
      </c>
      <c r="Q279" s="238">
        <f t="shared" si="22"/>
        <v>126.00607142857145</v>
      </c>
      <c r="R279" s="238">
        <f t="shared" si="22"/>
        <v>126.00607142857145</v>
      </c>
      <c r="S279" s="238">
        <f t="shared" si="22"/>
        <v>126.00607142857145</v>
      </c>
      <c r="T279" s="86"/>
      <c r="U279" s="99" t="s">
        <v>133</v>
      </c>
      <c r="V279" s="5">
        <f t="shared" si="24"/>
        <v>9.8172292304836173</v>
      </c>
      <c r="W279" s="5">
        <f t="shared" si="24"/>
        <v>12.22163746668258</v>
      </c>
      <c r="X279" s="5">
        <f t="shared" si="24"/>
        <v>13.89243021575102</v>
      </c>
      <c r="Y279" s="129">
        <v>13.561972789115648</v>
      </c>
      <c r="Z279" s="5">
        <f t="shared" si="23"/>
        <v>14.579781663152595</v>
      </c>
      <c r="AA279" s="5">
        <f t="shared" si="23"/>
        <v>13.383525778732547</v>
      </c>
      <c r="AB279" s="5">
        <f t="shared" si="23"/>
        <v>12.086810836615349</v>
      </c>
      <c r="AC279" s="5">
        <f t="shared" si="23"/>
        <v>7.5947047619047634</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372</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134</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373</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135</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374</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136</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375</v>
      </c>
      <c r="K283" s="238">
        <f t="shared" si="21"/>
        <v>0</v>
      </c>
      <c r="L283" s="238">
        <f t="shared" si="21"/>
        <v>0</v>
      </c>
      <c r="M283" s="238">
        <f t="shared" si="21"/>
        <v>0</v>
      </c>
      <c r="N283" s="128">
        <v>0</v>
      </c>
      <c r="O283" s="238">
        <f t="shared" si="22"/>
        <v>0</v>
      </c>
      <c r="P283" s="238">
        <f t="shared" si="22"/>
        <v>0</v>
      </c>
      <c r="Q283" s="238">
        <f t="shared" si="22"/>
        <v>0</v>
      </c>
      <c r="R283" s="238">
        <f t="shared" si="22"/>
        <v>0</v>
      </c>
      <c r="S283" s="238">
        <f t="shared" si="22"/>
        <v>0</v>
      </c>
      <c r="T283" s="86"/>
      <c r="U283" s="99" t="s">
        <v>137</v>
      </c>
      <c r="V283" s="5">
        <f t="shared" si="24"/>
        <v>0</v>
      </c>
      <c r="W283" s="5">
        <f t="shared" si="24"/>
        <v>0</v>
      </c>
      <c r="X283" s="5">
        <f t="shared" si="24"/>
        <v>0</v>
      </c>
      <c r="Y283" s="129">
        <v>0</v>
      </c>
      <c r="Z283" s="5">
        <f t="shared" si="23"/>
        <v>0</v>
      </c>
      <c r="AA283" s="5">
        <f t="shared" si="23"/>
        <v>0</v>
      </c>
      <c r="AB283" s="5">
        <f t="shared" si="23"/>
        <v>0</v>
      </c>
      <c r="AC283" s="5">
        <f t="shared" si="23"/>
        <v>0</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t="s">
        <v>775</v>
      </c>
      <c r="J284" s="99" t="s">
        <v>366</v>
      </c>
      <c r="K284" s="238">
        <f t="shared" si="21"/>
        <v>0</v>
      </c>
      <c r="L284" s="238">
        <f t="shared" si="21"/>
        <v>0</v>
      </c>
      <c r="M284" s="238">
        <f t="shared" si="21"/>
        <v>0</v>
      </c>
      <c r="N284" s="128">
        <v>0</v>
      </c>
      <c r="O284" s="238">
        <f t="shared" si="22"/>
        <v>0</v>
      </c>
      <c r="P284" s="238">
        <f t="shared" si="22"/>
        <v>0</v>
      </c>
      <c r="Q284" s="238">
        <f t="shared" si="22"/>
        <v>0</v>
      </c>
      <c r="R284" s="238">
        <f t="shared" si="22"/>
        <v>0</v>
      </c>
      <c r="S284" s="238">
        <f t="shared" si="22"/>
        <v>0</v>
      </c>
      <c r="T284" s="86"/>
      <c r="U284" s="99" t="s">
        <v>364</v>
      </c>
      <c r="V284" s="5">
        <f t="shared" si="24"/>
        <v>0</v>
      </c>
      <c r="W284" s="5">
        <f t="shared" si="24"/>
        <v>0</v>
      </c>
      <c r="X284" s="5">
        <f t="shared" si="24"/>
        <v>0</v>
      </c>
      <c r="Y284" s="129">
        <v>0</v>
      </c>
      <c r="Z284" s="5">
        <f t="shared" si="23"/>
        <v>0</v>
      </c>
      <c r="AA284" s="5">
        <f t="shared" si="23"/>
        <v>0</v>
      </c>
      <c r="AB284" s="5">
        <f t="shared" si="23"/>
        <v>0</v>
      </c>
      <c r="AC284" s="5">
        <f t="shared" si="23"/>
        <v>0</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367</v>
      </c>
      <c r="K285" s="238">
        <f t="shared" si="21"/>
        <v>28.418998917748922</v>
      </c>
      <c r="L285" s="238">
        <f t="shared" si="21"/>
        <v>28.418998917748922</v>
      </c>
      <c r="M285" s="238">
        <f t="shared" si="21"/>
        <v>28.418998917748922</v>
      </c>
      <c r="N285" s="128">
        <v>28.418998917748922</v>
      </c>
      <c r="O285" s="238">
        <f t="shared" si="22"/>
        <v>28.418998917748922</v>
      </c>
      <c r="P285" s="238">
        <f t="shared" si="22"/>
        <v>28.418998917748922</v>
      </c>
      <c r="Q285" s="238">
        <f t="shared" si="22"/>
        <v>28.418998917748922</v>
      </c>
      <c r="R285" s="238">
        <f t="shared" si="22"/>
        <v>28.418998917748922</v>
      </c>
      <c r="S285" s="238">
        <f t="shared" si="22"/>
        <v>28.418998917748922</v>
      </c>
      <c r="T285" s="86"/>
      <c r="U285" s="99" t="s">
        <v>129</v>
      </c>
      <c r="V285" s="5">
        <f t="shared" si="24"/>
        <v>2.9326493210446647</v>
      </c>
      <c r="W285" s="5">
        <f t="shared" si="24"/>
        <v>3.6509055638048968</v>
      </c>
      <c r="X285" s="5">
        <f t="shared" si="24"/>
        <v>4.150012705558022</v>
      </c>
      <c r="Y285" s="129">
        <v>4.051296894293559</v>
      </c>
      <c r="Z285" s="5">
        <f t="shared" si="23"/>
        <v>4.355341592988105</v>
      </c>
      <c r="AA285" s="5">
        <f t="shared" si="23"/>
        <v>3.9979903562107491</v>
      </c>
      <c r="AB285" s="5">
        <f t="shared" si="23"/>
        <v>3.6106295128089965</v>
      </c>
      <c r="AC285" s="5">
        <f t="shared" si="23"/>
        <v>2.2687262608043932</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368</v>
      </c>
      <c r="K286" s="238">
        <f t="shared" si="21"/>
        <v>260.43408279220779</v>
      </c>
      <c r="L286" s="238">
        <f t="shared" si="21"/>
        <v>260.43408279220779</v>
      </c>
      <c r="M286" s="238">
        <f t="shared" si="21"/>
        <v>260.43408279220779</v>
      </c>
      <c r="N286" s="128">
        <v>260.43408279220779</v>
      </c>
      <c r="O286" s="238">
        <f t="shared" si="22"/>
        <v>260.43408279220779</v>
      </c>
      <c r="P286" s="238">
        <f t="shared" si="22"/>
        <v>260.43408279220779</v>
      </c>
      <c r="Q286" s="238">
        <f t="shared" si="22"/>
        <v>260.43408279220779</v>
      </c>
      <c r="R286" s="238">
        <f t="shared" si="22"/>
        <v>260.43408279220779</v>
      </c>
      <c r="S286" s="238">
        <f t="shared" si="22"/>
        <v>260.43408279220779</v>
      </c>
      <c r="T286" s="86"/>
      <c r="U286" s="99" t="s">
        <v>130</v>
      </c>
      <c r="V286" s="5">
        <f t="shared" si="24"/>
        <v>7.6655099545596039</v>
      </c>
      <c r="W286" s="5">
        <f t="shared" si="24"/>
        <v>9.5429251433766105</v>
      </c>
      <c r="X286" s="5">
        <f t="shared" si="24"/>
        <v>10.847517116254402</v>
      </c>
      <c r="Y286" s="129">
        <v>10.589488640606104</v>
      </c>
      <c r="Z286" s="5">
        <f t="shared" si="23"/>
        <v>11.38421634560286</v>
      </c>
      <c r="AA286" s="5">
        <f t="shared" si="23"/>
        <v>10.450153263756023</v>
      </c>
      <c r="AB286" s="5">
        <f t="shared" si="23"/>
        <v>9.4376495253121071</v>
      </c>
      <c r="AC286" s="5">
        <f t="shared" si="23"/>
        <v>5.9301136387394191</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369</v>
      </c>
      <c r="K287" s="238">
        <f t="shared" si="21"/>
        <v>212.0164475108225</v>
      </c>
      <c r="L287" s="238">
        <f t="shared" si="21"/>
        <v>212.0164475108225</v>
      </c>
      <c r="M287" s="238">
        <f t="shared" si="21"/>
        <v>212.0164475108225</v>
      </c>
      <c r="N287" s="128">
        <v>212.0164475108225</v>
      </c>
      <c r="O287" s="238">
        <f t="shared" si="22"/>
        <v>212.0164475108225</v>
      </c>
      <c r="P287" s="238">
        <f t="shared" si="22"/>
        <v>212.0164475108225</v>
      </c>
      <c r="Q287" s="238">
        <f t="shared" si="22"/>
        <v>212.0164475108225</v>
      </c>
      <c r="R287" s="238">
        <f t="shared" si="22"/>
        <v>212.0164475108225</v>
      </c>
      <c r="S287" s="238">
        <f t="shared" si="22"/>
        <v>212.0164475108225</v>
      </c>
      <c r="T287" s="86"/>
      <c r="U287" s="99" t="s">
        <v>131</v>
      </c>
      <c r="V287" s="5">
        <f t="shared" si="24"/>
        <v>10.903712358523233</v>
      </c>
      <c r="W287" s="5">
        <f t="shared" si="24"/>
        <v>13.574218993793698</v>
      </c>
      <c r="X287" s="5">
        <f t="shared" si="24"/>
        <v>15.429920141117433</v>
      </c>
      <c r="Y287" s="129">
        <v>15.062890642042328</v>
      </c>
      <c r="Z287" s="5">
        <f t="shared" si="23"/>
        <v>16.193341499193654</v>
      </c>
      <c r="AA287" s="5">
        <f t="shared" si="23"/>
        <v>14.86469471254177</v>
      </c>
      <c r="AB287" s="5">
        <f t="shared" si="23"/>
        <v>13.424470958171057</v>
      </c>
      <c r="AC287" s="5">
        <f t="shared" si="23"/>
        <v>8.4352187595437051</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370</v>
      </c>
      <c r="K288" s="238">
        <f t="shared" si="21"/>
        <v>177.45267857142855</v>
      </c>
      <c r="L288" s="238">
        <f t="shared" si="21"/>
        <v>177.45267857142855</v>
      </c>
      <c r="M288" s="238">
        <f t="shared" si="21"/>
        <v>177.45267857142855</v>
      </c>
      <c r="N288" s="128">
        <v>177.45267857142855</v>
      </c>
      <c r="O288" s="238">
        <f t="shared" si="22"/>
        <v>177.45267857142855</v>
      </c>
      <c r="P288" s="238">
        <f t="shared" si="22"/>
        <v>177.45267857142855</v>
      </c>
      <c r="Q288" s="238">
        <f t="shared" si="22"/>
        <v>177.45267857142855</v>
      </c>
      <c r="R288" s="238">
        <f t="shared" si="22"/>
        <v>177.45267857142855</v>
      </c>
      <c r="S288" s="238">
        <f t="shared" si="22"/>
        <v>177.45267857142855</v>
      </c>
      <c r="T288" s="86"/>
      <c r="U288" s="99" t="s">
        <v>132</v>
      </c>
      <c r="V288" s="5">
        <f t="shared" si="24"/>
        <v>27.852525717793068</v>
      </c>
      <c r="W288" s="5">
        <f t="shared" si="24"/>
        <v>34.674088163015305</v>
      </c>
      <c r="X288" s="5">
        <f t="shared" si="24"/>
        <v>39.414305277232415</v>
      </c>
      <c r="Y288" s="129">
        <v>38.476762335338208</v>
      </c>
      <c r="Z288" s="5">
        <f t="shared" si="23"/>
        <v>41.364394596372364</v>
      </c>
      <c r="AA288" s="5">
        <f t="shared" si="23"/>
        <v>37.970489146715337</v>
      </c>
      <c r="AB288" s="5">
        <f t="shared" si="23"/>
        <v>34.291570642722476</v>
      </c>
      <c r="AC288" s="5">
        <f t="shared" si="23"/>
        <v>21.5469869077894</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371</v>
      </c>
      <c r="K289" s="238">
        <f t="shared" si="21"/>
        <v>128.60982142857142</v>
      </c>
      <c r="L289" s="238">
        <f t="shared" si="21"/>
        <v>128.60982142857142</v>
      </c>
      <c r="M289" s="238">
        <f t="shared" si="21"/>
        <v>128.60982142857142</v>
      </c>
      <c r="N289" s="128">
        <v>128.60982142857142</v>
      </c>
      <c r="O289" s="238">
        <f t="shared" si="22"/>
        <v>128.60982142857142</v>
      </c>
      <c r="P289" s="238">
        <f t="shared" si="22"/>
        <v>128.60982142857142</v>
      </c>
      <c r="Q289" s="238">
        <f t="shared" si="22"/>
        <v>128.60982142857142</v>
      </c>
      <c r="R289" s="238">
        <f t="shared" si="22"/>
        <v>128.60982142857142</v>
      </c>
      <c r="S289" s="238">
        <f t="shared" si="22"/>
        <v>128.60982142857142</v>
      </c>
      <c r="T289" s="86"/>
      <c r="U289" s="99" t="s">
        <v>133</v>
      </c>
      <c r="V289" s="5">
        <f t="shared" si="24"/>
        <v>10.450229532163744</v>
      </c>
      <c r="W289" s="5">
        <f t="shared" si="24"/>
        <v>13.009670426065163</v>
      </c>
      <c r="X289" s="5">
        <f t="shared" si="24"/>
        <v>14.788193400167088</v>
      </c>
      <c r="Y289" s="129">
        <v>14.436428571428575</v>
      </c>
      <c r="Z289" s="5">
        <f t="shared" si="23"/>
        <v>15.519864243943196</v>
      </c>
      <c r="AA289" s="5">
        <f t="shared" si="23"/>
        <v>14.246475563909778</v>
      </c>
      <c r="AB289" s="5">
        <f t="shared" si="23"/>
        <v>12.866150375939853</v>
      </c>
      <c r="AC289" s="5">
        <f t="shared" si="23"/>
        <v>8.0844000000000023</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372</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134</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373</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135</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374</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136</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375</v>
      </c>
      <c r="K293" s="238">
        <f t="shared" si="21"/>
        <v>0</v>
      </c>
      <c r="L293" s="238">
        <f t="shared" si="21"/>
        <v>0</v>
      </c>
      <c r="M293" s="238">
        <f t="shared" si="21"/>
        <v>0</v>
      </c>
      <c r="N293" s="128">
        <v>0</v>
      </c>
      <c r="O293" s="238">
        <f t="shared" si="22"/>
        <v>0</v>
      </c>
      <c r="P293" s="238">
        <f t="shared" si="22"/>
        <v>0</v>
      </c>
      <c r="Q293" s="238">
        <f t="shared" si="22"/>
        <v>0</v>
      </c>
      <c r="R293" s="238">
        <f t="shared" si="22"/>
        <v>0</v>
      </c>
      <c r="S293" s="238">
        <f t="shared" si="22"/>
        <v>0</v>
      </c>
      <c r="T293" s="86"/>
      <c r="U293" s="99" t="s">
        <v>137</v>
      </c>
      <c r="V293" s="5">
        <f t="shared" si="24"/>
        <v>0</v>
      </c>
      <c r="W293" s="5">
        <f t="shared" si="24"/>
        <v>0</v>
      </c>
      <c r="X293" s="5">
        <f t="shared" si="24"/>
        <v>0</v>
      </c>
      <c r="Y293" s="129">
        <v>0</v>
      </c>
      <c r="Z293" s="5">
        <f t="shared" si="23"/>
        <v>0</v>
      </c>
      <c r="AA293" s="5">
        <f t="shared" si="23"/>
        <v>0</v>
      </c>
      <c r="AB293" s="5">
        <f t="shared" si="23"/>
        <v>0</v>
      </c>
      <c r="AC293" s="5">
        <f t="shared" si="23"/>
        <v>0</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t="s">
        <v>776</v>
      </c>
      <c r="J294" s="99" t="s">
        <v>366</v>
      </c>
      <c r="K294" s="238">
        <f t="shared" si="21"/>
        <v>0</v>
      </c>
      <c r="L294" s="238">
        <f t="shared" si="21"/>
        <v>0</v>
      </c>
      <c r="M294" s="238">
        <f t="shared" si="21"/>
        <v>0</v>
      </c>
      <c r="N294" s="128">
        <v>0</v>
      </c>
      <c r="O294" s="238">
        <f t="shared" si="22"/>
        <v>0</v>
      </c>
      <c r="P294" s="238">
        <f t="shared" si="22"/>
        <v>0</v>
      </c>
      <c r="Q294" s="238">
        <f t="shared" si="22"/>
        <v>0</v>
      </c>
      <c r="R294" s="238">
        <f t="shared" si="22"/>
        <v>0</v>
      </c>
      <c r="S294" s="238">
        <f t="shared" si="22"/>
        <v>0</v>
      </c>
      <c r="T294" s="86"/>
      <c r="U294" s="99" t="s">
        <v>364</v>
      </c>
      <c r="V294" s="5">
        <f t="shared" si="24"/>
        <v>0</v>
      </c>
      <c r="W294" s="5">
        <f t="shared" si="24"/>
        <v>0</v>
      </c>
      <c r="X294" s="5">
        <f t="shared" si="24"/>
        <v>0</v>
      </c>
      <c r="Y294" s="129">
        <v>0</v>
      </c>
      <c r="Z294" s="5">
        <f t="shared" si="23"/>
        <v>0</v>
      </c>
      <c r="AA294" s="5">
        <f t="shared" si="23"/>
        <v>0</v>
      </c>
      <c r="AB294" s="5">
        <f t="shared" si="23"/>
        <v>0</v>
      </c>
      <c r="AC294" s="5">
        <f t="shared" si="23"/>
        <v>0</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367</v>
      </c>
      <c r="K295" s="238">
        <f t="shared" si="21"/>
        <v>28.418998917748922</v>
      </c>
      <c r="L295" s="238">
        <f t="shared" si="21"/>
        <v>28.418998917748922</v>
      </c>
      <c r="M295" s="238">
        <f t="shared" si="21"/>
        <v>28.418998917748922</v>
      </c>
      <c r="N295" s="128">
        <v>28.418998917748922</v>
      </c>
      <c r="O295" s="238">
        <f t="shared" si="22"/>
        <v>28.418998917748922</v>
      </c>
      <c r="P295" s="238">
        <f t="shared" si="22"/>
        <v>28.418998917748922</v>
      </c>
      <c r="Q295" s="238">
        <f t="shared" si="22"/>
        <v>28.418998917748922</v>
      </c>
      <c r="R295" s="238">
        <f t="shared" si="22"/>
        <v>28.418998917748922</v>
      </c>
      <c r="S295" s="238">
        <f t="shared" si="22"/>
        <v>28.418998917748922</v>
      </c>
      <c r="T295" s="86"/>
      <c r="U295" s="99" t="s">
        <v>129</v>
      </c>
      <c r="V295" s="5">
        <f t="shared" si="24"/>
        <v>2.9326493210446647</v>
      </c>
      <c r="W295" s="5">
        <f t="shared" si="24"/>
        <v>3.6509055638048968</v>
      </c>
      <c r="X295" s="5">
        <f t="shared" si="24"/>
        <v>4.150012705558022</v>
      </c>
      <c r="Y295" s="129">
        <v>4.051296894293559</v>
      </c>
      <c r="Z295" s="5">
        <f t="shared" si="23"/>
        <v>4.355341592988105</v>
      </c>
      <c r="AA295" s="5">
        <f t="shared" si="23"/>
        <v>3.9979903562107491</v>
      </c>
      <c r="AB295" s="5">
        <f t="shared" si="23"/>
        <v>3.6106295128089965</v>
      </c>
      <c r="AC295" s="5">
        <f t="shared" si="23"/>
        <v>2.2687262608043932</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368</v>
      </c>
      <c r="K296" s="238">
        <f t="shared" si="21"/>
        <v>260.43408279220779</v>
      </c>
      <c r="L296" s="238">
        <f t="shared" si="21"/>
        <v>260.43408279220779</v>
      </c>
      <c r="M296" s="238">
        <f t="shared" si="21"/>
        <v>260.43408279220779</v>
      </c>
      <c r="N296" s="128">
        <v>260.43408279220779</v>
      </c>
      <c r="O296" s="238">
        <f t="shared" si="22"/>
        <v>260.43408279220779</v>
      </c>
      <c r="P296" s="238">
        <f t="shared" si="22"/>
        <v>260.43408279220779</v>
      </c>
      <c r="Q296" s="238">
        <f t="shared" si="22"/>
        <v>260.43408279220779</v>
      </c>
      <c r="R296" s="238">
        <f t="shared" si="22"/>
        <v>260.43408279220779</v>
      </c>
      <c r="S296" s="238">
        <f t="shared" si="22"/>
        <v>260.43408279220779</v>
      </c>
      <c r="T296" s="86"/>
      <c r="U296" s="99" t="s">
        <v>130</v>
      </c>
      <c r="V296" s="5">
        <f t="shared" si="24"/>
        <v>7.6655099545596039</v>
      </c>
      <c r="W296" s="5">
        <f t="shared" si="24"/>
        <v>9.5429251433766105</v>
      </c>
      <c r="X296" s="5">
        <f t="shared" si="24"/>
        <v>10.847517116254402</v>
      </c>
      <c r="Y296" s="129">
        <v>10.589488640606104</v>
      </c>
      <c r="Z296" s="5">
        <f t="shared" si="23"/>
        <v>11.38421634560286</v>
      </c>
      <c r="AA296" s="5">
        <f t="shared" si="23"/>
        <v>10.450153263756023</v>
      </c>
      <c r="AB296" s="5">
        <f t="shared" si="23"/>
        <v>9.4376495253121071</v>
      </c>
      <c r="AC296" s="5">
        <f t="shared" si="23"/>
        <v>5.9301136387394191</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369</v>
      </c>
      <c r="K297" s="238">
        <f t="shared" si="21"/>
        <v>212.0164475108225</v>
      </c>
      <c r="L297" s="238">
        <f t="shared" si="21"/>
        <v>212.0164475108225</v>
      </c>
      <c r="M297" s="238">
        <f t="shared" si="21"/>
        <v>212.0164475108225</v>
      </c>
      <c r="N297" s="128">
        <v>212.0164475108225</v>
      </c>
      <c r="O297" s="238">
        <f t="shared" si="22"/>
        <v>212.0164475108225</v>
      </c>
      <c r="P297" s="238">
        <f t="shared" si="22"/>
        <v>212.0164475108225</v>
      </c>
      <c r="Q297" s="238">
        <f t="shared" si="22"/>
        <v>212.0164475108225</v>
      </c>
      <c r="R297" s="238">
        <f t="shared" si="22"/>
        <v>212.0164475108225</v>
      </c>
      <c r="S297" s="238">
        <f t="shared" si="22"/>
        <v>212.0164475108225</v>
      </c>
      <c r="T297" s="86"/>
      <c r="U297" s="99" t="s">
        <v>131</v>
      </c>
      <c r="V297" s="5">
        <f t="shared" si="24"/>
        <v>10.903712358523233</v>
      </c>
      <c r="W297" s="5">
        <f t="shared" si="24"/>
        <v>13.574218993793698</v>
      </c>
      <c r="X297" s="5">
        <f t="shared" si="24"/>
        <v>15.429920141117433</v>
      </c>
      <c r="Y297" s="129">
        <v>15.062890642042328</v>
      </c>
      <c r="Z297" s="5">
        <f t="shared" si="23"/>
        <v>16.193341499193654</v>
      </c>
      <c r="AA297" s="5">
        <f t="shared" si="23"/>
        <v>14.86469471254177</v>
      </c>
      <c r="AB297" s="5">
        <f t="shared" si="23"/>
        <v>13.424470958171057</v>
      </c>
      <c r="AC297" s="5">
        <f t="shared" si="23"/>
        <v>8.4352187595437051</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370</v>
      </c>
      <c r="K298" s="238">
        <f t="shared" si="21"/>
        <v>175.09925595238099</v>
      </c>
      <c r="L298" s="238">
        <f t="shared" si="21"/>
        <v>175.09925595238099</v>
      </c>
      <c r="M298" s="238">
        <f t="shared" si="21"/>
        <v>175.09925595238099</v>
      </c>
      <c r="N298" s="128">
        <v>175.09925595238099</v>
      </c>
      <c r="O298" s="238">
        <f t="shared" si="22"/>
        <v>175.09925595238099</v>
      </c>
      <c r="P298" s="238">
        <f t="shared" si="22"/>
        <v>175.09925595238099</v>
      </c>
      <c r="Q298" s="238">
        <f t="shared" si="22"/>
        <v>175.09925595238099</v>
      </c>
      <c r="R298" s="238">
        <f t="shared" si="22"/>
        <v>175.09925595238099</v>
      </c>
      <c r="S298" s="238">
        <f t="shared" si="22"/>
        <v>175.09925595238099</v>
      </c>
      <c r="T298" s="86"/>
      <c r="U298" s="99" t="s">
        <v>132</v>
      </c>
      <c r="V298" s="5">
        <f t="shared" si="24"/>
        <v>12.389630866734318</v>
      </c>
      <c r="W298" s="5">
        <f t="shared" si="24"/>
        <v>15.424064493580921</v>
      </c>
      <c r="X298" s="5">
        <f t="shared" si="24"/>
        <v>17.532653885738213</v>
      </c>
      <c r="Y298" s="129">
        <v>17.115606933175457</v>
      </c>
      <c r="Z298" s="5">
        <f t="shared" si="23"/>
        <v>18.400111547068743</v>
      </c>
      <c r="AA298" s="5">
        <f t="shared" si="23"/>
        <v>16.890401578791568</v>
      </c>
      <c r="AB298" s="5">
        <f t="shared" si="23"/>
        <v>15.253909336935319</v>
      </c>
      <c r="AC298" s="5">
        <f t="shared" si="23"/>
        <v>9.5847398825782566</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371</v>
      </c>
      <c r="K299" s="238">
        <f t="shared" si="21"/>
        <v>126.00252976190475</v>
      </c>
      <c r="L299" s="238">
        <f t="shared" si="21"/>
        <v>126.00252976190475</v>
      </c>
      <c r="M299" s="238">
        <f t="shared" si="21"/>
        <v>126.00252976190475</v>
      </c>
      <c r="N299" s="128">
        <v>126.00252976190475</v>
      </c>
      <c r="O299" s="238">
        <f t="shared" si="22"/>
        <v>126.00252976190475</v>
      </c>
      <c r="P299" s="238">
        <f t="shared" si="22"/>
        <v>126.00252976190475</v>
      </c>
      <c r="Q299" s="238">
        <f t="shared" si="22"/>
        <v>126.00252976190475</v>
      </c>
      <c r="R299" s="238">
        <f t="shared" si="22"/>
        <v>126.00252976190475</v>
      </c>
      <c r="S299" s="238">
        <f t="shared" si="22"/>
        <v>126.00252976190475</v>
      </c>
      <c r="T299" s="86"/>
      <c r="U299" s="99" t="s">
        <v>133</v>
      </c>
      <c r="V299" s="5">
        <f t="shared" ref="V299:X333" si="25">V$229*$Y299</f>
        <v>4.692257234521489</v>
      </c>
      <c r="W299" s="5">
        <f t="shared" si="25"/>
        <v>5.8414717100290403</v>
      </c>
      <c r="X299" s="5">
        <f t="shared" si="25"/>
        <v>6.6400462548567187</v>
      </c>
      <c r="Y299" s="129">
        <v>6.4821003401360544</v>
      </c>
      <c r="Z299" s="5">
        <f t="shared" si="23"/>
        <v>6.968573757475701</v>
      </c>
      <c r="AA299" s="5">
        <f t="shared" si="23"/>
        <v>6.3968095461868959</v>
      </c>
      <c r="AB299" s="5">
        <f t="shared" si="23"/>
        <v>5.7770297768230101</v>
      </c>
      <c r="AC299" s="5">
        <f t="shared" si="23"/>
        <v>3.6299761904761909</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372</v>
      </c>
      <c r="K300" s="238">
        <f t="shared" si="21"/>
        <v>1.869158878504673E-3</v>
      </c>
      <c r="L300" s="238">
        <f t="shared" si="21"/>
        <v>1.869158878504673E-3</v>
      </c>
      <c r="M300" s="238">
        <f t="shared" si="21"/>
        <v>1.869158878504673E-3</v>
      </c>
      <c r="N300" s="128">
        <v>1.869158878504673E-3</v>
      </c>
      <c r="O300" s="238">
        <f t="shared" si="22"/>
        <v>1.869158878504673E-3</v>
      </c>
      <c r="P300" s="238">
        <f t="shared" si="22"/>
        <v>1.869158878504673E-3</v>
      </c>
      <c r="Q300" s="238">
        <f t="shared" si="22"/>
        <v>1.869158878504673E-3</v>
      </c>
      <c r="R300" s="238">
        <f t="shared" si="22"/>
        <v>1.869158878504673E-3</v>
      </c>
      <c r="S300" s="238">
        <f t="shared" si="22"/>
        <v>1.869158878504673E-3</v>
      </c>
      <c r="T300" s="86"/>
      <c r="U300" s="99" t="s">
        <v>134</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373</v>
      </c>
      <c r="K301" s="238">
        <f t="shared" si="21"/>
        <v>1.869158878504673E-3</v>
      </c>
      <c r="L301" s="238">
        <f t="shared" si="21"/>
        <v>1.869158878504673E-3</v>
      </c>
      <c r="M301" s="238">
        <f t="shared" si="21"/>
        <v>1.869158878504673E-3</v>
      </c>
      <c r="N301" s="128">
        <v>1.869158878504673E-3</v>
      </c>
      <c r="O301" s="238">
        <f t="shared" ref="O301:S333" si="26">$N301</f>
        <v>1.869158878504673E-3</v>
      </c>
      <c r="P301" s="238">
        <f t="shared" si="26"/>
        <v>1.869158878504673E-3</v>
      </c>
      <c r="Q301" s="238">
        <f t="shared" si="26"/>
        <v>1.869158878504673E-3</v>
      </c>
      <c r="R301" s="238">
        <f t="shared" si="26"/>
        <v>1.869158878504673E-3</v>
      </c>
      <c r="S301" s="238">
        <f t="shared" si="26"/>
        <v>1.869158878504673E-3</v>
      </c>
      <c r="T301" s="86"/>
      <c r="U301" s="99" t="s">
        <v>135</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374</v>
      </c>
      <c r="K302" s="238">
        <f t="shared" si="21"/>
        <v>1.869158878504673E-3</v>
      </c>
      <c r="L302" s="238">
        <f t="shared" si="21"/>
        <v>1.869158878504673E-3</v>
      </c>
      <c r="M302" s="238">
        <f t="shared" si="21"/>
        <v>1.869158878504673E-3</v>
      </c>
      <c r="N302" s="128">
        <v>1.869158878504673E-3</v>
      </c>
      <c r="O302" s="238">
        <f t="shared" si="26"/>
        <v>1.869158878504673E-3</v>
      </c>
      <c r="P302" s="238">
        <f t="shared" si="26"/>
        <v>1.869158878504673E-3</v>
      </c>
      <c r="Q302" s="238">
        <f t="shared" si="26"/>
        <v>1.869158878504673E-3</v>
      </c>
      <c r="R302" s="238">
        <f t="shared" si="26"/>
        <v>1.869158878504673E-3</v>
      </c>
      <c r="S302" s="238">
        <f t="shared" si="26"/>
        <v>1.869158878504673E-3</v>
      </c>
      <c r="T302" s="86"/>
      <c r="U302" s="99" t="s">
        <v>136</v>
      </c>
      <c r="V302" s="5">
        <f t="shared" si="25"/>
        <v>1.353045125794757E-3</v>
      </c>
      <c r="W302" s="5">
        <f t="shared" si="25"/>
        <v>1.6844291413892986E-3</v>
      </c>
      <c r="X302" s="5">
        <f t="shared" si="25"/>
        <v>1.914703685485781E-3</v>
      </c>
      <c r="Y302" s="129">
        <v>1.869158878504673E-3</v>
      </c>
      <c r="Z302" s="5">
        <f t="shared" si="23"/>
        <v>2.0094368840064859E-3</v>
      </c>
      <c r="AA302" s="5">
        <f t="shared" si="23"/>
        <v>1.8445646827348746E-3</v>
      </c>
      <c r="AB302" s="5">
        <f t="shared" si="23"/>
        <v>1.6658468601410067E-3</v>
      </c>
      <c r="AC302" s="5">
        <f t="shared" si="23"/>
        <v>1.046728971962617E-3</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375</v>
      </c>
      <c r="K303" s="238">
        <f t="shared" si="21"/>
        <v>1.869158878504673E-3</v>
      </c>
      <c r="L303" s="238">
        <f t="shared" si="21"/>
        <v>1.869158878504673E-3</v>
      </c>
      <c r="M303" s="238">
        <f t="shared" si="21"/>
        <v>1.869158878504673E-3</v>
      </c>
      <c r="N303" s="128">
        <v>1.869158878504673E-3</v>
      </c>
      <c r="O303" s="238">
        <f t="shared" si="26"/>
        <v>1.869158878504673E-3</v>
      </c>
      <c r="P303" s="238">
        <f t="shared" si="26"/>
        <v>1.869158878504673E-3</v>
      </c>
      <c r="Q303" s="238">
        <f t="shared" si="26"/>
        <v>1.869158878504673E-3</v>
      </c>
      <c r="R303" s="238">
        <f t="shared" si="26"/>
        <v>1.869158878504673E-3</v>
      </c>
      <c r="S303" s="238">
        <f t="shared" si="26"/>
        <v>1.869158878504673E-3</v>
      </c>
      <c r="T303" s="86"/>
      <c r="U303" s="99" t="s">
        <v>137</v>
      </c>
      <c r="V303" s="5">
        <f t="shared" si="25"/>
        <v>1.353045125794757E-3</v>
      </c>
      <c r="W303" s="5">
        <f t="shared" si="25"/>
        <v>1.6844291413892986E-3</v>
      </c>
      <c r="X303" s="5">
        <f t="shared" si="25"/>
        <v>1.914703685485781E-3</v>
      </c>
      <c r="Y303" s="129">
        <v>1.869158878504673E-3</v>
      </c>
      <c r="Z303" s="5">
        <f t="shared" si="23"/>
        <v>2.0094368840064859E-3</v>
      </c>
      <c r="AA303" s="5">
        <f t="shared" si="23"/>
        <v>1.8445646827348746E-3</v>
      </c>
      <c r="AB303" s="5">
        <f t="shared" si="23"/>
        <v>1.6658468601410067E-3</v>
      </c>
      <c r="AC303" s="5">
        <f t="shared" si="23"/>
        <v>1.046728971962617E-3</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t="s">
        <v>777</v>
      </c>
      <c r="J304" s="99" t="s">
        <v>366</v>
      </c>
      <c r="K304" s="238">
        <f t="shared" si="21"/>
        <v>0</v>
      </c>
      <c r="L304" s="238">
        <f t="shared" si="21"/>
        <v>0</v>
      </c>
      <c r="M304" s="238">
        <f t="shared" si="21"/>
        <v>0</v>
      </c>
      <c r="N304" s="128">
        <v>0</v>
      </c>
      <c r="O304" s="238">
        <f t="shared" si="26"/>
        <v>0</v>
      </c>
      <c r="P304" s="238">
        <f t="shared" si="26"/>
        <v>0</v>
      </c>
      <c r="Q304" s="238">
        <f t="shared" si="26"/>
        <v>0</v>
      </c>
      <c r="R304" s="238">
        <f t="shared" si="26"/>
        <v>0</v>
      </c>
      <c r="S304" s="238">
        <f t="shared" si="26"/>
        <v>0</v>
      </c>
      <c r="T304" s="86"/>
      <c r="U304" s="99" t="s">
        <v>364</v>
      </c>
      <c r="V304" s="5">
        <f t="shared" si="25"/>
        <v>0</v>
      </c>
      <c r="W304" s="5">
        <f t="shared" si="25"/>
        <v>0</v>
      </c>
      <c r="X304" s="5">
        <f t="shared" si="25"/>
        <v>0</v>
      </c>
      <c r="Y304" s="129">
        <v>0</v>
      </c>
      <c r="Z304" s="5">
        <f t="shared" si="23"/>
        <v>0</v>
      </c>
      <c r="AA304" s="5">
        <f t="shared" si="23"/>
        <v>0</v>
      </c>
      <c r="AB304" s="5">
        <f t="shared" si="23"/>
        <v>0</v>
      </c>
      <c r="AC304" s="5">
        <f t="shared" si="23"/>
        <v>0</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367</v>
      </c>
      <c r="K305" s="238">
        <f t="shared" si="21"/>
        <v>28.418998917748922</v>
      </c>
      <c r="L305" s="238">
        <f t="shared" si="21"/>
        <v>28.418998917748922</v>
      </c>
      <c r="M305" s="238">
        <f t="shared" si="21"/>
        <v>28.418998917748922</v>
      </c>
      <c r="N305" s="128">
        <v>28.418998917748922</v>
      </c>
      <c r="O305" s="238">
        <f t="shared" si="26"/>
        <v>28.418998917748922</v>
      </c>
      <c r="P305" s="238">
        <f t="shared" si="26"/>
        <v>28.418998917748922</v>
      </c>
      <c r="Q305" s="238">
        <f t="shared" si="26"/>
        <v>28.418998917748922</v>
      </c>
      <c r="R305" s="238">
        <f t="shared" si="26"/>
        <v>28.418998917748922</v>
      </c>
      <c r="S305" s="238">
        <f t="shared" si="26"/>
        <v>28.418998917748922</v>
      </c>
      <c r="T305" s="86"/>
      <c r="U305" s="99" t="s">
        <v>129</v>
      </c>
      <c r="V305" s="5">
        <f t="shared" si="25"/>
        <v>2.9326493210446647</v>
      </c>
      <c r="W305" s="5">
        <f t="shared" si="25"/>
        <v>3.6509055638048968</v>
      </c>
      <c r="X305" s="5">
        <f t="shared" si="25"/>
        <v>4.150012705558022</v>
      </c>
      <c r="Y305" s="129">
        <v>4.051296894293559</v>
      </c>
      <c r="Z305" s="5">
        <f t="shared" si="23"/>
        <v>4.355341592988105</v>
      </c>
      <c r="AA305" s="5">
        <f t="shared" si="23"/>
        <v>3.9979903562107491</v>
      </c>
      <c r="AB305" s="5">
        <f t="shared" si="23"/>
        <v>3.6106295128089965</v>
      </c>
      <c r="AC305" s="5">
        <f t="shared" si="23"/>
        <v>2.2687262608043932</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368</v>
      </c>
      <c r="K306" s="238">
        <f t="shared" si="21"/>
        <v>260.43408279220779</v>
      </c>
      <c r="L306" s="238">
        <f t="shared" si="21"/>
        <v>260.43408279220779</v>
      </c>
      <c r="M306" s="238">
        <f t="shared" si="21"/>
        <v>260.43408279220779</v>
      </c>
      <c r="N306" s="128">
        <v>260.43408279220779</v>
      </c>
      <c r="O306" s="238">
        <f t="shared" si="26"/>
        <v>260.43408279220779</v>
      </c>
      <c r="P306" s="238">
        <f t="shared" si="26"/>
        <v>260.43408279220779</v>
      </c>
      <c r="Q306" s="238">
        <f t="shared" si="26"/>
        <v>260.43408279220779</v>
      </c>
      <c r="R306" s="238">
        <f t="shared" si="26"/>
        <v>260.43408279220779</v>
      </c>
      <c r="S306" s="238">
        <f t="shared" si="26"/>
        <v>260.43408279220779</v>
      </c>
      <c r="T306" s="86"/>
      <c r="U306" s="99" t="s">
        <v>130</v>
      </c>
      <c r="V306" s="5">
        <f t="shared" si="25"/>
        <v>4.9825814704637423</v>
      </c>
      <c r="W306" s="5">
        <f t="shared" si="25"/>
        <v>6.2029013431947968</v>
      </c>
      <c r="X306" s="5">
        <f t="shared" si="25"/>
        <v>7.0508861255653601</v>
      </c>
      <c r="Y306" s="129">
        <v>6.8831676163939672</v>
      </c>
      <c r="Z306" s="5">
        <f t="shared" si="23"/>
        <v>7.3997406246418587</v>
      </c>
      <c r="AA306" s="5">
        <f t="shared" si="23"/>
        <v>6.7925996214414148</v>
      </c>
      <c r="AB306" s="5">
        <f t="shared" si="23"/>
        <v>6.1344721914528693</v>
      </c>
      <c r="AC306" s="5">
        <f t="shared" si="23"/>
        <v>3.8545738651806221</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369</v>
      </c>
      <c r="K307" s="238">
        <f t="shared" si="21"/>
        <v>212.0164475108225</v>
      </c>
      <c r="L307" s="238">
        <f t="shared" si="21"/>
        <v>212.0164475108225</v>
      </c>
      <c r="M307" s="238">
        <f t="shared" si="21"/>
        <v>212.0164475108225</v>
      </c>
      <c r="N307" s="128">
        <v>212.0164475108225</v>
      </c>
      <c r="O307" s="238">
        <f t="shared" si="26"/>
        <v>212.0164475108225</v>
      </c>
      <c r="P307" s="238">
        <f t="shared" si="26"/>
        <v>212.0164475108225</v>
      </c>
      <c r="Q307" s="238">
        <f t="shared" si="26"/>
        <v>212.0164475108225</v>
      </c>
      <c r="R307" s="238">
        <f t="shared" si="26"/>
        <v>212.0164475108225</v>
      </c>
      <c r="S307" s="238">
        <f t="shared" si="26"/>
        <v>212.0164475108225</v>
      </c>
      <c r="T307" s="86"/>
      <c r="U307" s="99" t="s">
        <v>131</v>
      </c>
      <c r="V307" s="5">
        <f t="shared" si="25"/>
        <v>10.903712358523233</v>
      </c>
      <c r="W307" s="5">
        <f t="shared" si="25"/>
        <v>13.574218993793698</v>
      </c>
      <c r="X307" s="5">
        <f t="shared" si="25"/>
        <v>15.429920141117433</v>
      </c>
      <c r="Y307" s="129">
        <v>15.062890642042328</v>
      </c>
      <c r="Z307" s="5">
        <f t="shared" si="23"/>
        <v>16.193341499193654</v>
      </c>
      <c r="AA307" s="5">
        <f t="shared" si="23"/>
        <v>14.86469471254177</v>
      </c>
      <c r="AB307" s="5">
        <f t="shared" si="23"/>
        <v>13.424470958171057</v>
      </c>
      <c r="AC307" s="5">
        <f t="shared" si="23"/>
        <v>8.4352187595437051</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370</v>
      </c>
      <c r="K308" s="238">
        <f t="shared" si="21"/>
        <v>177.45267857142855</v>
      </c>
      <c r="L308" s="238">
        <f t="shared" si="21"/>
        <v>177.45267857142855</v>
      </c>
      <c r="M308" s="238">
        <f t="shared" si="21"/>
        <v>177.45267857142855</v>
      </c>
      <c r="N308" s="128">
        <v>177.45267857142855</v>
      </c>
      <c r="O308" s="238">
        <f t="shared" si="26"/>
        <v>177.45267857142855</v>
      </c>
      <c r="P308" s="238">
        <f t="shared" si="26"/>
        <v>177.45267857142855</v>
      </c>
      <c r="Q308" s="238">
        <f t="shared" si="26"/>
        <v>177.45267857142855</v>
      </c>
      <c r="R308" s="238">
        <f t="shared" si="26"/>
        <v>177.45267857142855</v>
      </c>
      <c r="S308" s="238">
        <f t="shared" si="26"/>
        <v>177.45267857142855</v>
      </c>
      <c r="T308" s="86"/>
      <c r="U308" s="99" t="s">
        <v>132</v>
      </c>
      <c r="V308" s="5">
        <f t="shared" si="25"/>
        <v>27.852525717793068</v>
      </c>
      <c r="W308" s="5">
        <f t="shared" si="25"/>
        <v>34.674088163015305</v>
      </c>
      <c r="X308" s="5">
        <f t="shared" si="25"/>
        <v>39.414305277232415</v>
      </c>
      <c r="Y308" s="129">
        <v>38.476762335338208</v>
      </c>
      <c r="Z308" s="5">
        <f t="shared" si="23"/>
        <v>41.364394596372364</v>
      </c>
      <c r="AA308" s="5">
        <f t="shared" si="23"/>
        <v>37.970489146715337</v>
      </c>
      <c r="AB308" s="5">
        <f t="shared" si="23"/>
        <v>34.291570642722476</v>
      </c>
      <c r="AC308" s="5">
        <f t="shared" si="23"/>
        <v>21.5469869077894</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371</v>
      </c>
      <c r="K309" s="238">
        <f t="shared" si="21"/>
        <v>128.60982142857142</v>
      </c>
      <c r="L309" s="238">
        <f t="shared" si="21"/>
        <v>128.60982142857142</v>
      </c>
      <c r="M309" s="238">
        <f t="shared" si="21"/>
        <v>128.60982142857142</v>
      </c>
      <c r="N309" s="128">
        <v>128.60982142857142</v>
      </c>
      <c r="O309" s="238">
        <f t="shared" si="26"/>
        <v>128.60982142857142</v>
      </c>
      <c r="P309" s="238">
        <f t="shared" si="26"/>
        <v>128.60982142857142</v>
      </c>
      <c r="Q309" s="238">
        <f t="shared" si="26"/>
        <v>128.60982142857142</v>
      </c>
      <c r="R309" s="238">
        <f t="shared" si="26"/>
        <v>128.60982142857142</v>
      </c>
      <c r="S309" s="238">
        <f t="shared" si="26"/>
        <v>128.60982142857142</v>
      </c>
      <c r="T309" s="86"/>
      <c r="U309" s="99" t="s">
        <v>133</v>
      </c>
      <c r="V309" s="5">
        <f t="shared" si="25"/>
        <v>10.450229532163744</v>
      </c>
      <c r="W309" s="5">
        <f t="shared" si="25"/>
        <v>13.009670426065163</v>
      </c>
      <c r="X309" s="5">
        <f t="shared" si="25"/>
        <v>14.788193400167088</v>
      </c>
      <c r="Y309" s="129">
        <v>14.436428571428575</v>
      </c>
      <c r="Z309" s="5">
        <f t="shared" si="23"/>
        <v>15.519864243943196</v>
      </c>
      <c r="AA309" s="5">
        <f t="shared" si="23"/>
        <v>14.246475563909778</v>
      </c>
      <c r="AB309" s="5">
        <f t="shared" si="23"/>
        <v>12.866150375939853</v>
      </c>
      <c r="AC309" s="5">
        <f t="shared" si="23"/>
        <v>8.0844000000000023</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372</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134</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373</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135</v>
      </c>
      <c r="V311" s="5">
        <f t="shared" si="25"/>
        <v>0</v>
      </c>
      <c r="W311" s="5">
        <f t="shared" si="25"/>
        <v>0</v>
      </c>
      <c r="X311" s="5">
        <f t="shared" si="25"/>
        <v>0</v>
      </c>
      <c r="Y311" s="129">
        <v>0</v>
      </c>
      <c r="Z311" s="5">
        <f t="shared" si="23"/>
        <v>0</v>
      </c>
      <c r="AA311" s="5">
        <f t="shared" si="23"/>
        <v>0</v>
      </c>
      <c r="AB311" s="5">
        <f t="shared" si="23"/>
        <v>0</v>
      </c>
      <c r="AC311" s="5">
        <f t="shared" si="23"/>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374</v>
      </c>
      <c r="K312" s="238">
        <f t="shared" si="21"/>
        <v>0</v>
      </c>
      <c r="L312" s="238">
        <f t="shared" si="21"/>
        <v>0</v>
      </c>
      <c r="M312" s="238">
        <f t="shared" si="21"/>
        <v>0</v>
      </c>
      <c r="N312" s="128">
        <v>0</v>
      </c>
      <c r="O312" s="238">
        <f t="shared" si="26"/>
        <v>0</v>
      </c>
      <c r="P312" s="238">
        <f t="shared" si="26"/>
        <v>0</v>
      </c>
      <c r="Q312" s="238">
        <f t="shared" si="26"/>
        <v>0</v>
      </c>
      <c r="R312" s="238">
        <f t="shared" si="26"/>
        <v>0</v>
      </c>
      <c r="S312" s="238">
        <f t="shared" si="26"/>
        <v>0</v>
      </c>
      <c r="T312" s="86"/>
      <c r="U312" s="99" t="s">
        <v>136</v>
      </c>
      <c r="V312" s="5">
        <f t="shared" si="25"/>
        <v>0</v>
      </c>
      <c r="W312" s="5">
        <f t="shared" si="25"/>
        <v>0</v>
      </c>
      <c r="X312" s="5">
        <f t="shared" si="25"/>
        <v>0</v>
      </c>
      <c r="Y312" s="129">
        <v>0</v>
      </c>
      <c r="Z312" s="5">
        <f t="shared" si="23"/>
        <v>0</v>
      </c>
      <c r="AA312" s="5">
        <f t="shared" si="23"/>
        <v>0</v>
      </c>
      <c r="AB312" s="5">
        <f t="shared" si="23"/>
        <v>0</v>
      </c>
      <c r="AC312" s="5">
        <f t="shared" si="23"/>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375</v>
      </c>
      <c r="K313" s="238">
        <f t="shared" si="21"/>
        <v>0</v>
      </c>
      <c r="L313" s="238">
        <f t="shared" si="21"/>
        <v>0</v>
      </c>
      <c r="M313" s="238">
        <f t="shared" si="21"/>
        <v>0</v>
      </c>
      <c r="N313" s="128">
        <v>0</v>
      </c>
      <c r="O313" s="238">
        <f t="shared" si="26"/>
        <v>0</v>
      </c>
      <c r="P313" s="238">
        <f t="shared" si="26"/>
        <v>0</v>
      </c>
      <c r="Q313" s="238">
        <f t="shared" si="26"/>
        <v>0</v>
      </c>
      <c r="R313" s="238">
        <f t="shared" si="26"/>
        <v>0</v>
      </c>
      <c r="S313" s="238">
        <f t="shared" si="26"/>
        <v>0</v>
      </c>
      <c r="T313" s="86"/>
      <c r="U313" s="99" t="s">
        <v>137</v>
      </c>
      <c r="V313" s="5">
        <f t="shared" si="25"/>
        <v>0</v>
      </c>
      <c r="W313" s="5">
        <f t="shared" si="25"/>
        <v>0</v>
      </c>
      <c r="X313" s="5">
        <f t="shared" si="25"/>
        <v>0</v>
      </c>
      <c r="Y313" s="129">
        <v>0</v>
      </c>
      <c r="Z313" s="5">
        <f t="shared" si="23"/>
        <v>0</v>
      </c>
      <c r="AA313" s="5">
        <f t="shared" si="23"/>
        <v>0</v>
      </c>
      <c r="AB313" s="5">
        <f t="shared" si="23"/>
        <v>0</v>
      </c>
      <c r="AC313" s="5">
        <f t="shared" ref="Z313:AC333" si="27">AC$229*$Y313</f>
        <v>0</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t="s">
        <v>778</v>
      </c>
      <c r="J314" s="99" t="s">
        <v>366</v>
      </c>
      <c r="K314" s="238">
        <f t="shared" ref="K314:M333" si="28">$N314</f>
        <v>0</v>
      </c>
      <c r="L314" s="238">
        <f t="shared" si="28"/>
        <v>0</v>
      </c>
      <c r="M314" s="238">
        <f t="shared" si="28"/>
        <v>0</v>
      </c>
      <c r="N314" s="128">
        <v>0</v>
      </c>
      <c r="O314" s="238">
        <f t="shared" si="26"/>
        <v>0</v>
      </c>
      <c r="P314" s="238">
        <f t="shared" si="26"/>
        <v>0</v>
      </c>
      <c r="Q314" s="238">
        <f t="shared" si="26"/>
        <v>0</v>
      </c>
      <c r="R314" s="238">
        <f t="shared" si="26"/>
        <v>0</v>
      </c>
      <c r="S314" s="238">
        <f t="shared" si="26"/>
        <v>0</v>
      </c>
      <c r="T314" s="86"/>
      <c r="U314" s="99" t="s">
        <v>364</v>
      </c>
      <c r="V314" s="5">
        <f t="shared" si="25"/>
        <v>0</v>
      </c>
      <c r="W314" s="5">
        <f t="shared" si="25"/>
        <v>0</v>
      </c>
      <c r="X314" s="5">
        <f t="shared" si="25"/>
        <v>0</v>
      </c>
      <c r="Y314" s="129">
        <v>0</v>
      </c>
      <c r="Z314" s="5">
        <f t="shared" si="27"/>
        <v>0</v>
      </c>
      <c r="AA314" s="5">
        <f t="shared" si="27"/>
        <v>0</v>
      </c>
      <c r="AB314" s="5">
        <f t="shared" si="27"/>
        <v>0</v>
      </c>
      <c r="AC314" s="5">
        <f t="shared" si="27"/>
        <v>0</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367</v>
      </c>
      <c r="K315" s="238">
        <f t="shared" si="28"/>
        <v>28.418998917748922</v>
      </c>
      <c r="L315" s="238">
        <f t="shared" si="28"/>
        <v>28.418998917748922</v>
      </c>
      <c r="M315" s="238">
        <f t="shared" si="28"/>
        <v>28.418998917748922</v>
      </c>
      <c r="N315" s="128">
        <v>28.418998917748922</v>
      </c>
      <c r="O315" s="238">
        <f t="shared" si="26"/>
        <v>28.418998917748922</v>
      </c>
      <c r="P315" s="238">
        <f t="shared" si="26"/>
        <v>28.418998917748922</v>
      </c>
      <c r="Q315" s="238">
        <f t="shared" si="26"/>
        <v>28.418998917748922</v>
      </c>
      <c r="R315" s="238">
        <f t="shared" si="26"/>
        <v>28.418998917748922</v>
      </c>
      <c r="S315" s="238">
        <f t="shared" si="26"/>
        <v>28.418998917748922</v>
      </c>
      <c r="T315" s="86"/>
      <c r="U315" s="99" t="s">
        <v>129</v>
      </c>
      <c r="V315" s="5">
        <f t="shared" si="25"/>
        <v>2.9326493210446647</v>
      </c>
      <c r="W315" s="5">
        <f t="shared" si="25"/>
        <v>3.6509055638048968</v>
      </c>
      <c r="X315" s="5">
        <f t="shared" si="25"/>
        <v>4.150012705558022</v>
      </c>
      <c r="Y315" s="129">
        <v>4.051296894293559</v>
      </c>
      <c r="Z315" s="5">
        <f t="shared" si="27"/>
        <v>4.355341592988105</v>
      </c>
      <c r="AA315" s="5">
        <f t="shared" si="27"/>
        <v>3.9979903562107491</v>
      </c>
      <c r="AB315" s="5">
        <f t="shared" si="27"/>
        <v>3.6106295128089965</v>
      </c>
      <c r="AC315" s="5">
        <f t="shared" si="27"/>
        <v>2.2687262608043932</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368</v>
      </c>
      <c r="K316" s="238">
        <f t="shared" si="28"/>
        <v>260.43408279220779</v>
      </c>
      <c r="L316" s="238">
        <f t="shared" si="28"/>
        <v>260.43408279220779</v>
      </c>
      <c r="M316" s="238">
        <f t="shared" si="28"/>
        <v>260.43408279220779</v>
      </c>
      <c r="N316" s="128">
        <v>260.43408279220779</v>
      </c>
      <c r="O316" s="238">
        <f t="shared" si="26"/>
        <v>260.43408279220779</v>
      </c>
      <c r="P316" s="238">
        <f t="shared" si="26"/>
        <v>260.43408279220779</v>
      </c>
      <c r="Q316" s="238">
        <f t="shared" si="26"/>
        <v>260.43408279220779</v>
      </c>
      <c r="R316" s="238">
        <f t="shared" si="26"/>
        <v>260.43408279220779</v>
      </c>
      <c r="S316" s="238">
        <f t="shared" si="26"/>
        <v>260.43408279220779</v>
      </c>
      <c r="T316" s="86"/>
      <c r="U316" s="99" t="s">
        <v>130</v>
      </c>
      <c r="V316" s="5">
        <f t="shared" si="25"/>
        <v>4.9825814704637423</v>
      </c>
      <c r="W316" s="5">
        <f t="shared" si="25"/>
        <v>6.2029013431947968</v>
      </c>
      <c r="X316" s="5">
        <f t="shared" si="25"/>
        <v>7.0508861255653601</v>
      </c>
      <c r="Y316" s="129">
        <v>6.8831676163939672</v>
      </c>
      <c r="Z316" s="5">
        <f t="shared" si="27"/>
        <v>7.3997406246418587</v>
      </c>
      <c r="AA316" s="5">
        <f t="shared" si="27"/>
        <v>6.7925996214414148</v>
      </c>
      <c r="AB316" s="5">
        <f t="shared" si="27"/>
        <v>6.1344721914528693</v>
      </c>
      <c r="AC316" s="5">
        <f t="shared" si="27"/>
        <v>3.8545738651806221</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369</v>
      </c>
      <c r="K317" s="238">
        <f t="shared" si="28"/>
        <v>212.0164475108225</v>
      </c>
      <c r="L317" s="238">
        <f t="shared" si="28"/>
        <v>212.0164475108225</v>
      </c>
      <c r="M317" s="238">
        <f t="shared" si="28"/>
        <v>212.0164475108225</v>
      </c>
      <c r="N317" s="128">
        <v>212.0164475108225</v>
      </c>
      <c r="O317" s="238">
        <f t="shared" si="26"/>
        <v>212.0164475108225</v>
      </c>
      <c r="P317" s="238">
        <f t="shared" si="26"/>
        <v>212.0164475108225</v>
      </c>
      <c r="Q317" s="238">
        <f t="shared" si="26"/>
        <v>212.0164475108225</v>
      </c>
      <c r="R317" s="238">
        <f t="shared" si="26"/>
        <v>212.0164475108225</v>
      </c>
      <c r="S317" s="238">
        <f t="shared" si="26"/>
        <v>212.0164475108225</v>
      </c>
      <c r="T317" s="86"/>
      <c r="U317" s="99" t="s">
        <v>131</v>
      </c>
      <c r="V317" s="5">
        <f t="shared" si="25"/>
        <v>10.903712358523233</v>
      </c>
      <c r="W317" s="5">
        <f t="shared" si="25"/>
        <v>13.574218993793698</v>
      </c>
      <c r="X317" s="5">
        <f t="shared" si="25"/>
        <v>15.429920141117433</v>
      </c>
      <c r="Y317" s="129">
        <v>15.062890642042328</v>
      </c>
      <c r="Z317" s="5">
        <f t="shared" si="27"/>
        <v>16.193341499193654</v>
      </c>
      <c r="AA317" s="5">
        <f t="shared" si="27"/>
        <v>14.86469471254177</v>
      </c>
      <c r="AB317" s="5">
        <f t="shared" si="27"/>
        <v>13.424470958171057</v>
      </c>
      <c r="AC317" s="5">
        <f t="shared" si="27"/>
        <v>8.4352187595437051</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370</v>
      </c>
      <c r="K318" s="238">
        <f t="shared" si="28"/>
        <v>175.09925595238099</v>
      </c>
      <c r="L318" s="238">
        <f t="shared" si="28"/>
        <v>175.09925595238099</v>
      </c>
      <c r="M318" s="238">
        <f t="shared" si="28"/>
        <v>175.09925595238099</v>
      </c>
      <c r="N318" s="128">
        <v>175.09925595238099</v>
      </c>
      <c r="O318" s="238">
        <f t="shared" si="26"/>
        <v>175.09925595238099</v>
      </c>
      <c r="P318" s="238">
        <f t="shared" si="26"/>
        <v>175.09925595238099</v>
      </c>
      <c r="Q318" s="238">
        <f t="shared" si="26"/>
        <v>175.09925595238099</v>
      </c>
      <c r="R318" s="238">
        <f t="shared" si="26"/>
        <v>175.09925595238099</v>
      </c>
      <c r="S318" s="238">
        <f t="shared" si="26"/>
        <v>175.09925595238099</v>
      </c>
      <c r="T318" s="86"/>
      <c r="U318" s="99" t="s">
        <v>132</v>
      </c>
      <c r="V318" s="5">
        <f t="shared" si="25"/>
        <v>12.389630866734318</v>
      </c>
      <c r="W318" s="5">
        <f t="shared" si="25"/>
        <v>15.424064493580921</v>
      </c>
      <c r="X318" s="5">
        <f t="shared" si="25"/>
        <v>17.532653885738213</v>
      </c>
      <c r="Y318" s="129">
        <v>17.115606933175457</v>
      </c>
      <c r="Z318" s="5">
        <f t="shared" si="27"/>
        <v>18.400111547068743</v>
      </c>
      <c r="AA318" s="5">
        <f t="shared" si="27"/>
        <v>16.890401578791568</v>
      </c>
      <c r="AB318" s="5">
        <f t="shared" si="27"/>
        <v>15.253909336935319</v>
      </c>
      <c r="AC318" s="5">
        <f t="shared" si="27"/>
        <v>9.5847398825782566</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371</v>
      </c>
      <c r="K319" s="238">
        <f t="shared" si="28"/>
        <v>126.00252976190475</v>
      </c>
      <c r="L319" s="238">
        <f t="shared" si="28"/>
        <v>126.00252976190475</v>
      </c>
      <c r="M319" s="238">
        <f t="shared" si="28"/>
        <v>126.00252976190475</v>
      </c>
      <c r="N319" s="128">
        <v>126.00252976190475</v>
      </c>
      <c r="O319" s="238">
        <f t="shared" si="26"/>
        <v>126.00252976190475</v>
      </c>
      <c r="P319" s="238">
        <f t="shared" si="26"/>
        <v>126.00252976190475</v>
      </c>
      <c r="Q319" s="238">
        <f t="shared" si="26"/>
        <v>126.00252976190475</v>
      </c>
      <c r="R319" s="238">
        <f t="shared" si="26"/>
        <v>126.00252976190475</v>
      </c>
      <c r="S319" s="238">
        <f t="shared" si="26"/>
        <v>126.00252976190475</v>
      </c>
      <c r="T319" s="86"/>
      <c r="U319" s="99" t="s">
        <v>133</v>
      </c>
      <c r="V319" s="5">
        <f t="shared" si="25"/>
        <v>4.692257234521489</v>
      </c>
      <c r="W319" s="5">
        <f t="shared" si="25"/>
        <v>5.8414717100290403</v>
      </c>
      <c r="X319" s="5">
        <f t="shared" si="25"/>
        <v>6.6400462548567187</v>
      </c>
      <c r="Y319" s="129">
        <v>6.4821003401360544</v>
      </c>
      <c r="Z319" s="5">
        <f t="shared" si="27"/>
        <v>6.968573757475701</v>
      </c>
      <c r="AA319" s="5">
        <f t="shared" si="27"/>
        <v>6.3968095461868959</v>
      </c>
      <c r="AB319" s="5">
        <f t="shared" si="27"/>
        <v>5.7770297768230101</v>
      </c>
      <c r="AC319" s="5">
        <f t="shared" si="27"/>
        <v>3.6299761904761909</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372</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134</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373</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135</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c r="J322" s="99" t="s">
        <v>374</v>
      </c>
      <c r="K322" s="238">
        <f t="shared" si="28"/>
        <v>0</v>
      </c>
      <c r="L322" s="238">
        <f t="shared" si="28"/>
        <v>0</v>
      </c>
      <c r="M322" s="238">
        <f t="shared" si="28"/>
        <v>0</v>
      </c>
      <c r="N322" s="128">
        <v>0</v>
      </c>
      <c r="O322" s="238">
        <f t="shared" si="26"/>
        <v>0</v>
      </c>
      <c r="P322" s="238">
        <f t="shared" si="26"/>
        <v>0</v>
      </c>
      <c r="Q322" s="238">
        <f t="shared" si="26"/>
        <v>0</v>
      </c>
      <c r="R322" s="238">
        <f t="shared" si="26"/>
        <v>0</v>
      </c>
      <c r="S322" s="238">
        <f t="shared" si="26"/>
        <v>0</v>
      </c>
      <c r="T322" s="86"/>
      <c r="U322" s="99" t="s">
        <v>136</v>
      </c>
      <c r="V322" s="5">
        <f t="shared" si="25"/>
        <v>0</v>
      </c>
      <c r="W322" s="5">
        <f t="shared" si="25"/>
        <v>0</v>
      </c>
      <c r="X322" s="5">
        <f t="shared" si="25"/>
        <v>0</v>
      </c>
      <c r="Y322" s="129">
        <v>0</v>
      </c>
      <c r="Z322" s="5">
        <f t="shared" si="27"/>
        <v>0</v>
      </c>
      <c r="AA322" s="5">
        <f t="shared" si="27"/>
        <v>0</v>
      </c>
      <c r="AB322" s="5">
        <f t="shared" si="27"/>
        <v>0</v>
      </c>
      <c r="AC322" s="5">
        <f t="shared" si="27"/>
        <v>0</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375</v>
      </c>
      <c r="K323" s="238">
        <f t="shared" si="28"/>
        <v>0</v>
      </c>
      <c r="L323" s="238">
        <f t="shared" si="28"/>
        <v>0</v>
      </c>
      <c r="M323" s="238">
        <f t="shared" si="28"/>
        <v>0</v>
      </c>
      <c r="N323" s="128">
        <v>0</v>
      </c>
      <c r="O323" s="238">
        <f t="shared" si="26"/>
        <v>0</v>
      </c>
      <c r="P323" s="238">
        <f t="shared" si="26"/>
        <v>0</v>
      </c>
      <c r="Q323" s="238">
        <f t="shared" si="26"/>
        <v>0</v>
      </c>
      <c r="R323" s="238">
        <f t="shared" si="26"/>
        <v>0</v>
      </c>
      <c r="S323" s="238">
        <f t="shared" si="26"/>
        <v>0</v>
      </c>
      <c r="T323" s="86"/>
      <c r="U323" s="99" t="s">
        <v>137</v>
      </c>
      <c r="V323" s="5">
        <f t="shared" si="25"/>
        <v>0</v>
      </c>
      <c r="W323" s="5">
        <f t="shared" si="25"/>
        <v>0</v>
      </c>
      <c r="X323" s="5">
        <f t="shared" si="25"/>
        <v>0</v>
      </c>
      <c r="Y323" s="129">
        <v>0</v>
      </c>
      <c r="Z323" s="5">
        <f t="shared" si="27"/>
        <v>0</v>
      </c>
      <c r="AA323" s="5">
        <f t="shared" si="27"/>
        <v>0</v>
      </c>
      <c r="AB323" s="5">
        <f t="shared" si="27"/>
        <v>0</v>
      </c>
      <c r="AC323" s="5">
        <f t="shared" si="27"/>
        <v>0</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t="s">
        <v>779</v>
      </c>
      <c r="J324" s="99" t="s">
        <v>366</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364</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367</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129</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368</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130</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369</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131</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370</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132</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371</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133</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372</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134</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hidden="1" customHeight="1" outlineLevel="2" x14ac:dyDescent="0.35">
      <c r="A331" s="102"/>
      <c r="B331" s="95"/>
      <c r="C331" s="17"/>
      <c r="D331" s="17"/>
      <c r="E331" s="17"/>
      <c r="F331" s="13"/>
      <c r="G331" s="86"/>
      <c r="H331" s="86"/>
      <c r="I331" s="99"/>
      <c r="J331" s="99" t="s">
        <v>373</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135</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hidden="1" customHeight="1" outlineLevel="2" x14ac:dyDescent="0.35">
      <c r="A332" s="102"/>
      <c r="B332" s="95"/>
      <c r="C332" s="17"/>
      <c r="D332" s="17"/>
      <c r="E332" s="17"/>
      <c r="F332" s="13"/>
      <c r="G332" s="86"/>
      <c r="H332" s="86"/>
      <c r="I332" s="99"/>
      <c r="J332" s="99" t="s">
        <v>374</v>
      </c>
      <c r="K332" s="238">
        <f t="shared" si="28"/>
        <v>100</v>
      </c>
      <c r="L332" s="238">
        <f t="shared" si="28"/>
        <v>100</v>
      </c>
      <c r="M332" s="238">
        <f t="shared" si="28"/>
        <v>100</v>
      </c>
      <c r="N332" s="128">
        <v>100</v>
      </c>
      <c r="O332" s="238">
        <f t="shared" si="26"/>
        <v>100</v>
      </c>
      <c r="P332" s="238">
        <f t="shared" si="26"/>
        <v>100</v>
      </c>
      <c r="Q332" s="238">
        <f t="shared" si="26"/>
        <v>100</v>
      </c>
      <c r="R332" s="238">
        <f t="shared" si="26"/>
        <v>100</v>
      </c>
      <c r="S332" s="238">
        <f t="shared" si="26"/>
        <v>100</v>
      </c>
      <c r="T332" s="86"/>
      <c r="U332" s="99" t="s">
        <v>136</v>
      </c>
      <c r="V332" s="5">
        <f t="shared" si="25"/>
        <v>0.7238791423001949</v>
      </c>
      <c r="W332" s="5">
        <f t="shared" si="25"/>
        <v>0.90116959064327473</v>
      </c>
      <c r="X332" s="5">
        <f t="shared" si="25"/>
        <v>1.0243664717348928</v>
      </c>
      <c r="Y332" s="129">
        <v>1</v>
      </c>
      <c r="Z332" s="5">
        <f t="shared" si="27"/>
        <v>1.0750487329434699</v>
      </c>
      <c r="AA332" s="5">
        <f t="shared" si="27"/>
        <v>0.98684210526315785</v>
      </c>
      <c r="AB332" s="5">
        <f t="shared" si="27"/>
        <v>0.89122807017543859</v>
      </c>
      <c r="AC332" s="5">
        <f t="shared" si="27"/>
        <v>0.56000000000000005</v>
      </c>
      <c r="AD332" s="129">
        <v>0</v>
      </c>
      <c r="AE332" s="86"/>
      <c r="AF332" s="86"/>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4.5" hidden="1" outlineLevel="2" x14ac:dyDescent="0.35">
      <c r="A333" s="102"/>
      <c r="B333" s="95"/>
      <c r="C333" s="17"/>
      <c r="D333" s="17"/>
      <c r="E333" s="17"/>
      <c r="F333" s="13"/>
      <c r="G333" s="86"/>
      <c r="H333" s="86"/>
      <c r="I333" s="99"/>
      <c r="J333" s="99" t="s">
        <v>375</v>
      </c>
      <c r="K333" s="238">
        <f t="shared" si="28"/>
        <v>100</v>
      </c>
      <c r="L333" s="238">
        <f t="shared" si="28"/>
        <v>100</v>
      </c>
      <c r="M333" s="238">
        <f t="shared" si="28"/>
        <v>100</v>
      </c>
      <c r="N333" s="128">
        <v>100</v>
      </c>
      <c r="O333" s="238">
        <f t="shared" si="26"/>
        <v>100</v>
      </c>
      <c r="P333" s="238">
        <f t="shared" si="26"/>
        <v>100</v>
      </c>
      <c r="Q333" s="238">
        <f t="shared" si="26"/>
        <v>100</v>
      </c>
      <c r="R333" s="238">
        <f t="shared" si="26"/>
        <v>100</v>
      </c>
      <c r="S333" s="238">
        <f t="shared" si="26"/>
        <v>100</v>
      </c>
      <c r="T333" s="86"/>
      <c r="U333" s="99" t="s">
        <v>137</v>
      </c>
      <c r="V333" s="5">
        <f t="shared" si="25"/>
        <v>0.7238791423001949</v>
      </c>
      <c r="W333" s="5">
        <f t="shared" si="25"/>
        <v>0.90116959064327473</v>
      </c>
      <c r="X333" s="5">
        <f t="shared" si="25"/>
        <v>1.0243664717348928</v>
      </c>
      <c r="Y333" s="129">
        <v>1</v>
      </c>
      <c r="Z333" s="5">
        <f t="shared" si="27"/>
        <v>1.0750487329434699</v>
      </c>
      <c r="AA333" s="5">
        <f t="shared" si="27"/>
        <v>0.98684210526315785</v>
      </c>
      <c r="AB333" s="5">
        <f t="shared" si="27"/>
        <v>0.89122807017543859</v>
      </c>
      <c r="AC333" s="5">
        <f t="shared" si="27"/>
        <v>0.56000000000000005</v>
      </c>
      <c r="AD333" s="129">
        <v>0</v>
      </c>
      <c r="AE333" s="86"/>
      <c r="AF333" s="86"/>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4.5" outlineLevel="1" collapsed="1" x14ac:dyDescent="0.35">
      <c r="A334" s="102"/>
      <c r="B334" s="95"/>
      <c r="C334" s="12" t="s">
        <v>111</v>
      </c>
      <c r="D334" s="17"/>
      <c r="E334" s="17"/>
      <c r="F334" s="13"/>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2"/>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24" customHeight="1" x14ac:dyDescent="0.35">
      <c r="A335" s="102"/>
      <c r="B335" s="95"/>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113</v>
      </c>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2.75" customHeight="1" outlineLevel="1" x14ac:dyDescent="0.35">
      <c r="A336" s="102"/>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2.75" customHeight="1" outlineLevel="1" x14ac:dyDescent="0.35">
      <c r="A337" s="102"/>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s="42"/>
      <c r="AN337" s="42"/>
      <c r="AO337" s="42"/>
      <c r="AP337" s="42"/>
      <c r="AQ337" s="42"/>
      <c r="AR337" s="42"/>
      <c r="AS337" s="42"/>
      <c r="AT337"/>
      <c r="AU337"/>
      <c r="AV337"/>
      <c r="AW337"/>
      <c r="AX337"/>
      <c r="AY337"/>
      <c r="AZ337"/>
      <c r="BA337"/>
      <c r="BB337"/>
      <c r="BC337"/>
      <c r="BD337"/>
      <c r="BE337"/>
      <c r="BF337"/>
      <c r="BG337"/>
      <c r="BH337"/>
    </row>
    <row r="338" spans="1:60" s="104" customFormat="1" ht="5.15" customHeight="1" outlineLevel="1" collapsed="1" thickBot="1" x14ac:dyDescent="0.4">
      <c r="A338" s="102"/>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4" customFormat="1" ht="5.15" customHeight="1" outlineLevel="1" x14ac:dyDescent="0.35">
      <c r="A339" s="102"/>
      <c r="B339" s="95"/>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collapsed="1" x14ac:dyDescent="0.35">
      <c r="A340" s="102"/>
      <c r="B340" s="95"/>
      <c r="C340" s="12"/>
      <c r="D340" s="12">
        <v>0</v>
      </c>
      <c r="E340" s="12" t="s">
        <v>1</v>
      </c>
      <c r="F340" s="69"/>
      <c r="G340" s="70" t="s">
        <v>314</v>
      </c>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2"/>
      <c r="D341" s="12"/>
      <c r="E341" s="17"/>
      <c r="F341" s="73"/>
      <c r="G341" s="74" t="s">
        <v>163</v>
      </c>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c r="AE341" s="74"/>
      <c r="AF341" s="74"/>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2"/>
      <c r="E342" s="17"/>
      <c r="F342" s="73"/>
      <c r="G342" s="77">
        <v>44159.2893364583</v>
      </c>
      <c r="H342" s="78">
        <v>44159.2893364583</v>
      </c>
      <c r="I342" s="74"/>
      <c r="J342" s="74"/>
      <c r="K342" s="74"/>
      <c r="L342" s="74"/>
      <c r="M342" s="74"/>
      <c r="N342" s="74"/>
      <c r="O342" s="74"/>
      <c r="P342" s="74"/>
      <c r="Q342" s="74"/>
      <c r="R342" s="74"/>
      <c r="S342" s="74"/>
      <c r="T342" s="74"/>
      <c r="U342" s="74"/>
      <c r="V342" s="74"/>
      <c r="W342" s="74"/>
      <c r="X342" s="74"/>
      <c r="Y342" s="74"/>
      <c r="Z342" s="74"/>
      <c r="AA342" s="74"/>
      <c r="AB342" s="74"/>
      <c r="AC342" s="74"/>
      <c r="AD342" s="74"/>
      <c r="AE342" s="74"/>
      <c r="AF342" s="74"/>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v>1</v>
      </c>
      <c r="D343" s="12"/>
      <c r="E343" s="17"/>
      <c r="F343" s="79"/>
      <c r="G343" s="80"/>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2"/>
      <c r="H344" s="22"/>
      <c r="I344" s="22"/>
      <c r="J344" s="22"/>
      <c r="K344" s="126" t="s">
        <v>164</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t="s">
        <v>1173</v>
      </c>
      <c r="AM345" t="s">
        <v>790</v>
      </c>
      <c r="AN345"/>
      <c r="AO345"/>
      <c r="AP345"/>
      <c r="AQ345"/>
      <c r="AR345"/>
      <c r="AS345"/>
      <c r="AT345"/>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7"/>
      <c r="G346" s="23"/>
      <c r="H346" s="23"/>
      <c r="I346" s="23" t="s">
        <v>439</v>
      </c>
      <c r="J346" s="23"/>
      <c r="K346" s="98" t="s">
        <v>167</v>
      </c>
      <c r="L346" s="98"/>
      <c r="M346" s="23"/>
      <c r="N346" s="23"/>
      <c r="O346" s="23"/>
      <c r="P346" s="23"/>
      <c r="Q346" s="23"/>
      <c r="R346" s="23"/>
      <c r="S346" s="23"/>
      <c r="T346" s="23"/>
      <c r="U346" s="23"/>
      <c r="V346" s="98" t="s">
        <v>168</v>
      </c>
      <c r="W346" s="98"/>
      <c r="X346" s="23"/>
      <c r="Y346" s="23"/>
      <c r="Z346" s="23"/>
      <c r="AA346" s="23"/>
      <c r="AB346" s="23"/>
      <c r="AC346" s="23"/>
      <c r="AD346" s="23"/>
      <c r="AE346" s="98" t="s">
        <v>362</v>
      </c>
      <c r="AF346" s="98"/>
      <c r="AG346" s="16"/>
      <c r="AH346" s="8"/>
      <c r="AI346"/>
      <c r="AJ346"/>
      <c r="AK346"/>
      <c r="AL346" s="864">
        <v>4</v>
      </c>
      <c r="AM346">
        <v>1</v>
      </c>
      <c r="AN346"/>
      <c r="AO346"/>
      <c r="AP346"/>
      <c r="AQ346"/>
      <c r="AR346"/>
      <c r="AS346"/>
      <c r="AT346"/>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7"/>
      <c r="G347" s="23"/>
      <c r="H347" s="23"/>
      <c r="I347" s="23"/>
      <c r="J347" s="23"/>
      <c r="K347" s="23" t="s">
        <v>356</v>
      </c>
      <c r="L347" s="23" t="s">
        <v>357</v>
      </c>
      <c r="M347" s="23" t="s">
        <v>359</v>
      </c>
      <c r="N347" s="23" t="s">
        <v>360</v>
      </c>
      <c r="O347" s="23" t="s">
        <v>361</v>
      </c>
      <c r="P347" s="23" t="s">
        <v>363</v>
      </c>
      <c r="Q347" s="23" t="s">
        <v>864</v>
      </c>
      <c r="R347" s="23" t="s">
        <v>865</v>
      </c>
      <c r="S347" s="23" t="s">
        <v>1072</v>
      </c>
      <c r="T347" s="23"/>
      <c r="U347" s="23"/>
      <c r="V347" s="23" t="s">
        <v>356</v>
      </c>
      <c r="W347" s="23" t="s">
        <v>357</v>
      </c>
      <c r="X347" s="23" t="s">
        <v>359</v>
      </c>
      <c r="Y347" s="23" t="s">
        <v>360</v>
      </c>
      <c r="Z347" s="23" t="s">
        <v>361</v>
      </c>
      <c r="AA347" s="23" t="s">
        <v>363</v>
      </c>
      <c r="AB347" s="23" t="s">
        <v>864</v>
      </c>
      <c r="AC347" s="23" t="s">
        <v>865</v>
      </c>
      <c r="AD347" s="23" t="s">
        <v>1072</v>
      </c>
      <c r="AE347" s="23" t="s">
        <v>361</v>
      </c>
      <c r="AF347" s="23" t="s">
        <v>361</v>
      </c>
      <c r="AG347" s="16"/>
      <c r="AH347" s="8"/>
      <c r="AJ347" s="24" t="s">
        <v>1172</v>
      </c>
      <c r="AK347" s="23" t="s">
        <v>1167</v>
      </c>
      <c r="AL347" s="23" t="s">
        <v>1168</v>
      </c>
      <c r="AM347" s="23" t="s">
        <v>1169</v>
      </c>
      <c r="AN347" s="23" t="s">
        <v>1171</v>
      </c>
      <c r="AO347" s="23" t="s">
        <v>1170</v>
      </c>
      <c r="AP347"/>
      <c r="AQ347"/>
      <c r="AR347" s="24" t="s">
        <v>772</v>
      </c>
      <c r="AS347" s="882">
        <v>4159.6760670545591</v>
      </c>
      <c r="AT347" s="42">
        <f>AS347/1000</f>
        <v>4.1596760670545594</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t="s">
        <v>800</v>
      </c>
      <c r="J348" s="99" t="s">
        <v>364</v>
      </c>
      <c r="K348" s="238">
        <f t="shared" ref="K348:Q363" si="29">$N348</f>
        <v>0</v>
      </c>
      <c r="L348" s="238">
        <f t="shared" si="29"/>
        <v>0</v>
      </c>
      <c r="M348" s="238">
        <f>$N348</f>
        <v>0</v>
      </c>
      <c r="N348" s="128">
        <v>0</v>
      </c>
      <c r="O348" s="238">
        <f t="shared" si="29"/>
        <v>0</v>
      </c>
      <c r="P348" s="238">
        <f t="shared" si="29"/>
        <v>0</v>
      </c>
      <c r="Q348" s="238">
        <f>$N348</f>
        <v>0</v>
      </c>
      <c r="R348" s="238">
        <f t="shared" ref="R348:S363" si="30">$N348</f>
        <v>0</v>
      </c>
      <c r="S348" s="238">
        <f t="shared" si="30"/>
        <v>0</v>
      </c>
      <c r="T348" s="86"/>
      <c r="U348" s="99" t="s">
        <v>364</v>
      </c>
      <c r="V348" s="5">
        <f>V$229*$Y348</f>
        <v>0</v>
      </c>
      <c r="W348" s="5">
        <f t="shared" ref="W348:AC363" si="31">W$229*$Y348</f>
        <v>0</v>
      </c>
      <c r="X348" s="5">
        <f t="shared" si="31"/>
        <v>0</v>
      </c>
      <c r="Y348" s="129">
        <v>0</v>
      </c>
      <c r="Z348" s="5">
        <f t="shared" si="31"/>
        <v>0</v>
      </c>
      <c r="AA348" s="5">
        <f t="shared" si="31"/>
        <v>0</v>
      </c>
      <c r="AB348" s="5">
        <f t="shared" si="31"/>
        <v>0</v>
      </c>
      <c r="AC348" s="5">
        <f t="shared" si="31"/>
        <v>0</v>
      </c>
      <c r="AD348" s="129">
        <v>0</v>
      </c>
      <c r="AE348" s="86">
        <v>600</v>
      </c>
      <c r="AF348" s="86">
        <v>25</v>
      </c>
      <c r="AG348" s="16"/>
      <c r="AH348" s="8"/>
      <c r="AI348" s="641" cm="1">
        <f t="array" ref="AI348">INDEX(Periods!F21:O21,1,Annual!$AM$346)</f>
        <v>43560</v>
      </c>
      <c r="AJ348">
        <f>AI349-AI348</f>
        <v>40</v>
      </c>
      <c r="AK348" s="862" cm="1">
        <f t="array" ref="AK348">INDEX(GermStd,$AM$346,1)</f>
        <v>119.5681818181818</v>
      </c>
      <c r="AL348" cm="1">
        <f t="array" aca="1" ref="AL348" ca="1">IF(AK348&lt;=INDEX(OFFSET(K234:S234,($AM$346-1)*10,0),$AL$346),INDEX(OFFSET(V234:AD234,($AM$346-1)*10,0),$AL$346)*(AK348/INDEX(OFFSET(K234:S234,($AM$346-1)*10,0),$AL$346)),IF(AK348&lt;=INDEX(OFFSET(K348:S348,($AM$346-1)*10,0),$AL$346),INDEX(OFFSET(V234:AD234,($AM$346-1)*10,0),$AL$346)+(INDEX(OFFSET(V348:AD348,($AM$346-1)*10,0),$AL$346)-INDEX(OFFSET(V234:AD234,($AM$346-1)*10,0),$AL$346))/(INDEX(OFFSET(K348:S348,($AM$346-1)*10,0),$AL$346)-INDEX(OFFSET(K234:S234,($AM$346-1)*10,0),$AL$346))*(AK348-INDEX(OFFSET(K234:S234,($AM$346-1)*10,0),$AL$346)),INDEX(OFFSET(V348:AD348,($AM$346-1)*10,0),$AL$346)))</f>
        <v>0</v>
      </c>
      <c r="AM348" s="863">
        <f ca="1">AK348*(1-$AN348)*(1-(1-$I496)^$AJ348)+AL348*(1-$AN348)*AJ348*(1-(((1 -(1 -$I496)^($AJ348+1)) /$I496-1)/$AJ348))</f>
        <v>1.5656595395233037</v>
      </c>
      <c r="AN348" s="860">
        <v>0</v>
      </c>
      <c r="AO348"/>
      <c r="AP348"/>
      <c r="AQ348"/>
      <c r="AR348" s="24" t="s">
        <v>773</v>
      </c>
      <c r="AS348" s="882">
        <v>2993.27390446035</v>
      </c>
      <c r="AT348" s="42">
        <f t="shared" ref="AT348:AT354" si="32">AS348/1000</f>
        <v>2.99327390446035</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129</v>
      </c>
      <c r="K349" s="238">
        <f t="shared" si="29"/>
        <v>155.01193181818181</v>
      </c>
      <c r="L349" s="238">
        <f t="shared" si="29"/>
        <v>155.01193181818181</v>
      </c>
      <c r="M349" s="238">
        <f t="shared" si="29"/>
        <v>155.01193181818181</v>
      </c>
      <c r="N349" s="128">
        <v>155.01193181818181</v>
      </c>
      <c r="O349" s="238">
        <f t="shared" si="29"/>
        <v>155.01193181818181</v>
      </c>
      <c r="P349" s="238">
        <f t="shared" si="29"/>
        <v>155.01193181818181</v>
      </c>
      <c r="Q349" s="238">
        <f t="shared" si="29"/>
        <v>155.01193181818181</v>
      </c>
      <c r="R349" s="238">
        <f t="shared" si="30"/>
        <v>155.01193181818181</v>
      </c>
      <c r="S349" s="238">
        <f t="shared" si="30"/>
        <v>155.01193181818181</v>
      </c>
      <c r="T349" s="86"/>
      <c r="U349" s="99" t="s">
        <v>129</v>
      </c>
      <c r="V349" s="5">
        <f t="shared" ref="V349:X380" si="33">V$229*$Y349</f>
        <v>4.4751283655419725</v>
      </c>
      <c r="W349" s="5">
        <f t="shared" si="31"/>
        <v>5.5711642477179311</v>
      </c>
      <c r="X349" s="5">
        <f t="shared" si="31"/>
        <v>6.3327856633696147</v>
      </c>
      <c r="Y349" s="129">
        <v>6.1821485162866079</v>
      </c>
      <c r="Z349" s="5">
        <f t="shared" si="31"/>
        <v>6.64611092930227</v>
      </c>
      <c r="AA349" s="5">
        <f t="shared" si="31"/>
        <v>6.1008044568617841</v>
      </c>
      <c r="AB349" s="5">
        <f t="shared" si="31"/>
        <v>5.509704291708065</v>
      </c>
      <c r="AC349" s="5">
        <f t="shared" si="31"/>
        <v>3.4620031691205009</v>
      </c>
      <c r="AD349" s="129">
        <v>0</v>
      </c>
      <c r="AE349" s="86">
        <v>733</v>
      </c>
      <c r="AF349" s="86">
        <v>20</v>
      </c>
      <c r="AG349" s="16"/>
      <c r="AH349" s="8"/>
      <c r="AI349" s="641" cm="1">
        <f t="array" ref="AI349">INDEX(Periods!F22:O22,1,Annual!$AM$346)</f>
        <v>43600</v>
      </c>
      <c r="AJ349">
        <f>(Periods!$U23-Periods!$U22)</f>
        <v>28</v>
      </c>
      <c r="AK349">
        <f ca="1">(AK348+AL348*AJ348)*(1-AN348)-AM348</f>
        <v>118.00252227865849</v>
      </c>
      <c r="AL349" cm="1">
        <f t="array" aca="1" ref="AL349" ca="1">IF(AK349&lt;=INDEX(OFFSET(K235:S235,($AM$346-1)*10,0),$AL$346),INDEX(OFFSET(V235:AD235,($AM$346-1)*10,0),$AL$346)*(AK349/INDEX(OFFSET(K235:S235,($AM$346-1)*10,0),$AL$346)),IF(AK349&lt;=INDEX(OFFSET(K349:S349,($AM$346-1)*10,0),$AL$346),INDEX(OFFSET(V235:AD235,($AM$346-1)*10,0),$AL$346)+(INDEX(OFFSET(V349:AD349,($AM$346-1)*10,0),$AL$346)-INDEX(OFFSET(V235:AD235,($AM$346-1)*10,0),$AL$346))/(INDEX(OFFSET(K349:S349,($AM$346-1)*10,0),$AL$346)-INDEX(OFFSET(K235:S235,($AM$346-1)*10,0),$AL$346))*(AK349-INDEX(OFFSET(K235:S235,($AM$346-1)*10,0),$AL$346)),INDEX(OFFSET(V349:AD349,($AM$346-1)*10,0),$AL$346)))</f>
        <v>5.5065470850937732</v>
      </c>
      <c r="AM349" s="863">
        <f ca="1">AK349*(1-$AN349)*(1-(1-$I497)^$AJ349)+AL349*(1-$AN349)*AJ349*(1-(((1 -(1 -$I497)^($AJ349+1)) /$I497-1)/$AJ349))</f>
        <v>5.4655810942387255</v>
      </c>
      <c r="AN349" s="860">
        <v>0</v>
      </c>
      <c r="AO349"/>
      <c r="AP349"/>
      <c r="AQ349"/>
      <c r="AR349" s="24" t="s">
        <v>774</v>
      </c>
      <c r="AS349" s="882">
        <v>3599.1645762817839</v>
      </c>
      <c r="AT349" s="42">
        <f t="shared" si="32"/>
        <v>3.5991645762817837</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130</v>
      </c>
      <c r="K350" s="238">
        <f t="shared" si="29"/>
        <v>383.42897727272731</v>
      </c>
      <c r="L350" s="238">
        <f t="shared" si="29"/>
        <v>383.42897727272731</v>
      </c>
      <c r="M350" s="238">
        <f t="shared" si="29"/>
        <v>383.42897727272731</v>
      </c>
      <c r="N350" s="128">
        <v>383.42897727272731</v>
      </c>
      <c r="O350" s="238">
        <f t="shared" si="29"/>
        <v>383.42897727272731</v>
      </c>
      <c r="P350" s="238">
        <f t="shared" si="29"/>
        <v>383.42897727272731</v>
      </c>
      <c r="Q350" s="238">
        <f t="shared" si="29"/>
        <v>383.42897727272731</v>
      </c>
      <c r="R350" s="238">
        <f t="shared" si="30"/>
        <v>383.42897727272731</v>
      </c>
      <c r="S350" s="238">
        <f t="shared" si="30"/>
        <v>383.42897727272731</v>
      </c>
      <c r="T350" s="86"/>
      <c r="U350" s="99" t="s">
        <v>130</v>
      </c>
      <c r="V350" s="5">
        <f t="shared" si="33"/>
        <v>8.4159704215479447</v>
      </c>
      <c r="W350" s="5">
        <f t="shared" si="31"/>
        <v>10.477186282164034</v>
      </c>
      <c r="X350" s="5">
        <f t="shared" si="31"/>
        <v>11.909499007737834</v>
      </c>
      <c r="Y350" s="129">
        <v>11.626209307268333</v>
      </c>
      <c r="Z350" s="5">
        <f t="shared" si="31"/>
        <v>12.498741584714399</v>
      </c>
      <c r="AA350" s="5">
        <f t="shared" si="31"/>
        <v>11.473232869014801</v>
      </c>
      <c r="AB350" s="5">
        <f t="shared" si="31"/>
        <v>10.361604084372479</v>
      </c>
      <c r="AC350" s="5">
        <f t="shared" si="31"/>
        <v>6.5106772120702674</v>
      </c>
      <c r="AD350" s="129">
        <v>0</v>
      </c>
      <c r="AE350" s="86">
        <v>1071</v>
      </c>
      <c r="AF350" s="86">
        <v>50</v>
      </c>
      <c r="AG350" s="16"/>
      <c r="AH350" s="8"/>
      <c r="AI350" s="641" cm="1">
        <f t="array" ref="AI350">INDEX(Periods!F23:O23,1,Annual!$AM$346)</f>
        <v>43631</v>
      </c>
      <c r="AJ350">
        <f>(Periods!$U24-Periods!$U23)</f>
        <v>56</v>
      </c>
      <c r="AK350">
        <f ca="1">(AK349+AL349*AJ349)*(1-AN349)-AM349</f>
        <v>266.72025956704545</v>
      </c>
      <c r="AL350" cm="1">
        <f t="array" aca="1" ref="AL350" ca="1">IF(AK350&lt;=INDEX(OFFSET(K236:S236,($AM$346-1)*10,0),$AL$346),INDEX(OFFSET(V236:AD236,($AM$346-1)*10,0),$AL$346)*(AK350/INDEX(OFFSET(K236:S236,($AM$346-1)*10,0),$AL$346)),IF(AK350&lt;=INDEX(OFFSET(K350:S350,($AM$346-1)*10,0),$AL$346),INDEX(OFFSET(V236:AD236,($AM$346-1)*10,0),$AL$346)+(INDEX(OFFSET(V350:AD350,($AM$346-1)*10,0),$AL$346)-INDEX(OFFSET(V236:AD236,($AM$346-1)*10,0),$AL$346))/(INDEX(OFFSET(K350:S350,($AM$346-1)*10,0),$AL$346)-INDEX(OFFSET(K236:S236,($AM$346-1)*10,0),$AL$346))*(AK350-INDEX(OFFSET(K236:S236,($AM$346-1)*10,0),$AL$346)),INDEX(OFFSET(V350:AD350,($AM$346-1)*10,0),$AL$346)))</f>
        <v>11.064713379882663</v>
      </c>
      <c r="AM350" s="863">
        <f t="shared" ref="AM350:AM357" ca="1" si="34">AK350*(1-$AN350)*(1-(1-$I498)^$AJ350)+AL350*(1-$AN350)*AJ350*(1-(((1 -(1 -$I498)^($AJ350+1)) /$I498-1)/$AJ350))</f>
        <v>31.815522421955919</v>
      </c>
      <c r="AN350" s="860">
        <v>0</v>
      </c>
      <c r="AO350"/>
      <c r="AP350"/>
      <c r="AQ350"/>
      <c r="AR350" s="24" t="s">
        <v>775</v>
      </c>
      <c r="AS350" s="882">
        <v>2627.0260479462108</v>
      </c>
      <c r="AT350" s="42">
        <f t="shared" si="32"/>
        <v>2.6270260479462109</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131</v>
      </c>
      <c r="K351" s="238">
        <f t="shared" si="29"/>
        <v>1080.9397727272731</v>
      </c>
      <c r="L351" s="238">
        <f t="shared" si="29"/>
        <v>1080.9397727272731</v>
      </c>
      <c r="M351" s="238">
        <f t="shared" si="29"/>
        <v>1080.9397727272731</v>
      </c>
      <c r="N351" s="128">
        <v>1080.9397727272731</v>
      </c>
      <c r="O351" s="238">
        <f t="shared" si="29"/>
        <v>1080.9397727272731</v>
      </c>
      <c r="P351" s="238">
        <f t="shared" si="29"/>
        <v>1080.9397727272731</v>
      </c>
      <c r="Q351" s="238">
        <f t="shared" si="29"/>
        <v>1080.9397727272731</v>
      </c>
      <c r="R351" s="238">
        <f t="shared" si="30"/>
        <v>1080.9397727272731</v>
      </c>
      <c r="S351" s="238">
        <f t="shared" si="30"/>
        <v>1080.9397727272731</v>
      </c>
      <c r="T351" s="86"/>
      <c r="U351" s="99" t="s">
        <v>131</v>
      </c>
      <c r="V351" s="5">
        <f t="shared" si="33"/>
        <v>21.130079195718082</v>
      </c>
      <c r="W351" s="5">
        <f t="shared" si="31"/>
        <v>26.305198901792025</v>
      </c>
      <c r="X351" s="5">
        <f t="shared" si="31"/>
        <v>29.901323865221091</v>
      </c>
      <c r="Y351" s="129">
        <v>29.190064972137812</v>
      </c>
      <c r="Z351" s="5">
        <f t="shared" si="31"/>
        <v>31.380742362834319</v>
      </c>
      <c r="AA351" s="5">
        <f t="shared" si="31"/>
        <v>28.805985169872841</v>
      </c>
      <c r="AB351" s="5">
        <f t="shared" si="31"/>
        <v>26.015005273414051</v>
      </c>
      <c r="AC351" s="5">
        <f t="shared" si="31"/>
        <v>16.346436384397176</v>
      </c>
      <c r="AD351" s="129">
        <v>0</v>
      </c>
      <c r="AE351" s="86">
        <v>1300</v>
      </c>
      <c r="AF351" s="86">
        <v>55</v>
      </c>
      <c r="AG351" s="16"/>
      <c r="AH351" s="8"/>
      <c r="AI351" s="641" cm="1">
        <f t="array" ref="AI351">INDEX(Periods!F24:O24,1,Annual!$AM$346)</f>
        <v>43684</v>
      </c>
      <c r="AJ351">
        <f>(Periods!$U25-Periods!$U24)</f>
        <v>21</v>
      </c>
      <c r="AK351">
        <f t="shared" ref="AK351:AK357" ca="1" si="35">(AK350+AL350*AJ350)*(1-AN350)-AM350</f>
        <v>854.52868641851865</v>
      </c>
      <c r="AL351" cm="1">
        <f t="array" aca="1" ref="AL351" ca="1">IF(AK351&lt;=INDEX(OFFSET(K237:S237,($AM$346-1)*10,0),$AL$346),INDEX(OFFSET(V237:AD237,($AM$346-1)*10,0),$AL$346)*(AK351/INDEX(OFFSET(K237:S237,($AM$346-1)*10,0),$AL$346)),IF(AK351&lt;=INDEX(OFFSET(K351:S351,($AM$346-1)*10,0),$AL$346),INDEX(OFFSET(V237:AD237,($AM$346-1)*10,0),$AL$346)+(INDEX(OFFSET(V351:AD351,($AM$346-1)*10,0),$AL$346)-INDEX(OFFSET(V237:AD237,($AM$346-1)*10,0),$AL$346))/(INDEX(OFFSET(K351:S351,($AM$346-1)*10,0),$AL$346)-INDEX(OFFSET(K237:S237,($AM$346-1)*10,0),$AL$346))*(AK351-INDEX(OFFSET(K237:S237,($AM$346-1)*10,0),$AL$346)),INDEX(OFFSET(V351:AD351,($AM$346-1)*10,0),$AL$346)))</f>
        <v>26.279195709412768</v>
      </c>
      <c r="AM351" s="863">
        <f t="shared" ca="1" si="34"/>
        <v>80.255757705817274</v>
      </c>
      <c r="AN351" s="860">
        <v>0</v>
      </c>
      <c r="AO351"/>
      <c r="AP351"/>
      <c r="AQ351"/>
      <c r="AR351" s="24" t="s">
        <v>776</v>
      </c>
      <c r="AS351" s="882">
        <v>2809.1180491731607</v>
      </c>
      <c r="AT351" s="42">
        <f t="shared" si="32"/>
        <v>2.8091180491731609</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132</v>
      </c>
      <c r="K352" s="238">
        <f t="shared" si="29"/>
        <v>1358.3005681818181</v>
      </c>
      <c r="L352" s="238">
        <f t="shared" si="29"/>
        <v>1358.3005681818181</v>
      </c>
      <c r="M352" s="238">
        <f t="shared" si="29"/>
        <v>1358.3005681818181</v>
      </c>
      <c r="N352" s="128">
        <v>1358.3005681818181</v>
      </c>
      <c r="O352" s="238">
        <f t="shared" si="29"/>
        <v>1358.3005681818181</v>
      </c>
      <c r="P352" s="238">
        <f t="shared" si="29"/>
        <v>1358.3005681818181</v>
      </c>
      <c r="Q352" s="238">
        <f t="shared" si="29"/>
        <v>1358.3005681818181</v>
      </c>
      <c r="R352" s="238">
        <f t="shared" si="30"/>
        <v>1358.3005681818181</v>
      </c>
      <c r="S352" s="238">
        <f t="shared" si="30"/>
        <v>1358.3005681818181</v>
      </c>
      <c r="T352" s="86"/>
      <c r="U352" s="99" t="s">
        <v>132</v>
      </c>
      <c r="V352" s="5">
        <f t="shared" si="33"/>
        <v>32.574561403508767</v>
      </c>
      <c r="W352" s="5">
        <f t="shared" si="31"/>
        <v>40.552631578947363</v>
      </c>
      <c r="X352" s="5">
        <f t="shared" si="31"/>
        <v>46.096491228070178</v>
      </c>
      <c r="Y352" s="129">
        <v>45</v>
      </c>
      <c r="Z352" s="5">
        <f t="shared" si="31"/>
        <v>48.377192982456144</v>
      </c>
      <c r="AA352" s="5">
        <f t="shared" si="31"/>
        <v>44.407894736842103</v>
      </c>
      <c r="AB352" s="5">
        <f t="shared" si="31"/>
        <v>40.10526315789474</v>
      </c>
      <c r="AC352" s="5">
        <f t="shared" si="31"/>
        <v>25.200000000000003</v>
      </c>
      <c r="AD352" s="129">
        <v>0</v>
      </c>
      <c r="AE352" s="86">
        <v>1500</v>
      </c>
      <c r="AF352" s="86">
        <v>86</v>
      </c>
      <c r="AG352" s="16"/>
      <c r="AH352" s="8"/>
      <c r="AI352" s="641" cm="1">
        <f t="array" ref="AI352">INDEX(Periods!F25:O25,1,Annual!$AM$346)</f>
        <v>43709</v>
      </c>
      <c r="AJ352">
        <f>(Periods!$U26-Periods!$U25)</f>
        <v>28</v>
      </c>
      <c r="AK352">
        <f t="shared" ca="1" si="35"/>
        <v>1326.1360386103693</v>
      </c>
      <c r="AL352" cm="1">
        <f t="array" aca="1" ref="AL352" ca="1">IF(AK352&lt;=INDEX(OFFSET(K238:S238,($AM$346-1)*10,0),$AL$346),INDEX(OFFSET(V238:AD238,($AM$346-1)*10,0),$AL$346)*(AK352/INDEX(OFFSET(K238:S238,($AM$346-1)*10,0),$AL$346)),IF(AK352&lt;=INDEX(OFFSET(K352:S352,($AM$346-1)*10,0),$AL$346),INDEX(OFFSET(V238:AD238,($AM$346-1)*10,0),$AL$346)+(INDEX(OFFSET(V352:AD352,($AM$346-1)*10,0),$AL$346)-INDEX(OFFSET(V238:AD238,($AM$346-1)*10,0),$AL$346))/(INDEX(OFFSET(K352:S352,($AM$346-1)*10,0),$AL$346)-INDEX(OFFSET(K238:S238,($AM$346-1)*10,0),$AL$346))*(AK352-INDEX(OFFSET(K238:S238,($AM$346-1)*10,0),$AL$346)),INDEX(OFFSET(V352:AD352,($AM$346-1)*10,0),$AL$346)))</f>
        <v>44.63375090783407</v>
      </c>
      <c r="AM352" s="863">
        <f t="shared" ca="1" si="34"/>
        <v>210.72024343884763</v>
      </c>
      <c r="AN352" s="860">
        <v>0</v>
      </c>
      <c r="AO352"/>
      <c r="AP352"/>
      <c r="AQ352"/>
      <c r="AR352" s="24" t="s">
        <v>777</v>
      </c>
      <c r="AS352" s="882">
        <v>2076.3104218412259</v>
      </c>
      <c r="AT352" s="42">
        <f t="shared" si="32"/>
        <v>2.0763104218412258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133</v>
      </c>
      <c r="K353" s="238">
        <f t="shared" si="29"/>
        <v>766.34431818181827</v>
      </c>
      <c r="L353" s="238">
        <f t="shared" si="29"/>
        <v>766.34431818181827</v>
      </c>
      <c r="M353" s="238">
        <f t="shared" si="29"/>
        <v>766.34431818181827</v>
      </c>
      <c r="N353" s="128">
        <v>766.34431818181827</v>
      </c>
      <c r="O353" s="238">
        <f t="shared" si="29"/>
        <v>766.34431818181827</v>
      </c>
      <c r="P353" s="238">
        <f t="shared" si="29"/>
        <v>766.34431818181827</v>
      </c>
      <c r="Q353" s="238">
        <f t="shared" si="29"/>
        <v>766.34431818181827</v>
      </c>
      <c r="R353" s="238">
        <f t="shared" si="30"/>
        <v>766.34431818181827</v>
      </c>
      <c r="S353" s="238">
        <f t="shared" si="30"/>
        <v>766.34431818181827</v>
      </c>
      <c r="T353" s="86"/>
      <c r="U353" s="99" t="s">
        <v>133</v>
      </c>
      <c r="V353" s="5">
        <f t="shared" si="33"/>
        <v>8.2473650245141457</v>
      </c>
      <c r="W353" s="5">
        <f t="shared" si="31"/>
        <v>10.267286524391784</v>
      </c>
      <c r="X353" s="5">
        <f t="shared" si="31"/>
        <v>11.670904323097302</v>
      </c>
      <c r="Y353" s="129">
        <v>11.39329004329004</v>
      </c>
      <c r="Z353" s="5">
        <f t="shared" si="31"/>
        <v>12.248342025096409</v>
      </c>
      <c r="AA353" s="5">
        <f t="shared" si="31"/>
        <v>11.243378332194119</v>
      </c>
      <c r="AB353" s="5">
        <f t="shared" si="31"/>
        <v>10.154019898230422</v>
      </c>
      <c r="AC353" s="5">
        <f t="shared" si="31"/>
        <v>6.3802424242424234</v>
      </c>
      <c r="AD353" s="129">
        <v>0</v>
      </c>
      <c r="AE353" s="86"/>
      <c r="AF353" s="86">
        <v>0</v>
      </c>
      <c r="AG353" s="16"/>
      <c r="AH353" s="8"/>
      <c r="AI353" s="641" cm="1">
        <f t="array" ref="AI353">INDEX(Periods!F26:O26,1,Annual!$AM$346)</f>
        <v>43738</v>
      </c>
      <c r="AJ353">
        <f>(Periods!$U27-Periods!$U26)</f>
        <v>21</v>
      </c>
      <c r="AK353">
        <f t="shared" ca="1" si="35"/>
        <v>2365.1608205908756</v>
      </c>
      <c r="AL353" cm="1">
        <f t="array" aca="1" ref="AL353" ca="1">IF(AK353&lt;=INDEX(OFFSET(K239:S239,($AM$346-1)*10,0),$AL$346),INDEX(OFFSET(V239:AD239,($AM$346-1)*10,0),$AL$346)*(AK353/INDEX(OFFSET(K239:S239,($AM$346-1)*10,0),$AL$346)),IF(AK353&lt;=INDEX(OFFSET(K353:S353,($AM$346-1)*10,0),$AL$346),INDEX(OFFSET(V239:AD239,($AM$346-1)*10,0),$AL$346)+(INDEX(OFFSET(V353:AD353,($AM$346-1)*10,0),$AL$346)-INDEX(OFFSET(V239:AD239,($AM$346-1)*10,0),$AL$346))/(INDEX(OFFSET(K353:S353,($AM$346-1)*10,0),$AL$346)-INDEX(OFFSET(K239:S239,($AM$346-1)*10,0),$AL$346))*(AK353-INDEX(OFFSET(K239:S239,($AM$346-1)*10,0),$AL$346)),INDEX(OFFSET(V353:AD353,($AM$346-1)*10,0),$AL$346)))</f>
        <v>11.39329004329004</v>
      </c>
      <c r="AM353" s="863">
        <f t="shared" ca="1" si="34"/>
        <v>201.17624328990087</v>
      </c>
      <c r="AN353" s="860">
        <v>0</v>
      </c>
      <c r="AO353"/>
      <c r="AP353"/>
      <c r="AQ353"/>
      <c r="AR353" s="24" t="s">
        <v>778</v>
      </c>
      <c r="AS353" s="882">
        <v>2505.3163911271463</v>
      </c>
      <c r="AT353" s="42">
        <f t="shared" si="32"/>
        <v>2.5053163911271463</v>
      </c>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134</v>
      </c>
      <c r="K354" s="238">
        <f t="shared" si="29"/>
        <v>601.97727272727275</v>
      </c>
      <c r="L354" s="238">
        <f t="shared" si="29"/>
        <v>601.97727272727275</v>
      </c>
      <c r="M354" s="238">
        <f t="shared" si="29"/>
        <v>601.97727272727275</v>
      </c>
      <c r="N354" s="128">
        <v>601.97727272727275</v>
      </c>
      <c r="O354" s="238">
        <f t="shared" si="29"/>
        <v>601.97727272727275</v>
      </c>
      <c r="P354" s="238">
        <f t="shared" si="29"/>
        <v>601.97727272727275</v>
      </c>
      <c r="Q354" s="238">
        <f t="shared" si="29"/>
        <v>601.97727272727275</v>
      </c>
      <c r="R354" s="238">
        <f t="shared" si="30"/>
        <v>601.97727272727275</v>
      </c>
      <c r="S354" s="238">
        <f t="shared" si="30"/>
        <v>601.97727272727275</v>
      </c>
      <c r="T354" s="86"/>
      <c r="U354" s="99" t="s">
        <v>134</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INDEX(Periods!F27:O27,1,Annual!$AM$346)</f>
        <v>43753</v>
      </c>
      <c r="AJ354">
        <f>(Periods!$U28-Periods!$U27)</f>
        <v>35</v>
      </c>
      <c r="AK354">
        <f ca="1">(AK353+AL353*AJ353)*(1-AN353)-AM353</f>
        <v>2403.2436682100656</v>
      </c>
      <c r="AL354" cm="1">
        <f t="array" aca="1" ref="AL354" ca="1">IF(AK354&lt;=INDEX(OFFSET(K240:S240,($AM$346-1)*10,0),$AL$346),INDEX(OFFSET(V240:AD240,($AM$346-1)*10,0),$AL$346)*(AK354/INDEX(OFFSET(K240:S240,($AM$346-1)*10,0),$AL$346)),IF(AK354&lt;=INDEX(OFFSET(K354:S354,($AM$346-1)*10,0),$AL$346),INDEX(OFFSET(V240:AD240,($AM$346-1)*10,0),$AL$346)+(INDEX(OFFSET(V354:AD354,($AM$346-1)*10,0),$AL$346)-INDEX(OFFSET(V240:AD240,($AM$346-1)*10,0),$AL$346))/(INDEX(OFFSET(K354:S354,($AM$346-1)*10,0),$AL$346)-INDEX(OFFSET(K240:S240,($AM$346-1)*10,0),$AL$346))*(AK354-INDEX(OFFSET(K240:S240,($AM$346-1)*10,0),$AL$346)),INDEX(OFFSET(V354:AD354,($AM$346-1)*10,0),$AL$346)))</f>
        <v>0</v>
      </c>
      <c r="AM354" s="863">
        <f t="shared" ca="1" si="34"/>
        <v>314.55047425025089</v>
      </c>
      <c r="AN354" s="860">
        <v>0</v>
      </c>
      <c r="AO354"/>
      <c r="AP354"/>
      <c r="AQ354"/>
      <c r="AR354" s="24" t="s">
        <v>779</v>
      </c>
      <c r="AS354" s="882">
        <v>1795.034484751578</v>
      </c>
      <c r="AT354" s="42">
        <f t="shared" si="32"/>
        <v>1.795034484751578</v>
      </c>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135</v>
      </c>
      <c r="K355" s="238">
        <f t="shared" si="29"/>
        <v>87.34375</v>
      </c>
      <c r="L355" s="238">
        <f t="shared" si="29"/>
        <v>87.34375</v>
      </c>
      <c r="M355" s="238">
        <f t="shared" si="29"/>
        <v>87.34375</v>
      </c>
      <c r="N355" s="128">
        <v>87.34375</v>
      </c>
      <c r="O355" s="238">
        <f t="shared" si="29"/>
        <v>87.34375</v>
      </c>
      <c r="P355" s="238">
        <f t="shared" si="29"/>
        <v>87.34375</v>
      </c>
      <c r="Q355" s="238">
        <f t="shared" si="29"/>
        <v>87.34375</v>
      </c>
      <c r="R355" s="238">
        <f t="shared" si="30"/>
        <v>87.34375</v>
      </c>
      <c r="S355" s="238">
        <f t="shared" si="30"/>
        <v>87.34375</v>
      </c>
      <c r="T355" s="86"/>
      <c r="U355" s="99" t="s">
        <v>135</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INDEX(Periods!F28:O28,1,Annual!$AM$346)</f>
        <v>43794</v>
      </c>
      <c r="AJ355">
        <f>(Periods!$U29-Periods!$U28)</f>
        <v>42</v>
      </c>
      <c r="AK355">
        <f t="shared" ca="1" si="35"/>
        <v>2088.6931939598148</v>
      </c>
      <c r="AL355" cm="1">
        <f t="array" aca="1" ref="AL355" ca="1">IF(AK355&lt;=INDEX(OFFSET(K241:S241,($AM$346-1)*10,0),$AL$346),INDEX(OFFSET(V241:AD241,($AM$346-1)*10,0),$AL$346)*(AK355/INDEX(OFFSET(K241:S241,($AM$346-1)*10,0),$AL$346)),IF(AK355&lt;=INDEX(OFFSET(K355:S355,($AM$346-1)*10,0),$AL$346),INDEX(OFFSET(V241:AD241,($AM$346-1)*10,0),$AL$346)+(INDEX(OFFSET(V355:AD355,($AM$346-1)*10,0),$AL$346)-INDEX(OFFSET(V241:AD241,($AM$346-1)*10,0),$AL$346))/(INDEX(OFFSET(K355:S355,($AM$346-1)*10,0),$AL$346)-INDEX(OFFSET(K241:S241,($AM$346-1)*10,0),$AL$346))*(AK355-INDEX(OFFSET(K241:S241,($AM$346-1)*10,0),$AL$346)),INDEX(OFFSET(V355:AD355,($AM$346-1)*10,0),$AL$346)))</f>
        <v>0</v>
      </c>
      <c r="AM355" s="863">
        <f t="shared" ca="1" si="34"/>
        <v>168.44491007970771</v>
      </c>
      <c r="AN355" s="860">
        <v>0</v>
      </c>
      <c r="AO355"/>
      <c r="AP355"/>
      <c r="AQ355"/>
      <c r="AR355"/>
      <c r="AS355"/>
      <c r="AT355"/>
      <c r="AU355"/>
      <c r="AV355"/>
      <c r="AW355"/>
      <c r="AX355"/>
      <c r="AY355"/>
      <c r="AZ355"/>
      <c r="BA355"/>
      <c r="BB355"/>
      <c r="BC355"/>
      <c r="BD355"/>
      <c r="BE355"/>
      <c r="BF355"/>
      <c r="BG355"/>
      <c r="BH355"/>
    </row>
    <row r="356" spans="1:60" s="104" customFormat="1" ht="13.4" customHeight="1" outlineLevel="1" x14ac:dyDescent="0.35">
      <c r="A356" s="102"/>
      <c r="B356" s="95"/>
      <c r="C356" s="17"/>
      <c r="D356" s="17"/>
      <c r="E356" s="17"/>
      <c r="F356" s="13"/>
      <c r="G356" s="86"/>
      <c r="H356" s="86"/>
      <c r="I356" s="99"/>
      <c r="J356" s="99" t="s">
        <v>136</v>
      </c>
      <c r="K356" s="238">
        <f t="shared" si="29"/>
        <v>2.1965909090909088</v>
      </c>
      <c r="L356" s="238">
        <f t="shared" si="29"/>
        <v>2.1965909090909088</v>
      </c>
      <c r="M356" s="238">
        <f t="shared" si="29"/>
        <v>2.1965909090909088</v>
      </c>
      <c r="N356" s="128">
        <v>2.1965909090909088</v>
      </c>
      <c r="O356" s="238">
        <f t="shared" si="29"/>
        <v>2.1965909090909088</v>
      </c>
      <c r="P356" s="238">
        <f t="shared" si="29"/>
        <v>2.1965909090909088</v>
      </c>
      <c r="Q356" s="238">
        <f t="shared" si="29"/>
        <v>2.1965909090909088</v>
      </c>
      <c r="R356" s="238">
        <f t="shared" si="30"/>
        <v>2.1965909090909088</v>
      </c>
      <c r="S356" s="238">
        <f t="shared" si="30"/>
        <v>2.1965909090909088</v>
      </c>
      <c r="T356" s="86"/>
      <c r="U356" s="99" t="s">
        <v>136</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v>0</v>
      </c>
      <c r="AG356" s="16"/>
      <c r="AH356" s="8"/>
      <c r="AI356" s="641" cm="1">
        <f t="array" ref="AI356">INDEX(Periods!F29:O29,1,Annual!$AM$346)</f>
        <v>43831</v>
      </c>
      <c r="AJ356">
        <f>(Periods!$U30-Periods!$U29)</f>
        <v>42</v>
      </c>
      <c r="AK356">
        <f t="shared" ca="1" si="35"/>
        <v>1920.248283880107</v>
      </c>
      <c r="AL356" cm="1">
        <f t="array" aca="1" ref="AL356" ca="1">IF(AK356&lt;=INDEX(OFFSET(K242:S242,($AM$346-1)*10,0),$AL$346),INDEX(OFFSET(V242:AD242,($AM$346-1)*10,0),$AL$346)*(AK356/INDEX(OFFSET(K242:S242,($AM$346-1)*10,0),$AL$346)),IF(AK356&lt;=INDEX(OFFSET(K356:S356,($AM$346-1)*10,0),$AL$346),INDEX(OFFSET(V242:AD242,($AM$346-1)*10,0),$AL$346)+(INDEX(OFFSET(V356:AD356,($AM$346-1)*10,0),$AL$346)-INDEX(OFFSET(V242:AD242,($AM$346-1)*10,0),$AL$346))/(INDEX(OFFSET(K356:S356,($AM$346-1)*10,0),$AL$346)-INDEX(OFFSET(K242:S242,($AM$346-1)*10,0),$AL$346))*(AK356-INDEX(OFFSET(K242:S242,($AM$346-1)*10,0),$AL$346)),INDEX(OFFSET(V356:AD356,($AM$346-1)*10,0),$AL$346)))</f>
        <v>0</v>
      </c>
      <c r="AM356" s="863">
        <f t="shared" ca="1" si="34"/>
        <v>154.86048905807885</v>
      </c>
      <c r="AN356" s="860">
        <v>0</v>
      </c>
      <c r="AO356"/>
      <c r="AP356"/>
      <c r="AQ356"/>
      <c r="AR356"/>
      <c r="AS356"/>
      <c r="AT356"/>
      <c r="AU356"/>
      <c r="AV356"/>
      <c r="AW356"/>
      <c r="AX356"/>
      <c r="AY356"/>
      <c r="AZ356"/>
      <c r="BA356"/>
      <c r="BB356"/>
      <c r="BC356"/>
      <c r="BD356"/>
      <c r="BE356"/>
      <c r="BF356"/>
      <c r="BG356"/>
      <c r="BH356"/>
    </row>
    <row r="357" spans="1:60" s="104" customFormat="1" ht="13.4" customHeight="1" outlineLevel="1" x14ac:dyDescent="0.35">
      <c r="A357" s="102"/>
      <c r="B357" s="95"/>
      <c r="C357" s="17"/>
      <c r="D357" s="17"/>
      <c r="E357" s="17"/>
      <c r="F357" s="13"/>
      <c r="G357" s="86"/>
      <c r="H357" s="86"/>
      <c r="I357" s="99"/>
      <c r="J357" s="99" t="s">
        <v>137</v>
      </c>
      <c r="K357" s="238">
        <f t="shared" si="29"/>
        <v>0.15397727272727271</v>
      </c>
      <c r="L357" s="238">
        <f t="shared" si="29"/>
        <v>0.15397727272727271</v>
      </c>
      <c r="M357" s="238">
        <f t="shared" si="29"/>
        <v>0.15397727272727271</v>
      </c>
      <c r="N357" s="128">
        <v>0.15397727272727271</v>
      </c>
      <c r="O357" s="238">
        <f t="shared" si="29"/>
        <v>0.15397727272727271</v>
      </c>
      <c r="P357" s="238">
        <f t="shared" si="29"/>
        <v>0.15397727272727271</v>
      </c>
      <c r="Q357" s="238">
        <f t="shared" si="29"/>
        <v>0.15397727272727271</v>
      </c>
      <c r="R357" s="238">
        <f t="shared" si="30"/>
        <v>0.15397727272727271</v>
      </c>
      <c r="S357" s="238">
        <f t="shared" si="30"/>
        <v>0.15397727272727271</v>
      </c>
      <c r="T357" s="86"/>
      <c r="U357" s="99" t="s">
        <v>137</v>
      </c>
      <c r="V357" s="5">
        <f t="shared" si="33"/>
        <v>0</v>
      </c>
      <c r="W357" s="5">
        <f t="shared" si="31"/>
        <v>0</v>
      </c>
      <c r="X357" s="5">
        <f t="shared" si="31"/>
        <v>0</v>
      </c>
      <c r="Y357" s="129">
        <v>0</v>
      </c>
      <c r="Z357" s="5">
        <f t="shared" si="31"/>
        <v>0</v>
      </c>
      <c r="AA357" s="5">
        <f t="shared" si="31"/>
        <v>0</v>
      </c>
      <c r="AB357" s="5">
        <f t="shared" si="31"/>
        <v>0</v>
      </c>
      <c r="AC357" s="5">
        <f t="shared" si="31"/>
        <v>0</v>
      </c>
      <c r="AD357" s="129">
        <v>0</v>
      </c>
      <c r="AE357" s="86"/>
      <c r="AF357" s="86">
        <v>0</v>
      </c>
      <c r="AG357" s="16"/>
      <c r="AH357" s="8"/>
      <c r="AI357" s="641" cm="1">
        <f t="array" ref="AI357">INDEX(Periods!F30:O30,1,Annual!$AM$346)</f>
        <v>43876</v>
      </c>
      <c r="AJ357">
        <f>(Periods!$U31-Periods!$U30)</f>
        <v>49</v>
      </c>
      <c r="AK357">
        <f t="shared" ca="1" si="35"/>
        <v>1765.3877948220281</v>
      </c>
      <c r="AL357" cm="1">
        <f t="array" aca="1" ref="AL357" ca="1">IF(AK357&lt;=INDEX(OFFSET(K243:S243,($AM$346-1)*10,0),$AL$346),INDEX(OFFSET(V243:AD243,($AM$346-1)*10,0),$AL$346)*(AK357/INDEX(OFFSET(K243:S243,($AM$346-1)*10,0),$AL$346)),IF(AK357&lt;=INDEX(OFFSET(K357:S357,($AM$346-1)*10,0),$AL$346),INDEX(OFFSET(V243:AD243,($AM$346-1)*10,0),$AL$346)+(INDEX(OFFSET(V357:AD357,($AM$346-1)*10,0),$AL$346)-INDEX(OFFSET(V243:AD243,($AM$346-1)*10,0),$AL$346))/(INDEX(OFFSET(K357:S357,($AM$346-1)*10,0),$AL$346)-INDEX(OFFSET(K243:S243,($AM$346-1)*10,0),$AL$346))*(AK357-INDEX(OFFSET(K243:S243,($AM$346-1)*10,0),$AL$346)),INDEX(OFFSET(V357:AD357,($AM$346-1)*10,0),$AL$346)))</f>
        <v>0</v>
      </c>
      <c r="AM357" s="863">
        <f t="shared" ca="1" si="34"/>
        <v>164.95794521442076</v>
      </c>
      <c r="AN357" s="860">
        <v>0</v>
      </c>
      <c r="AO357"/>
      <c r="AP357"/>
      <c r="AQ357"/>
      <c r="AR357"/>
      <c r="AS357">
        <f>SUMPRODUCT(AT347:AT354,General!L109:L116)</f>
        <v>2.8077851079698166</v>
      </c>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t="s">
        <v>379</v>
      </c>
      <c r="J358" s="99" t="s">
        <v>364</v>
      </c>
      <c r="K358" s="238">
        <f t="shared" si="29"/>
        <v>0</v>
      </c>
      <c r="L358" s="238">
        <f t="shared" si="29"/>
        <v>0</v>
      </c>
      <c r="M358" s="238">
        <f t="shared" si="29"/>
        <v>0</v>
      </c>
      <c r="N358" s="128">
        <v>0</v>
      </c>
      <c r="O358" s="238">
        <f t="shared" si="29"/>
        <v>0</v>
      </c>
      <c r="P358" s="238">
        <f t="shared" si="29"/>
        <v>0</v>
      </c>
      <c r="Q358" s="238">
        <f t="shared" si="29"/>
        <v>0</v>
      </c>
      <c r="R358" s="238">
        <f t="shared" si="30"/>
        <v>0</v>
      </c>
      <c r="S358" s="238">
        <f t="shared" si="30"/>
        <v>0</v>
      </c>
      <c r="T358" s="86"/>
      <c r="U358" s="99" t="s">
        <v>364</v>
      </c>
      <c r="V358" s="5">
        <f t="shared" si="33"/>
        <v>0</v>
      </c>
      <c r="W358" s="5">
        <f t="shared" si="31"/>
        <v>0</v>
      </c>
      <c r="X358" s="5">
        <f t="shared" si="31"/>
        <v>0</v>
      </c>
      <c r="Y358" s="129">
        <v>0</v>
      </c>
      <c r="Z358" s="5">
        <f t="shared" si="31"/>
        <v>0</v>
      </c>
      <c r="AA358" s="5">
        <f t="shared" si="31"/>
        <v>0</v>
      </c>
      <c r="AB358" s="5">
        <f t="shared" si="31"/>
        <v>0</v>
      </c>
      <c r="AC358" s="5">
        <f t="shared" si="31"/>
        <v>0</v>
      </c>
      <c r="AD358" s="129">
        <v>0</v>
      </c>
      <c r="AE358" s="86"/>
      <c r="AF358" s="86"/>
      <c r="AG358" s="16"/>
      <c r="AH358" s="8"/>
      <c r="AI358" s="641"/>
      <c r="AJ358"/>
      <c r="AK358" s="862"/>
      <c r="AL358"/>
      <c r="AM358" s="863"/>
      <c r="AN358" s="860"/>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129</v>
      </c>
      <c r="K359" s="238">
        <f t="shared" si="29"/>
        <v>195.92819264069266</v>
      </c>
      <c r="L359" s="238">
        <f t="shared" si="29"/>
        <v>195.92819264069266</v>
      </c>
      <c r="M359" s="238">
        <f t="shared" si="29"/>
        <v>195.92819264069266</v>
      </c>
      <c r="N359" s="128">
        <v>195.92819264069266</v>
      </c>
      <c r="O359" s="238">
        <f t="shared" si="29"/>
        <v>195.92819264069266</v>
      </c>
      <c r="P359" s="238">
        <f t="shared" si="29"/>
        <v>195.92819264069266</v>
      </c>
      <c r="Q359" s="238">
        <f t="shared" si="29"/>
        <v>195.92819264069266</v>
      </c>
      <c r="R359" s="238">
        <f t="shared" si="30"/>
        <v>195.92819264069266</v>
      </c>
      <c r="S359" s="238">
        <f t="shared" si="30"/>
        <v>195.92819264069266</v>
      </c>
      <c r="T359" s="86"/>
      <c r="U359" s="99" t="s">
        <v>129</v>
      </c>
      <c r="V359" s="5">
        <f t="shared" si="33"/>
        <v>5.6268997857280061</v>
      </c>
      <c r="W359" s="5">
        <f t="shared" si="31"/>
        <v>7.0050242922904449</v>
      </c>
      <c r="X359" s="5">
        <f t="shared" si="31"/>
        <v>7.9626655107043689</v>
      </c>
      <c r="Y359" s="129">
        <v>7.7732586241509818</v>
      </c>
      <c r="Z359" s="5">
        <f t="shared" si="31"/>
        <v>8.3566318347354134</v>
      </c>
      <c r="AA359" s="5">
        <f t="shared" si="31"/>
        <v>7.6709789054121531</v>
      </c>
      <c r="AB359" s="5">
        <f t="shared" si="31"/>
        <v>6.9277462825766642</v>
      </c>
      <c r="AC359" s="5">
        <f t="shared" si="31"/>
        <v>4.3530248295245499</v>
      </c>
      <c r="AD359" s="129">
        <v>0</v>
      </c>
      <c r="AE359" s="86"/>
      <c r="AF359" s="86"/>
      <c r="AG359" s="16"/>
      <c r="AH359" s="8"/>
      <c r="AI359" s="641"/>
      <c r="AJ359"/>
      <c r="AK359"/>
      <c r="AL359"/>
      <c r="AM359" s="863"/>
      <c r="AN359" s="860"/>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130</v>
      </c>
      <c r="K360" s="238">
        <f t="shared" si="29"/>
        <v>563.19755411255414</v>
      </c>
      <c r="L360" s="238">
        <f t="shared" si="29"/>
        <v>563.19755411255414</v>
      </c>
      <c r="M360" s="238">
        <f t="shared" si="29"/>
        <v>563.19755411255414</v>
      </c>
      <c r="N360" s="128">
        <v>563.19755411255414</v>
      </c>
      <c r="O360" s="238">
        <f t="shared" si="29"/>
        <v>563.19755411255414</v>
      </c>
      <c r="P360" s="238">
        <f t="shared" si="29"/>
        <v>563.19755411255414</v>
      </c>
      <c r="Q360" s="238">
        <f t="shared" si="29"/>
        <v>563.19755411255414</v>
      </c>
      <c r="R360" s="238">
        <f t="shared" si="30"/>
        <v>563.19755411255414</v>
      </c>
      <c r="S360" s="238">
        <f t="shared" si="30"/>
        <v>563.19755411255414</v>
      </c>
      <c r="T360" s="86"/>
      <c r="U360" s="99" t="s">
        <v>130</v>
      </c>
      <c r="V360" s="5">
        <f t="shared" si="33"/>
        <v>10.606332724064384</v>
      </c>
      <c r="W360" s="5">
        <f t="shared" si="31"/>
        <v>13.204005973703955</v>
      </c>
      <c r="X360" s="5">
        <f t="shared" si="31"/>
        <v>15.009096126284728</v>
      </c>
      <c r="Y360" s="129">
        <v>14.652076713195177</v>
      </c>
      <c r="Z360" s="5">
        <f t="shared" si="31"/>
        <v>15.751696505510996</v>
      </c>
      <c r="AA360" s="5">
        <f t="shared" si="31"/>
        <v>14.459286230126819</v>
      </c>
      <c r="AB360" s="5">
        <f t="shared" si="31"/>
        <v>13.05834205316342</v>
      </c>
      <c r="AC360" s="5">
        <f t="shared" si="31"/>
        <v>8.2051629593893001</v>
      </c>
      <c r="AD360" s="129">
        <v>0</v>
      </c>
      <c r="AE360" s="86"/>
      <c r="AF360" s="86"/>
      <c r="AG360" s="16"/>
      <c r="AH360" s="8"/>
      <c r="AI360" s="641"/>
      <c r="AJ360"/>
      <c r="AK360"/>
      <c r="AL360"/>
      <c r="AM360" s="862">
        <f ca="1">SUMPRODUCT(AJ348:AJ357,AL348:AL357)</f>
        <v>2814.674493882168</v>
      </c>
      <c r="AN360" s="860"/>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131</v>
      </c>
      <c r="K361" s="238">
        <f t="shared" si="29"/>
        <v>1364.4635389610389</v>
      </c>
      <c r="L361" s="238">
        <f t="shared" si="29"/>
        <v>1364.4635389610389</v>
      </c>
      <c r="M361" s="238">
        <f t="shared" si="29"/>
        <v>1364.4635389610389</v>
      </c>
      <c r="N361" s="128">
        <v>1364.4635389610389</v>
      </c>
      <c r="O361" s="238">
        <f t="shared" si="29"/>
        <v>1364.4635389610389</v>
      </c>
      <c r="P361" s="238">
        <f t="shared" si="29"/>
        <v>1364.4635389610389</v>
      </c>
      <c r="Q361" s="238">
        <f t="shared" si="29"/>
        <v>1364.4635389610389</v>
      </c>
      <c r="R361" s="238">
        <f t="shared" si="30"/>
        <v>1364.4635389610389</v>
      </c>
      <c r="S361" s="238">
        <f t="shared" si="30"/>
        <v>1364.4635389610389</v>
      </c>
      <c r="T361" s="86"/>
      <c r="U361" s="99" t="s">
        <v>131</v>
      </c>
      <c r="V361" s="5">
        <f t="shared" si="33"/>
        <v>27.308688732604413</v>
      </c>
      <c r="W361" s="5">
        <f t="shared" si="31"/>
        <v>33.997056149408962</v>
      </c>
      <c r="X361" s="5">
        <f t="shared" si="31"/>
        <v>38.64471772986029</v>
      </c>
      <c r="Y361" s="129">
        <v>37.725480866638115</v>
      </c>
      <c r="Z361" s="5">
        <f t="shared" si="31"/>
        <v>40.556730405362423</v>
      </c>
      <c r="AA361" s="5">
        <f t="shared" si="31"/>
        <v>37.229092960498136</v>
      </c>
      <c r="AB361" s="5">
        <f t="shared" si="31"/>
        <v>33.62200750921432</v>
      </c>
      <c r="AC361" s="5">
        <f t="shared" si="31"/>
        <v>21.126269285317345</v>
      </c>
      <c r="AD361" s="129">
        <v>0</v>
      </c>
      <c r="AE361" s="86"/>
      <c r="AF361" s="86"/>
      <c r="AG361" s="16"/>
      <c r="AH361" s="8"/>
      <c r="AI361" s="641"/>
      <c r="AJ361"/>
      <c r="AK361"/>
      <c r="AL361"/>
      <c r="AM361" s="863"/>
      <c r="AN361" s="860"/>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132</v>
      </c>
      <c r="K362" s="238">
        <f t="shared" si="29"/>
        <v>1632.4244047619047</v>
      </c>
      <c r="L362" s="238">
        <f t="shared" si="29"/>
        <v>1632.4244047619047</v>
      </c>
      <c r="M362" s="238">
        <f t="shared" si="29"/>
        <v>1632.4244047619047</v>
      </c>
      <c r="N362" s="128">
        <v>1632.4244047619047</v>
      </c>
      <c r="O362" s="238">
        <f t="shared" si="29"/>
        <v>1632.4244047619047</v>
      </c>
      <c r="P362" s="238">
        <f t="shared" si="29"/>
        <v>1632.4244047619047</v>
      </c>
      <c r="Q362" s="238">
        <f t="shared" si="29"/>
        <v>1632.4244047619047</v>
      </c>
      <c r="R362" s="238">
        <f t="shared" si="30"/>
        <v>1632.4244047619047</v>
      </c>
      <c r="S362" s="238">
        <f t="shared" si="30"/>
        <v>1632.4244047619047</v>
      </c>
      <c r="T362" s="86"/>
      <c r="U362" s="99" t="s">
        <v>132</v>
      </c>
      <c r="V362" s="5">
        <f t="shared" si="33"/>
        <v>52.798758999858194</v>
      </c>
      <c r="W362" s="5">
        <f t="shared" si="31"/>
        <v>65.730082901937365</v>
      </c>
      <c r="X362" s="5">
        <f t="shared" si="31"/>
        <v>74.715895662920374</v>
      </c>
      <c r="Y362" s="129">
        <v>72.938638392156335</v>
      </c>
      <c r="Z362" s="5">
        <f t="shared" si="31"/>
        <v>78.412590786109604</v>
      </c>
      <c r="AA362" s="5">
        <f t="shared" si="31"/>
        <v>71.978919465943747</v>
      </c>
      <c r="AB362" s="5">
        <f t="shared" si="31"/>
        <v>65.004961935465644</v>
      </c>
      <c r="AC362" s="5">
        <f t="shared" si="31"/>
        <v>40.845637499607548</v>
      </c>
      <c r="AD362" s="129">
        <v>0</v>
      </c>
      <c r="AE362" s="86"/>
      <c r="AF362" s="86"/>
      <c r="AG362" s="16"/>
      <c r="AH362" s="8"/>
      <c r="AI362" s="641"/>
      <c r="AJ362"/>
      <c r="AK362"/>
      <c r="AL362"/>
      <c r="AM362" s="863"/>
      <c r="AN362" s="860"/>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133</v>
      </c>
      <c r="K363" s="238">
        <f t="shared" si="29"/>
        <v>769.78214285714284</v>
      </c>
      <c r="L363" s="238">
        <f t="shared" si="29"/>
        <v>769.78214285714284</v>
      </c>
      <c r="M363" s="238">
        <f t="shared" si="29"/>
        <v>769.78214285714284</v>
      </c>
      <c r="N363" s="128">
        <v>769.78214285714284</v>
      </c>
      <c r="O363" s="238">
        <f t="shared" si="29"/>
        <v>769.78214285714284</v>
      </c>
      <c r="P363" s="238">
        <f t="shared" si="29"/>
        <v>769.78214285714284</v>
      </c>
      <c r="Q363" s="238">
        <f t="shared" si="29"/>
        <v>769.78214285714284</v>
      </c>
      <c r="R363" s="238">
        <f t="shared" si="30"/>
        <v>769.78214285714284</v>
      </c>
      <c r="S363" s="238">
        <f t="shared" si="30"/>
        <v>769.78214285714284</v>
      </c>
      <c r="T363" s="86"/>
      <c r="U363" s="99" t="s">
        <v>133</v>
      </c>
      <c r="V363" s="5">
        <f t="shared" si="33"/>
        <v>15.531639515455307</v>
      </c>
      <c r="W363" s="5">
        <f t="shared" si="31"/>
        <v>19.335605084138919</v>
      </c>
      <c r="X363" s="5">
        <f t="shared" si="31"/>
        <v>21.978932450173055</v>
      </c>
      <c r="Y363" s="129">
        <v>21.456122448979595</v>
      </c>
      <c r="Z363" s="5">
        <f t="shared" si="31"/>
        <v>23.066377252655453</v>
      </c>
      <c r="AA363" s="5">
        <f t="shared" si="31"/>
        <v>21.173805048335126</v>
      </c>
      <c r="AB363" s="5">
        <f t="shared" si="31"/>
        <v>19.122298603651991</v>
      </c>
      <c r="AC363" s="5">
        <f t="shared" si="31"/>
        <v>12.015428571428574</v>
      </c>
      <c r="AD363" s="129">
        <v>0</v>
      </c>
      <c r="AE363" s="86"/>
      <c r="AF363" s="86"/>
      <c r="AG363" s="16"/>
      <c r="AH363" s="8"/>
      <c r="AI363" s="641"/>
      <c r="AJ363"/>
      <c r="AK363"/>
      <c r="AL363"/>
      <c r="AM363" s="863"/>
      <c r="AN363" s="860"/>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134</v>
      </c>
      <c r="K364" s="238">
        <f t="shared" ref="K364:P427" si="36">$N364</f>
        <v>0</v>
      </c>
      <c r="L364" s="238">
        <f t="shared" si="36"/>
        <v>0</v>
      </c>
      <c r="M364" s="238">
        <f t="shared" si="36"/>
        <v>0</v>
      </c>
      <c r="N364" s="128">
        <v>0</v>
      </c>
      <c r="O364" s="238">
        <f t="shared" si="36"/>
        <v>0</v>
      </c>
      <c r="P364" s="238">
        <f t="shared" si="36"/>
        <v>0</v>
      </c>
      <c r="Q364" s="238">
        <f t="shared" ref="Q364:S395" si="37">$N364</f>
        <v>0</v>
      </c>
      <c r="R364" s="238">
        <f t="shared" si="37"/>
        <v>0</v>
      </c>
      <c r="S364" s="238">
        <f t="shared" si="37"/>
        <v>0</v>
      </c>
      <c r="T364" s="86"/>
      <c r="U364" s="99" t="s">
        <v>134</v>
      </c>
      <c r="V364" s="5">
        <f t="shared" si="33"/>
        <v>0</v>
      </c>
      <c r="W364" s="5">
        <f t="shared" si="33"/>
        <v>0</v>
      </c>
      <c r="X364" s="5">
        <f t="shared" si="33"/>
        <v>0</v>
      </c>
      <c r="Y364" s="129">
        <v>0</v>
      </c>
      <c r="Z364" s="5">
        <f t="shared" ref="Z364:AC427" si="38">Z$229*$Y364</f>
        <v>0</v>
      </c>
      <c r="AA364" s="5">
        <f t="shared" si="38"/>
        <v>0</v>
      </c>
      <c r="AB364" s="5">
        <f t="shared" si="38"/>
        <v>0</v>
      </c>
      <c r="AC364" s="5">
        <f t="shared" si="38"/>
        <v>0</v>
      </c>
      <c r="AD364" s="129">
        <v>0</v>
      </c>
      <c r="AE364" s="86"/>
      <c r="AF364" s="86"/>
      <c r="AG364" s="16"/>
      <c r="AH364" s="8"/>
      <c r="AI364" s="641"/>
      <c r="AJ364"/>
      <c r="AK364"/>
      <c r="AL364"/>
      <c r="AM364" s="863"/>
      <c r="AN364" s="860"/>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135</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135</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3"/>
      <c r="AN365" s="860"/>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c r="J366" s="99" t="s">
        <v>136</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136</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s="641"/>
      <c r="AJ366"/>
      <c r="AK366"/>
      <c r="AL366"/>
      <c r="AM366" s="863"/>
      <c r="AN366" s="860"/>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137</v>
      </c>
      <c r="K367" s="238">
        <f t="shared" si="36"/>
        <v>0</v>
      </c>
      <c r="L367" s="238">
        <f t="shared" si="36"/>
        <v>0</v>
      </c>
      <c r="M367" s="238">
        <f t="shared" si="36"/>
        <v>0</v>
      </c>
      <c r="N367" s="128">
        <v>0</v>
      </c>
      <c r="O367" s="238">
        <f t="shared" si="36"/>
        <v>0</v>
      </c>
      <c r="P367" s="238">
        <f t="shared" si="36"/>
        <v>0</v>
      </c>
      <c r="Q367" s="238">
        <f t="shared" si="37"/>
        <v>0</v>
      </c>
      <c r="R367" s="238">
        <f t="shared" si="37"/>
        <v>0</v>
      </c>
      <c r="S367" s="238">
        <f t="shared" si="37"/>
        <v>0</v>
      </c>
      <c r="T367" s="86"/>
      <c r="U367" s="99" t="s">
        <v>137</v>
      </c>
      <c r="V367" s="5">
        <f t="shared" si="33"/>
        <v>0</v>
      </c>
      <c r="W367" s="5">
        <f t="shared" si="33"/>
        <v>0</v>
      </c>
      <c r="X367" s="5">
        <f t="shared" si="33"/>
        <v>0</v>
      </c>
      <c r="Y367" s="129">
        <v>0</v>
      </c>
      <c r="Z367" s="5">
        <f t="shared" si="38"/>
        <v>0</v>
      </c>
      <c r="AA367" s="5">
        <f t="shared" si="38"/>
        <v>0</v>
      </c>
      <c r="AB367" s="5">
        <f t="shared" si="38"/>
        <v>0</v>
      </c>
      <c r="AC367" s="5">
        <f t="shared" si="38"/>
        <v>0</v>
      </c>
      <c r="AD367" s="129">
        <v>0</v>
      </c>
      <c r="AE367" s="86"/>
      <c r="AF367" s="86"/>
      <c r="AG367" s="16"/>
      <c r="AH367" s="8"/>
      <c r="AI367" s="641"/>
      <c r="AJ367"/>
      <c r="AK367"/>
      <c r="AL367"/>
      <c r="AM367" s="863"/>
      <c r="AN367" s="860"/>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t="s">
        <v>772</v>
      </c>
      <c r="J368" s="99" t="s">
        <v>364</v>
      </c>
      <c r="K368" s="238">
        <f t="shared" si="36"/>
        <v>0</v>
      </c>
      <c r="L368" s="238">
        <f t="shared" si="36"/>
        <v>0</v>
      </c>
      <c r="M368" s="238">
        <f t="shared" si="36"/>
        <v>0</v>
      </c>
      <c r="N368" s="128">
        <v>0</v>
      </c>
      <c r="O368" s="238">
        <f t="shared" si="36"/>
        <v>0</v>
      </c>
      <c r="P368" s="238">
        <f t="shared" si="36"/>
        <v>0</v>
      </c>
      <c r="Q368" s="238">
        <f t="shared" si="37"/>
        <v>0</v>
      </c>
      <c r="R368" s="238">
        <f t="shared" si="37"/>
        <v>0</v>
      </c>
      <c r="S368" s="238">
        <f t="shared" si="37"/>
        <v>0</v>
      </c>
      <c r="T368" s="86"/>
      <c r="U368" s="99" t="s">
        <v>364</v>
      </c>
      <c r="V368" s="5">
        <f t="shared" si="33"/>
        <v>0</v>
      </c>
      <c r="W368" s="5">
        <f t="shared" si="33"/>
        <v>0</v>
      </c>
      <c r="X368" s="5">
        <f t="shared" si="33"/>
        <v>0</v>
      </c>
      <c r="Y368" s="129">
        <v>0</v>
      </c>
      <c r="Z368" s="5">
        <f t="shared" si="38"/>
        <v>0</v>
      </c>
      <c r="AA368" s="5">
        <f t="shared" si="38"/>
        <v>0</v>
      </c>
      <c r="AB368" s="5">
        <f t="shared" si="38"/>
        <v>0</v>
      </c>
      <c r="AC368" s="5">
        <f t="shared" si="38"/>
        <v>0</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129</v>
      </c>
      <c r="K369" s="238">
        <f t="shared" si="36"/>
        <v>195.92819264069266</v>
      </c>
      <c r="L369" s="238">
        <f t="shared" si="36"/>
        <v>195.92819264069266</v>
      </c>
      <c r="M369" s="238">
        <f t="shared" si="36"/>
        <v>195.92819264069266</v>
      </c>
      <c r="N369" s="128">
        <v>195.92819264069266</v>
      </c>
      <c r="O369" s="238">
        <f t="shared" si="36"/>
        <v>195.92819264069266</v>
      </c>
      <c r="P369" s="238">
        <f t="shared" si="36"/>
        <v>195.92819264069266</v>
      </c>
      <c r="Q369" s="238">
        <f t="shared" si="37"/>
        <v>195.92819264069266</v>
      </c>
      <c r="R369" s="238">
        <f t="shared" si="37"/>
        <v>195.92819264069266</v>
      </c>
      <c r="S369" s="238">
        <f t="shared" si="37"/>
        <v>195.92819264069266</v>
      </c>
      <c r="T369" s="86"/>
      <c r="U369" s="99" t="s">
        <v>129</v>
      </c>
      <c r="V369" s="5">
        <f t="shared" si="33"/>
        <v>5.6268997857280061</v>
      </c>
      <c r="W369" s="5">
        <f t="shared" si="33"/>
        <v>7.0050242922904449</v>
      </c>
      <c r="X369" s="5">
        <f t="shared" si="33"/>
        <v>7.9626655107043689</v>
      </c>
      <c r="Y369" s="129">
        <v>7.7732586241509818</v>
      </c>
      <c r="Z369" s="5">
        <f t="shared" si="38"/>
        <v>8.3566318347354134</v>
      </c>
      <c r="AA369" s="5">
        <f t="shared" si="38"/>
        <v>7.6709789054121531</v>
      </c>
      <c r="AB369" s="5">
        <f t="shared" si="38"/>
        <v>6.9277462825766642</v>
      </c>
      <c r="AC369" s="5">
        <f t="shared" si="38"/>
        <v>4.3530248295245499</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130</v>
      </c>
      <c r="K370" s="238">
        <f t="shared" si="36"/>
        <v>563.19755411255414</v>
      </c>
      <c r="L370" s="238">
        <f t="shared" si="36"/>
        <v>563.19755411255414</v>
      </c>
      <c r="M370" s="238">
        <f t="shared" si="36"/>
        <v>563.19755411255414</v>
      </c>
      <c r="N370" s="128">
        <v>563.19755411255414</v>
      </c>
      <c r="O370" s="238">
        <f t="shared" si="36"/>
        <v>563.19755411255414</v>
      </c>
      <c r="P370" s="238">
        <f t="shared" si="36"/>
        <v>563.19755411255414</v>
      </c>
      <c r="Q370" s="238">
        <f t="shared" si="37"/>
        <v>563.19755411255414</v>
      </c>
      <c r="R370" s="238">
        <f t="shared" si="37"/>
        <v>563.19755411255414</v>
      </c>
      <c r="S370" s="238">
        <f t="shared" si="37"/>
        <v>563.19755411255414</v>
      </c>
      <c r="T370" s="86"/>
      <c r="U370" s="99" t="s">
        <v>130</v>
      </c>
      <c r="V370" s="5">
        <f t="shared" si="33"/>
        <v>10.606332724064384</v>
      </c>
      <c r="W370" s="5">
        <f t="shared" si="33"/>
        <v>13.204005973703955</v>
      </c>
      <c r="X370" s="5">
        <f t="shared" si="33"/>
        <v>15.009096126284728</v>
      </c>
      <c r="Y370" s="129">
        <v>14.652076713195177</v>
      </c>
      <c r="Z370" s="5">
        <f t="shared" si="38"/>
        <v>15.751696505510996</v>
      </c>
      <c r="AA370" s="5">
        <f t="shared" si="38"/>
        <v>14.459286230126819</v>
      </c>
      <c r="AB370" s="5">
        <f t="shared" si="38"/>
        <v>13.05834205316342</v>
      </c>
      <c r="AC370" s="5">
        <f t="shared" si="38"/>
        <v>8.2051629593893001</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131</v>
      </c>
      <c r="K371" s="238">
        <f t="shared" si="36"/>
        <v>1364.4635389610389</v>
      </c>
      <c r="L371" s="238">
        <f t="shared" si="36"/>
        <v>1364.4635389610389</v>
      </c>
      <c r="M371" s="238">
        <f t="shared" si="36"/>
        <v>1364.4635389610389</v>
      </c>
      <c r="N371" s="128">
        <v>1364.4635389610389</v>
      </c>
      <c r="O371" s="238">
        <f t="shared" si="36"/>
        <v>1364.4635389610389</v>
      </c>
      <c r="P371" s="238">
        <f t="shared" si="36"/>
        <v>1364.4635389610389</v>
      </c>
      <c r="Q371" s="238">
        <f t="shared" si="37"/>
        <v>1364.4635389610389</v>
      </c>
      <c r="R371" s="238">
        <f t="shared" si="37"/>
        <v>1364.4635389610389</v>
      </c>
      <c r="S371" s="238">
        <f t="shared" si="37"/>
        <v>1364.4635389610389</v>
      </c>
      <c r="T371" s="86"/>
      <c r="U371" s="99" t="s">
        <v>131</v>
      </c>
      <c r="V371" s="5">
        <f t="shared" si="33"/>
        <v>27.308688732604413</v>
      </c>
      <c r="W371" s="5">
        <f t="shared" si="33"/>
        <v>33.997056149408962</v>
      </c>
      <c r="X371" s="5">
        <f t="shared" si="33"/>
        <v>38.64471772986029</v>
      </c>
      <c r="Y371" s="129">
        <v>37.725480866638115</v>
      </c>
      <c r="Z371" s="5">
        <f t="shared" si="38"/>
        <v>40.556730405362423</v>
      </c>
      <c r="AA371" s="5">
        <f t="shared" si="38"/>
        <v>37.229092960498136</v>
      </c>
      <c r="AB371" s="5">
        <f t="shared" si="38"/>
        <v>33.62200750921432</v>
      </c>
      <c r="AC371" s="5">
        <f t="shared" si="38"/>
        <v>21.126269285317345</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132</v>
      </c>
      <c r="K372" s="238">
        <f t="shared" si="36"/>
        <v>1365.9157142857146</v>
      </c>
      <c r="L372" s="238">
        <f t="shared" si="36"/>
        <v>1365.9157142857146</v>
      </c>
      <c r="M372" s="238">
        <f t="shared" si="36"/>
        <v>1365.9157142857146</v>
      </c>
      <c r="N372" s="128">
        <v>1365.9157142857146</v>
      </c>
      <c r="O372" s="238">
        <f t="shared" si="36"/>
        <v>1365.9157142857146</v>
      </c>
      <c r="P372" s="238">
        <f t="shared" si="36"/>
        <v>1365.9157142857146</v>
      </c>
      <c r="Q372" s="238">
        <f t="shared" si="37"/>
        <v>1365.9157142857146</v>
      </c>
      <c r="R372" s="238">
        <f t="shared" si="37"/>
        <v>1365.9157142857146</v>
      </c>
      <c r="S372" s="238">
        <f t="shared" si="37"/>
        <v>1365.9157142857146</v>
      </c>
      <c r="T372" s="86"/>
      <c r="U372" s="99" t="s">
        <v>132</v>
      </c>
      <c r="V372" s="5">
        <f t="shared" si="33"/>
        <v>29.131370103043764</v>
      </c>
      <c r="W372" s="5">
        <f t="shared" si="33"/>
        <v>36.266143526692147</v>
      </c>
      <c r="X372" s="5">
        <f t="shared" si="33"/>
        <v>41.224006972262011</v>
      </c>
      <c r="Y372" s="129">
        <v>40.243416892046454</v>
      </c>
      <c r="Z372" s="5">
        <f t="shared" si="38"/>
        <v>43.263634339110375</v>
      </c>
      <c r="AA372" s="5">
        <f t="shared" si="38"/>
        <v>39.713898248730054</v>
      </c>
      <c r="AB372" s="5">
        <f t="shared" si="38"/>
        <v>35.866062773964209</v>
      </c>
      <c r="AC372" s="5">
        <f t="shared" si="38"/>
        <v>22.536313459546015</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133</v>
      </c>
      <c r="K373" s="238">
        <f t="shared" si="36"/>
        <v>737.74500000000012</v>
      </c>
      <c r="L373" s="238">
        <f t="shared" si="36"/>
        <v>737.74500000000012</v>
      </c>
      <c r="M373" s="238">
        <f t="shared" si="36"/>
        <v>737.74500000000012</v>
      </c>
      <c r="N373" s="128">
        <v>737.74500000000012</v>
      </c>
      <c r="O373" s="238">
        <f t="shared" si="36"/>
        <v>737.74500000000012</v>
      </c>
      <c r="P373" s="238">
        <f t="shared" si="36"/>
        <v>737.74500000000012</v>
      </c>
      <c r="Q373" s="238">
        <f t="shared" si="37"/>
        <v>737.74500000000012</v>
      </c>
      <c r="R373" s="238">
        <f t="shared" si="37"/>
        <v>737.74500000000012</v>
      </c>
      <c r="S373" s="238">
        <f t="shared" si="37"/>
        <v>737.74500000000012</v>
      </c>
      <c r="T373" s="86"/>
      <c r="U373" s="99" t="s">
        <v>133</v>
      </c>
      <c r="V373" s="5">
        <f t="shared" si="33"/>
        <v>6.8498171818434983</v>
      </c>
      <c r="W373" s="5">
        <f t="shared" si="33"/>
        <v>8.5274551855830065</v>
      </c>
      <c r="X373" s="5">
        <f t="shared" si="33"/>
        <v>9.6932245295779147</v>
      </c>
      <c r="Y373" s="129">
        <v>9.4626530612244917</v>
      </c>
      <c r="Z373" s="5">
        <f t="shared" si="38"/>
        <v>10.172813183753037</v>
      </c>
      <c r="AA373" s="5">
        <f t="shared" si="38"/>
        <v>9.3381444683136419</v>
      </c>
      <c r="AB373" s="5">
        <f t="shared" si="38"/>
        <v>8.4333820264948098</v>
      </c>
      <c r="AC373" s="5">
        <f t="shared" si="38"/>
        <v>5.2990857142857157</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134</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134</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135</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135</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c r="J376" s="99" t="s">
        <v>136</v>
      </c>
      <c r="K376" s="238">
        <f t="shared" si="36"/>
        <v>5.5172413793103453E-3</v>
      </c>
      <c r="L376" s="238">
        <f t="shared" si="36"/>
        <v>5.5172413793103453E-3</v>
      </c>
      <c r="M376" s="238">
        <f t="shared" si="36"/>
        <v>5.5172413793103453E-3</v>
      </c>
      <c r="N376" s="128">
        <v>5.5172413793103453E-3</v>
      </c>
      <c r="O376" s="238">
        <f t="shared" si="36"/>
        <v>5.5172413793103453E-3</v>
      </c>
      <c r="P376" s="238">
        <f t="shared" si="36"/>
        <v>5.5172413793103453E-3</v>
      </c>
      <c r="Q376" s="238">
        <f t="shared" si="37"/>
        <v>5.5172413793103453E-3</v>
      </c>
      <c r="R376" s="238">
        <f t="shared" si="37"/>
        <v>5.5172413793103453E-3</v>
      </c>
      <c r="S376" s="238">
        <f t="shared" si="37"/>
        <v>5.5172413793103453E-3</v>
      </c>
      <c r="T376" s="86"/>
      <c r="U376" s="99" t="s">
        <v>136</v>
      </c>
      <c r="V376" s="5">
        <f t="shared" si="33"/>
        <v>3.9938159575183168E-3</v>
      </c>
      <c r="W376" s="5">
        <f t="shared" si="33"/>
        <v>4.9719701552732405E-3</v>
      </c>
      <c r="X376" s="5">
        <f t="shared" si="33"/>
        <v>5.6516770854338916E-3</v>
      </c>
      <c r="Y376" s="129">
        <v>5.5172413793103453E-3</v>
      </c>
      <c r="Z376" s="5">
        <f t="shared" si="38"/>
        <v>5.9313033541708686E-3</v>
      </c>
      <c r="AA376" s="5">
        <f t="shared" si="38"/>
        <v>5.4446460980036296E-3</v>
      </c>
      <c r="AB376" s="5">
        <f t="shared" si="38"/>
        <v>4.9171203871748344E-3</v>
      </c>
      <c r="AC376" s="5">
        <f t="shared" si="38"/>
        <v>3.0896551724137935E-3</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137</v>
      </c>
      <c r="K377" s="238">
        <f t="shared" si="36"/>
        <v>5.5172413793103453E-3</v>
      </c>
      <c r="L377" s="238">
        <f t="shared" si="36"/>
        <v>5.5172413793103453E-3</v>
      </c>
      <c r="M377" s="238">
        <f t="shared" si="36"/>
        <v>5.5172413793103453E-3</v>
      </c>
      <c r="N377" s="128">
        <v>5.5172413793103453E-3</v>
      </c>
      <c r="O377" s="238">
        <f t="shared" si="36"/>
        <v>5.5172413793103453E-3</v>
      </c>
      <c r="P377" s="238">
        <f t="shared" si="36"/>
        <v>5.5172413793103453E-3</v>
      </c>
      <c r="Q377" s="238">
        <f t="shared" si="37"/>
        <v>5.5172413793103453E-3</v>
      </c>
      <c r="R377" s="238">
        <f t="shared" si="37"/>
        <v>5.5172413793103453E-3</v>
      </c>
      <c r="S377" s="238">
        <f t="shared" si="37"/>
        <v>5.5172413793103453E-3</v>
      </c>
      <c r="T377" s="86"/>
      <c r="U377" s="99" t="s">
        <v>137</v>
      </c>
      <c r="V377" s="5">
        <f t="shared" si="33"/>
        <v>3.9938159575183168E-3</v>
      </c>
      <c r="W377" s="5">
        <f t="shared" si="33"/>
        <v>4.9719701552732405E-3</v>
      </c>
      <c r="X377" s="5">
        <f t="shared" si="33"/>
        <v>5.6516770854338916E-3</v>
      </c>
      <c r="Y377" s="129">
        <v>5.5172413793103453E-3</v>
      </c>
      <c r="Z377" s="5">
        <f t="shared" si="38"/>
        <v>5.9313033541708686E-3</v>
      </c>
      <c r="AA377" s="5">
        <f t="shared" si="38"/>
        <v>5.4446460980036296E-3</v>
      </c>
      <c r="AB377" s="5">
        <f t="shared" si="38"/>
        <v>4.9171203871748344E-3</v>
      </c>
      <c r="AC377" s="5">
        <f t="shared" si="38"/>
        <v>3.0896551724137935E-3</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t="s">
        <v>773</v>
      </c>
      <c r="J378" s="99" t="s">
        <v>364</v>
      </c>
      <c r="K378" s="238">
        <f t="shared" si="36"/>
        <v>0</v>
      </c>
      <c r="L378" s="238">
        <f t="shared" si="36"/>
        <v>0</v>
      </c>
      <c r="M378" s="238">
        <f t="shared" si="36"/>
        <v>0</v>
      </c>
      <c r="N378" s="128">
        <v>0</v>
      </c>
      <c r="O378" s="238">
        <f t="shared" si="36"/>
        <v>0</v>
      </c>
      <c r="P378" s="238">
        <f t="shared" si="36"/>
        <v>0</v>
      </c>
      <c r="Q378" s="238">
        <f t="shared" si="37"/>
        <v>0</v>
      </c>
      <c r="R378" s="238">
        <f t="shared" si="37"/>
        <v>0</v>
      </c>
      <c r="S378" s="238">
        <f t="shared" si="37"/>
        <v>0</v>
      </c>
      <c r="T378" s="86"/>
      <c r="U378" s="99" t="s">
        <v>364</v>
      </c>
      <c r="V378" s="5">
        <f t="shared" si="33"/>
        <v>0</v>
      </c>
      <c r="W378" s="5">
        <f t="shared" si="33"/>
        <v>0</v>
      </c>
      <c r="X378" s="5">
        <f t="shared" si="33"/>
        <v>0</v>
      </c>
      <c r="Y378" s="129">
        <v>0</v>
      </c>
      <c r="Z378" s="5">
        <f t="shared" si="38"/>
        <v>0</v>
      </c>
      <c r="AA378" s="5">
        <f t="shared" si="38"/>
        <v>0</v>
      </c>
      <c r="AB378" s="5">
        <f t="shared" si="38"/>
        <v>0</v>
      </c>
      <c r="AC378" s="5">
        <f t="shared" si="38"/>
        <v>0</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129</v>
      </c>
      <c r="K379" s="238">
        <f t="shared" si="36"/>
        <v>195.92819264069266</v>
      </c>
      <c r="L379" s="238">
        <f t="shared" si="36"/>
        <v>195.92819264069266</v>
      </c>
      <c r="M379" s="238">
        <f t="shared" si="36"/>
        <v>195.92819264069266</v>
      </c>
      <c r="N379" s="128">
        <v>195.92819264069266</v>
      </c>
      <c r="O379" s="238">
        <f t="shared" si="36"/>
        <v>195.92819264069266</v>
      </c>
      <c r="P379" s="238">
        <f t="shared" si="36"/>
        <v>195.92819264069266</v>
      </c>
      <c r="Q379" s="238">
        <f t="shared" si="37"/>
        <v>195.92819264069266</v>
      </c>
      <c r="R379" s="238">
        <f t="shared" si="37"/>
        <v>195.92819264069266</v>
      </c>
      <c r="S379" s="238">
        <f t="shared" si="37"/>
        <v>195.92819264069266</v>
      </c>
      <c r="T379" s="86"/>
      <c r="U379" s="99" t="s">
        <v>129</v>
      </c>
      <c r="V379" s="5">
        <f t="shared" si="33"/>
        <v>5.6268997857280061</v>
      </c>
      <c r="W379" s="5">
        <f t="shared" si="33"/>
        <v>7.0050242922904449</v>
      </c>
      <c r="X379" s="5">
        <f t="shared" si="33"/>
        <v>7.9626655107043689</v>
      </c>
      <c r="Y379" s="129">
        <v>7.7732586241509818</v>
      </c>
      <c r="Z379" s="5">
        <f t="shared" si="38"/>
        <v>8.3566318347354134</v>
      </c>
      <c r="AA379" s="5">
        <f t="shared" si="38"/>
        <v>7.6709789054121531</v>
      </c>
      <c r="AB379" s="5">
        <f t="shared" si="38"/>
        <v>6.9277462825766642</v>
      </c>
      <c r="AC379" s="5">
        <f t="shared" si="38"/>
        <v>4.3530248295245499</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130</v>
      </c>
      <c r="K380" s="238">
        <f t="shared" si="36"/>
        <v>563.19755411255414</v>
      </c>
      <c r="L380" s="238">
        <f t="shared" si="36"/>
        <v>563.19755411255414</v>
      </c>
      <c r="M380" s="238">
        <f t="shared" si="36"/>
        <v>563.19755411255414</v>
      </c>
      <c r="N380" s="128">
        <v>563.19755411255414</v>
      </c>
      <c r="O380" s="238">
        <f t="shared" si="36"/>
        <v>563.19755411255414</v>
      </c>
      <c r="P380" s="238">
        <f t="shared" si="36"/>
        <v>563.19755411255414</v>
      </c>
      <c r="Q380" s="238">
        <f t="shared" si="37"/>
        <v>563.19755411255414</v>
      </c>
      <c r="R380" s="238">
        <f t="shared" si="37"/>
        <v>563.19755411255414</v>
      </c>
      <c r="S380" s="238">
        <f t="shared" si="37"/>
        <v>563.19755411255414</v>
      </c>
      <c r="T380" s="86"/>
      <c r="U380" s="99" t="s">
        <v>130</v>
      </c>
      <c r="V380" s="5">
        <f t="shared" si="33"/>
        <v>6.8941162706418497</v>
      </c>
      <c r="W380" s="5">
        <f t="shared" si="33"/>
        <v>8.5826038829075717</v>
      </c>
      <c r="X380" s="5">
        <f t="shared" si="33"/>
        <v>9.7559124820850744</v>
      </c>
      <c r="Y380" s="129">
        <v>9.5238498635768654</v>
      </c>
      <c r="Z380" s="5">
        <f t="shared" si="38"/>
        <v>10.238602728582148</v>
      </c>
      <c r="AA380" s="5">
        <f t="shared" si="38"/>
        <v>9.3985360495824324</v>
      </c>
      <c r="AB380" s="5">
        <f t="shared" si="38"/>
        <v>8.4879223345562238</v>
      </c>
      <c r="AC380" s="5">
        <f t="shared" si="38"/>
        <v>5.3333559236030448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131</v>
      </c>
      <c r="K381" s="238">
        <f t="shared" si="36"/>
        <v>1364.4635389610389</v>
      </c>
      <c r="L381" s="238">
        <f t="shared" si="36"/>
        <v>1364.4635389610389</v>
      </c>
      <c r="M381" s="238">
        <f t="shared" si="36"/>
        <v>1364.4635389610389</v>
      </c>
      <c r="N381" s="128">
        <v>1364.4635389610389</v>
      </c>
      <c r="O381" s="238">
        <f t="shared" si="36"/>
        <v>1364.4635389610389</v>
      </c>
      <c r="P381" s="238">
        <f t="shared" si="36"/>
        <v>1364.4635389610389</v>
      </c>
      <c r="Q381" s="238">
        <f t="shared" si="37"/>
        <v>1364.4635389610389</v>
      </c>
      <c r="R381" s="238">
        <f t="shared" si="37"/>
        <v>1364.4635389610389</v>
      </c>
      <c r="S381" s="238">
        <f t="shared" si="37"/>
        <v>1364.4635389610389</v>
      </c>
      <c r="T381" s="86"/>
      <c r="U381" s="99" t="s">
        <v>131</v>
      </c>
      <c r="V381" s="5">
        <f t="shared" ref="V381:X412" si="39">V$229*$Y381</f>
        <v>27.308688732604413</v>
      </c>
      <c r="W381" s="5">
        <f t="shared" si="39"/>
        <v>33.997056149408962</v>
      </c>
      <c r="X381" s="5">
        <f t="shared" si="39"/>
        <v>38.64471772986029</v>
      </c>
      <c r="Y381" s="129">
        <v>37.725480866638115</v>
      </c>
      <c r="Z381" s="5">
        <f t="shared" si="38"/>
        <v>40.556730405362423</v>
      </c>
      <c r="AA381" s="5">
        <f t="shared" si="38"/>
        <v>37.229092960498136</v>
      </c>
      <c r="AB381" s="5">
        <f t="shared" si="38"/>
        <v>33.62200750921432</v>
      </c>
      <c r="AC381" s="5">
        <f t="shared" si="38"/>
        <v>21.126269285317345</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132</v>
      </c>
      <c r="K382" s="238">
        <f t="shared" si="36"/>
        <v>1632.4244047619047</v>
      </c>
      <c r="L382" s="238">
        <f t="shared" si="36"/>
        <v>1632.4244047619047</v>
      </c>
      <c r="M382" s="238">
        <f t="shared" si="36"/>
        <v>1632.4244047619047</v>
      </c>
      <c r="N382" s="128">
        <v>1632.4244047619047</v>
      </c>
      <c r="O382" s="238">
        <f t="shared" si="36"/>
        <v>1632.4244047619047</v>
      </c>
      <c r="P382" s="238">
        <f t="shared" si="36"/>
        <v>1632.4244047619047</v>
      </c>
      <c r="Q382" s="238">
        <f t="shared" si="37"/>
        <v>1632.4244047619047</v>
      </c>
      <c r="R382" s="238">
        <f t="shared" si="37"/>
        <v>1632.4244047619047</v>
      </c>
      <c r="S382" s="238">
        <f t="shared" si="37"/>
        <v>1632.4244047619047</v>
      </c>
      <c r="T382" s="86"/>
      <c r="U382" s="99" t="s">
        <v>132</v>
      </c>
      <c r="V382" s="5">
        <f t="shared" si="39"/>
        <v>52.798758999858194</v>
      </c>
      <c r="W382" s="5">
        <f t="shared" si="39"/>
        <v>65.730082901937365</v>
      </c>
      <c r="X382" s="5">
        <f t="shared" si="39"/>
        <v>74.715895662920374</v>
      </c>
      <c r="Y382" s="129">
        <v>72.938638392156335</v>
      </c>
      <c r="Z382" s="5">
        <f t="shared" si="38"/>
        <v>78.412590786109604</v>
      </c>
      <c r="AA382" s="5">
        <f t="shared" si="38"/>
        <v>71.978919465943747</v>
      </c>
      <c r="AB382" s="5">
        <f t="shared" si="38"/>
        <v>65.004961935465644</v>
      </c>
      <c r="AC382" s="5">
        <f t="shared" si="38"/>
        <v>40.845637499607548</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133</v>
      </c>
      <c r="K383" s="238">
        <f t="shared" si="36"/>
        <v>769.78214285714284</v>
      </c>
      <c r="L383" s="238">
        <f t="shared" si="36"/>
        <v>769.78214285714284</v>
      </c>
      <c r="M383" s="238">
        <f t="shared" si="36"/>
        <v>769.78214285714284</v>
      </c>
      <c r="N383" s="128">
        <v>769.78214285714284</v>
      </c>
      <c r="O383" s="238">
        <f t="shared" si="36"/>
        <v>769.78214285714284</v>
      </c>
      <c r="P383" s="238">
        <f t="shared" si="36"/>
        <v>769.78214285714284</v>
      </c>
      <c r="Q383" s="238">
        <f t="shared" si="37"/>
        <v>769.78214285714284</v>
      </c>
      <c r="R383" s="238">
        <f t="shared" si="37"/>
        <v>769.78214285714284</v>
      </c>
      <c r="S383" s="238">
        <f t="shared" si="37"/>
        <v>769.78214285714284</v>
      </c>
      <c r="T383" s="86"/>
      <c r="U383" s="99" t="s">
        <v>133</v>
      </c>
      <c r="V383" s="5">
        <f t="shared" si="39"/>
        <v>15.531639515455307</v>
      </c>
      <c r="W383" s="5">
        <f t="shared" si="39"/>
        <v>19.335605084138919</v>
      </c>
      <c r="X383" s="5">
        <f t="shared" si="39"/>
        <v>21.978932450173055</v>
      </c>
      <c r="Y383" s="129">
        <v>21.456122448979595</v>
      </c>
      <c r="Z383" s="5">
        <f t="shared" si="38"/>
        <v>23.066377252655453</v>
      </c>
      <c r="AA383" s="5">
        <f t="shared" si="38"/>
        <v>21.173805048335126</v>
      </c>
      <c r="AB383" s="5">
        <f t="shared" si="38"/>
        <v>19.122298603651991</v>
      </c>
      <c r="AC383" s="5">
        <f t="shared" si="38"/>
        <v>12.015428571428574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134</v>
      </c>
      <c r="K384" s="238">
        <f t="shared" si="36"/>
        <v>1.724137931034483E-3</v>
      </c>
      <c r="L384" s="238">
        <f t="shared" si="36"/>
        <v>1.724137931034483E-3</v>
      </c>
      <c r="M384" s="238">
        <f t="shared" si="36"/>
        <v>1.724137931034483E-3</v>
      </c>
      <c r="N384" s="128">
        <v>1.724137931034483E-3</v>
      </c>
      <c r="O384" s="238">
        <f t="shared" si="36"/>
        <v>1.724137931034483E-3</v>
      </c>
      <c r="P384" s="238">
        <f t="shared" si="36"/>
        <v>1.724137931034483E-3</v>
      </c>
      <c r="Q384" s="238">
        <f t="shared" si="37"/>
        <v>1.724137931034483E-3</v>
      </c>
      <c r="R384" s="238">
        <f t="shared" si="37"/>
        <v>1.724137931034483E-3</v>
      </c>
      <c r="S384" s="238">
        <f t="shared" si="37"/>
        <v>1.724137931034483E-3</v>
      </c>
      <c r="T384" s="86"/>
      <c r="U384" s="99" t="s">
        <v>134</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135</v>
      </c>
      <c r="K385" s="238">
        <f t="shared" si="36"/>
        <v>1.724137931034483E-3</v>
      </c>
      <c r="L385" s="238">
        <f t="shared" si="36"/>
        <v>1.724137931034483E-3</v>
      </c>
      <c r="M385" s="238">
        <f t="shared" si="36"/>
        <v>1.724137931034483E-3</v>
      </c>
      <c r="N385" s="128">
        <v>1.724137931034483E-3</v>
      </c>
      <c r="O385" s="238">
        <f t="shared" ref="O385:S437" si="40">$N385</f>
        <v>1.724137931034483E-3</v>
      </c>
      <c r="P385" s="238">
        <f t="shared" si="40"/>
        <v>1.724137931034483E-3</v>
      </c>
      <c r="Q385" s="238">
        <f t="shared" si="37"/>
        <v>1.724137931034483E-3</v>
      </c>
      <c r="R385" s="238">
        <f t="shared" si="37"/>
        <v>1.724137931034483E-3</v>
      </c>
      <c r="S385" s="238">
        <f t="shared" si="37"/>
        <v>1.724137931034483E-3</v>
      </c>
      <c r="T385" s="86"/>
      <c r="U385" s="99" t="s">
        <v>135</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c r="J386" s="99" t="s">
        <v>136</v>
      </c>
      <c r="K386" s="238">
        <f t="shared" si="36"/>
        <v>1.724137931034483E-3</v>
      </c>
      <c r="L386" s="238">
        <f t="shared" si="36"/>
        <v>1.724137931034483E-3</v>
      </c>
      <c r="M386" s="238">
        <f t="shared" si="36"/>
        <v>1.724137931034483E-3</v>
      </c>
      <c r="N386" s="128">
        <v>1.724137931034483E-3</v>
      </c>
      <c r="O386" s="238">
        <f t="shared" si="40"/>
        <v>1.724137931034483E-3</v>
      </c>
      <c r="P386" s="238">
        <f t="shared" si="40"/>
        <v>1.724137931034483E-3</v>
      </c>
      <c r="Q386" s="238">
        <f t="shared" si="37"/>
        <v>1.724137931034483E-3</v>
      </c>
      <c r="R386" s="238">
        <f t="shared" si="37"/>
        <v>1.724137931034483E-3</v>
      </c>
      <c r="S386" s="238">
        <f t="shared" si="37"/>
        <v>1.724137931034483E-3</v>
      </c>
      <c r="T386" s="86"/>
      <c r="U386" s="99" t="s">
        <v>136</v>
      </c>
      <c r="V386" s="5">
        <f t="shared" si="39"/>
        <v>1.2480674867244741E-3</v>
      </c>
      <c r="W386" s="5">
        <f t="shared" si="39"/>
        <v>1.5537406735228877E-3</v>
      </c>
      <c r="X386" s="5">
        <f t="shared" si="39"/>
        <v>1.7661490891980912E-3</v>
      </c>
      <c r="Y386" s="129">
        <v>1.724137931034483E-3</v>
      </c>
      <c r="Z386" s="5">
        <f t="shared" si="38"/>
        <v>1.8535322981783967E-3</v>
      </c>
      <c r="AA386" s="5">
        <f t="shared" si="38"/>
        <v>1.7014519056261345E-3</v>
      </c>
      <c r="AB386" s="5">
        <f t="shared" si="38"/>
        <v>1.5366001209921357E-3</v>
      </c>
      <c r="AC386" s="5">
        <f t="shared" si="38"/>
        <v>9.6551724137931057E-4</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137</v>
      </c>
      <c r="K387" s="238">
        <f t="shared" si="36"/>
        <v>1.724137931034483E-3</v>
      </c>
      <c r="L387" s="238">
        <f t="shared" si="36"/>
        <v>1.724137931034483E-3</v>
      </c>
      <c r="M387" s="238">
        <f t="shared" si="36"/>
        <v>1.724137931034483E-3</v>
      </c>
      <c r="N387" s="128">
        <v>1.724137931034483E-3</v>
      </c>
      <c r="O387" s="238">
        <f t="shared" si="40"/>
        <v>1.724137931034483E-3</v>
      </c>
      <c r="P387" s="238">
        <f t="shared" si="40"/>
        <v>1.724137931034483E-3</v>
      </c>
      <c r="Q387" s="238">
        <f t="shared" si="37"/>
        <v>1.724137931034483E-3</v>
      </c>
      <c r="R387" s="238">
        <f t="shared" si="37"/>
        <v>1.724137931034483E-3</v>
      </c>
      <c r="S387" s="238">
        <f t="shared" si="37"/>
        <v>1.724137931034483E-3</v>
      </c>
      <c r="T387" s="86"/>
      <c r="U387" s="99" t="s">
        <v>137</v>
      </c>
      <c r="V387" s="5">
        <f t="shared" si="39"/>
        <v>1.2480674867244741E-3</v>
      </c>
      <c r="W387" s="5">
        <f t="shared" si="39"/>
        <v>1.5537406735228877E-3</v>
      </c>
      <c r="X387" s="5">
        <f t="shared" si="39"/>
        <v>1.7661490891980912E-3</v>
      </c>
      <c r="Y387" s="129">
        <v>1.724137931034483E-3</v>
      </c>
      <c r="Z387" s="5">
        <f t="shared" si="38"/>
        <v>1.8535322981783967E-3</v>
      </c>
      <c r="AA387" s="5">
        <f t="shared" si="38"/>
        <v>1.7014519056261345E-3</v>
      </c>
      <c r="AB387" s="5">
        <f t="shared" si="38"/>
        <v>1.5366001209921357E-3</v>
      </c>
      <c r="AC387" s="5">
        <f t="shared" si="38"/>
        <v>9.6551724137931057E-4</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t="s">
        <v>774</v>
      </c>
      <c r="J388" s="99" t="s">
        <v>364</v>
      </c>
      <c r="K388" s="238">
        <f t="shared" si="36"/>
        <v>0</v>
      </c>
      <c r="L388" s="238">
        <f t="shared" si="36"/>
        <v>0</v>
      </c>
      <c r="M388" s="238">
        <f t="shared" si="36"/>
        <v>0</v>
      </c>
      <c r="N388" s="128">
        <v>0</v>
      </c>
      <c r="O388" s="238">
        <f t="shared" si="40"/>
        <v>0</v>
      </c>
      <c r="P388" s="238">
        <f t="shared" si="40"/>
        <v>0</v>
      </c>
      <c r="Q388" s="238">
        <f t="shared" si="37"/>
        <v>0</v>
      </c>
      <c r="R388" s="238">
        <f t="shared" si="37"/>
        <v>0</v>
      </c>
      <c r="S388" s="238">
        <f t="shared" si="37"/>
        <v>0</v>
      </c>
      <c r="T388" s="86"/>
      <c r="U388" s="99" t="s">
        <v>364</v>
      </c>
      <c r="V388" s="5">
        <f t="shared" si="39"/>
        <v>0</v>
      </c>
      <c r="W388" s="5">
        <f t="shared" si="39"/>
        <v>0</v>
      </c>
      <c r="X388" s="5">
        <f t="shared" si="39"/>
        <v>0</v>
      </c>
      <c r="Y388" s="129">
        <v>0</v>
      </c>
      <c r="Z388" s="5">
        <f t="shared" si="38"/>
        <v>0</v>
      </c>
      <c r="AA388" s="5">
        <f t="shared" si="38"/>
        <v>0</v>
      </c>
      <c r="AB388" s="5">
        <f t="shared" si="38"/>
        <v>0</v>
      </c>
      <c r="AC388" s="5">
        <f t="shared" si="38"/>
        <v>0</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129</v>
      </c>
      <c r="K389" s="238">
        <f t="shared" si="36"/>
        <v>195.92819264069266</v>
      </c>
      <c r="L389" s="238">
        <f t="shared" si="36"/>
        <v>195.92819264069266</v>
      </c>
      <c r="M389" s="238">
        <f t="shared" si="36"/>
        <v>195.92819264069266</v>
      </c>
      <c r="N389" s="128">
        <v>195.92819264069266</v>
      </c>
      <c r="O389" s="238">
        <f t="shared" si="40"/>
        <v>195.92819264069266</v>
      </c>
      <c r="P389" s="238">
        <f t="shared" si="40"/>
        <v>195.92819264069266</v>
      </c>
      <c r="Q389" s="238">
        <f t="shared" si="37"/>
        <v>195.92819264069266</v>
      </c>
      <c r="R389" s="238">
        <f t="shared" si="37"/>
        <v>195.92819264069266</v>
      </c>
      <c r="S389" s="238">
        <f t="shared" si="37"/>
        <v>195.92819264069266</v>
      </c>
      <c r="T389" s="86"/>
      <c r="U389" s="99" t="s">
        <v>129</v>
      </c>
      <c r="V389" s="5">
        <f t="shared" si="39"/>
        <v>5.6268997857280061</v>
      </c>
      <c r="W389" s="5">
        <f t="shared" si="39"/>
        <v>7.0050242922904449</v>
      </c>
      <c r="X389" s="5">
        <f t="shared" si="39"/>
        <v>7.9626655107043689</v>
      </c>
      <c r="Y389" s="129">
        <v>7.7732586241509818</v>
      </c>
      <c r="Z389" s="5">
        <f t="shared" si="38"/>
        <v>8.3566318347354134</v>
      </c>
      <c r="AA389" s="5">
        <f t="shared" si="38"/>
        <v>7.6709789054121531</v>
      </c>
      <c r="AB389" s="5">
        <f t="shared" si="38"/>
        <v>6.9277462825766642</v>
      </c>
      <c r="AC389" s="5">
        <f t="shared" si="38"/>
        <v>4.3530248295245499</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130</v>
      </c>
      <c r="K390" s="238">
        <f t="shared" si="36"/>
        <v>563.19755411255414</v>
      </c>
      <c r="L390" s="238">
        <f t="shared" si="36"/>
        <v>563.19755411255414</v>
      </c>
      <c r="M390" s="238">
        <f t="shared" si="36"/>
        <v>563.19755411255414</v>
      </c>
      <c r="N390" s="128">
        <v>563.19755411255414</v>
      </c>
      <c r="O390" s="238">
        <f t="shared" si="40"/>
        <v>563.19755411255414</v>
      </c>
      <c r="P390" s="238">
        <f t="shared" si="40"/>
        <v>563.19755411255414</v>
      </c>
      <c r="Q390" s="238">
        <f t="shared" si="37"/>
        <v>563.19755411255414</v>
      </c>
      <c r="R390" s="238">
        <f t="shared" si="37"/>
        <v>563.19755411255414</v>
      </c>
      <c r="S390" s="238">
        <f t="shared" si="37"/>
        <v>563.19755411255414</v>
      </c>
      <c r="T390" s="86"/>
      <c r="U390" s="99" t="s">
        <v>130</v>
      </c>
      <c r="V390" s="5">
        <f t="shared" si="39"/>
        <v>6.8941162706418497</v>
      </c>
      <c r="W390" s="5">
        <f t="shared" si="39"/>
        <v>8.5826038829075717</v>
      </c>
      <c r="X390" s="5">
        <f t="shared" si="39"/>
        <v>9.7559124820850744</v>
      </c>
      <c r="Y390" s="129">
        <v>9.5238498635768654</v>
      </c>
      <c r="Z390" s="5">
        <f t="shared" si="38"/>
        <v>10.238602728582148</v>
      </c>
      <c r="AA390" s="5">
        <f t="shared" si="38"/>
        <v>9.3985360495824324</v>
      </c>
      <c r="AB390" s="5">
        <f t="shared" si="38"/>
        <v>8.4879223345562238</v>
      </c>
      <c r="AC390" s="5">
        <f t="shared" si="38"/>
        <v>5.3333559236030448</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131</v>
      </c>
      <c r="K391" s="238">
        <f t="shared" si="36"/>
        <v>1364.4635389610389</v>
      </c>
      <c r="L391" s="238">
        <f t="shared" si="36"/>
        <v>1364.4635389610389</v>
      </c>
      <c r="M391" s="238">
        <f t="shared" si="36"/>
        <v>1364.4635389610389</v>
      </c>
      <c r="N391" s="128">
        <v>1364.4635389610389</v>
      </c>
      <c r="O391" s="238">
        <f t="shared" si="40"/>
        <v>1364.4635389610389</v>
      </c>
      <c r="P391" s="238">
        <f t="shared" si="40"/>
        <v>1364.4635389610389</v>
      </c>
      <c r="Q391" s="238">
        <f t="shared" si="37"/>
        <v>1364.4635389610389</v>
      </c>
      <c r="R391" s="238">
        <f t="shared" si="37"/>
        <v>1364.4635389610389</v>
      </c>
      <c r="S391" s="238">
        <f t="shared" si="37"/>
        <v>1364.4635389610389</v>
      </c>
      <c r="T391" s="86"/>
      <c r="U391" s="99" t="s">
        <v>131</v>
      </c>
      <c r="V391" s="5">
        <f t="shared" si="39"/>
        <v>27.308688732604413</v>
      </c>
      <c r="W391" s="5">
        <f t="shared" si="39"/>
        <v>33.997056149408962</v>
      </c>
      <c r="X391" s="5">
        <f t="shared" si="39"/>
        <v>38.64471772986029</v>
      </c>
      <c r="Y391" s="129">
        <v>37.725480866638115</v>
      </c>
      <c r="Z391" s="5">
        <f t="shared" si="38"/>
        <v>40.556730405362423</v>
      </c>
      <c r="AA391" s="5">
        <f t="shared" si="38"/>
        <v>37.229092960498136</v>
      </c>
      <c r="AB391" s="5">
        <f t="shared" si="38"/>
        <v>33.62200750921432</v>
      </c>
      <c r="AC391" s="5">
        <f t="shared" si="38"/>
        <v>21.126269285317345</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132</v>
      </c>
      <c r="K392" s="238">
        <f t="shared" si="36"/>
        <v>1365.9157142857146</v>
      </c>
      <c r="L392" s="238">
        <f t="shared" si="36"/>
        <v>1365.9157142857146</v>
      </c>
      <c r="M392" s="238">
        <f t="shared" si="36"/>
        <v>1365.9157142857146</v>
      </c>
      <c r="N392" s="128">
        <v>1365.9157142857146</v>
      </c>
      <c r="O392" s="238">
        <f t="shared" si="40"/>
        <v>1365.9157142857146</v>
      </c>
      <c r="P392" s="238">
        <f t="shared" si="40"/>
        <v>1365.9157142857146</v>
      </c>
      <c r="Q392" s="238">
        <f t="shared" si="37"/>
        <v>1365.9157142857146</v>
      </c>
      <c r="R392" s="238">
        <f t="shared" si="37"/>
        <v>1365.9157142857146</v>
      </c>
      <c r="S392" s="238">
        <f t="shared" si="37"/>
        <v>1365.9157142857146</v>
      </c>
      <c r="T392" s="86"/>
      <c r="U392" s="99" t="s">
        <v>132</v>
      </c>
      <c r="V392" s="5">
        <f t="shared" si="39"/>
        <v>29.131370103043764</v>
      </c>
      <c r="W392" s="5">
        <f t="shared" si="39"/>
        <v>36.266143526692147</v>
      </c>
      <c r="X392" s="5">
        <f t="shared" si="39"/>
        <v>41.224006972262011</v>
      </c>
      <c r="Y392" s="129">
        <v>40.243416892046454</v>
      </c>
      <c r="Z392" s="5">
        <f t="shared" si="38"/>
        <v>43.263634339110375</v>
      </c>
      <c r="AA392" s="5">
        <f t="shared" si="38"/>
        <v>39.713898248730054</v>
      </c>
      <c r="AB392" s="5">
        <f t="shared" si="38"/>
        <v>35.866062773964209</v>
      </c>
      <c r="AC392" s="5">
        <f t="shared" si="38"/>
        <v>22.536313459546015</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133</v>
      </c>
      <c r="K393" s="238">
        <f t="shared" si="36"/>
        <v>737.74500000000012</v>
      </c>
      <c r="L393" s="238">
        <f t="shared" si="36"/>
        <v>737.74500000000012</v>
      </c>
      <c r="M393" s="238">
        <f t="shared" si="36"/>
        <v>737.74500000000012</v>
      </c>
      <c r="N393" s="128">
        <v>737.74500000000012</v>
      </c>
      <c r="O393" s="238">
        <f t="shared" si="40"/>
        <v>737.74500000000012</v>
      </c>
      <c r="P393" s="238">
        <f t="shared" si="40"/>
        <v>737.74500000000012</v>
      </c>
      <c r="Q393" s="238">
        <f t="shared" si="37"/>
        <v>737.74500000000012</v>
      </c>
      <c r="R393" s="238">
        <f t="shared" si="37"/>
        <v>737.74500000000012</v>
      </c>
      <c r="S393" s="238">
        <f t="shared" si="37"/>
        <v>737.74500000000012</v>
      </c>
      <c r="T393" s="86"/>
      <c r="U393" s="99" t="s">
        <v>133</v>
      </c>
      <c r="V393" s="5">
        <f t="shared" si="39"/>
        <v>6.8498171818434983</v>
      </c>
      <c r="W393" s="5">
        <f t="shared" si="39"/>
        <v>8.5274551855830065</v>
      </c>
      <c r="X393" s="5">
        <f t="shared" si="39"/>
        <v>9.6932245295779147</v>
      </c>
      <c r="Y393" s="129">
        <v>9.4626530612244917</v>
      </c>
      <c r="Z393" s="5">
        <f t="shared" si="38"/>
        <v>10.172813183753037</v>
      </c>
      <c r="AA393" s="5">
        <f t="shared" si="38"/>
        <v>9.3381444683136419</v>
      </c>
      <c r="AB393" s="5">
        <f t="shared" si="38"/>
        <v>8.4333820264948098</v>
      </c>
      <c r="AC393" s="5">
        <f t="shared" si="38"/>
        <v>5.2990857142857157</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134</v>
      </c>
      <c r="K394" s="238">
        <f t="shared" si="36"/>
        <v>0</v>
      </c>
      <c r="L394" s="238">
        <f t="shared" si="36"/>
        <v>0</v>
      </c>
      <c r="M394" s="238">
        <f t="shared" si="36"/>
        <v>0</v>
      </c>
      <c r="N394" s="128">
        <v>0</v>
      </c>
      <c r="O394" s="238">
        <f t="shared" si="40"/>
        <v>0</v>
      </c>
      <c r="P394" s="238">
        <f t="shared" si="40"/>
        <v>0</v>
      </c>
      <c r="Q394" s="238">
        <f t="shared" si="37"/>
        <v>0</v>
      </c>
      <c r="R394" s="238">
        <f t="shared" si="37"/>
        <v>0</v>
      </c>
      <c r="S394" s="238">
        <f t="shared" si="37"/>
        <v>0</v>
      </c>
      <c r="T394" s="86"/>
      <c r="U394" s="99" t="s">
        <v>134</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135</v>
      </c>
      <c r="K395" s="238">
        <f t="shared" si="36"/>
        <v>0</v>
      </c>
      <c r="L395" s="238">
        <f t="shared" si="36"/>
        <v>0</v>
      </c>
      <c r="M395" s="238">
        <f t="shared" si="36"/>
        <v>0</v>
      </c>
      <c r="N395" s="128">
        <v>0</v>
      </c>
      <c r="O395" s="238">
        <f t="shared" si="40"/>
        <v>0</v>
      </c>
      <c r="P395" s="238">
        <f t="shared" si="40"/>
        <v>0</v>
      </c>
      <c r="Q395" s="238">
        <f t="shared" si="37"/>
        <v>0</v>
      </c>
      <c r="R395" s="238">
        <f t="shared" si="37"/>
        <v>0</v>
      </c>
      <c r="S395" s="238">
        <f t="shared" si="37"/>
        <v>0</v>
      </c>
      <c r="T395" s="86"/>
      <c r="U395" s="99" t="s">
        <v>135</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c r="J396" s="99" t="s">
        <v>136</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136</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137</v>
      </c>
      <c r="K397" s="238">
        <f t="shared" si="36"/>
        <v>0</v>
      </c>
      <c r="L397" s="238">
        <f t="shared" si="36"/>
        <v>0</v>
      </c>
      <c r="M397" s="238">
        <f t="shared" si="36"/>
        <v>0</v>
      </c>
      <c r="N397" s="128">
        <v>0</v>
      </c>
      <c r="O397" s="238">
        <f t="shared" si="40"/>
        <v>0</v>
      </c>
      <c r="P397" s="238">
        <f t="shared" si="40"/>
        <v>0</v>
      </c>
      <c r="Q397" s="238">
        <f t="shared" si="40"/>
        <v>0</v>
      </c>
      <c r="R397" s="238">
        <f t="shared" si="40"/>
        <v>0</v>
      </c>
      <c r="S397" s="238">
        <f t="shared" si="40"/>
        <v>0</v>
      </c>
      <c r="T397" s="86"/>
      <c r="U397" s="99" t="s">
        <v>137</v>
      </c>
      <c r="V397" s="5">
        <f t="shared" si="39"/>
        <v>0</v>
      </c>
      <c r="W397" s="5">
        <f t="shared" si="39"/>
        <v>0</v>
      </c>
      <c r="X397" s="5">
        <f t="shared" si="39"/>
        <v>0</v>
      </c>
      <c r="Y397" s="129">
        <v>0</v>
      </c>
      <c r="Z397" s="5">
        <f t="shared" si="38"/>
        <v>0</v>
      </c>
      <c r="AA397" s="5">
        <f t="shared" si="38"/>
        <v>0</v>
      </c>
      <c r="AB397" s="5">
        <f t="shared" si="38"/>
        <v>0</v>
      </c>
      <c r="AC397" s="5">
        <f t="shared" si="38"/>
        <v>0</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t="s">
        <v>775</v>
      </c>
      <c r="J398" s="99" t="s">
        <v>364</v>
      </c>
      <c r="K398" s="238">
        <f t="shared" si="36"/>
        <v>0</v>
      </c>
      <c r="L398" s="238">
        <f t="shared" si="36"/>
        <v>0</v>
      </c>
      <c r="M398" s="238">
        <f t="shared" si="36"/>
        <v>0</v>
      </c>
      <c r="N398" s="128">
        <v>0</v>
      </c>
      <c r="O398" s="238">
        <f t="shared" si="40"/>
        <v>0</v>
      </c>
      <c r="P398" s="238">
        <f t="shared" si="40"/>
        <v>0</v>
      </c>
      <c r="Q398" s="238">
        <f t="shared" si="40"/>
        <v>0</v>
      </c>
      <c r="R398" s="238">
        <f t="shared" si="40"/>
        <v>0</v>
      </c>
      <c r="S398" s="238">
        <f t="shared" si="40"/>
        <v>0</v>
      </c>
      <c r="T398" s="86"/>
      <c r="U398" s="99" t="s">
        <v>364</v>
      </c>
      <c r="V398" s="5">
        <f t="shared" si="39"/>
        <v>0</v>
      </c>
      <c r="W398" s="5">
        <f t="shared" si="39"/>
        <v>0</v>
      </c>
      <c r="X398" s="5">
        <f t="shared" si="39"/>
        <v>0</v>
      </c>
      <c r="Y398" s="129">
        <v>0</v>
      </c>
      <c r="Z398" s="5">
        <f t="shared" si="38"/>
        <v>0</v>
      </c>
      <c r="AA398" s="5">
        <f t="shared" si="38"/>
        <v>0</v>
      </c>
      <c r="AB398" s="5">
        <f t="shared" si="38"/>
        <v>0</v>
      </c>
      <c r="AC398" s="5">
        <f t="shared" si="38"/>
        <v>0</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129</v>
      </c>
      <c r="K399" s="238">
        <f t="shared" si="36"/>
        <v>146.42351190476191</v>
      </c>
      <c r="L399" s="238">
        <f t="shared" si="36"/>
        <v>146.42351190476191</v>
      </c>
      <c r="M399" s="238">
        <f t="shared" si="36"/>
        <v>146.42351190476191</v>
      </c>
      <c r="N399" s="128">
        <v>146.42351190476191</v>
      </c>
      <c r="O399" s="238">
        <f t="shared" si="40"/>
        <v>146.42351190476191</v>
      </c>
      <c r="P399" s="238">
        <f t="shared" si="40"/>
        <v>146.42351190476191</v>
      </c>
      <c r="Q399" s="238">
        <f t="shared" si="40"/>
        <v>146.42351190476191</v>
      </c>
      <c r="R399" s="238">
        <f t="shared" si="40"/>
        <v>146.42351190476191</v>
      </c>
      <c r="S399" s="238">
        <f t="shared" si="40"/>
        <v>146.42351190476191</v>
      </c>
      <c r="T399" s="86"/>
      <c r="U399" s="99" t="s">
        <v>129</v>
      </c>
      <c r="V399" s="5">
        <f t="shared" si="39"/>
        <v>5.4720589329903699</v>
      </c>
      <c r="W399" s="5">
        <f t="shared" si="39"/>
        <v>6.8122602523803621</v>
      </c>
      <c r="X399" s="5">
        <f t="shared" si="39"/>
        <v>7.743549129625527</v>
      </c>
      <c r="Y399" s="129">
        <v>7.559354335866594</v>
      </c>
      <c r="Z399" s="5">
        <f t="shared" si="38"/>
        <v>8.1266743006441082</v>
      </c>
      <c r="AA399" s="5">
        <f t="shared" si="38"/>
        <v>7.4598891472367699</v>
      </c>
      <c r="AB399" s="5">
        <f t="shared" si="38"/>
        <v>6.7371087765267186</v>
      </c>
      <c r="AC399" s="5">
        <f t="shared" si="38"/>
        <v>4.2332384280852926</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130</v>
      </c>
      <c r="K400" s="238">
        <f t="shared" si="36"/>
        <v>418.78352272727278</v>
      </c>
      <c r="L400" s="238">
        <f t="shared" si="36"/>
        <v>418.78352272727278</v>
      </c>
      <c r="M400" s="238">
        <f t="shared" si="36"/>
        <v>418.78352272727278</v>
      </c>
      <c r="N400" s="128">
        <v>418.78352272727278</v>
      </c>
      <c r="O400" s="238">
        <f t="shared" si="40"/>
        <v>418.78352272727278</v>
      </c>
      <c r="P400" s="238">
        <f t="shared" si="40"/>
        <v>418.78352272727278</v>
      </c>
      <c r="Q400" s="238">
        <f t="shared" si="40"/>
        <v>418.78352272727278</v>
      </c>
      <c r="R400" s="238">
        <f t="shared" si="40"/>
        <v>418.78352272727278</v>
      </c>
      <c r="S400" s="238">
        <f t="shared" si="40"/>
        <v>418.78352272727278</v>
      </c>
      <c r="T400" s="86"/>
      <c r="U400" s="99" t="s">
        <v>130</v>
      </c>
      <c r="V400" s="5">
        <f t="shared" si="39"/>
        <v>8.2083000483923989</v>
      </c>
      <c r="W400" s="5">
        <f t="shared" si="39"/>
        <v>10.218653863933771</v>
      </c>
      <c r="X400" s="5">
        <f t="shared" si="39"/>
        <v>11.615623200296771</v>
      </c>
      <c r="Y400" s="129">
        <v>11.339323885351558</v>
      </c>
      <c r="Z400" s="5">
        <f t="shared" si="38"/>
        <v>12.190325775382817</v>
      </c>
      <c r="AA400" s="5">
        <f t="shared" si="38"/>
        <v>11.190122255281143</v>
      </c>
      <c r="AB400" s="5">
        <f t="shared" si="38"/>
        <v>10.105923743436126</v>
      </c>
      <c r="AC400" s="5">
        <f t="shared" si="38"/>
        <v>6.3500213757968726</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131</v>
      </c>
      <c r="K401" s="238">
        <f t="shared" si="36"/>
        <v>1082.0823376623377</v>
      </c>
      <c r="L401" s="238">
        <f t="shared" si="36"/>
        <v>1082.0823376623377</v>
      </c>
      <c r="M401" s="238">
        <f t="shared" si="36"/>
        <v>1082.0823376623377</v>
      </c>
      <c r="N401" s="128">
        <v>1082.0823376623377</v>
      </c>
      <c r="O401" s="238">
        <f t="shared" si="40"/>
        <v>1082.0823376623377</v>
      </c>
      <c r="P401" s="238">
        <f t="shared" si="40"/>
        <v>1082.0823376623377</v>
      </c>
      <c r="Q401" s="238">
        <f t="shared" si="40"/>
        <v>1082.0823376623377</v>
      </c>
      <c r="R401" s="238">
        <f t="shared" si="40"/>
        <v>1082.0823376623377</v>
      </c>
      <c r="S401" s="238">
        <f t="shared" si="40"/>
        <v>1082.0823376623377</v>
      </c>
      <c r="T401" s="86"/>
      <c r="U401" s="99" t="s">
        <v>131</v>
      </c>
      <c r="V401" s="5">
        <f t="shared" si="39"/>
        <v>15.293544165612676</v>
      </c>
      <c r="W401" s="5">
        <f t="shared" si="39"/>
        <v>19.039196089303189</v>
      </c>
      <c r="X401" s="5">
        <f t="shared" si="39"/>
        <v>21.642002043973235</v>
      </c>
      <c r="Y401" s="129">
        <v>21.127206562432484</v>
      </c>
      <c r="Z401" s="5">
        <f t="shared" si="38"/>
        <v>22.712776645578003</v>
      </c>
      <c r="AA401" s="5">
        <f t="shared" si="38"/>
        <v>20.849217002400476</v>
      </c>
      <c r="AB401" s="5">
        <f t="shared" si="38"/>
        <v>18.829159532834563</v>
      </c>
      <c r="AC401" s="5">
        <f t="shared" si="38"/>
        <v>11.831235674962192</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132</v>
      </c>
      <c r="K402" s="238">
        <f t="shared" si="36"/>
        <v>1568.3524107142857</v>
      </c>
      <c r="L402" s="238">
        <f t="shared" si="36"/>
        <v>1568.3524107142857</v>
      </c>
      <c r="M402" s="238">
        <f t="shared" si="36"/>
        <v>1568.3524107142857</v>
      </c>
      <c r="N402" s="128">
        <v>1568.3524107142857</v>
      </c>
      <c r="O402" s="238">
        <f t="shared" si="40"/>
        <v>1568.3524107142857</v>
      </c>
      <c r="P402" s="238">
        <f t="shared" si="40"/>
        <v>1568.3524107142857</v>
      </c>
      <c r="Q402" s="238">
        <f t="shared" si="40"/>
        <v>1568.3524107142857</v>
      </c>
      <c r="R402" s="238">
        <f t="shared" si="40"/>
        <v>1568.3524107142857</v>
      </c>
      <c r="S402" s="238">
        <f t="shared" si="40"/>
        <v>1568.3524107142857</v>
      </c>
      <c r="T402" s="86"/>
      <c r="U402" s="99" t="s">
        <v>132</v>
      </c>
      <c r="V402" s="5">
        <f t="shared" si="39"/>
        <v>38.755140168834373</v>
      </c>
      <c r="W402" s="5">
        <f t="shared" si="39"/>
        <v>48.246940352907316</v>
      </c>
      <c r="X402" s="5">
        <f t="shared" si="39"/>
        <v>54.842671761740853</v>
      </c>
      <c r="Y402" s="129">
        <v>53.538136277398777</v>
      </c>
      <c r="Z402" s="5">
        <f t="shared" si="38"/>
        <v>57.556105569172374</v>
      </c>
      <c r="AA402" s="5">
        <f t="shared" si="38"/>
        <v>52.833687115854055</v>
      </c>
      <c r="AB402" s="5">
        <f t="shared" si="38"/>
        <v>47.714689875295754</v>
      </c>
      <c r="AC402" s="5">
        <f t="shared" si="38"/>
        <v>29.981356315343319</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133</v>
      </c>
      <c r="K403" s="238">
        <f t="shared" si="36"/>
        <v>770.32660714285714</v>
      </c>
      <c r="L403" s="238">
        <f t="shared" si="36"/>
        <v>770.32660714285714</v>
      </c>
      <c r="M403" s="238">
        <f t="shared" si="36"/>
        <v>770.32660714285714</v>
      </c>
      <c r="N403" s="128">
        <v>770.32660714285714</v>
      </c>
      <c r="O403" s="238">
        <f t="shared" si="40"/>
        <v>770.32660714285714</v>
      </c>
      <c r="P403" s="238">
        <f t="shared" si="40"/>
        <v>770.32660714285714</v>
      </c>
      <c r="Q403" s="238">
        <f t="shared" si="40"/>
        <v>770.32660714285714</v>
      </c>
      <c r="R403" s="238">
        <f t="shared" si="40"/>
        <v>770.32660714285714</v>
      </c>
      <c r="S403" s="238">
        <f t="shared" si="40"/>
        <v>770.32660714285714</v>
      </c>
      <c r="T403" s="86"/>
      <c r="U403" s="99" t="s">
        <v>133</v>
      </c>
      <c r="V403" s="5">
        <f t="shared" si="39"/>
        <v>8.7993972953216346</v>
      </c>
      <c r="W403" s="5">
        <f t="shared" si="39"/>
        <v>10.954520989974933</v>
      </c>
      <c r="X403" s="5">
        <f t="shared" si="39"/>
        <v>12.452089076858812</v>
      </c>
      <c r="Y403" s="129">
        <v>12.155892857142854</v>
      </c>
      <c r="Z403" s="5">
        <f t="shared" si="38"/>
        <v>13.068177213868001</v>
      </c>
      <c r="AA403" s="5">
        <f t="shared" si="38"/>
        <v>11.995946898496237</v>
      </c>
      <c r="AB403" s="5">
        <f t="shared" si="38"/>
        <v>10.833672932330824</v>
      </c>
      <c r="AC403" s="5">
        <f t="shared" si="38"/>
        <v>6.8072999999999988</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134</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134</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135</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135</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c r="J406" s="99" t="s">
        <v>136</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136</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137</v>
      </c>
      <c r="K407" s="238">
        <f t="shared" si="36"/>
        <v>0</v>
      </c>
      <c r="L407" s="238">
        <f t="shared" si="36"/>
        <v>0</v>
      </c>
      <c r="M407" s="238">
        <f t="shared" si="36"/>
        <v>0</v>
      </c>
      <c r="N407" s="128">
        <v>0</v>
      </c>
      <c r="O407" s="238">
        <f t="shared" si="40"/>
        <v>0</v>
      </c>
      <c r="P407" s="238">
        <f t="shared" si="40"/>
        <v>0</v>
      </c>
      <c r="Q407" s="238">
        <f t="shared" si="40"/>
        <v>0</v>
      </c>
      <c r="R407" s="238">
        <f t="shared" si="40"/>
        <v>0</v>
      </c>
      <c r="S407" s="238">
        <f t="shared" si="40"/>
        <v>0</v>
      </c>
      <c r="T407" s="86"/>
      <c r="U407" s="99" t="s">
        <v>137</v>
      </c>
      <c r="V407" s="5">
        <f t="shared" si="39"/>
        <v>0</v>
      </c>
      <c r="W407" s="5">
        <f t="shared" si="39"/>
        <v>0</v>
      </c>
      <c r="X407" s="5">
        <f t="shared" si="39"/>
        <v>0</v>
      </c>
      <c r="Y407" s="129">
        <v>0</v>
      </c>
      <c r="Z407" s="5">
        <f t="shared" si="38"/>
        <v>0</v>
      </c>
      <c r="AA407" s="5">
        <f t="shared" si="38"/>
        <v>0</v>
      </c>
      <c r="AB407" s="5">
        <f t="shared" si="38"/>
        <v>0</v>
      </c>
      <c r="AC407" s="5">
        <f t="shared" si="38"/>
        <v>0</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t="s">
        <v>776</v>
      </c>
      <c r="J408" s="99" t="s">
        <v>364</v>
      </c>
      <c r="K408" s="238">
        <f t="shared" si="36"/>
        <v>0</v>
      </c>
      <c r="L408" s="238">
        <f t="shared" si="36"/>
        <v>0</v>
      </c>
      <c r="M408" s="238">
        <f t="shared" si="36"/>
        <v>0</v>
      </c>
      <c r="N408" s="128">
        <v>0</v>
      </c>
      <c r="O408" s="238">
        <f t="shared" si="40"/>
        <v>0</v>
      </c>
      <c r="P408" s="238">
        <f t="shared" si="40"/>
        <v>0</v>
      </c>
      <c r="Q408" s="238">
        <f t="shared" si="40"/>
        <v>0</v>
      </c>
      <c r="R408" s="238">
        <f t="shared" si="40"/>
        <v>0</v>
      </c>
      <c r="S408" s="238">
        <f t="shared" si="40"/>
        <v>0</v>
      </c>
      <c r="T408" s="86"/>
      <c r="U408" s="99" t="s">
        <v>364</v>
      </c>
      <c r="V408" s="5">
        <f t="shared" si="39"/>
        <v>0</v>
      </c>
      <c r="W408" s="5">
        <f t="shared" si="39"/>
        <v>0</v>
      </c>
      <c r="X408" s="5">
        <f t="shared" si="39"/>
        <v>0</v>
      </c>
      <c r="Y408" s="129">
        <v>0</v>
      </c>
      <c r="Z408" s="5">
        <f t="shared" si="38"/>
        <v>0</v>
      </c>
      <c r="AA408" s="5">
        <f t="shared" si="38"/>
        <v>0</v>
      </c>
      <c r="AB408" s="5">
        <f t="shared" si="38"/>
        <v>0</v>
      </c>
      <c r="AC408" s="5">
        <f t="shared" si="38"/>
        <v>0</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129</v>
      </c>
      <c r="K409" s="238">
        <f t="shared" si="36"/>
        <v>146.42351190476191</v>
      </c>
      <c r="L409" s="238">
        <f t="shared" si="36"/>
        <v>146.42351190476191</v>
      </c>
      <c r="M409" s="238">
        <f t="shared" si="36"/>
        <v>146.42351190476191</v>
      </c>
      <c r="N409" s="128">
        <v>146.42351190476191</v>
      </c>
      <c r="O409" s="238">
        <f t="shared" si="40"/>
        <v>146.42351190476191</v>
      </c>
      <c r="P409" s="238">
        <f t="shared" si="40"/>
        <v>146.42351190476191</v>
      </c>
      <c r="Q409" s="238">
        <f t="shared" si="40"/>
        <v>146.42351190476191</v>
      </c>
      <c r="R409" s="238">
        <f t="shared" si="40"/>
        <v>146.42351190476191</v>
      </c>
      <c r="S409" s="238">
        <f t="shared" si="40"/>
        <v>146.42351190476191</v>
      </c>
      <c r="T409" s="86"/>
      <c r="U409" s="99" t="s">
        <v>129</v>
      </c>
      <c r="V409" s="5">
        <f t="shared" si="39"/>
        <v>5.4720589329903699</v>
      </c>
      <c r="W409" s="5">
        <f t="shared" si="39"/>
        <v>6.8122602523803621</v>
      </c>
      <c r="X409" s="5">
        <f t="shared" si="39"/>
        <v>7.743549129625527</v>
      </c>
      <c r="Y409" s="129">
        <v>7.559354335866594</v>
      </c>
      <c r="Z409" s="5">
        <f t="shared" si="38"/>
        <v>8.1266743006441082</v>
      </c>
      <c r="AA409" s="5">
        <f t="shared" si="38"/>
        <v>7.4598891472367699</v>
      </c>
      <c r="AB409" s="5">
        <f t="shared" si="38"/>
        <v>6.7371087765267186</v>
      </c>
      <c r="AC409" s="5">
        <f t="shared" si="38"/>
        <v>4.2332384280852926</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130</v>
      </c>
      <c r="K410" s="238">
        <f t="shared" si="36"/>
        <v>418.78352272727278</v>
      </c>
      <c r="L410" s="238">
        <f t="shared" si="36"/>
        <v>418.78352272727278</v>
      </c>
      <c r="M410" s="238">
        <f t="shared" si="36"/>
        <v>418.78352272727278</v>
      </c>
      <c r="N410" s="128">
        <v>418.78352272727278</v>
      </c>
      <c r="O410" s="238">
        <f t="shared" si="40"/>
        <v>418.78352272727278</v>
      </c>
      <c r="P410" s="238">
        <f t="shared" si="40"/>
        <v>418.78352272727278</v>
      </c>
      <c r="Q410" s="238">
        <f t="shared" si="40"/>
        <v>418.78352272727278</v>
      </c>
      <c r="R410" s="238">
        <f t="shared" si="40"/>
        <v>418.78352272727278</v>
      </c>
      <c r="S410" s="238">
        <f t="shared" si="40"/>
        <v>418.78352272727278</v>
      </c>
      <c r="T410" s="86"/>
      <c r="U410" s="99" t="s">
        <v>130</v>
      </c>
      <c r="V410" s="5">
        <f t="shared" si="39"/>
        <v>8.2083000483923989</v>
      </c>
      <c r="W410" s="5">
        <f t="shared" si="39"/>
        <v>10.218653863933771</v>
      </c>
      <c r="X410" s="5">
        <f t="shared" si="39"/>
        <v>11.615623200296771</v>
      </c>
      <c r="Y410" s="129">
        <v>11.339323885351558</v>
      </c>
      <c r="Z410" s="5">
        <f t="shared" si="38"/>
        <v>12.190325775382817</v>
      </c>
      <c r="AA410" s="5">
        <f t="shared" si="38"/>
        <v>11.190122255281143</v>
      </c>
      <c r="AB410" s="5">
        <f t="shared" si="38"/>
        <v>10.105923743436126</v>
      </c>
      <c r="AC410" s="5">
        <f t="shared" si="38"/>
        <v>6.3500213757968726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131</v>
      </c>
      <c r="K411" s="238">
        <f t="shared" si="36"/>
        <v>1082.0823376623377</v>
      </c>
      <c r="L411" s="238">
        <f t="shared" si="36"/>
        <v>1082.0823376623377</v>
      </c>
      <c r="M411" s="238">
        <f t="shared" si="36"/>
        <v>1082.0823376623377</v>
      </c>
      <c r="N411" s="128">
        <v>1082.0823376623377</v>
      </c>
      <c r="O411" s="238">
        <f t="shared" si="40"/>
        <v>1082.0823376623377</v>
      </c>
      <c r="P411" s="238">
        <f t="shared" si="40"/>
        <v>1082.0823376623377</v>
      </c>
      <c r="Q411" s="238">
        <f t="shared" si="40"/>
        <v>1082.0823376623377</v>
      </c>
      <c r="R411" s="238">
        <f t="shared" si="40"/>
        <v>1082.0823376623377</v>
      </c>
      <c r="S411" s="238">
        <f t="shared" si="40"/>
        <v>1082.0823376623377</v>
      </c>
      <c r="T411" s="86"/>
      <c r="U411" s="99" t="s">
        <v>131</v>
      </c>
      <c r="V411" s="5">
        <f t="shared" si="39"/>
        <v>15.293544165612676</v>
      </c>
      <c r="W411" s="5">
        <f t="shared" si="39"/>
        <v>19.039196089303189</v>
      </c>
      <c r="X411" s="5">
        <f t="shared" si="39"/>
        <v>21.642002043973235</v>
      </c>
      <c r="Y411" s="129">
        <v>21.127206562432484</v>
      </c>
      <c r="Z411" s="5">
        <f t="shared" si="38"/>
        <v>22.712776645578003</v>
      </c>
      <c r="AA411" s="5">
        <f t="shared" si="38"/>
        <v>20.849217002400476</v>
      </c>
      <c r="AB411" s="5">
        <f t="shared" si="38"/>
        <v>18.829159532834563</v>
      </c>
      <c r="AC411" s="5">
        <f t="shared" si="38"/>
        <v>11.831235674962192</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132</v>
      </c>
      <c r="K412" s="238">
        <f t="shared" si="36"/>
        <v>1118.2691964285714</v>
      </c>
      <c r="L412" s="238">
        <f t="shared" si="36"/>
        <v>1118.2691964285714</v>
      </c>
      <c r="M412" s="238">
        <f t="shared" si="36"/>
        <v>1118.2691964285714</v>
      </c>
      <c r="N412" s="128">
        <v>1118.2691964285714</v>
      </c>
      <c r="O412" s="238">
        <f t="shared" si="40"/>
        <v>1118.2691964285714</v>
      </c>
      <c r="P412" s="238">
        <f t="shared" si="40"/>
        <v>1118.2691964285714</v>
      </c>
      <c r="Q412" s="238">
        <f t="shared" si="40"/>
        <v>1118.2691964285714</v>
      </c>
      <c r="R412" s="238">
        <f t="shared" si="40"/>
        <v>1118.2691964285714</v>
      </c>
      <c r="S412" s="238">
        <f t="shared" si="40"/>
        <v>1118.2691964285714</v>
      </c>
      <c r="T412" s="86"/>
      <c r="U412" s="99" t="s">
        <v>132</v>
      </c>
      <c r="V412" s="5">
        <f t="shared" si="39"/>
        <v>18.623787425496019</v>
      </c>
      <c r="W412" s="5">
        <f t="shared" si="39"/>
        <v>23.185073183807216</v>
      </c>
      <c r="X412" s="5">
        <f t="shared" si="39"/>
        <v>26.354652732188391</v>
      </c>
      <c r="Y412" s="129">
        <v>25.727758043030722</v>
      </c>
      <c r="Z412" s="5">
        <f t="shared" si="38"/>
        <v>27.658593685636344</v>
      </c>
      <c r="AA412" s="5">
        <f t="shared" si="38"/>
        <v>25.38923491088558</v>
      </c>
      <c r="AB412" s="5">
        <f t="shared" si="38"/>
        <v>22.92930015063089</v>
      </c>
      <c r="AC412" s="5">
        <f t="shared" si="38"/>
        <v>14.407544504097206</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133</v>
      </c>
      <c r="K413" s="238">
        <f t="shared" si="36"/>
        <v>769.11294642857138</v>
      </c>
      <c r="L413" s="238">
        <f t="shared" si="36"/>
        <v>769.11294642857138</v>
      </c>
      <c r="M413" s="238">
        <f t="shared" si="36"/>
        <v>769.11294642857138</v>
      </c>
      <c r="N413" s="128">
        <v>769.11294642857138</v>
      </c>
      <c r="O413" s="238">
        <f t="shared" si="40"/>
        <v>769.11294642857138</v>
      </c>
      <c r="P413" s="238">
        <f t="shared" si="40"/>
        <v>769.11294642857138</v>
      </c>
      <c r="Q413" s="238">
        <f t="shared" si="40"/>
        <v>769.11294642857138</v>
      </c>
      <c r="R413" s="238">
        <f t="shared" si="40"/>
        <v>769.11294642857138</v>
      </c>
      <c r="S413" s="238">
        <f t="shared" si="40"/>
        <v>769.11294642857138</v>
      </c>
      <c r="T413" s="86"/>
      <c r="U413" s="99" t="s">
        <v>133</v>
      </c>
      <c r="V413" s="5">
        <f t="shared" ref="V413:X447" si="41">V$229*$Y413</f>
        <v>6.1783638784461141</v>
      </c>
      <c r="W413" s="5">
        <f t="shared" si="41"/>
        <v>7.6915514232008571</v>
      </c>
      <c r="X413" s="5">
        <f t="shared" si="41"/>
        <v>8.7430462316505544</v>
      </c>
      <c r="Y413" s="129">
        <v>8.535076530612244</v>
      </c>
      <c r="Z413" s="5">
        <f t="shared" si="38"/>
        <v>9.1756232098102402</v>
      </c>
      <c r="AA413" s="5">
        <f t="shared" si="38"/>
        <v>8.4227728920515563</v>
      </c>
      <c r="AB413" s="5">
        <f t="shared" si="38"/>
        <v>7.606699785177228</v>
      </c>
      <c r="AC413" s="5">
        <f t="shared" si="38"/>
        <v>4.7796428571428571</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134</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134</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135</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135</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c r="J416" s="99" t="s">
        <v>136</v>
      </c>
      <c r="K416" s="238">
        <f t="shared" si="36"/>
        <v>1.869158878504673E-3</v>
      </c>
      <c r="L416" s="238">
        <f t="shared" si="36"/>
        <v>1.869158878504673E-3</v>
      </c>
      <c r="M416" s="238">
        <f t="shared" si="36"/>
        <v>1.869158878504673E-3</v>
      </c>
      <c r="N416" s="128">
        <v>1.869158878504673E-3</v>
      </c>
      <c r="O416" s="238">
        <f t="shared" si="40"/>
        <v>1.869158878504673E-3</v>
      </c>
      <c r="P416" s="238">
        <f t="shared" si="40"/>
        <v>1.869158878504673E-3</v>
      </c>
      <c r="Q416" s="238">
        <f t="shared" si="40"/>
        <v>1.869158878504673E-3</v>
      </c>
      <c r="R416" s="238">
        <f t="shared" si="40"/>
        <v>1.869158878504673E-3</v>
      </c>
      <c r="S416" s="238">
        <f t="shared" si="40"/>
        <v>1.869158878504673E-3</v>
      </c>
      <c r="T416" s="86"/>
      <c r="U416" s="99" t="s">
        <v>136</v>
      </c>
      <c r="V416" s="5">
        <f t="shared" si="41"/>
        <v>1.353045125794757E-3</v>
      </c>
      <c r="W416" s="5">
        <f t="shared" si="41"/>
        <v>1.6844291413892986E-3</v>
      </c>
      <c r="X416" s="5">
        <f t="shared" si="41"/>
        <v>1.914703685485781E-3</v>
      </c>
      <c r="Y416" s="129">
        <v>1.869158878504673E-3</v>
      </c>
      <c r="Z416" s="5">
        <f t="shared" si="38"/>
        <v>2.0094368840064859E-3</v>
      </c>
      <c r="AA416" s="5">
        <f t="shared" si="38"/>
        <v>1.8445646827348746E-3</v>
      </c>
      <c r="AB416" s="5">
        <f t="shared" si="38"/>
        <v>1.6658468601410067E-3</v>
      </c>
      <c r="AC416" s="5">
        <f t="shared" si="38"/>
        <v>1.046728971962617E-3</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137</v>
      </c>
      <c r="K417" s="238">
        <f t="shared" si="36"/>
        <v>1.869158878504673E-3</v>
      </c>
      <c r="L417" s="238">
        <f t="shared" si="36"/>
        <v>1.869158878504673E-3</v>
      </c>
      <c r="M417" s="238">
        <f t="shared" si="36"/>
        <v>1.869158878504673E-3</v>
      </c>
      <c r="N417" s="128">
        <v>1.869158878504673E-3</v>
      </c>
      <c r="O417" s="238">
        <f t="shared" si="40"/>
        <v>1.869158878504673E-3</v>
      </c>
      <c r="P417" s="238">
        <f t="shared" si="40"/>
        <v>1.869158878504673E-3</v>
      </c>
      <c r="Q417" s="238">
        <f t="shared" si="40"/>
        <v>1.869158878504673E-3</v>
      </c>
      <c r="R417" s="238">
        <f t="shared" si="40"/>
        <v>1.869158878504673E-3</v>
      </c>
      <c r="S417" s="238">
        <f t="shared" si="40"/>
        <v>1.869158878504673E-3</v>
      </c>
      <c r="T417" s="86"/>
      <c r="U417" s="99" t="s">
        <v>137</v>
      </c>
      <c r="V417" s="5">
        <f t="shared" si="41"/>
        <v>1.353045125794757E-3</v>
      </c>
      <c r="W417" s="5">
        <f t="shared" si="41"/>
        <v>1.6844291413892986E-3</v>
      </c>
      <c r="X417" s="5">
        <f t="shared" si="41"/>
        <v>1.914703685485781E-3</v>
      </c>
      <c r="Y417" s="129">
        <v>1.869158878504673E-3</v>
      </c>
      <c r="Z417" s="5">
        <f t="shared" si="38"/>
        <v>2.0094368840064859E-3</v>
      </c>
      <c r="AA417" s="5">
        <f t="shared" si="38"/>
        <v>1.8445646827348746E-3</v>
      </c>
      <c r="AB417" s="5">
        <f t="shared" si="38"/>
        <v>1.6658468601410067E-3</v>
      </c>
      <c r="AC417" s="5">
        <f t="shared" si="38"/>
        <v>1.046728971962617E-3</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t="s">
        <v>777</v>
      </c>
      <c r="J418" s="99" t="s">
        <v>364</v>
      </c>
      <c r="K418" s="238">
        <f t="shared" si="36"/>
        <v>0</v>
      </c>
      <c r="L418" s="238">
        <f t="shared" si="36"/>
        <v>0</v>
      </c>
      <c r="M418" s="238">
        <f t="shared" si="36"/>
        <v>0</v>
      </c>
      <c r="N418" s="128">
        <v>0</v>
      </c>
      <c r="O418" s="238">
        <f t="shared" si="40"/>
        <v>0</v>
      </c>
      <c r="P418" s="238">
        <f t="shared" si="40"/>
        <v>0</v>
      </c>
      <c r="Q418" s="238">
        <f t="shared" si="40"/>
        <v>0</v>
      </c>
      <c r="R418" s="238">
        <f t="shared" si="40"/>
        <v>0</v>
      </c>
      <c r="S418" s="238">
        <f t="shared" si="40"/>
        <v>0</v>
      </c>
      <c r="T418" s="86"/>
      <c r="U418" s="99" t="s">
        <v>364</v>
      </c>
      <c r="V418" s="5">
        <f t="shared" si="41"/>
        <v>0</v>
      </c>
      <c r="W418" s="5">
        <f t="shared" si="41"/>
        <v>0</v>
      </c>
      <c r="X418" s="5">
        <f t="shared" si="41"/>
        <v>0</v>
      </c>
      <c r="Y418" s="129">
        <v>0</v>
      </c>
      <c r="Z418" s="5">
        <f t="shared" si="38"/>
        <v>0</v>
      </c>
      <c r="AA418" s="5">
        <f t="shared" si="38"/>
        <v>0</v>
      </c>
      <c r="AB418" s="5">
        <f t="shared" si="38"/>
        <v>0</v>
      </c>
      <c r="AC418" s="5">
        <f t="shared" si="38"/>
        <v>0</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129</v>
      </c>
      <c r="K419" s="238">
        <f t="shared" si="36"/>
        <v>146.42351190476191</v>
      </c>
      <c r="L419" s="238">
        <f t="shared" si="36"/>
        <v>146.42351190476191</v>
      </c>
      <c r="M419" s="238">
        <f t="shared" si="36"/>
        <v>146.42351190476191</v>
      </c>
      <c r="N419" s="128">
        <v>146.42351190476191</v>
      </c>
      <c r="O419" s="238">
        <f t="shared" si="40"/>
        <v>146.42351190476191</v>
      </c>
      <c r="P419" s="238">
        <f t="shared" si="40"/>
        <v>146.42351190476191</v>
      </c>
      <c r="Q419" s="238">
        <f t="shared" si="40"/>
        <v>146.42351190476191</v>
      </c>
      <c r="R419" s="238">
        <f t="shared" si="40"/>
        <v>146.42351190476191</v>
      </c>
      <c r="S419" s="238">
        <f t="shared" si="40"/>
        <v>146.42351190476191</v>
      </c>
      <c r="T419" s="86"/>
      <c r="U419" s="99" t="s">
        <v>129</v>
      </c>
      <c r="V419" s="5">
        <f t="shared" si="41"/>
        <v>5.4720589329903699</v>
      </c>
      <c r="W419" s="5">
        <f t="shared" si="41"/>
        <v>6.8122602523803621</v>
      </c>
      <c r="X419" s="5">
        <f t="shared" si="41"/>
        <v>7.743549129625527</v>
      </c>
      <c r="Y419" s="129">
        <v>7.559354335866594</v>
      </c>
      <c r="Z419" s="5">
        <f t="shared" si="38"/>
        <v>8.1266743006441082</v>
      </c>
      <c r="AA419" s="5">
        <f t="shared" si="38"/>
        <v>7.4598891472367699</v>
      </c>
      <c r="AB419" s="5">
        <f t="shared" si="38"/>
        <v>6.7371087765267186</v>
      </c>
      <c r="AC419" s="5">
        <f t="shared" si="38"/>
        <v>4.2332384280852926</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130</v>
      </c>
      <c r="K420" s="238">
        <f t="shared" si="36"/>
        <v>418.78352272727278</v>
      </c>
      <c r="L420" s="238">
        <f t="shared" si="36"/>
        <v>418.78352272727278</v>
      </c>
      <c r="M420" s="238">
        <f t="shared" si="36"/>
        <v>418.78352272727278</v>
      </c>
      <c r="N420" s="128">
        <v>418.78352272727278</v>
      </c>
      <c r="O420" s="238">
        <f t="shared" si="40"/>
        <v>418.78352272727278</v>
      </c>
      <c r="P420" s="238">
        <f t="shared" si="40"/>
        <v>418.78352272727278</v>
      </c>
      <c r="Q420" s="238">
        <f t="shared" si="40"/>
        <v>418.78352272727278</v>
      </c>
      <c r="R420" s="238">
        <f t="shared" si="40"/>
        <v>418.78352272727278</v>
      </c>
      <c r="S420" s="238">
        <f t="shared" si="40"/>
        <v>418.78352272727278</v>
      </c>
      <c r="T420" s="86"/>
      <c r="U420" s="99" t="s">
        <v>130</v>
      </c>
      <c r="V420" s="5">
        <f t="shared" si="41"/>
        <v>5.3353950314550591</v>
      </c>
      <c r="W420" s="5">
        <f t="shared" si="41"/>
        <v>6.642125011556951</v>
      </c>
      <c r="X420" s="5">
        <f t="shared" si="41"/>
        <v>7.5501550801929014</v>
      </c>
      <c r="Y420" s="129">
        <v>7.3705605254785125</v>
      </c>
      <c r="Z420" s="5">
        <f t="shared" si="38"/>
        <v>7.9237117539988304</v>
      </c>
      <c r="AA420" s="5">
        <f t="shared" si="38"/>
        <v>7.273579465932742</v>
      </c>
      <c r="AB420" s="5">
        <f t="shared" si="38"/>
        <v>6.5688504332334814</v>
      </c>
      <c r="AC420" s="5">
        <f t="shared" si="38"/>
        <v>4.1275138942679677</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131</v>
      </c>
      <c r="K421" s="238">
        <f t="shared" si="36"/>
        <v>1082.0823376623377</v>
      </c>
      <c r="L421" s="238">
        <f t="shared" si="36"/>
        <v>1082.0823376623377</v>
      </c>
      <c r="M421" s="238">
        <f t="shared" si="36"/>
        <v>1082.0823376623377</v>
      </c>
      <c r="N421" s="128">
        <v>1082.0823376623377</v>
      </c>
      <c r="O421" s="238">
        <f t="shared" si="40"/>
        <v>1082.0823376623377</v>
      </c>
      <c r="P421" s="238">
        <f t="shared" si="40"/>
        <v>1082.0823376623377</v>
      </c>
      <c r="Q421" s="238">
        <f t="shared" si="40"/>
        <v>1082.0823376623377</v>
      </c>
      <c r="R421" s="238">
        <f t="shared" si="40"/>
        <v>1082.0823376623377</v>
      </c>
      <c r="S421" s="238">
        <f t="shared" si="40"/>
        <v>1082.0823376623377</v>
      </c>
      <c r="T421" s="86"/>
      <c r="U421" s="99" t="s">
        <v>131</v>
      </c>
      <c r="V421" s="5">
        <f t="shared" si="41"/>
        <v>15.293544165612676</v>
      </c>
      <c r="W421" s="5">
        <f t="shared" si="41"/>
        <v>19.039196089303189</v>
      </c>
      <c r="X421" s="5">
        <f t="shared" si="41"/>
        <v>21.642002043973235</v>
      </c>
      <c r="Y421" s="129">
        <v>21.127206562432484</v>
      </c>
      <c r="Z421" s="5">
        <f t="shared" si="38"/>
        <v>22.712776645578003</v>
      </c>
      <c r="AA421" s="5">
        <f t="shared" si="38"/>
        <v>20.849217002400476</v>
      </c>
      <c r="AB421" s="5">
        <f t="shared" si="38"/>
        <v>18.829159532834563</v>
      </c>
      <c r="AC421" s="5">
        <f t="shared" si="38"/>
        <v>11.831235674962192</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132</v>
      </c>
      <c r="K422" s="238">
        <f t="shared" si="36"/>
        <v>1568.3524107142857</v>
      </c>
      <c r="L422" s="238">
        <f t="shared" si="36"/>
        <v>1568.3524107142857</v>
      </c>
      <c r="M422" s="238">
        <f t="shared" si="36"/>
        <v>1568.3524107142857</v>
      </c>
      <c r="N422" s="128">
        <v>1568.3524107142857</v>
      </c>
      <c r="O422" s="238">
        <f t="shared" si="40"/>
        <v>1568.3524107142857</v>
      </c>
      <c r="P422" s="238">
        <f t="shared" si="40"/>
        <v>1568.3524107142857</v>
      </c>
      <c r="Q422" s="238">
        <f t="shared" si="40"/>
        <v>1568.3524107142857</v>
      </c>
      <c r="R422" s="238">
        <f t="shared" si="40"/>
        <v>1568.3524107142857</v>
      </c>
      <c r="S422" s="238">
        <f t="shared" si="40"/>
        <v>1568.3524107142857</v>
      </c>
      <c r="T422" s="86"/>
      <c r="U422" s="99" t="s">
        <v>132</v>
      </c>
      <c r="V422" s="5">
        <f t="shared" si="41"/>
        <v>38.755140168834373</v>
      </c>
      <c r="W422" s="5">
        <f t="shared" si="41"/>
        <v>48.246940352907316</v>
      </c>
      <c r="X422" s="5">
        <f t="shared" si="41"/>
        <v>54.842671761740853</v>
      </c>
      <c r="Y422" s="129">
        <v>53.538136277398777</v>
      </c>
      <c r="Z422" s="5">
        <f t="shared" si="38"/>
        <v>57.556105569172374</v>
      </c>
      <c r="AA422" s="5">
        <f t="shared" si="38"/>
        <v>52.833687115854055</v>
      </c>
      <c r="AB422" s="5">
        <f t="shared" si="38"/>
        <v>47.714689875295754</v>
      </c>
      <c r="AC422" s="5">
        <f t="shared" si="38"/>
        <v>29.981356315343319</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133</v>
      </c>
      <c r="K423" s="238">
        <f t="shared" si="36"/>
        <v>770.32660714285714</v>
      </c>
      <c r="L423" s="238">
        <f t="shared" si="36"/>
        <v>770.32660714285714</v>
      </c>
      <c r="M423" s="238">
        <f t="shared" si="36"/>
        <v>770.32660714285714</v>
      </c>
      <c r="N423" s="128">
        <v>770.32660714285714</v>
      </c>
      <c r="O423" s="238">
        <f t="shared" si="40"/>
        <v>770.32660714285714</v>
      </c>
      <c r="P423" s="238">
        <f t="shared" si="40"/>
        <v>770.32660714285714</v>
      </c>
      <c r="Q423" s="238">
        <f t="shared" si="40"/>
        <v>770.32660714285714</v>
      </c>
      <c r="R423" s="238">
        <f t="shared" si="40"/>
        <v>770.32660714285714</v>
      </c>
      <c r="S423" s="238">
        <f t="shared" si="40"/>
        <v>770.32660714285714</v>
      </c>
      <c r="T423" s="86"/>
      <c r="U423" s="99" t="s">
        <v>133</v>
      </c>
      <c r="V423" s="5">
        <f t="shared" si="41"/>
        <v>8.7993972953216346</v>
      </c>
      <c r="W423" s="5">
        <f t="shared" si="41"/>
        <v>10.954520989974933</v>
      </c>
      <c r="X423" s="5">
        <f t="shared" si="41"/>
        <v>12.452089076858812</v>
      </c>
      <c r="Y423" s="129">
        <v>12.155892857142854</v>
      </c>
      <c r="Z423" s="5">
        <f t="shared" si="38"/>
        <v>13.068177213868001</v>
      </c>
      <c r="AA423" s="5">
        <f t="shared" si="38"/>
        <v>11.995946898496237</v>
      </c>
      <c r="AB423" s="5">
        <f t="shared" si="38"/>
        <v>10.833672932330824</v>
      </c>
      <c r="AC423" s="5">
        <f t="shared" si="38"/>
        <v>6.8072999999999988</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134</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134</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135</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135</v>
      </c>
      <c r="V425" s="5">
        <f t="shared" si="41"/>
        <v>0</v>
      </c>
      <c r="W425" s="5">
        <f t="shared" si="41"/>
        <v>0</v>
      </c>
      <c r="X425" s="5">
        <f t="shared" si="41"/>
        <v>0</v>
      </c>
      <c r="Y425" s="129">
        <v>0</v>
      </c>
      <c r="Z425" s="5">
        <f t="shared" si="38"/>
        <v>0</v>
      </c>
      <c r="AA425" s="5">
        <f t="shared" si="38"/>
        <v>0</v>
      </c>
      <c r="AB425" s="5">
        <f t="shared" si="38"/>
        <v>0</v>
      </c>
      <c r="AC425" s="5">
        <f t="shared" si="38"/>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c r="J426" s="99" t="s">
        <v>136</v>
      </c>
      <c r="K426" s="238">
        <f t="shared" si="36"/>
        <v>0</v>
      </c>
      <c r="L426" s="238">
        <f t="shared" si="36"/>
        <v>0</v>
      </c>
      <c r="M426" s="238">
        <f t="shared" si="36"/>
        <v>0</v>
      </c>
      <c r="N426" s="128">
        <v>0</v>
      </c>
      <c r="O426" s="238">
        <f t="shared" si="40"/>
        <v>0</v>
      </c>
      <c r="P426" s="238">
        <f t="shared" si="40"/>
        <v>0</v>
      </c>
      <c r="Q426" s="238">
        <f t="shared" si="40"/>
        <v>0</v>
      </c>
      <c r="R426" s="238">
        <f t="shared" si="40"/>
        <v>0</v>
      </c>
      <c r="S426" s="238">
        <f t="shared" si="40"/>
        <v>0</v>
      </c>
      <c r="T426" s="86"/>
      <c r="U426" s="99" t="s">
        <v>136</v>
      </c>
      <c r="V426" s="5">
        <f t="shared" si="41"/>
        <v>0</v>
      </c>
      <c r="W426" s="5">
        <f t="shared" si="41"/>
        <v>0</v>
      </c>
      <c r="X426" s="5">
        <f t="shared" si="41"/>
        <v>0</v>
      </c>
      <c r="Y426" s="129">
        <v>0</v>
      </c>
      <c r="Z426" s="5">
        <f t="shared" si="38"/>
        <v>0</v>
      </c>
      <c r="AA426" s="5">
        <f t="shared" si="38"/>
        <v>0</v>
      </c>
      <c r="AB426" s="5">
        <f t="shared" si="38"/>
        <v>0</v>
      </c>
      <c r="AC426" s="5">
        <f t="shared" si="38"/>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137</v>
      </c>
      <c r="K427" s="238">
        <f t="shared" si="36"/>
        <v>0</v>
      </c>
      <c r="L427" s="238">
        <f t="shared" si="36"/>
        <v>0</v>
      </c>
      <c r="M427" s="238">
        <f t="shared" si="36"/>
        <v>0</v>
      </c>
      <c r="N427" s="128">
        <v>0</v>
      </c>
      <c r="O427" s="238">
        <f t="shared" si="40"/>
        <v>0</v>
      </c>
      <c r="P427" s="238">
        <f t="shared" si="40"/>
        <v>0</v>
      </c>
      <c r="Q427" s="238">
        <f t="shared" si="40"/>
        <v>0</v>
      </c>
      <c r="R427" s="238">
        <f t="shared" si="40"/>
        <v>0</v>
      </c>
      <c r="S427" s="238">
        <f t="shared" si="40"/>
        <v>0</v>
      </c>
      <c r="T427" s="86"/>
      <c r="U427" s="99" t="s">
        <v>137</v>
      </c>
      <c r="V427" s="5">
        <f t="shared" si="41"/>
        <v>0</v>
      </c>
      <c r="W427" s="5">
        <f t="shared" si="41"/>
        <v>0</v>
      </c>
      <c r="X427" s="5">
        <f t="shared" si="41"/>
        <v>0</v>
      </c>
      <c r="Y427" s="129">
        <v>0</v>
      </c>
      <c r="Z427" s="5">
        <f t="shared" si="38"/>
        <v>0</v>
      </c>
      <c r="AA427" s="5">
        <f t="shared" si="38"/>
        <v>0</v>
      </c>
      <c r="AB427" s="5">
        <f t="shared" si="38"/>
        <v>0</v>
      </c>
      <c r="AC427" s="5">
        <f t="shared" ref="Z427:AC447" si="42">AC$229*$Y427</f>
        <v>0</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t="s">
        <v>778</v>
      </c>
      <c r="J428" s="99" t="s">
        <v>364</v>
      </c>
      <c r="K428" s="238">
        <f t="shared" ref="K428:S447" si="43">$N428</f>
        <v>0</v>
      </c>
      <c r="L428" s="238">
        <f t="shared" si="43"/>
        <v>0</v>
      </c>
      <c r="M428" s="238">
        <f t="shared" si="43"/>
        <v>0</v>
      </c>
      <c r="N428" s="128">
        <v>0</v>
      </c>
      <c r="O428" s="238">
        <f t="shared" si="43"/>
        <v>0</v>
      </c>
      <c r="P428" s="238">
        <f t="shared" si="43"/>
        <v>0</v>
      </c>
      <c r="Q428" s="238">
        <f t="shared" si="40"/>
        <v>0</v>
      </c>
      <c r="R428" s="238">
        <f t="shared" si="40"/>
        <v>0</v>
      </c>
      <c r="S428" s="238">
        <f t="shared" si="40"/>
        <v>0</v>
      </c>
      <c r="T428" s="86"/>
      <c r="U428" s="99" t="s">
        <v>364</v>
      </c>
      <c r="V428" s="5">
        <f t="shared" si="41"/>
        <v>0</v>
      </c>
      <c r="W428" s="5">
        <f t="shared" si="41"/>
        <v>0</v>
      </c>
      <c r="X428" s="5">
        <f t="shared" si="41"/>
        <v>0</v>
      </c>
      <c r="Y428" s="129">
        <v>0</v>
      </c>
      <c r="Z428" s="5">
        <f t="shared" si="42"/>
        <v>0</v>
      </c>
      <c r="AA428" s="5">
        <f t="shared" si="42"/>
        <v>0</v>
      </c>
      <c r="AB428" s="5">
        <f t="shared" si="42"/>
        <v>0</v>
      </c>
      <c r="AC428" s="5">
        <f t="shared" si="42"/>
        <v>0</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129</v>
      </c>
      <c r="K429" s="238">
        <f t="shared" si="43"/>
        <v>146.42351190476191</v>
      </c>
      <c r="L429" s="238">
        <f t="shared" si="43"/>
        <v>146.42351190476191</v>
      </c>
      <c r="M429" s="238">
        <f t="shared" si="43"/>
        <v>146.42351190476191</v>
      </c>
      <c r="N429" s="128">
        <v>146.42351190476191</v>
      </c>
      <c r="O429" s="238">
        <f t="shared" si="43"/>
        <v>146.42351190476191</v>
      </c>
      <c r="P429" s="238">
        <f t="shared" si="43"/>
        <v>146.42351190476191</v>
      </c>
      <c r="Q429" s="238">
        <f t="shared" si="40"/>
        <v>146.42351190476191</v>
      </c>
      <c r="R429" s="238">
        <f t="shared" si="40"/>
        <v>146.42351190476191</v>
      </c>
      <c r="S429" s="238">
        <f t="shared" si="40"/>
        <v>146.42351190476191</v>
      </c>
      <c r="T429" s="86"/>
      <c r="U429" s="99" t="s">
        <v>129</v>
      </c>
      <c r="V429" s="5">
        <f t="shared" si="41"/>
        <v>5.4720589329903699</v>
      </c>
      <c r="W429" s="5">
        <f t="shared" si="41"/>
        <v>6.8122602523803621</v>
      </c>
      <c r="X429" s="5">
        <f t="shared" si="41"/>
        <v>7.743549129625527</v>
      </c>
      <c r="Y429" s="129">
        <v>7.559354335866594</v>
      </c>
      <c r="Z429" s="5">
        <f t="shared" si="42"/>
        <v>8.1266743006441082</v>
      </c>
      <c r="AA429" s="5">
        <f t="shared" si="42"/>
        <v>7.4598891472367699</v>
      </c>
      <c r="AB429" s="5">
        <f t="shared" si="42"/>
        <v>6.7371087765267186</v>
      </c>
      <c r="AC429" s="5">
        <f t="shared" si="42"/>
        <v>4.2332384280852926</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130</v>
      </c>
      <c r="K430" s="238">
        <f t="shared" si="43"/>
        <v>418.78352272727278</v>
      </c>
      <c r="L430" s="238">
        <f t="shared" si="43"/>
        <v>418.78352272727278</v>
      </c>
      <c r="M430" s="238">
        <f t="shared" si="43"/>
        <v>418.78352272727278</v>
      </c>
      <c r="N430" s="128">
        <v>418.78352272727278</v>
      </c>
      <c r="O430" s="238">
        <f t="shared" si="43"/>
        <v>418.78352272727278</v>
      </c>
      <c r="P430" s="238">
        <f t="shared" si="43"/>
        <v>418.78352272727278</v>
      </c>
      <c r="Q430" s="238">
        <f t="shared" si="40"/>
        <v>418.78352272727278</v>
      </c>
      <c r="R430" s="238">
        <f t="shared" si="40"/>
        <v>418.78352272727278</v>
      </c>
      <c r="S430" s="238">
        <f t="shared" si="40"/>
        <v>418.78352272727278</v>
      </c>
      <c r="T430" s="86"/>
      <c r="U430" s="99" t="s">
        <v>130</v>
      </c>
      <c r="V430" s="5">
        <f t="shared" si="41"/>
        <v>5.3353950314550591</v>
      </c>
      <c r="W430" s="5">
        <f t="shared" si="41"/>
        <v>6.642125011556951</v>
      </c>
      <c r="X430" s="5">
        <f t="shared" si="41"/>
        <v>7.5501550801929014</v>
      </c>
      <c r="Y430" s="129">
        <v>7.3705605254785125</v>
      </c>
      <c r="Z430" s="5">
        <f t="shared" si="42"/>
        <v>7.9237117539988304</v>
      </c>
      <c r="AA430" s="5">
        <f t="shared" si="42"/>
        <v>7.273579465932742</v>
      </c>
      <c r="AB430" s="5">
        <f t="shared" si="42"/>
        <v>6.5688504332334814</v>
      </c>
      <c r="AC430" s="5">
        <f t="shared" si="42"/>
        <v>4.1275138942679677</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131</v>
      </c>
      <c r="K431" s="238">
        <f t="shared" si="43"/>
        <v>1082.0823376623377</v>
      </c>
      <c r="L431" s="238">
        <f t="shared" si="43"/>
        <v>1082.0823376623377</v>
      </c>
      <c r="M431" s="238">
        <f t="shared" si="43"/>
        <v>1082.0823376623377</v>
      </c>
      <c r="N431" s="128">
        <v>1082.0823376623377</v>
      </c>
      <c r="O431" s="238">
        <f t="shared" si="43"/>
        <v>1082.0823376623377</v>
      </c>
      <c r="P431" s="238">
        <f t="shared" si="43"/>
        <v>1082.0823376623377</v>
      </c>
      <c r="Q431" s="238">
        <f t="shared" si="40"/>
        <v>1082.0823376623377</v>
      </c>
      <c r="R431" s="238">
        <f t="shared" si="40"/>
        <v>1082.0823376623377</v>
      </c>
      <c r="S431" s="238">
        <f t="shared" si="40"/>
        <v>1082.0823376623377</v>
      </c>
      <c r="T431" s="86"/>
      <c r="U431" s="99" t="s">
        <v>131</v>
      </c>
      <c r="V431" s="5">
        <f t="shared" si="41"/>
        <v>15.293544165612676</v>
      </c>
      <c r="W431" s="5">
        <f t="shared" si="41"/>
        <v>19.039196089303189</v>
      </c>
      <c r="X431" s="5">
        <f t="shared" si="41"/>
        <v>21.642002043973235</v>
      </c>
      <c r="Y431" s="129">
        <v>21.127206562432484</v>
      </c>
      <c r="Z431" s="5">
        <f t="shared" si="42"/>
        <v>22.712776645578003</v>
      </c>
      <c r="AA431" s="5">
        <f t="shared" si="42"/>
        <v>20.849217002400476</v>
      </c>
      <c r="AB431" s="5">
        <f t="shared" si="42"/>
        <v>18.829159532834563</v>
      </c>
      <c r="AC431" s="5">
        <f t="shared" si="42"/>
        <v>11.831235674962192</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132</v>
      </c>
      <c r="K432" s="238">
        <f t="shared" si="43"/>
        <v>1118.2691964285714</v>
      </c>
      <c r="L432" s="238">
        <f t="shared" si="43"/>
        <v>1118.2691964285714</v>
      </c>
      <c r="M432" s="238">
        <f t="shared" si="43"/>
        <v>1118.2691964285714</v>
      </c>
      <c r="N432" s="128">
        <v>1118.2691964285714</v>
      </c>
      <c r="O432" s="238">
        <f t="shared" si="43"/>
        <v>1118.2691964285714</v>
      </c>
      <c r="P432" s="238">
        <f t="shared" si="43"/>
        <v>1118.2691964285714</v>
      </c>
      <c r="Q432" s="238">
        <f t="shared" si="40"/>
        <v>1118.2691964285714</v>
      </c>
      <c r="R432" s="238">
        <f t="shared" si="40"/>
        <v>1118.2691964285714</v>
      </c>
      <c r="S432" s="238">
        <f t="shared" si="40"/>
        <v>1118.2691964285714</v>
      </c>
      <c r="T432" s="86"/>
      <c r="U432" s="99" t="s">
        <v>132</v>
      </c>
      <c r="V432" s="5">
        <f t="shared" si="41"/>
        <v>18.623787425496019</v>
      </c>
      <c r="W432" s="5">
        <f t="shared" si="41"/>
        <v>23.185073183807216</v>
      </c>
      <c r="X432" s="5">
        <f t="shared" si="41"/>
        <v>26.354652732188391</v>
      </c>
      <c r="Y432" s="129">
        <v>25.727758043030722</v>
      </c>
      <c r="Z432" s="5">
        <f t="shared" si="42"/>
        <v>27.658593685636344</v>
      </c>
      <c r="AA432" s="5">
        <f t="shared" si="42"/>
        <v>25.38923491088558</v>
      </c>
      <c r="AB432" s="5">
        <f t="shared" si="42"/>
        <v>22.92930015063089</v>
      </c>
      <c r="AC432" s="5">
        <f t="shared" si="42"/>
        <v>14.407544504097206</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133</v>
      </c>
      <c r="K433" s="238">
        <f t="shared" si="43"/>
        <v>769.11294642857138</v>
      </c>
      <c r="L433" s="238">
        <f t="shared" si="43"/>
        <v>769.11294642857138</v>
      </c>
      <c r="M433" s="238">
        <f t="shared" si="43"/>
        <v>769.11294642857138</v>
      </c>
      <c r="N433" s="128">
        <v>769.11294642857138</v>
      </c>
      <c r="O433" s="238">
        <f t="shared" si="43"/>
        <v>769.11294642857138</v>
      </c>
      <c r="P433" s="238">
        <f t="shared" si="43"/>
        <v>769.11294642857138</v>
      </c>
      <c r="Q433" s="238">
        <f t="shared" si="40"/>
        <v>769.11294642857138</v>
      </c>
      <c r="R433" s="238">
        <f t="shared" si="40"/>
        <v>769.11294642857138</v>
      </c>
      <c r="S433" s="238">
        <f t="shared" si="40"/>
        <v>769.11294642857138</v>
      </c>
      <c r="T433" s="86"/>
      <c r="U433" s="99" t="s">
        <v>133</v>
      </c>
      <c r="V433" s="5">
        <f t="shared" si="41"/>
        <v>6.1783638784461141</v>
      </c>
      <c r="W433" s="5">
        <f t="shared" si="41"/>
        <v>7.6915514232008571</v>
      </c>
      <c r="X433" s="5">
        <f t="shared" si="41"/>
        <v>8.7430462316505544</v>
      </c>
      <c r="Y433" s="129">
        <v>8.535076530612244</v>
      </c>
      <c r="Z433" s="5">
        <f t="shared" si="42"/>
        <v>9.1756232098102402</v>
      </c>
      <c r="AA433" s="5">
        <f t="shared" si="42"/>
        <v>8.4227728920515563</v>
      </c>
      <c r="AB433" s="5">
        <f t="shared" si="42"/>
        <v>7.606699785177228</v>
      </c>
      <c r="AC433" s="5">
        <f t="shared" si="42"/>
        <v>4.7796428571428571</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134</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134</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135</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135</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c r="J436" s="99" t="s">
        <v>136</v>
      </c>
      <c r="K436" s="238">
        <f t="shared" si="43"/>
        <v>0</v>
      </c>
      <c r="L436" s="238">
        <f t="shared" si="43"/>
        <v>0</v>
      </c>
      <c r="M436" s="238">
        <f t="shared" si="43"/>
        <v>0</v>
      </c>
      <c r="N436" s="128">
        <v>0</v>
      </c>
      <c r="O436" s="238">
        <f t="shared" si="43"/>
        <v>0</v>
      </c>
      <c r="P436" s="238">
        <f t="shared" si="43"/>
        <v>0</v>
      </c>
      <c r="Q436" s="238">
        <f t="shared" si="40"/>
        <v>0</v>
      </c>
      <c r="R436" s="238">
        <f t="shared" si="40"/>
        <v>0</v>
      </c>
      <c r="S436" s="238">
        <f t="shared" si="40"/>
        <v>0</v>
      </c>
      <c r="T436" s="86"/>
      <c r="U436" s="99" t="s">
        <v>136</v>
      </c>
      <c r="V436" s="5">
        <f t="shared" si="41"/>
        <v>0</v>
      </c>
      <c r="W436" s="5">
        <f t="shared" si="41"/>
        <v>0</v>
      </c>
      <c r="X436" s="5">
        <f t="shared" si="41"/>
        <v>0</v>
      </c>
      <c r="Y436" s="129">
        <v>0</v>
      </c>
      <c r="Z436" s="5">
        <f t="shared" si="42"/>
        <v>0</v>
      </c>
      <c r="AA436" s="5">
        <f t="shared" si="42"/>
        <v>0</v>
      </c>
      <c r="AB436" s="5">
        <f t="shared" si="42"/>
        <v>0</v>
      </c>
      <c r="AC436" s="5">
        <f t="shared" si="42"/>
        <v>0</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137</v>
      </c>
      <c r="K437" s="238">
        <f t="shared" si="43"/>
        <v>0</v>
      </c>
      <c r="L437" s="238">
        <f t="shared" si="43"/>
        <v>0</v>
      </c>
      <c r="M437" s="238">
        <f t="shared" si="43"/>
        <v>0</v>
      </c>
      <c r="N437" s="128">
        <v>0</v>
      </c>
      <c r="O437" s="238">
        <f t="shared" si="43"/>
        <v>0</v>
      </c>
      <c r="P437" s="238">
        <f t="shared" si="43"/>
        <v>0</v>
      </c>
      <c r="Q437" s="238">
        <f t="shared" si="40"/>
        <v>0</v>
      </c>
      <c r="R437" s="238">
        <f t="shared" si="40"/>
        <v>0</v>
      </c>
      <c r="S437" s="238">
        <f t="shared" si="40"/>
        <v>0</v>
      </c>
      <c r="T437" s="86"/>
      <c r="U437" s="99" t="s">
        <v>137</v>
      </c>
      <c r="V437" s="5">
        <f t="shared" si="41"/>
        <v>0</v>
      </c>
      <c r="W437" s="5">
        <f t="shared" si="41"/>
        <v>0</v>
      </c>
      <c r="X437" s="5">
        <f t="shared" si="41"/>
        <v>0</v>
      </c>
      <c r="Y437" s="129">
        <v>0</v>
      </c>
      <c r="Z437" s="5">
        <f t="shared" si="42"/>
        <v>0</v>
      </c>
      <c r="AA437" s="5">
        <f t="shared" si="42"/>
        <v>0</v>
      </c>
      <c r="AB437" s="5">
        <f t="shared" si="42"/>
        <v>0</v>
      </c>
      <c r="AC437" s="5">
        <f t="shared" si="42"/>
        <v>0</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t="s">
        <v>779</v>
      </c>
      <c r="J438" s="99" t="s">
        <v>364</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364</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129</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129</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130</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130</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131</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131</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132</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132</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133</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133</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134</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134</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135</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135</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3.4" customHeight="1" outlineLevel="2" x14ac:dyDescent="0.35">
      <c r="A446" s="102"/>
      <c r="B446" s="95"/>
      <c r="C446" s="17"/>
      <c r="D446" s="17"/>
      <c r="E446" s="17"/>
      <c r="F446" s="13"/>
      <c r="G446" s="86"/>
      <c r="H446" s="86"/>
      <c r="I446" s="99"/>
      <c r="J446" s="99" t="s">
        <v>136</v>
      </c>
      <c r="K446" s="238">
        <f t="shared" si="43"/>
        <v>100</v>
      </c>
      <c r="L446" s="238">
        <f t="shared" si="43"/>
        <v>100</v>
      </c>
      <c r="M446" s="238">
        <f t="shared" si="43"/>
        <v>100</v>
      </c>
      <c r="N446" s="128">
        <v>100</v>
      </c>
      <c r="O446" s="238">
        <f t="shared" si="43"/>
        <v>100</v>
      </c>
      <c r="P446" s="238">
        <f t="shared" si="43"/>
        <v>100</v>
      </c>
      <c r="Q446" s="238">
        <f t="shared" si="43"/>
        <v>100</v>
      </c>
      <c r="R446" s="238">
        <f t="shared" si="43"/>
        <v>100</v>
      </c>
      <c r="S446" s="238">
        <f t="shared" si="43"/>
        <v>100</v>
      </c>
      <c r="T446" s="86"/>
      <c r="U446" s="99" t="s">
        <v>136</v>
      </c>
      <c r="V446" s="5">
        <f t="shared" si="41"/>
        <v>0.7238791423001949</v>
      </c>
      <c r="W446" s="5">
        <f t="shared" si="41"/>
        <v>0.90116959064327473</v>
      </c>
      <c r="X446" s="5">
        <f t="shared" si="41"/>
        <v>1.0243664717348928</v>
      </c>
      <c r="Y446" s="129">
        <v>1</v>
      </c>
      <c r="Z446" s="5">
        <f t="shared" si="42"/>
        <v>1.0750487329434699</v>
      </c>
      <c r="AA446" s="5">
        <f t="shared" si="42"/>
        <v>0.98684210526315785</v>
      </c>
      <c r="AB446" s="5">
        <f t="shared" si="42"/>
        <v>0.89122807017543859</v>
      </c>
      <c r="AC446" s="5">
        <f t="shared" si="42"/>
        <v>0.56000000000000005</v>
      </c>
      <c r="AD446" s="129">
        <v>0</v>
      </c>
      <c r="AE446" s="86"/>
      <c r="AF446" s="86"/>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13.4" customHeight="1" outlineLevel="2" x14ac:dyDescent="0.35">
      <c r="A447" s="102"/>
      <c r="B447" s="95"/>
      <c r="C447" s="17"/>
      <c r="D447" s="17"/>
      <c r="E447" s="17"/>
      <c r="F447" s="13"/>
      <c r="G447" s="86"/>
      <c r="H447" s="86"/>
      <c r="I447" s="99"/>
      <c r="J447" s="99" t="s">
        <v>137</v>
      </c>
      <c r="K447" s="238">
        <f t="shared" si="43"/>
        <v>100</v>
      </c>
      <c r="L447" s="238">
        <f t="shared" si="43"/>
        <v>100</v>
      </c>
      <c r="M447" s="238">
        <f t="shared" si="43"/>
        <v>100</v>
      </c>
      <c r="N447" s="128">
        <v>100</v>
      </c>
      <c r="O447" s="238">
        <f t="shared" si="43"/>
        <v>100</v>
      </c>
      <c r="P447" s="238">
        <f t="shared" si="43"/>
        <v>100</v>
      </c>
      <c r="Q447" s="238">
        <f t="shared" si="43"/>
        <v>100</v>
      </c>
      <c r="R447" s="238">
        <f t="shared" si="43"/>
        <v>100</v>
      </c>
      <c r="S447" s="238">
        <f t="shared" si="43"/>
        <v>100</v>
      </c>
      <c r="T447" s="86"/>
      <c r="U447" s="99" t="s">
        <v>137</v>
      </c>
      <c r="V447" s="5">
        <f t="shared" si="41"/>
        <v>0.7238791423001949</v>
      </c>
      <c r="W447" s="5">
        <f t="shared" si="41"/>
        <v>0.90116959064327473</v>
      </c>
      <c r="X447" s="5">
        <f t="shared" si="41"/>
        <v>1.0243664717348928</v>
      </c>
      <c r="Y447" s="129">
        <v>1</v>
      </c>
      <c r="Z447" s="5">
        <f t="shared" si="42"/>
        <v>1.0750487329434699</v>
      </c>
      <c r="AA447" s="5">
        <f t="shared" si="42"/>
        <v>0.98684210526315785</v>
      </c>
      <c r="AB447" s="5">
        <f t="shared" si="42"/>
        <v>0.89122807017543859</v>
      </c>
      <c r="AC447" s="5">
        <f t="shared" si="42"/>
        <v>0.56000000000000005</v>
      </c>
      <c r="AD447" s="129">
        <v>0</v>
      </c>
      <c r="AE447" s="86"/>
      <c r="AF447" s="86"/>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4.5" outlineLevel="1" x14ac:dyDescent="0.35">
      <c r="A448" s="102"/>
      <c r="B448" s="95"/>
      <c r="C448" s="12" t="s">
        <v>111</v>
      </c>
      <c r="D448" s="17"/>
      <c r="E448" s="17"/>
      <c r="F448" s="13"/>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2"/>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24" customHeight="1" x14ac:dyDescent="0.35">
      <c r="A449" s="102"/>
      <c r="B449" s="95"/>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113</v>
      </c>
      <c r="AH449" s="8"/>
      <c r="AI449"/>
      <c r="AJ449"/>
      <c r="AK449"/>
      <c r="AL449"/>
      <c r="AM449"/>
      <c r="AN449"/>
      <c r="AO449"/>
      <c r="AP449"/>
      <c r="AQ449"/>
      <c r="AR449"/>
      <c r="AS449"/>
      <c r="AT449"/>
      <c r="AU449"/>
      <c r="AV449"/>
      <c r="AW449"/>
      <c r="AX449"/>
      <c r="AY449"/>
      <c r="AZ449"/>
      <c r="BA449"/>
      <c r="BB449"/>
      <c r="BC449"/>
      <c r="BD449"/>
      <c r="BE449"/>
      <c r="BF449"/>
      <c r="BG449"/>
      <c r="BH449"/>
    </row>
    <row r="450" spans="1:62" s="104" customFormat="1" ht="12.75" customHeight="1" outlineLevel="1" x14ac:dyDescent="0.35">
      <c r="A450" s="102"/>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4" customFormat="1" ht="12.75" customHeight="1" outlineLevel="1" x14ac:dyDescent="0.35">
      <c r="A451" s="102"/>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4" customFormat="1" ht="5.15" customHeight="1" outlineLevel="1" collapsed="1" thickBot="1" x14ac:dyDescent="0.4">
      <c r="A452" s="102"/>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4" customFormat="1" ht="5.15" customHeight="1" outlineLevel="1" x14ac:dyDescent="0.35">
      <c r="A453" s="102"/>
      <c r="B453" s="95"/>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7" t="s">
        <v>104</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collapsed="1" x14ac:dyDescent="0.35">
      <c r="A454" s="102"/>
      <c r="B454" s="95"/>
      <c r="C454" s="12"/>
      <c r="D454" s="12">
        <v>0</v>
      </c>
      <c r="E454" s="12" t="s">
        <v>1</v>
      </c>
      <c r="F454" s="69"/>
      <c r="G454" s="70" t="s">
        <v>169</v>
      </c>
      <c r="H454" s="71"/>
      <c r="I454" s="71"/>
      <c r="J454" s="71"/>
      <c r="K454" s="71"/>
      <c r="L454" s="71"/>
      <c r="M454" s="71"/>
      <c r="N454" s="71"/>
      <c r="O454" s="71"/>
      <c r="P454" s="71"/>
      <c r="Q454" s="71"/>
      <c r="R454" s="71"/>
      <c r="S454" s="72"/>
      <c r="T454" s="71"/>
      <c r="U454" s="71"/>
      <c r="V454" s="71"/>
      <c r="W454" s="71"/>
      <c r="X454" s="71"/>
      <c r="Y454" s="71"/>
      <c r="Z454" s="72"/>
      <c r="AA454" s="72"/>
      <c r="AB454" s="72"/>
      <c r="AC454" s="72"/>
      <c r="AD454" s="72"/>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2"/>
      <c r="D455" s="12"/>
      <c r="E455" s="17"/>
      <c r="F455" s="73"/>
      <c r="G455" s="74" t="s">
        <v>170</v>
      </c>
      <c r="H455" s="74"/>
      <c r="I455" s="74"/>
      <c r="J455" s="74"/>
      <c r="K455" s="74"/>
      <c r="L455" s="74"/>
      <c r="M455" s="74"/>
      <c r="N455" s="74"/>
      <c r="O455" s="74"/>
      <c r="P455" s="74"/>
      <c r="Q455" s="74"/>
      <c r="R455" s="74"/>
      <c r="S455" s="75"/>
      <c r="T455" s="76"/>
      <c r="U455" s="76"/>
      <c r="V455" s="76"/>
      <c r="W455" s="76"/>
      <c r="X455" s="76"/>
      <c r="Y455" s="76"/>
      <c r="Z455" s="75"/>
      <c r="AA455" s="75"/>
      <c r="AB455" s="75"/>
      <c r="AC455" s="75"/>
      <c r="AD455" s="75"/>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2"/>
      <c r="E456" s="17"/>
      <c r="F456" s="73"/>
      <c r="G456" s="77">
        <v>38000.710787037038</v>
      </c>
      <c r="H456" s="78">
        <v>38000.710787037038</v>
      </c>
      <c r="I456" s="74"/>
      <c r="J456" s="74"/>
      <c r="K456" s="74"/>
      <c r="L456" s="74"/>
      <c r="M456" s="74"/>
      <c r="N456" s="74"/>
      <c r="O456" s="74"/>
      <c r="P456" s="74"/>
      <c r="Q456" s="74"/>
      <c r="R456" s="74"/>
      <c r="S456" s="75"/>
      <c r="T456" s="76"/>
      <c r="U456" s="76"/>
      <c r="V456" s="76"/>
      <c r="W456" s="76"/>
      <c r="X456" s="76"/>
      <c r="Y456" s="76"/>
      <c r="Z456" s="75"/>
      <c r="AA456" s="75"/>
      <c r="AB456" s="75"/>
      <c r="AC456" s="75"/>
      <c r="AD456" s="75"/>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v>1</v>
      </c>
      <c r="D457" s="12"/>
      <c r="E457" s="17"/>
      <c r="F457" s="79"/>
      <c r="G457" s="80"/>
      <c r="H457" s="81"/>
      <c r="I457" s="81"/>
      <c r="J457" s="81"/>
      <c r="K457" s="81"/>
      <c r="L457" s="81"/>
      <c r="M457" s="81"/>
      <c r="N457" s="81"/>
      <c r="O457" s="81"/>
      <c r="P457" s="81"/>
      <c r="Q457" s="81"/>
      <c r="R457" s="81"/>
      <c r="S457" s="82"/>
      <c r="T457" s="83"/>
      <c r="U457" s="83"/>
      <c r="V457" s="83"/>
      <c r="W457" s="83"/>
      <c r="X457" s="83"/>
      <c r="Y457" s="83"/>
      <c r="Z457" s="82"/>
      <c r="AA457" s="82"/>
      <c r="AB457" s="82"/>
      <c r="AC457" s="82"/>
      <c r="AD457" s="8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2"/>
      <c r="H458" s="22"/>
      <c r="I458" s="22"/>
      <c r="J458" s="22"/>
      <c r="K458" s="22"/>
      <c r="L458" s="22"/>
      <c r="M458" s="23" t="s">
        <v>171</v>
      </c>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17"/>
      <c r="H459" s="17"/>
      <c r="I459" s="17"/>
      <c r="J459" s="17"/>
      <c r="K459" s="17"/>
      <c r="L459" s="22"/>
      <c r="M459" s="23" t="s">
        <v>173</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7"/>
      <c r="G460" s="23"/>
      <c r="H460" s="23"/>
      <c r="I460" s="23"/>
      <c r="J460" s="23"/>
      <c r="K460" s="23" t="s">
        <v>172</v>
      </c>
      <c r="L460" s="23"/>
      <c r="M460" s="23" t="s">
        <v>811</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7"/>
      <c r="G461" s="23"/>
      <c r="H461" s="23"/>
      <c r="I461" s="23"/>
      <c r="J461" s="23"/>
      <c r="K461" s="23" t="s">
        <v>174</v>
      </c>
      <c r="L461" s="23"/>
      <c r="M461" s="23" t="str">
        <f t="shared" ref="M461:V461" si="44">J145</f>
        <v>typ</v>
      </c>
      <c r="N461" s="23" t="str">
        <f t="shared" si="44"/>
        <v>z0</v>
      </c>
      <c r="O461" s="23" t="str">
        <f t="shared" si="44"/>
        <v>z1</v>
      </c>
      <c r="P461" s="23" t="str">
        <f t="shared" si="44"/>
        <v>z2</v>
      </c>
      <c r="Q461" s="23" t="str">
        <f t="shared" si="44"/>
        <v>z3</v>
      </c>
      <c r="R461" s="23" t="str">
        <f t="shared" si="44"/>
        <v>z4</v>
      </c>
      <c r="S461" s="23" t="str">
        <f t="shared" si="44"/>
        <v>z5</v>
      </c>
      <c r="T461" s="23" t="str">
        <f t="shared" si="44"/>
        <v>z6</v>
      </c>
      <c r="U461" s="23" t="str">
        <f t="shared" si="44"/>
        <v>z7</v>
      </c>
      <c r="V461" s="23" t="str">
        <f t="shared" si="44"/>
        <v>z8</v>
      </c>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5.15" customHeight="1" outlineLevel="1" x14ac:dyDescent="0.35">
      <c r="A462" s="102"/>
      <c r="B462" s="95"/>
      <c r="C462" s="12" t="s">
        <v>107</v>
      </c>
      <c r="D462" s="17"/>
      <c r="E462" s="17"/>
      <c r="F462" s="17"/>
      <c r="G462" s="23"/>
      <c r="H462" s="23"/>
      <c r="I462" s="23"/>
      <c r="J462" s="84" t="s">
        <v>108</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5.15" customHeight="1" outlineLevel="1" x14ac:dyDescent="0.35">
      <c r="A463" s="102"/>
      <c r="B463" s="95"/>
      <c r="C463" s="17"/>
      <c r="D463" s="17"/>
      <c r="E463" s="17"/>
      <c r="F463" s="13"/>
      <c r="G463" s="85"/>
      <c r="H463" s="85"/>
      <c r="I463" s="85"/>
      <c r="J463" s="85"/>
      <c r="K463" s="85"/>
      <c r="L463" s="85"/>
      <c r="M463" s="85"/>
      <c r="N463" s="85"/>
      <c r="O463" s="85"/>
      <c r="P463" s="85"/>
      <c r="Q463" s="85"/>
      <c r="R463" s="85"/>
      <c r="S463" s="85"/>
      <c r="T463" s="85"/>
      <c r="U463" s="85"/>
      <c r="V463" s="85"/>
      <c r="W463" s="85"/>
      <c r="X463" s="85"/>
      <c r="Y463" s="85"/>
      <c r="Z463" s="85"/>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364</v>
      </c>
      <c r="J464" s="86"/>
      <c r="K464" s="97">
        <v>200</v>
      </c>
      <c r="L464" s="86"/>
      <c r="M464" s="96">
        <v>0.6</v>
      </c>
      <c r="N464" s="96">
        <v>0.6</v>
      </c>
      <c r="O464" s="96">
        <v>0.6</v>
      </c>
      <c r="P464" s="96">
        <v>0.6</v>
      </c>
      <c r="Q464" s="96">
        <v>0.6</v>
      </c>
      <c r="R464" s="96">
        <v>0.6</v>
      </c>
      <c r="S464" s="96">
        <v>0.6</v>
      </c>
      <c r="T464" s="96">
        <v>0.6</v>
      </c>
      <c r="U464" s="96">
        <v>0.6</v>
      </c>
      <c r="V464" s="96">
        <v>0.6</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129</v>
      </c>
      <c r="J465" s="86"/>
      <c r="K465" s="97">
        <v>200</v>
      </c>
      <c r="L465" s="86"/>
      <c r="M465" s="96">
        <v>1</v>
      </c>
      <c r="N465" s="96">
        <v>1</v>
      </c>
      <c r="O465" s="96">
        <v>1</v>
      </c>
      <c r="P465" s="96">
        <v>1</v>
      </c>
      <c r="Q465" s="96">
        <v>1</v>
      </c>
      <c r="R465" s="96">
        <v>1</v>
      </c>
      <c r="S465" s="96">
        <v>1</v>
      </c>
      <c r="T465" s="96">
        <v>1</v>
      </c>
      <c r="U465" s="96">
        <v>1</v>
      </c>
      <c r="V465" s="96">
        <v>1</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130</v>
      </c>
      <c r="J466" s="86"/>
      <c r="K466" s="97">
        <v>200</v>
      </c>
      <c r="L466" s="86"/>
      <c r="M466" s="96">
        <v>0.84083257690268853</v>
      </c>
      <c r="N466" s="96">
        <v>0.84083257690268853</v>
      </c>
      <c r="O466" s="96">
        <v>0.84083257690268853</v>
      </c>
      <c r="P466" s="96">
        <v>0.84083257690268853</v>
      </c>
      <c r="Q466" s="96">
        <v>0.84083257690268853</v>
      </c>
      <c r="R466" s="96">
        <v>0.84083257690268853</v>
      </c>
      <c r="S466" s="96">
        <v>0.84083257690268853</v>
      </c>
      <c r="T466" s="96">
        <v>0.84083257690268853</v>
      </c>
      <c r="U466" s="96">
        <v>0.84083257690268853</v>
      </c>
      <c r="V466" s="96">
        <v>0.84083257690268853</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131</v>
      </c>
      <c r="J467" s="86"/>
      <c r="K467" s="97">
        <v>200</v>
      </c>
      <c r="L467" s="86"/>
      <c r="M467" s="96">
        <v>0.73413739144174694</v>
      </c>
      <c r="N467" s="96">
        <v>0.73413739144174694</v>
      </c>
      <c r="O467" s="96">
        <v>0.73413739144174694</v>
      </c>
      <c r="P467" s="96">
        <v>0.73413739144174694</v>
      </c>
      <c r="Q467" s="96">
        <v>0.73413739144174694</v>
      </c>
      <c r="R467" s="96">
        <v>0.73413739144174694</v>
      </c>
      <c r="S467" s="96">
        <v>0.73413739144174694</v>
      </c>
      <c r="T467" s="96">
        <v>0.73413739144174694</v>
      </c>
      <c r="U467" s="96">
        <v>0.73413739144174694</v>
      </c>
      <c r="V467" s="96">
        <v>0.73413739144174694</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132</v>
      </c>
      <c r="J468" s="86"/>
      <c r="K468" s="97">
        <v>200</v>
      </c>
      <c r="L468" s="86"/>
      <c r="M468" s="96">
        <v>0.72703223968722896</v>
      </c>
      <c r="N468" s="96">
        <v>0.72703223968722896</v>
      </c>
      <c r="O468" s="96">
        <v>0.72703223968722896</v>
      </c>
      <c r="P468" s="96">
        <v>0.72703223968722896</v>
      </c>
      <c r="Q468" s="96">
        <v>0.72703223968722896</v>
      </c>
      <c r="R468" s="96">
        <v>0.72703223968722896</v>
      </c>
      <c r="S468" s="96">
        <v>0.72703223968722896</v>
      </c>
      <c r="T468" s="96">
        <v>0.72703223968722896</v>
      </c>
      <c r="U468" s="96">
        <v>0.72703223968722896</v>
      </c>
      <c r="V468" s="96">
        <v>0.72703223968722896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133</v>
      </c>
      <c r="J469" s="86"/>
      <c r="K469" s="97">
        <v>200</v>
      </c>
      <c r="L469" s="86"/>
      <c r="M469" s="96">
        <v>0.73404192443192195</v>
      </c>
      <c r="N469" s="96">
        <v>0.73404192443192195</v>
      </c>
      <c r="O469" s="96">
        <v>0.73404192443192195</v>
      </c>
      <c r="P469" s="96">
        <v>0.73404192443192195</v>
      </c>
      <c r="Q469" s="96">
        <v>0.73404192443192195</v>
      </c>
      <c r="R469" s="96">
        <v>0.73404192443192195</v>
      </c>
      <c r="S469" s="96">
        <v>0.73404192443192195</v>
      </c>
      <c r="T469" s="96">
        <v>0.73404192443192195</v>
      </c>
      <c r="U469" s="96">
        <v>0.73404192443192195</v>
      </c>
      <c r="V469" s="96">
        <v>0.73404192443192195</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134</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86"/>
      <c r="H471" s="86"/>
      <c r="I471" s="99" t="s">
        <v>135</v>
      </c>
      <c r="J471" s="86"/>
      <c r="K471" s="97">
        <v>200</v>
      </c>
      <c r="L471" s="86"/>
      <c r="M471" s="96">
        <v>0.6</v>
      </c>
      <c r="N471" s="96">
        <v>0.6</v>
      </c>
      <c r="O471" s="96">
        <v>0.6</v>
      </c>
      <c r="P471" s="96">
        <v>0.6</v>
      </c>
      <c r="Q471" s="96">
        <v>0.6</v>
      </c>
      <c r="R471" s="96">
        <v>0.6</v>
      </c>
      <c r="S471" s="96">
        <v>0.6</v>
      </c>
      <c r="T471" s="96">
        <v>0.6</v>
      </c>
      <c r="U471" s="96">
        <v>0.6</v>
      </c>
      <c r="V471" s="96">
        <v>0.6</v>
      </c>
      <c r="W471" s="86"/>
      <c r="X471" s="86"/>
      <c r="Y471" s="86"/>
      <c r="Z471" s="86"/>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86"/>
      <c r="H472" s="86"/>
      <c r="I472" s="99" t="s">
        <v>136</v>
      </c>
      <c r="J472" s="86"/>
      <c r="K472" s="97">
        <v>200</v>
      </c>
      <c r="L472" s="86"/>
      <c r="M472" s="96">
        <v>0.6</v>
      </c>
      <c r="N472" s="96">
        <v>0.6</v>
      </c>
      <c r="O472" s="96">
        <v>0.6</v>
      </c>
      <c r="P472" s="96">
        <v>0.6</v>
      </c>
      <c r="Q472" s="96">
        <v>0.6</v>
      </c>
      <c r="R472" s="96">
        <v>0.6</v>
      </c>
      <c r="S472" s="96">
        <v>0.6</v>
      </c>
      <c r="T472" s="96">
        <v>0.6</v>
      </c>
      <c r="U472" s="96">
        <v>0.6</v>
      </c>
      <c r="V472" s="96">
        <v>0.6</v>
      </c>
      <c r="W472" s="86"/>
      <c r="X472" s="86"/>
      <c r="Y472" s="86"/>
      <c r="Z472" s="86"/>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c r="I473" s="99" t="s">
        <v>137</v>
      </c>
      <c r="J473" s="91"/>
      <c r="K473" s="97">
        <v>200</v>
      </c>
      <c r="L473" s="91"/>
      <c r="M473" s="96">
        <v>0.6</v>
      </c>
      <c r="N473" s="96">
        <v>0.6</v>
      </c>
      <c r="O473" s="96">
        <v>0.6</v>
      </c>
      <c r="P473" s="96">
        <v>0.6</v>
      </c>
      <c r="Q473" s="96">
        <v>0.6</v>
      </c>
      <c r="R473" s="96">
        <v>0.6</v>
      </c>
      <c r="S473" s="96">
        <v>0.6</v>
      </c>
      <c r="T473" s="96">
        <v>0.6</v>
      </c>
      <c r="U473" s="96">
        <v>0.6</v>
      </c>
      <c r="V473" s="96">
        <v>0.6</v>
      </c>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c r="I474" s="99"/>
      <c r="J474" s="91"/>
      <c r="K474" s="91"/>
      <c r="L474" s="91"/>
      <c r="M474" s="91"/>
      <c r="N474" s="91"/>
      <c r="O474" s="91"/>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214</v>
      </c>
      <c r="I475" s="99"/>
      <c r="J475" s="91"/>
      <c r="K475" s="91"/>
      <c r="L475" s="91"/>
      <c r="M475" s="91"/>
      <c r="N475" s="91"/>
      <c r="O475" s="137">
        <v>0</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175</v>
      </c>
      <c r="I476" s="99"/>
      <c r="J476" s="91"/>
      <c r="K476" s="91"/>
      <c r="L476" s="91"/>
      <c r="M476" s="91"/>
      <c r="N476" s="91"/>
      <c r="O476" s="137">
        <v>0.25</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215</v>
      </c>
      <c r="I477" s="99"/>
      <c r="J477" s="91"/>
      <c r="K477" s="91"/>
      <c r="L477" s="91"/>
      <c r="M477" s="91"/>
      <c r="N477" s="91"/>
      <c r="O477" s="137">
        <v>0.5</v>
      </c>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3"/>
      <c r="G478" s="91"/>
      <c r="H478" s="91" t="s">
        <v>216</v>
      </c>
      <c r="I478" s="99"/>
      <c r="J478" s="91"/>
      <c r="K478" s="91"/>
      <c r="L478" s="91"/>
      <c r="M478" s="91"/>
      <c r="N478" s="91"/>
      <c r="O478" s="137">
        <v>1</v>
      </c>
      <c r="P478" s="91"/>
      <c r="Q478" s="91"/>
      <c r="R478" s="91"/>
      <c r="S478" s="91"/>
      <c r="T478" s="91"/>
      <c r="U478" s="91"/>
      <c r="V478" s="91"/>
      <c r="W478" s="91"/>
      <c r="X478" s="91"/>
      <c r="Y478" s="91"/>
      <c r="Z478" s="91"/>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13.4" customHeight="1" outlineLevel="1" x14ac:dyDescent="0.35">
      <c r="A479" s="102"/>
      <c r="B479" s="95"/>
      <c r="C479" s="17"/>
      <c r="D479" s="17"/>
      <c r="E479" s="17"/>
      <c r="F479" s="13"/>
      <c r="G479" s="91"/>
      <c r="H479" s="91" t="s">
        <v>176</v>
      </c>
      <c r="I479" s="99"/>
      <c r="J479" s="91"/>
      <c r="K479" s="91"/>
      <c r="L479" s="91"/>
      <c r="M479" s="91"/>
      <c r="N479" s="91"/>
      <c r="O479" s="130"/>
      <c r="P479" s="91"/>
      <c r="Q479" s="91"/>
      <c r="R479" s="91"/>
      <c r="S479" s="91"/>
      <c r="T479" s="91"/>
      <c r="U479" s="91"/>
      <c r="V479" s="91"/>
      <c r="W479" s="91"/>
      <c r="X479" s="91"/>
      <c r="Y479" s="91"/>
      <c r="Z479" s="91"/>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2" t="s">
        <v>111</v>
      </c>
      <c r="D480" s="17"/>
      <c r="E480" s="17"/>
      <c r="F480" s="13"/>
      <c r="G480" s="91"/>
      <c r="H480" s="91"/>
      <c r="I480" s="101"/>
      <c r="J480" s="91"/>
      <c r="K480" s="91"/>
      <c r="L480" s="91"/>
      <c r="M480" s="91"/>
      <c r="N480" s="91"/>
      <c r="O480" s="91"/>
      <c r="P480" s="91"/>
      <c r="Q480" s="91"/>
      <c r="R480" s="91"/>
      <c r="S480" s="91"/>
      <c r="T480" s="91"/>
      <c r="U480" s="91"/>
      <c r="V480" s="91"/>
      <c r="W480" s="91"/>
      <c r="X480" s="91"/>
      <c r="Y480" s="91"/>
      <c r="Z480" s="91"/>
      <c r="AA480" s="13"/>
      <c r="AB480" s="13"/>
      <c r="AC480" s="13"/>
      <c r="AD480" s="13"/>
      <c r="AE480" s="92"/>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24" customHeight="1" x14ac:dyDescent="0.35">
      <c r="A481" s="102"/>
      <c r="B481" s="95"/>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3"/>
      <c r="U481" s="93"/>
      <c r="V481" s="93"/>
      <c r="W481" s="93"/>
      <c r="X481" s="93"/>
      <c r="Y481" s="93"/>
      <c r="Z481" s="93"/>
      <c r="AA481" s="93"/>
      <c r="AB481" s="93"/>
      <c r="AC481" s="93"/>
      <c r="AD481" s="94" t="s">
        <v>112</v>
      </c>
      <c r="AE481" s="41" t="s">
        <v>113</v>
      </c>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2.75" customHeight="1" outlineLevel="1" x14ac:dyDescent="0.35">
      <c r="A482" s="102"/>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2.75" customHeight="1" outlineLevel="1" x14ac:dyDescent="0.35">
      <c r="A483" s="102"/>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4" customFormat="1" ht="5.15" customHeight="1" outlineLevel="1" collapsed="1" thickBot="1" x14ac:dyDescent="0.4">
      <c r="A484" s="102"/>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4" customFormat="1" ht="5.15" customHeight="1" outlineLevel="1" x14ac:dyDescent="0.35">
      <c r="A485" s="102"/>
      <c r="B485" s="95"/>
      <c r="C485" s="9" t="s">
        <v>0</v>
      </c>
      <c r="D485" s="9"/>
      <c r="E485" s="9"/>
      <c r="F485" s="9"/>
      <c r="G485" s="9"/>
      <c r="H485" s="9"/>
      <c r="I485" s="9"/>
      <c r="J485" s="9"/>
      <c r="K485" s="10"/>
      <c r="L485" s="10"/>
      <c r="M485" s="10"/>
      <c r="N485" s="10"/>
      <c r="O485" s="10"/>
      <c r="P485" s="10"/>
      <c r="Q485" s="10"/>
      <c r="R485" s="10"/>
      <c r="S485" s="10"/>
      <c r="T485" s="10"/>
      <c r="U485" s="10"/>
      <c r="V485" s="67" t="s">
        <v>104</v>
      </c>
      <c r="W485" s="67"/>
      <c r="X485" s="67"/>
      <c r="Y485" s="67"/>
      <c r="Z485" s="67"/>
      <c r="AA485" s="67"/>
      <c r="AB485" s="67"/>
      <c r="AC485" s="67"/>
      <c r="AD485" s="67"/>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collapsed="1" x14ac:dyDescent="0.35">
      <c r="A486" s="102"/>
      <c r="B486" s="95"/>
      <c r="C486" s="12"/>
      <c r="D486" s="12">
        <v>0</v>
      </c>
      <c r="E486" s="12" t="s">
        <v>1</v>
      </c>
      <c r="F486" s="69"/>
      <c r="G486" s="70" t="s">
        <v>177</v>
      </c>
      <c r="H486" s="71"/>
      <c r="I486" s="71"/>
      <c r="J486" s="71"/>
      <c r="K486" s="71"/>
      <c r="L486" s="71"/>
      <c r="M486" s="71"/>
      <c r="N486" s="71"/>
      <c r="O486" s="71"/>
      <c r="P486" s="71"/>
      <c r="Q486" s="71"/>
      <c r="R486" s="71"/>
      <c r="S486" s="72"/>
      <c r="T486" s="71"/>
      <c r="U486" s="72"/>
      <c r="V486" s="72"/>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2"/>
      <c r="D487" s="12"/>
      <c r="E487" s="17"/>
      <c r="F487" s="73"/>
      <c r="G487" s="74" t="s">
        <v>178</v>
      </c>
      <c r="H487" s="74"/>
      <c r="I487" s="74"/>
      <c r="J487" s="74"/>
      <c r="K487" s="74"/>
      <c r="L487" s="74"/>
      <c r="M487" s="74"/>
      <c r="N487" s="74"/>
      <c r="O487" s="74"/>
      <c r="P487" s="74"/>
      <c r="Q487" s="74"/>
      <c r="R487" s="74"/>
      <c r="S487" s="75"/>
      <c r="T487" s="76"/>
      <c r="U487" s="75"/>
      <c r="V487" s="75"/>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2"/>
      <c r="E488" s="17"/>
      <c r="F488" s="73"/>
      <c r="G488" s="77">
        <v>38000.710787037038</v>
      </c>
      <c r="H488" s="78">
        <v>38000.710787037038</v>
      </c>
      <c r="I488" s="74"/>
      <c r="J488" s="74"/>
      <c r="K488" s="74"/>
      <c r="L488" s="74"/>
      <c r="M488" s="74"/>
      <c r="N488" s="74"/>
      <c r="O488" s="74"/>
      <c r="P488" s="74"/>
      <c r="Q488" s="74"/>
      <c r="R488" s="74"/>
      <c r="S488" s="75"/>
      <c r="T488" s="76"/>
      <c r="U488" s="75"/>
      <c r="V488" s="75"/>
      <c r="W488" s="75"/>
      <c r="X488" s="75"/>
      <c r="Y488" s="75"/>
      <c r="Z488" s="75"/>
      <c r="AA488" s="75"/>
      <c r="AB488" s="75"/>
      <c r="AC488" s="75"/>
      <c r="AD488" s="75"/>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v>1</v>
      </c>
      <c r="D489" s="12"/>
      <c r="E489" s="17"/>
      <c r="F489" s="79"/>
      <c r="G489" s="80"/>
      <c r="H489" s="81"/>
      <c r="I489" s="81"/>
      <c r="J489" s="81"/>
      <c r="K489" s="81"/>
      <c r="L489" s="81"/>
      <c r="M489" s="81"/>
      <c r="N489" s="81"/>
      <c r="O489" s="81"/>
      <c r="P489" s="81"/>
      <c r="Q489" s="81"/>
      <c r="R489" s="81"/>
      <c r="S489" s="82"/>
      <c r="T489" s="83"/>
      <c r="U489" s="82"/>
      <c r="V489" s="82"/>
      <c r="W489" s="75"/>
      <c r="X489" s="75"/>
      <c r="Y489" s="75"/>
      <c r="Z489" s="75"/>
      <c r="AA489" s="75"/>
      <c r="AB489" s="75"/>
      <c r="AC489" s="75"/>
      <c r="AD489" s="75"/>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17"/>
      <c r="H491" s="17"/>
      <c r="I491" s="17"/>
      <c r="J491" s="597" t="s">
        <v>1083</v>
      </c>
      <c r="K491" s="597"/>
      <c r="L491" s="98"/>
      <c r="M491" s="98"/>
      <c r="N491" s="98"/>
      <c r="O491" s="597"/>
      <c r="P491" s="98"/>
      <c r="Q491" s="98"/>
      <c r="R491" s="98"/>
      <c r="S491" s="22"/>
      <c r="T491" s="22"/>
      <c r="U491" s="126" t="s">
        <v>787</v>
      </c>
      <c r="V491" s="23"/>
      <c r="W491" s="23"/>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13.4" customHeight="1" outlineLevel="1" x14ac:dyDescent="0.35">
      <c r="A492" s="102"/>
      <c r="B492" s="95"/>
      <c r="C492" s="17"/>
      <c r="D492" s="17"/>
      <c r="E492" s="17"/>
      <c r="F492" s="17"/>
      <c r="G492" s="23"/>
      <c r="H492" s="23"/>
      <c r="I492" s="23"/>
      <c r="J492" s="23"/>
      <c r="K492" s="23"/>
      <c r="L492" s="98"/>
      <c r="M492" s="98"/>
      <c r="N492" s="98"/>
      <c r="O492" s="597"/>
      <c r="P492" s="98"/>
      <c r="Q492" s="98"/>
      <c r="R492" s="98"/>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3.4" customHeight="1" outlineLevel="1" x14ac:dyDescent="0.35">
      <c r="A493" s="102"/>
      <c r="B493" s="95"/>
      <c r="C493" s="17"/>
      <c r="D493" s="17"/>
      <c r="E493" s="17"/>
      <c r="F493" s="17"/>
      <c r="G493" s="23"/>
      <c r="H493" s="23" t="s">
        <v>151</v>
      </c>
      <c r="I493" s="23" t="str">
        <f t="shared" ref="I493:R493" si="45">J145</f>
        <v>typ</v>
      </c>
      <c r="J493" s="23" t="str">
        <f t="shared" si="45"/>
        <v>z0</v>
      </c>
      <c r="K493" s="23" t="str">
        <f t="shared" si="45"/>
        <v>z1</v>
      </c>
      <c r="L493" s="23" t="str">
        <f t="shared" si="45"/>
        <v>z2</v>
      </c>
      <c r="M493" s="23" t="str">
        <f t="shared" si="45"/>
        <v>z3</v>
      </c>
      <c r="N493" s="23" t="str">
        <f t="shared" si="45"/>
        <v>z4</v>
      </c>
      <c r="O493" s="23" t="str">
        <f t="shared" si="45"/>
        <v>z5</v>
      </c>
      <c r="P493" s="23" t="str">
        <f t="shared" si="45"/>
        <v>z6</v>
      </c>
      <c r="Q493" s="23" t="str">
        <f t="shared" si="45"/>
        <v>z7</v>
      </c>
      <c r="R493" s="23" t="str">
        <f t="shared" si="45"/>
        <v>z8</v>
      </c>
      <c r="S493" s="22"/>
      <c r="T493" s="23" t="str">
        <f t="shared" ref="T493:AC493" si="46">J145</f>
        <v>typ</v>
      </c>
      <c r="U493" s="23" t="str">
        <f t="shared" si="46"/>
        <v>z0</v>
      </c>
      <c r="V493" s="23" t="str">
        <f t="shared" si="46"/>
        <v>z1</v>
      </c>
      <c r="W493" s="23" t="str">
        <f t="shared" si="46"/>
        <v>z2</v>
      </c>
      <c r="X493" s="23" t="str">
        <f t="shared" si="46"/>
        <v>z3</v>
      </c>
      <c r="Y493" s="23" t="str">
        <f t="shared" si="46"/>
        <v>z4</v>
      </c>
      <c r="Z493" s="23" t="str">
        <f t="shared" si="46"/>
        <v>z5</v>
      </c>
      <c r="AA493" s="23" t="str">
        <f t="shared" si="46"/>
        <v>z6</v>
      </c>
      <c r="AB493" s="23" t="str">
        <f t="shared" si="46"/>
        <v>z7</v>
      </c>
      <c r="AC493" s="23" t="str">
        <f t="shared" si="46"/>
        <v>z8</v>
      </c>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5.15" customHeight="1" outlineLevel="1" x14ac:dyDescent="0.35">
      <c r="A494" s="102"/>
      <c r="B494" s="95"/>
      <c r="C494" s="12" t="s">
        <v>107</v>
      </c>
      <c r="D494" s="17"/>
      <c r="E494" s="17"/>
      <c r="F494" s="17"/>
      <c r="G494" s="23"/>
      <c r="H494" s="23"/>
      <c r="I494" s="23"/>
      <c r="J494" s="23"/>
      <c r="K494" s="23"/>
      <c r="L494" s="23"/>
      <c r="M494" s="23"/>
      <c r="N494" s="23"/>
      <c r="O494" s="23"/>
      <c r="P494" s="23"/>
      <c r="Q494" s="23"/>
      <c r="R494" s="23"/>
      <c r="S494" s="22"/>
      <c r="T494" s="23"/>
      <c r="U494" s="23"/>
      <c r="V494" s="23"/>
      <c r="W494" s="23"/>
      <c r="X494" s="23"/>
      <c r="Y494" s="23"/>
      <c r="Z494" s="23"/>
      <c r="AA494" s="23"/>
      <c r="AB494" s="23"/>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5.15" customHeight="1" outlineLevel="1" x14ac:dyDescent="0.35">
      <c r="A495" s="102"/>
      <c r="B495" s="95"/>
      <c r="C495" s="17"/>
      <c r="D495" s="17"/>
      <c r="E495" s="17"/>
      <c r="F495" s="13"/>
      <c r="G495" s="85"/>
      <c r="H495" s="85"/>
      <c r="J495" s="85"/>
      <c r="K495" s="85"/>
      <c r="L495" s="85"/>
      <c r="T495" s="85"/>
      <c r="U495" s="85"/>
      <c r="V495" s="85"/>
      <c r="W495" s="85"/>
      <c r="X495" s="85"/>
      <c r="Y495" s="85"/>
      <c r="Z495" s="85"/>
      <c r="AA495" s="85"/>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366</v>
      </c>
      <c r="I496" s="132">
        <f t="shared" ref="I496:R496" si="47">1-(0.99)^(1/30.5)</f>
        <v>3.2946492282004414E-4</v>
      </c>
      <c r="J496" s="132">
        <f t="shared" si="47"/>
        <v>3.2946492282004414E-4</v>
      </c>
      <c r="K496" s="132">
        <f>1-(0.99)^(1/30.5)</f>
        <v>3.2946492282004414E-4</v>
      </c>
      <c r="L496" s="132">
        <f t="shared" si="47"/>
        <v>3.2946492282004414E-4</v>
      </c>
      <c r="M496" s="132">
        <f t="shared" si="47"/>
        <v>3.2946492282004414E-4</v>
      </c>
      <c r="N496" s="132">
        <f t="shared" si="47"/>
        <v>3.2946492282004414E-4</v>
      </c>
      <c r="O496" s="132">
        <f t="shared" si="47"/>
        <v>3.2946492282004414E-4</v>
      </c>
      <c r="P496" s="132">
        <f t="shared" si="47"/>
        <v>3.2946492282004414E-4</v>
      </c>
      <c r="Q496" s="132">
        <f t="shared" si="47"/>
        <v>3.2946492282004414E-4</v>
      </c>
      <c r="R496" s="132">
        <f t="shared" si="47"/>
        <v>3.2946492282004414E-4</v>
      </c>
      <c r="T496" s="96">
        <v>1</v>
      </c>
      <c r="U496" s="96">
        <v>1</v>
      </c>
      <c r="V496" s="96">
        <v>1</v>
      </c>
      <c r="W496" s="96">
        <v>1</v>
      </c>
      <c r="X496" s="96">
        <v>1</v>
      </c>
      <c r="Y496" s="96">
        <v>1</v>
      </c>
      <c r="Z496" s="96">
        <v>1</v>
      </c>
      <c r="AA496" s="96">
        <v>1</v>
      </c>
      <c r="AB496" s="96">
        <v>1</v>
      </c>
      <c r="AC496" s="96">
        <v>1</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367</v>
      </c>
      <c r="I497" s="132">
        <f t="shared" ref="I497:R498" si="48">1-(0.97)^(1/30.5)</f>
        <v>9.9816404300479E-4</v>
      </c>
      <c r="J497" s="132">
        <f t="shared" si="48"/>
        <v>9.9816404300479E-4</v>
      </c>
      <c r="K497" s="132">
        <f>1-(0.97)^(1/30.5)</f>
        <v>9.9816404300479E-4</v>
      </c>
      <c r="L497" s="132">
        <f t="shared" si="48"/>
        <v>9.9816404300479E-4</v>
      </c>
      <c r="M497" s="132">
        <f t="shared" si="48"/>
        <v>9.9816404300479E-4</v>
      </c>
      <c r="N497" s="132">
        <f t="shared" si="48"/>
        <v>9.9816404300479E-4</v>
      </c>
      <c r="O497" s="132">
        <f t="shared" si="48"/>
        <v>9.9816404300479E-4</v>
      </c>
      <c r="P497" s="132">
        <f t="shared" si="48"/>
        <v>9.9816404300479E-4</v>
      </c>
      <c r="Q497" s="132">
        <f t="shared" si="48"/>
        <v>9.9816404300479E-4</v>
      </c>
      <c r="R497" s="132">
        <f t="shared" si="48"/>
        <v>9.9816404300479E-4</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368</v>
      </c>
      <c r="I498" s="132">
        <f t="shared" si="48"/>
        <v>9.9816404300479E-4</v>
      </c>
      <c r="J498" s="132">
        <f t="shared" si="48"/>
        <v>9.9816404300479E-4</v>
      </c>
      <c r="K498" s="132">
        <f>1-(0.97)^(1/30.5)</f>
        <v>9.9816404300479E-4</v>
      </c>
      <c r="L498" s="132">
        <f t="shared" si="48"/>
        <v>9.9816404300479E-4</v>
      </c>
      <c r="M498" s="132">
        <f t="shared" si="48"/>
        <v>9.9816404300479E-4</v>
      </c>
      <c r="N498" s="132">
        <f t="shared" si="48"/>
        <v>9.9816404300479E-4</v>
      </c>
      <c r="O498" s="132">
        <f t="shared" si="48"/>
        <v>9.9816404300479E-4</v>
      </c>
      <c r="P498" s="132">
        <f t="shared" si="48"/>
        <v>9.9816404300479E-4</v>
      </c>
      <c r="Q498" s="132">
        <f t="shared" si="48"/>
        <v>9.9816404300479E-4</v>
      </c>
      <c r="R498" s="132">
        <f t="shared" si="48"/>
        <v>9.9816404300479E-4</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369</v>
      </c>
      <c r="I499" s="132">
        <f t="shared" ref="I499:R499" si="49">1-(0.9)^(1/30.5)</f>
        <v>3.4484834121156771E-3</v>
      </c>
      <c r="J499" s="132">
        <f t="shared" si="49"/>
        <v>3.4484834121156771E-3</v>
      </c>
      <c r="K499" s="132">
        <f>1-(0.9)^(1/30.5)</f>
        <v>3.4484834121156771E-3</v>
      </c>
      <c r="L499" s="132">
        <f t="shared" si="49"/>
        <v>3.4484834121156771E-3</v>
      </c>
      <c r="M499" s="132">
        <f t="shared" si="49"/>
        <v>3.4484834121156771E-3</v>
      </c>
      <c r="N499" s="132">
        <f t="shared" si="49"/>
        <v>3.4484834121156771E-3</v>
      </c>
      <c r="O499" s="132">
        <f t="shared" si="49"/>
        <v>3.4484834121156771E-3</v>
      </c>
      <c r="P499" s="132">
        <f t="shared" si="49"/>
        <v>3.4484834121156771E-3</v>
      </c>
      <c r="Q499" s="132">
        <f t="shared" si="49"/>
        <v>3.4484834121156771E-3</v>
      </c>
      <c r="R499" s="132">
        <f t="shared" si="49"/>
        <v>3.4484834121156771E-3</v>
      </c>
      <c r="T499" s="96">
        <v>0</v>
      </c>
      <c r="U499" s="96">
        <v>0</v>
      </c>
      <c r="V499" s="96">
        <v>0</v>
      </c>
      <c r="W499" s="96">
        <v>0</v>
      </c>
      <c r="X499" s="96">
        <v>0</v>
      </c>
      <c r="Y499" s="96">
        <v>0</v>
      </c>
      <c r="Z499" s="96">
        <v>0</v>
      </c>
      <c r="AA499" s="96">
        <v>0</v>
      </c>
      <c r="AB499" s="96">
        <v>0</v>
      </c>
      <c r="AC499" s="96">
        <v>0</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370</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0</v>
      </c>
      <c r="U500" s="96">
        <v>0</v>
      </c>
      <c r="V500" s="96">
        <v>0</v>
      </c>
      <c r="W500" s="96">
        <v>0</v>
      </c>
      <c r="X500" s="96">
        <v>0</v>
      </c>
      <c r="Y500" s="96">
        <v>0</v>
      </c>
      <c r="Z500" s="96">
        <v>0</v>
      </c>
      <c r="AA500" s="96">
        <v>0</v>
      </c>
      <c r="AB500" s="96">
        <v>0</v>
      </c>
      <c r="AC500" s="96">
        <v>0</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371</v>
      </c>
      <c r="I501" s="132">
        <v>4.0000000000000001E-3</v>
      </c>
      <c r="J501" s="132">
        <v>4.0000000000000001E-3</v>
      </c>
      <c r="K501" s="132">
        <v>4.0000000000000001E-3</v>
      </c>
      <c r="L501" s="132">
        <v>4.0000000000000001E-3</v>
      </c>
      <c r="M501" s="132">
        <v>4.0000000000000001E-3</v>
      </c>
      <c r="N501" s="132">
        <v>4.0000000000000001E-3</v>
      </c>
      <c r="O501" s="132">
        <v>4.0000000000000001E-3</v>
      </c>
      <c r="P501" s="132">
        <v>4.0000000000000001E-3</v>
      </c>
      <c r="Q501" s="132">
        <v>4.0000000000000001E-3</v>
      </c>
      <c r="R501" s="132">
        <v>4.0000000000000001E-3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372</v>
      </c>
      <c r="I502" s="132">
        <v>4.0000000000000001E-3</v>
      </c>
      <c r="J502" s="132">
        <v>4.0000000000000001E-3</v>
      </c>
      <c r="K502" s="132">
        <v>4.0000000000000001E-3</v>
      </c>
      <c r="L502" s="132">
        <v>4.0000000000000001E-3</v>
      </c>
      <c r="M502" s="132">
        <v>4.0000000000000001E-3</v>
      </c>
      <c r="N502" s="132">
        <v>4.0000000000000001E-3</v>
      </c>
      <c r="O502" s="132">
        <v>4.0000000000000001E-3</v>
      </c>
      <c r="P502" s="132">
        <v>4.0000000000000001E-3</v>
      </c>
      <c r="Q502" s="132">
        <v>4.0000000000000001E-3</v>
      </c>
      <c r="R502" s="132">
        <v>4.0000000000000001E-3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86"/>
      <c r="H503" s="99" t="s">
        <v>373</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13.4" customHeight="1" outlineLevel="1" x14ac:dyDescent="0.35">
      <c r="A504" s="102"/>
      <c r="B504" s="95"/>
      <c r="C504" s="17"/>
      <c r="D504" s="17"/>
      <c r="E504" s="17"/>
      <c r="F504" s="13"/>
      <c r="G504" s="86"/>
      <c r="H504" s="99" t="s">
        <v>374</v>
      </c>
      <c r="I504" s="132">
        <v>2E-3</v>
      </c>
      <c r="J504" s="132">
        <v>2E-3</v>
      </c>
      <c r="K504" s="132">
        <v>2E-3</v>
      </c>
      <c r="L504" s="132">
        <v>2E-3</v>
      </c>
      <c r="M504" s="132">
        <v>2E-3</v>
      </c>
      <c r="N504" s="132">
        <v>2E-3</v>
      </c>
      <c r="O504" s="132">
        <v>2E-3</v>
      </c>
      <c r="P504" s="132">
        <v>2E-3</v>
      </c>
      <c r="Q504" s="132">
        <v>2E-3</v>
      </c>
      <c r="R504" s="132">
        <v>2E-3</v>
      </c>
      <c r="T504" s="96">
        <v>1</v>
      </c>
      <c r="U504" s="96">
        <v>1</v>
      </c>
      <c r="V504" s="96">
        <v>1</v>
      </c>
      <c r="W504" s="96">
        <v>1</v>
      </c>
      <c r="X504" s="96">
        <v>1</v>
      </c>
      <c r="Y504" s="96">
        <v>1</v>
      </c>
      <c r="Z504" s="96">
        <v>1</v>
      </c>
      <c r="AA504" s="96">
        <v>1</v>
      </c>
      <c r="AB504" s="96">
        <v>1</v>
      </c>
      <c r="AC504" s="96">
        <v>1</v>
      </c>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13.4" customHeight="1" outlineLevel="1" x14ac:dyDescent="0.35">
      <c r="A505" s="102"/>
      <c r="B505" s="95"/>
      <c r="C505" s="17"/>
      <c r="D505" s="17"/>
      <c r="E505" s="17"/>
      <c r="F505" s="13"/>
      <c r="G505" s="91"/>
      <c r="H505" s="99" t="s">
        <v>375</v>
      </c>
      <c r="I505" s="132">
        <v>2E-3</v>
      </c>
      <c r="J505" s="132">
        <v>2E-3</v>
      </c>
      <c r="K505" s="132">
        <v>2E-3</v>
      </c>
      <c r="L505" s="132">
        <v>2E-3</v>
      </c>
      <c r="M505" s="132">
        <v>2E-3</v>
      </c>
      <c r="N505" s="132">
        <v>2E-3</v>
      </c>
      <c r="O505" s="132">
        <v>2E-3</v>
      </c>
      <c r="P505" s="132">
        <v>2E-3</v>
      </c>
      <c r="Q505" s="132">
        <v>2E-3</v>
      </c>
      <c r="R505" s="132">
        <v>2E-3</v>
      </c>
      <c r="T505" s="96">
        <v>1</v>
      </c>
      <c r="U505" s="96">
        <v>1</v>
      </c>
      <c r="V505" s="96">
        <v>1</v>
      </c>
      <c r="W505" s="96">
        <v>1</v>
      </c>
      <c r="X505" s="96">
        <v>1</v>
      </c>
      <c r="Y505" s="96">
        <v>1</v>
      </c>
      <c r="Z505" s="96">
        <v>1</v>
      </c>
      <c r="AA505" s="96">
        <v>1</v>
      </c>
      <c r="AB505" s="96">
        <v>1</v>
      </c>
      <c r="AC505" s="96">
        <v>1</v>
      </c>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5.15" customHeight="1" outlineLevel="1" x14ac:dyDescent="0.35">
      <c r="A506" s="102"/>
      <c r="B506" s="95"/>
      <c r="C506" s="12" t="s">
        <v>111</v>
      </c>
      <c r="D506" s="17"/>
      <c r="E506" s="17"/>
      <c r="F506" s="13"/>
      <c r="G506" s="91"/>
      <c r="H506" s="91"/>
      <c r="I506" s="91"/>
      <c r="J506" s="91"/>
      <c r="K506" s="91"/>
      <c r="L506" s="91"/>
      <c r="M506" s="91"/>
      <c r="N506" s="91"/>
      <c r="O506" s="91"/>
      <c r="P506" s="91"/>
      <c r="Q506" s="91"/>
      <c r="R506" s="91"/>
      <c r="S506" s="91"/>
      <c r="T506" s="91"/>
      <c r="U506" s="91"/>
      <c r="V506" s="13"/>
      <c r="W506" s="91"/>
      <c r="X506" s="91"/>
      <c r="Y506" s="91"/>
      <c r="Z506" s="91"/>
      <c r="AA506" s="13"/>
      <c r="AB506" s="13"/>
      <c r="AC506" s="13"/>
      <c r="AD506" s="13"/>
      <c r="AE506" s="92"/>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24" customHeight="1" x14ac:dyDescent="0.35">
      <c r="A507" s="102"/>
      <c r="B507" s="95"/>
      <c r="C507" s="39"/>
      <c r="D507" s="39"/>
      <c r="E507" s="39"/>
      <c r="F507" s="39"/>
      <c r="G507" s="40" t="str">
        <f>G486</f>
        <v>Senescence of green pasture and loss of dry feed- annual pasture (P1a).</v>
      </c>
      <c r="H507" s="39"/>
      <c r="I507" s="39"/>
      <c r="J507" s="39"/>
      <c r="K507" s="39"/>
      <c r="L507" s="39"/>
      <c r="M507" s="39"/>
      <c r="N507" s="39"/>
      <c r="O507" s="39"/>
      <c r="P507" s="39"/>
      <c r="Q507" s="39"/>
      <c r="R507" s="133" t="s">
        <v>179</v>
      </c>
      <c r="S507" s="39"/>
      <c r="T507" s="93"/>
      <c r="U507" s="93"/>
      <c r="V507" s="94" t="s">
        <v>112</v>
      </c>
      <c r="W507" s="94"/>
      <c r="X507" s="94"/>
      <c r="Y507" s="94"/>
      <c r="Z507" s="94"/>
      <c r="AA507" s="94"/>
      <c r="AB507" s="94"/>
      <c r="AC507" s="94"/>
      <c r="AD507" s="94"/>
      <c r="AE507" s="41" t="s">
        <v>113</v>
      </c>
      <c r="AF507" s="8"/>
      <c r="AK507"/>
      <c r="AL507"/>
      <c r="AM507"/>
      <c r="AN507"/>
      <c r="AO507"/>
      <c r="AP507"/>
      <c r="AQ507"/>
      <c r="AR507"/>
      <c r="AS507"/>
      <c r="AT507"/>
      <c r="AU507"/>
      <c r="AV507"/>
      <c r="AW507"/>
      <c r="AX507"/>
      <c r="AY507"/>
      <c r="AZ507"/>
      <c r="BA507"/>
      <c r="BB507"/>
      <c r="BC507"/>
      <c r="BD507"/>
      <c r="BE507"/>
      <c r="BF507"/>
      <c r="BG507"/>
      <c r="BH507"/>
      <c r="BI507"/>
      <c r="BJ507"/>
    </row>
    <row r="508" spans="1:62" s="104" customFormat="1" ht="12.75" customHeight="1" outlineLevel="1" x14ac:dyDescent="0.35">
      <c r="A508" s="102"/>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4" customFormat="1" ht="12.75" customHeight="1" outlineLevel="1" x14ac:dyDescent="0.35">
      <c r="A509" s="102"/>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4" customFormat="1" ht="5.15" customHeight="1" outlineLevel="1" collapsed="1" thickBot="1" x14ac:dyDescent="0.4">
      <c r="A510" s="102"/>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4" customFormat="1" ht="5.15" customHeight="1" outlineLevel="1" x14ac:dyDescent="0.35">
      <c r="A511" s="102"/>
      <c r="B511" s="95"/>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collapsed="1" x14ac:dyDescent="0.35">
      <c r="A512" s="102"/>
      <c r="B512" s="95"/>
      <c r="C512" s="12"/>
      <c r="D512" s="12">
        <v>0</v>
      </c>
      <c r="E512" s="12" t="s">
        <v>1</v>
      </c>
      <c r="F512" s="69"/>
      <c r="G512" s="70" t="s">
        <v>180</v>
      </c>
      <c r="H512" s="71"/>
      <c r="I512" s="71"/>
      <c r="J512" s="71"/>
      <c r="K512" s="71"/>
      <c r="L512" s="71"/>
      <c r="M512" s="71"/>
      <c r="N512" s="71"/>
      <c r="O512" s="71"/>
      <c r="P512" s="71"/>
      <c r="Q512" s="71"/>
      <c r="R512" s="71"/>
      <c r="S512" s="71"/>
      <c r="T512" s="71"/>
      <c r="U512" s="72"/>
      <c r="V512" s="71"/>
      <c r="W512" s="72"/>
      <c r="X512" s="72"/>
      <c r="Y512" s="72"/>
      <c r="Z512" s="72"/>
      <c r="AA512" s="72"/>
      <c r="AB512" s="72"/>
      <c r="AC512" s="72"/>
      <c r="AD512" s="72"/>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2"/>
      <c r="D513" s="12"/>
      <c r="E513" s="17"/>
      <c r="F513" s="73"/>
      <c r="G513" s="74" t="s">
        <v>808</v>
      </c>
      <c r="H513" s="74"/>
      <c r="I513" s="74"/>
      <c r="J513" s="74"/>
      <c r="K513" s="74"/>
      <c r="L513" s="74"/>
      <c r="M513" s="74"/>
      <c r="N513" s="74"/>
      <c r="O513" s="74"/>
      <c r="P513" s="74"/>
      <c r="Q513" s="74"/>
      <c r="R513" s="74"/>
      <c r="S513" s="74"/>
      <c r="T513" s="74"/>
      <c r="U513" s="75"/>
      <c r="V513" s="76"/>
      <c r="W513" s="75"/>
      <c r="X513" s="75"/>
      <c r="Y513" s="75"/>
      <c r="Z513" s="75"/>
      <c r="AA513" s="75"/>
      <c r="AB513" s="75"/>
      <c r="AC513" s="75"/>
      <c r="AD513" s="75"/>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2"/>
      <c r="E514" s="17"/>
      <c r="F514" s="73"/>
      <c r="G514" s="77">
        <v>38002</v>
      </c>
      <c r="H514" s="78"/>
      <c r="I514" s="74"/>
      <c r="J514" s="74"/>
      <c r="K514" s="74"/>
      <c r="L514" s="74"/>
      <c r="M514" s="74"/>
      <c r="N514" s="74"/>
      <c r="O514" s="74"/>
      <c r="P514" s="74"/>
      <c r="Q514" s="74"/>
      <c r="R514" s="74"/>
      <c r="S514" s="74"/>
      <c r="T514" s="74"/>
      <c r="U514" s="75"/>
      <c r="V514" s="76"/>
      <c r="W514" s="75"/>
      <c r="X514" s="75"/>
      <c r="Y514" s="75"/>
      <c r="Z514" s="75"/>
      <c r="AA514" s="75"/>
      <c r="AB514" s="75"/>
      <c r="AC514" s="75"/>
      <c r="AD514" s="75"/>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v>1</v>
      </c>
      <c r="D515" s="12"/>
      <c r="E515" s="17"/>
      <c r="F515" s="79"/>
      <c r="G515" s="80"/>
      <c r="H515" s="81"/>
      <c r="I515" s="81"/>
      <c r="J515" s="81"/>
      <c r="K515" s="81"/>
      <c r="L515" s="81"/>
      <c r="M515" s="81"/>
      <c r="N515" s="81"/>
      <c r="O515" s="81"/>
      <c r="P515" s="81"/>
      <c r="Q515" s="81"/>
      <c r="R515" s="81"/>
      <c r="S515" s="81"/>
      <c r="T515" s="81"/>
      <c r="U515" s="82"/>
      <c r="V515" s="83"/>
      <c r="W515" s="82"/>
      <c r="X515" s="82"/>
      <c r="Y515" s="82"/>
      <c r="Z515" s="82"/>
      <c r="AA515" s="82"/>
      <c r="AB515" s="82"/>
      <c r="AC515" s="82"/>
      <c r="AD515" s="82"/>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22"/>
      <c r="H516" s="22"/>
      <c r="I516" s="22"/>
      <c r="J516" s="22"/>
      <c r="K516" s="22"/>
      <c r="L516" s="22"/>
      <c r="M516" s="22"/>
      <c r="N516" s="22"/>
      <c r="O516" s="22"/>
      <c r="P516" s="22"/>
      <c r="Q516" s="22"/>
      <c r="R516" s="22"/>
      <c r="S516" s="22"/>
      <c r="T516" s="22" t="s">
        <v>182</v>
      </c>
      <c r="U516" s="22"/>
      <c r="V516" s="22" t="s">
        <v>181</v>
      </c>
      <c r="W516" s="22"/>
      <c r="X516" s="22"/>
      <c r="Y516" s="22"/>
      <c r="Z516" s="22"/>
      <c r="AA516" s="22"/>
      <c r="AB516" s="22"/>
      <c r="AC516" s="22"/>
      <c r="AD516" s="22"/>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7"/>
      <c r="G517" s="17"/>
      <c r="H517" s="17"/>
      <c r="I517" s="17"/>
      <c r="J517" s="17" t="s">
        <v>807</v>
      </c>
      <c r="K517" s="17"/>
      <c r="L517" s="22"/>
      <c r="M517" s="22"/>
      <c r="N517" s="22"/>
      <c r="O517" s="22"/>
      <c r="P517" s="22"/>
      <c r="Q517" s="22"/>
      <c r="R517" s="22"/>
      <c r="S517" s="22"/>
      <c r="T517" s="23" t="s">
        <v>183</v>
      </c>
      <c r="U517" s="22"/>
      <c r="V517" s="22" t="s">
        <v>810</v>
      </c>
      <c r="W517" s="22"/>
      <c r="X517" s="23" t="s">
        <v>184</v>
      </c>
      <c r="Y517" s="23"/>
      <c r="Z517" s="24"/>
      <c r="AA517" s="24"/>
      <c r="AB517" s="24"/>
      <c r="AC517" s="236" t="s">
        <v>869</v>
      </c>
      <c r="AD517" s="236"/>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7"/>
      <c r="G518" s="583"/>
      <c r="H518" s="583" t="s">
        <v>790</v>
      </c>
      <c r="I518" s="584" t="s">
        <v>151</v>
      </c>
      <c r="J518" s="584" t="s">
        <v>365</v>
      </c>
      <c r="K518" s="584" t="s">
        <v>53</v>
      </c>
      <c r="L518" s="584" t="s">
        <v>54</v>
      </c>
      <c r="M518" s="584" t="s">
        <v>55</v>
      </c>
      <c r="N518" s="584" t="s">
        <v>56</v>
      </c>
      <c r="O518" s="584" t="s">
        <v>861</v>
      </c>
      <c r="P518" s="584" t="s">
        <v>862</v>
      </c>
      <c r="Q518" s="584" t="s">
        <v>863</v>
      </c>
      <c r="R518" s="584" t="s">
        <v>1071</v>
      </c>
      <c r="S518" s="583"/>
      <c r="T518" s="583" t="s">
        <v>185</v>
      </c>
      <c r="U518" s="583"/>
      <c r="V518" s="583" t="s">
        <v>809</v>
      </c>
      <c r="W518" s="583"/>
      <c r="X518" s="583"/>
      <c r="Y518" s="583"/>
      <c r="Z518" s="583"/>
      <c r="AA518" s="583"/>
      <c r="AB518" s="583"/>
      <c r="AC518" s="583" t="s">
        <v>790</v>
      </c>
      <c r="AD518" s="583" t="s">
        <v>870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t="s">
        <v>800</v>
      </c>
      <c r="I519" s="101" t="s">
        <v>366</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0.23</v>
      </c>
      <c r="Y519" s="91"/>
      <c r="Z519" s="91"/>
      <c r="AA519" s="91"/>
      <c r="AB519" s="91"/>
      <c r="AC519" s="91">
        <v>0</v>
      </c>
      <c r="AD519" s="91">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367</v>
      </c>
      <c r="J520" s="226">
        <v>0.81</v>
      </c>
      <c r="K520" s="226">
        <v>0.81</v>
      </c>
      <c r="L520" s="226">
        <v>0.81</v>
      </c>
      <c r="M520" s="226">
        <v>0.81</v>
      </c>
      <c r="N520" s="226">
        <v>0.81</v>
      </c>
      <c r="O520" s="226">
        <v>0.81</v>
      </c>
      <c r="P520" s="226">
        <v>0.81</v>
      </c>
      <c r="Q520" s="226">
        <v>0.81</v>
      </c>
      <c r="R520" s="226">
        <v>0.81</v>
      </c>
      <c r="S520" s="585"/>
      <c r="T520" s="226">
        <v>-0.09</v>
      </c>
      <c r="U520" s="91"/>
      <c r="V520" s="226">
        <v>0</v>
      </c>
      <c r="W520" s="91"/>
      <c r="X520" s="226">
        <v>0.23</v>
      </c>
      <c r="Y520" s="91"/>
      <c r="Z520" s="91"/>
      <c r="AA520" s="91"/>
      <c r="AB520" s="91"/>
      <c r="AC520" s="91">
        <f>AC519</f>
        <v>0</v>
      </c>
      <c r="AD520" s="91">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368</v>
      </c>
      <c r="J521" s="226">
        <v>0.81</v>
      </c>
      <c r="K521" s="226">
        <v>0.81</v>
      </c>
      <c r="L521" s="226">
        <v>0.81</v>
      </c>
      <c r="M521" s="226">
        <v>0.81</v>
      </c>
      <c r="N521" s="226">
        <v>0.81</v>
      </c>
      <c r="O521" s="226">
        <v>0.81</v>
      </c>
      <c r="P521" s="226">
        <v>0.81</v>
      </c>
      <c r="Q521" s="226">
        <v>0.81</v>
      </c>
      <c r="R521" s="226">
        <v>0.81</v>
      </c>
      <c r="S521" s="585"/>
      <c r="T521" s="226">
        <v>-0.09</v>
      </c>
      <c r="U521" s="91"/>
      <c r="V521" s="226">
        <v>0</v>
      </c>
      <c r="W521" s="91"/>
      <c r="X521" s="226">
        <v>0.21</v>
      </c>
      <c r="Y521" s="91"/>
      <c r="Z521" s="91"/>
      <c r="AA521" s="91"/>
      <c r="AB521" s="91"/>
      <c r="AC521" s="91">
        <f t="shared" ref="AC521:AC528" si="50">AC520</f>
        <v>0</v>
      </c>
      <c r="AD521" s="91">
        <f t="shared" ref="AD521:AD528" si="51">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369</v>
      </c>
      <c r="J522" s="226">
        <v>0.8</v>
      </c>
      <c r="K522" s="226">
        <v>0.8</v>
      </c>
      <c r="L522" s="226">
        <v>0.8</v>
      </c>
      <c r="M522" s="226">
        <v>0.8</v>
      </c>
      <c r="N522" s="226">
        <v>0.8</v>
      </c>
      <c r="O522" s="226">
        <v>0.8</v>
      </c>
      <c r="P522" s="226">
        <v>0.8</v>
      </c>
      <c r="Q522" s="226">
        <v>0.8</v>
      </c>
      <c r="R522" s="226">
        <v>0.8</v>
      </c>
      <c r="S522" s="585"/>
      <c r="T522" s="226">
        <v>-0.08</v>
      </c>
      <c r="U522" s="91"/>
      <c r="V522" s="226">
        <v>0.05</v>
      </c>
      <c r="W522" s="91"/>
      <c r="X522" s="226">
        <v>0.19</v>
      </c>
      <c r="Y522" s="91"/>
      <c r="Z522" s="91"/>
      <c r="AA522" s="91"/>
      <c r="AB522" s="91"/>
      <c r="AC522" s="91">
        <f t="shared" si="50"/>
        <v>0</v>
      </c>
      <c r="AD522" s="91">
        <f t="shared" si="51"/>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370</v>
      </c>
      <c r="J523" s="226">
        <v>0.78</v>
      </c>
      <c r="K523" s="226">
        <v>0.78</v>
      </c>
      <c r="L523" s="226">
        <v>0.78</v>
      </c>
      <c r="M523" s="226">
        <v>0.78</v>
      </c>
      <c r="N523" s="226">
        <v>0.78</v>
      </c>
      <c r="O523" s="226">
        <v>0.78</v>
      </c>
      <c r="P523" s="226">
        <v>0.78</v>
      </c>
      <c r="Q523" s="226">
        <v>0.78</v>
      </c>
      <c r="R523" s="226">
        <v>0.78</v>
      </c>
      <c r="S523" s="585"/>
      <c r="T523" s="226">
        <v>-0.06</v>
      </c>
      <c r="U523" s="91"/>
      <c r="V523" s="226">
        <v>0.1</v>
      </c>
      <c r="W523" s="91"/>
      <c r="X523" s="226">
        <v>0.17</v>
      </c>
      <c r="Y523" s="91"/>
      <c r="Z523" s="91"/>
      <c r="AA523" s="91"/>
      <c r="AB523" s="91"/>
      <c r="AC523" s="91">
        <f t="shared" si="50"/>
        <v>0</v>
      </c>
      <c r="AD523" s="91">
        <f t="shared" si="51"/>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371</v>
      </c>
      <c r="J524" s="226">
        <v>0.73499999999999999</v>
      </c>
      <c r="K524" s="226">
        <v>0.73499999999999999</v>
      </c>
      <c r="L524" s="226">
        <v>0.73499999999999999</v>
      </c>
      <c r="M524" s="226">
        <v>0.73499999999999999</v>
      </c>
      <c r="N524" s="226">
        <v>0.73499999999999999</v>
      </c>
      <c r="O524" s="226">
        <v>0.73499999999999999</v>
      </c>
      <c r="P524" s="226">
        <v>0.73499999999999999</v>
      </c>
      <c r="Q524" s="226">
        <v>0.73499999999999999</v>
      </c>
      <c r="R524" s="226">
        <v>0.73499999999999999</v>
      </c>
      <c r="S524" s="585"/>
      <c r="T524" s="226">
        <v>-0.1</v>
      </c>
      <c r="U524" s="91"/>
      <c r="V524" s="226">
        <v>0</v>
      </c>
      <c r="W524" s="91"/>
      <c r="X524" s="226">
        <v>0.15</v>
      </c>
      <c r="Y524" s="91"/>
      <c r="Z524" s="91"/>
      <c r="AA524" s="91"/>
      <c r="AB524" s="91"/>
      <c r="AC524" s="91">
        <f t="shared" si="50"/>
        <v>0</v>
      </c>
      <c r="AD524" s="91">
        <f t="shared" si="51"/>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372</v>
      </c>
      <c r="J525" s="226">
        <v>0.71</v>
      </c>
      <c r="K525" s="226">
        <v>0.71</v>
      </c>
      <c r="L525" s="226">
        <v>0.71</v>
      </c>
      <c r="M525" s="226">
        <v>0.71</v>
      </c>
      <c r="N525" s="226">
        <v>0.71</v>
      </c>
      <c r="O525" s="226">
        <v>0.71</v>
      </c>
      <c r="P525" s="226">
        <v>0.71</v>
      </c>
      <c r="Q525" s="226">
        <v>0.71</v>
      </c>
      <c r="R525" s="226">
        <v>0.71</v>
      </c>
      <c r="S525" s="585"/>
      <c r="T525" s="226">
        <v>-0.1</v>
      </c>
      <c r="U525" s="91"/>
      <c r="V525" s="226">
        <v>0</v>
      </c>
      <c r="W525" s="91"/>
      <c r="X525" s="226">
        <v>0.13</v>
      </c>
      <c r="Y525" s="91"/>
      <c r="Z525" s="91"/>
      <c r="AA525" s="91"/>
      <c r="AB525" s="91"/>
      <c r="AC525" s="91">
        <f t="shared" si="50"/>
        <v>0</v>
      </c>
      <c r="AD525" s="91">
        <f t="shared" si="51"/>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373</v>
      </c>
      <c r="J526" s="226">
        <v>0.7</v>
      </c>
      <c r="K526" s="226">
        <v>0.7</v>
      </c>
      <c r="L526" s="226">
        <v>0.7</v>
      </c>
      <c r="M526" s="226">
        <v>0.7</v>
      </c>
      <c r="N526" s="226">
        <v>0.7</v>
      </c>
      <c r="O526" s="226">
        <v>0.7</v>
      </c>
      <c r="P526" s="226">
        <v>0.7</v>
      </c>
      <c r="Q526" s="226">
        <v>0.7</v>
      </c>
      <c r="R526" s="226">
        <v>0.7</v>
      </c>
      <c r="S526" s="585"/>
      <c r="T526" s="226">
        <v>-0.1</v>
      </c>
      <c r="U526" s="91"/>
      <c r="V526" s="226">
        <v>0</v>
      </c>
      <c r="W526" s="91"/>
      <c r="X526" s="226">
        <v>0.13</v>
      </c>
      <c r="Y526" s="91"/>
      <c r="Z526" s="91"/>
      <c r="AA526" s="91"/>
      <c r="AB526" s="91"/>
      <c r="AC526" s="91">
        <f t="shared" si="50"/>
        <v>0</v>
      </c>
      <c r="AD526" s="91">
        <f t="shared" si="51"/>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customHeight="1" outlineLevel="1" x14ac:dyDescent="0.35">
      <c r="A527" s="102"/>
      <c r="B527" s="95"/>
      <c r="C527" s="17"/>
      <c r="D527" s="17"/>
      <c r="E527" s="17"/>
      <c r="F527" s="13"/>
      <c r="G527" s="91"/>
      <c r="H527" s="91"/>
      <c r="I527" s="101" t="s">
        <v>374</v>
      </c>
      <c r="J527" s="226">
        <v>0.68</v>
      </c>
      <c r="K527" s="226">
        <v>0.68</v>
      </c>
      <c r="L527" s="226">
        <v>0.68</v>
      </c>
      <c r="M527" s="226">
        <v>0.68</v>
      </c>
      <c r="N527" s="226">
        <v>0.68</v>
      </c>
      <c r="O527" s="226">
        <v>0.68</v>
      </c>
      <c r="P527" s="226">
        <v>0.68</v>
      </c>
      <c r="Q527" s="226">
        <v>0.68</v>
      </c>
      <c r="R527" s="226">
        <v>0.68</v>
      </c>
      <c r="S527" s="585"/>
      <c r="T527" s="226">
        <v>-0.1</v>
      </c>
      <c r="U527" s="91"/>
      <c r="V527" s="226">
        <v>0</v>
      </c>
      <c r="W527" s="91"/>
      <c r="X527" s="226">
        <v>0.13</v>
      </c>
      <c r="Y527" s="91"/>
      <c r="Z527" s="91"/>
      <c r="AA527" s="91"/>
      <c r="AB527" s="91"/>
      <c r="AC527" s="91">
        <f t="shared" si="50"/>
        <v>0</v>
      </c>
      <c r="AD527" s="91">
        <f t="shared" si="51"/>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customHeight="1" outlineLevel="1" x14ac:dyDescent="0.35">
      <c r="A528" s="102"/>
      <c r="B528" s="95"/>
      <c r="C528" s="17"/>
      <c r="D528" s="17"/>
      <c r="E528" s="17"/>
      <c r="F528" s="13"/>
      <c r="G528" s="91"/>
      <c r="H528" s="91"/>
      <c r="I528" s="101" t="s">
        <v>375</v>
      </c>
      <c r="J528" s="226">
        <v>0.65</v>
      </c>
      <c r="K528" s="226">
        <v>0.65</v>
      </c>
      <c r="L528" s="226">
        <v>0.65</v>
      </c>
      <c r="M528" s="226">
        <v>0.65</v>
      </c>
      <c r="N528" s="226">
        <v>0.65</v>
      </c>
      <c r="O528" s="226">
        <v>0.65</v>
      </c>
      <c r="P528" s="226">
        <v>0.65</v>
      </c>
      <c r="Q528" s="226">
        <v>0.65</v>
      </c>
      <c r="R528" s="226">
        <v>0.65</v>
      </c>
      <c r="S528" s="585"/>
      <c r="T528" s="226">
        <v>-0.1</v>
      </c>
      <c r="U528" s="91"/>
      <c r="V528" s="226">
        <v>0</v>
      </c>
      <c r="W528" s="91"/>
      <c r="X528" s="226">
        <v>0.13</v>
      </c>
      <c r="Y528" s="91"/>
      <c r="Z528" s="91"/>
      <c r="AA528" s="91"/>
      <c r="AB528" s="91"/>
      <c r="AC528" s="91">
        <f t="shared" si="50"/>
        <v>0</v>
      </c>
      <c r="AD528" s="91">
        <f t="shared" si="51"/>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t="s">
        <v>379</v>
      </c>
      <c r="I529" s="101" t="s">
        <v>366</v>
      </c>
      <c r="J529" s="226">
        <v>0.81</v>
      </c>
      <c r="K529" s="226">
        <v>0.81</v>
      </c>
      <c r="L529" s="226">
        <v>0.81</v>
      </c>
      <c r="M529" s="226">
        <v>0.81</v>
      </c>
      <c r="N529" s="226">
        <v>0.81</v>
      </c>
      <c r="O529" s="226">
        <v>0.81</v>
      </c>
      <c r="P529" s="226">
        <v>0.81</v>
      </c>
      <c r="Q529" s="226">
        <v>0.81</v>
      </c>
      <c r="R529" s="226">
        <v>0.81</v>
      </c>
      <c r="S529" s="585"/>
      <c r="T529" s="226">
        <v>-0.09</v>
      </c>
      <c r="U529" s="91"/>
      <c r="V529" s="718">
        <f>V519</f>
        <v>0</v>
      </c>
      <c r="W529" s="91"/>
      <c r="X529" s="91"/>
      <c r="Y529" s="91"/>
      <c r="Z529" s="91"/>
      <c r="AA529" s="91"/>
      <c r="AB529" s="91"/>
      <c r="AC529" s="91">
        <f>AC519+1</f>
        <v>1</v>
      </c>
      <c r="AD529" s="91">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367</v>
      </c>
      <c r="J530" s="226">
        <v>0.81</v>
      </c>
      <c r="K530" s="226">
        <v>0.81</v>
      </c>
      <c r="L530" s="226">
        <v>0.81</v>
      </c>
      <c r="M530" s="226">
        <v>0.81</v>
      </c>
      <c r="N530" s="226">
        <v>0.81</v>
      </c>
      <c r="O530" s="226">
        <v>0.81</v>
      </c>
      <c r="P530" s="226">
        <v>0.81</v>
      </c>
      <c r="Q530" s="226">
        <v>0.81</v>
      </c>
      <c r="R530" s="226">
        <v>0.81</v>
      </c>
      <c r="S530" s="585"/>
      <c r="T530" s="226">
        <v>-0.09</v>
      </c>
      <c r="U530" s="91"/>
      <c r="V530" s="718">
        <f t="shared" ref="V530:V593" si="52">V520</f>
        <v>0</v>
      </c>
      <c r="W530" s="91"/>
      <c r="X530" s="91"/>
      <c r="Y530" s="91"/>
      <c r="Z530" s="91"/>
      <c r="AA530" s="91"/>
      <c r="AB530" s="91"/>
      <c r="AC530" s="91">
        <f t="shared" ref="AC530:AC593" si="53">AC520+1</f>
        <v>1</v>
      </c>
      <c r="AD530" s="91">
        <f t="shared" ref="AD530:AD593" si="54">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368</v>
      </c>
      <c r="J531" s="226">
        <v>0.81</v>
      </c>
      <c r="K531" s="226">
        <v>0.81</v>
      </c>
      <c r="L531" s="226">
        <v>0.81</v>
      </c>
      <c r="M531" s="226">
        <v>0.81</v>
      </c>
      <c r="N531" s="226">
        <v>0.81</v>
      </c>
      <c r="O531" s="226">
        <v>0.81</v>
      </c>
      <c r="P531" s="226">
        <v>0.81</v>
      </c>
      <c r="Q531" s="226">
        <v>0.81</v>
      </c>
      <c r="R531" s="226">
        <v>0.81</v>
      </c>
      <c r="S531" s="585"/>
      <c r="T531" s="226">
        <v>-0.09</v>
      </c>
      <c r="U531" s="91"/>
      <c r="V531" s="718">
        <f t="shared" si="52"/>
        <v>0</v>
      </c>
      <c r="W531" s="91"/>
      <c r="X531" s="91"/>
      <c r="Y531" s="91"/>
      <c r="Z531" s="91"/>
      <c r="AA531" s="91"/>
      <c r="AB531" s="91"/>
      <c r="AC531" s="91">
        <f t="shared" si="53"/>
        <v>1</v>
      </c>
      <c r="AD531" s="91">
        <f t="shared" si="54"/>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369</v>
      </c>
      <c r="J532" s="226">
        <v>0.8</v>
      </c>
      <c r="K532" s="226">
        <v>0.8</v>
      </c>
      <c r="L532" s="226">
        <v>0.8</v>
      </c>
      <c r="M532" s="226">
        <v>0.8</v>
      </c>
      <c r="N532" s="226">
        <v>0.8</v>
      </c>
      <c r="O532" s="226">
        <v>0.8</v>
      </c>
      <c r="P532" s="226">
        <v>0.8</v>
      </c>
      <c r="Q532" s="226">
        <v>0.8</v>
      </c>
      <c r="R532" s="226">
        <v>0.8</v>
      </c>
      <c r="S532" s="585"/>
      <c r="T532" s="226">
        <v>-0.08</v>
      </c>
      <c r="U532" s="91"/>
      <c r="V532" s="718">
        <f>V522</f>
        <v>0.05</v>
      </c>
      <c r="W532" s="91"/>
      <c r="X532" s="91"/>
      <c r="Y532" s="91"/>
      <c r="Z532" s="91"/>
      <c r="AA532" s="91"/>
      <c r="AB532" s="91"/>
      <c r="AC532" s="91">
        <f t="shared" si="53"/>
        <v>1</v>
      </c>
      <c r="AD532" s="91">
        <f t="shared" si="54"/>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370</v>
      </c>
      <c r="J533" s="226">
        <v>0.78</v>
      </c>
      <c r="K533" s="226">
        <v>0.78</v>
      </c>
      <c r="L533" s="226">
        <v>0.78</v>
      </c>
      <c r="M533" s="226">
        <v>0.78</v>
      </c>
      <c r="N533" s="226">
        <v>0.78</v>
      </c>
      <c r="O533" s="226">
        <v>0.78</v>
      </c>
      <c r="P533" s="226">
        <v>0.78</v>
      </c>
      <c r="Q533" s="226">
        <v>0.78</v>
      </c>
      <c r="R533" s="226">
        <v>0.78</v>
      </c>
      <c r="S533" s="585"/>
      <c r="T533" s="226">
        <v>-0.06</v>
      </c>
      <c r="U533" s="91"/>
      <c r="V533" s="718">
        <f t="shared" si="52"/>
        <v>0.1</v>
      </c>
      <c r="W533" s="91"/>
      <c r="X533" s="91"/>
      <c r="Y533" s="91"/>
      <c r="Z533" s="91"/>
      <c r="AA533" s="91"/>
      <c r="AB533" s="91"/>
      <c r="AC533" s="91">
        <f t="shared" si="53"/>
        <v>1</v>
      </c>
      <c r="AD533" s="91">
        <f t="shared" si="54"/>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371</v>
      </c>
      <c r="J534" s="226">
        <v>0.73499999999999999</v>
      </c>
      <c r="K534" s="226">
        <v>0.73499999999999999</v>
      </c>
      <c r="L534" s="226">
        <v>0.73499999999999999</v>
      </c>
      <c r="M534" s="226">
        <v>0.73499999999999999</v>
      </c>
      <c r="N534" s="226">
        <v>0.73499999999999999</v>
      </c>
      <c r="O534" s="226">
        <v>0.73499999999999999</v>
      </c>
      <c r="P534" s="226">
        <v>0.73499999999999999</v>
      </c>
      <c r="Q534" s="226">
        <v>0.73499999999999999</v>
      </c>
      <c r="R534" s="226">
        <v>0.73499999999999999</v>
      </c>
      <c r="S534" s="585"/>
      <c r="T534" s="226">
        <v>-0.1</v>
      </c>
      <c r="U534" s="91"/>
      <c r="V534" s="718">
        <f t="shared" si="52"/>
        <v>0</v>
      </c>
      <c r="W534" s="91"/>
      <c r="X534" s="91"/>
      <c r="Y534" s="91"/>
      <c r="Z534" s="91"/>
      <c r="AA534" s="91"/>
      <c r="AB534" s="91"/>
      <c r="AC534" s="91">
        <f t="shared" si="53"/>
        <v>1</v>
      </c>
      <c r="AD534" s="91">
        <f t="shared" si="54"/>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372</v>
      </c>
      <c r="J535" s="226">
        <v>0.71</v>
      </c>
      <c r="K535" s="226">
        <v>0.71</v>
      </c>
      <c r="L535" s="226">
        <v>0.71</v>
      </c>
      <c r="M535" s="226">
        <v>0.71</v>
      </c>
      <c r="N535" s="226">
        <v>0.71</v>
      </c>
      <c r="O535" s="226">
        <v>0.71</v>
      </c>
      <c r="P535" s="226">
        <v>0.71</v>
      </c>
      <c r="Q535" s="226">
        <v>0.71</v>
      </c>
      <c r="R535" s="226">
        <v>0.71</v>
      </c>
      <c r="S535" s="585"/>
      <c r="T535" s="226">
        <v>-0.1</v>
      </c>
      <c r="U535" s="91"/>
      <c r="V535" s="718">
        <f t="shared" si="52"/>
        <v>0</v>
      </c>
      <c r="W535" s="91"/>
      <c r="X535" s="91"/>
      <c r="Y535" s="91"/>
      <c r="Z535" s="91"/>
      <c r="AA535" s="91"/>
      <c r="AB535" s="91"/>
      <c r="AC535" s="91">
        <f t="shared" si="53"/>
        <v>1</v>
      </c>
      <c r="AD535" s="91">
        <f t="shared" si="54"/>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373</v>
      </c>
      <c r="J536" s="226">
        <v>0.7</v>
      </c>
      <c r="K536" s="226">
        <v>0.7</v>
      </c>
      <c r="L536" s="226">
        <v>0.7</v>
      </c>
      <c r="M536" s="226">
        <v>0.7</v>
      </c>
      <c r="N536" s="226">
        <v>0.7</v>
      </c>
      <c r="O536" s="226">
        <v>0.7</v>
      </c>
      <c r="P536" s="226">
        <v>0.7</v>
      </c>
      <c r="Q536" s="226">
        <v>0.7</v>
      </c>
      <c r="R536" s="226">
        <v>0.7</v>
      </c>
      <c r="S536" s="585"/>
      <c r="T536" s="226">
        <v>-0.1</v>
      </c>
      <c r="U536" s="91"/>
      <c r="V536" s="718">
        <f t="shared" si="52"/>
        <v>0</v>
      </c>
      <c r="W536" s="91"/>
      <c r="X536" s="91"/>
      <c r="Y536" s="91"/>
      <c r="Z536" s="91"/>
      <c r="AA536" s="91"/>
      <c r="AB536" s="91"/>
      <c r="AC536" s="91">
        <f t="shared" si="53"/>
        <v>1</v>
      </c>
      <c r="AD536" s="91">
        <f t="shared" si="54"/>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374</v>
      </c>
      <c r="J537" s="226">
        <v>0.68</v>
      </c>
      <c r="K537" s="226">
        <v>0.68</v>
      </c>
      <c r="L537" s="226">
        <v>0.68</v>
      </c>
      <c r="M537" s="226">
        <v>0.68</v>
      </c>
      <c r="N537" s="226">
        <v>0.68</v>
      </c>
      <c r="O537" s="226">
        <v>0.68</v>
      </c>
      <c r="P537" s="226">
        <v>0.68</v>
      </c>
      <c r="Q537" s="226">
        <v>0.68</v>
      </c>
      <c r="R537" s="226">
        <v>0.68</v>
      </c>
      <c r="S537" s="585"/>
      <c r="T537" s="226">
        <v>-0.1</v>
      </c>
      <c r="U537" s="91"/>
      <c r="V537" s="718">
        <f t="shared" si="52"/>
        <v>0</v>
      </c>
      <c r="W537" s="91"/>
      <c r="X537" s="91"/>
      <c r="Y537" s="91"/>
      <c r="Z537" s="91"/>
      <c r="AA537" s="91"/>
      <c r="AB537" s="91"/>
      <c r="AC537" s="91">
        <f t="shared" si="53"/>
        <v>1</v>
      </c>
      <c r="AD537" s="91">
        <f t="shared" si="54"/>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375</v>
      </c>
      <c r="J538" s="226">
        <v>0.65</v>
      </c>
      <c r="K538" s="226">
        <v>0.65</v>
      </c>
      <c r="L538" s="226">
        <v>0.65</v>
      </c>
      <c r="M538" s="226">
        <v>0.65</v>
      </c>
      <c r="N538" s="226">
        <v>0.65</v>
      </c>
      <c r="O538" s="226">
        <v>0.65</v>
      </c>
      <c r="P538" s="226">
        <v>0.65</v>
      </c>
      <c r="Q538" s="226">
        <v>0.65</v>
      </c>
      <c r="R538" s="226">
        <v>0.65</v>
      </c>
      <c r="S538" s="585"/>
      <c r="T538" s="226">
        <v>-0.1</v>
      </c>
      <c r="U538" s="91"/>
      <c r="V538" s="718">
        <f t="shared" si="52"/>
        <v>0</v>
      </c>
      <c r="W538" s="91"/>
      <c r="X538" s="91"/>
      <c r="Y538" s="91"/>
      <c r="Z538" s="91"/>
      <c r="AA538" s="91"/>
      <c r="AB538" s="91"/>
      <c r="AC538" s="91">
        <f t="shared" si="53"/>
        <v>1</v>
      </c>
      <c r="AD538" s="91">
        <f t="shared" si="54"/>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t="s">
        <v>772</v>
      </c>
      <c r="I539" s="101" t="s">
        <v>366</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367</v>
      </c>
      <c r="J540" s="226">
        <v>0.81</v>
      </c>
      <c r="K540" s="226">
        <v>0.81</v>
      </c>
      <c r="L540" s="226">
        <v>0.81</v>
      </c>
      <c r="M540" s="226">
        <v>0.81</v>
      </c>
      <c r="N540" s="226">
        <v>0.81</v>
      </c>
      <c r="O540" s="226">
        <v>0.81</v>
      </c>
      <c r="P540" s="226">
        <v>0.81</v>
      </c>
      <c r="Q540" s="226">
        <v>0.81</v>
      </c>
      <c r="R540" s="226">
        <v>0.81</v>
      </c>
      <c r="S540" s="585"/>
      <c r="T540" s="226">
        <v>-0.09</v>
      </c>
      <c r="U540" s="91"/>
      <c r="V540" s="718">
        <f t="shared" si="52"/>
        <v>0</v>
      </c>
      <c r="W540" s="91"/>
      <c r="X540" s="91"/>
      <c r="Y540" s="91"/>
      <c r="Z540" s="91"/>
      <c r="AA540" s="91"/>
      <c r="AB540" s="91"/>
      <c r="AC540" s="91">
        <f t="shared" si="53"/>
        <v>2</v>
      </c>
      <c r="AD540" s="91">
        <f t="shared" si="54"/>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368</v>
      </c>
      <c r="J541" s="226">
        <v>0.81</v>
      </c>
      <c r="K541" s="226">
        <v>0.81</v>
      </c>
      <c r="L541" s="226">
        <v>0.81</v>
      </c>
      <c r="M541" s="226">
        <v>0.81</v>
      </c>
      <c r="N541" s="226">
        <v>0.81</v>
      </c>
      <c r="O541" s="226">
        <v>0.81</v>
      </c>
      <c r="P541" s="226">
        <v>0.81</v>
      </c>
      <c r="Q541" s="226">
        <v>0.81</v>
      </c>
      <c r="R541" s="226">
        <v>0.81</v>
      </c>
      <c r="S541" s="585"/>
      <c r="T541" s="226">
        <v>-0.09</v>
      </c>
      <c r="U541" s="91"/>
      <c r="V541" s="718">
        <f t="shared" si="52"/>
        <v>0</v>
      </c>
      <c r="W541" s="91"/>
      <c r="X541" s="91"/>
      <c r="Y541" s="91"/>
      <c r="Z541" s="91"/>
      <c r="AA541" s="91"/>
      <c r="AB541" s="91"/>
      <c r="AC541" s="91">
        <f t="shared" si="53"/>
        <v>2</v>
      </c>
      <c r="AD541" s="91">
        <f t="shared" si="54"/>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369</v>
      </c>
      <c r="J542" s="226">
        <v>0.8</v>
      </c>
      <c r="K542" s="226">
        <v>0.8</v>
      </c>
      <c r="L542" s="226">
        <v>0.8</v>
      </c>
      <c r="M542" s="226">
        <v>0.8</v>
      </c>
      <c r="N542" s="226">
        <v>0.8</v>
      </c>
      <c r="O542" s="226">
        <v>0.8</v>
      </c>
      <c r="P542" s="226">
        <v>0.8</v>
      </c>
      <c r="Q542" s="226">
        <v>0.8</v>
      </c>
      <c r="R542" s="226">
        <v>0.8</v>
      </c>
      <c r="S542" s="585"/>
      <c r="T542" s="226">
        <v>-0.08</v>
      </c>
      <c r="U542" s="91"/>
      <c r="V542" s="718">
        <f t="shared" si="52"/>
        <v>0.05</v>
      </c>
      <c r="W542" s="91"/>
      <c r="X542" s="91"/>
      <c r="Y542" s="91"/>
      <c r="Z542" s="91"/>
      <c r="AA542" s="91"/>
      <c r="AB542" s="91"/>
      <c r="AC542" s="91">
        <f t="shared" si="53"/>
        <v>2</v>
      </c>
      <c r="AD542" s="91">
        <f t="shared" si="54"/>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370</v>
      </c>
      <c r="J543" s="226">
        <v>0.78</v>
      </c>
      <c r="K543" s="226">
        <v>0.78</v>
      </c>
      <c r="L543" s="226">
        <v>0.78</v>
      </c>
      <c r="M543" s="226">
        <v>0.78</v>
      </c>
      <c r="N543" s="226">
        <v>0.78</v>
      </c>
      <c r="O543" s="226">
        <v>0.78</v>
      </c>
      <c r="P543" s="226">
        <v>0.78</v>
      </c>
      <c r="Q543" s="226">
        <v>0.78</v>
      </c>
      <c r="R543" s="226">
        <v>0.78</v>
      </c>
      <c r="S543" s="585"/>
      <c r="T543" s="226">
        <v>-0.06</v>
      </c>
      <c r="U543" s="91"/>
      <c r="V543" s="718">
        <f t="shared" si="52"/>
        <v>0.1</v>
      </c>
      <c r="W543" s="91"/>
      <c r="X543" s="91"/>
      <c r="Y543" s="91"/>
      <c r="Z543" s="91"/>
      <c r="AA543" s="91"/>
      <c r="AB543" s="91"/>
      <c r="AC543" s="91">
        <f t="shared" si="53"/>
        <v>2</v>
      </c>
      <c r="AD543" s="91">
        <f t="shared" si="54"/>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371</v>
      </c>
      <c r="J544" s="226">
        <v>0.73499999999999999</v>
      </c>
      <c r="K544" s="226">
        <v>0.73499999999999999</v>
      </c>
      <c r="L544" s="226">
        <v>0.73499999999999999</v>
      </c>
      <c r="M544" s="226">
        <v>0.73499999999999999</v>
      </c>
      <c r="N544" s="226">
        <v>0.73499999999999999</v>
      </c>
      <c r="O544" s="226">
        <v>0.73499999999999999</v>
      </c>
      <c r="P544" s="226">
        <v>0.73499999999999999</v>
      </c>
      <c r="Q544" s="226">
        <v>0.73499999999999999</v>
      </c>
      <c r="R544" s="226">
        <v>0.73499999999999999</v>
      </c>
      <c r="S544" s="585"/>
      <c r="T544" s="226">
        <v>-0.1</v>
      </c>
      <c r="U544" s="91"/>
      <c r="V544" s="718">
        <f t="shared" si="52"/>
        <v>0</v>
      </c>
      <c r="W544" s="91"/>
      <c r="X544" s="91"/>
      <c r="Y544" s="91"/>
      <c r="Z544" s="91"/>
      <c r="AA544" s="91"/>
      <c r="AB544" s="91"/>
      <c r="AC544" s="91">
        <f t="shared" si="53"/>
        <v>2</v>
      </c>
      <c r="AD544" s="91">
        <f t="shared" si="54"/>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372</v>
      </c>
      <c r="J545" s="226">
        <v>0.71</v>
      </c>
      <c r="K545" s="226">
        <v>0.71</v>
      </c>
      <c r="L545" s="226">
        <v>0.71</v>
      </c>
      <c r="M545" s="226">
        <v>0.71</v>
      </c>
      <c r="N545" s="226">
        <v>0.71</v>
      </c>
      <c r="O545" s="226">
        <v>0.71</v>
      </c>
      <c r="P545" s="226">
        <v>0.71</v>
      </c>
      <c r="Q545" s="226">
        <v>0.71</v>
      </c>
      <c r="R545" s="226">
        <v>0.71</v>
      </c>
      <c r="S545" s="585"/>
      <c r="T545" s="226">
        <v>-0.1</v>
      </c>
      <c r="U545" s="91"/>
      <c r="V545" s="718">
        <f t="shared" si="52"/>
        <v>0</v>
      </c>
      <c r="W545" s="91"/>
      <c r="X545" s="91"/>
      <c r="Y545" s="91"/>
      <c r="Z545" s="91"/>
      <c r="AA545" s="91"/>
      <c r="AB545" s="91"/>
      <c r="AC545" s="91">
        <f t="shared" si="53"/>
        <v>2</v>
      </c>
      <c r="AD545" s="91">
        <f t="shared" si="54"/>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373</v>
      </c>
      <c r="J546" s="226">
        <v>0.7</v>
      </c>
      <c r="K546" s="226">
        <v>0.7</v>
      </c>
      <c r="L546" s="226">
        <v>0.7</v>
      </c>
      <c r="M546" s="226">
        <v>0.7</v>
      </c>
      <c r="N546" s="226">
        <v>0.7</v>
      </c>
      <c r="O546" s="226">
        <v>0.7</v>
      </c>
      <c r="P546" s="226">
        <v>0.7</v>
      </c>
      <c r="Q546" s="226">
        <v>0.7</v>
      </c>
      <c r="R546" s="226">
        <v>0.7</v>
      </c>
      <c r="S546" s="585"/>
      <c r="T546" s="226">
        <v>-0.1</v>
      </c>
      <c r="U546" s="91"/>
      <c r="V546" s="718">
        <f t="shared" si="52"/>
        <v>0</v>
      </c>
      <c r="W546" s="91"/>
      <c r="X546" s="91"/>
      <c r="Y546" s="91"/>
      <c r="Z546" s="91"/>
      <c r="AA546" s="91"/>
      <c r="AB546" s="91"/>
      <c r="AC546" s="91">
        <f t="shared" si="53"/>
        <v>2</v>
      </c>
      <c r="AD546" s="91">
        <f t="shared" si="54"/>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374</v>
      </c>
      <c r="J547" s="226">
        <v>0.68</v>
      </c>
      <c r="K547" s="226">
        <v>0.68</v>
      </c>
      <c r="L547" s="226">
        <v>0.68</v>
      </c>
      <c r="M547" s="226">
        <v>0.68</v>
      </c>
      <c r="N547" s="226">
        <v>0.68</v>
      </c>
      <c r="O547" s="226">
        <v>0.68</v>
      </c>
      <c r="P547" s="226">
        <v>0.68</v>
      </c>
      <c r="Q547" s="226">
        <v>0.68</v>
      </c>
      <c r="R547" s="226">
        <v>0.68</v>
      </c>
      <c r="S547" s="585"/>
      <c r="T547" s="226">
        <v>-0.1</v>
      </c>
      <c r="U547" s="91"/>
      <c r="V547" s="718">
        <f t="shared" si="52"/>
        <v>0</v>
      </c>
      <c r="W547" s="91"/>
      <c r="X547" s="91"/>
      <c r="Y547" s="91"/>
      <c r="Z547" s="91"/>
      <c r="AA547" s="91"/>
      <c r="AB547" s="91"/>
      <c r="AC547" s="91">
        <f t="shared" si="53"/>
        <v>2</v>
      </c>
      <c r="AD547" s="91">
        <f t="shared" si="54"/>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375</v>
      </c>
      <c r="J548" s="226">
        <v>0.65</v>
      </c>
      <c r="K548" s="226">
        <v>0.65</v>
      </c>
      <c r="L548" s="226">
        <v>0.65</v>
      </c>
      <c r="M548" s="226">
        <v>0.65</v>
      </c>
      <c r="N548" s="226">
        <v>0.65</v>
      </c>
      <c r="O548" s="226">
        <v>0.65</v>
      </c>
      <c r="P548" s="226">
        <v>0.65</v>
      </c>
      <c r="Q548" s="226">
        <v>0.65</v>
      </c>
      <c r="R548" s="226">
        <v>0.65</v>
      </c>
      <c r="S548" s="585"/>
      <c r="T548" s="226">
        <v>-0.1</v>
      </c>
      <c r="U548" s="91"/>
      <c r="V548" s="718">
        <f t="shared" si="52"/>
        <v>0</v>
      </c>
      <c r="W548" s="91"/>
      <c r="X548" s="91"/>
      <c r="Y548" s="91"/>
      <c r="Z548" s="91"/>
      <c r="AA548" s="91"/>
      <c r="AB548" s="91"/>
      <c r="AC548" s="91">
        <f t="shared" si="53"/>
        <v>2</v>
      </c>
      <c r="AD548" s="91">
        <f t="shared" si="54"/>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t="s">
        <v>773</v>
      </c>
      <c r="I549" s="101" t="s">
        <v>366</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367</v>
      </c>
      <c r="J550" s="226">
        <v>0.81</v>
      </c>
      <c r="K550" s="226">
        <v>0.81</v>
      </c>
      <c r="L550" s="226">
        <v>0.81</v>
      </c>
      <c r="M550" s="226">
        <v>0.81</v>
      </c>
      <c r="N550" s="226">
        <v>0.81</v>
      </c>
      <c r="O550" s="226">
        <v>0.81</v>
      </c>
      <c r="P550" s="226">
        <v>0.81</v>
      </c>
      <c r="Q550" s="226">
        <v>0.81</v>
      </c>
      <c r="R550" s="226">
        <v>0.81</v>
      </c>
      <c r="S550" s="585"/>
      <c r="T550" s="226">
        <v>-0.09</v>
      </c>
      <c r="U550" s="91"/>
      <c r="V550" s="718">
        <f t="shared" si="52"/>
        <v>0</v>
      </c>
      <c r="W550" s="91"/>
      <c r="X550" s="91"/>
      <c r="Y550" s="91"/>
      <c r="Z550" s="91"/>
      <c r="AA550" s="91"/>
      <c r="AB550" s="91"/>
      <c r="AC550" s="91">
        <f t="shared" si="53"/>
        <v>3</v>
      </c>
      <c r="AD550" s="91">
        <f t="shared" si="54"/>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368</v>
      </c>
      <c r="J551" s="226">
        <v>0.81</v>
      </c>
      <c r="K551" s="226">
        <v>0.81</v>
      </c>
      <c r="L551" s="226">
        <v>0.81</v>
      </c>
      <c r="M551" s="226">
        <v>0.81</v>
      </c>
      <c r="N551" s="226">
        <v>0.81</v>
      </c>
      <c r="O551" s="226">
        <v>0.81</v>
      </c>
      <c r="P551" s="226">
        <v>0.81</v>
      </c>
      <c r="Q551" s="226">
        <v>0.81</v>
      </c>
      <c r="R551" s="226">
        <v>0.81</v>
      </c>
      <c r="S551" s="585"/>
      <c r="T551" s="226">
        <v>-0.09</v>
      </c>
      <c r="U551" s="91"/>
      <c r="V551" s="718">
        <f t="shared" si="52"/>
        <v>0</v>
      </c>
      <c r="W551" s="91"/>
      <c r="X551" s="91"/>
      <c r="Y551" s="91"/>
      <c r="Z551" s="91"/>
      <c r="AA551" s="91"/>
      <c r="AB551" s="91"/>
      <c r="AC551" s="91">
        <f t="shared" si="53"/>
        <v>3</v>
      </c>
      <c r="AD551" s="91">
        <f t="shared" si="54"/>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369</v>
      </c>
      <c r="J552" s="226">
        <v>0.8</v>
      </c>
      <c r="K552" s="226">
        <v>0.8</v>
      </c>
      <c r="L552" s="226">
        <v>0.8</v>
      </c>
      <c r="M552" s="226">
        <v>0.8</v>
      </c>
      <c r="N552" s="226">
        <v>0.8</v>
      </c>
      <c r="O552" s="226">
        <v>0.8</v>
      </c>
      <c r="P552" s="226">
        <v>0.8</v>
      </c>
      <c r="Q552" s="226">
        <v>0.8</v>
      </c>
      <c r="R552" s="226">
        <v>0.8</v>
      </c>
      <c r="S552" s="585"/>
      <c r="T552" s="226">
        <v>-0.08</v>
      </c>
      <c r="U552" s="91"/>
      <c r="V552" s="718">
        <f t="shared" si="52"/>
        <v>0.05</v>
      </c>
      <c r="W552" s="91"/>
      <c r="X552" s="91"/>
      <c r="Y552" s="91"/>
      <c r="Z552" s="91"/>
      <c r="AA552" s="91"/>
      <c r="AB552" s="91"/>
      <c r="AC552" s="91">
        <f t="shared" si="53"/>
        <v>3</v>
      </c>
      <c r="AD552" s="91">
        <f t="shared" si="54"/>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370</v>
      </c>
      <c r="J553" s="226">
        <v>0.78</v>
      </c>
      <c r="K553" s="226">
        <v>0.78</v>
      </c>
      <c r="L553" s="226">
        <v>0.78</v>
      </c>
      <c r="M553" s="226">
        <v>0.78</v>
      </c>
      <c r="N553" s="226">
        <v>0.78</v>
      </c>
      <c r="O553" s="226">
        <v>0.78</v>
      </c>
      <c r="P553" s="226">
        <v>0.78</v>
      </c>
      <c r="Q553" s="226">
        <v>0.78</v>
      </c>
      <c r="R553" s="226">
        <v>0.78</v>
      </c>
      <c r="S553" s="585"/>
      <c r="T553" s="226">
        <v>-0.06</v>
      </c>
      <c r="U553" s="91"/>
      <c r="V553" s="718">
        <f t="shared" si="52"/>
        <v>0.1</v>
      </c>
      <c r="W553" s="91"/>
      <c r="X553" s="91"/>
      <c r="Y553" s="91"/>
      <c r="Z553" s="91"/>
      <c r="AA553" s="91"/>
      <c r="AB553" s="91"/>
      <c r="AC553" s="91">
        <f t="shared" si="53"/>
        <v>3</v>
      </c>
      <c r="AD553" s="91">
        <f t="shared" si="54"/>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371</v>
      </c>
      <c r="J554" s="226">
        <v>0.73499999999999999</v>
      </c>
      <c r="K554" s="226">
        <v>0.73499999999999999</v>
      </c>
      <c r="L554" s="226">
        <v>0.73499999999999999</v>
      </c>
      <c r="M554" s="226">
        <v>0.73499999999999999</v>
      </c>
      <c r="N554" s="226">
        <v>0.73499999999999999</v>
      </c>
      <c r="O554" s="226">
        <v>0.73499999999999999</v>
      </c>
      <c r="P554" s="226">
        <v>0.73499999999999999</v>
      </c>
      <c r="Q554" s="226">
        <v>0.73499999999999999</v>
      </c>
      <c r="R554" s="226">
        <v>0.73499999999999999</v>
      </c>
      <c r="S554" s="585"/>
      <c r="T554" s="226">
        <v>-0.1</v>
      </c>
      <c r="U554" s="91"/>
      <c r="V554" s="718">
        <f t="shared" si="52"/>
        <v>0</v>
      </c>
      <c r="W554" s="91"/>
      <c r="X554" s="91"/>
      <c r="Y554" s="91"/>
      <c r="Z554" s="91"/>
      <c r="AA554" s="91"/>
      <c r="AB554" s="91"/>
      <c r="AC554" s="91">
        <f t="shared" si="53"/>
        <v>3</v>
      </c>
      <c r="AD554" s="91">
        <f t="shared" si="54"/>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372</v>
      </c>
      <c r="J555" s="226">
        <v>0.71</v>
      </c>
      <c r="K555" s="226">
        <v>0.71</v>
      </c>
      <c r="L555" s="226">
        <v>0.71</v>
      </c>
      <c r="M555" s="226">
        <v>0.71</v>
      </c>
      <c r="N555" s="226">
        <v>0.71</v>
      </c>
      <c r="O555" s="226">
        <v>0.71</v>
      </c>
      <c r="P555" s="226">
        <v>0.71</v>
      </c>
      <c r="Q555" s="226">
        <v>0.71</v>
      </c>
      <c r="R555" s="226">
        <v>0.71</v>
      </c>
      <c r="S555" s="585"/>
      <c r="T555" s="226">
        <v>-0.1</v>
      </c>
      <c r="U555" s="91"/>
      <c r="V555" s="718">
        <f t="shared" si="52"/>
        <v>0</v>
      </c>
      <c r="W555" s="91"/>
      <c r="X555" s="91"/>
      <c r="Y555" s="91"/>
      <c r="Z555" s="91"/>
      <c r="AA555" s="91"/>
      <c r="AB555" s="91"/>
      <c r="AC555" s="91">
        <f t="shared" si="53"/>
        <v>3</v>
      </c>
      <c r="AD555" s="91">
        <f t="shared" si="54"/>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373</v>
      </c>
      <c r="J556" s="226">
        <v>0.7</v>
      </c>
      <c r="K556" s="226">
        <v>0.7</v>
      </c>
      <c r="L556" s="226">
        <v>0.7</v>
      </c>
      <c r="M556" s="226">
        <v>0.7</v>
      </c>
      <c r="N556" s="226">
        <v>0.7</v>
      </c>
      <c r="O556" s="226">
        <v>0.7</v>
      </c>
      <c r="P556" s="226">
        <v>0.7</v>
      </c>
      <c r="Q556" s="226">
        <v>0.7</v>
      </c>
      <c r="R556" s="226">
        <v>0.7</v>
      </c>
      <c r="S556" s="585"/>
      <c r="T556" s="226">
        <v>-0.1</v>
      </c>
      <c r="U556" s="91"/>
      <c r="V556" s="718">
        <f t="shared" si="52"/>
        <v>0</v>
      </c>
      <c r="W556" s="91"/>
      <c r="X556" s="91"/>
      <c r="Y556" s="91"/>
      <c r="Z556" s="91"/>
      <c r="AA556" s="91"/>
      <c r="AB556" s="91"/>
      <c r="AC556" s="91">
        <f t="shared" si="53"/>
        <v>3</v>
      </c>
      <c r="AD556" s="91">
        <f t="shared" si="54"/>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374</v>
      </c>
      <c r="J557" s="226">
        <v>0.68</v>
      </c>
      <c r="K557" s="226">
        <v>0.68</v>
      </c>
      <c r="L557" s="226">
        <v>0.68</v>
      </c>
      <c r="M557" s="226">
        <v>0.68</v>
      </c>
      <c r="N557" s="226">
        <v>0.68</v>
      </c>
      <c r="O557" s="226">
        <v>0.68</v>
      </c>
      <c r="P557" s="226">
        <v>0.68</v>
      </c>
      <c r="Q557" s="226">
        <v>0.68</v>
      </c>
      <c r="R557" s="226">
        <v>0.68</v>
      </c>
      <c r="S557" s="585"/>
      <c r="T557" s="226">
        <v>-0.1</v>
      </c>
      <c r="U557" s="91"/>
      <c r="V557" s="718">
        <f t="shared" si="52"/>
        <v>0</v>
      </c>
      <c r="W557" s="91"/>
      <c r="X557" s="91"/>
      <c r="Y557" s="91"/>
      <c r="Z557" s="91"/>
      <c r="AA557" s="91"/>
      <c r="AB557" s="91"/>
      <c r="AC557" s="91">
        <f t="shared" si="53"/>
        <v>3</v>
      </c>
      <c r="AD557" s="91">
        <f t="shared" si="54"/>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375</v>
      </c>
      <c r="J558" s="226">
        <v>0.65</v>
      </c>
      <c r="K558" s="226">
        <v>0.65</v>
      </c>
      <c r="L558" s="226">
        <v>0.65</v>
      </c>
      <c r="M558" s="226">
        <v>0.65</v>
      </c>
      <c r="N558" s="226">
        <v>0.65</v>
      </c>
      <c r="O558" s="226">
        <v>0.65</v>
      </c>
      <c r="P558" s="226">
        <v>0.65</v>
      </c>
      <c r="Q558" s="226">
        <v>0.65</v>
      </c>
      <c r="R558" s="226">
        <v>0.65</v>
      </c>
      <c r="S558" s="585"/>
      <c r="T558" s="226">
        <v>-0.1</v>
      </c>
      <c r="U558" s="91"/>
      <c r="V558" s="718">
        <f t="shared" si="52"/>
        <v>0</v>
      </c>
      <c r="W558" s="91"/>
      <c r="X558" s="91"/>
      <c r="Y558" s="91"/>
      <c r="Z558" s="91"/>
      <c r="AA558" s="91"/>
      <c r="AB558" s="91"/>
      <c r="AC558" s="91">
        <f t="shared" si="53"/>
        <v>3</v>
      </c>
      <c r="AD558" s="91">
        <f t="shared" si="54"/>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t="s">
        <v>774</v>
      </c>
      <c r="I559" s="101" t="s">
        <v>366</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367</v>
      </c>
      <c r="J560" s="226">
        <v>0.81</v>
      </c>
      <c r="K560" s="226">
        <v>0.81</v>
      </c>
      <c r="L560" s="226">
        <v>0.81</v>
      </c>
      <c r="M560" s="226">
        <v>0.81</v>
      </c>
      <c r="N560" s="226">
        <v>0.81</v>
      </c>
      <c r="O560" s="226">
        <v>0.81</v>
      </c>
      <c r="P560" s="226">
        <v>0.81</v>
      </c>
      <c r="Q560" s="226">
        <v>0.81</v>
      </c>
      <c r="R560" s="226">
        <v>0.81</v>
      </c>
      <c r="S560" s="585"/>
      <c r="T560" s="226">
        <v>-0.09</v>
      </c>
      <c r="U560" s="91"/>
      <c r="V560" s="718">
        <f t="shared" si="52"/>
        <v>0</v>
      </c>
      <c r="W560" s="91"/>
      <c r="X560" s="91"/>
      <c r="Y560" s="91"/>
      <c r="Z560" s="91"/>
      <c r="AA560" s="91"/>
      <c r="AB560" s="91"/>
      <c r="AC560" s="91">
        <f t="shared" si="53"/>
        <v>4</v>
      </c>
      <c r="AD560" s="91">
        <f t="shared" si="54"/>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368</v>
      </c>
      <c r="J561" s="226">
        <v>0.81</v>
      </c>
      <c r="K561" s="226">
        <v>0.81</v>
      </c>
      <c r="L561" s="226">
        <v>0.81</v>
      </c>
      <c r="M561" s="226">
        <v>0.81</v>
      </c>
      <c r="N561" s="226">
        <v>0.81</v>
      </c>
      <c r="O561" s="226">
        <v>0.81</v>
      </c>
      <c r="P561" s="226">
        <v>0.81</v>
      </c>
      <c r="Q561" s="226">
        <v>0.81</v>
      </c>
      <c r="R561" s="226">
        <v>0.81</v>
      </c>
      <c r="S561" s="585"/>
      <c r="T561" s="226">
        <v>-0.09</v>
      </c>
      <c r="U561" s="91"/>
      <c r="V561" s="718">
        <f t="shared" si="52"/>
        <v>0</v>
      </c>
      <c r="W561" s="91"/>
      <c r="X561" s="91"/>
      <c r="Y561" s="91"/>
      <c r="Z561" s="91"/>
      <c r="AA561" s="91"/>
      <c r="AB561" s="91"/>
      <c r="AC561" s="91">
        <f t="shared" si="53"/>
        <v>4</v>
      </c>
      <c r="AD561" s="91">
        <f t="shared" si="54"/>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369</v>
      </c>
      <c r="J562" s="226">
        <v>0.8</v>
      </c>
      <c r="K562" s="226">
        <v>0.8</v>
      </c>
      <c r="L562" s="226">
        <v>0.8</v>
      </c>
      <c r="M562" s="226">
        <v>0.8</v>
      </c>
      <c r="N562" s="226">
        <v>0.8</v>
      </c>
      <c r="O562" s="226">
        <v>0.8</v>
      </c>
      <c r="P562" s="226">
        <v>0.8</v>
      </c>
      <c r="Q562" s="226">
        <v>0.8</v>
      </c>
      <c r="R562" s="226">
        <v>0.8</v>
      </c>
      <c r="S562" s="585"/>
      <c r="T562" s="226">
        <v>-0.08</v>
      </c>
      <c r="U562" s="91"/>
      <c r="V562" s="718">
        <f t="shared" si="52"/>
        <v>0.05</v>
      </c>
      <c r="W562" s="91"/>
      <c r="X562" s="91"/>
      <c r="Y562" s="91"/>
      <c r="Z562" s="91"/>
      <c r="AA562" s="91"/>
      <c r="AB562" s="91"/>
      <c r="AC562" s="91">
        <f t="shared" si="53"/>
        <v>4</v>
      </c>
      <c r="AD562" s="91">
        <f t="shared" si="54"/>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370</v>
      </c>
      <c r="J563" s="226">
        <v>0.78</v>
      </c>
      <c r="K563" s="226">
        <v>0.78</v>
      </c>
      <c r="L563" s="226">
        <v>0.78</v>
      </c>
      <c r="M563" s="226">
        <v>0.78</v>
      </c>
      <c r="N563" s="226">
        <v>0.78</v>
      </c>
      <c r="O563" s="226">
        <v>0.78</v>
      </c>
      <c r="P563" s="226">
        <v>0.78</v>
      </c>
      <c r="Q563" s="226">
        <v>0.78</v>
      </c>
      <c r="R563" s="226">
        <v>0.78</v>
      </c>
      <c r="S563" s="585"/>
      <c r="T563" s="226">
        <v>-0.06</v>
      </c>
      <c r="U563" s="91"/>
      <c r="V563" s="718">
        <f t="shared" si="52"/>
        <v>0.1</v>
      </c>
      <c r="W563" s="91"/>
      <c r="X563" s="91"/>
      <c r="Y563" s="91"/>
      <c r="Z563" s="91"/>
      <c r="AA563" s="91"/>
      <c r="AB563" s="91"/>
      <c r="AC563" s="91">
        <f t="shared" si="53"/>
        <v>4</v>
      </c>
      <c r="AD563" s="91">
        <f t="shared" si="54"/>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371</v>
      </c>
      <c r="J564" s="226">
        <v>0.73499999999999999</v>
      </c>
      <c r="K564" s="226">
        <v>0.73499999999999999</v>
      </c>
      <c r="L564" s="226">
        <v>0.73499999999999999</v>
      </c>
      <c r="M564" s="226">
        <v>0.73499999999999999</v>
      </c>
      <c r="N564" s="226">
        <v>0.73499999999999999</v>
      </c>
      <c r="O564" s="226">
        <v>0.73499999999999999</v>
      </c>
      <c r="P564" s="226">
        <v>0.73499999999999999</v>
      </c>
      <c r="Q564" s="226">
        <v>0.73499999999999999</v>
      </c>
      <c r="R564" s="226">
        <v>0.73499999999999999</v>
      </c>
      <c r="S564" s="585"/>
      <c r="T564" s="226">
        <v>-0.1</v>
      </c>
      <c r="U564" s="91"/>
      <c r="V564" s="718">
        <f t="shared" si="52"/>
        <v>0</v>
      </c>
      <c r="W564" s="91"/>
      <c r="X564" s="91"/>
      <c r="Y564" s="91"/>
      <c r="Z564" s="91"/>
      <c r="AA564" s="91"/>
      <c r="AB564" s="91"/>
      <c r="AC564" s="91">
        <f t="shared" si="53"/>
        <v>4</v>
      </c>
      <c r="AD564" s="91">
        <f t="shared" si="54"/>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372</v>
      </c>
      <c r="J565" s="226">
        <v>0.71</v>
      </c>
      <c r="K565" s="226">
        <v>0.71</v>
      </c>
      <c r="L565" s="226">
        <v>0.71</v>
      </c>
      <c r="M565" s="226">
        <v>0.71</v>
      </c>
      <c r="N565" s="226">
        <v>0.71</v>
      </c>
      <c r="O565" s="226">
        <v>0.71</v>
      </c>
      <c r="P565" s="226">
        <v>0.71</v>
      </c>
      <c r="Q565" s="226">
        <v>0.71</v>
      </c>
      <c r="R565" s="226">
        <v>0.71</v>
      </c>
      <c r="S565" s="585"/>
      <c r="T565" s="226">
        <v>-0.1</v>
      </c>
      <c r="U565" s="91"/>
      <c r="V565" s="718">
        <f t="shared" si="52"/>
        <v>0</v>
      </c>
      <c r="W565" s="91"/>
      <c r="X565" s="91"/>
      <c r="Y565" s="91"/>
      <c r="Z565" s="91"/>
      <c r="AA565" s="91"/>
      <c r="AB565" s="91"/>
      <c r="AC565" s="91">
        <f t="shared" si="53"/>
        <v>4</v>
      </c>
      <c r="AD565" s="91">
        <f t="shared" si="54"/>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373</v>
      </c>
      <c r="J566" s="226">
        <v>0.7</v>
      </c>
      <c r="K566" s="226">
        <v>0.7</v>
      </c>
      <c r="L566" s="226">
        <v>0.7</v>
      </c>
      <c r="M566" s="226">
        <v>0.7</v>
      </c>
      <c r="N566" s="226">
        <v>0.7</v>
      </c>
      <c r="O566" s="226">
        <v>0.7</v>
      </c>
      <c r="P566" s="226">
        <v>0.7</v>
      </c>
      <c r="Q566" s="226">
        <v>0.7</v>
      </c>
      <c r="R566" s="226">
        <v>0.7</v>
      </c>
      <c r="S566" s="585"/>
      <c r="T566" s="226">
        <v>-0.1</v>
      </c>
      <c r="U566" s="91"/>
      <c r="V566" s="718">
        <f t="shared" si="52"/>
        <v>0</v>
      </c>
      <c r="W566" s="91"/>
      <c r="X566" s="91"/>
      <c r="Y566" s="91"/>
      <c r="Z566" s="91"/>
      <c r="AA566" s="91"/>
      <c r="AB566" s="91"/>
      <c r="AC566" s="91">
        <f t="shared" si="53"/>
        <v>4</v>
      </c>
      <c r="AD566" s="91">
        <f t="shared" si="54"/>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374</v>
      </c>
      <c r="J567" s="226">
        <v>0.68</v>
      </c>
      <c r="K567" s="226">
        <v>0.68</v>
      </c>
      <c r="L567" s="226">
        <v>0.68</v>
      </c>
      <c r="M567" s="226">
        <v>0.68</v>
      </c>
      <c r="N567" s="226">
        <v>0.68</v>
      </c>
      <c r="O567" s="226">
        <v>0.68</v>
      </c>
      <c r="P567" s="226">
        <v>0.68</v>
      </c>
      <c r="Q567" s="226">
        <v>0.68</v>
      </c>
      <c r="R567" s="226">
        <v>0.68</v>
      </c>
      <c r="S567" s="585"/>
      <c r="T567" s="226">
        <v>-0.1</v>
      </c>
      <c r="U567" s="91"/>
      <c r="V567" s="718">
        <f t="shared" si="52"/>
        <v>0</v>
      </c>
      <c r="W567" s="91"/>
      <c r="X567" s="91"/>
      <c r="Y567" s="91"/>
      <c r="Z567" s="91"/>
      <c r="AA567" s="91"/>
      <c r="AB567" s="91"/>
      <c r="AC567" s="91">
        <f t="shared" si="53"/>
        <v>4</v>
      </c>
      <c r="AD567" s="91">
        <f t="shared" si="54"/>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375</v>
      </c>
      <c r="J568" s="226">
        <v>0.65</v>
      </c>
      <c r="K568" s="226">
        <v>0.65</v>
      </c>
      <c r="L568" s="226">
        <v>0.65</v>
      </c>
      <c r="M568" s="226">
        <v>0.65</v>
      </c>
      <c r="N568" s="226">
        <v>0.65</v>
      </c>
      <c r="O568" s="226">
        <v>0.65</v>
      </c>
      <c r="P568" s="226">
        <v>0.65</v>
      </c>
      <c r="Q568" s="226">
        <v>0.65</v>
      </c>
      <c r="R568" s="226">
        <v>0.65</v>
      </c>
      <c r="S568" s="585"/>
      <c r="T568" s="226">
        <v>-0.1</v>
      </c>
      <c r="U568" s="91"/>
      <c r="V568" s="718">
        <f t="shared" si="52"/>
        <v>0</v>
      </c>
      <c r="W568" s="91"/>
      <c r="X568" s="91"/>
      <c r="Y568" s="91"/>
      <c r="Z568" s="91"/>
      <c r="AA568" s="91"/>
      <c r="AB568" s="91"/>
      <c r="AC568" s="91">
        <f t="shared" si="53"/>
        <v>4</v>
      </c>
      <c r="AD568" s="91">
        <f t="shared" si="54"/>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t="s">
        <v>775</v>
      </c>
      <c r="I569" s="101" t="s">
        <v>366</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367</v>
      </c>
      <c r="J570" s="226">
        <v>0.81</v>
      </c>
      <c r="K570" s="226">
        <v>0.81</v>
      </c>
      <c r="L570" s="226">
        <v>0.81</v>
      </c>
      <c r="M570" s="226">
        <v>0.81</v>
      </c>
      <c r="N570" s="226">
        <v>0.81</v>
      </c>
      <c r="O570" s="226">
        <v>0.81</v>
      </c>
      <c r="P570" s="226">
        <v>0.81</v>
      </c>
      <c r="Q570" s="226">
        <v>0.81</v>
      </c>
      <c r="R570" s="226">
        <v>0.81</v>
      </c>
      <c r="S570" s="585"/>
      <c r="T570" s="226">
        <v>-0.09</v>
      </c>
      <c r="U570" s="91"/>
      <c r="V570" s="718">
        <f t="shared" si="52"/>
        <v>0</v>
      </c>
      <c r="W570" s="91"/>
      <c r="X570" s="91"/>
      <c r="Y570" s="91"/>
      <c r="Z570" s="91"/>
      <c r="AA570" s="91"/>
      <c r="AB570" s="91"/>
      <c r="AC570" s="91">
        <f t="shared" si="53"/>
        <v>5</v>
      </c>
      <c r="AD570" s="91">
        <f t="shared" si="54"/>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368</v>
      </c>
      <c r="J571" s="226">
        <v>0.81</v>
      </c>
      <c r="K571" s="226">
        <v>0.81</v>
      </c>
      <c r="L571" s="226">
        <v>0.81</v>
      </c>
      <c r="M571" s="226">
        <v>0.81</v>
      </c>
      <c r="N571" s="226">
        <v>0.81</v>
      </c>
      <c r="O571" s="226">
        <v>0.81</v>
      </c>
      <c r="P571" s="226">
        <v>0.81</v>
      </c>
      <c r="Q571" s="226">
        <v>0.81</v>
      </c>
      <c r="R571" s="226">
        <v>0.81</v>
      </c>
      <c r="S571" s="585"/>
      <c r="T571" s="226">
        <v>-0.09</v>
      </c>
      <c r="U571" s="91"/>
      <c r="V571" s="718">
        <f t="shared" si="52"/>
        <v>0</v>
      </c>
      <c r="W571" s="91"/>
      <c r="X571" s="91"/>
      <c r="Y571" s="91"/>
      <c r="Z571" s="91"/>
      <c r="AA571" s="91"/>
      <c r="AB571" s="91"/>
      <c r="AC571" s="91">
        <f t="shared" si="53"/>
        <v>5</v>
      </c>
      <c r="AD571" s="91">
        <f t="shared" si="54"/>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369</v>
      </c>
      <c r="J572" s="226">
        <v>0.8</v>
      </c>
      <c r="K572" s="226">
        <v>0.8</v>
      </c>
      <c r="L572" s="226">
        <v>0.8</v>
      </c>
      <c r="M572" s="226">
        <v>0.8</v>
      </c>
      <c r="N572" s="226">
        <v>0.8</v>
      </c>
      <c r="O572" s="226">
        <v>0.8</v>
      </c>
      <c r="P572" s="226">
        <v>0.8</v>
      </c>
      <c r="Q572" s="226">
        <v>0.8</v>
      </c>
      <c r="R572" s="226">
        <v>0.8</v>
      </c>
      <c r="S572" s="585"/>
      <c r="T572" s="226">
        <v>-0.08</v>
      </c>
      <c r="U572" s="91"/>
      <c r="V572" s="718">
        <f t="shared" si="52"/>
        <v>0.05</v>
      </c>
      <c r="W572" s="91"/>
      <c r="X572" s="91"/>
      <c r="Y572" s="91"/>
      <c r="Z572" s="91"/>
      <c r="AA572" s="91"/>
      <c r="AB572" s="91"/>
      <c r="AC572" s="91">
        <f t="shared" si="53"/>
        <v>5</v>
      </c>
      <c r="AD572" s="91">
        <f t="shared" si="54"/>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370</v>
      </c>
      <c r="J573" s="226">
        <v>0.78</v>
      </c>
      <c r="K573" s="226">
        <v>0.78</v>
      </c>
      <c r="L573" s="226">
        <v>0.78</v>
      </c>
      <c r="M573" s="226">
        <v>0.78</v>
      </c>
      <c r="N573" s="226">
        <v>0.78</v>
      </c>
      <c r="O573" s="226">
        <v>0.78</v>
      </c>
      <c r="P573" s="226">
        <v>0.78</v>
      </c>
      <c r="Q573" s="226">
        <v>0.78</v>
      </c>
      <c r="R573" s="226">
        <v>0.78</v>
      </c>
      <c r="S573" s="585"/>
      <c r="T573" s="226">
        <v>-0.06</v>
      </c>
      <c r="U573" s="91"/>
      <c r="V573" s="718">
        <f t="shared" si="52"/>
        <v>0.1</v>
      </c>
      <c r="W573" s="91"/>
      <c r="X573" s="91"/>
      <c r="Y573" s="91"/>
      <c r="Z573" s="91"/>
      <c r="AA573" s="91"/>
      <c r="AB573" s="91"/>
      <c r="AC573" s="91">
        <f t="shared" si="53"/>
        <v>5</v>
      </c>
      <c r="AD573" s="91">
        <f t="shared" si="54"/>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371</v>
      </c>
      <c r="J574" s="226">
        <v>0.73499999999999999</v>
      </c>
      <c r="K574" s="226">
        <v>0.73499999999999999</v>
      </c>
      <c r="L574" s="226">
        <v>0.73499999999999999</v>
      </c>
      <c r="M574" s="226">
        <v>0.73499999999999999</v>
      </c>
      <c r="N574" s="226">
        <v>0.73499999999999999</v>
      </c>
      <c r="O574" s="226">
        <v>0.73499999999999999</v>
      </c>
      <c r="P574" s="226">
        <v>0.73499999999999999</v>
      </c>
      <c r="Q574" s="226">
        <v>0.73499999999999999</v>
      </c>
      <c r="R574" s="226">
        <v>0.73499999999999999</v>
      </c>
      <c r="S574" s="585"/>
      <c r="T574" s="226">
        <v>-0.1</v>
      </c>
      <c r="U574" s="91"/>
      <c r="V574" s="718">
        <f t="shared" si="52"/>
        <v>0</v>
      </c>
      <c r="W574" s="91"/>
      <c r="X574" s="91"/>
      <c r="Y574" s="91"/>
      <c r="Z574" s="91"/>
      <c r="AA574" s="91"/>
      <c r="AB574" s="91"/>
      <c r="AC574" s="91">
        <f t="shared" si="53"/>
        <v>5</v>
      </c>
      <c r="AD574" s="91">
        <f t="shared" si="54"/>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372</v>
      </c>
      <c r="J575" s="226">
        <v>0.71</v>
      </c>
      <c r="K575" s="226">
        <v>0.71</v>
      </c>
      <c r="L575" s="226">
        <v>0.71</v>
      </c>
      <c r="M575" s="226">
        <v>0.71</v>
      </c>
      <c r="N575" s="226">
        <v>0.71</v>
      </c>
      <c r="O575" s="226">
        <v>0.71</v>
      </c>
      <c r="P575" s="226">
        <v>0.71</v>
      </c>
      <c r="Q575" s="226">
        <v>0.71</v>
      </c>
      <c r="R575" s="226">
        <v>0.71</v>
      </c>
      <c r="S575" s="585"/>
      <c r="T575" s="226">
        <v>-0.1</v>
      </c>
      <c r="U575" s="91"/>
      <c r="V575" s="718">
        <f t="shared" si="52"/>
        <v>0</v>
      </c>
      <c r="W575" s="91"/>
      <c r="X575" s="91"/>
      <c r="Y575" s="91"/>
      <c r="Z575" s="91"/>
      <c r="AA575" s="91"/>
      <c r="AB575" s="91"/>
      <c r="AC575" s="91">
        <f t="shared" si="53"/>
        <v>5</v>
      </c>
      <c r="AD575" s="91">
        <f t="shared" si="54"/>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373</v>
      </c>
      <c r="J576" s="226">
        <v>0.7</v>
      </c>
      <c r="K576" s="226">
        <v>0.7</v>
      </c>
      <c r="L576" s="226">
        <v>0.7</v>
      </c>
      <c r="M576" s="226">
        <v>0.7</v>
      </c>
      <c r="N576" s="226">
        <v>0.7</v>
      </c>
      <c r="O576" s="226">
        <v>0.7</v>
      </c>
      <c r="P576" s="226">
        <v>0.7</v>
      </c>
      <c r="Q576" s="226">
        <v>0.7</v>
      </c>
      <c r="R576" s="226">
        <v>0.7</v>
      </c>
      <c r="S576" s="585"/>
      <c r="T576" s="226">
        <v>-0.1</v>
      </c>
      <c r="U576" s="91"/>
      <c r="V576" s="718">
        <f t="shared" si="52"/>
        <v>0</v>
      </c>
      <c r="W576" s="91"/>
      <c r="X576" s="91"/>
      <c r="Y576" s="91"/>
      <c r="Z576" s="91"/>
      <c r="AA576" s="91"/>
      <c r="AB576" s="91"/>
      <c r="AC576" s="91">
        <f t="shared" si="53"/>
        <v>5</v>
      </c>
      <c r="AD576" s="91">
        <f t="shared" si="54"/>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374</v>
      </c>
      <c r="J577" s="226">
        <v>0.68</v>
      </c>
      <c r="K577" s="226">
        <v>0.68</v>
      </c>
      <c r="L577" s="226">
        <v>0.68</v>
      </c>
      <c r="M577" s="226">
        <v>0.68</v>
      </c>
      <c r="N577" s="226">
        <v>0.68</v>
      </c>
      <c r="O577" s="226">
        <v>0.68</v>
      </c>
      <c r="P577" s="226">
        <v>0.68</v>
      </c>
      <c r="Q577" s="226">
        <v>0.68</v>
      </c>
      <c r="R577" s="226">
        <v>0.68</v>
      </c>
      <c r="S577" s="585"/>
      <c r="T577" s="226">
        <v>-0.1</v>
      </c>
      <c r="U577" s="91"/>
      <c r="V577" s="718">
        <f t="shared" si="52"/>
        <v>0</v>
      </c>
      <c r="W577" s="91"/>
      <c r="X577" s="91"/>
      <c r="Y577" s="91"/>
      <c r="Z577" s="91"/>
      <c r="AA577" s="91"/>
      <c r="AB577" s="91"/>
      <c r="AC577" s="91">
        <f t="shared" si="53"/>
        <v>5</v>
      </c>
      <c r="AD577" s="91">
        <f t="shared" si="54"/>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375</v>
      </c>
      <c r="J578" s="226">
        <v>0.65</v>
      </c>
      <c r="K578" s="226">
        <v>0.65</v>
      </c>
      <c r="L578" s="226">
        <v>0.65</v>
      </c>
      <c r="M578" s="226">
        <v>0.65</v>
      </c>
      <c r="N578" s="226">
        <v>0.65</v>
      </c>
      <c r="O578" s="226">
        <v>0.65</v>
      </c>
      <c r="P578" s="226">
        <v>0.65</v>
      </c>
      <c r="Q578" s="226">
        <v>0.65</v>
      </c>
      <c r="R578" s="226">
        <v>0.65</v>
      </c>
      <c r="S578" s="585"/>
      <c r="T578" s="226">
        <v>-0.1</v>
      </c>
      <c r="U578" s="91"/>
      <c r="V578" s="718">
        <f t="shared" si="52"/>
        <v>0</v>
      </c>
      <c r="W578" s="91"/>
      <c r="X578" s="91"/>
      <c r="Y578" s="91"/>
      <c r="Z578" s="91"/>
      <c r="AA578" s="91"/>
      <c r="AB578" s="91"/>
      <c r="AC578" s="91">
        <f t="shared" si="53"/>
        <v>5</v>
      </c>
      <c r="AD578" s="91">
        <f t="shared" si="54"/>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t="s">
        <v>776</v>
      </c>
      <c r="I579" s="101" t="s">
        <v>366</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367</v>
      </c>
      <c r="J580" s="226">
        <v>0.81</v>
      </c>
      <c r="K580" s="226">
        <v>0.81</v>
      </c>
      <c r="L580" s="226">
        <v>0.81</v>
      </c>
      <c r="M580" s="226">
        <v>0.81</v>
      </c>
      <c r="N580" s="226">
        <v>0.81</v>
      </c>
      <c r="O580" s="226">
        <v>0.81</v>
      </c>
      <c r="P580" s="226">
        <v>0.81</v>
      </c>
      <c r="Q580" s="226">
        <v>0.81</v>
      </c>
      <c r="R580" s="226">
        <v>0.81</v>
      </c>
      <c r="S580" s="585"/>
      <c r="T580" s="226">
        <v>-0.09</v>
      </c>
      <c r="U580" s="91"/>
      <c r="V580" s="718">
        <f t="shared" si="52"/>
        <v>0</v>
      </c>
      <c r="W580" s="91"/>
      <c r="X580" s="91"/>
      <c r="Y580" s="91"/>
      <c r="Z580" s="91"/>
      <c r="AA580" s="91"/>
      <c r="AB580" s="91"/>
      <c r="AC580" s="91">
        <f t="shared" si="53"/>
        <v>6</v>
      </c>
      <c r="AD580" s="91">
        <f t="shared" si="54"/>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368</v>
      </c>
      <c r="J581" s="226">
        <v>0.81</v>
      </c>
      <c r="K581" s="226">
        <v>0.81</v>
      </c>
      <c r="L581" s="226">
        <v>0.81</v>
      </c>
      <c r="M581" s="226">
        <v>0.81</v>
      </c>
      <c r="N581" s="226">
        <v>0.81</v>
      </c>
      <c r="O581" s="226">
        <v>0.81</v>
      </c>
      <c r="P581" s="226">
        <v>0.81</v>
      </c>
      <c r="Q581" s="226">
        <v>0.81</v>
      </c>
      <c r="R581" s="226">
        <v>0.81</v>
      </c>
      <c r="S581" s="585"/>
      <c r="T581" s="226">
        <v>-0.09</v>
      </c>
      <c r="U581" s="91"/>
      <c r="V581" s="718">
        <f t="shared" si="52"/>
        <v>0</v>
      </c>
      <c r="W581" s="91"/>
      <c r="X581" s="91"/>
      <c r="Y581" s="91"/>
      <c r="Z581" s="91"/>
      <c r="AA581" s="91"/>
      <c r="AB581" s="91"/>
      <c r="AC581" s="91">
        <f t="shared" si="53"/>
        <v>6</v>
      </c>
      <c r="AD581" s="91">
        <f t="shared" si="54"/>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369</v>
      </c>
      <c r="J582" s="226">
        <v>0.8</v>
      </c>
      <c r="K582" s="226">
        <v>0.8</v>
      </c>
      <c r="L582" s="226">
        <v>0.8</v>
      </c>
      <c r="M582" s="226">
        <v>0.8</v>
      </c>
      <c r="N582" s="226">
        <v>0.8</v>
      </c>
      <c r="O582" s="226">
        <v>0.8</v>
      </c>
      <c r="P582" s="226">
        <v>0.8</v>
      </c>
      <c r="Q582" s="226">
        <v>0.8</v>
      </c>
      <c r="R582" s="226">
        <v>0.8</v>
      </c>
      <c r="S582" s="585"/>
      <c r="T582" s="226">
        <v>-0.08</v>
      </c>
      <c r="U582" s="91"/>
      <c r="V582" s="718">
        <f t="shared" si="52"/>
        <v>0.05</v>
      </c>
      <c r="W582" s="91"/>
      <c r="X582" s="91"/>
      <c r="Y582" s="91"/>
      <c r="Z582" s="91"/>
      <c r="AA582" s="91"/>
      <c r="AB582" s="91"/>
      <c r="AC582" s="91">
        <f t="shared" si="53"/>
        <v>6</v>
      </c>
      <c r="AD582" s="91">
        <f t="shared" si="54"/>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370</v>
      </c>
      <c r="J583" s="226">
        <v>0.78</v>
      </c>
      <c r="K583" s="226">
        <v>0.78</v>
      </c>
      <c r="L583" s="226">
        <v>0.78</v>
      </c>
      <c r="M583" s="226">
        <v>0.78</v>
      </c>
      <c r="N583" s="226">
        <v>0.78</v>
      </c>
      <c r="O583" s="226">
        <v>0.78</v>
      </c>
      <c r="P583" s="226">
        <v>0.78</v>
      </c>
      <c r="Q583" s="226">
        <v>0.78</v>
      </c>
      <c r="R583" s="226">
        <v>0.78</v>
      </c>
      <c r="S583" s="585"/>
      <c r="T583" s="226">
        <v>-0.06</v>
      </c>
      <c r="U583" s="91"/>
      <c r="V583" s="718">
        <f t="shared" si="52"/>
        <v>0.1</v>
      </c>
      <c r="W583" s="91"/>
      <c r="X583" s="91"/>
      <c r="Y583" s="91"/>
      <c r="Z583" s="91"/>
      <c r="AA583" s="91"/>
      <c r="AB583" s="91"/>
      <c r="AC583" s="91">
        <f t="shared" si="53"/>
        <v>6</v>
      </c>
      <c r="AD583" s="91">
        <f t="shared" si="54"/>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371</v>
      </c>
      <c r="J584" s="226">
        <v>0.73499999999999999</v>
      </c>
      <c r="K584" s="226">
        <v>0.73499999999999999</v>
      </c>
      <c r="L584" s="226">
        <v>0.73499999999999999</v>
      </c>
      <c r="M584" s="226">
        <v>0.73499999999999999</v>
      </c>
      <c r="N584" s="226">
        <v>0.73499999999999999</v>
      </c>
      <c r="O584" s="226">
        <v>0.73499999999999999</v>
      </c>
      <c r="P584" s="226">
        <v>0.73499999999999999</v>
      </c>
      <c r="Q584" s="226">
        <v>0.73499999999999999</v>
      </c>
      <c r="R584" s="226">
        <v>0.73499999999999999</v>
      </c>
      <c r="S584" s="585"/>
      <c r="T584" s="226">
        <v>-0.1</v>
      </c>
      <c r="U584" s="91"/>
      <c r="V584" s="718">
        <f t="shared" si="52"/>
        <v>0</v>
      </c>
      <c r="W584" s="91"/>
      <c r="X584" s="91"/>
      <c r="Y584" s="91"/>
      <c r="Z584" s="91"/>
      <c r="AA584" s="91"/>
      <c r="AB584" s="91"/>
      <c r="AC584" s="91">
        <f t="shared" si="53"/>
        <v>6</v>
      </c>
      <c r="AD584" s="91">
        <f t="shared" si="54"/>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372</v>
      </c>
      <c r="J585" s="226">
        <v>0.71</v>
      </c>
      <c r="K585" s="226">
        <v>0.71</v>
      </c>
      <c r="L585" s="226">
        <v>0.71</v>
      </c>
      <c r="M585" s="226">
        <v>0.71</v>
      </c>
      <c r="N585" s="226">
        <v>0.71</v>
      </c>
      <c r="O585" s="226">
        <v>0.71</v>
      </c>
      <c r="P585" s="226">
        <v>0.71</v>
      </c>
      <c r="Q585" s="226">
        <v>0.71</v>
      </c>
      <c r="R585" s="226">
        <v>0.71</v>
      </c>
      <c r="S585" s="585"/>
      <c r="T585" s="226">
        <v>-0.1</v>
      </c>
      <c r="U585" s="91"/>
      <c r="V585" s="718">
        <f t="shared" si="52"/>
        <v>0</v>
      </c>
      <c r="W585" s="91"/>
      <c r="X585" s="91"/>
      <c r="Y585" s="91"/>
      <c r="Z585" s="91"/>
      <c r="AA585" s="91"/>
      <c r="AB585" s="91"/>
      <c r="AC585" s="91">
        <f t="shared" si="53"/>
        <v>6</v>
      </c>
      <c r="AD585" s="91">
        <f t="shared" si="54"/>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373</v>
      </c>
      <c r="J586" s="226">
        <v>0.7</v>
      </c>
      <c r="K586" s="226">
        <v>0.7</v>
      </c>
      <c r="L586" s="226">
        <v>0.7</v>
      </c>
      <c r="M586" s="226">
        <v>0.7</v>
      </c>
      <c r="N586" s="226">
        <v>0.7</v>
      </c>
      <c r="O586" s="226">
        <v>0.7</v>
      </c>
      <c r="P586" s="226">
        <v>0.7</v>
      </c>
      <c r="Q586" s="226">
        <v>0.7</v>
      </c>
      <c r="R586" s="226">
        <v>0.7</v>
      </c>
      <c r="S586" s="585"/>
      <c r="T586" s="226">
        <v>-0.1</v>
      </c>
      <c r="U586" s="91"/>
      <c r="V586" s="718">
        <f t="shared" si="52"/>
        <v>0</v>
      </c>
      <c r="W586" s="91"/>
      <c r="X586" s="91"/>
      <c r="Y586" s="91"/>
      <c r="Z586" s="91"/>
      <c r="AA586" s="91"/>
      <c r="AB586" s="91"/>
      <c r="AC586" s="91">
        <f t="shared" si="53"/>
        <v>6</v>
      </c>
      <c r="AD586" s="91">
        <f t="shared" si="54"/>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374</v>
      </c>
      <c r="J587" s="226">
        <v>0.68</v>
      </c>
      <c r="K587" s="226">
        <v>0.68</v>
      </c>
      <c r="L587" s="226">
        <v>0.68</v>
      </c>
      <c r="M587" s="226">
        <v>0.68</v>
      </c>
      <c r="N587" s="226">
        <v>0.68</v>
      </c>
      <c r="O587" s="226">
        <v>0.68</v>
      </c>
      <c r="P587" s="226">
        <v>0.68</v>
      </c>
      <c r="Q587" s="226">
        <v>0.68</v>
      </c>
      <c r="R587" s="226">
        <v>0.68</v>
      </c>
      <c r="S587" s="585"/>
      <c r="T587" s="226">
        <v>-0.1</v>
      </c>
      <c r="U587" s="91"/>
      <c r="V587" s="718">
        <f t="shared" si="52"/>
        <v>0</v>
      </c>
      <c r="W587" s="91"/>
      <c r="X587" s="91"/>
      <c r="Y587" s="91"/>
      <c r="Z587" s="91"/>
      <c r="AA587" s="91"/>
      <c r="AB587" s="91"/>
      <c r="AC587" s="91">
        <f t="shared" si="53"/>
        <v>6</v>
      </c>
      <c r="AD587" s="91">
        <f t="shared" si="54"/>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375</v>
      </c>
      <c r="J588" s="226">
        <v>0.65</v>
      </c>
      <c r="K588" s="226">
        <v>0.65</v>
      </c>
      <c r="L588" s="226">
        <v>0.65</v>
      </c>
      <c r="M588" s="226">
        <v>0.65</v>
      </c>
      <c r="N588" s="226">
        <v>0.65</v>
      </c>
      <c r="O588" s="226">
        <v>0.65</v>
      </c>
      <c r="P588" s="226">
        <v>0.65</v>
      </c>
      <c r="Q588" s="226">
        <v>0.65</v>
      </c>
      <c r="R588" s="226">
        <v>0.65</v>
      </c>
      <c r="S588" s="585"/>
      <c r="T588" s="226">
        <v>-0.1</v>
      </c>
      <c r="U588" s="91"/>
      <c r="V588" s="718">
        <f t="shared" si="52"/>
        <v>0</v>
      </c>
      <c r="W588" s="91"/>
      <c r="X588" s="91"/>
      <c r="Y588" s="91"/>
      <c r="Z588" s="91"/>
      <c r="AA588" s="91"/>
      <c r="AB588" s="91"/>
      <c r="AC588" s="91">
        <f t="shared" si="53"/>
        <v>6</v>
      </c>
      <c r="AD588" s="91">
        <f t="shared" si="54"/>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t="s">
        <v>777</v>
      </c>
      <c r="I589" s="101" t="s">
        <v>366</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367</v>
      </c>
      <c r="J590" s="226">
        <v>0.81</v>
      </c>
      <c r="K590" s="226">
        <v>0.81</v>
      </c>
      <c r="L590" s="226">
        <v>0.81</v>
      </c>
      <c r="M590" s="226">
        <v>0.81</v>
      </c>
      <c r="N590" s="226">
        <v>0.81</v>
      </c>
      <c r="O590" s="226">
        <v>0.81</v>
      </c>
      <c r="P590" s="226">
        <v>0.81</v>
      </c>
      <c r="Q590" s="226">
        <v>0.81</v>
      </c>
      <c r="R590" s="226">
        <v>0.81</v>
      </c>
      <c r="S590" s="585"/>
      <c r="T590" s="226">
        <v>-0.09</v>
      </c>
      <c r="U590" s="91"/>
      <c r="V590" s="718">
        <f t="shared" si="52"/>
        <v>0</v>
      </c>
      <c r="W590" s="91"/>
      <c r="X590" s="91"/>
      <c r="Y590" s="91"/>
      <c r="Z590" s="91"/>
      <c r="AA590" s="91"/>
      <c r="AB590" s="91"/>
      <c r="AC590" s="91">
        <f t="shared" si="53"/>
        <v>7</v>
      </c>
      <c r="AD590" s="91">
        <f t="shared" si="54"/>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368</v>
      </c>
      <c r="J591" s="226">
        <v>0.81</v>
      </c>
      <c r="K591" s="226">
        <v>0.81</v>
      </c>
      <c r="L591" s="226">
        <v>0.81</v>
      </c>
      <c r="M591" s="226">
        <v>0.81</v>
      </c>
      <c r="N591" s="226">
        <v>0.81</v>
      </c>
      <c r="O591" s="226">
        <v>0.81</v>
      </c>
      <c r="P591" s="226">
        <v>0.81</v>
      </c>
      <c r="Q591" s="226">
        <v>0.81</v>
      </c>
      <c r="R591" s="226">
        <v>0.81</v>
      </c>
      <c r="S591" s="585"/>
      <c r="T591" s="226">
        <v>-0.09</v>
      </c>
      <c r="U591" s="91"/>
      <c r="V591" s="718">
        <f t="shared" si="52"/>
        <v>0</v>
      </c>
      <c r="W591" s="91"/>
      <c r="X591" s="91"/>
      <c r="Y591" s="91"/>
      <c r="Z591" s="91"/>
      <c r="AA591" s="91"/>
      <c r="AB591" s="91"/>
      <c r="AC591" s="91">
        <f t="shared" si="53"/>
        <v>7</v>
      </c>
      <c r="AD591" s="91">
        <f t="shared" si="54"/>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369</v>
      </c>
      <c r="J592" s="226">
        <v>0.8</v>
      </c>
      <c r="K592" s="226">
        <v>0.8</v>
      </c>
      <c r="L592" s="226">
        <v>0.8</v>
      </c>
      <c r="M592" s="226">
        <v>0.8</v>
      </c>
      <c r="N592" s="226">
        <v>0.8</v>
      </c>
      <c r="O592" s="226">
        <v>0.8</v>
      </c>
      <c r="P592" s="226">
        <v>0.8</v>
      </c>
      <c r="Q592" s="226">
        <v>0.8</v>
      </c>
      <c r="R592" s="226">
        <v>0.8</v>
      </c>
      <c r="S592" s="585"/>
      <c r="T592" s="226">
        <v>-0.08</v>
      </c>
      <c r="U592" s="91"/>
      <c r="V592" s="718">
        <f t="shared" si="52"/>
        <v>0.05</v>
      </c>
      <c r="W592" s="91"/>
      <c r="X592" s="91"/>
      <c r="Y592" s="91"/>
      <c r="Z592" s="91"/>
      <c r="AA592" s="91"/>
      <c r="AB592" s="91"/>
      <c r="AC592" s="91">
        <f t="shared" si="53"/>
        <v>7</v>
      </c>
      <c r="AD592" s="91">
        <f t="shared" si="54"/>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370</v>
      </c>
      <c r="J593" s="226">
        <v>0.78</v>
      </c>
      <c r="K593" s="226">
        <v>0.78</v>
      </c>
      <c r="L593" s="226">
        <v>0.78</v>
      </c>
      <c r="M593" s="226">
        <v>0.78</v>
      </c>
      <c r="N593" s="226">
        <v>0.78</v>
      </c>
      <c r="O593" s="226">
        <v>0.78</v>
      </c>
      <c r="P593" s="226">
        <v>0.78</v>
      </c>
      <c r="Q593" s="226">
        <v>0.78</v>
      </c>
      <c r="R593" s="226">
        <v>0.78</v>
      </c>
      <c r="S593" s="585"/>
      <c r="T593" s="226">
        <v>-0.06</v>
      </c>
      <c r="U593" s="91"/>
      <c r="V593" s="718">
        <f t="shared" si="52"/>
        <v>0.1</v>
      </c>
      <c r="W593" s="91"/>
      <c r="X593" s="91"/>
      <c r="Y593" s="91"/>
      <c r="Z593" s="91"/>
      <c r="AA593" s="91"/>
      <c r="AB593" s="91"/>
      <c r="AC593" s="91">
        <f t="shared" si="53"/>
        <v>7</v>
      </c>
      <c r="AD593" s="91">
        <f t="shared" si="54"/>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371</v>
      </c>
      <c r="J594" s="226">
        <v>0.73499999999999999</v>
      </c>
      <c r="K594" s="226">
        <v>0.73499999999999999</v>
      </c>
      <c r="L594" s="226">
        <v>0.73499999999999999</v>
      </c>
      <c r="M594" s="226">
        <v>0.73499999999999999</v>
      </c>
      <c r="N594" s="226">
        <v>0.73499999999999999</v>
      </c>
      <c r="O594" s="226">
        <v>0.73499999999999999</v>
      </c>
      <c r="P594" s="226">
        <v>0.73499999999999999</v>
      </c>
      <c r="Q594" s="226">
        <v>0.73499999999999999</v>
      </c>
      <c r="R594" s="226">
        <v>0.73499999999999999</v>
      </c>
      <c r="S594" s="585"/>
      <c r="T594" s="226">
        <v>-0.1</v>
      </c>
      <c r="U594" s="91"/>
      <c r="V594" s="718">
        <f t="shared" ref="V594:V618" si="55">V584</f>
        <v>0</v>
      </c>
      <c r="W594" s="91"/>
      <c r="X594" s="91"/>
      <c r="Y594" s="91"/>
      <c r="Z594" s="91"/>
      <c r="AA594" s="91"/>
      <c r="AB594" s="91"/>
      <c r="AC594" s="91">
        <f t="shared" ref="AC594:AC618" si="56">AC584+1</f>
        <v>7</v>
      </c>
      <c r="AD594" s="91">
        <f t="shared" ref="AD594:AD618" si="57">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372</v>
      </c>
      <c r="J595" s="226">
        <v>0.71</v>
      </c>
      <c r="K595" s="226">
        <v>0.71</v>
      </c>
      <c r="L595" s="226">
        <v>0.71</v>
      </c>
      <c r="M595" s="226">
        <v>0.71</v>
      </c>
      <c r="N595" s="226">
        <v>0.71</v>
      </c>
      <c r="O595" s="226">
        <v>0.71</v>
      </c>
      <c r="P595" s="226">
        <v>0.71</v>
      </c>
      <c r="Q595" s="226">
        <v>0.71</v>
      </c>
      <c r="R595" s="226">
        <v>0.71</v>
      </c>
      <c r="S595" s="585"/>
      <c r="T595" s="226">
        <v>-0.1</v>
      </c>
      <c r="U595" s="91"/>
      <c r="V595" s="718">
        <f t="shared" si="55"/>
        <v>0</v>
      </c>
      <c r="W595" s="91"/>
      <c r="X595" s="91"/>
      <c r="Y595" s="91"/>
      <c r="Z595" s="91"/>
      <c r="AA595" s="91"/>
      <c r="AB595" s="91"/>
      <c r="AC595" s="91">
        <f t="shared" si="56"/>
        <v>7</v>
      </c>
      <c r="AD595" s="91">
        <f t="shared" si="57"/>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373</v>
      </c>
      <c r="J596" s="226">
        <v>0.7</v>
      </c>
      <c r="K596" s="226">
        <v>0.7</v>
      </c>
      <c r="L596" s="226">
        <v>0.7</v>
      </c>
      <c r="M596" s="226">
        <v>0.7</v>
      </c>
      <c r="N596" s="226">
        <v>0.7</v>
      </c>
      <c r="O596" s="226">
        <v>0.7</v>
      </c>
      <c r="P596" s="226">
        <v>0.7</v>
      </c>
      <c r="Q596" s="226">
        <v>0.7</v>
      </c>
      <c r="R596" s="226">
        <v>0.7</v>
      </c>
      <c r="S596" s="585"/>
      <c r="T596" s="226">
        <v>-0.1</v>
      </c>
      <c r="U596" s="91"/>
      <c r="V596" s="718">
        <f t="shared" si="55"/>
        <v>0</v>
      </c>
      <c r="W596" s="91"/>
      <c r="X596" s="91"/>
      <c r="Y596" s="91"/>
      <c r="Z596" s="91"/>
      <c r="AA596" s="91"/>
      <c r="AB596" s="91"/>
      <c r="AC596" s="91">
        <f t="shared" si="56"/>
        <v>7</v>
      </c>
      <c r="AD596" s="91">
        <f t="shared" si="57"/>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c r="I597" s="101" t="s">
        <v>374</v>
      </c>
      <c r="J597" s="226">
        <v>0.68</v>
      </c>
      <c r="K597" s="226">
        <v>0.68</v>
      </c>
      <c r="L597" s="226">
        <v>0.68</v>
      </c>
      <c r="M597" s="226">
        <v>0.68</v>
      </c>
      <c r="N597" s="226">
        <v>0.68</v>
      </c>
      <c r="O597" s="226">
        <v>0.68</v>
      </c>
      <c r="P597" s="226">
        <v>0.68</v>
      </c>
      <c r="Q597" s="226">
        <v>0.68</v>
      </c>
      <c r="R597" s="226">
        <v>0.68</v>
      </c>
      <c r="S597" s="585"/>
      <c r="T597" s="226">
        <v>-0.1</v>
      </c>
      <c r="U597" s="91"/>
      <c r="V597" s="718">
        <f t="shared" si="55"/>
        <v>0</v>
      </c>
      <c r="W597" s="91"/>
      <c r="X597" s="91"/>
      <c r="Y597" s="91"/>
      <c r="Z597" s="91"/>
      <c r="AA597" s="91"/>
      <c r="AB597" s="91"/>
      <c r="AC597" s="91">
        <f t="shared" si="56"/>
        <v>7</v>
      </c>
      <c r="AD597" s="91">
        <f t="shared" si="57"/>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375</v>
      </c>
      <c r="J598" s="226">
        <v>0.65</v>
      </c>
      <c r="K598" s="226">
        <v>0.65</v>
      </c>
      <c r="L598" s="226">
        <v>0.65</v>
      </c>
      <c r="M598" s="226">
        <v>0.65</v>
      </c>
      <c r="N598" s="226">
        <v>0.65</v>
      </c>
      <c r="O598" s="226">
        <v>0.65</v>
      </c>
      <c r="P598" s="226">
        <v>0.65</v>
      </c>
      <c r="Q598" s="226">
        <v>0.65</v>
      </c>
      <c r="R598" s="226">
        <v>0.65</v>
      </c>
      <c r="S598" s="585"/>
      <c r="T598" s="226">
        <v>-0.1</v>
      </c>
      <c r="U598" s="91"/>
      <c r="V598" s="718">
        <f t="shared" si="55"/>
        <v>0</v>
      </c>
      <c r="W598" s="91"/>
      <c r="X598" s="91"/>
      <c r="Y598" s="91"/>
      <c r="Z598" s="91"/>
      <c r="AA598" s="91"/>
      <c r="AB598" s="91"/>
      <c r="AC598" s="91">
        <f t="shared" si="56"/>
        <v>7</v>
      </c>
      <c r="AD598" s="91">
        <f t="shared" si="57"/>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t="s">
        <v>778</v>
      </c>
      <c r="I599" s="101" t="s">
        <v>366</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367</v>
      </c>
      <c r="J600" s="226">
        <v>0.81</v>
      </c>
      <c r="K600" s="226">
        <v>0.81</v>
      </c>
      <c r="L600" s="226">
        <v>0.81</v>
      </c>
      <c r="M600" s="226">
        <v>0.81</v>
      </c>
      <c r="N600" s="226">
        <v>0.81</v>
      </c>
      <c r="O600" s="226">
        <v>0.81</v>
      </c>
      <c r="P600" s="226">
        <v>0.81</v>
      </c>
      <c r="Q600" s="226">
        <v>0.81</v>
      </c>
      <c r="R600" s="226">
        <v>0.81</v>
      </c>
      <c r="S600" s="585"/>
      <c r="T600" s="226">
        <v>-0.09</v>
      </c>
      <c r="U600" s="91"/>
      <c r="V600" s="718">
        <f t="shared" si="55"/>
        <v>0</v>
      </c>
      <c r="W600" s="91"/>
      <c r="X600" s="91"/>
      <c r="Y600" s="91"/>
      <c r="Z600" s="91"/>
      <c r="AA600" s="91"/>
      <c r="AB600" s="91"/>
      <c r="AC600" s="91">
        <f t="shared" si="56"/>
        <v>8</v>
      </c>
      <c r="AD600" s="91">
        <f t="shared" si="57"/>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368</v>
      </c>
      <c r="J601" s="226">
        <v>0.81</v>
      </c>
      <c r="K601" s="226">
        <v>0.81</v>
      </c>
      <c r="L601" s="226">
        <v>0.81</v>
      </c>
      <c r="M601" s="226">
        <v>0.81</v>
      </c>
      <c r="N601" s="226">
        <v>0.81</v>
      </c>
      <c r="O601" s="226">
        <v>0.81</v>
      </c>
      <c r="P601" s="226">
        <v>0.81</v>
      </c>
      <c r="Q601" s="226">
        <v>0.81</v>
      </c>
      <c r="R601" s="226">
        <v>0.81</v>
      </c>
      <c r="S601" s="585"/>
      <c r="T601" s="226">
        <v>-0.09</v>
      </c>
      <c r="U601" s="91"/>
      <c r="V601" s="718">
        <f t="shared" si="55"/>
        <v>0</v>
      </c>
      <c r="W601" s="91"/>
      <c r="X601" s="91"/>
      <c r="Y601" s="91"/>
      <c r="Z601" s="91"/>
      <c r="AA601" s="91"/>
      <c r="AB601" s="91"/>
      <c r="AC601" s="91">
        <f t="shared" si="56"/>
        <v>8</v>
      </c>
      <c r="AD601" s="91">
        <f t="shared" si="57"/>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369</v>
      </c>
      <c r="J602" s="226">
        <v>0.8</v>
      </c>
      <c r="K602" s="226">
        <v>0.8</v>
      </c>
      <c r="L602" s="226">
        <v>0.8</v>
      </c>
      <c r="M602" s="226">
        <v>0.8</v>
      </c>
      <c r="N602" s="226">
        <v>0.8</v>
      </c>
      <c r="O602" s="226">
        <v>0.8</v>
      </c>
      <c r="P602" s="226">
        <v>0.8</v>
      </c>
      <c r="Q602" s="226">
        <v>0.8</v>
      </c>
      <c r="R602" s="226">
        <v>0.8</v>
      </c>
      <c r="S602" s="585"/>
      <c r="T602" s="226">
        <v>-0.08</v>
      </c>
      <c r="U602" s="91"/>
      <c r="V602" s="718">
        <f t="shared" si="55"/>
        <v>0.05</v>
      </c>
      <c r="W602" s="91"/>
      <c r="X602" s="91"/>
      <c r="Y602" s="91"/>
      <c r="Z602" s="91"/>
      <c r="AA602" s="91"/>
      <c r="AB602" s="91"/>
      <c r="AC602" s="91">
        <f t="shared" si="56"/>
        <v>8</v>
      </c>
      <c r="AD602" s="91">
        <f t="shared" si="57"/>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370</v>
      </c>
      <c r="J603" s="226">
        <v>0.78</v>
      </c>
      <c r="K603" s="226">
        <v>0.78</v>
      </c>
      <c r="L603" s="226">
        <v>0.78</v>
      </c>
      <c r="M603" s="226">
        <v>0.78</v>
      </c>
      <c r="N603" s="226">
        <v>0.78</v>
      </c>
      <c r="O603" s="226">
        <v>0.78</v>
      </c>
      <c r="P603" s="226">
        <v>0.78</v>
      </c>
      <c r="Q603" s="226">
        <v>0.78</v>
      </c>
      <c r="R603" s="226">
        <v>0.78</v>
      </c>
      <c r="S603" s="585"/>
      <c r="T603" s="226">
        <v>-0.06</v>
      </c>
      <c r="U603" s="91"/>
      <c r="V603" s="718">
        <f t="shared" si="55"/>
        <v>0.1</v>
      </c>
      <c r="W603" s="91"/>
      <c r="X603" s="91"/>
      <c r="Y603" s="91"/>
      <c r="Z603" s="91"/>
      <c r="AA603" s="91"/>
      <c r="AB603" s="91"/>
      <c r="AC603" s="91">
        <f t="shared" si="56"/>
        <v>8</v>
      </c>
      <c r="AD603" s="91">
        <f t="shared" si="57"/>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371</v>
      </c>
      <c r="J604" s="226">
        <v>0.73499999999999999</v>
      </c>
      <c r="K604" s="226">
        <v>0.73499999999999999</v>
      </c>
      <c r="L604" s="226">
        <v>0.73499999999999999</v>
      </c>
      <c r="M604" s="226">
        <v>0.73499999999999999</v>
      </c>
      <c r="N604" s="226">
        <v>0.73499999999999999</v>
      </c>
      <c r="O604" s="226">
        <v>0.73499999999999999</v>
      </c>
      <c r="P604" s="226">
        <v>0.73499999999999999</v>
      </c>
      <c r="Q604" s="226">
        <v>0.73499999999999999</v>
      </c>
      <c r="R604" s="226">
        <v>0.73499999999999999</v>
      </c>
      <c r="S604" s="585"/>
      <c r="T604" s="226">
        <v>-0.1</v>
      </c>
      <c r="U604" s="91"/>
      <c r="V604" s="718">
        <f t="shared" si="55"/>
        <v>0</v>
      </c>
      <c r="W604" s="91"/>
      <c r="X604" s="91"/>
      <c r="Y604" s="91"/>
      <c r="Z604" s="91"/>
      <c r="AA604" s="91"/>
      <c r="AB604" s="91"/>
      <c r="AC604" s="91">
        <f t="shared" si="56"/>
        <v>8</v>
      </c>
      <c r="AD604" s="91">
        <f t="shared" si="57"/>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372</v>
      </c>
      <c r="J605" s="226">
        <v>0.71</v>
      </c>
      <c r="K605" s="226">
        <v>0.71</v>
      </c>
      <c r="L605" s="226">
        <v>0.71</v>
      </c>
      <c r="M605" s="226">
        <v>0.71</v>
      </c>
      <c r="N605" s="226">
        <v>0.71</v>
      </c>
      <c r="O605" s="226">
        <v>0.71</v>
      </c>
      <c r="P605" s="226">
        <v>0.71</v>
      </c>
      <c r="Q605" s="226">
        <v>0.71</v>
      </c>
      <c r="R605" s="226">
        <v>0.71</v>
      </c>
      <c r="S605" s="585"/>
      <c r="T605" s="226">
        <v>-0.1</v>
      </c>
      <c r="U605" s="91"/>
      <c r="V605" s="718">
        <f t="shared" si="55"/>
        <v>0</v>
      </c>
      <c r="W605" s="91"/>
      <c r="X605" s="91"/>
      <c r="Y605" s="91"/>
      <c r="Z605" s="91"/>
      <c r="AA605" s="91"/>
      <c r="AB605" s="91"/>
      <c r="AC605" s="91">
        <f t="shared" si="56"/>
        <v>8</v>
      </c>
      <c r="AD605" s="91">
        <f t="shared" si="57"/>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373</v>
      </c>
      <c r="J606" s="226">
        <v>0.7</v>
      </c>
      <c r="K606" s="226">
        <v>0.7</v>
      </c>
      <c r="L606" s="226">
        <v>0.7</v>
      </c>
      <c r="M606" s="226">
        <v>0.7</v>
      </c>
      <c r="N606" s="226">
        <v>0.7</v>
      </c>
      <c r="O606" s="226">
        <v>0.7</v>
      </c>
      <c r="P606" s="226">
        <v>0.7</v>
      </c>
      <c r="Q606" s="226">
        <v>0.7</v>
      </c>
      <c r="R606" s="226">
        <v>0.7</v>
      </c>
      <c r="S606" s="585"/>
      <c r="T606" s="226">
        <v>-0.1</v>
      </c>
      <c r="U606" s="91"/>
      <c r="V606" s="718">
        <f t="shared" si="55"/>
        <v>0</v>
      </c>
      <c r="W606" s="91"/>
      <c r="X606" s="91"/>
      <c r="Y606" s="91"/>
      <c r="Z606" s="91"/>
      <c r="AA606" s="91"/>
      <c r="AB606" s="91"/>
      <c r="AC606" s="91">
        <f t="shared" si="56"/>
        <v>8</v>
      </c>
      <c r="AD606" s="91">
        <f t="shared" si="57"/>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c r="I607" s="101" t="s">
        <v>374</v>
      </c>
      <c r="J607" s="226">
        <v>0.68</v>
      </c>
      <c r="K607" s="226">
        <v>0.68</v>
      </c>
      <c r="L607" s="226">
        <v>0.68</v>
      </c>
      <c r="M607" s="226">
        <v>0.68</v>
      </c>
      <c r="N607" s="226">
        <v>0.68</v>
      </c>
      <c r="O607" s="226">
        <v>0.68</v>
      </c>
      <c r="P607" s="226">
        <v>0.68</v>
      </c>
      <c r="Q607" s="226">
        <v>0.68</v>
      </c>
      <c r="R607" s="226">
        <v>0.68</v>
      </c>
      <c r="S607" s="585"/>
      <c r="T607" s="226">
        <v>-0.1</v>
      </c>
      <c r="U607" s="91"/>
      <c r="V607" s="718">
        <f t="shared" si="55"/>
        <v>0</v>
      </c>
      <c r="W607" s="91"/>
      <c r="X607" s="91"/>
      <c r="Y607" s="91"/>
      <c r="Z607" s="91"/>
      <c r="AA607" s="91"/>
      <c r="AB607" s="91"/>
      <c r="AC607" s="91">
        <f t="shared" si="56"/>
        <v>8</v>
      </c>
      <c r="AD607" s="91">
        <f t="shared" si="57"/>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375</v>
      </c>
      <c r="J608" s="226">
        <v>0.65</v>
      </c>
      <c r="K608" s="226">
        <v>0.65</v>
      </c>
      <c r="L608" s="226">
        <v>0.65</v>
      </c>
      <c r="M608" s="226">
        <v>0.65</v>
      </c>
      <c r="N608" s="226">
        <v>0.65</v>
      </c>
      <c r="O608" s="226">
        <v>0.65</v>
      </c>
      <c r="P608" s="226">
        <v>0.65</v>
      </c>
      <c r="Q608" s="226">
        <v>0.65</v>
      </c>
      <c r="R608" s="226">
        <v>0.65</v>
      </c>
      <c r="S608" s="585"/>
      <c r="T608" s="226">
        <v>-0.1</v>
      </c>
      <c r="U608" s="91"/>
      <c r="V608" s="718">
        <f t="shared" si="55"/>
        <v>0</v>
      </c>
      <c r="W608" s="91"/>
      <c r="X608" s="91"/>
      <c r="Y608" s="91"/>
      <c r="Z608" s="91"/>
      <c r="AA608" s="91"/>
      <c r="AB608" s="91"/>
      <c r="AC608" s="91">
        <f t="shared" si="56"/>
        <v>8</v>
      </c>
      <c r="AD608" s="91">
        <f t="shared" si="57"/>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t="s">
        <v>779</v>
      </c>
      <c r="I609" s="101" t="s">
        <v>366</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367</v>
      </c>
      <c r="J610" s="226">
        <v>0.81</v>
      </c>
      <c r="K610" s="226">
        <v>0.81</v>
      </c>
      <c r="L610" s="226">
        <v>0.81</v>
      </c>
      <c r="M610" s="226">
        <v>0.81</v>
      </c>
      <c r="N610" s="226">
        <v>0.81</v>
      </c>
      <c r="O610" s="226">
        <v>0.81</v>
      </c>
      <c r="P610" s="226">
        <v>0.81</v>
      </c>
      <c r="Q610" s="226">
        <v>0.81</v>
      </c>
      <c r="R610" s="226">
        <v>0.81</v>
      </c>
      <c r="S610" s="585"/>
      <c r="T610" s="226">
        <v>-0.09</v>
      </c>
      <c r="U610" s="91"/>
      <c r="V610" s="718">
        <f t="shared" si="55"/>
        <v>0</v>
      </c>
      <c r="W610" s="91"/>
      <c r="X610" s="91"/>
      <c r="Y610" s="91"/>
      <c r="Z610" s="91"/>
      <c r="AA610" s="91"/>
      <c r="AB610" s="91"/>
      <c r="AC610" s="91">
        <f t="shared" si="56"/>
        <v>9</v>
      </c>
      <c r="AD610" s="91">
        <f t="shared" si="57"/>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368</v>
      </c>
      <c r="J611" s="226">
        <v>0.81</v>
      </c>
      <c r="K611" s="226">
        <v>0.81</v>
      </c>
      <c r="L611" s="226">
        <v>0.81</v>
      </c>
      <c r="M611" s="226">
        <v>0.81</v>
      </c>
      <c r="N611" s="226">
        <v>0.81</v>
      </c>
      <c r="O611" s="226">
        <v>0.81</v>
      </c>
      <c r="P611" s="226">
        <v>0.81</v>
      </c>
      <c r="Q611" s="226">
        <v>0.81</v>
      </c>
      <c r="R611" s="226">
        <v>0.81</v>
      </c>
      <c r="S611" s="585"/>
      <c r="T611" s="226">
        <v>-0.09</v>
      </c>
      <c r="U611" s="91"/>
      <c r="V611" s="718">
        <f t="shared" si="55"/>
        <v>0</v>
      </c>
      <c r="W611" s="91"/>
      <c r="X611" s="91"/>
      <c r="Y611" s="91"/>
      <c r="Z611" s="91"/>
      <c r="AA611" s="91"/>
      <c r="AB611" s="91"/>
      <c r="AC611" s="91">
        <f t="shared" si="56"/>
        <v>9</v>
      </c>
      <c r="AD611" s="91">
        <f t="shared" si="57"/>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369</v>
      </c>
      <c r="J612" s="226">
        <v>0.8</v>
      </c>
      <c r="K612" s="226">
        <v>0.8</v>
      </c>
      <c r="L612" s="226">
        <v>0.8</v>
      </c>
      <c r="M612" s="226">
        <v>0.8</v>
      </c>
      <c r="N612" s="226">
        <v>0.8</v>
      </c>
      <c r="O612" s="226">
        <v>0.8</v>
      </c>
      <c r="P612" s="226">
        <v>0.8</v>
      </c>
      <c r="Q612" s="226">
        <v>0.8</v>
      </c>
      <c r="R612" s="226">
        <v>0.8</v>
      </c>
      <c r="S612" s="585"/>
      <c r="T612" s="226">
        <v>-0.08</v>
      </c>
      <c r="U612" s="91"/>
      <c r="V612" s="718">
        <f t="shared" si="55"/>
        <v>0.05</v>
      </c>
      <c r="W612" s="91"/>
      <c r="X612" s="91"/>
      <c r="Y612" s="91"/>
      <c r="Z612" s="91"/>
      <c r="AA612" s="91"/>
      <c r="AB612" s="91"/>
      <c r="AC612" s="91">
        <f t="shared" si="56"/>
        <v>9</v>
      </c>
      <c r="AD612" s="91">
        <f t="shared" si="57"/>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370</v>
      </c>
      <c r="J613" s="226">
        <v>0.78</v>
      </c>
      <c r="K613" s="226">
        <v>0.78</v>
      </c>
      <c r="L613" s="226">
        <v>0.78</v>
      </c>
      <c r="M613" s="226">
        <v>0.78</v>
      </c>
      <c r="N613" s="226">
        <v>0.78</v>
      </c>
      <c r="O613" s="226">
        <v>0.78</v>
      </c>
      <c r="P613" s="226">
        <v>0.78</v>
      </c>
      <c r="Q613" s="226">
        <v>0.78</v>
      </c>
      <c r="R613" s="226">
        <v>0.78</v>
      </c>
      <c r="S613" s="585"/>
      <c r="T613" s="226">
        <v>-0.06</v>
      </c>
      <c r="U613" s="91"/>
      <c r="V613" s="718">
        <f t="shared" si="55"/>
        <v>0.1</v>
      </c>
      <c r="W613" s="91"/>
      <c r="X613" s="91"/>
      <c r="Y613" s="91"/>
      <c r="Z613" s="91"/>
      <c r="AA613" s="91"/>
      <c r="AB613" s="91"/>
      <c r="AC613" s="91">
        <f t="shared" si="56"/>
        <v>9</v>
      </c>
      <c r="AD613" s="91">
        <f t="shared" si="57"/>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371</v>
      </c>
      <c r="J614" s="226">
        <v>0.73499999999999999</v>
      </c>
      <c r="K614" s="226">
        <v>0.73499999999999999</v>
      </c>
      <c r="L614" s="226">
        <v>0.73499999999999999</v>
      </c>
      <c r="M614" s="226">
        <v>0.73499999999999999</v>
      </c>
      <c r="N614" s="226">
        <v>0.73499999999999999</v>
      </c>
      <c r="O614" s="226">
        <v>0.73499999999999999</v>
      </c>
      <c r="P614" s="226">
        <v>0.73499999999999999</v>
      </c>
      <c r="Q614" s="226">
        <v>0.73499999999999999</v>
      </c>
      <c r="R614" s="226">
        <v>0.73499999999999999</v>
      </c>
      <c r="S614" s="585"/>
      <c r="T614" s="226">
        <v>-0.1</v>
      </c>
      <c r="U614" s="91"/>
      <c r="V614" s="718">
        <f t="shared" si="55"/>
        <v>0</v>
      </c>
      <c r="W614" s="91"/>
      <c r="X614" s="91"/>
      <c r="Y614" s="91"/>
      <c r="Z614" s="91"/>
      <c r="AA614" s="91"/>
      <c r="AB614" s="91"/>
      <c r="AC614" s="91">
        <f t="shared" si="56"/>
        <v>9</v>
      </c>
      <c r="AD614" s="91">
        <f t="shared" si="57"/>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372</v>
      </c>
      <c r="J615" s="226">
        <v>0.71</v>
      </c>
      <c r="K615" s="226">
        <v>0.71</v>
      </c>
      <c r="L615" s="226">
        <v>0.71</v>
      </c>
      <c r="M615" s="226">
        <v>0.71</v>
      </c>
      <c r="N615" s="226">
        <v>0.71</v>
      </c>
      <c r="O615" s="226">
        <v>0.71</v>
      </c>
      <c r="P615" s="226">
        <v>0.71</v>
      </c>
      <c r="Q615" s="226">
        <v>0.71</v>
      </c>
      <c r="R615" s="226">
        <v>0.71</v>
      </c>
      <c r="S615" s="585"/>
      <c r="T615" s="226">
        <v>-0.1</v>
      </c>
      <c r="U615" s="91"/>
      <c r="V615" s="718">
        <f t="shared" si="55"/>
        <v>0</v>
      </c>
      <c r="W615" s="91"/>
      <c r="X615" s="91"/>
      <c r="Y615" s="91"/>
      <c r="Z615" s="91"/>
      <c r="AA615" s="91"/>
      <c r="AB615" s="91"/>
      <c r="AC615" s="91">
        <f t="shared" si="56"/>
        <v>9</v>
      </c>
      <c r="AD615" s="91">
        <f t="shared" si="57"/>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373</v>
      </c>
      <c r="J616" s="226">
        <v>0.7</v>
      </c>
      <c r="K616" s="226">
        <v>0.7</v>
      </c>
      <c r="L616" s="226">
        <v>0.7</v>
      </c>
      <c r="M616" s="226">
        <v>0.7</v>
      </c>
      <c r="N616" s="226">
        <v>0.7</v>
      </c>
      <c r="O616" s="226">
        <v>0.7</v>
      </c>
      <c r="P616" s="226">
        <v>0.7</v>
      </c>
      <c r="Q616" s="226">
        <v>0.7</v>
      </c>
      <c r="R616" s="226">
        <v>0.7</v>
      </c>
      <c r="S616" s="585"/>
      <c r="T616" s="226">
        <v>-0.1</v>
      </c>
      <c r="U616" s="91"/>
      <c r="V616" s="718">
        <f t="shared" si="55"/>
        <v>0</v>
      </c>
      <c r="W616" s="91"/>
      <c r="X616" s="91"/>
      <c r="Y616" s="91"/>
      <c r="Z616" s="91"/>
      <c r="AA616" s="91"/>
      <c r="AB616" s="91"/>
      <c r="AC616" s="91">
        <f t="shared" si="56"/>
        <v>9</v>
      </c>
      <c r="AD616" s="91">
        <f t="shared" si="57"/>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3.4" hidden="1" customHeight="1" outlineLevel="2" x14ac:dyDescent="0.35">
      <c r="A617" s="102"/>
      <c r="B617" s="95"/>
      <c r="C617" s="17"/>
      <c r="D617" s="17"/>
      <c r="E617" s="17"/>
      <c r="F617" s="13"/>
      <c r="G617" s="91"/>
      <c r="H617" s="91"/>
      <c r="I617" s="101" t="s">
        <v>374</v>
      </c>
      <c r="J617" s="226">
        <v>0.68</v>
      </c>
      <c r="K617" s="226">
        <v>0.68</v>
      </c>
      <c r="L617" s="226">
        <v>0.68</v>
      </c>
      <c r="M617" s="226">
        <v>0.68</v>
      </c>
      <c r="N617" s="226">
        <v>0.68</v>
      </c>
      <c r="O617" s="226">
        <v>0.68</v>
      </c>
      <c r="P617" s="226">
        <v>0.68</v>
      </c>
      <c r="Q617" s="226">
        <v>0.68</v>
      </c>
      <c r="R617" s="226">
        <v>0.68</v>
      </c>
      <c r="S617" s="585"/>
      <c r="T617" s="226">
        <v>-0.1</v>
      </c>
      <c r="U617" s="91"/>
      <c r="V617" s="718">
        <f t="shared" si="55"/>
        <v>0</v>
      </c>
      <c r="W617" s="91"/>
      <c r="X617" s="91"/>
      <c r="Y617" s="91"/>
      <c r="Z617" s="91"/>
      <c r="AA617" s="91"/>
      <c r="AB617" s="91"/>
      <c r="AC617" s="91">
        <f t="shared" si="56"/>
        <v>9</v>
      </c>
      <c r="AD617" s="91">
        <f t="shared" si="57"/>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13.4" hidden="1" customHeight="1" outlineLevel="2" x14ac:dyDescent="0.35">
      <c r="A618" s="102"/>
      <c r="B618" s="95"/>
      <c r="C618" s="17"/>
      <c r="D618" s="17"/>
      <c r="E618" s="17"/>
      <c r="F618" s="13"/>
      <c r="G618" s="91"/>
      <c r="H618" s="91"/>
      <c r="I618" s="101" t="s">
        <v>375</v>
      </c>
      <c r="J618" s="226">
        <v>0.65</v>
      </c>
      <c r="K618" s="226">
        <v>0.65</v>
      </c>
      <c r="L618" s="226">
        <v>0.65</v>
      </c>
      <c r="M618" s="226">
        <v>0.65</v>
      </c>
      <c r="N618" s="226">
        <v>0.65</v>
      </c>
      <c r="O618" s="226">
        <v>0.65</v>
      </c>
      <c r="P618" s="226">
        <v>0.65</v>
      </c>
      <c r="Q618" s="226">
        <v>0.65</v>
      </c>
      <c r="R618" s="226">
        <v>0.65</v>
      </c>
      <c r="S618" s="585"/>
      <c r="T618" s="226">
        <v>-0.1</v>
      </c>
      <c r="U618" s="91"/>
      <c r="V618" s="718">
        <f t="shared" si="55"/>
        <v>0</v>
      </c>
      <c r="W618" s="91"/>
      <c r="X618" s="91"/>
      <c r="Y618" s="91"/>
      <c r="Z618" s="91"/>
      <c r="AA618" s="91"/>
      <c r="AB618" s="91"/>
      <c r="AC618" s="91">
        <f t="shared" si="56"/>
        <v>9</v>
      </c>
      <c r="AD618" s="91">
        <f t="shared" si="57"/>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4.5" outlineLevel="1" collapsed="1" x14ac:dyDescent="0.35">
      <c r="A619" s="102"/>
      <c r="B619" s="95"/>
      <c r="C619" s="12" t="s">
        <v>111</v>
      </c>
      <c r="D619" s="17"/>
      <c r="E619" s="17"/>
      <c r="F619" s="13"/>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2"/>
      <c r="AF619" s="7"/>
      <c r="AH619"/>
      <c r="AI619"/>
      <c r="AJ619"/>
      <c r="AK619"/>
      <c r="AL619"/>
      <c r="AM619"/>
      <c r="AN619"/>
      <c r="AO619"/>
      <c r="AP619"/>
      <c r="AQ619"/>
      <c r="AR619"/>
      <c r="AS619"/>
      <c r="AT619"/>
      <c r="AU619"/>
      <c r="AV619"/>
      <c r="AW619"/>
      <c r="AX619"/>
      <c r="AY619"/>
      <c r="AZ619"/>
      <c r="BA619"/>
      <c r="BB619"/>
      <c r="BC619"/>
      <c r="BD619"/>
      <c r="BE619"/>
      <c r="BF619"/>
      <c r="BG619"/>
    </row>
    <row r="620" spans="1:62" s="104" customFormat="1" ht="24" customHeight="1" x14ac:dyDescent="0.35">
      <c r="A620" s="102"/>
      <c r="B620" s="95"/>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3"/>
      <c r="W620" s="93"/>
      <c r="X620" s="93"/>
      <c r="Y620" s="93"/>
      <c r="Z620" s="93"/>
      <c r="AA620" s="93"/>
      <c r="AB620" s="93"/>
      <c r="AC620" s="93"/>
      <c r="AD620" s="93"/>
      <c r="AE620" s="41" t="s">
        <v>113</v>
      </c>
      <c r="AF620" s="7"/>
      <c r="AH620"/>
      <c r="AI620"/>
      <c r="AJ620"/>
      <c r="AK620"/>
      <c r="AL620"/>
      <c r="AM620"/>
      <c r="AN620"/>
      <c r="AO620"/>
      <c r="AP620"/>
      <c r="AQ620"/>
      <c r="AR620"/>
      <c r="AS620"/>
      <c r="AT620"/>
      <c r="AU620"/>
      <c r="AV620"/>
      <c r="AW620"/>
      <c r="AX620"/>
      <c r="AY620"/>
      <c r="AZ620"/>
      <c r="BA620"/>
      <c r="BB620"/>
      <c r="BC620"/>
      <c r="BD620"/>
      <c r="BE620"/>
      <c r="BF620"/>
      <c r="BG620"/>
    </row>
    <row r="621" spans="1:62" s="104" customFormat="1" ht="12.75" customHeight="1" outlineLevel="1" x14ac:dyDescent="0.35">
      <c r="A621" s="102"/>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4" customFormat="1" ht="12.75" customHeight="1" outlineLevel="1" x14ac:dyDescent="0.35">
      <c r="A622" s="102"/>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4" customFormat="1" ht="5.15" customHeight="1" outlineLevel="1" collapsed="1" thickBot="1" x14ac:dyDescent="0.4">
      <c r="A623" s="102"/>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9" t="s">
        <v>0</v>
      </c>
      <c r="D624" s="9"/>
      <c r="E624" s="9"/>
      <c r="F624" s="9"/>
      <c r="G624" s="9"/>
      <c r="H624" s="9"/>
      <c r="I624" s="9"/>
      <c r="J624" s="9"/>
      <c r="K624" s="10"/>
      <c r="L624" s="10"/>
      <c r="M624" s="10"/>
      <c r="N624" s="10"/>
      <c r="O624" s="10"/>
      <c r="P624" s="10"/>
      <c r="Q624" s="10"/>
      <c r="R624" s="10"/>
      <c r="S624" s="10"/>
      <c r="T624" s="10"/>
      <c r="U624" s="10"/>
      <c r="V624" s="67" t="s">
        <v>104</v>
      </c>
      <c r="W624" s="67"/>
      <c r="X624" s="67"/>
      <c r="Y624" s="67"/>
      <c r="Z624" s="67"/>
      <c r="AA624" s="67"/>
      <c r="AB624" s="67"/>
      <c r="AC624" s="67"/>
      <c r="AD624" s="67"/>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collapsed="1" x14ac:dyDescent="0.35">
      <c r="A625" s="102"/>
      <c r="B625" s="95"/>
      <c r="C625" s="12"/>
      <c r="D625" s="12">
        <v>0</v>
      </c>
      <c r="E625" s="12" t="s">
        <v>1</v>
      </c>
      <c r="F625" s="69"/>
      <c r="G625" s="70" t="s">
        <v>984</v>
      </c>
      <c r="H625" s="71"/>
      <c r="I625" s="71"/>
      <c r="J625" s="71"/>
      <c r="K625" s="71"/>
      <c r="L625" s="71"/>
      <c r="M625" s="71"/>
      <c r="N625" s="71"/>
      <c r="O625" s="71"/>
      <c r="P625" s="71"/>
      <c r="Q625" s="71"/>
      <c r="R625" s="71"/>
      <c r="S625" s="72"/>
      <c r="T625" s="71"/>
      <c r="U625" s="72"/>
      <c r="V625" s="72"/>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45.75" customHeight="1" outlineLevel="1" x14ac:dyDescent="0.35">
      <c r="A626" s="102"/>
      <c r="B626" s="95"/>
      <c r="C626" s="12"/>
      <c r="D626" s="12"/>
      <c r="E626" s="17"/>
      <c r="F626" s="73"/>
      <c r="G626" s="900" t="s">
        <v>985</v>
      </c>
      <c r="H626" s="900"/>
      <c r="I626" s="900"/>
      <c r="J626" s="900"/>
      <c r="K626" s="900"/>
      <c r="L626" s="900"/>
      <c r="M626" s="900"/>
      <c r="N626" s="900"/>
      <c r="O626" s="900"/>
      <c r="P626" s="900"/>
      <c r="Q626" s="900"/>
      <c r="R626" s="900"/>
      <c r="S626" s="75"/>
      <c r="T626" s="76"/>
      <c r="U626" s="75"/>
      <c r="V626" s="75"/>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2"/>
      <c r="E627" s="17"/>
      <c r="F627" s="73"/>
      <c r="G627" s="77">
        <v>44575.710787037038</v>
      </c>
      <c r="H627" s="78"/>
      <c r="I627" s="74"/>
      <c r="J627" s="74"/>
      <c r="K627" s="74"/>
      <c r="L627" s="74"/>
      <c r="M627" s="74"/>
      <c r="N627" s="74"/>
      <c r="O627" s="74"/>
      <c r="P627" s="74"/>
      <c r="Q627" s="74"/>
      <c r="R627" s="74"/>
      <c r="S627" s="75"/>
      <c r="T627" s="76"/>
      <c r="U627" s="75"/>
      <c r="V627" s="75"/>
      <c r="W627" s="75"/>
      <c r="X627" s="75"/>
      <c r="Y627" s="75"/>
      <c r="Z627" s="75"/>
      <c r="AA627" s="75"/>
      <c r="AB627" s="75"/>
      <c r="AC627" s="75"/>
      <c r="AD627" s="75"/>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v>1</v>
      </c>
      <c r="D628" s="12"/>
      <c r="E628" s="17"/>
      <c r="F628" s="79"/>
      <c r="G628" s="80"/>
      <c r="H628" s="81"/>
      <c r="I628" s="81"/>
      <c r="J628" s="81"/>
      <c r="K628" s="81"/>
      <c r="L628" s="81"/>
      <c r="M628" s="81"/>
      <c r="N628" s="81"/>
      <c r="O628" s="81"/>
      <c r="P628" s="81"/>
      <c r="Q628" s="81"/>
      <c r="R628" s="81"/>
      <c r="S628" s="82"/>
      <c r="T628" s="83"/>
      <c r="U628" s="82"/>
      <c r="V628" s="82"/>
      <c r="W628" s="75"/>
      <c r="X628" s="75"/>
      <c r="Y628" s="75"/>
      <c r="Z628" s="75"/>
      <c r="AA628" s="75"/>
      <c r="AB628" s="75"/>
      <c r="AC628" s="75"/>
      <c r="AD628" s="75"/>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17"/>
      <c r="H630" s="17"/>
      <c r="I630" s="17"/>
      <c r="J630" s="17"/>
      <c r="K630" s="17"/>
      <c r="L630" s="23"/>
      <c r="M630" s="131" t="s">
        <v>439</v>
      </c>
      <c r="N630" s="131"/>
      <c r="O630" s="98"/>
      <c r="P630" s="98"/>
      <c r="Q630" s="131"/>
      <c r="R630" s="131"/>
      <c r="S630" s="131"/>
      <c r="T630" s="131"/>
      <c r="U630" s="131"/>
      <c r="V630" s="131"/>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7"/>
      <c r="E632" s="17"/>
      <c r="F632" s="17"/>
      <c r="G632" s="23"/>
      <c r="H632" s="23"/>
      <c r="I632" s="23" t="s">
        <v>151</v>
      </c>
      <c r="J632" s="23"/>
      <c r="K632" s="23"/>
      <c r="L632" s="23"/>
      <c r="M632" s="23" t="str">
        <f>J$145</f>
        <v>typ</v>
      </c>
      <c r="N632" s="23" t="str">
        <f t="shared" ref="N632:V632" si="58">K$145</f>
        <v>z0</v>
      </c>
      <c r="O632" s="23" t="str">
        <f t="shared" si="58"/>
        <v>z1</v>
      </c>
      <c r="P632" s="23" t="str">
        <f t="shared" si="58"/>
        <v>z2</v>
      </c>
      <c r="Q632" s="23" t="str">
        <f t="shared" si="58"/>
        <v>z3</v>
      </c>
      <c r="R632" s="23" t="str">
        <f t="shared" si="58"/>
        <v>z4</v>
      </c>
      <c r="S632" s="23" t="str">
        <f t="shared" si="58"/>
        <v>z5</v>
      </c>
      <c r="T632" s="23" t="str">
        <f t="shared" si="58"/>
        <v>z6</v>
      </c>
      <c r="U632" s="23" t="str">
        <f t="shared" si="58"/>
        <v>z7</v>
      </c>
      <c r="V632" s="23" t="str">
        <f t="shared" si="58"/>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5.15" customHeight="1" outlineLevel="1" x14ac:dyDescent="0.35">
      <c r="A633" s="102"/>
      <c r="B633" s="95"/>
      <c r="C633" s="12" t="s">
        <v>107</v>
      </c>
      <c r="D633" s="17"/>
      <c r="E633" s="17"/>
      <c r="F633" s="17"/>
      <c r="G633" s="23"/>
      <c r="H633" s="23"/>
      <c r="I633" s="23"/>
      <c r="J633" s="84" t="s">
        <v>108</v>
      </c>
      <c r="K633" s="84" t="s">
        <v>108</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5.15" customHeight="1" outlineLevel="1" x14ac:dyDescent="0.35">
      <c r="A634" s="102"/>
      <c r="B634" s="95"/>
      <c r="C634" s="17"/>
      <c r="D634" s="17"/>
      <c r="E634" s="17"/>
      <c r="F634" s="13"/>
      <c r="G634" s="85"/>
      <c r="H634" s="85"/>
      <c r="I634" s="85"/>
      <c r="J634" s="85"/>
      <c r="K634" s="85"/>
      <c r="L634" s="85"/>
      <c r="M634" s="85"/>
      <c r="N634" s="85"/>
      <c r="O634" s="85"/>
      <c r="P634" s="85"/>
      <c r="Q634" s="85"/>
      <c r="R634" s="85"/>
      <c r="S634" s="85"/>
      <c r="T634" s="85"/>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86"/>
      <c r="I635" s="99" t="s">
        <v>986</v>
      </c>
      <c r="J635" s="86"/>
      <c r="K635" s="86"/>
      <c r="L635" s="86" t="s">
        <v>1194</v>
      </c>
      <c r="M635" s="96">
        <v>0.66</v>
      </c>
      <c r="N635" s="96">
        <v>0.64</v>
      </c>
      <c r="O635" s="96">
        <v>0.68</v>
      </c>
      <c r="P635" s="96">
        <v>0.64</v>
      </c>
      <c r="Q635" s="96">
        <v>0.68</v>
      </c>
      <c r="R635" s="96">
        <v>0.64</v>
      </c>
      <c r="S635" s="96">
        <v>0.68</v>
      </c>
      <c r="T635" s="96">
        <v>0.64</v>
      </c>
      <c r="U635" s="96">
        <v>0.68</v>
      </c>
      <c r="V635" s="96">
        <v>0.64</v>
      </c>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99" t="s">
        <v>987</v>
      </c>
      <c r="J636" s="86"/>
      <c r="K636" s="86"/>
      <c r="L636" s="86"/>
      <c r="M636" s="96">
        <v>0.54</v>
      </c>
      <c r="N636" s="96">
        <v>0.54</v>
      </c>
      <c r="O636" s="96">
        <v>0.54</v>
      </c>
      <c r="P636" s="96">
        <v>0.54</v>
      </c>
      <c r="Q636" s="96">
        <v>0.54</v>
      </c>
      <c r="R636" s="96">
        <v>0.54</v>
      </c>
      <c r="S636" s="96">
        <v>0.54</v>
      </c>
      <c r="T636" s="96">
        <v>0.54</v>
      </c>
      <c r="U636" s="96">
        <v>0.54</v>
      </c>
      <c r="V636" s="96">
        <v>0.54</v>
      </c>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3"/>
      <c r="G637" s="86"/>
      <c r="H637" s="91"/>
      <c r="I637" s="91"/>
      <c r="J637" s="91"/>
      <c r="K637" s="91"/>
      <c r="L637" s="91"/>
      <c r="M637" s="91"/>
      <c r="N637" s="91"/>
      <c r="O637" s="91"/>
      <c r="P637" s="91"/>
      <c r="Q637" s="91"/>
      <c r="R637" s="91"/>
      <c r="S637" s="91"/>
      <c r="T637" s="91"/>
      <c r="U637" s="91"/>
      <c r="V637" s="91"/>
      <c r="W637" s="91"/>
      <c r="X637" s="91"/>
      <c r="Y637" s="91"/>
      <c r="Z637" s="91"/>
      <c r="AA637" s="91"/>
      <c r="AB637" s="91"/>
      <c r="AC637" s="91"/>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13.4" customHeight="1" outlineLevel="1" x14ac:dyDescent="0.35">
      <c r="A638" s="102"/>
      <c r="B638" s="95"/>
      <c r="C638" s="17"/>
      <c r="D638" s="17"/>
      <c r="E638" s="17"/>
      <c r="F638" s="13"/>
      <c r="G638" s="86"/>
      <c r="H638" s="86"/>
      <c r="I638" s="86"/>
      <c r="J638" s="86"/>
      <c r="K638" s="86"/>
      <c r="L638" s="86"/>
      <c r="M638" s="86"/>
      <c r="N638" s="86"/>
      <c r="O638" s="86"/>
      <c r="P638" s="86"/>
      <c r="Q638" s="86"/>
      <c r="R638" s="86"/>
      <c r="S638" s="86"/>
      <c r="T638" s="86"/>
      <c r="U638" s="86"/>
      <c r="V638" s="86"/>
      <c r="W638" s="91"/>
      <c r="X638" s="91"/>
      <c r="Y638" s="91"/>
      <c r="Z638" s="91"/>
      <c r="AA638" s="91"/>
      <c r="AB638" s="91"/>
      <c r="AC638" s="91"/>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2" t="s">
        <v>111</v>
      </c>
      <c r="D639" s="17"/>
      <c r="E639" s="17"/>
      <c r="F639" s="13"/>
      <c r="G639" s="91"/>
      <c r="H639" s="91"/>
      <c r="I639" s="91"/>
      <c r="J639" s="91"/>
      <c r="K639" s="91"/>
      <c r="L639" s="91"/>
      <c r="M639" s="91"/>
      <c r="N639" s="91"/>
      <c r="O639" s="91"/>
      <c r="P639" s="91"/>
      <c r="Q639" s="91"/>
      <c r="R639" s="91"/>
      <c r="S639" s="91"/>
      <c r="T639" s="91"/>
      <c r="U639" s="91"/>
      <c r="V639" s="13"/>
      <c r="W639" s="91"/>
      <c r="X639" s="91"/>
      <c r="Y639" s="91"/>
      <c r="Z639" s="91"/>
      <c r="AA639" s="91"/>
      <c r="AB639" s="91"/>
      <c r="AC639" s="91"/>
      <c r="AD639" s="13"/>
      <c r="AE639" s="92"/>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24" customHeight="1" x14ac:dyDescent="0.35">
      <c r="A640" s="102"/>
      <c r="B640" s="95"/>
      <c r="C640" s="39"/>
      <c r="D640" s="39"/>
      <c r="E640" s="39"/>
      <c r="F640" s="39"/>
      <c r="G640" s="40" t="str">
        <f>G625</f>
        <v>Quality and deterioration of dry feed- annual pasture (P1a).</v>
      </c>
      <c r="H640" s="39"/>
      <c r="I640" s="39"/>
      <c r="J640" s="39"/>
      <c r="K640" s="39"/>
      <c r="L640" s="39"/>
      <c r="M640" s="39"/>
      <c r="N640" s="39"/>
      <c r="O640" s="39"/>
      <c r="P640" s="39"/>
      <c r="Q640" s="39"/>
      <c r="R640" s="133" t="s">
        <v>179</v>
      </c>
      <c r="S640" s="39"/>
      <c r="T640" s="93"/>
      <c r="U640" s="93"/>
      <c r="V640" s="94" t="s">
        <v>112</v>
      </c>
      <c r="W640" s="94"/>
      <c r="X640" s="94"/>
      <c r="Y640" s="94"/>
      <c r="Z640" s="94"/>
      <c r="AA640" s="94"/>
      <c r="AB640" s="94"/>
      <c r="AC640" s="94"/>
      <c r="AD640" s="94"/>
      <c r="AE640" s="41" t="s">
        <v>113</v>
      </c>
      <c r="AF640" s="8"/>
      <c r="AK640"/>
      <c r="AL640"/>
      <c r="AM640"/>
      <c r="AN640"/>
      <c r="AO640"/>
      <c r="AP640"/>
      <c r="AQ640"/>
      <c r="AR640"/>
      <c r="AS640"/>
      <c r="AT640"/>
      <c r="AU640"/>
      <c r="AV640"/>
      <c r="AW640"/>
      <c r="AX640"/>
      <c r="AY640"/>
      <c r="AZ640"/>
      <c r="BA640"/>
      <c r="BB640"/>
      <c r="BC640"/>
      <c r="BD640"/>
      <c r="BE640"/>
      <c r="BF640"/>
      <c r="BG640"/>
      <c r="BH640"/>
      <c r="BI640"/>
      <c r="BJ640"/>
    </row>
    <row r="641" spans="1:62" s="104" customFormat="1" ht="12.75" customHeight="1" outlineLevel="1" x14ac:dyDescent="0.35">
      <c r="A641" s="102"/>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4" customFormat="1" ht="12.75" customHeight="1" outlineLevel="1" x14ac:dyDescent="0.35">
      <c r="A642" s="102"/>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5.15" customHeight="1" outlineLevel="1" collapsed="1" thickBot="1" x14ac:dyDescent="0.4">
      <c r="A643" s="102"/>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5.15" customHeight="1" outlineLevel="1" x14ac:dyDescent="0.35">
      <c r="A644" s="102"/>
      <c r="B644" s="95"/>
      <c r="C644" s="9" t="s">
        <v>0</v>
      </c>
      <c r="D644" s="9"/>
      <c r="E644" s="9"/>
      <c r="F644" s="9"/>
      <c r="G644" s="9"/>
      <c r="H644" s="9"/>
      <c r="I644" s="9"/>
      <c r="J644" s="9"/>
      <c r="K644" s="10"/>
      <c r="L644" s="10"/>
      <c r="M644" s="10"/>
      <c r="N644" s="10"/>
      <c r="O644" s="10"/>
      <c r="P644" s="10"/>
      <c r="Q644" s="10"/>
      <c r="R644" s="10"/>
      <c r="S644" s="10"/>
      <c r="T644" s="10"/>
      <c r="U644" s="10"/>
      <c r="V644" s="67" t="s">
        <v>104</v>
      </c>
      <c r="W644" s="67"/>
      <c r="X644" s="67"/>
      <c r="Y644" s="67"/>
      <c r="Z644" s="67"/>
      <c r="AA644" s="67"/>
      <c r="AB644" s="67"/>
      <c r="AC644" s="67"/>
      <c r="AD644" s="67"/>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collapsed="1" x14ac:dyDescent="0.35">
      <c r="A645" s="102"/>
      <c r="B645" s="95"/>
      <c r="C645" s="12"/>
      <c r="D645" s="12">
        <v>0</v>
      </c>
      <c r="E645" s="12" t="s">
        <v>1</v>
      </c>
      <c r="F645" s="69"/>
      <c r="G645" s="70" t="s">
        <v>186</v>
      </c>
      <c r="H645" s="71"/>
      <c r="I645" s="71"/>
      <c r="J645" s="71"/>
      <c r="K645" s="71"/>
      <c r="L645" s="71"/>
      <c r="M645" s="71"/>
      <c r="N645" s="71"/>
      <c r="O645" s="71"/>
      <c r="P645" s="71"/>
      <c r="Q645" s="71"/>
      <c r="R645" s="71"/>
      <c r="S645" s="71"/>
      <c r="T645" s="72"/>
      <c r="U645" s="72"/>
      <c r="V645" s="72"/>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2"/>
      <c r="D646" s="12"/>
      <c r="E646" s="17"/>
      <c r="F646" s="73"/>
      <c r="G646" s="74" t="s">
        <v>187</v>
      </c>
      <c r="H646" s="74"/>
      <c r="I646" s="74"/>
      <c r="J646" s="74"/>
      <c r="K646" s="74"/>
      <c r="L646" s="74"/>
      <c r="M646" s="74"/>
      <c r="N646" s="74"/>
      <c r="O646" s="74"/>
      <c r="P646" s="74"/>
      <c r="Q646" s="74"/>
      <c r="R646" s="74"/>
      <c r="S646" s="74"/>
      <c r="T646" s="75"/>
      <c r="U646" s="75"/>
      <c r="V646" s="75"/>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2"/>
      <c r="E647" s="17"/>
      <c r="F647" s="73"/>
      <c r="G647" s="77">
        <v>38005.577118055553</v>
      </c>
      <c r="H647" s="78">
        <v>38005.577118055553</v>
      </c>
      <c r="I647" s="74"/>
      <c r="J647" s="74"/>
      <c r="K647" s="74"/>
      <c r="L647" s="74"/>
      <c r="M647" s="74"/>
      <c r="N647" s="74"/>
      <c r="O647" s="74"/>
      <c r="P647" s="74"/>
      <c r="Q647" s="74"/>
      <c r="R647" s="74"/>
      <c r="S647" s="74"/>
      <c r="T647" s="75"/>
      <c r="U647" s="75"/>
      <c r="V647" s="75"/>
      <c r="W647" s="75"/>
      <c r="X647" s="75"/>
      <c r="Y647" s="75"/>
      <c r="Z647" s="75"/>
      <c r="AA647" s="75"/>
      <c r="AB647" s="75"/>
      <c r="AC647" s="75"/>
      <c r="AD647" s="75"/>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v>1</v>
      </c>
      <c r="D648" s="12"/>
      <c r="E648" s="17"/>
      <c r="F648" s="79"/>
      <c r="G648" s="80"/>
      <c r="H648" s="81"/>
      <c r="I648" s="81"/>
      <c r="J648" s="81"/>
      <c r="K648" s="81"/>
      <c r="L648" s="81"/>
      <c r="M648" s="81"/>
      <c r="N648" s="81"/>
      <c r="O648" s="81"/>
      <c r="P648" s="81"/>
      <c r="Q648" s="81"/>
      <c r="R648" s="81"/>
      <c r="S648" s="81"/>
      <c r="T648" s="82"/>
      <c r="U648" s="82"/>
      <c r="V648" s="82"/>
      <c r="W648" s="75"/>
      <c r="X648" s="75"/>
      <c r="Y648" s="75"/>
      <c r="Z648" s="75"/>
      <c r="AA648" s="75"/>
      <c r="AB648" s="75"/>
      <c r="AC648" s="75"/>
      <c r="AD648" s="75"/>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2"/>
      <c r="H649" s="22"/>
      <c r="I649" s="22"/>
      <c r="J649" s="22"/>
      <c r="K649" s="22"/>
      <c r="L649" s="17"/>
      <c r="M649" s="135"/>
      <c r="N649" s="45" t="s">
        <v>815</v>
      </c>
      <c r="O649" s="135"/>
      <c r="P649" s="45" t="s">
        <v>812</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c r="I650" s="17"/>
      <c r="J650" s="17"/>
      <c r="K650" s="17"/>
      <c r="L650" s="17"/>
      <c r="M650" s="17"/>
      <c r="N650" s="45" t="s">
        <v>814</v>
      </c>
      <c r="O650" s="17"/>
      <c r="P650" s="45" t="s">
        <v>813</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customHeight="1" outlineLevel="1" x14ac:dyDescent="0.35">
      <c r="A651" s="102"/>
      <c r="B651" s="95"/>
      <c r="C651" s="17"/>
      <c r="D651" s="17"/>
      <c r="E651" s="17"/>
      <c r="F651" s="17"/>
      <c r="G651" s="23"/>
      <c r="H651" s="23"/>
      <c r="I651" s="23"/>
      <c r="J651" s="23"/>
      <c r="K651" s="23"/>
      <c r="L651" s="23"/>
      <c r="M651" s="23"/>
      <c r="N651" s="23" t="s">
        <v>788</v>
      </c>
      <c r="O651" s="23"/>
      <c r="P651" s="23" t="s">
        <v>789</v>
      </c>
      <c r="Q651" s="22"/>
      <c r="R651" s="23"/>
      <c r="S651" s="98" t="s">
        <v>190</v>
      </c>
      <c r="T651" s="98"/>
      <c r="U651" s="23"/>
      <c r="V651" s="24" t="s">
        <v>184</v>
      </c>
      <c r="W651" s="24"/>
      <c r="X651" s="24"/>
      <c r="Y651" s="24"/>
      <c r="Z651" s="24"/>
      <c r="AA651" s="24"/>
      <c r="AB651" s="24"/>
      <c r="AC651" s="236" t="s">
        <v>869</v>
      </c>
      <c r="AD651" s="236"/>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customHeight="1" outlineLevel="1" x14ac:dyDescent="0.35">
      <c r="A652" s="102"/>
      <c r="B652" s="95"/>
      <c r="C652" s="17"/>
      <c r="D652" s="17"/>
      <c r="E652" s="17"/>
      <c r="F652" s="17"/>
      <c r="G652" s="17"/>
      <c r="H652" s="17" t="s">
        <v>785</v>
      </c>
      <c r="I652" s="23" t="s">
        <v>151</v>
      </c>
      <c r="J652" s="23" t="s">
        <v>191</v>
      </c>
      <c r="K652" s="23" t="s">
        <v>192</v>
      </c>
      <c r="L652" s="23" t="s">
        <v>194</v>
      </c>
      <c r="M652" s="23"/>
      <c r="N652" s="23" t="s">
        <v>193</v>
      </c>
      <c r="O652" s="23"/>
      <c r="P652" s="23" t="s">
        <v>193</v>
      </c>
      <c r="Q652" s="22"/>
      <c r="R652" s="23"/>
      <c r="S652" s="23" t="s">
        <v>196</v>
      </c>
      <c r="T652" s="23" t="s">
        <v>195</v>
      </c>
      <c r="U652" s="23"/>
      <c r="V652" s="24"/>
      <c r="W652" s="24"/>
      <c r="X652" s="24"/>
      <c r="Y652" s="24"/>
      <c r="Z652" s="24"/>
      <c r="AA652" s="24"/>
      <c r="AB652" s="24"/>
      <c r="AC652" s="24" t="s">
        <v>790</v>
      </c>
      <c r="AD652" s="24" t="s">
        <v>870</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5.15" customHeight="1" outlineLevel="1" x14ac:dyDescent="0.35">
      <c r="A653" s="102"/>
      <c r="B653" s="95"/>
      <c r="C653" s="12" t="s">
        <v>107</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5.15" customHeight="1" outlineLevel="1" x14ac:dyDescent="0.35">
      <c r="A654" s="102"/>
      <c r="B654" s="95"/>
      <c r="C654" s="17"/>
      <c r="D654" s="17"/>
      <c r="E654" s="17"/>
      <c r="F654" s="13"/>
      <c r="I654" s="85"/>
      <c r="J654" s="85"/>
      <c r="K654" s="85"/>
      <c r="L654" s="85"/>
      <c r="M654" s="85"/>
      <c r="N654" s="85"/>
      <c r="P654" s="85"/>
      <c r="S654" s="85"/>
      <c r="T654" s="85"/>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H655" s="104" t="s">
        <v>800</v>
      </c>
      <c r="I655" s="99" t="s">
        <v>366</v>
      </c>
      <c r="J655" s="109">
        <v>0.72</v>
      </c>
      <c r="K655" s="561">
        <v>5.5E-2</v>
      </c>
      <c r="L655" s="97">
        <v>650</v>
      </c>
      <c r="M655" s="85">
        <v>400</v>
      </c>
      <c r="N655" s="562">
        <f t="shared" ref="N655:N686" si="59">$J655+$K655/2</f>
        <v>0.74749999999999994</v>
      </c>
      <c r="P655" s="562">
        <f t="shared" ref="P655:P686" si="60">$J655-$K655/2</f>
        <v>0.6925</v>
      </c>
      <c r="S655" s="563">
        <f t="shared" ref="S655:S686" si="61">MAX($J519:$R519)+$T519</f>
        <v>0.72000000000000008</v>
      </c>
      <c r="T655" s="563">
        <f t="shared" ref="T655:T686" si="62">MIN($J519:$R519)+$T519-INDEX(DigSpread,$AD655+1,1)</f>
        <v>0.72000000000000008</v>
      </c>
      <c r="V655" s="134">
        <v>0.06</v>
      </c>
      <c r="AC655" s="86">
        <v>0</v>
      </c>
      <c r="AD655" s="86">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367</v>
      </c>
      <c r="J656" s="109">
        <v>0.72</v>
      </c>
      <c r="K656" s="561">
        <v>5.5E-2</v>
      </c>
      <c r="L656" s="97">
        <v>400</v>
      </c>
      <c r="M656" s="85"/>
      <c r="N656" s="562">
        <f t="shared" si="59"/>
        <v>0.74749999999999994</v>
      </c>
      <c r="P656" s="562">
        <f t="shared" si="60"/>
        <v>0.6925</v>
      </c>
      <c r="S656" s="563">
        <f t="shared" si="61"/>
        <v>0.72000000000000008</v>
      </c>
      <c r="T656" s="563">
        <f t="shared" si="62"/>
        <v>0.72000000000000008</v>
      </c>
      <c r="V656" s="96">
        <v>0.06</v>
      </c>
      <c r="AC656" s="86">
        <f>AC655</f>
        <v>0</v>
      </c>
      <c r="AD656" s="86">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368</v>
      </c>
      <c r="J657" s="109">
        <v>0.72</v>
      </c>
      <c r="K657" s="561">
        <v>5.5E-2</v>
      </c>
      <c r="L657" s="97">
        <v>800</v>
      </c>
      <c r="M657" s="85"/>
      <c r="N657" s="562">
        <f t="shared" si="59"/>
        <v>0.74749999999999994</v>
      </c>
      <c r="P657" s="562">
        <f t="shared" si="60"/>
        <v>0.6925</v>
      </c>
      <c r="S657" s="563">
        <f t="shared" si="61"/>
        <v>0.72000000000000008</v>
      </c>
      <c r="T657" s="563">
        <f t="shared" si="62"/>
        <v>0.72000000000000008</v>
      </c>
      <c r="V657" s="96">
        <v>0.06</v>
      </c>
      <c r="AC657" s="86">
        <f t="shared" ref="AC657:AC664" si="63">AC656</f>
        <v>0</v>
      </c>
      <c r="AD657" s="86">
        <f t="shared" ref="AD657:AD664" si="64">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369</v>
      </c>
      <c r="J658" s="109">
        <v>0.72</v>
      </c>
      <c r="K658" s="561">
        <v>5.5E-2</v>
      </c>
      <c r="L658" s="97">
        <v>2000</v>
      </c>
      <c r="M658" s="85"/>
      <c r="N658" s="562">
        <f t="shared" si="59"/>
        <v>0.74749999999999994</v>
      </c>
      <c r="P658" s="562">
        <f t="shared" si="60"/>
        <v>0.6925</v>
      </c>
      <c r="S658" s="563">
        <f t="shared" si="61"/>
        <v>0.72000000000000008</v>
      </c>
      <c r="T658" s="563">
        <f t="shared" si="62"/>
        <v>0.67</v>
      </c>
      <c r="V658" s="96">
        <v>0.06</v>
      </c>
      <c r="AC658" s="86">
        <f t="shared" si="63"/>
        <v>0</v>
      </c>
      <c r="AD658" s="86">
        <f t="shared" si="64"/>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370</v>
      </c>
      <c r="J659" s="109">
        <v>0.68</v>
      </c>
      <c r="K659" s="561">
        <v>0.125</v>
      </c>
      <c r="L659" s="97">
        <v>2990</v>
      </c>
      <c r="M659" s="85"/>
      <c r="N659" s="562">
        <f t="shared" si="59"/>
        <v>0.74250000000000005</v>
      </c>
      <c r="P659" s="562">
        <f t="shared" si="60"/>
        <v>0.61750000000000005</v>
      </c>
      <c r="S659" s="563">
        <f t="shared" si="61"/>
        <v>0.72</v>
      </c>
      <c r="T659" s="563">
        <f t="shared" si="62"/>
        <v>0.62</v>
      </c>
      <c r="V659" s="96">
        <v>0.06</v>
      </c>
      <c r="AC659" s="86">
        <f t="shared" si="63"/>
        <v>0</v>
      </c>
      <c r="AD659" s="86">
        <f t="shared" si="64"/>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371</v>
      </c>
      <c r="J660" s="109">
        <v>0.66</v>
      </c>
      <c r="K660" s="561">
        <v>0.105</v>
      </c>
      <c r="L660" s="97">
        <v>3500</v>
      </c>
      <c r="M660" s="85"/>
      <c r="N660" s="562">
        <f t="shared" si="59"/>
        <v>0.71250000000000002</v>
      </c>
      <c r="P660" s="562">
        <f t="shared" si="60"/>
        <v>0.60750000000000004</v>
      </c>
      <c r="S660" s="563">
        <f t="shared" si="61"/>
        <v>0.63500000000000001</v>
      </c>
      <c r="T660" s="563">
        <f t="shared" si="62"/>
        <v>0.63500000000000001</v>
      </c>
      <c r="V660" s="96">
        <v>0.06</v>
      </c>
      <c r="AC660" s="86">
        <f t="shared" si="63"/>
        <v>0</v>
      </c>
      <c r="AD660" s="86">
        <f t="shared" si="64"/>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372</v>
      </c>
      <c r="J661" s="109">
        <v>0.61</v>
      </c>
      <c r="K661" s="561">
        <v>0.105</v>
      </c>
      <c r="L661" s="97">
        <v>2500</v>
      </c>
      <c r="M661" s="85"/>
      <c r="N661" s="562">
        <f t="shared" si="59"/>
        <v>0.66249999999999998</v>
      </c>
      <c r="P661" s="562">
        <f t="shared" si="60"/>
        <v>0.5575</v>
      </c>
      <c r="S661" s="563">
        <f t="shared" si="61"/>
        <v>0.61</v>
      </c>
      <c r="T661" s="563">
        <f t="shared" si="62"/>
        <v>0.61</v>
      </c>
      <c r="V661" s="96">
        <v>0.06</v>
      </c>
      <c r="AC661" s="86">
        <f t="shared" si="63"/>
        <v>0</v>
      </c>
      <c r="AD661" s="86">
        <f t="shared" si="64"/>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373</v>
      </c>
      <c r="J662" s="109">
        <v>0.56999999999999995</v>
      </c>
      <c r="K662" s="561">
        <v>8.5000000000000006E-2</v>
      </c>
      <c r="L662" s="97">
        <v>1500</v>
      </c>
      <c r="M662" s="85"/>
      <c r="N662" s="562">
        <f t="shared" si="59"/>
        <v>0.61249999999999993</v>
      </c>
      <c r="P662" s="562">
        <f t="shared" si="60"/>
        <v>0.52749999999999997</v>
      </c>
      <c r="S662" s="563">
        <f t="shared" si="61"/>
        <v>0.6</v>
      </c>
      <c r="T662" s="563">
        <f t="shared" si="62"/>
        <v>0.6</v>
      </c>
      <c r="V662" s="96">
        <v>0.06</v>
      </c>
      <c r="AC662" s="86">
        <f t="shared" si="63"/>
        <v>0</v>
      </c>
      <c r="AD662" s="86">
        <f t="shared" si="64"/>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customHeight="1" outlineLevel="1" x14ac:dyDescent="0.35">
      <c r="A663" s="102"/>
      <c r="B663" s="95"/>
      <c r="C663" s="17"/>
      <c r="D663" s="17"/>
      <c r="E663" s="17"/>
      <c r="F663" s="13"/>
      <c r="I663" s="99" t="s">
        <v>374</v>
      </c>
      <c r="J663" s="109">
        <v>0.54</v>
      </c>
      <c r="K663" s="561">
        <v>0.06</v>
      </c>
      <c r="L663" s="97">
        <v>1000</v>
      </c>
      <c r="M663" s="85">
        <v>800</v>
      </c>
      <c r="N663" s="562">
        <f t="shared" si="59"/>
        <v>0.57000000000000006</v>
      </c>
      <c r="P663" s="562">
        <f t="shared" si="60"/>
        <v>0.51</v>
      </c>
      <c r="S663" s="563">
        <f t="shared" si="61"/>
        <v>0.58000000000000007</v>
      </c>
      <c r="T663" s="563">
        <f t="shared" si="62"/>
        <v>0.58000000000000007</v>
      </c>
      <c r="V663" s="96">
        <v>0.06</v>
      </c>
      <c r="AC663" s="86">
        <f t="shared" si="63"/>
        <v>0</v>
      </c>
      <c r="AD663" s="86">
        <f t="shared" si="64"/>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customHeight="1" outlineLevel="1" x14ac:dyDescent="0.35">
      <c r="A664" s="102"/>
      <c r="B664" s="95"/>
      <c r="C664" s="17"/>
      <c r="D664" s="17"/>
      <c r="E664" s="17"/>
      <c r="F664" s="13"/>
      <c r="I664" s="99" t="s">
        <v>375</v>
      </c>
      <c r="J664" s="137">
        <v>0.52</v>
      </c>
      <c r="K664" s="561">
        <v>0.04</v>
      </c>
      <c r="L664" s="97">
        <v>800</v>
      </c>
      <c r="M664" s="85">
        <v>650</v>
      </c>
      <c r="N664" s="562">
        <f t="shared" si="59"/>
        <v>0.54</v>
      </c>
      <c r="P664" s="562">
        <f t="shared" si="60"/>
        <v>0.5</v>
      </c>
      <c r="S664" s="563">
        <f t="shared" si="61"/>
        <v>0.55000000000000004</v>
      </c>
      <c r="T664" s="563">
        <f t="shared" si="62"/>
        <v>0.55000000000000004</v>
      </c>
      <c r="V664" s="124">
        <v>0.06</v>
      </c>
      <c r="AC664" s="86">
        <f t="shared" si="63"/>
        <v>0</v>
      </c>
      <c r="AD664" s="86">
        <f t="shared" si="64"/>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H665" s="104" t="s">
        <v>379</v>
      </c>
      <c r="I665" s="99" t="s">
        <v>366</v>
      </c>
      <c r="J665" s="109">
        <f>J655</f>
        <v>0.72</v>
      </c>
      <c r="K665" s="561">
        <f>K655</f>
        <v>5.5E-2</v>
      </c>
      <c r="L665" s="97">
        <f>L655</f>
        <v>650</v>
      </c>
      <c r="M665" s="85"/>
      <c r="N665" s="239">
        <f t="shared" si="59"/>
        <v>0.74749999999999994</v>
      </c>
      <c r="P665" s="239">
        <f t="shared" si="60"/>
        <v>0.6925</v>
      </c>
      <c r="S665" s="563">
        <f t="shared" si="61"/>
        <v>0.72000000000000008</v>
      </c>
      <c r="T665" s="563">
        <f t="shared" si="62"/>
        <v>0.72000000000000008</v>
      </c>
      <c r="AC665" s="86">
        <f>AC655+1</f>
        <v>1</v>
      </c>
      <c r="AD665" s="86">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367</v>
      </c>
      <c r="J666" s="109">
        <f t="shared" ref="J666:L666" si="65">J656</f>
        <v>0.72</v>
      </c>
      <c r="K666" s="561">
        <f t="shared" si="65"/>
        <v>5.5E-2</v>
      </c>
      <c r="L666" s="97">
        <f t="shared" si="65"/>
        <v>400</v>
      </c>
      <c r="M666" s="85"/>
      <c r="N666" s="239">
        <f t="shared" si="59"/>
        <v>0.74749999999999994</v>
      </c>
      <c r="P666" s="239">
        <f t="shared" si="60"/>
        <v>0.6925</v>
      </c>
      <c r="S666" s="563">
        <f t="shared" si="61"/>
        <v>0.72000000000000008</v>
      </c>
      <c r="T666" s="563">
        <f t="shared" si="62"/>
        <v>0.72000000000000008</v>
      </c>
      <c r="AC666" s="86">
        <f t="shared" ref="AC666:AC729" si="66">AC656+1</f>
        <v>1</v>
      </c>
      <c r="AD666" s="86">
        <f t="shared" ref="AD666:AD729" si="67">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368</v>
      </c>
      <c r="J667" s="109">
        <f t="shared" ref="J667:L667" si="68">J657</f>
        <v>0.72</v>
      </c>
      <c r="K667" s="561">
        <f t="shared" si="68"/>
        <v>5.5E-2</v>
      </c>
      <c r="L667" s="97">
        <f t="shared" si="68"/>
        <v>800</v>
      </c>
      <c r="M667" s="85"/>
      <c r="N667" s="239">
        <f t="shared" si="59"/>
        <v>0.74749999999999994</v>
      </c>
      <c r="P667" s="239">
        <f t="shared" si="60"/>
        <v>0.6925</v>
      </c>
      <c r="S667" s="563">
        <f t="shared" si="61"/>
        <v>0.72000000000000008</v>
      </c>
      <c r="T667" s="563">
        <f t="shared" si="62"/>
        <v>0.72000000000000008</v>
      </c>
      <c r="AC667" s="86">
        <f t="shared" si="66"/>
        <v>1</v>
      </c>
      <c r="AD667" s="86">
        <f t="shared" si="67"/>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369</v>
      </c>
      <c r="J668" s="109">
        <f t="shared" ref="J668:L668" si="69">J658</f>
        <v>0.72</v>
      </c>
      <c r="K668" s="561">
        <f t="shared" si="69"/>
        <v>5.5E-2</v>
      </c>
      <c r="L668" s="97">
        <f t="shared" si="69"/>
        <v>2000</v>
      </c>
      <c r="M668" s="85"/>
      <c r="N668" s="239">
        <f t="shared" si="59"/>
        <v>0.74749999999999994</v>
      </c>
      <c r="P668" s="239">
        <f t="shared" si="60"/>
        <v>0.6925</v>
      </c>
      <c r="S668" s="563">
        <f t="shared" si="61"/>
        <v>0.72000000000000008</v>
      </c>
      <c r="T668" s="563">
        <f t="shared" si="62"/>
        <v>0.67</v>
      </c>
      <c r="AC668" s="86">
        <f t="shared" si="66"/>
        <v>1</v>
      </c>
      <c r="AD668" s="86">
        <f t="shared" si="67"/>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370</v>
      </c>
      <c r="J669" s="109">
        <f t="shared" ref="J669:L669" si="70">J659</f>
        <v>0.68</v>
      </c>
      <c r="K669" s="561">
        <f t="shared" si="70"/>
        <v>0.125</v>
      </c>
      <c r="L669" s="97">
        <f t="shared" si="70"/>
        <v>2990</v>
      </c>
      <c r="M669" s="85"/>
      <c r="N669" s="239">
        <f t="shared" si="59"/>
        <v>0.74250000000000005</v>
      </c>
      <c r="P669" s="239">
        <f t="shared" si="60"/>
        <v>0.61750000000000005</v>
      </c>
      <c r="S669" s="563">
        <f t="shared" si="61"/>
        <v>0.72</v>
      </c>
      <c r="T669" s="563">
        <f t="shared" si="62"/>
        <v>0.62</v>
      </c>
      <c r="AC669" s="86">
        <f t="shared" si="66"/>
        <v>1</v>
      </c>
      <c r="AD669" s="86">
        <f t="shared" si="67"/>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371</v>
      </c>
      <c r="J670" s="109">
        <f t="shared" ref="J670:L670" si="71">J660</f>
        <v>0.66</v>
      </c>
      <c r="K670" s="561">
        <f t="shared" si="71"/>
        <v>0.105</v>
      </c>
      <c r="L670" s="97">
        <f t="shared" si="71"/>
        <v>3500</v>
      </c>
      <c r="M670" s="85"/>
      <c r="N670" s="239">
        <f t="shared" si="59"/>
        <v>0.71250000000000002</v>
      </c>
      <c r="P670" s="239">
        <f t="shared" si="60"/>
        <v>0.60750000000000004</v>
      </c>
      <c r="S670" s="563">
        <f t="shared" si="61"/>
        <v>0.63500000000000001</v>
      </c>
      <c r="T670" s="563">
        <f t="shared" si="62"/>
        <v>0.63500000000000001</v>
      </c>
      <c r="AC670" s="86">
        <f t="shared" si="66"/>
        <v>1</v>
      </c>
      <c r="AD670" s="86">
        <f t="shared" si="67"/>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372</v>
      </c>
      <c r="J671" s="109">
        <f t="shared" ref="J671:L671" si="72">J661</f>
        <v>0.61</v>
      </c>
      <c r="K671" s="561">
        <f t="shared" si="72"/>
        <v>0.105</v>
      </c>
      <c r="L671" s="97">
        <f t="shared" si="72"/>
        <v>2500</v>
      </c>
      <c r="M671" s="85"/>
      <c r="N671" s="239">
        <f t="shared" si="59"/>
        <v>0.66249999999999998</v>
      </c>
      <c r="P671" s="239">
        <f t="shared" si="60"/>
        <v>0.5575</v>
      </c>
      <c r="S671" s="563">
        <f t="shared" si="61"/>
        <v>0.61</v>
      </c>
      <c r="T671" s="563">
        <f t="shared" si="62"/>
        <v>0.61</v>
      </c>
      <c r="AC671" s="86">
        <f t="shared" si="66"/>
        <v>1</v>
      </c>
      <c r="AD671" s="86">
        <f t="shared" si="67"/>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373</v>
      </c>
      <c r="J672" s="109">
        <f t="shared" ref="J672:L672" si="73">J662</f>
        <v>0.56999999999999995</v>
      </c>
      <c r="K672" s="561">
        <f t="shared" si="73"/>
        <v>8.5000000000000006E-2</v>
      </c>
      <c r="L672" s="97">
        <f t="shared" si="73"/>
        <v>1500</v>
      </c>
      <c r="M672" s="85"/>
      <c r="N672" s="239">
        <f t="shared" si="59"/>
        <v>0.61249999999999993</v>
      </c>
      <c r="P672" s="239">
        <f t="shared" si="60"/>
        <v>0.52749999999999997</v>
      </c>
      <c r="S672" s="563">
        <f t="shared" si="61"/>
        <v>0.6</v>
      </c>
      <c r="T672" s="563">
        <f t="shared" si="62"/>
        <v>0.6</v>
      </c>
      <c r="AC672" s="86">
        <f t="shared" si="66"/>
        <v>1</v>
      </c>
      <c r="AD672" s="86">
        <f t="shared" si="67"/>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374</v>
      </c>
      <c r="J673" s="109">
        <f t="shared" ref="J673:L673" si="74">J663</f>
        <v>0.54</v>
      </c>
      <c r="K673" s="561">
        <f t="shared" si="74"/>
        <v>0.06</v>
      </c>
      <c r="L673" s="97">
        <f t="shared" si="74"/>
        <v>1000</v>
      </c>
      <c r="M673" s="85"/>
      <c r="N673" s="239">
        <f t="shared" si="59"/>
        <v>0.57000000000000006</v>
      </c>
      <c r="P673" s="239">
        <f t="shared" si="60"/>
        <v>0.51</v>
      </c>
      <c r="S673" s="563">
        <f t="shared" si="61"/>
        <v>0.58000000000000007</v>
      </c>
      <c r="T673" s="563">
        <f t="shared" si="62"/>
        <v>0.58000000000000007</v>
      </c>
      <c r="AC673" s="86">
        <f t="shared" si="66"/>
        <v>1</v>
      </c>
      <c r="AD673" s="86">
        <f t="shared" si="67"/>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375</v>
      </c>
      <c r="J674" s="109">
        <f t="shared" ref="J674:L674" si="75">J664</f>
        <v>0.52</v>
      </c>
      <c r="K674" s="561">
        <f t="shared" si="75"/>
        <v>0.04</v>
      </c>
      <c r="L674" s="97">
        <f t="shared" si="75"/>
        <v>800</v>
      </c>
      <c r="M674" s="85"/>
      <c r="N674" s="239">
        <f t="shared" si="59"/>
        <v>0.54</v>
      </c>
      <c r="P674" s="239">
        <f t="shared" si="60"/>
        <v>0.5</v>
      </c>
      <c r="S674" s="563">
        <f t="shared" si="61"/>
        <v>0.55000000000000004</v>
      </c>
      <c r="T674" s="563">
        <f t="shared" si="62"/>
        <v>0.55000000000000004</v>
      </c>
      <c r="AC674" s="86">
        <f t="shared" si="66"/>
        <v>1</v>
      </c>
      <c r="AD674" s="86">
        <f t="shared" si="67"/>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H675" s="104" t="s">
        <v>772</v>
      </c>
      <c r="I675" s="99" t="s">
        <v>366</v>
      </c>
      <c r="J675" s="109">
        <f t="shared" ref="J675:L675" si="76">J665</f>
        <v>0.72</v>
      </c>
      <c r="K675" s="561">
        <f t="shared" si="76"/>
        <v>5.5E-2</v>
      </c>
      <c r="L675" s="97">
        <f t="shared" si="76"/>
        <v>650</v>
      </c>
      <c r="M675" s="85"/>
      <c r="N675" s="239">
        <f t="shared" si="59"/>
        <v>0.74749999999999994</v>
      </c>
      <c r="P675" s="239">
        <f t="shared" si="60"/>
        <v>0.6925</v>
      </c>
      <c r="S675" s="563">
        <f t="shared" si="61"/>
        <v>0.72000000000000008</v>
      </c>
      <c r="T675" s="563">
        <f t="shared" si="62"/>
        <v>0.72000000000000008</v>
      </c>
      <c r="AC675" s="86">
        <f t="shared" si="66"/>
        <v>2</v>
      </c>
      <c r="AD675" s="86">
        <f t="shared" si="67"/>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367</v>
      </c>
      <c r="J676" s="109">
        <f t="shared" ref="J676:L676" si="77">J666</f>
        <v>0.72</v>
      </c>
      <c r="K676" s="561">
        <f t="shared" si="77"/>
        <v>5.5E-2</v>
      </c>
      <c r="L676" s="97">
        <f t="shared" si="77"/>
        <v>400</v>
      </c>
      <c r="M676" s="85"/>
      <c r="N676" s="239">
        <f t="shared" si="59"/>
        <v>0.74749999999999994</v>
      </c>
      <c r="P676" s="239">
        <f t="shared" si="60"/>
        <v>0.6925</v>
      </c>
      <c r="S676" s="563">
        <f t="shared" si="61"/>
        <v>0.72000000000000008</v>
      </c>
      <c r="T676" s="563">
        <f t="shared" si="62"/>
        <v>0.72000000000000008</v>
      </c>
      <c r="AC676" s="86">
        <f t="shared" si="66"/>
        <v>2</v>
      </c>
      <c r="AD676" s="86">
        <f t="shared" si="67"/>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368</v>
      </c>
      <c r="J677" s="109">
        <f t="shared" ref="J677:L677" si="78">J667</f>
        <v>0.72</v>
      </c>
      <c r="K677" s="561">
        <f t="shared" si="78"/>
        <v>5.5E-2</v>
      </c>
      <c r="L677" s="97">
        <f t="shared" si="78"/>
        <v>800</v>
      </c>
      <c r="M677" s="85"/>
      <c r="N677" s="239">
        <f t="shared" si="59"/>
        <v>0.74749999999999994</v>
      </c>
      <c r="P677" s="239">
        <f t="shared" si="60"/>
        <v>0.6925</v>
      </c>
      <c r="S677" s="563">
        <f t="shared" si="61"/>
        <v>0.72000000000000008</v>
      </c>
      <c r="T677" s="563">
        <f t="shared" si="62"/>
        <v>0.72000000000000008</v>
      </c>
      <c r="AC677" s="86">
        <f t="shared" si="66"/>
        <v>2</v>
      </c>
      <c r="AD677" s="86">
        <f t="shared" si="67"/>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369</v>
      </c>
      <c r="J678" s="109">
        <f t="shared" ref="J678:L678" si="79">J668</f>
        <v>0.72</v>
      </c>
      <c r="K678" s="561">
        <f t="shared" si="79"/>
        <v>5.5E-2</v>
      </c>
      <c r="L678" s="97">
        <f t="shared" si="79"/>
        <v>2000</v>
      </c>
      <c r="M678" s="85"/>
      <c r="N678" s="239">
        <f t="shared" si="59"/>
        <v>0.74749999999999994</v>
      </c>
      <c r="P678" s="239">
        <f t="shared" si="60"/>
        <v>0.6925</v>
      </c>
      <c r="S678" s="563">
        <f t="shared" si="61"/>
        <v>0.72000000000000008</v>
      </c>
      <c r="T678" s="563">
        <f t="shared" si="62"/>
        <v>0.67</v>
      </c>
      <c r="AC678" s="86">
        <f t="shared" si="66"/>
        <v>2</v>
      </c>
      <c r="AD678" s="86">
        <f t="shared" si="67"/>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370</v>
      </c>
      <c r="J679" s="109">
        <f t="shared" ref="J679:L679" si="80">J669</f>
        <v>0.68</v>
      </c>
      <c r="K679" s="561">
        <f t="shared" si="80"/>
        <v>0.125</v>
      </c>
      <c r="L679" s="97">
        <f t="shared" si="80"/>
        <v>2990</v>
      </c>
      <c r="M679" s="85"/>
      <c r="N679" s="239">
        <f t="shared" si="59"/>
        <v>0.74250000000000005</v>
      </c>
      <c r="P679" s="239">
        <f t="shared" si="60"/>
        <v>0.61750000000000005</v>
      </c>
      <c r="S679" s="563">
        <f t="shared" si="61"/>
        <v>0.72</v>
      </c>
      <c r="T679" s="563">
        <f t="shared" si="62"/>
        <v>0.62</v>
      </c>
      <c r="AC679" s="86">
        <f t="shared" si="66"/>
        <v>2</v>
      </c>
      <c r="AD679" s="86">
        <f t="shared" si="67"/>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371</v>
      </c>
      <c r="J680" s="109">
        <f t="shared" ref="J680:L680" si="81">J670</f>
        <v>0.66</v>
      </c>
      <c r="K680" s="561">
        <f t="shared" si="81"/>
        <v>0.105</v>
      </c>
      <c r="L680" s="97">
        <f t="shared" si="81"/>
        <v>3500</v>
      </c>
      <c r="M680" s="85"/>
      <c r="N680" s="239">
        <f t="shared" si="59"/>
        <v>0.71250000000000002</v>
      </c>
      <c r="P680" s="239">
        <f t="shared" si="60"/>
        <v>0.60750000000000004</v>
      </c>
      <c r="S680" s="563">
        <f t="shared" si="61"/>
        <v>0.63500000000000001</v>
      </c>
      <c r="T680" s="563">
        <f t="shared" si="62"/>
        <v>0.63500000000000001</v>
      </c>
      <c r="AC680" s="86">
        <f t="shared" si="66"/>
        <v>2</v>
      </c>
      <c r="AD680" s="86">
        <f t="shared" si="67"/>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372</v>
      </c>
      <c r="J681" s="109">
        <f t="shared" ref="J681:L681" si="82">J671</f>
        <v>0.61</v>
      </c>
      <c r="K681" s="561">
        <f t="shared" si="82"/>
        <v>0.105</v>
      </c>
      <c r="L681" s="97">
        <f t="shared" si="82"/>
        <v>2500</v>
      </c>
      <c r="M681" s="85"/>
      <c r="N681" s="239">
        <f t="shared" si="59"/>
        <v>0.66249999999999998</v>
      </c>
      <c r="P681" s="239">
        <f t="shared" si="60"/>
        <v>0.5575</v>
      </c>
      <c r="S681" s="563">
        <f t="shared" si="61"/>
        <v>0.61</v>
      </c>
      <c r="T681" s="563">
        <f t="shared" si="62"/>
        <v>0.61</v>
      </c>
      <c r="AC681" s="86">
        <f t="shared" si="66"/>
        <v>2</v>
      </c>
      <c r="AD681" s="86">
        <f t="shared" si="67"/>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373</v>
      </c>
      <c r="J682" s="109">
        <f t="shared" ref="J682:L682" si="83">J672</f>
        <v>0.56999999999999995</v>
      </c>
      <c r="K682" s="561">
        <f t="shared" si="83"/>
        <v>8.5000000000000006E-2</v>
      </c>
      <c r="L682" s="97">
        <f t="shared" si="83"/>
        <v>1500</v>
      </c>
      <c r="M682" s="85"/>
      <c r="N682" s="239">
        <f t="shared" si="59"/>
        <v>0.61249999999999993</v>
      </c>
      <c r="P682" s="239">
        <f t="shared" si="60"/>
        <v>0.52749999999999997</v>
      </c>
      <c r="S682" s="563">
        <f t="shared" si="61"/>
        <v>0.6</v>
      </c>
      <c r="T682" s="563">
        <f t="shared" si="62"/>
        <v>0.6</v>
      </c>
      <c r="AC682" s="86">
        <f t="shared" si="66"/>
        <v>2</v>
      </c>
      <c r="AD682" s="86">
        <f t="shared" si="67"/>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374</v>
      </c>
      <c r="J683" s="109">
        <f t="shared" ref="J683:L683" si="84">J673</f>
        <v>0.54</v>
      </c>
      <c r="K683" s="561">
        <f t="shared" si="84"/>
        <v>0.06</v>
      </c>
      <c r="L683" s="97">
        <f t="shared" si="84"/>
        <v>1000</v>
      </c>
      <c r="M683" s="85"/>
      <c r="N683" s="239">
        <f t="shared" si="59"/>
        <v>0.57000000000000006</v>
      </c>
      <c r="P683" s="239">
        <f t="shared" si="60"/>
        <v>0.51</v>
      </c>
      <c r="S683" s="563">
        <f t="shared" si="61"/>
        <v>0.58000000000000007</v>
      </c>
      <c r="T683" s="563">
        <f t="shared" si="62"/>
        <v>0.58000000000000007</v>
      </c>
      <c r="AC683" s="86">
        <f t="shared" si="66"/>
        <v>2</v>
      </c>
      <c r="AD683" s="86">
        <f t="shared" si="67"/>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375</v>
      </c>
      <c r="J684" s="109">
        <f t="shared" ref="J684:L684" si="85">J674</f>
        <v>0.52</v>
      </c>
      <c r="K684" s="561">
        <f t="shared" si="85"/>
        <v>0.04</v>
      </c>
      <c r="L684" s="97">
        <f t="shared" si="85"/>
        <v>800</v>
      </c>
      <c r="M684" s="85"/>
      <c r="N684" s="239">
        <f t="shared" si="59"/>
        <v>0.54</v>
      </c>
      <c r="P684" s="239">
        <f t="shared" si="60"/>
        <v>0.5</v>
      </c>
      <c r="S684" s="563">
        <f t="shared" si="61"/>
        <v>0.55000000000000004</v>
      </c>
      <c r="T684" s="563">
        <f t="shared" si="62"/>
        <v>0.55000000000000004</v>
      </c>
      <c r="AC684" s="86">
        <f t="shared" si="66"/>
        <v>2</v>
      </c>
      <c r="AD684" s="86">
        <f t="shared" si="67"/>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H685" s="104" t="s">
        <v>773</v>
      </c>
      <c r="I685" s="99" t="s">
        <v>366</v>
      </c>
      <c r="J685" s="109">
        <f t="shared" ref="J685:L685" si="86">J675</f>
        <v>0.72</v>
      </c>
      <c r="K685" s="561">
        <f t="shared" si="86"/>
        <v>5.5E-2</v>
      </c>
      <c r="L685" s="97">
        <f t="shared" si="86"/>
        <v>650</v>
      </c>
      <c r="M685" s="85"/>
      <c r="N685" s="239">
        <f t="shared" si="59"/>
        <v>0.74749999999999994</v>
      </c>
      <c r="P685" s="239">
        <f t="shared" si="60"/>
        <v>0.6925</v>
      </c>
      <c r="S685" s="563">
        <f t="shared" si="61"/>
        <v>0.72000000000000008</v>
      </c>
      <c r="T685" s="563">
        <f t="shared" si="62"/>
        <v>0.72000000000000008</v>
      </c>
      <c r="AC685" s="86">
        <f t="shared" si="66"/>
        <v>3</v>
      </c>
      <c r="AD685" s="86">
        <f t="shared" si="67"/>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367</v>
      </c>
      <c r="J686" s="109">
        <f t="shared" ref="J686:L686" si="87">J676</f>
        <v>0.72</v>
      </c>
      <c r="K686" s="561">
        <f t="shared" si="87"/>
        <v>5.5E-2</v>
      </c>
      <c r="L686" s="97">
        <f t="shared" si="87"/>
        <v>400</v>
      </c>
      <c r="M686" s="85"/>
      <c r="N686" s="239">
        <f t="shared" si="59"/>
        <v>0.74749999999999994</v>
      </c>
      <c r="P686" s="239">
        <f t="shared" si="60"/>
        <v>0.6925</v>
      </c>
      <c r="S686" s="563">
        <f t="shared" si="61"/>
        <v>0.72000000000000008</v>
      </c>
      <c r="T686" s="563">
        <f t="shared" si="62"/>
        <v>0.72000000000000008</v>
      </c>
      <c r="AC686" s="86">
        <f t="shared" si="66"/>
        <v>3</v>
      </c>
      <c r="AD686" s="86">
        <f t="shared" si="67"/>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368</v>
      </c>
      <c r="J687" s="109">
        <f t="shared" ref="J687:L687" si="88">J677</f>
        <v>0.72</v>
      </c>
      <c r="K687" s="561">
        <f t="shared" si="88"/>
        <v>5.5E-2</v>
      </c>
      <c r="L687" s="97">
        <f t="shared" si="88"/>
        <v>800</v>
      </c>
      <c r="M687" s="85"/>
      <c r="N687" s="239">
        <f t="shared" ref="N687:N718" si="89">$J687+$K687/2</f>
        <v>0.74749999999999994</v>
      </c>
      <c r="P687" s="239">
        <f t="shared" ref="P687:P718" si="90">$J687-$K687/2</f>
        <v>0.6925</v>
      </c>
      <c r="S687" s="563">
        <f t="shared" ref="S687:S718" si="91">MAX($J551:$R551)+$T551</f>
        <v>0.72000000000000008</v>
      </c>
      <c r="T687" s="563">
        <f t="shared" ref="T687:T718" si="92">MIN($J551:$R551)+$T551-INDEX(DigSpread,$AD687+1,1)</f>
        <v>0.72000000000000008</v>
      </c>
      <c r="AC687" s="86">
        <f t="shared" si="66"/>
        <v>3</v>
      </c>
      <c r="AD687" s="86">
        <f t="shared" si="67"/>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369</v>
      </c>
      <c r="J688" s="109">
        <f t="shared" ref="J688:L688" si="93">J678</f>
        <v>0.72</v>
      </c>
      <c r="K688" s="561">
        <f t="shared" si="93"/>
        <v>5.5E-2</v>
      </c>
      <c r="L688" s="97">
        <f t="shared" si="93"/>
        <v>2000</v>
      </c>
      <c r="M688" s="85"/>
      <c r="N688" s="239">
        <f t="shared" si="89"/>
        <v>0.74749999999999994</v>
      </c>
      <c r="P688" s="239">
        <f t="shared" si="90"/>
        <v>0.6925</v>
      </c>
      <c r="S688" s="563">
        <f t="shared" si="91"/>
        <v>0.72000000000000008</v>
      </c>
      <c r="T688" s="563">
        <f t="shared" si="92"/>
        <v>0.67</v>
      </c>
      <c r="AC688" s="86">
        <f t="shared" si="66"/>
        <v>3</v>
      </c>
      <c r="AD688" s="86">
        <f t="shared" si="67"/>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370</v>
      </c>
      <c r="J689" s="109">
        <f t="shared" ref="J689:L689" si="94">J679</f>
        <v>0.68</v>
      </c>
      <c r="K689" s="561">
        <f t="shared" si="94"/>
        <v>0.125</v>
      </c>
      <c r="L689" s="97">
        <f t="shared" si="94"/>
        <v>2990</v>
      </c>
      <c r="M689" s="85"/>
      <c r="N689" s="239">
        <f t="shared" si="89"/>
        <v>0.74250000000000005</v>
      </c>
      <c r="P689" s="239">
        <f t="shared" si="90"/>
        <v>0.61750000000000005</v>
      </c>
      <c r="S689" s="563">
        <f t="shared" si="91"/>
        <v>0.72</v>
      </c>
      <c r="T689" s="563">
        <f t="shared" si="92"/>
        <v>0.62</v>
      </c>
      <c r="AC689" s="86">
        <f t="shared" si="66"/>
        <v>3</v>
      </c>
      <c r="AD689" s="86">
        <f t="shared" si="67"/>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371</v>
      </c>
      <c r="J690" s="109">
        <f t="shared" ref="J690:L690" si="95">J680</f>
        <v>0.66</v>
      </c>
      <c r="K690" s="561">
        <f t="shared" si="95"/>
        <v>0.105</v>
      </c>
      <c r="L690" s="97">
        <f t="shared" si="95"/>
        <v>3500</v>
      </c>
      <c r="M690" s="85"/>
      <c r="N690" s="239">
        <f t="shared" si="89"/>
        <v>0.71250000000000002</v>
      </c>
      <c r="P690" s="239">
        <f t="shared" si="90"/>
        <v>0.60750000000000004</v>
      </c>
      <c r="S690" s="563">
        <f t="shared" si="91"/>
        <v>0.63500000000000001</v>
      </c>
      <c r="T690" s="563">
        <f t="shared" si="92"/>
        <v>0.63500000000000001</v>
      </c>
      <c r="AC690" s="86">
        <f t="shared" si="66"/>
        <v>3</v>
      </c>
      <c r="AD690" s="86">
        <f t="shared" si="67"/>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372</v>
      </c>
      <c r="J691" s="109">
        <f t="shared" ref="J691:L691" si="96">J681</f>
        <v>0.61</v>
      </c>
      <c r="K691" s="561">
        <f t="shared" si="96"/>
        <v>0.105</v>
      </c>
      <c r="L691" s="97">
        <f t="shared" si="96"/>
        <v>2500</v>
      </c>
      <c r="M691" s="85"/>
      <c r="N691" s="239">
        <f t="shared" si="89"/>
        <v>0.66249999999999998</v>
      </c>
      <c r="P691" s="239">
        <f t="shared" si="90"/>
        <v>0.5575</v>
      </c>
      <c r="S691" s="563">
        <f t="shared" si="91"/>
        <v>0.61</v>
      </c>
      <c r="T691" s="563">
        <f t="shared" si="92"/>
        <v>0.61</v>
      </c>
      <c r="AC691" s="86">
        <f t="shared" si="66"/>
        <v>3</v>
      </c>
      <c r="AD691" s="86">
        <f t="shared" si="67"/>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373</v>
      </c>
      <c r="J692" s="109">
        <f t="shared" ref="J692:L692" si="97">J682</f>
        <v>0.56999999999999995</v>
      </c>
      <c r="K692" s="561">
        <f t="shared" si="97"/>
        <v>8.5000000000000006E-2</v>
      </c>
      <c r="L692" s="97">
        <f t="shared" si="97"/>
        <v>1500</v>
      </c>
      <c r="M692" s="85"/>
      <c r="N692" s="239">
        <f t="shared" si="89"/>
        <v>0.61249999999999993</v>
      </c>
      <c r="P692" s="239">
        <f t="shared" si="90"/>
        <v>0.52749999999999997</v>
      </c>
      <c r="S692" s="563">
        <f t="shared" si="91"/>
        <v>0.6</v>
      </c>
      <c r="T692" s="563">
        <f t="shared" si="92"/>
        <v>0.6</v>
      </c>
      <c r="AC692" s="86">
        <f t="shared" si="66"/>
        <v>3</v>
      </c>
      <c r="AD692" s="86">
        <f t="shared" si="67"/>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374</v>
      </c>
      <c r="J693" s="109">
        <f t="shared" ref="J693:L693" si="98">J683</f>
        <v>0.54</v>
      </c>
      <c r="K693" s="561">
        <f t="shared" si="98"/>
        <v>0.06</v>
      </c>
      <c r="L693" s="97">
        <f t="shared" si="98"/>
        <v>1000</v>
      </c>
      <c r="M693" s="85"/>
      <c r="N693" s="239">
        <f t="shared" si="89"/>
        <v>0.57000000000000006</v>
      </c>
      <c r="P693" s="239">
        <f t="shared" si="90"/>
        <v>0.51</v>
      </c>
      <c r="S693" s="563">
        <f t="shared" si="91"/>
        <v>0.58000000000000007</v>
      </c>
      <c r="T693" s="563">
        <f t="shared" si="92"/>
        <v>0.58000000000000007</v>
      </c>
      <c r="AC693" s="86">
        <f t="shared" si="66"/>
        <v>3</v>
      </c>
      <c r="AD693" s="86">
        <f t="shared" si="67"/>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375</v>
      </c>
      <c r="J694" s="109">
        <f t="shared" ref="J694:L694" si="99">J684</f>
        <v>0.52</v>
      </c>
      <c r="K694" s="561">
        <f t="shared" si="99"/>
        <v>0.04</v>
      </c>
      <c r="L694" s="97">
        <f t="shared" si="99"/>
        <v>800</v>
      </c>
      <c r="M694" s="85"/>
      <c r="N694" s="239">
        <f t="shared" si="89"/>
        <v>0.54</v>
      </c>
      <c r="P694" s="239">
        <f t="shared" si="90"/>
        <v>0.5</v>
      </c>
      <c r="S694" s="563">
        <f t="shared" si="91"/>
        <v>0.55000000000000004</v>
      </c>
      <c r="T694" s="563">
        <f t="shared" si="92"/>
        <v>0.55000000000000004</v>
      </c>
      <c r="AC694" s="86">
        <f t="shared" si="66"/>
        <v>3</v>
      </c>
      <c r="AD694" s="86">
        <f t="shared" si="67"/>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H695" s="104" t="s">
        <v>774</v>
      </c>
      <c r="I695" s="99" t="s">
        <v>366</v>
      </c>
      <c r="J695" s="109">
        <f t="shared" ref="J695:L695" si="100">J685</f>
        <v>0.72</v>
      </c>
      <c r="K695" s="561">
        <f t="shared" si="100"/>
        <v>5.5E-2</v>
      </c>
      <c r="L695" s="97">
        <f t="shared" si="100"/>
        <v>650</v>
      </c>
      <c r="M695" s="85"/>
      <c r="N695" s="239">
        <f t="shared" si="89"/>
        <v>0.74749999999999994</v>
      </c>
      <c r="P695" s="239">
        <f t="shared" si="90"/>
        <v>0.6925</v>
      </c>
      <c r="S695" s="563">
        <f t="shared" si="91"/>
        <v>0.72000000000000008</v>
      </c>
      <c r="T695" s="563">
        <f t="shared" si="92"/>
        <v>0.72000000000000008</v>
      </c>
      <c r="AC695" s="86">
        <f t="shared" si="66"/>
        <v>4</v>
      </c>
      <c r="AD695" s="86">
        <f t="shared" si="67"/>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367</v>
      </c>
      <c r="J696" s="109">
        <f t="shared" ref="J696:L696" si="101">J686</f>
        <v>0.72</v>
      </c>
      <c r="K696" s="561">
        <f t="shared" si="101"/>
        <v>5.5E-2</v>
      </c>
      <c r="L696" s="97">
        <f t="shared" si="101"/>
        <v>400</v>
      </c>
      <c r="M696" s="85"/>
      <c r="N696" s="239">
        <f t="shared" si="89"/>
        <v>0.74749999999999994</v>
      </c>
      <c r="P696" s="239">
        <f t="shared" si="90"/>
        <v>0.6925</v>
      </c>
      <c r="S696" s="563">
        <f t="shared" si="91"/>
        <v>0.72000000000000008</v>
      </c>
      <c r="T696" s="563">
        <f t="shared" si="92"/>
        <v>0.72000000000000008</v>
      </c>
      <c r="AC696" s="86">
        <f t="shared" si="66"/>
        <v>4</v>
      </c>
      <c r="AD696" s="86">
        <f t="shared" si="67"/>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368</v>
      </c>
      <c r="J697" s="109">
        <f t="shared" ref="J697:L697" si="102">J687</f>
        <v>0.72</v>
      </c>
      <c r="K697" s="561">
        <f t="shared" si="102"/>
        <v>5.5E-2</v>
      </c>
      <c r="L697" s="97">
        <f t="shared" si="102"/>
        <v>800</v>
      </c>
      <c r="M697" s="85"/>
      <c r="N697" s="239">
        <f t="shared" si="89"/>
        <v>0.74749999999999994</v>
      </c>
      <c r="P697" s="239">
        <f t="shared" si="90"/>
        <v>0.6925</v>
      </c>
      <c r="S697" s="563">
        <f t="shared" si="91"/>
        <v>0.72000000000000008</v>
      </c>
      <c r="T697" s="563">
        <f t="shared" si="92"/>
        <v>0.72000000000000008</v>
      </c>
      <c r="AC697" s="86">
        <f t="shared" si="66"/>
        <v>4</v>
      </c>
      <c r="AD697" s="86">
        <f t="shared" si="67"/>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369</v>
      </c>
      <c r="J698" s="109">
        <f t="shared" ref="J698:L698" si="103">J688</f>
        <v>0.72</v>
      </c>
      <c r="K698" s="561">
        <f t="shared" si="103"/>
        <v>5.5E-2</v>
      </c>
      <c r="L698" s="97">
        <f t="shared" si="103"/>
        <v>2000</v>
      </c>
      <c r="M698" s="85"/>
      <c r="N698" s="239">
        <f t="shared" si="89"/>
        <v>0.74749999999999994</v>
      </c>
      <c r="P698" s="239">
        <f t="shared" si="90"/>
        <v>0.6925</v>
      </c>
      <c r="S698" s="563">
        <f t="shared" si="91"/>
        <v>0.72000000000000008</v>
      </c>
      <c r="T698" s="563">
        <f t="shared" si="92"/>
        <v>0.67</v>
      </c>
      <c r="AC698" s="86">
        <f t="shared" si="66"/>
        <v>4</v>
      </c>
      <c r="AD698" s="86">
        <f t="shared" si="67"/>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370</v>
      </c>
      <c r="J699" s="109">
        <f t="shared" ref="J699:L699" si="104">J689</f>
        <v>0.68</v>
      </c>
      <c r="K699" s="561">
        <f t="shared" si="104"/>
        <v>0.125</v>
      </c>
      <c r="L699" s="97">
        <f t="shared" si="104"/>
        <v>2990</v>
      </c>
      <c r="M699" s="85"/>
      <c r="N699" s="239">
        <f t="shared" si="89"/>
        <v>0.74250000000000005</v>
      </c>
      <c r="P699" s="239">
        <f t="shared" si="90"/>
        <v>0.61750000000000005</v>
      </c>
      <c r="S699" s="563">
        <f t="shared" si="91"/>
        <v>0.72</v>
      </c>
      <c r="T699" s="563">
        <f t="shared" si="92"/>
        <v>0.62</v>
      </c>
      <c r="AC699" s="86">
        <f t="shared" si="66"/>
        <v>4</v>
      </c>
      <c r="AD699" s="86">
        <f t="shared" si="67"/>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371</v>
      </c>
      <c r="J700" s="109">
        <f t="shared" ref="J700:L700" si="105">J690</f>
        <v>0.66</v>
      </c>
      <c r="K700" s="561">
        <f t="shared" si="105"/>
        <v>0.105</v>
      </c>
      <c r="L700" s="97">
        <f t="shared" si="105"/>
        <v>3500</v>
      </c>
      <c r="M700" s="85"/>
      <c r="N700" s="239">
        <f t="shared" si="89"/>
        <v>0.71250000000000002</v>
      </c>
      <c r="P700" s="239">
        <f t="shared" si="90"/>
        <v>0.60750000000000004</v>
      </c>
      <c r="S700" s="563">
        <f t="shared" si="91"/>
        <v>0.63500000000000001</v>
      </c>
      <c r="T700" s="563">
        <f t="shared" si="92"/>
        <v>0.63500000000000001</v>
      </c>
      <c r="AC700" s="86">
        <f t="shared" si="66"/>
        <v>4</v>
      </c>
      <c r="AD700" s="86">
        <f t="shared" si="67"/>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372</v>
      </c>
      <c r="J701" s="109">
        <f t="shared" ref="J701:L701" si="106">J691</f>
        <v>0.61</v>
      </c>
      <c r="K701" s="561">
        <f t="shared" si="106"/>
        <v>0.105</v>
      </c>
      <c r="L701" s="97">
        <f t="shared" si="106"/>
        <v>2500</v>
      </c>
      <c r="M701" s="85"/>
      <c r="N701" s="239">
        <f t="shared" si="89"/>
        <v>0.66249999999999998</v>
      </c>
      <c r="P701" s="239">
        <f t="shared" si="90"/>
        <v>0.5575</v>
      </c>
      <c r="S701" s="563">
        <f t="shared" si="91"/>
        <v>0.61</v>
      </c>
      <c r="T701" s="563">
        <f t="shared" si="92"/>
        <v>0.61</v>
      </c>
      <c r="AC701" s="86">
        <f t="shared" si="66"/>
        <v>4</v>
      </c>
      <c r="AD701" s="86">
        <f t="shared" si="67"/>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373</v>
      </c>
      <c r="J702" s="109">
        <f t="shared" ref="J702:L702" si="107">J692</f>
        <v>0.56999999999999995</v>
      </c>
      <c r="K702" s="561">
        <f t="shared" si="107"/>
        <v>8.5000000000000006E-2</v>
      </c>
      <c r="L702" s="97">
        <f t="shared" si="107"/>
        <v>1500</v>
      </c>
      <c r="M702" s="85"/>
      <c r="N702" s="239">
        <f t="shared" si="89"/>
        <v>0.61249999999999993</v>
      </c>
      <c r="P702" s="239">
        <f t="shared" si="90"/>
        <v>0.52749999999999997</v>
      </c>
      <c r="S702" s="563">
        <f t="shared" si="91"/>
        <v>0.6</v>
      </c>
      <c r="T702" s="563">
        <f t="shared" si="92"/>
        <v>0.6</v>
      </c>
      <c r="AC702" s="86">
        <f t="shared" si="66"/>
        <v>4</v>
      </c>
      <c r="AD702" s="86">
        <f t="shared" si="67"/>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374</v>
      </c>
      <c r="J703" s="109">
        <f t="shared" ref="J703:L703" si="108">J693</f>
        <v>0.54</v>
      </c>
      <c r="K703" s="561">
        <f t="shared" si="108"/>
        <v>0.06</v>
      </c>
      <c r="L703" s="97">
        <f t="shared" si="108"/>
        <v>1000</v>
      </c>
      <c r="M703" s="85"/>
      <c r="N703" s="239">
        <f t="shared" si="89"/>
        <v>0.57000000000000006</v>
      </c>
      <c r="P703" s="239">
        <f t="shared" si="90"/>
        <v>0.51</v>
      </c>
      <c r="S703" s="563">
        <f t="shared" si="91"/>
        <v>0.58000000000000007</v>
      </c>
      <c r="T703" s="563">
        <f t="shared" si="92"/>
        <v>0.58000000000000007</v>
      </c>
      <c r="AC703" s="86">
        <f t="shared" si="66"/>
        <v>4</v>
      </c>
      <c r="AD703" s="86">
        <f t="shared" si="67"/>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375</v>
      </c>
      <c r="J704" s="109">
        <f t="shared" ref="J704:L704" si="109">J694</f>
        <v>0.52</v>
      </c>
      <c r="K704" s="561">
        <f t="shared" si="109"/>
        <v>0.04</v>
      </c>
      <c r="L704" s="97">
        <f t="shared" si="109"/>
        <v>800</v>
      </c>
      <c r="M704" s="85"/>
      <c r="N704" s="239">
        <f t="shared" si="89"/>
        <v>0.54</v>
      </c>
      <c r="P704" s="239">
        <f t="shared" si="90"/>
        <v>0.5</v>
      </c>
      <c r="S704" s="563">
        <f t="shared" si="91"/>
        <v>0.55000000000000004</v>
      </c>
      <c r="T704" s="563">
        <f t="shared" si="92"/>
        <v>0.55000000000000004</v>
      </c>
      <c r="AC704" s="86">
        <f t="shared" si="66"/>
        <v>4</v>
      </c>
      <c r="AD704" s="86">
        <f t="shared" si="67"/>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H705" s="104" t="s">
        <v>775</v>
      </c>
      <c r="I705" s="99" t="s">
        <v>366</v>
      </c>
      <c r="J705" s="109">
        <f t="shared" ref="J705:L705" si="110">J695</f>
        <v>0.72</v>
      </c>
      <c r="K705" s="561">
        <f t="shared" si="110"/>
        <v>5.5E-2</v>
      </c>
      <c r="L705" s="97">
        <f t="shared" si="110"/>
        <v>650</v>
      </c>
      <c r="M705" s="85"/>
      <c r="N705" s="239">
        <f t="shared" si="89"/>
        <v>0.74749999999999994</v>
      </c>
      <c r="P705" s="239">
        <f t="shared" si="90"/>
        <v>0.6925</v>
      </c>
      <c r="S705" s="563">
        <f t="shared" si="91"/>
        <v>0.72000000000000008</v>
      </c>
      <c r="T705" s="563">
        <f t="shared" si="92"/>
        <v>0.72000000000000008</v>
      </c>
      <c r="AC705" s="86">
        <f t="shared" si="66"/>
        <v>5</v>
      </c>
      <c r="AD705" s="86">
        <f t="shared" si="67"/>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367</v>
      </c>
      <c r="J706" s="109">
        <f t="shared" ref="J706:L706" si="111">J696</f>
        <v>0.72</v>
      </c>
      <c r="K706" s="561">
        <f t="shared" si="111"/>
        <v>5.5E-2</v>
      </c>
      <c r="L706" s="97">
        <f t="shared" si="111"/>
        <v>400</v>
      </c>
      <c r="M706" s="85"/>
      <c r="N706" s="239">
        <f t="shared" si="89"/>
        <v>0.74749999999999994</v>
      </c>
      <c r="P706" s="239">
        <f t="shared" si="90"/>
        <v>0.6925</v>
      </c>
      <c r="S706" s="563">
        <f t="shared" si="91"/>
        <v>0.72000000000000008</v>
      </c>
      <c r="T706" s="563">
        <f t="shared" si="92"/>
        <v>0.72000000000000008</v>
      </c>
      <c r="AC706" s="86">
        <f t="shared" si="66"/>
        <v>5</v>
      </c>
      <c r="AD706" s="86">
        <f t="shared" si="67"/>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368</v>
      </c>
      <c r="J707" s="109">
        <f t="shared" ref="J707:L707" si="112">J697</f>
        <v>0.72</v>
      </c>
      <c r="K707" s="561">
        <f t="shared" si="112"/>
        <v>5.5E-2</v>
      </c>
      <c r="L707" s="97">
        <f t="shared" si="112"/>
        <v>800</v>
      </c>
      <c r="M707" s="85"/>
      <c r="N707" s="239">
        <f t="shared" si="89"/>
        <v>0.74749999999999994</v>
      </c>
      <c r="P707" s="239">
        <f t="shared" si="90"/>
        <v>0.6925</v>
      </c>
      <c r="S707" s="563">
        <f t="shared" si="91"/>
        <v>0.72000000000000008</v>
      </c>
      <c r="T707" s="563">
        <f t="shared" si="92"/>
        <v>0.72000000000000008</v>
      </c>
      <c r="AC707" s="86">
        <f t="shared" si="66"/>
        <v>5</v>
      </c>
      <c r="AD707" s="86">
        <f t="shared" si="67"/>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369</v>
      </c>
      <c r="J708" s="109">
        <f t="shared" ref="J708:L708" si="113">J698</f>
        <v>0.72</v>
      </c>
      <c r="K708" s="561">
        <f t="shared" si="113"/>
        <v>5.5E-2</v>
      </c>
      <c r="L708" s="97">
        <f t="shared" si="113"/>
        <v>2000</v>
      </c>
      <c r="M708" s="85"/>
      <c r="N708" s="239">
        <f t="shared" si="89"/>
        <v>0.74749999999999994</v>
      </c>
      <c r="P708" s="239">
        <f t="shared" si="90"/>
        <v>0.6925</v>
      </c>
      <c r="S708" s="563">
        <f t="shared" si="91"/>
        <v>0.72000000000000008</v>
      </c>
      <c r="T708" s="563">
        <f t="shared" si="92"/>
        <v>0.67</v>
      </c>
      <c r="AC708" s="86">
        <f t="shared" si="66"/>
        <v>5</v>
      </c>
      <c r="AD708" s="86">
        <f t="shared" si="67"/>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370</v>
      </c>
      <c r="J709" s="109">
        <f t="shared" ref="J709:L709" si="114">J699</f>
        <v>0.68</v>
      </c>
      <c r="K709" s="561">
        <f t="shared" si="114"/>
        <v>0.125</v>
      </c>
      <c r="L709" s="97">
        <f t="shared" si="114"/>
        <v>2990</v>
      </c>
      <c r="M709" s="85"/>
      <c r="N709" s="239">
        <f t="shared" si="89"/>
        <v>0.74250000000000005</v>
      </c>
      <c r="P709" s="239">
        <f t="shared" si="90"/>
        <v>0.61750000000000005</v>
      </c>
      <c r="S709" s="563">
        <f t="shared" si="91"/>
        <v>0.72</v>
      </c>
      <c r="T709" s="563">
        <f t="shared" si="92"/>
        <v>0.62</v>
      </c>
      <c r="AC709" s="86">
        <f t="shared" si="66"/>
        <v>5</v>
      </c>
      <c r="AD709" s="86">
        <f t="shared" si="67"/>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371</v>
      </c>
      <c r="J710" s="109">
        <f t="shared" ref="J710:L710" si="115">J700</f>
        <v>0.66</v>
      </c>
      <c r="K710" s="561">
        <f t="shared" si="115"/>
        <v>0.105</v>
      </c>
      <c r="L710" s="97">
        <f t="shared" si="115"/>
        <v>3500</v>
      </c>
      <c r="M710" s="85"/>
      <c r="N710" s="239">
        <f t="shared" si="89"/>
        <v>0.71250000000000002</v>
      </c>
      <c r="P710" s="239">
        <f t="shared" si="90"/>
        <v>0.60750000000000004</v>
      </c>
      <c r="S710" s="563">
        <f t="shared" si="91"/>
        <v>0.63500000000000001</v>
      </c>
      <c r="T710" s="563">
        <f t="shared" si="92"/>
        <v>0.63500000000000001</v>
      </c>
      <c r="AC710" s="86">
        <f t="shared" si="66"/>
        <v>5</v>
      </c>
      <c r="AD710" s="86">
        <f t="shared" si="67"/>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372</v>
      </c>
      <c r="J711" s="109">
        <f t="shared" ref="J711:L711" si="116">J701</f>
        <v>0.61</v>
      </c>
      <c r="K711" s="561">
        <f t="shared" si="116"/>
        <v>0.105</v>
      </c>
      <c r="L711" s="97">
        <f t="shared" si="116"/>
        <v>2500</v>
      </c>
      <c r="M711" s="85"/>
      <c r="N711" s="239">
        <f t="shared" si="89"/>
        <v>0.66249999999999998</v>
      </c>
      <c r="P711" s="239">
        <f t="shared" si="90"/>
        <v>0.5575</v>
      </c>
      <c r="S711" s="563">
        <f t="shared" si="91"/>
        <v>0.61</v>
      </c>
      <c r="T711" s="563">
        <f t="shared" si="92"/>
        <v>0.61</v>
      </c>
      <c r="AC711" s="86">
        <f t="shared" si="66"/>
        <v>5</v>
      </c>
      <c r="AD711" s="86">
        <f t="shared" si="67"/>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373</v>
      </c>
      <c r="J712" s="109">
        <f t="shared" ref="J712:L712" si="117">J702</f>
        <v>0.56999999999999995</v>
      </c>
      <c r="K712" s="561">
        <f t="shared" si="117"/>
        <v>8.5000000000000006E-2</v>
      </c>
      <c r="L712" s="97">
        <f t="shared" si="117"/>
        <v>1500</v>
      </c>
      <c r="M712" s="85"/>
      <c r="N712" s="239">
        <f t="shared" si="89"/>
        <v>0.61249999999999993</v>
      </c>
      <c r="P712" s="239">
        <f t="shared" si="90"/>
        <v>0.52749999999999997</v>
      </c>
      <c r="S712" s="563">
        <f t="shared" si="91"/>
        <v>0.6</v>
      </c>
      <c r="T712" s="563">
        <f t="shared" si="92"/>
        <v>0.6</v>
      </c>
      <c r="AC712" s="86">
        <f t="shared" si="66"/>
        <v>5</v>
      </c>
      <c r="AD712" s="86">
        <f t="shared" si="67"/>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374</v>
      </c>
      <c r="J713" s="109">
        <f t="shared" ref="J713:L713" si="118">J703</f>
        <v>0.54</v>
      </c>
      <c r="K713" s="561">
        <f t="shared" si="118"/>
        <v>0.06</v>
      </c>
      <c r="L713" s="97">
        <f t="shared" si="118"/>
        <v>1000</v>
      </c>
      <c r="M713" s="85"/>
      <c r="N713" s="239">
        <f t="shared" si="89"/>
        <v>0.57000000000000006</v>
      </c>
      <c r="P713" s="239">
        <f t="shared" si="90"/>
        <v>0.51</v>
      </c>
      <c r="S713" s="563">
        <f t="shared" si="91"/>
        <v>0.58000000000000007</v>
      </c>
      <c r="T713" s="563">
        <f t="shared" si="92"/>
        <v>0.58000000000000007</v>
      </c>
      <c r="AC713" s="86">
        <f t="shared" si="66"/>
        <v>5</v>
      </c>
      <c r="AD713" s="86">
        <f t="shared" si="67"/>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375</v>
      </c>
      <c r="J714" s="109">
        <f t="shared" ref="J714:L714" si="119">J704</f>
        <v>0.52</v>
      </c>
      <c r="K714" s="561">
        <f t="shared" si="119"/>
        <v>0.04</v>
      </c>
      <c r="L714" s="97">
        <f t="shared" si="119"/>
        <v>800</v>
      </c>
      <c r="M714" s="85"/>
      <c r="N714" s="239">
        <f t="shared" si="89"/>
        <v>0.54</v>
      </c>
      <c r="P714" s="239">
        <f t="shared" si="90"/>
        <v>0.5</v>
      </c>
      <c r="S714" s="563">
        <f t="shared" si="91"/>
        <v>0.55000000000000004</v>
      </c>
      <c r="T714" s="563">
        <f t="shared" si="92"/>
        <v>0.55000000000000004</v>
      </c>
      <c r="AC714" s="86">
        <f t="shared" si="66"/>
        <v>5</v>
      </c>
      <c r="AD714" s="86">
        <f t="shared" si="67"/>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H715" s="104" t="s">
        <v>776</v>
      </c>
      <c r="I715" s="99" t="s">
        <v>366</v>
      </c>
      <c r="J715" s="109">
        <f t="shared" ref="J715:L715" si="120">J705</f>
        <v>0.72</v>
      </c>
      <c r="K715" s="561">
        <f t="shared" si="120"/>
        <v>5.5E-2</v>
      </c>
      <c r="L715" s="97">
        <f t="shared" si="120"/>
        <v>650</v>
      </c>
      <c r="M715" s="85"/>
      <c r="N715" s="239">
        <f t="shared" si="89"/>
        <v>0.74749999999999994</v>
      </c>
      <c r="P715" s="239">
        <f t="shared" si="90"/>
        <v>0.6925</v>
      </c>
      <c r="S715" s="563">
        <f t="shared" si="91"/>
        <v>0.72000000000000008</v>
      </c>
      <c r="T715" s="563">
        <f t="shared" si="92"/>
        <v>0.72000000000000008</v>
      </c>
      <c r="AC715" s="86">
        <f t="shared" si="66"/>
        <v>6</v>
      </c>
      <c r="AD715" s="86">
        <f t="shared" si="67"/>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367</v>
      </c>
      <c r="J716" s="109">
        <f t="shared" ref="J716:L716" si="121">J706</f>
        <v>0.72</v>
      </c>
      <c r="K716" s="561">
        <f t="shared" si="121"/>
        <v>5.5E-2</v>
      </c>
      <c r="L716" s="97">
        <f t="shared" si="121"/>
        <v>400</v>
      </c>
      <c r="M716" s="85"/>
      <c r="N716" s="239">
        <f t="shared" si="89"/>
        <v>0.74749999999999994</v>
      </c>
      <c r="P716" s="239">
        <f t="shared" si="90"/>
        <v>0.6925</v>
      </c>
      <c r="S716" s="563">
        <f t="shared" si="91"/>
        <v>0.72000000000000008</v>
      </c>
      <c r="T716" s="563">
        <f t="shared" si="92"/>
        <v>0.72000000000000008</v>
      </c>
      <c r="AC716" s="86">
        <f t="shared" si="66"/>
        <v>6</v>
      </c>
      <c r="AD716" s="86">
        <f t="shared" si="67"/>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368</v>
      </c>
      <c r="J717" s="109">
        <f t="shared" ref="J717:L717" si="122">J707</f>
        <v>0.72</v>
      </c>
      <c r="K717" s="561">
        <f t="shared" si="122"/>
        <v>5.5E-2</v>
      </c>
      <c r="L717" s="97">
        <f t="shared" si="122"/>
        <v>800</v>
      </c>
      <c r="M717" s="85"/>
      <c r="N717" s="239">
        <f t="shared" si="89"/>
        <v>0.74749999999999994</v>
      </c>
      <c r="P717" s="239">
        <f t="shared" si="90"/>
        <v>0.6925</v>
      </c>
      <c r="S717" s="563">
        <f t="shared" si="91"/>
        <v>0.72000000000000008</v>
      </c>
      <c r="T717" s="563">
        <f t="shared" si="92"/>
        <v>0.72000000000000008</v>
      </c>
      <c r="AC717" s="86">
        <f t="shared" si="66"/>
        <v>6</v>
      </c>
      <c r="AD717" s="86">
        <f t="shared" si="67"/>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369</v>
      </c>
      <c r="J718" s="109">
        <f t="shared" ref="J718:L718" si="123">J708</f>
        <v>0.72</v>
      </c>
      <c r="K718" s="561">
        <f t="shared" si="123"/>
        <v>5.5E-2</v>
      </c>
      <c r="L718" s="97">
        <f t="shared" si="123"/>
        <v>2000</v>
      </c>
      <c r="M718" s="85"/>
      <c r="N718" s="239">
        <f t="shared" si="89"/>
        <v>0.74749999999999994</v>
      </c>
      <c r="P718" s="239">
        <f t="shared" si="90"/>
        <v>0.6925</v>
      </c>
      <c r="S718" s="563">
        <f t="shared" si="91"/>
        <v>0.72000000000000008</v>
      </c>
      <c r="T718" s="563">
        <f t="shared" si="92"/>
        <v>0.67</v>
      </c>
      <c r="AC718" s="86">
        <f t="shared" si="66"/>
        <v>6</v>
      </c>
      <c r="AD718" s="86">
        <f t="shared" si="67"/>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370</v>
      </c>
      <c r="J719" s="109">
        <f t="shared" ref="J719:L719" si="124">J709</f>
        <v>0.68</v>
      </c>
      <c r="K719" s="561">
        <f t="shared" si="124"/>
        <v>0.125</v>
      </c>
      <c r="L719" s="97">
        <f t="shared" si="124"/>
        <v>2990</v>
      </c>
      <c r="M719" s="85"/>
      <c r="N719" s="239">
        <f t="shared" ref="N719:N754" si="125">$J719+$K719/2</f>
        <v>0.74250000000000005</v>
      </c>
      <c r="P719" s="239">
        <f t="shared" ref="P719:P754" si="126">$J719-$K719/2</f>
        <v>0.61750000000000005</v>
      </c>
      <c r="S719" s="563">
        <f t="shared" ref="S719:S750" si="127">MAX($J583:$R583)+$T583</f>
        <v>0.72</v>
      </c>
      <c r="T719" s="563">
        <f t="shared" ref="T719:T750" si="128">MIN($J583:$R583)+$T583-INDEX(DigSpread,$AD719+1,1)</f>
        <v>0.62</v>
      </c>
      <c r="AC719" s="86">
        <f t="shared" si="66"/>
        <v>6</v>
      </c>
      <c r="AD719" s="86">
        <f t="shared" si="67"/>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371</v>
      </c>
      <c r="J720" s="109">
        <f t="shared" ref="J720:L720" si="129">J710</f>
        <v>0.66</v>
      </c>
      <c r="K720" s="561">
        <f t="shared" si="129"/>
        <v>0.105</v>
      </c>
      <c r="L720" s="97">
        <f t="shared" si="129"/>
        <v>3500</v>
      </c>
      <c r="M720" s="85"/>
      <c r="N720" s="239">
        <f t="shared" si="125"/>
        <v>0.71250000000000002</v>
      </c>
      <c r="P720" s="239">
        <f t="shared" si="126"/>
        <v>0.60750000000000004</v>
      </c>
      <c r="S720" s="563">
        <f t="shared" si="127"/>
        <v>0.63500000000000001</v>
      </c>
      <c r="T720" s="563">
        <f t="shared" si="128"/>
        <v>0.63500000000000001</v>
      </c>
      <c r="AC720" s="86">
        <f t="shared" si="66"/>
        <v>6</v>
      </c>
      <c r="AD720" s="86">
        <f t="shared" si="67"/>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372</v>
      </c>
      <c r="J721" s="109">
        <f t="shared" ref="J721:L721" si="130">J711</f>
        <v>0.61</v>
      </c>
      <c r="K721" s="561">
        <f t="shared" si="130"/>
        <v>0.105</v>
      </c>
      <c r="L721" s="97">
        <f t="shared" si="130"/>
        <v>2500</v>
      </c>
      <c r="M721" s="85"/>
      <c r="N721" s="239">
        <f t="shared" si="125"/>
        <v>0.66249999999999998</v>
      </c>
      <c r="P721" s="239">
        <f t="shared" si="126"/>
        <v>0.5575</v>
      </c>
      <c r="S721" s="563">
        <f t="shared" si="127"/>
        <v>0.61</v>
      </c>
      <c r="T721" s="563">
        <f t="shared" si="128"/>
        <v>0.61</v>
      </c>
      <c r="AC721" s="86">
        <f t="shared" si="66"/>
        <v>6</v>
      </c>
      <c r="AD721" s="86">
        <f t="shared" si="67"/>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373</v>
      </c>
      <c r="J722" s="109">
        <f t="shared" ref="J722:L722" si="131">J712</f>
        <v>0.56999999999999995</v>
      </c>
      <c r="K722" s="561">
        <f t="shared" si="131"/>
        <v>8.5000000000000006E-2</v>
      </c>
      <c r="L722" s="97">
        <f t="shared" si="131"/>
        <v>1500</v>
      </c>
      <c r="M722" s="85"/>
      <c r="N722" s="239">
        <f t="shared" si="125"/>
        <v>0.61249999999999993</v>
      </c>
      <c r="P722" s="239">
        <f t="shared" si="126"/>
        <v>0.52749999999999997</v>
      </c>
      <c r="S722" s="563">
        <f t="shared" si="127"/>
        <v>0.6</v>
      </c>
      <c r="T722" s="563">
        <f t="shared" si="128"/>
        <v>0.6</v>
      </c>
      <c r="AC722" s="86">
        <f t="shared" si="66"/>
        <v>6</v>
      </c>
      <c r="AD722" s="86">
        <f t="shared" si="67"/>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374</v>
      </c>
      <c r="J723" s="109">
        <f t="shared" ref="J723:L723" si="132">J713</f>
        <v>0.54</v>
      </c>
      <c r="K723" s="561">
        <f t="shared" si="132"/>
        <v>0.06</v>
      </c>
      <c r="L723" s="97">
        <f t="shared" si="132"/>
        <v>1000</v>
      </c>
      <c r="M723" s="85"/>
      <c r="N723" s="239">
        <f t="shared" si="125"/>
        <v>0.57000000000000006</v>
      </c>
      <c r="P723" s="239">
        <f t="shared" si="126"/>
        <v>0.51</v>
      </c>
      <c r="S723" s="563">
        <f t="shared" si="127"/>
        <v>0.58000000000000007</v>
      </c>
      <c r="T723" s="563">
        <f t="shared" si="128"/>
        <v>0.58000000000000007</v>
      </c>
      <c r="AC723" s="86">
        <f t="shared" si="66"/>
        <v>6</v>
      </c>
      <c r="AD723" s="86">
        <f t="shared" si="67"/>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375</v>
      </c>
      <c r="J724" s="109">
        <f t="shared" ref="J724:L724" si="133">J714</f>
        <v>0.52</v>
      </c>
      <c r="K724" s="561">
        <f t="shared" si="133"/>
        <v>0.04</v>
      </c>
      <c r="L724" s="97">
        <f t="shared" si="133"/>
        <v>800</v>
      </c>
      <c r="M724" s="85"/>
      <c r="N724" s="239">
        <f t="shared" si="125"/>
        <v>0.54</v>
      </c>
      <c r="P724" s="239">
        <f t="shared" si="126"/>
        <v>0.5</v>
      </c>
      <c r="S724" s="563">
        <f t="shared" si="127"/>
        <v>0.55000000000000004</v>
      </c>
      <c r="T724" s="563">
        <f t="shared" si="128"/>
        <v>0.55000000000000004</v>
      </c>
      <c r="AC724" s="86">
        <f t="shared" si="66"/>
        <v>6</v>
      </c>
      <c r="AD724" s="86">
        <f t="shared" si="67"/>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H725" s="104" t="s">
        <v>777</v>
      </c>
      <c r="I725" s="99" t="s">
        <v>366</v>
      </c>
      <c r="J725" s="109">
        <f t="shared" ref="J725:L725" si="134">J715</f>
        <v>0.72</v>
      </c>
      <c r="K725" s="561">
        <f t="shared" si="134"/>
        <v>5.5E-2</v>
      </c>
      <c r="L725" s="97">
        <f t="shared" si="134"/>
        <v>650</v>
      </c>
      <c r="M725" s="85"/>
      <c r="N725" s="239">
        <f t="shared" si="125"/>
        <v>0.74749999999999994</v>
      </c>
      <c r="P725" s="239">
        <f t="shared" si="126"/>
        <v>0.6925</v>
      </c>
      <c r="S725" s="563">
        <f t="shared" si="127"/>
        <v>0.72000000000000008</v>
      </c>
      <c r="T725" s="563">
        <f t="shared" si="128"/>
        <v>0.72000000000000008</v>
      </c>
      <c r="AC725" s="86">
        <f t="shared" si="66"/>
        <v>7</v>
      </c>
      <c r="AD725" s="86">
        <f t="shared" si="67"/>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367</v>
      </c>
      <c r="J726" s="109">
        <f t="shared" ref="J726:L726" si="135">J716</f>
        <v>0.72</v>
      </c>
      <c r="K726" s="561">
        <f t="shared" si="135"/>
        <v>5.5E-2</v>
      </c>
      <c r="L726" s="97">
        <f t="shared" si="135"/>
        <v>400</v>
      </c>
      <c r="M726" s="85"/>
      <c r="N726" s="239">
        <f t="shared" si="125"/>
        <v>0.74749999999999994</v>
      </c>
      <c r="P726" s="239">
        <f t="shared" si="126"/>
        <v>0.6925</v>
      </c>
      <c r="S726" s="563">
        <f t="shared" si="127"/>
        <v>0.72000000000000008</v>
      </c>
      <c r="T726" s="563">
        <f t="shared" si="128"/>
        <v>0.72000000000000008</v>
      </c>
      <c r="AC726" s="86">
        <f t="shared" si="66"/>
        <v>7</v>
      </c>
      <c r="AD726" s="86">
        <f t="shared" si="67"/>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368</v>
      </c>
      <c r="J727" s="109">
        <f t="shared" ref="J727:L727" si="136">J717</f>
        <v>0.72</v>
      </c>
      <c r="K727" s="561">
        <f t="shared" si="136"/>
        <v>5.5E-2</v>
      </c>
      <c r="L727" s="97">
        <f t="shared" si="136"/>
        <v>800</v>
      </c>
      <c r="M727" s="85"/>
      <c r="N727" s="239">
        <f t="shared" si="125"/>
        <v>0.74749999999999994</v>
      </c>
      <c r="P727" s="239">
        <f t="shared" si="126"/>
        <v>0.6925</v>
      </c>
      <c r="S727" s="563">
        <f t="shared" si="127"/>
        <v>0.72000000000000008</v>
      </c>
      <c r="T727" s="563">
        <f t="shared" si="128"/>
        <v>0.72000000000000008</v>
      </c>
      <c r="AC727" s="86">
        <f t="shared" si="66"/>
        <v>7</v>
      </c>
      <c r="AD727" s="86">
        <f t="shared" si="67"/>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369</v>
      </c>
      <c r="J728" s="109">
        <f t="shared" ref="J728:L728" si="137">J718</f>
        <v>0.72</v>
      </c>
      <c r="K728" s="561">
        <f t="shared" si="137"/>
        <v>5.5E-2</v>
      </c>
      <c r="L728" s="97">
        <f t="shared" si="137"/>
        <v>2000</v>
      </c>
      <c r="M728" s="85"/>
      <c r="N728" s="239">
        <f t="shared" si="125"/>
        <v>0.74749999999999994</v>
      </c>
      <c r="P728" s="239">
        <f t="shared" si="126"/>
        <v>0.6925</v>
      </c>
      <c r="S728" s="563">
        <f t="shared" si="127"/>
        <v>0.72000000000000008</v>
      </c>
      <c r="T728" s="563">
        <f t="shared" si="128"/>
        <v>0.67</v>
      </c>
      <c r="AC728" s="86">
        <f t="shared" si="66"/>
        <v>7</v>
      </c>
      <c r="AD728" s="86">
        <f t="shared" si="67"/>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370</v>
      </c>
      <c r="J729" s="109">
        <f t="shared" ref="J729:L729" si="138">J719</f>
        <v>0.68</v>
      </c>
      <c r="K729" s="561">
        <f t="shared" si="138"/>
        <v>0.125</v>
      </c>
      <c r="L729" s="97">
        <f t="shared" si="138"/>
        <v>2990</v>
      </c>
      <c r="M729" s="85"/>
      <c r="N729" s="239">
        <f t="shared" si="125"/>
        <v>0.74250000000000005</v>
      </c>
      <c r="P729" s="239">
        <f t="shared" si="126"/>
        <v>0.61750000000000005</v>
      </c>
      <c r="S729" s="563">
        <f t="shared" si="127"/>
        <v>0.72</v>
      </c>
      <c r="T729" s="563">
        <f t="shared" si="128"/>
        <v>0.62</v>
      </c>
      <c r="AC729" s="86">
        <f t="shared" si="66"/>
        <v>7</v>
      </c>
      <c r="AD729" s="86">
        <f t="shared" si="67"/>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371</v>
      </c>
      <c r="J730" s="109">
        <f t="shared" ref="J730:L730" si="139">J720</f>
        <v>0.66</v>
      </c>
      <c r="K730" s="561">
        <f t="shared" si="139"/>
        <v>0.105</v>
      </c>
      <c r="L730" s="97">
        <f t="shared" si="139"/>
        <v>3500</v>
      </c>
      <c r="M730" s="85"/>
      <c r="N730" s="239">
        <f t="shared" si="125"/>
        <v>0.71250000000000002</v>
      </c>
      <c r="P730" s="239">
        <f t="shared" si="126"/>
        <v>0.60750000000000004</v>
      </c>
      <c r="S730" s="563">
        <f t="shared" si="127"/>
        <v>0.63500000000000001</v>
      </c>
      <c r="T730" s="563">
        <f t="shared" si="128"/>
        <v>0.63500000000000001</v>
      </c>
      <c r="AC730" s="86">
        <f t="shared" ref="AC730:AC754" si="140">AC720+1</f>
        <v>7</v>
      </c>
      <c r="AD730" s="86">
        <f t="shared" ref="AD730:AD754" si="141">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372</v>
      </c>
      <c r="J731" s="109">
        <f t="shared" ref="J731:L731" si="142">J721</f>
        <v>0.61</v>
      </c>
      <c r="K731" s="561">
        <f t="shared" si="142"/>
        <v>0.105</v>
      </c>
      <c r="L731" s="97">
        <f t="shared" si="142"/>
        <v>2500</v>
      </c>
      <c r="M731" s="85"/>
      <c r="N731" s="239">
        <f t="shared" si="125"/>
        <v>0.66249999999999998</v>
      </c>
      <c r="P731" s="239">
        <f t="shared" si="126"/>
        <v>0.5575</v>
      </c>
      <c r="S731" s="563">
        <f t="shared" si="127"/>
        <v>0.61</v>
      </c>
      <c r="T731" s="563">
        <f t="shared" si="128"/>
        <v>0.61</v>
      </c>
      <c r="AC731" s="86">
        <f t="shared" si="140"/>
        <v>7</v>
      </c>
      <c r="AD731" s="86">
        <f t="shared" si="141"/>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373</v>
      </c>
      <c r="J732" s="109">
        <f t="shared" ref="J732:L732" si="143">J722</f>
        <v>0.56999999999999995</v>
      </c>
      <c r="K732" s="561">
        <f t="shared" si="143"/>
        <v>8.5000000000000006E-2</v>
      </c>
      <c r="L732" s="97">
        <f t="shared" si="143"/>
        <v>1500</v>
      </c>
      <c r="M732" s="85"/>
      <c r="N732" s="239">
        <f t="shared" si="125"/>
        <v>0.61249999999999993</v>
      </c>
      <c r="P732" s="239">
        <f t="shared" si="126"/>
        <v>0.52749999999999997</v>
      </c>
      <c r="S732" s="563">
        <f t="shared" si="127"/>
        <v>0.6</v>
      </c>
      <c r="T732" s="563">
        <f t="shared" si="128"/>
        <v>0.6</v>
      </c>
      <c r="AC732" s="86">
        <f t="shared" si="140"/>
        <v>7</v>
      </c>
      <c r="AD732" s="86">
        <f t="shared" si="141"/>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374</v>
      </c>
      <c r="J733" s="109">
        <f t="shared" ref="J733:L733" si="144">J723</f>
        <v>0.54</v>
      </c>
      <c r="K733" s="561">
        <f t="shared" si="144"/>
        <v>0.06</v>
      </c>
      <c r="L733" s="97">
        <f t="shared" si="144"/>
        <v>1000</v>
      </c>
      <c r="M733" s="85"/>
      <c r="N733" s="239">
        <f t="shared" si="125"/>
        <v>0.57000000000000006</v>
      </c>
      <c r="P733" s="239">
        <f t="shared" si="126"/>
        <v>0.51</v>
      </c>
      <c r="S733" s="563">
        <f t="shared" si="127"/>
        <v>0.58000000000000007</v>
      </c>
      <c r="T733" s="563">
        <f t="shared" si="128"/>
        <v>0.58000000000000007</v>
      </c>
      <c r="AC733" s="86">
        <f t="shared" si="140"/>
        <v>7</v>
      </c>
      <c r="AD733" s="86">
        <f t="shared" si="141"/>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375</v>
      </c>
      <c r="J734" s="109">
        <f t="shared" ref="J734:L734" si="145">J724</f>
        <v>0.52</v>
      </c>
      <c r="K734" s="561">
        <f t="shared" si="145"/>
        <v>0.04</v>
      </c>
      <c r="L734" s="97">
        <f t="shared" si="145"/>
        <v>800</v>
      </c>
      <c r="M734" s="85"/>
      <c r="N734" s="239">
        <f t="shared" si="125"/>
        <v>0.54</v>
      </c>
      <c r="P734" s="239">
        <f t="shared" si="126"/>
        <v>0.5</v>
      </c>
      <c r="S734" s="563">
        <f t="shared" si="127"/>
        <v>0.55000000000000004</v>
      </c>
      <c r="T734" s="563">
        <f t="shared" si="128"/>
        <v>0.55000000000000004</v>
      </c>
      <c r="AC734" s="86">
        <f t="shared" si="140"/>
        <v>7</v>
      </c>
      <c r="AD734" s="86">
        <f t="shared" si="141"/>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H735" s="104" t="s">
        <v>778</v>
      </c>
      <c r="I735" s="99" t="s">
        <v>366</v>
      </c>
      <c r="J735" s="109">
        <f t="shared" ref="J735:L735" si="146">J725</f>
        <v>0.72</v>
      </c>
      <c r="K735" s="561">
        <f t="shared" si="146"/>
        <v>5.5E-2</v>
      </c>
      <c r="L735" s="97">
        <f t="shared" si="146"/>
        <v>650</v>
      </c>
      <c r="M735" s="85"/>
      <c r="N735" s="239">
        <f t="shared" si="125"/>
        <v>0.74749999999999994</v>
      </c>
      <c r="P735" s="239">
        <f t="shared" si="126"/>
        <v>0.6925</v>
      </c>
      <c r="S735" s="563">
        <f t="shared" si="127"/>
        <v>0.72000000000000008</v>
      </c>
      <c r="T735" s="563">
        <f t="shared" si="128"/>
        <v>0.72000000000000008</v>
      </c>
      <c r="AC735" s="86">
        <f t="shared" si="140"/>
        <v>8</v>
      </c>
      <c r="AD735" s="86">
        <f t="shared" si="141"/>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367</v>
      </c>
      <c r="J736" s="109">
        <f t="shared" ref="J736:L736" si="147">J726</f>
        <v>0.72</v>
      </c>
      <c r="K736" s="561">
        <f t="shared" si="147"/>
        <v>5.5E-2</v>
      </c>
      <c r="L736" s="97">
        <f t="shared" si="147"/>
        <v>400</v>
      </c>
      <c r="M736" s="85"/>
      <c r="N736" s="239">
        <f t="shared" si="125"/>
        <v>0.74749999999999994</v>
      </c>
      <c r="P736" s="239">
        <f t="shared" si="126"/>
        <v>0.6925</v>
      </c>
      <c r="S736" s="563">
        <f t="shared" si="127"/>
        <v>0.72000000000000008</v>
      </c>
      <c r="T736" s="563">
        <f t="shared" si="128"/>
        <v>0.72000000000000008</v>
      </c>
      <c r="AC736" s="86">
        <f t="shared" si="140"/>
        <v>8</v>
      </c>
      <c r="AD736" s="86">
        <f t="shared" si="141"/>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368</v>
      </c>
      <c r="J737" s="109">
        <f t="shared" ref="J737:L737" si="148">J727</f>
        <v>0.72</v>
      </c>
      <c r="K737" s="561">
        <f t="shared" si="148"/>
        <v>5.5E-2</v>
      </c>
      <c r="L737" s="97">
        <f t="shared" si="148"/>
        <v>800</v>
      </c>
      <c r="M737" s="85"/>
      <c r="N737" s="239">
        <f t="shared" si="125"/>
        <v>0.74749999999999994</v>
      </c>
      <c r="P737" s="239">
        <f t="shared" si="126"/>
        <v>0.6925</v>
      </c>
      <c r="S737" s="563">
        <f t="shared" si="127"/>
        <v>0.72000000000000008</v>
      </c>
      <c r="T737" s="563">
        <f t="shared" si="128"/>
        <v>0.72000000000000008</v>
      </c>
      <c r="AC737" s="86">
        <f t="shared" si="140"/>
        <v>8</v>
      </c>
      <c r="AD737" s="86">
        <f t="shared" si="141"/>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369</v>
      </c>
      <c r="J738" s="109">
        <f t="shared" ref="J738:L738" si="149">J728</f>
        <v>0.72</v>
      </c>
      <c r="K738" s="561">
        <f t="shared" si="149"/>
        <v>5.5E-2</v>
      </c>
      <c r="L738" s="97">
        <f t="shared" si="149"/>
        <v>2000</v>
      </c>
      <c r="M738" s="85"/>
      <c r="N738" s="239">
        <f t="shared" si="125"/>
        <v>0.74749999999999994</v>
      </c>
      <c r="P738" s="239">
        <f t="shared" si="126"/>
        <v>0.6925</v>
      </c>
      <c r="S738" s="563">
        <f t="shared" si="127"/>
        <v>0.72000000000000008</v>
      </c>
      <c r="T738" s="563">
        <f t="shared" si="128"/>
        <v>0.67</v>
      </c>
      <c r="AC738" s="86">
        <f t="shared" si="140"/>
        <v>8</v>
      </c>
      <c r="AD738" s="86">
        <f t="shared" si="141"/>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370</v>
      </c>
      <c r="J739" s="109">
        <f t="shared" ref="J739:L739" si="150">J729</f>
        <v>0.68</v>
      </c>
      <c r="K739" s="561">
        <f t="shared" si="150"/>
        <v>0.125</v>
      </c>
      <c r="L739" s="97">
        <f t="shared" si="150"/>
        <v>2990</v>
      </c>
      <c r="M739" s="85"/>
      <c r="N739" s="239">
        <f t="shared" si="125"/>
        <v>0.74250000000000005</v>
      </c>
      <c r="P739" s="239">
        <f t="shared" si="126"/>
        <v>0.61750000000000005</v>
      </c>
      <c r="S739" s="563">
        <f t="shared" si="127"/>
        <v>0.72</v>
      </c>
      <c r="T739" s="563">
        <f t="shared" si="128"/>
        <v>0.62</v>
      </c>
      <c r="AC739" s="86">
        <f t="shared" si="140"/>
        <v>8</v>
      </c>
      <c r="AD739" s="86">
        <f t="shared" si="141"/>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371</v>
      </c>
      <c r="J740" s="109">
        <f t="shared" ref="J740:L740" si="151">J730</f>
        <v>0.66</v>
      </c>
      <c r="K740" s="561">
        <f t="shared" si="151"/>
        <v>0.105</v>
      </c>
      <c r="L740" s="97">
        <f t="shared" si="151"/>
        <v>3500</v>
      </c>
      <c r="M740" s="86"/>
      <c r="N740" s="239">
        <f t="shared" si="125"/>
        <v>0.71250000000000002</v>
      </c>
      <c r="P740" s="239">
        <f t="shared" si="126"/>
        <v>0.60750000000000004</v>
      </c>
      <c r="S740" s="563">
        <f t="shared" si="127"/>
        <v>0.63500000000000001</v>
      </c>
      <c r="T740" s="563">
        <f t="shared" si="128"/>
        <v>0.63500000000000001</v>
      </c>
      <c r="AC740" s="86">
        <f t="shared" si="140"/>
        <v>8</v>
      </c>
      <c r="AD740" s="86">
        <f t="shared" si="141"/>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372</v>
      </c>
      <c r="J741" s="109">
        <f t="shared" ref="J741:L741" si="152">J731</f>
        <v>0.61</v>
      </c>
      <c r="K741" s="561">
        <f t="shared" si="152"/>
        <v>0.105</v>
      </c>
      <c r="L741" s="97">
        <f t="shared" si="152"/>
        <v>2500</v>
      </c>
      <c r="M741" s="86"/>
      <c r="N741" s="239">
        <f t="shared" si="125"/>
        <v>0.66249999999999998</v>
      </c>
      <c r="P741" s="239">
        <f t="shared" si="126"/>
        <v>0.5575</v>
      </c>
      <c r="S741" s="563">
        <f t="shared" si="127"/>
        <v>0.61</v>
      </c>
      <c r="T741" s="563">
        <f t="shared" si="128"/>
        <v>0.61</v>
      </c>
      <c r="AC741" s="86">
        <f t="shared" si="140"/>
        <v>8</v>
      </c>
      <c r="AD741" s="86">
        <f t="shared" si="141"/>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373</v>
      </c>
      <c r="J742" s="109">
        <f t="shared" ref="J742:L742" si="153">J732</f>
        <v>0.56999999999999995</v>
      </c>
      <c r="K742" s="561">
        <f t="shared" si="153"/>
        <v>8.5000000000000006E-2</v>
      </c>
      <c r="L742" s="97">
        <f t="shared" si="153"/>
        <v>1500</v>
      </c>
      <c r="M742" s="86"/>
      <c r="N742" s="239">
        <f t="shared" si="125"/>
        <v>0.61249999999999993</v>
      </c>
      <c r="P742" s="239">
        <f t="shared" si="126"/>
        <v>0.52749999999999997</v>
      </c>
      <c r="S742" s="563">
        <f t="shared" si="127"/>
        <v>0.6</v>
      </c>
      <c r="T742" s="563">
        <f t="shared" si="128"/>
        <v>0.6</v>
      </c>
      <c r="AC742" s="86">
        <f t="shared" si="140"/>
        <v>8</v>
      </c>
      <c r="AD742" s="86">
        <f t="shared" si="141"/>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I743" s="99" t="s">
        <v>374</v>
      </c>
      <c r="J743" s="109">
        <f t="shared" ref="J743:L743" si="154">J733</f>
        <v>0.54</v>
      </c>
      <c r="K743" s="561">
        <f t="shared" si="154"/>
        <v>0.06</v>
      </c>
      <c r="L743" s="97">
        <f t="shared" si="154"/>
        <v>1000</v>
      </c>
      <c r="M743" s="86"/>
      <c r="N743" s="239">
        <f t="shared" si="125"/>
        <v>0.57000000000000006</v>
      </c>
      <c r="P743" s="239">
        <f t="shared" si="126"/>
        <v>0.51</v>
      </c>
      <c r="S743" s="563">
        <f t="shared" si="127"/>
        <v>0.58000000000000007</v>
      </c>
      <c r="T743" s="563">
        <f t="shared" si="128"/>
        <v>0.58000000000000007</v>
      </c>
      <c r="AC743" s="86">
        <f t="shared" si="140"/>
        <v>8</v>
      </c>
      <c r="AD743" s="86">
        <f t="shared" si="141"/>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375</v>
      </c>
      <c r="J744" s="109">
        <f t="shared" ref="J744:L744" si="155">J734</f>
        <v>0.52</v>
      </c>
      <c r="K744" s="561">
        <f t="shared" si="155"/>
        <v>0.04</v>
      </c>
      <c r="L744" s="97">
        <f t="shared" si="155"/>
        <v>800</v>
      </c>
      <c r="M744" s="86"/>
      <c r="N744" s="239">
        <f t="shared" si="125"/>
        <v>0.54</v>
      </c>
      <c r="P744" s="239">
        <f t="shared" si="126"/>
        <v>0.5</v>
      </c>
      <c r="S744" s="563">
        <f t="shared" si="127"/>
        <v>0.55000000000000004</v>
      </c>
      <c r="T744" s="563">
        <f t="shared" si="128"/>
        <v>0.55000000000000004</v>
      </c>
      <c r="AC744" s="86">
        <f t="shared" si="140"/>
        <v>8</v>
      </c>
      <c r="AD744" s="86">
        <f t="shared" si="141"/>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H745" s="104" t="s">
        <v>779</v>
      </c>
      <c r="I745" s="99" t="s">
        <v>366</v>
      </c>
      <c r="J745" s="109">
        <f t="shared" ref="J745:L745" si="156">J735</f>
        <v>0.72</v>
      </c>
      <c r="K745" s="561">
        <f t="shared" si="156"/>
        <v>5.5E-2</v>
      </c>
      <c r="L745" s="97">
        <f t="shared" si="156"/>
        <v>650</v>
      </c>
      <c r="M745" s="86"/>
      <c r="N745" s="239">
        <f t="shared" si="125"/>
        <v>0.74749999999999994</v>
      </c>
      <c r="P745" s="239">
        <f t="shared" si="126"/>
        <v>0.6925</v>
      </c>
      <c r="S745" s="563">
        <f t="shared" si="127"/>
        <v>0.72000000000000008</v>
      </c>
      <c r="T745" s="563">
        <f t="shared" si="128"/>
        <v>0.72000000000000008</v>
      </c>
      <c r="AC745" s="86">
        <f t="shared" si="140"/>
        <v>9</v>
      </c>
      <c r="AD745" s="86">
        <f t="shared" si="141"/>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367</v>
      </c>
      <c r="J746" s="109">
        <f t="shared" ref="J746:L746" si="157">J736</f>
        <v>0.72</v>
      </c>
      <c r="K746" s="561">
        <f t="shared" si="157"/>
        <v>5.5E-2</v>
      </c>
      <c r="L746" s="97">
        <f t="shared" si="157"/>
        <v>400</v>
      </c>
      <c r="M746" s="86"/>
      <c r="N746" s="239">
        <f t="shared" si="125"/>
        <v>0.74749999999999994</v>
      </c>
      <c r="P746" s="239">
        <f t="shared" si="126"/>
        <v>0.6925</v>
      </c>
      <c r="S746" s="563">
        <f t="shared" si="127"/>
        <v>0.72000000000000008</v>
      </c>
      <c r="T746" s="563">
        <f t="shared" si="128"/>
        <v>0.72000000000000008</v>
      </c>
      <c r="AC746" s="86">
        <f t="shared" si="140"/>
        <v>9</v>
      </c>
      <c r="AD746" s="86">
        <f t="shared" si="141"/>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368</v>
      </c>
      <c r="J747" s="109">
        <f t="shared" ref="J747:L747" si="158">J737</f>
        <v>0.72</v>
      </c>
      <c r="K747" s="561">
        <f t="shared" si="158"/>
        <v>5.5E-2</v>
      </c>
      <c r="L747" s="97">
        <f t="shared" si="158"/>
        <v>800</v>
      </c>
      <c r="M747" s="86"/>
      <c r="N747" s="239">
        <f t="shared" si="125"/>
        <v>0.74749999999999994</v>
      </c>
      <c r="P747" s="239">
        <f t="shared" si="126"/>
        <v>0.6925</v>
      </c>
      <c r="S747" s="563">
        <f t="shared" si="127"/>
        <v>0.72000000000000008</v>
      </c>
      <c r="T747" s="563">
        <f t="shared" si="128"/>
        <v>0.72000000000000008</v>
      </c>
      <c r="AC747" s="86">
        <f t="shared" si="140"/>
        <v>9</v>
      </c>
      <c r="AD747" s="86">
        <f t="shared" si="141"/>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369</v>
      </c>
      <c r="J748" s="109">
        <f t="shared" ref="J748:L748" si="159">J738</f>
        <v>0.72</v>
      </c>
      <c r="K748" s="561">
        <f t="shared" si="159"/>
        <v>5.5E-2</v>
      </c>
      <c r="L748" s="97">
        <f t="shared" si="159"/>
        <v>2000</v>
      </c>
      <c r="M748" s="86"/>
      <c r="N748" s="239">
        <f t="shared" si="125"/>
        <v>0.74749999999999994</v>
      </c>
      <c r="P748" s="239">
        <f t="shared" si="126"/>
        <v>0.6925</v>
      </c>
      <c r="S748" s="563">
        <f t="shared" si="127"/>
        <v>0.72000000000000008</v>
      </c>
      <c r="T748" s="563">
        <f t="shared" si="128"/>
        <v>0.67</v>
      </c>
      <c r="AC748" s="86">
        <f t="shared" si="140"/>
        <v>9</v>
      </c>
      <c r="AD748" s="86">
        <f t="shared" si="141"/>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370</v>
      </c>
      <c r="J749" s="109">
        <f t="shared" ref="J749:L749" si="160">J739</f>
        <v>0.68</v>
      </c>
      <c r="K749" s="561">
        <f t="shared" si="160"/>
        <v>0.125</v>
      </c>
      <c r="L749" s="97">
        <f t="shared" si="160"/>
        <v>2990</v>
      </c>
      <c r="M749" s="86"/>
      <c r="N749" s="239">
        <f t="shared" si="125"/>
        <v>0.74250000000000005</v>
      </c>
      <c r="P749" s="239">
        <f t="shared" si="126"/>
        <v>0.61750000000000005</v>
      </c>
      <c r="S749" s="563">
        <f t="shared" si="127"/>
        <v>0.72</v>
      </c>
      <c r="T749" s="563">
        <f t="shared" si="128"/>
        <v>0.62</v>
      </c>
      <c r="AC749" s="86">
        <f t="shared" si="140"/>
        <v>9</v>
      </c>
      <c r="AD749" s="86">
        <f t="shared" si="141"/>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371</v>
      </c>
      <c r="J750" s="109">
        <f t="shared" ref="J750:L750" si="161">J740</f>
        <v>0.66</v>
      </c>
      <c r="K750" s="561">
        <f t="shared" si="161"/>
        <v>0.105</v>
      </c>
      <c r="L750" s="97">
        <f t="shared" si="161"/>
        <v>3500</v>
      </c>
      <c r="M750" s="86"/>
      <c r="N750" s="239">
        <f t="shared" si="125"/>
        <v>0.71250000000000002</v>
      </c>
      <c r="P750" s="239">
        <f t="shared" si="126"/>
        <v>0.60750000000000004</v>
      </c>
      <c r="S750" s="563">
        <f t="shared" si="127"/>
        <v>0.63500000000000001</v>
      </c>
      <c r="T750" s="563">
        <f t="shared" si="128"/>
        <v>0.63500000000000001</v>
      </c>
      <c r="AC750" s="86">
        <f t="shared" si="140"/>
        <v>9</v>
      </c>
      <c r="AD750" s="86">
        <f t="shared" si="141"/>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372</v>
      </c>
      <c r="J751" s="109">
        <f t="shared" ref="J751:L751" si="162">J741</f>
        <v>0.61</v>
      </c>
      <c r="K751" s="561">
        <f t="shared" si="162"/>
        <v>0.105</v>
      </c>
      <c r="L751" s="97">
        <f t="shared" si="162"/>
        <v>2500</v>
      </c>
      <c r="M751" s="86"/>
      <c r="N751" s="239">
        <f t="shared" si="125"/>
        <v>0.66249999999999998</v>
      </c>
      <c r="P751" s="239">
        <f t="shared" si="126"/>
        <v>0.5575</v>
      </c>
      <c r="S751" s="563">
        <f>MAX($J615:$R615)+$T615</f>
        <v>0.61</v>
      </c>
      <c r="T751" s="563">
        <f>MIN($J615:$R615)+$T615-INDEX(DigSpread,$AD751+1,1)</f>
        <v>0.61</v>
      </c>
      <c r="AC751" s="86">
        <f t="shared" si="140"/>
        <v>9</v>
      </c>
      <c r="AD751" s="86">
        <f t="shared" si="141"/>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373</v>
      </c>
      <c r="J752" s="109">
        <f t="shared" ref="J752:L752" si="163">J742</f>
        <v>0.56999999999999995</v>
      </c>
      <c r="K752" s="561">
        <f t="shared" si="163"/>
        <v>8.5000000000000006E-2</v>
      </c>
      <c r="L752" s="97">
        <f t="shared" si="163"/>
        <v>1500</v>
      </c>
      <c r="M752" s="86"/>
      <c r="N752" s="239">
        <f t="shared" si="125"/>
        <v>0.61249999999999993</v>
      </c>
      <c r="P752" s="239">
        <f t="shared" si="126"/>
        <v>0.52749999999999997</v>
      </c>
      <c r="S752" s="563">
        <f>MAX($J616:$R616)+$T616</f>
        <v>0.6</v>
      </c>
      <c r="T752" s="563">
        <f>MIN($J616:$R616)+$T616-INDEX(DigSpread,$AD752+1,1)</f>
        <v>0.6</v>
      </c>
      <c r="AC752" s="86">
        <f t="shared" si="140"/>
        <v>9</v>
      </c>
      <c r="AD752" s="86">
        <f t="shared" si="141"/>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hidden="1" customHeight="1" outlineLevel="2" x14ac:dyDescent="0.35">
      <c r="A753" s="102"/>
      <c r="B753" s="95"/>
      <c r="C753" s="17"/>
      <c r="D753" s="17"/>
      <c r="E753" s="17"/>
      <c r="F753" s="13"/>
      <c r="I753" s="99" t="s">
        <v>374</v>
      </c>
      <c r="J753" s="109">
        <f t="shared" ref="J753:L753" si="164">J743</f>
        <v>0.54</v>
      </c>
      <c r="K753" s="561">
        <f t="shared" si="164"/>
        <v>0.06</v>
      </c>
      <c r="L753" s="97">
        <f t="shared" si="164"/>
        <v>1000</v>
      </c>
      <c r="M753" s="86"/>
      <c r="N753" s="239">
        <f t="shared" si="125"/>
        <v>0.57000000000000006</v>
      </c>
      <c r="P753" s="239">
        <f t="shared" si="126"/>
        <v>0.51</v>
      </c>
      <c r="S753" s="563">
        <f>MAX($J617:$R617)+$T617</f>
        <v>0.58000000000000007</v>
      </c>
      <c r="T753" s="563">
        <f>MIN($J617:$R617)+$T617-INDEX(DigSpread,$AD753+1,1)</f>
        <v>0.58000000000000007</v>
      </c>
      <c r="AC753" s="86">
        <f t="shared" si="140"/>
        <v>9</v>
      </c>
      <c r="AD753" s="86">
        <f t="shared" si="141"/>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hidden="1" customHeight="1" outlineLevel="2" x14ac:dyDescent="0.35">
      <c r="A754" s="102"/>
      <c r="B754" s="95"/>
      <c r="C754" s="17"/>
      <c r="D754" s="17"/>
      <c r="E754" s="17"/>
      <c r="F754" s="13"/>
      <c r="I754" s="99" t="s">
        <v>375</v>
      </c>
      <c r="J754" s="109">
        <f t="shared" ref="J754:L754" si="165">J744</f>
        <v>0.52</v>
      </c>
      <c r="K754" s="561">
        <f t="shared" si="165"/>
        <v>0.04</v>
      </c>
      <c r="L754" s="97">
        <f t="shared" si="165"/>
        <v>800</v>
      </c>
      <c r="M754" s="86"/>
      <c r="N754" s="239">
        <f t="shared" si="125"/>
        <v>0.54</v>
      </c>
      <c r="P754" s="239">
        <f t="shared" si="126"/>
        <v>0.5</v>
      </c>
      <c r="S754" s="563">
        <f>MAX($J618:$R618)+$T618</f>
        <v>0.55000000000000004</v>
      </c>
      <c r="T754" s="563">
        <f>MIN($J618:$R618)+$T618-INDEX(DigSpread,$AD754+1,1)</f>
        <v>0.55000000000000004</v>
      </c>
      <c r="AC754" s="86">
        <f t="shared" si="140"/>
        <v>9</v>
      </c>
      <c r="AD754" s="86">
        <f t="shared" si="141"/>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collapsed="1" x14ac:dyDescent="0.35">
      <c r="A755" s="102"/>
      <c r="B755" s="95"/>
      <c r="C755" s="17"/>
      <c r="D755" s="17"/>
      <c r="E755" s="17"/>
      <c r="F755" s="13"/>
      <c r="G755" s="91"/>
      <c r="H755" s="91"/>
      <c r="I755" s="99"/>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13.4" customHeight="1" outlineLevel="1" x14ac:dyDescent="0.35">
      <c r="A756" s="102"/>
      <c r="B756" s="95"/>
      <c r="C756" s="17"/>
      <c r="D756" s="17"/>
      <c r="E756" s="17"/>
      <c r="F756" s="13"/>
      <c r="G756" s="91"/>
      <c r="H756" s="138"/>
      <c r="I756" s="139"/>
      <c r="J756" s="91"/>
      <c r="K756" s="100"/>
      <c r="L756" s="99"/>
      <c r="M756" s="99"/>
      <c r="N756" s="99"/>
      <c r="O756" s="91"/>
      <c r="P756" s="91"/>
      <c r="Q756" s="100"/>
      <c r="R756" s="99"/>
      <c r="S756" s="99"/>
      <c r="T756" s="91"/>
      <c r="U756" s="91"/>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13.4" customHeight="1" outlineLevel="1" x14ac:dyDescent="0.35">
      <c r="A757" s="102"/>
      <c r="B757" s="95"/>
      <c r="C757" s="17"/>
      <c r="D757" s="17"/>
      <c r="E757" s="17"/>
      <c r="F757" s="13"/>
      <c r="G757" s="91"/>
      <c r="H757" s="139"/>
      <c r="I757" s="140"/>
      <c r="J757" s="91"/>
      <c r="K757" s="100"/>
      <c r="L757" s="99"/>
      <c r="M757" s="99"/>
      <c r="N757" s="99"/>
      <c r="O757" s="91"/>
      <c r="P757" s="91"/>
      <c r="Q757" s="100"/>
      <c r="R757" s="99"/>
      <c r="S757" s="99"/>
      <c r="T757" s="91"/>
      <c r="U757" s="91"/>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5.15" customHeight="1" outlineLevel="1" x14ac:dyDescent="0.35">
      <c r="A758" s="102"/>
      <c r="B758" s="95"/>
      <c r="C758" s="12" t="s">
        <v>111</v>
      </c>
      <c r="D758" s="17"/>
      <c r="E758" s="17"/>
      <c r="F758" s="13"/>
      <c r="G758" s="91"/>
      <c r="H758" s="91"/>
      <c r="I758" s="91"/>
      <c r="J758" s="91"/>
      <c r="K758" s="91"/>
      <c r="L758" s="91"/>
      <c r="M758" s="91"/>
      <c r="N758" s="91"/>
      <c r="O758" s="91"/>
      <c r="P758" s="91"/>
      <c r="Q758" s="91"/>
      <c r="R758" s="91"/>
      <c r="S758" s="91"/>
      <c r="T758" s="91"/>
      <c r="U758" s="91"/>
      <c r="V758" s="13"/>
      <c r="W758" s="13"/>
      <c r="X758" s="13"/>
      <c r="Y758" s="13"/>
      <c r="Z758" s="13"/>
      <c r="AA758" s="13"/>
      <c r="AB758" s="13"/>
      <c r="AC758" s="13"/>
      <c r="AD758" s="13"/>
      <c r="AE758" s="92"/>
      <c r="AF758" s="8"/>
      <c r="AK758"/>
      <c r="AL758"/>
      <c r="AM758"/>
      <c r="AN758"/>
      <c r="AO758"/>
      <c r="AP758"/>
      <c r="AQ758"/>
      <c r="AR758"/>
      <c r="AS758"/>
      <c r="AT758"/>
      <c r="AU758"/>
      <c r="AV758"/>
      <c r="AW758"/>
      <c r="AX758"/>
      <c r="AY758"/>
      <c r="AZ758"/>
      <c r="BA758"/>
      <c r="BB758"/>
      <c r="BC758"/>
      <c r="BD758"/>
      <c r="BE758"/>
      <c r="BF758"/>
      <c r="BG758"/>
      <c r="BH758"/>
      <c r="BI758"/>
      <c r="BJ758"/>
    </row>
    <row r="759" spans="1:62" s="104" customFormat="1" ht="24" customHeight="1" x14ac:dyDescent="0.35">
      <c r="A759" s="102"/>
      <c r="B759" s="95"/>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3"/>
      <c r="V759" s="94" t="s">
        <v>112</v>
      </c>
      <c r="W759" s="94"/>
      <c r="X759" s="94"/>
      <c r="Y759" s="94"/>
      <c r="Z759" s="94"/>
      <c r="AA759" s="94"/>
      <c r="AB759" s="94"/>
      <c r="AC759" s="94"/>
      <c r="AD759" s="94"/>
      <c r="AE759" s="41" t="s">
        <v>113</v>
      </c>
      <c r="AF759" s="8"/>
      <c r="AK759"/>
      <c r="AL759"/>
      <c r="AM759"/>
      <c r="AN759"/>
      <c r="AO759"/>
      <c r="AP759"/>
      <c r="AQ759"/>
      <c r="AR759"/>
      <c r="AS759"/>
      <c r="AT759"/>
      <c r="AU759"/>
      <c r="AV759"/>
      <c r="AW759"/>
      <c r="AX759"/>
      <c r="AY759"/>
      <c r="AZ759"/>
      <c r="BA759"/>
      <c r="BB759"/>
      <c r="BC759"/>
      <c r="BD759"/>
      <c r="BE759"/>
      <c r="BF759"/>
      <c r="BG759"/>
      <c r="BH759"/>
      <c r="BI759"/>
      <c r="BJ759"/>
    </row>
    <row r="760" spans="1:62" s="104" customFormat="1" ht="12.75" customHeight="1" outlineLevel="1" x14ac:dyDescent="0.35">
      <c r="A760" s="102"/>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customHeight="1" outlineLevel="1" x14ac:dyDescent="0.35">
      <c r="A763" s="6"/>
      <c r="B763" s="95"/>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7" t="s">
        <v>104</v>
      </c>
      <c r="AE763" s="11"/>
      <c r="AF763" s="8"/>
    </row>
    <row r="764" spans="1:62" ht="13.4" customHeight="1" outlineLevel="1" collapsed="1" x14ac:dyDescent="0.35">
      <c r="A764" s="6"/>
      <c r="B764" s="95"/>
      <c r="C764" s="12"/>
      <c r="D764" s="12">
        <v>0</v>
      </c>
      <c r="E764" s="12" t="s">
        <v>1</v>
      </c>
      <c r="F764" s="69"/>
      <c r="G764" s="70" t="s">
        <v>197</v>
      </c>
      <c r="H764" s="71"/>
      <c r="I764" s="71"/>
      <c r="J764" s="71"/>
      <c r="K764" s="71"/>
      <c r="L764" s="71"/>
      <c r="M764" s="71"/>
      <c r="N764" s="71"/>
      <c r="O764" s="71"/>
      <c r="P764" s="71"/>
      <c r="Q764" s="71"/>
      <c r="R764" s="71"/>
      <c r="S764" s="71"/>
      <c r="T764" s="71"/>
      <c r="U764" s="71"/>
      <c r="V764" s="71"/>
      <c r="W764" s="71"/>
      <c r="X764" s="71"/>
      <c r="Y764" s="71"/>
      <c r="Z764" s="72"/>
      <c r="AA764" s="72"/>
      <c r="AB764" s="72"/>
      <c r="AC764" s="72"/>
      <c r="AD764" s="72"/>
      <c r="AE764" s="16"/>
      <c r="AF764" s="8"/>
    </row>
    <row r="765" spans="1:62" ht="13.4" customHeight="1" outlineLevel="1" x14ac:dyDescent="0.35">
      <c r="A765" s="6"/>
      <c r="B765" s="95"/>
      <c r="C765" s="12"/>
      <c r="D765" s="12"/>
      <c r="E765" s="17"/>
      <c r="F765" s="73"/>
      <c r="G765" s="74" t="s">
        <v>198</v>
      </c>
      <c r="H765" s="74"/>
      <c r="I765" s="74"/>
      <c r="J765" s="74"/>
      <c r="K765" s="74"/>
      <c r="L765" s="74"/>
      <c r="M765" s="74"/>
      <c r="N765" s="74"/>
      <c r="O765" s="74"/>
      <c r="P765" s="74"/>
      <c r="Q765" s="74"/>
      <c r="R765" s="74"/>
      <c r="S765" s="74"/>
      <c r="T765" s="74"/>
      <c r="U765" s="76"/>
      <c r="V765" s="76"/>
      <c r="W765" s="76"/>
      <c r="X765" s="76"/>
      <c r="Y765" s="76"/>
      <c r="Z765" s="75"/>
      <c r="AA765" s="75"/>
      <c r="AB765" s="75"/>
      <c r="AC765" s="75"/>
      <c r="AD765" s="75"/>
      <c r="AE765" s="16"/>
      <c r="AF765" s="8"/>
    </row>
    <row r="766" spans="1:62" ht="13.4" customHeight="1" outlineLevel="1" x14ac:dyDescent="0.35">
      <c r="A766" s="6"/>
      <c r="B766" s="95"/>
      <c r="C766" s="17"/>
      <c r="D766" s="12"/>
      <c r="E766" s="17"/>
      <c r="F766" s="73"/>
      <c r="G766" s="77">
        <v>37998.538981481484</v>
      </c>
      <c r="H766" s="78">
        <v>37998.538981481484</v>
      </c>
      <c r="I766" s="74"/>
      <c r="J766" s="74"/>
      <c r="K766" s="74"/>
      <c r="L766" s="74"/>
      <c r="M766" s="74"/>
      <c r="N766" s="74"/>
      <c r="O766" s="74"/>
      <c r="P766" s="74"/>
      <c r="Q766" s="74"/>
      <c r="R766" s="74"/>
      <c r="S766" s="74"/>
      <c r="T766" s="74"/>
      <c r="U766" s="76"/>
      <c r="V766" s="76"/>
      <c r="W766" s="76"/>
      <c r="X766" s="76"/>
      <c r="Y766" s="76"/>
      <c r="Z766" s="75"/>
      <c r="AA766" s="75"/>
      <c r="AB766" s="75"/>
      <c r="AC766" s="75"/>
      <c r="AD766" s="75"/>
      <c r="AE766" s="16"/>
      <c r="AF766" s="8"/>
    </row>
    <row r="767" spans="1:62" ht="13.4" customHeight="1" outlineLevel="1" x14ac:dyDescent="0.35">
      <c r="A767" s="6"/>
      <c r="B767" s="95"/>
      <c r="C767" s="17">
        <v>1</v>
      </c>
      <c r="D767" s="12"/>
      <c r="E767" s="17"/>
      <c r="F767" s="79"/>
      <c r="G767" s="80"/>
      <c r="H767" s="81"/>
      <c r="I767" s="81"/>
      <c r="J767" s="81"/>
      <c r="K767" s="81"/>
      <c r="L767" s="81"/>
      <c r="M767" s="81"/>
      <c r="N767" s="81"/>
      <c r="O767" s="81"/>
      <c r="P767" s="81"/>
      <c r="Q767" s="81"/>
      <c r="R767" s="81"/>
      <c r="S767" s="81"/>
      <c r="T767" s="81"/>
      <c r="U767" s="83"/>
      <c r="V767" s="83"/>
      <c r="W767" s="83"/>
      <c r="X767" s="83"/>
      <c r="Y767" s="83"/>
      <c r="Z767" s="82"/>
      <c r="AA767" s="82"/>
      <c r="AB767" s="82"/>
      <c r="AC767" s="82"/>
      <c r="AD767" s="82"/>
      <c r="AE767" s="16"/>
      <c r="AF767" s="8"/>
    </row>
    <row r="768" spans="1:62" ht="13.4" customHeight="1" outlineLevel="1" x14ac:dyDescent="0.35">
      <c r="A768" s="6"/>
      <c r="B768" s="95"/>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customHeight="1" outlineLevel="1" x14ac:dyDescent="0.35">
      <c r="A769" s="6"/>
      <c r="B769" s="95"/>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customHeight="1" outlineLevel="1" x14ac:dyDescent="0.35">
      <c r="A770" s="6"/>
      <c r="B770" s="95"/>
      <c r="C770" s="17"/>
      <c r="D770" s="17"/>
      <c r="E770" s="17"/>
      <c r="F770" s="17"/>
      <c r="G770" s="17"/>
      <c r="H770" s="17"/>
      <c r="I770" s="24"/>
      <c r="J770" s="24"/>
      <c r="K770" s="23"/>
      <c r="L770" s="894"/>
      <c r="M770" s="892"/>
      <c r="N770" s="892"/>
      <c r="O770" s="23"/>
      <c r="P770" s="23"/>
      <c r="Q770" s="23"/>
      <c r="R770" s="23"/>
      <c r="S770" s="23"/>
      <c r="T770" s="23"/>
      <c r="U770" s="23"/>
      <c r="V770" s="23"/>
      <c r="W770" s="23"/>
      <c r="X770" s="23"/>
      <c r="Y770" s="23"/>
      <c r="Z770" s="23"/>
      <c r="AA770" s="24"/>
      <c r="AB770" s="24"/>
      <c r="AC770" s="24"/>
      <c r="AD770" s="24"/>
      <c r="AE770" s="16"/>
      <c r="AF770" s="8"/>
    </row>
    <row r="771" spans="1:32" ht="13.4" customHeight="1" outlineLevel="1" x14ac:dyDescent="0.35">
      <c r="A771" s="6"/>
      <c r="B771" s="95"/>
      <c r="C771" s="17"/>
      <c r="D771" s="17"/>
      <c r="E771" s="17"/>
      <c r="F771" s="17"/>
      <c r="G771" s="17"/>
      <c r="H771" s="17"/>
      <c r="I771" s="23"/>
      <c r="J771" s="23"/>
      <c r="K771" s="23"/>
      <c r="L771" s="23"/>
      <c r="M771" s="23"/>
      <c r="N771" s="23"/>
      <c r="O771" s="23"/>
      <c r="P771" s="23"/>
      <c r="Q771" s="23"/>
      <c r="R771" s="23"/>
      <c r="S771" s="23"/>
      <c r="T771" s="23"/>
      <c r="U771" s="23"/>
      <c r="V771" s="23"/>
      <c r="W771" s="23"/>
      <c r="X771" s="23"/>
      <c r="Y771" s="23"/>
      <c r="Z771" s="23"/>
      <c r="AA771" s="24"/>
      <c r="AB771" s="24"/>
      <c r="AC771" s="24"/>
      <c r="AD771" s="24"/>
      <c r="AE771" s="16"/>
      <c r="AF771" s="8"/>
    </row>
    <row r="772" spans="1:32" ht="5.15" customHeight="1" outlineLevel="1" x14ac:dyDescent="0.35">
      <c r="A772" s="6"/>
      <c r="B772" s="95"/>
      <c r="C772" s="12" t="s">
        <v>107</v>
      </c>
      <c r="D772" s="17"/>
      <c r="E772" s="17"/>
      <c r="F772" s="17"/>
      <c r="G772" s="17"/>
      <c r="H772" s="17"/>
      <c r="I772" s="23"/>
      <c r="J772" s="141"/>
      <c r="K772" s="141"/>
      <c r="L772" s="108" t="s">
        <v>108</v>
      </c>
      <c r="M772" s="23"/>
      <c r="N772" s="23"/>
      <c r="O772" s="23"/>
      <c r="P772" s="23"/>
      <c r="Q772" s="23"/>
      <c r="R772" s="23"/>
      <c r="S772" s="23"/>
      <c r="T772" s="23"/>
      <c r="U772" s="23"/>
      <c r="V772" s="23"/>
      <c r="W772" s="23"/>
      <c r="X772" s="23"/>
      <c r="Y772" s="23"/>
      <c r="Z772" s="23"/>
      <c r="AA772" s="24"/>
      <c r="AB772" s="24"/>
      <c r="AC772" s="24"/>
      <c r="AD772" s="24"/>
      <c r="AE772" s="16"/>
      <c r="AF772" s="8"/>
    </row>
    <row r="773" spans="1:32" ht="5.15" customHeight="1" outlineLevel="1" x14ac:dyDescent="0.35">
      <c r="A773" s="6"/>
      <c r="B773" s="95"/>
      <c r="C773" s="17"/>
      <c r="D773" s="17"/>
      <c r="E773" s="17"/>
      <c r="F773" s="13"/>
      <c r="G773" s="27"/>
      <c r="H773" s="27"/>
      <c r="I773" s="28"/>
      <c r="J773" s="54"/>
      <c r="K773" s="54"/>
      <c r="L773" s="28"/>
      <c r="M773" s="28"/>
      <c r="N773" s="28"/>
      <c r="O773" s="85"/>
      <c r="P773" s="85"/>
      <c r="Q773" s="85"/>
      <c r="R773" s="85"/>
      <c r="S773" s="85"/>
      <c r="T773" s="85"/>
      <c r="U773" s="85"/>
      <c r="V773" s="85"/>
      <c r="W773" s="85"/>
      <c r="X773" s="85"/>
      <c r="Y773" s="85"/>
      <c r="Z773" s="85"/>
      <c r="AA773" s="13"/>
      <c r="AB773" s="13"/>
      <c r="AC773" s="13"/>
      <c r="AD773" s="13"/>
      <c r="AE773" s="16"/>
      <c r="AF773" s="8"/>
    </row>
    <row r="774" spans="1:32" ht="13.4" customHeight="1" outlineLevel="1" x14ac:dyDescent="0.35">
      <c r="A774" s="6"/>
      <c r="B774" s="95"/>
      <c r="C774" s="17"/>
      <c r="D774" s="17"/>
      <c r="E774" s="17"/>
      <c r="F774" s="13"/>
      <c r="G774" s="567" t="s">
        <v>199</v>
      </c>
      <c r="H774" s="34"/>
      <c r="I774" s="34"/>
      <c r="J774" s="29"/>
      <c r="K774" s="32"/>
      <c r="L774" s="32" t="s">
        <v>352</v>
      </c>
      <c r="M774" s="101" t="s">
        <v>365</v>
      </c>
      <c r="N774" s="101" t="s">
        <v>53</v>
      </c>
      <c r="O774" s="101" t="s">
        <v>54</v>
      </c>
      <c r="P774" s="101" t="s">
        <v>55</v>
      </c>
      <c r="Q774" s="101" t="s">
        <v>56</v>
      </c>
      <c r="R774" s="101" t="s">
        <v>861</v>
      </c>
      <c r="S774" s="101" t="s">
        <v>862</v>
      </c>
      <c r="T774" s="101" t="s">
        <v>863</v>
      </c>
      <c r="U774" s="101" t="s">
        <v>1071</v>
      </c>
      <c r="V774" s="91"/>
      <c r="W774" s="91"/>
      <c r="X774" s="91"/>
      <c r="Y774" s="91"/>
      <c r="Z774" s="91"/>
      <c r="AA774" s="13"/>
      <c r="AB774" s="13"/>
      <c r="AC774" s="13"/>
      <c r="AD774" s="13"/>
      <c r="AE774" s="16"/>
      <c r="AF774" s="8"/>
    </row>
    <row r="775" spans="1:32" ht="13.4" customHeight="1" outlineLevel="1" x14ac:dyDescent="0.35">
      <c r="A775" s="6"/>
      <c r="B775" s="95"/>
      <c r="C775" s="17"/>
      <c r="D775" s="17"/>
      <c r="E775" s="17"/>
      <c r="F775" s="13"/>
      <c r="H775" s="34"/>
      <c r="I775" s="34"/>
      <c r="J775" s="32"/>
      <c r="K775" s="142" t="s">
        <v>200</v>
      </c>
      <c r="L775" s="99" t="s">
        <v>364</v>
      </c>
      <c r="M775" s="672">
        <v>0</v>
      </c>
      <c r="N775" s="672">
        <v>0</v>
      </c>
      <c r="O775" s="672">
        <v>0</v>
      </c>
      <c r="P775" s="672">
        <v>0</v>
      </c>
      <c r="Q775" s="672">
        <v>0</v>
      </c>
      <c r="R775" s="672">
        <v>0</v>
      </c>
      <c r="S775" s="672">
        <v>0</v>
      </c>
      <c r="T775" s="672">
        <v>0</v>
      </c>
      <c r="U775" s="672">
        <v>0</v>
      </c>
      <c r="V775" s="91"/>
      <c r="W775" s="91"/>
      <c r="X775" s="91"/>
      <c r="Y775" s="91"/>
      <c r="Z775" s="91"/>
      <c r="AA775" s="13"/>
      <c r="AB775" s="13"/>
      <c r="AC775" s="13"/>
      <c r="AD775" s="13"/>
      <c r="AE775" s="16"/>
      <c r="AF775" s="8"/>
    </row>
    <row r="776" spans="1:32" ht="13.4" customHeight="1" outlineLevel="1" x14ac:dyDescent="0.35">
      <c r="A776" s="6"/>
      <c r="B776" s="95"/>
      <c r="C776" s="17"/>
      <c r="D776" s="17"/>
      <c r="E776" s="17"/>
      <c r="F776" s="13"/>
      <c r="G776" s="48"/>
      <c r="H776" s="34"/>
      <c r="I776" s="34"/>
      <c r="J776" s="32"/>
      <c r="K776" s="32"/>
      <c r="L776" s="99" t="s">
        <v>129</v>
      </c>
      <c r="M776" s="878">
        <f t="shared" ref="M776:M784" si="166">4*V$229</f>
        <v>2.8955165692007796</v>
      </c>
      <c r="N776" s="878">
        <f t="shared" ref="N776:N784" si="167">4*W$229</f>
        <v>3.6046783625730989</v>
      </c>
      <c r="O776" s="878">
        <f t="shared" ref="O776:O784" si="168">4*X$229</f>
        <v>4.0974658869395713</v>
      </c>
      <c r="P776" s="878">
        <f t="shared" ref="P776:P784" si="169">4*Y$229</f>
        <v>4</v>
      </c>
      <c r="Q776" s="878">
        <f>4*Z$229</f>
        <v>4.3001949317738797</v>
      </c>
      <c r="R776" s="878">
        <f t="shared" ref="R776:R784" si="170">4*AA$229</f>
        <v>3.9473684210526314</v>
      </c>
      <c r="S776" s="878">
        <f t="shared" ref="S776:S784" si="171">4*AB$229</f>
        <v>3.5649122807017544</v>
      </c>
      <c r="T776" s="878">
        <f t="shared" ref="T776:T784" si="172">4*AC$229</f>
        <v>2.2400000000000002</v>
      </c>
      <c r="U776" s="878">
        <f t="shared" ref="U776:U784" si="173">4*AD$229</f>
        <v>0</v>
      </c>
      <c r="V776" s="91"/>
      <c r="W776" s="91"/>
      <c r="X776" s="91"/>
      <c r="Y776" s="91"/>
      <c r="Z776" s="91"/>
      <c r="AA776" s="13"/>
      <c r="AB776" s="13"/>
      <c r="AC776" s="13"/>
      <c r="AD776" s="13"/>
      <c r="AE776" s="16"/>
      <c r="AF776" s="8"/>
    </row>
    <row r="777" spans="1:32" ht="13.4" customHeight="1" outlineLevel="1" x14ac:dyDescent="0.35">
      <c r="A777" s="6"/>
      <c r="B777" s="95"/>
      <c r="C777" s="17"/>
      <c r="D777" s="17"/>
      <c r="E777" s="17"/>
      <c r="F777" s="13"/>
      <c r="G777" s="48"/>
      <c r="H777" s="34"/>
      <c r="I777" s="34"/>
      <c r="J777" s="32"/>
      <c r="K777" s="32"/>
      <c r="L777" s="99" t="s">
        <v>130</v>
      </c>
      <c r="M777" s="878">
        <f t="shared" si="166"/>
        <v>2.8955165692007796</v>
      </c>
      <c r="N777" s="878">
        <f t="shared" si="167"/>
        <v>3.6046783625730989</v>
      </c>
      <c r="O777" s="878">
        <f t="shared" si="168"/>
        <v>4.0974658869395713</v>
      </c>
      <c r="P777" s="878">
        <f t="shared" si="169"/>
        <v>4</v>
      </c>
      <c r="Q777" s="878">
        <f t="shared" ref="Q777:Q784" si="174">4*Z$229</f>
        <v>4.3001949317738797</v>
      </c>
      <c r="R777" s="878">
        <f t="shared" si="170"/>
        <v>3.9473684210526314</v>
      </c>
      <c r="S777" s="878">
        <f t="shared" si="171"/>
        <v>3.5649122807017544</v>
      </c>
      <c r="T777" s="878">
        <f t="shared" si="172"/>
        <v>2.2400000000000002</v>
      </c>
      <c r="U777" s="878">
        <f t="shared" si="173"/>
        <v>0</v>
      </c>
      <c r="V777" s="91"/>
      <c r="W777" s="91"/>
      <c r="X777" s="91"/>
      <c r="Y777" s="91"/>
      <c r="Z777" s="91"/>
      <c r="AA777" s="13"/>
      <c r="AB777" s="13"/>
      <c r="AC777" s="13"/>
      <c r="AD777" s="13"/>
      <c r="AE777" s="16"/>
      <c r="AF777" s="8"/>
    </row>
    <row r="778" spans="1:32" ht="13.4" customHeight="1" outlineLevel="1" x14ac:dyDescent="0.35">
      <c r="A778" s="6"/>
      <c r="B778" s="95"/>
      <c r="C778" s="17"/>
      <c r="D778" s="17"/>
      <c r="E778" s="17"/>
      <c r="F778" s="13"/>
      <c r="G778" s="48"/>
      <c r="H778" s="34"/>
      <c r="I778" s="34"/>
      <c r="J778" s="32"/>
      <c r="K778" s="32"/>
      <c r="L778" s="99" t="s">
        <v>131</v>
      </c>
      <c r="M778" s="878">
        <f t="shared" si="166"/>
        <v>2.8955165692007796</v>
      </c>
      <c r="N778" s="878">
        <f t="shared" si="167"/>
        <v>3.6046783625730989</v>
      </c>
      <c r="O778" s="878">
        <f t="shared" si="168"/>
        <v>4.0974658869395713</v>
      </c>
      <c r="P778" s="878">
        <f t="shared" si="169"/>
        <v>4</v>
      </c>
      <c r="Q778" s="878">
        <f t="shared" si="174"/>
        <v>4.3001949317738797</v>
      </c>
      <c r="R778" s="878">
        <f t="shared" si="170"/>
        <v>3.9473684210526314</v>
      </c>
      <c r="S778" s="878">
        <f t="shared" si="171"/>
        <v>3.5649122807017544</v>
      </c>
      <c r="T778" s="878">
        <f t="shared" si="172"/>
        <v>2.2400000000000002</v>
      </c>
      <c r="U778" s="878">
        <f t="shared" si="173"/>
        <v>0</v>
      </c>
      <c r="V778" s="91"/>
      <c r="W778" s="91"/>
      <c r="X778" s="91"/>
      <c r="Y778" s="91"/>
      <c r="Z778" s="91"/>
      <c r="AA778" s="13"/>
      <c r="AB778" s="13"/>
      <c r="AC778" s="13"/>
      <c r="AD778" s="13"/>
      <c r="AE778" s="16"/>
      <c r="AF778" s="8"/>
    </row>
    <row r="779" spans="1:32" ht="13.4" customHeight="1" outlineLevel="1" x14ac:dyDescent="0.35">
      <c r="A779" s="6"/>
      <c r="B779" s="95"/>
      <c r="C779" s="17"/>
      <c r="D779" s="17"/>
      <c r="E779" s="17"/>
      <c r="F779" s="13"/>
      <c r="G779" s="48"/>
      <c r="H779" s="34"/>
      <c r="I779" s="34"/>
      <c r="J779" s="32"/>
      <c r="K779" s="32"/>
      <c r="L779" s="99" t="s">
        <v>132</v>
      </c>
      <c r="M779" s="878">
        <f t="shared" si="166"/>
        <v>2.8955165692007796</v>
      </c>
      <c r="N779" s="878">
        <f t="shared" si="167"/>
        <v>3.6046783625730989</v>
      </c>
      <c r="O779" s="878">
        <f t="shared" si="168"/>
        <v>4.0974658869395713</v>
      </c>
      <c r="P779" s="878">
        <f t="shared" si="169"/>
        <v>4</v>
      </c>
      <c r="Q779" s="878">
        <f t="shared" si="174"/>
        <v>4.3001949317738797</v>
      </c>
      <c r="R779" s="878">
        <f t="shared" si="170"/>
        <v>3.9473684210526314</v>
      </c>
      <c r="S779" s="878">
        <f t="shared" si="171"/>
        <v>3.5649122807017544</v>
      </c>
      <c r="T779" s="878">
        <f t="shared" si="172"/>
        <v>2.2400000000000002</v>
      </c>
      <c r="U779" s="878">
        <f t="shared" si="173"/>
        <v>0</v>
      </c>
      <c r="V779" s="91"/>
      <c r="W779" s="91"/>
      <c r="X779" s="91"/>
      <c r="Y779" s="91"/>
      <c r="Z779" s="91"/>
      <c r="AA779" s="13"/>
      <c r="AB779" s="13"/>
      <c r="AC779" s="13"/>
      <c r="AD779" s="13"/>
      <c r="AE779" s="16"/>
      <c r="AF779" s="8"/>
    </row>
    <row r="780" spans="1:32" ht="13.4" customHeight="1" outlineLevel="1" x14ac:dyDescent="0.35">
      <c r="A780" s="6"/>
      <c r="B780" s="95"/>
      <c r="C780" s="17"/>
      <c r="D780" s="17"/>
      <c r="E780" s="17"/>
      <c r="F780" s="13"/>
      <c r="G780" s="48"/>
      <c r="H780" s="34"/>
      <c r="I780" s="34"/>
      <c r="J780" s="32"/>
      <c r="K780" s="32"/>
      <c r="L780" s="99" t="s">
        <v>133</v>
      </c>
      <c r="M780" s="878">
        <f t="shared" si="166"/>
        <v>2.8955165692007796</v>
      </c>
      <c r="N780" s="878">
        <f t="shared" si="167"/>
        <v>3.6046783625730989</v>
      </c>
      <c r="O780" s="878">
        <f t="shared" si="168"/>
        <v>4.0974658869395713</v>
      </c>
      <c r="P780" s="878">
        <f t="shared" si="169"/>
        <v>4</v>
      </c>
      <c r="Q780" s="878">
        <f t="shared" si="174"/>
        <v>4.3001949317738797</v>
      </c>
      <c r="R780" s="878">
        <f t="shared" si="170"/>
        <v>3.9473684210526314</v>
      </c>
      <c r="S780" s="878">
        <f t="shared" si="171"/>
        <v>3.5649122807017544</v>
      </c>
      <c r="T780" s="878">
        <f t="shared" si="172"/>
        <v>2.2400000000000002</v>
      </c>
      <c r="U780" s="878">
        <f t="shared" si="173"/>
        <v>0</v>
      </c>
      <c r="V780" s="91"/>
      <c r="W780" s="91"/>
      <c r="X780" s="91"/>
      <c r="Y780" s="91"/>
      <c r="Z780" s="91"/>
      <c r="AA780" s="13"/>
      <c r="AB780" s="13"/>
      <c r="AC780" s="13"/>
      <c r="AD780" s="13"/>
      <c r="AE780" s="16"/>
      <c r="AF780" s="8"/>
    </row>
    <row r="781" spans="1:32" ht="13.4" customHeight="1" outlineLevel="1" x14ac:dyDescent="0.35">
      <c r="A781" s="6"/>
      <c r="B781" s="95"/>
      <c r="C781" s="17"/>
      <c r="D781" s="17"/>
      <c r="E781" s="17"/>
      <c r="F781" s="13"/>
      <c r="G781" s="48"/>
      <c r="H781" s="34"/>
      <c r="I781" s="34"/>
      <c r="J781" s="32"/>
      <c r="K781" s="32"/>
      <c r="L781" s="99" t="s">
        <v>134</v>
      </c>
      <c r="M781" s="878">
        <f t="shared" si="166"/>
        <v>2.8955165692007796</v>
      </c>
      <c r="N781" s="878">
        <f t="shared" si="167"/>
        <v>3.6046783625730989</v>
      </c>
      <c r="O781" s="878">
        <f t="shared" si="168"/>
        <v>4.0974658869395713</v>
      </c>
      <c r="P781" s="878">
        <f t="shared" si="169"/>
        <v>4</v>
      </c>
      <c r="Q781" s="878">
        <f t="shared" si="174"/>
        <v>4.3001949317738797</v>
      </c>
      <c r="R781" s="878">
        <f t="shared" si="170"/>
        <v>3.9473684210526314</v>
      </c>
      <c r="S781" s="878">
        <f t="shared" si="171"/>
        <v>3.5649122807017544</v>
      </c>
      <c r="T781" s="878">
        <f t="shared" si="172"/>
        <v>2.2400000000000002</v>
      </c>
      <c r="U781" s="878">
        <f t="shared" si="173"/>
        <v>0</v>
      </c>
      <c r="V781" s="91"/>
      <c r="W781" s="91"/>
      <c r="X781" s="91"/>
      <c r="Y781" s="91"/>
      <c r="Z781" s="91"/>
      <c r="AA781" s="13"/>
      <c r="AB781" s="13"/>
      <c r="AC781" s="13"/>
      <c r="AD781" s="13"/>
      <c r="AE781" s="16"/>
      <c r="AF781" s="8"/>
    </row>
    <row r="782" spans="1:32" ht="13.4" customHeight="1" outlineLevel="1" x14ac:dyDescent="0.35">
      <c r="A782" s="6"/>
      <c r="B782" s="95"/>
      <c r="C782" s="17"/>
      <c r="D782" s="17"/>
      <c r="E782" s="17"/>
      <c r="F782" s="13"/>
      <c r="G782" s="48"/>
      <c r="H782" s="34"/>
      <c r="I782" s="34"/>
      <c r="J782" s="32"/>
      <c r="K782" s="32"/>
      <c r="L782" s="99" t="s">
        <v>135</v>
      </c>
      <c r="M782" s="878">
        <f t="shared" si="166"/>
        <v>2.8955165692007796</v>
      </c>
      <c r="N782" s="878">
        <f t="shared" si="167"/>
        <v>3.6046783625730989</v>
      </c>
      <c r="O782" s="878">
        <f t="shared" si="168"/>
        <v>4.0974658869395713</v>
      </c>
      <c r="P782" s="878">
        <f t="shared" si="169"/>
        <v>4</v>
      </c>
      <c r="Q782" s="878">
        <f t="shared" si="174"/>
        <v>4.3001949317738797</v>
      </c>
      <c r="R782" s="878">
        <f t="shared" si="170"/>
        <v>3.9473684210526314</v>
      </c>
      <c r="S782" s="878">
        <f t="shared" si="171"/>
        <v>3.5649122807017544</v>
      </c>
      <c r="T782" s="878">
        <f t="shared" si="172"/>
        <v>2.2400000000000002</v>
      </c>
      <c r="U782" s="878">
        <f t="shared" si="173"/>
        <v>0</v>
      </c>
      <c r="V782" s="91"/>
      <c r="W782" s="91"/>
      <c r="X782" s="91"/>
      <c r="Y782" s="91"/>
      <c r="Z782" s="91"/>
      <c r="AA782" s="13"/>
      <c r="AB782" s="13"/>
      <c r="AC782" s="13"/>
      <c r="AD782" s="13"/>
      <c r="AE782" s="16"/>
      <c r="AF782" s="8"/>
    </row>
    <row r="783" spans="1:32" ht="13.4" customHeight="1" outlineLevel="1" x14ac:dyDescent="0.35">
      <c r="A783" s="6"/>
      <c r="B783" s="95"/>
      <c r="C783" s="17"/>
      <c r="D783" s="17"/>
      <c r="E783" s="17"/>
      <c r="F783" s="13"/>
      <c r="G783" s="48"/>
      <c r="H783" s="34"/>
      <c r="I783" s="34"/>
      <c r="J783" s="32"/>
      <c r="K783" s="32"/>
      <c r="L783" s="99" t="s">
        <v>136</v>
      </c>
      <c r="M783" s="878">
        <f t="shared" si="166"/>
        <v>2.8955165692007796</v>
      </c>
      <c r="N783" s="878">
        <f t="shared" si="167"/>
        <v>3.6046783625730989</v>
      </c>
      <c r="O783" s="878">
        <f t="shared" si="168"/>
        <v>4.0974658869395713</v>
      </c>
      <c r="P783" s="878">
        <f t="shared" si="169"/>
        <v>4</v>
      </c>
      <c r="Q783" s="878">
        <f t="shared" si="174"/>
        <v>4.3001949317738797</v>
      </c>
      <c r="R783" s="878">
        <f t="shared" si="170"/>
        <v>3.9473684210526314</v>
      </c>
      <c r="S783" s="878">
        <f t="shared" si="171"/>
        <v>3.5649122807017544</v>
      </c>
      <c r="T783" s="878">
        <f t="shared" si="172"/>
        <v>2.2400000000000002</v>
      </c>
      <c r="U783" s="878">
        <f t="shared" si="173"/>
        <v>0</v>
      </c>
      <c r="V783" s="91"/>
      <c r="W783" s="91"/>
      <c r="X783" s="91"/>
      <c r="Y783" s="91"/>
      <c r="Z783" s="91"/>
      <c r="AA783" s="13"/>
      <c r="AB783" s="13"/>
      <c r="AC783" s="13"/>
      <c r="AD783" s="13"/>
      <c r="AE783" s="16"/>
      <c r="AF783" s="8"/>
    </row>
    <row r="784" spans="1:32" ht="13.4" customHeight="1" outlineLevel="1" x14ac:dyDescent="0.35">
      <c r="A784" s="6"/>
      <c r="B784" s="95"/>
      <c r="C784" s="17"/>
      <c r="D784" s="17"/>
      <c r="E784" s="17"/>
      <c r="F784" s="13"/>
      <c r="G784" s="48"/>
      <c r="H784" s="34"/>
      <c r="I784" s="34"/>
      <c r="J784" s="32"/>
      <c r="K784" s="32"/>
      <c r="L784" s="99" t="s">
        <v>137</v>
      </c>
      <c r="M784" s="878">
        <f t="shared" si="166"/>
        <v>2.8955165692007796</v>
      </c>
      <c r="N784" s="878">
        <f t="shared" si="167"/>
        <v>3.6046783625730989</v>
      </c>
      <c r="O784" s="878">
        <f t="shared" si="168"/>
        <v>4.0974658869395713</v>
      </c>
      <c r="P784" s="878">
        <f t="shared" si="169"/>
        <v>4</v>
      </c>
      <c r="Q784" s="878">
        <f t="shared" si="174"/>
        <v>4.3001949317738797</v>
      </c>
      <c r="R784" s="878">
        <f t="shared" si="170"/>
        <v>3.9473684210526314</v>
      </c>
      <c r="S784" s="878">
        <f t="shared" si="171"/>
        <v>3.5649122807017544</v>
      </c>
      <c r="T784" s="878">
        <f t="shared" si="172"/>
        <v>2.2400000000000002</v>
      </c>
      <c r="U784" s="878">
        <f t="shared" si="173"/>
        <v>0</v>
      </c>
      <c r="V784" s="91"/>
      <c r="W784" s="91"/>
      <c r="X784" s="91"/>
      <c r="Y784" s="91"/>
      <c r="Z784" s="91"/>
      <c r="AA784" s="13"/>
      <c r="AB784" s="13"/>
      <c r="AC784" s="13"/>
      <c r="AD784" s="13"/>
      <c r="AE784" s="16"/>
      <c r="AF784" s="8"/>
    </row>
    <row r="785" spans="1:58" s="104" customFormat="1" ht="13.4" hidden="1" customHeight="1" outlineLevel="2" x14ac:dyDescent="0.35">
      <c r="A785" s="102"/>
      <c r="B785" s="95"/>
      <c r="C785" s="17"/>
      <c r="D785" s="17"/>
      <c r="E785" s="17"/>
      <c r="F785" s="13"/>
      <c r="G785" s="86"/>
      <c r="H785" s="86"/>
      <c r="K785" s="99" t="s">
        <v>379</v>
      </c>
      <c r="L785" s="99" t="s">
        <v>364</v>
      </c>
      <c r="M785" s="5">
        <f>INDEX(M$775:M$784,MATCH($L785,$L$775:$L$784,0))</f>
        <v>0</v>
      </c>
      <c r="N785" s="5">
        <f t="shared" ref="N785:S800" si="175">INDEX(N$775:N$784,MATCH($L785,$L$775:$L$784,0))</f>
        <v>0</v>
      </c>
      <c r="O785" s="5">
        <f t="shared" si="175"/>
        <v>0</v>
      </c>
      <c r="P785" s="5">
        <f t="shared" si="175"/>
        <v>0</v>
      </c>
      <c r="Q785" s="5">
        <f t="shared" si="175"/>
        <v>0</v>
      </c>
      <c r="R785" s="5">
        <f t="shared" si="175"/>
        <v>0</v>
      </c>
      <c r="S785" s="5">
        <f t="shared" si="175"/>
        <v>0</v>
      </c>
      <c r="T785" s="5">
        <f t="shared" ref="T785:U804" si="176">INDEX(T$775:T$784,MATCH($L785,$L$775:$L$784,0))</f>
        <v>0</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129</v>
      </c>
      <c r="M786" s="5">
        <f t="shared" ref="M786:S817" si="177">INDEX(M$775:M$784,MATCH($L786,$L$775:$L$784,0))</f>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130</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131</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132</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133</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134</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135</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136</v>
      </c>
      <c r="M793" s="5">
        <f t="shared" si="177"/>
        <v>2.8955165692007796</v>
      </c>
      <c r="N793" s="5">
        <f t="shared" si="175"/>
        <v>3.6046783625730989</v>
      </c>
      <c r="O793" s="5">
        <f t="shared" si="175"/>
        <v>4.0974658869395713</v>
      </c>
      <c r="P793" s="5">
        <f t="shared" si="175"/>
        <v>4</v>
      </c>
      <c r="Q793" s="5">
        <f t="shared" si="175"/>
        <v>4.3001949317738797</v>
      </c>
      <c r="R793" s="5">
        <f t="shared" si="175"/>
        <v>3.9473684210526314</v>
      </c>
      <c r="S793" s="5">
        <f t="shared" si="175"/>
        <v>3.5649122807017544</v>
      </c>
      <c r="T793" s="5">
        <f t="shared" si="176"/>
        <v>2.2400000000000002</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137</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t="s">
        <v>772</v>
      </c>
      <c r="L795" s="99" t="s">
        <v>364</v>
      </c>
      <c r="M795" s="5">
        <f t="shared" si="177"/>
        <v>0</v>
      </c>
      <c r="N795" s="5">
        <f t="shared" si="175"/>
        <v>0</v>
      </c>
      <c r="O795" s="5">
        <f t="shared" si="175"/>
        <v>0</v>
      </c>
      <c r="P795" s="5">
        <f t="shared" si="175"/>
        <v>0</v>
      </c>
      <c r="Q795" s="5">
        <f t="shared" si="175"/>
        <v>0</v>
      </c>
      <c r="R795" s="5">
        <f t="shared" si="175"/>
        <v>0</v>
      </c>
      <c r="S795" s="5">
        <f t="shared" si="175"/>
        <v>0</v>
      </c>
      <c r="T795" s="5">
        <f t="shared" si="176"/>
        <v>0</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129</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130</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131</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132</v>
      </c>
      <c r="M799" s="5">
        <f t="shared" si="177"/>
        <v>2.8955165692007796</v>
      </c>
      <c r="N799" s="5">
        <f t="shared" si="175"/>
        <v>3.6046783625730989</v>
      </c>
      <c r="O799" s="5">
        <f t="shared" si="175"/>
        <v>4.0974658869395713</v>
      </c>
      <c r="P799" s="5">
        <f t="shared" si="175"/>
        <v>4</v>
      </c>
      <c r="Q799" s="5">
        <f t="shared" si="175"/>
        <v>4.3001949317738797</v>
      </c>
      <c r="R799" s="5">
        <f t="shared" si="175"/>
        <v>3.9473684210526314</v>
      </c>
      <c r="S799" s="5">
        <f t="shared" si="175"/>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133</v>
      </c>
      <c r="M800" s="5">
        <f t="shared" si="177"/>
        <v>2.8955165692007796</v>
      </c>
      <c r="N800" s="5">
        <f t="shared" si="175"/>
        <v>3.6046783625730989</v>
      </c>
      <c r="O800" s="5">
        <f t="shared" si="175"/>
        <v>4.0974658869395713</v>
      </c>
      <c r="P800" s="5">
        <f t="shared" si="175"/>
        <v>4</v>
      </c>
      <c r="Q800" s="5">
        <f t="shared" si="175"/>
        <v>4.3001949317738797</v>
      </c>
      <c r="R800" s="5">
        <f t="shared" si="175"/>
        <v>3.9473684210526314</v>
      </c>
      <c r="S800" s="5">
        <f t="shared" si="175"/>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134</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135</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136</v>
      </c>
      <c r="M803" s="5">
        <f t="shared" si="177"/>
        <v>2.8955165692007796</v>
      </c>
      <c r="N803" s="5">
        <f t="shared" si="177"/>
        <v>3.6046783625730989</v>
      </c>
      <c r="O803" s="5">
        <f t="shared" si="177"/>
        <v>4.0974658869395713</v>
      </c>
      <c r="P803" s="5">
        <f t="shared" si="177"/>
        <v>4</v>
      </c>
      <c r="Q803" s="5">
        <f t="shared" si="177"/>
        <v>4.3001949317738797</v>
      </c>
      <c r="R803" s="5">
        <f t="shared" si="177"/>
        <v>3.9473684210526314</v>
      </c>
      <c r="S803" s="5">
        <f t="shared" si="177"/>
        <v>3.5649122807017544</v>
      </c>
      <c r="T803" s="5">
        <f t="shared" si="176"/>
        <v>2.2400000000000002</v>
      </c>
      <c r="U803" s="5">
        <f t="shared" si="176"/>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137</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6"/>
        <v>2.2400000000000002</v>
      </c>
      <c r="U804" s="5">
        <f t="shared" si="176"/>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t="s">
        <v>773</v>
      </c>
      <c r="L805" s="99" t="s">
        <v>364</v>
      </c>
      <c r="M805" s="5">
        <f t="shared" si="177"/>
        <v>0</v>
      </c>
      <c r="N805" s="5">
        <f t="shared" si="177"/>
        <v>0</v>
      </c>
      <c r="O805" s="5">
        <f t="shared" si="177"/>
        <v>0</v>
      </c>
      <c r="P805" s="5">
        <f t="shared" si="177"/>
        <v>0</v>
      </c>
      <c r="Q805" s="5">
        <f t="shared" si="177"/>
        <v>0</v>
      </c>
      <c r="R805" s="5">
        <f t="shared" si="177"/>
        <v>0</v>
      </c>
      <c r="S805" s="5">
        <f t="shared" si="177"/>
        <v>0</v>
      </c>
      <c r="T805" s="5">
        <f t="shared" ref="T805:U824" si="178">INDEX(T$775:T$784,MATCH($L805,$L$775:$L$784,0))</f>
        <v>0</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129</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130</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131</v>
      </c>
      <c r="M808" s="5">
        <f t="shared" si="177"/>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132</v>
      </c>
      <c r="M809" s="5">
        <f t="shared" si="177"/>
        <v>2.8955165692007796</v>
      </c>
      <c r="N809" s="5">
        <f t="shared" si="177"/>
        <v>3.6046783625730989</v>
      </c>
      <c r="O809" s="5">
        <f t="shared" si="177"/>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133</v>
      </c>
      <c r="M810" s="5">
        <f>INDEX(M$775:M$784,MATCH($L810,$L$775:$L$784,0))</f>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134</v>
      </c>
      <c r="M811" s="5">
        <f t="shared" si="177"/>
        <v>2.8955165692007796</v>
      </c>
      <c r="N811" s="5">
        <f t="shared" si="177"/>
        <v>3.6046783625730989</v>
      </c>
      <c r="O811" s="5">
        <f>INDEX(O$775:O$784,MATCH($L811,$L$775:$L$784,0))</f>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135</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136</v>
      </c>
      <c r="M813" s="5">
        <f t="shared" si="177"/>
        <v>2.8955165692007796</v>
      </c>
      <c r="N813" s="5">
        <f t="shared" si="177"/>
        <v>3.6046783625730989</v>
      </c>
      <c r="O813" s="5">
        <f t="shared" si="177"/>
        <v>4.0974658869395713</v>
      </c>
      <c r="P813" s="5">
        <f t="shared" si="177"/>
        <v>4</v>
      </c>
      <c r="Q813" s="5">
        <f t="shared" si="177"/>
        <v>4.3001949317738797</v>
      </c>
      <c r="R813" s="5">
        <f t="shared" si="177"/>
        <v>3.9473684210526314</v>
      </c>
      <c r="S813" s="5">
        <f t="shared" si="177"/>
        <v>3.5649122807017544</v>
      </c>
      <c r="T813" s="5">
        <f t="shared" si="178"/>
        <v>2.2400000000000002</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137</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t="s">
        <v>774</v>
      </c>
      <c r="L815" s="99" t="s">
        <v>364</v>
      </c>
      <c r="M815" s="5">
        <f t="shared" si="177"/>
        <v>0</v>
      </c>
      <c r="N815" s="5">
        <f t="shared" si="177"/>
        <v>0</v>
      </c>
      <c r="O815" s="5">
        <f t="shared" si="177"/>
        <v>0</v>
      </c>
      <c r="P815" s="5">
        <f t="shared" si="177"/>
        <v>0</v>
      </c>
      <c r="Q815" s="5">
        <f t="shared" si="177"/>
        <v>0</v>
      </c>
      <c r="R815" s="5">
        <f t="shared" si="177"/>
        <v>0</v>
      </c>
      <c r="S815" s="5">
        <f t="shared" si="177"/>
        <v>0</v>
      </c>
      <c r="T815" s="5">
        <f t="shared" si="178"/>
        <v>0</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129</v>
      </c>
      <c r="M816" s="5">
        <f t="shared" si="177"/>
        <v>2.8955165692007796</v>
      </c>
      <c r="N816" s="5">
        <f t="shared" si="177"/>
        <v>3.6046783625730989</v>
      </c>
      <c r="O816" s="5">
        <f t="shared" si="177"/>
        <v>4.0974658869395713</v>
      </c>
      <c r="P816" s="5">
        <f t="shared" si="177"/>
        <v>4</v>
      </c>
      <c r="Q816" s="5">
        <f t="shared" si="177"/>
        <v>4.3001949317738797</v>
      </c>
      <c r="R816" s="5">
        <f t="shared" si="177"/>
        <v>3.9473684210526314</v>
      </c>
      <c r="S816" s="5">
        <f t="shared" si="177"/>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130</v>
      </c>
      <c r="M817" s="5">
        <f t="shared" si="177"/>
        <v>2.8955165692007796</v>
      </c>
      <c r="N817" s="5">
        <f t="shared" si="177"/>
        <v>3.6046783625730989</v>
      </c>
      <c r="O817" s="5">
        <f t="shared" si="177"/>
        <v>4.0974658869395713</v>
      </c>
      <c r="P817" s="5">
        <f t="shared" si="177"/>
        <v>4</v>
      </c>
      <c r="Q817" s="5">
        <f t="shared" si="177"/>
        <v>4.3001949317738797</v>
      </c>
      <c r="R817" s="5">
        <f t="shared" si="177"/>
        <v>3.9473684210526314</v>
      </c>
      <c r="S817" s="5">
        <f t="shared" si="177"/>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131</v>
      </c>
      <c r="M818" s="5">
        <f t="shared" ref="M818:S849" si="179">INDEX(M$775:M$784,MATCH($L818,$L$775:$L$784,0))</f>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132</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133</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134</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135</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136</v>
      </c>
      <c r="M823" s="5">
        <f t="shared" si="179"/>
        <v>2.8955165692007796</v>
      </c>
      <c r="N823" s="5">
        <f t="shared" si="179"/>
        <v>3.6046783625730989</v>
      </c>
      <c r="O823" s="5">
        <f t="shared" si="179"/>
        <v>4.0974658869395713</v>
      </c>
      <c r="P823" s="5">
        <f t="shared" si="179"/>
        <v>4</v>
      </c>
      <c r="Q823" s="5">
        <f t="shared" si="179"/>
        <v>4.3001949317738797</v>
      </c>
      <c r="R823" s="5">
        <f t="shared" si="179"/>
        <v>3.9473684210526314</v>
      </c>
      <c r="S823" s="5">
        <f t="shared" si="179"/>
        <v>3.5649122807017544</v>
      </c>
      <c r="T823" s="5">
        <f t="shared" si="178"/>
        <v>2.2400000000000002</v>
      </c>
      <c r="U823" s="5">
        <f t="shared" si="178"/>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137</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78"/>
        <v>2.2400000000000002</v>
      </c>
      <c r="U824" s="5">
        <f t="shared" si="178"/>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t="s">
        <v>775</v>
      </c>
      <c r="L825" s="99" t="s">
        <v>364</v>
      </c>
      <c r="M825" s="5">
        <f t="shared" si="179"/>
        <v>0</v>
      </c>
      <c r="N825" s="5">
        <f t="shared" si="179"/>
        <v>0</v>
      </c>
      <c r="O825" s="5">
        <f t="shared" si="179"/>
        <v>0</v>
      </c>
      <c r="P825" s="5">
        <f t="shared" si="179"/>
        <v>0</v>
      </c>
      <c r="Q825" s="5">
        <f t="shared" si="179"/>
        <v>0</v>
      </c>
      <c r="R825" s="5">
        <f t="shared" si="179"/>
        <v>0</v>
      </c>
      <c r="S825" s="5">
        <f t="shared" si="179"/>
        <v>0</v>
      </c>
      <c r="T825" s="5">
        <f t="shared" ref="T825:U844" si="180">INDEX(T$775:T$784,MATCH($L825,$L$775:$L$784,0))</f>
        <v>0</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129</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130</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si="179"/>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131</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79"/>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132</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ref="S829:S874" si="181">INDEX(S$775:S$784,MATCH($L829,$L$775:$L$784,0))</f>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133</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134</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135</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136</v>
      </c>
      <c r="M833" s="5">
        <f t="shared" si="179"/>
        <v>2.8955165692007796</v>
      </c>
      <c r="N833" s="5">
        <f t="shared" si="179"/>
        <v>3.6046783625730989</v>
      </c>
      <c r="O833" s="5">
        <f t="shared" si="179"/>
        <v>4.0974658869395713</v>
      </c>
      <c r="P833" s="5">
        <f t="shared" si="179"/>
        <v>4</v>
      </c>
      <c r="Q833" s="5">
        <f t="shared" si="179"/>
        <v>4.3001949317738797</v>
      </c>
      <c r="R833" s="5">
        <f t="shared" si="179"/>
        <v>3.9473684210526314</v>
      </c>
      <c r="S833" s="5">
        <f t="shared" si="181"/>
        <v>3.5649122807017544</v>
      </c>
      <c r="T833" s="5">
        <f t="shared" si="180"/>
        <v>2.2400000000000002</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137</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t="s">
        <v>776</v>
      </c>
      <c r="L835" s="99" t="s">
        <v>364</v>
      </c>
      <c r="M835" s="5">
        <f t="shared" si="179"/>
        <v>0</v>
      </c>
      <c r="N835" s="5">
        <f t="shared" si="179"/>
        <v>0</v>
      </c>
      <c r="O835" s="5">
        <f t="shared" si="179"/>
        <v>0</v>
      </c>
      <c r="P835" s="5">
        <f t="shared" si="179"/>
        <v>0</v>
      </c>
      <c r="Q835" s="5">
        <f t="shared" si="179"/>
        <v>0</v>
      </c>
      <c r="R835" s="5">
        <f t="shared" si="179"/>
        <v>0</v>
      </c>
      <c r="S835" s="5">
        <f t="shared" si="181"/>
        <v>0</v>
      </c>
      <c r="T835" s="5">
        <f t="shared" si="180"/>
        <v>0</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129</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130</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131</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132</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133</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134</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135</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136</v>
      </c>
      <c r="M843" s="5">
        <f t="shared" si="179"/>
        <v>2.8955165692007796</v>
      </c>
      <c r="N843" s="5">
        <f t="shared" si="179"/>
        <v>3.6046783625730989</v>
      </c>
      <c r="O843" s="5">
        <f t="shared" si="179"/>
        <v>4.0974658869395713</v>
      </c>
      <c r="P843" s="5">
        <f t="shared" si="179"/>
        <v>4</v>
      </c>
      <c r="Q843" s="5">
        <f t="shared" si="179"/>
        <v>4.3001949317738797</v>
      </c>
      <c r="R843" s="5">
        <f t="shared" si="179"/>
        <v>3.9473684210526314</v>
      </c>
      <c r="S843" s="5">
        <f t="shared" si="181"/>
        <v>3.5649122807017544</v>
      </c>
      <c r="T843" s="5">
        <f t="shared" si="180"/>
        <v>2.2400000000000002</v>
      </c>
      <c r="U843" s="5">
        <f t="shared" si="180"/>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137</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0"/>
        <v>2.2400000000000002</v>
      </c>
      <c r="U844" s="5">
        <f t="shared" si="180"/>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t="s">
        <v>777</v>
      </c>
      <c r="L845" s="99" t="s">
        <v>364</v>
      </c>
      <c r="M845" s="5">
        <f t="shared" si="179"/>
        <v>0</v>
      </c>
      <c r="N845" s="5">
        <f t="shared" si="179"/>
        <v>0</v>
      </c>
      <c r="O845" s="5">
        <f t="shared" si="179"/>
        <v>0</v>
      </c>
      <c r="P845" s="5">
        <f t="shared" si="179"/>
        <v>0</v>
      </c>
      <c r="Q845" s="5">
        <f t="shared" si="179"/>
        <v>0</v>
      </c>
      <c r="R845" s="5">
        <f t="shared" si="179"/>
        <v>0</v>
      </c>
      <c r="S845" s="5">
        <f t="shared" si="181"/>
        <v>0</v>
      </c>
      <c r="T845" s="5">
        <f t="shared" ref="T845:U864" si="182">INDEX(T$775:T$784,MATCH($L845,$L$775:$L$784,0))</f>
        <v>0</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129</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130</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131</v>
      </c>
      <c r="M848" s="5">
        <f t="shared" si="179"/>
        <v>2.8955165692007796</v>
      </c>
      <c r="N848" s="5">
        <f t="shared" si="179"/>
        <v>3.6046783625730989</v>
      </c>
      <c r="O848" s="5">
        <f t="shared" si="179"/>
        <v>4.0974658869395713</v>
      </c>
      <c r="P848" s="5">
        <f t="shared" si="179"/>
        <v>4</v>
      </c>
      <c r="Q848" s="5">
        <f t="shared" si="179"/>
        <v>4.3001949317738797</v>
      </c>
      <c r="R848" s="5">
        <f t="shared" si="179"/>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132</v>
      </c>
      <c r="M849" s="5">
        <f t="shared" si="179"/>
        <v>2.8955165692007796</v>
      </c>
      <c r="N849" s="5">
        <f t="shared" si="179"/>
        <v>3.6046783625730989</v>
      </c>
      <c r="O849" s="5">
        <f t="shared" si="179"/>
        <v>4.0974658869395713</v>
      </c>
      <c r="P849" s="5">
        <f t="shared" si="179"/>
        <v>4</v>
      </c>
      <c r="Q849" s="5">
        <f t="shared" si="179"/>
        <v>4.3001949317738797</v>
      </c>
      <c r="R849" s="5">
        <f t="shared" si="179"/>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133</v>
      </c>
      <c r="M850" s="5">
        <f t="shared" ref="M850:M874" si="183">INDEX(M$775:M$784,MATCH($L850,$L$775:$L$784,0))</f>
        <v>2.8955165692007796</v>
      </c>
      <c r="N850" s="5">
        <f t="shared" ref="N850:R874" si="184">INDEX(N$775:N$784,MATCH($L850,$L$775:$L$784,0))</f>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134</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135</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136</v>
      </c>
      <c r="M853" s="5">
        <f t="shared" si="183"/>
        <v>2.8955165692007796</v>
      </c>
      <c r="N853" s="5">
        <f t="shared" si="184"/>
        <v>3.6046783625730989</v>
      </c>
      <c r="O853" s="5">
        <f t="shared" si="184"/>
        <v>4.0974658869395713</v>
      </c>
      <c r="P853" s="5">
        <f t="shared" si="184"/>
        <v>4</v>
      </c>
      <c r="Q853" s="5">
        <f t="shared" si="184"/>
        <v>4.3001949317738797</v>
      </c>
      <c r="R853" s="5">
        <f t="shared" si="184"/>
        <v>3.9473684210526314</v>
      </c>
      <c r="S853" s="5">
        <f t="shared" si="181"/>
        <v>3.5649122807017544</v>
      </c>
      <c r="T853" s="5">
        <f t="shared" si="182"/>
        <v>2.2400000000000002</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137</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t="s">
        <v>778</v>
      </c>
      <c r="L855" s="99" t="s">
        <v>364</v>
      </c>
      <c r="M855" s="5">
        <f t="shared" si="183"/>
        <v>0</v>
      </c>
      <c r="N855" s="5">
        <f t="shared" si="184"/>
        <v>0</v>
      </c>
      <c r="O855" s="5">
        <f t="shared" si="184"/>
        <v>0</v>
      </c>
      <c r="P855" s="5">
        <f t="shared" si="184"/>
        <v>0</v>
      </c>
      <c r="Q855" s="5">
        <f t="shared" si="184"/>
        <v>0</v>
      </c>
      <c r="R855" s="5">
        <f t="shared" si="184"/>
        <v>0</v>
      </c>
      <c r="S855" s="5">
        <f t="shared" si="181"/>
        <v>0</v>
      </c>
      <c r="T855" s="5">
        <f t="shared" si="182"/>
        <v>0</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129</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130</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131</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132</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133</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134</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135</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c r="L863" s="99" t="s">
        <v>136</v>
      </c>
      <c r="M863" s="5">
        <f t="shared" si="183"/>
        <v>2.8955165692007796</v>
      </c>
      <c r="N863" s="5">
        <f t="shared" si="184"/>
        <v>3.6046783625730989</v>
      </c>
      <c r="O863" s="5">
        <f t="shared" si="184"/>
        <v>4.0974658869395713</v>
      </c>
      <c r="P863" s="5">
        <f t="shared" si="184"/>
        <v>4</v>
      </c>
      <c r="Q863" s="5">
        <f t="shared" si="184"/>
        <v>4.3001949317738797</v>
      </c>
      <c r="R863" s="5">
        <f t="shared" si="184"/>
        <v>3.9473684210526314</v>
      </c>
      <c r="S863" s="5">
        <f t="shared" si="181"/>
        <v>3.5649122807017544</v>
      </c>
      <c r="T863" s="5">
        <f t="shared" si="182"/>
        <v>2.2400000000000002</v>
      </c>
      <c r="U863" s="5">
        <f t="shared" si="182"/>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137</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2"/>
        <v>2.2400000000000002</v>
      </c>
      <c r="U864" s="5">
        <f t="shared" si="182"/>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4" customFormat="1" ht="13.4" hidden="1" customHeight="1" outlineLevel="2" x14ac:dyDescent="0.35">
      <c r="A865" s="102"/>
      <c r="B865" s="95"/>
      <c r="C865" s="17"/>
      <c r="D865" s="17"/>
      <c r="E865" s="17"/>
      <c r="F865" s="13"/>
      <c r="G865" s="86"/>
      <c r="H865" s="86"/>
      <c r="K865" s="99" t="s">
        <v>779</v>
      </c>
      <c r="L865" s="99" t="s">
        <v>364</v>
      </c>
      <c r="M865" s="5">
        <f t="shared" si="183"/>
        <v>0</v>
      </c>
      <c r="N865" s="5">
        <f t="shared" si="184"/>
        <v>0</v>
      </c>
      <c r="O865" s="5">
        <f t="shared" si="184"/>
        <v>0</v>
      </c>
      <c r="P865" s="5">
        <f t="shared" si="184"/>
        <v>0</v>
      </c>
      <c r="Q865" s="5">
        <f t="shared" si="184"/>
        <v>0</v>
      </c>
      <c r="R865" s="5">
        <f t="shared" si="184"/>
        <v>0</v>
      </c>
      <c r="S865" s="5">
        <f t="shared" si="181"/>
        <v>0</v>
      </c>
      <c r="T865" s="5">
        <f t="shared" ref="T865:U874" si="185">INDEX(T$775:T$784,MATCH($L865,$L$775:$L$784,0))</f>
        <v>0</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4" customFormat="1" ht="13.4" hidden="1" customHeight="1" outlineLevel="2" x14ac:dyDescent="0.35">
      <c r="A866" s="102"/>
      <c r="B866" s="95"/>
      <c r="C866" s="17"/>
      <c r="D866" s="17"/>
      <c r="E866" s="17"/>
      <c r="F866" s="13"/>
      <c r="G866" s="86"/>
      <c r="H866" s="86"/>
      <c r="K866" s="99"/>
      <c r="L866" s="99" t="s">
        <v>129</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4" customFormat="1" ht="13.4" hidden="1" customHeight="1" outlineLevel="2" x14ac:dyDescent="0.35">
      <c r="A867" s="102"/>
      <c r="B867" s="95"/>
      <c r="C867" s="17"/>
      <c r="D867" s="17"/>
      <c r="E867" s="17"/>
      <c r="F867" s="13"/>
      <c r="G867" s="86"/>
      <c r="H867" s="86"/>
      <c r="K867" s="99"/>
      <c r="L867" s="99" t="s">
        <v>130</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4" customFormat="1" ht="13.4" hidden="1" customHeight="1" outlineLevel="2" x14ac:dyDescent="0.35">
      <c r="A868" s="102"/>
      <c r="B868" s="95"/>
      <c r="C868" s="17"/>
      <c r="D868" s="17"/>
      <c r="E868" s="17"/>
      <c r="F868" s="13"/>
      <c r="G868" s="86"/>
      <c r="H868" s="86"/>
      <c r="K868" s="99"/>
      <c r="L868" s="99" t="s">
        <v>131</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4" customFormat="1" ht="13.4" hidden="1" customHeight="1" outlineLevel="2" x14ac:dyDescent="0.35">
      <c r="A869" s="102"/>
      <c r="B869" s="95"/>
      <c r="C869" s="17"/>
      <c r="D869" s="17"/>
      <c r="E869" s="17"/>
      <c r="F869" s="13"/>
      <c r="G869" s="86"/>
      <c r="H869" s="86"/>
      <c r="K869" s="99"/>
      <c r="L869" s="99" t="s">
        <v>132</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4" customFormat="1" ht="13.4" hidden="1" customHeight="1" outlineLevel="2" x14ac:dyDescent="0.35">
      <c r="A870" s="102"/>
      <c r="B870" s="95"/>
      <c r="C870" s="17"/>
      <c r="D870" s="17"/>
      <c r="E870" s="17"/>
      <c r="F870" s="13"/>
      <c r="G870" s="86"/>
      <c r="H870" s="86"/>
      <c r="K870" s="99"/>
      <c r="L870" s="99" t="s">
        <v>133</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4" customFormat="1" ht="13.4" hidden="1" customHeight="1" outlineLevel="2" x14ac:dyDescent="0.35">
      <c r="A871" s="102"/>
      <c r="B871" s="95"/>
      <c r="C871" s="17"/>
      <c r="D871" s="17"/>
      <c r="E871" s="17"/>
      <c r="F871" s="13"/>
      <c r="G871" s="86"/>
      <c r="H871" s="86"/>
      <c r="K871" s="99"/>
      <c r="L871" s="99" t="s">
        <v>134</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4" customFormat="1" ht="13.4" hidden="1" customHeight="1" outlineLevel="2" x14ac:dyDescent="0.35">
      <c r="A872" s="102"/>
      <c r="B872" s="95"/>
      <c r="C872" s="17"/>
      <c r="D872" s="17"/>
      <c r="E872" s="17"/>
      <c r="F872" s="13"/>
      <c r="G872" s="86"/>
      <c r="H872" s="86"/>
      <c r="K872" s="99"/>
      <c r="L872" s="99" t="s">
        <v>135</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4" customFormat="1" ht="13.4" hidden="1" customHeight="1" outlineLevel="2" x14ac:dyDescent="0.35">
      <c r="A873" s="102"/>
      <c r="B873" s="95"/>
      <c r="C873" s="17"/>
      <c r="D873" s="17"/>
      <c r="E873" s="17"/>
      <c r="F873" s="13"/>
      <c r="G873" s="86"/>
      <c r="H873" s="86"/>
      <c r="K873" s="99"/>
      <c r="L873" s="99" t="s">
        <v>136</v>
      </c>
      <c r="M873" s="5">
        <f t="shared" si="183"/>
        <v>2.8955165692007796</v>
      </c>
      <c r="N873" s="5">
        <f t="shared" si="184"/>
        <v>3.6046783625730989</v>
      </c>
      <c r="O873" s="5">
        <f t="shared" si="184"/>
        <v>4.0974658869395713</v>
      </c>
      <c r="P873" s="5">
        <f t="shared" si="184"/>
        <v>4</v>
      </c>
      <c r="Q873" s="5">
        <f t="shared" si="184"/>
        <v>4.3001949317738797</v>
      </c>
      <c r="R873" s="5">
        <f t="shared" si="184"/>
        <v>3.9473684210526314</v>
      </c>
      <c r="S873" s="5">
        <f t="shared" si="181"/>
        <v>3.5649122807017544</v>
      </c>
      <c r="T873" s="5">
        <f t="shared" si="185"/>
        <v>2.2400000000000002</v>
      </c>
      <c r="U873" s="5">
        <f t="shared" si="185"/>
        <v>0</v>
      </c>
      <c r="V873" s="86"/>
      <c r="W873" s="86"/>
      <c r="X873" s="86"/>
      <c r="Y873" s="86"/>
      <c r="Z873" s="86"/>
      <c r="AA873" s="86"/>
      <c r="AB873" s="86"/>
      <c r="AC873" s="86"/>
      <c r="AD873" s="86"/>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4" customFormat="1" ht="13.4" hidden="1" customHeight="1" outlineLevel="2" x14ac:dyDescent="0.35">
      <c r="A874" s="102"/>
      <c r="B874" s="95"/>
      <c r="C874" s="17"/>
      <c r="D874" s="17"/>
      <c r="E874" s="17"/>
      <c r="F874" s="13"/>
      <c r="G874" s="86"/>
      <c r="H874" s="86"/>
      <c r="K874" s="99"/>
      <c r="L874" s="99" t="s">
        <v>137</v>
      </c>
      <c r="M874" s="5">
        <f t="shared" si="183"/>
        <v>2.8955165692007796</v>
      </c>
      <c r="N874" s="5">
        <f t="shared" si="184"/>
        <v>3.6046783625730989</v>
      </c>
      <c r="O874" s="5">
        <f t="shared" si="184"/>
        <v>4.0974658869395713</v>
      </c>
      <c r="P874" s="5">
        <f t="shared" si="184"/>
        <v>4</v>
      </c>
      <c r="Q874" s="5">
        <f t="shared" si="184"/>
        <v>4.3001949317738797</v>
      </c>
      <c r="R874" s="5">
        <f t="shared" si="184"/>
        <v>3.9473684210526314</v>
      </c>
      <c r="S874" s="5">
        <f t="shared" si="181"/>
        <v>3.5649122807017544</v>
      </c>
      <c r="T874" s="5">
        <f t="shared" si="185"/>
        <v>2.2400000000000002</v>
      </c>
      <c r="U874" s="5">
        <f t="shared" si="185"/>
        <v>0</v>
      </c>
      <c r="V874" s="86"/>
      <c r="W874" s="86"/>
      <c r="X874" s="86"/>
      <c r="Y874" s="86"/>
      <c r="Z874" s="86"/>
      <c r="AA874" s="86"/>
      <c r="AB874" s="86"/>
      <c r="AC874" s="86"/>
      <c r="AD874" s="86"/>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4" customFormat="1" ht="14.5" outlineLevel="1" collapsed="1" x14ac:dyDescent="0.35">
      <c r="A875" s="102"/>
      <c r="B875" s="95"/>
      <c r="C875" s="12" t="s">
        <v>111</v>
      </c>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2"/>
      <c r="AF875" s="8"/>
      <c r="AG875"/>
      <c r="AH875"/>
      <c r="AI875"/>
      <c r="AJ875"/>
      <c r="AK875"/>
      <c r="AL875"/>
      <c r="AM875"/>
      <c r="AN875"/>
      <c r="AO875"/>
      <c r="AP875"/>
      <c r="AQ875"/>
      <c r="AR875"/>
      <c r="AS875"/>
      <c r="AT875"/>
      <c r="AU875"/>
      <c r="AV875"/>
      <c r="AW875"/>
      <c r="AX875"/>
      <c r="AY875"/>
      <c r="AZ875"/>
      <c r="BA875"/>
      <c r="BB875"/>
      <c r="BC875"/>
      <c r="BD875"/>
      <c r="BE875"/>
      <c r="BF875"/>
    </row>
    <row r="876" spans="1:58" ht="13.4" customHeight="1" outlineLevel="1" x14ac:dyDescent="0.35">
      <c r="A876" s="6"/>
      <c r="B876" s="95"/>
      <c r="C876" s="17"/>
      <c r="D876" s="17"/>
      <c r="E876" s="17"/>
      <c r="F876" s="13"/>
      <c r="G876" s="48"/>
      <c r="H876" s="34"/>
      <c r="I876" s="34"/>
      <c r="J876" s="32"/>
      <c r="K876" s="32"/>
      <c r="L876" s="32"/>
      <c r="M876" s="32"/>
      <c r="N876" s="142"/>
      <c r="O876" s="91"/>
      <c r="P876" s="91"/>
      <c r="Q876" s="91"/>
      <c r="R876" s="91"/>
      <c r="S876" s="91"/>
      <c r="T876" s="91"/>
      <c r="U876" s="91"/>
      <c r="V876" s="91"/>
      <c r="W876" s="91"/>
      <c r="X876" s="91"/>
      <c r="Y876" s="91"/>
      <c r="Z876" s="91"/>
      <c r="AA876" s="13"/>
      <c r="AB876" s="13"/>
      <c r="AC876" s="13"/>
      <c r="AD876" s="13"/>
      <c r="AE876" s="16"/>
      <c r="AF876" s="8"/>
    </row>
    <row r="877" spans="1:58" ht="13.4" customHeight="1" outlineLevel="1" x14ac:dyDescent="0.35">
      <c r="A877" s="6"/>
      <c r="B877" s="95"/>
      <c r="C877" s="17"/>
      <c r="D877" s="17"/>
      <c r="E877" s="17"/>
      <c r="F877" s="13"/>
      <c r="G877" s="91"/>
      <c r="H877" s="91"/>
      <c r="I877" s="91"/>
      <c r="J877" s="91"/>
      <c r="K877" s="91"/>
      <c r="L877" s="91"/>
      <c r="M877" s="91"/>
      <c r="N877" s="91"/>
      <c r="O877" s="91"/>
      <c r="P877" s="91"/>
      <c r="Q877" s="91"/>
      <c r="R877" s="91"/>
      <c r="S877" s="91"/>
      <c r="T877" s="91"/>
      <c r="U877" s="91"/>
      <c r="V877" s="91"/>
      <c r="W877" s="91"/>
      <c r="X877" s="91"/>
      <c r="Y877" s="91"/>
      <c r="Z877" s="91"/>
      <c r="AA877" s="13"/>
      <c r="AB877" s="13"/>
      <c r="AC877" s="13"/>
      <c r="AD877" s="13"/>
      <c r="AE877" s="16"/>
      <c r="AF877" s="8"/>
    </row>
    <row r="878" spans="1:58" ht="5.15" customHeight="1" outlineLevel="1" x14ac:dyDescent="0.35">
      <c r="A878" s="6"/>
      <c r="B878" s="95"/>
      <c r="C878" s="12" t="s">
        <v>111</v>
      </c>
      <c r="D878" s="17"/>
      <c r="E878" s="17"/>
      <c r="F878" s="13"/>
      <c r="G878" s="91"/>
      <c r="H878" s="91"/>
      <c r="I878" s="91"/>
      <c r="J878" s="91"/>
      <c r="K878" s="91"/>
      <c r="L878" s="91"/>
      <c r="M878" s="91"/>
      <c r="N878" s="91"/>
      <c r="O878" s="91"/>
      <c r="P878" s="91"/>
      <c r="Q878" s="91"/>
      <c r="R878" s="91"/>
      <c r="S878" s="91"/>
      <c r="T878" s="91"/>
      <c r="U878" s="91"/>
      <c r="V878" s="91"/>
      <c r="W878" s="91"/>
      <c r="X878" s="91"/>
      <c r="Y878" s="91"/>
      <c r="Z878" s="91"/>
      <c r="AA878" s="13"/>
      <c r="AB878" s="13"/>
      <c r="AC878" s="13"/>
      <c r="AD878" s="13"/>
      <c r="AE878" s="92"/>
      <c r="AF878" s="8"/>
    </row>
    <row r="879" spans="1:58" ht="24" customHeight="1" x14ac:dyDescent="0.35">
      <c r="A879" s="6"/>
      <c r="B879" s="95"/>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93"/>
      <c r="V879" s="93"/>
      <c r="W879" s="93"/>
      <c r="X879" s="93"/>
      <c r="Y879" s="93"/>
      <c r="Z879" s="93"/>
      <c r="AA879" s="93"/>
      <c r="AB879" s="93"/>
      <c r="AC879" s="93"/>
      <c r="AD879" s="94" t="s">
        <v>112</v>
      </c>
      <c r="AE879" s="41" t="s">
        <v>113</v>
      </c>
      <c r="AF879" s="8"/>
    </row>
    <row r="880" spans="1:5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4" customFormat="1" ht="12.75" customHeight="1" outlineLevel="1" x14ac:dyDescent="0.35">
      <c r="A881" s="102"/>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4" customFormat="1" ht="5.15" customHeight="1" outlineLevel="1" collapsed="1" thickBot="1" x14ac:dyDescent="0.4">
      <c r="A882" s="102"/>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4" customFormat="1" ht="5.15" customHeight="1" outlineLevel="1" x14ac:dyDescent="0.35">
      <c r="A883" s="102"/>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collapsed="1" x14ac:dyDescent="0.35">
      <c r="A884" s="102"/>
      <c r="B884" s="7"/>
      <c r="C884" s="12"/>
      <c r="D884" s="12">
        <v>53658.706903201055</v>
      </c>
      <c r="E884" s="12" t="s">
        <v>1</v>
      </c>
      <c r="F884" s="13"/>
      <c r="G884" s="14" t="s">
        <v>201</v>
      </c>
      <c r="H884" s="13"/>
      <c r="I884" s="13"/>
      <c r="J884" s="13"/>
      <c r="K884" s="13"/>
      <c r="L884" s="13"/>
      <c r="M884" s="13"/>
      <c r="N884" s="13"/>
      <c r="O884" s="13"/>
      <c r="P884" s="13"/>
      <c r="Q884" s="13"/>
      <c r="R884" s="13"/>
      <c r="S884" s="15"/>
      <c r="T884" s="74"/>
      <c r="U884" s="74"/>
      <c r="V884" s="74"/>
      <c r="W884" s="74"/>
      <c r="X884" s="74"/>
      <c r="Y884" s="74"/>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2"/>
      <c r="D885" s="12"/>
      <c r="E885" s="17"/>
      <c r="F885" s="13"/>
      <c r="G885" s="13" t="s">
        <v>202</v>
      </c>
      <c r="H885" s="74"/>
      <c r="I885" s="13"/>
      <c r="J885" s="13"/>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2"/>
      <c r="E886" s="17"/>
      <c r="F886" s="13"/>
      <c r="G886" s="77">
        <v>37951.660101388887</v>
      </c>
      <c r="H886" s="74"/>
      <c r="I886" s="13"/>
      <c r="J886" s="13"/>
      <c r="K886" s="13"/>
      <c r="L886" s="13"/>
      <c r="M886" s="13"/>
      <c r="N886" s="13"/>
      <c r="O886" s="13"/>
      <c r="P886" s="13"/>
      <c r="Q886" s="13"/>
      <c r="R886" s="13"/>
      <c r="S886" s="15"/>
      <c r="T886" s="107"/>
      <c r="U886" s="107"/>
      <c r="V886" s="107"/>
      <c r="W886" s="107"/>
      <c r="X886" s="107"/>
      <c r="Y886" s="107"/>
      <c r="Z886" s="106"/>
      <c r="AA886" s="106"/>
      <c r="AB886" s="106"/>
      <c r="AC886" s="106"/>
      <c r="AD886" s="106"/>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v>1</v>
      </c>
      <c r="D887" s="12"/>
      <c r="E887" s="17"/>
      <c r="F887" s="13"/>
      <c r="G887" s="21"/>
      <c r="H887" s="74"/>
      <c r="I887" s="13"/>
      <c r="J887" s="74"/>
      <c r="K887" s="13"/>
      <c r="L887" s="13"/>
      <c r="M887" s="13"/>
      <c r="N887" s="13"/>
      <c r="O887" s="13"/>
      <c r="P887" s="13"/>
      <c r="Q887" s="13"/>
      <c r="R887" s="13"/>
      <c r="S887" s="15"/>
      <c r="T887" s="107"/>
      <c r="U887" s="107"/>
      <c r="V887" s="107"/>
      <c r="W887" s="107"/>
      <c r="X887" s="107"/>
      <c r="Y887" s="107"/>
      <c r="Z887" s="106"/>
      <c r="AA887" s="106"/>
      <c r="AB887" s="106"/>
      <c r="AC887" s="106"/>
      <c r="AD887" s="106"/>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
        <v>204</v>
      </c>
      <c r="J889" s="17"/>
      <c r="K889" s="22"/>
      <c r="L889" s="22"/>
      <c r="M889" s="22"/>
      <c r="N889" s="22"/>
      <c r="O889" s="22"/>
      <c r="P889" s="22"/>
      <c r="Q889" s="22"/>
      <c r="R889" s="22"/>
      <c r="S889" s="22"/>
      <c r="T889" s="23" t="s">
        <v>205</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17"/>
      <c r="G890" s="17" t="s">
        <v>203</v>
      </c>
      <c r="H890" s="17"/>
      <c r="I890" s="23" t="s">
        <v>206</v>
      </c>
      <c r="J890" s="23"/>
      <c r="K890" s="23"/>
      <c r="L890" s="23"/>
      <c r="M890" s="23"/>
      <c r="N890" s="23"/>
      <c r="O890" s="23"/>
      <c r="P890" s="23"/>
      <c r="Q890" s="23"/>
      <c r="R890" s="23"/>
      <c r="S890" s="22"/>
      <c r="T890" s="23" t="s">
        <v>207</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13.4" customHeight="1" outlineLevel="1" x14ac:dyDescent="0.35">
      <c r="A891" s="102"/>
      <c r="B891" s="7"/>
      <c r="C891" s="17"/>
      <c r="D891" s="17"/>
      <c r="E891" s="17"/>
      <c r="F891" s="17"/>
      <c r="G891" s="17"/>
      <c r="H891" s="17"/>
      <c r="I891" s="23" t="str">
        <f t="shared" ref="I891:R891" si="186">J$145</f>
        <v>typ</v>
      </c>
      <c r="J891" s="23" t="str">
        <f t="shared" si="186"/>
        <v>z0</v>
      </c>
      <c r="K891" s="23" t="str">
        <f t="shared" si="186"/>
        <v>z1</v>
      </c>
      <c r="L891" s="23" t="str">
        <f t="shared" si="186"/>
        <v>z2</v>
      </c>
      <c r="M891" s="23" t="str">
        <f t="shared" si="186"/>
        <v>z3</v>
      </c>
      <c r="N891" s="23" t="str">
        <f t="shared" si="186"/>
        <v>z4</v>
      </c>
      <c r="O891" s="23" t="str">
        <f t="shared" si="186"/>
        <v>z5</v>
      </c>
      <c r="P891" s="23" t="str">
        <f t="shared" si="186"/>
        <v>z6</v>
      </c>
      <c r="Q891" s="23" t="str">
        <f t="shared" si="186"/>
        <v>z7</v>
      </c>
      <c r="R891" s="23" t="str">
        <f t="shared" si="186"/>
        <v>z8</v>
      </c>
      <c r="S891" s="22"/>
      <c r="T891" s="23" t="str">
        <f>J$145</f>
        <v>typ</v>
      </c>
      <c r="U891" s="23" t="str">
        <f t="shared" ref="U891:AC891" si="187">K$145</f>
        <v>z0</v>
      </c>
      <c r="V891" s="23" t="str">
        <f t="shared" si="187"/>
        <v>z1</v>
      </c>
      <c r="W891" s="23" t="str">
        <f t="shared" si="187"/>
        <v>z2</v>
      </c>
      <c r="X891" s="23" t="str">
        <f t="shared" si="187"/>
        <v>z3</v>
      </c>
      <c r="Y891" s="23" t="str">
        <f t="shared" si="187"/>
        <v>z4</v>
      </c>
      <c r="Z891" s="23" t="str">
        <f t="shared" si="187"/>
        <v>z5</v>
      </c>
      <c r="AA891" s="23" t="str">
        <f t="shared" si="187"/>
        <v>z6</v>
      </c>
      <c r="AB891" s="23" t="str">
        <f t="shared" si="187"/>
        <v>z7</v>
      </c>
      <c r="AC891" s="23" t="str">
        <f t="shared" si="187"/>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5.15" customHeight="1" outlineLevel="1" x14ac:dyDescent="0.35">
      <c r="A892" s="102"/>
      <c r="B892" s="7"/>
      <c r="C892" s="17"/>
      <c r="D892" s="17"/>
      <c r="E892" s="17"/>
      <c r="F892" s="17"/>
      <c r="G892" s="17"/>
      <c r="H892" s="17"/>
      <c r="I892" s="84" t="s">
        <v>108</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5.15" customHeight="1" outlineLevel="1" x14ac:dyDescent="0.35">
      <c r="A893" s="102"/>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26"/>
      <c r="G894" s="143" t="s">
        <v>366</v>
      </c>
      <c r="I894" s="96">
        <v>0</v>
      </c>
      <c r="J894" s="96">
        <v>0</v>
      </c>
      <c r="K894" s="96">
        <v>0</v>
      </c>
      <c r="L894" s="96">
        <v>0</v>
      </c>
      <c r="M894" s="96">
        <v>0</v>
      </c>
      <c r="N894" s="96">
        <v>0</v>
      </c>
      <c r="O894" s="96">
        <v>0</v>
      </c>
      <c r="P894" s="96">
        <v>0</v>
      </c>
      <c r="Q894" s="96">
        <v>0</v>
      </c>
      <c r="R894" s="96">
        <v>0</v>
      </c>
      <c r="T894" s="670">
        <v>0</v>
      </c>
      <c r="U894" s="670">
        <v>0</v>
      </c>
      <c r="V894" s="670">
        <v>0</v>
      </c>
      <c r="W894" s="670">
        <v>0</v>
      </c>
      <c r="X894" s="670">
        <v>0</v>
      </c>
      <c r="Y894" s="670">
        <v>0</v>
      </c>
      <c r="Z894" s="670">
        <v>0</v>
      </c>
      <c r="AA894" s="670">
        <v>0</v>
      </c>
      <c r="AB894" s="670">
        <v>0</v>
      </c>
      <c r="AC894" s="670">
        <v>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26"/>
      <c r="G895" s="143" t="s">
        <v>367</v>
      </c>
      <c r="I895" s="96">
        <v>0.8</v>
      </c>
      <c r="J895" s="96">
        <v>0.8</v>
      </c>
      <c r="K895" s="96">
        <v>0.8</v>
      </c>
      <c r="L895" s="96">
        <v>0.8</v>
      </c>
      <c r="M895" s="96">
        <v>0.8</v>
      </c>
      <c r="N895" s="96">
        <v>0.8</v>
      </c>
      <c r="O895" s="96">
        <v>0.8</v>
      </c>
      <c r="P895" s="96">
        <v>0.8</v>
      </c>
      <c r="Q895" s="96">
        <v>0.8</v>
      </c>
      <c r="R895" s="96">
        <v>0.8</v>
      </c>
      <c r="T895" s="670">
        <v>350</v>
      </c>
      <c r="U895" s="670">
        <v>350</v>
      </c>
      <c r="V895" s="670">
        <v>350</v>
      </c>
      <c r="W895" s="670">
        <v>350</v>
      </c>
      <c r="X895" s="670">
        <v>350</v>
      </c>
      <c r="Y895" s="670">
        <v>350</v>
      </c>
      <c r="Z895" s="670">
        <v>350</v>
      </c>
      <c r="AA895" s="670">
        <v>350</v>
      </c>
      <c r="AB895" s="670">
        <v>350</v>
      </c>
      <c r="AC895" s="670">
        <v>350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368</v>
      </c>
      <c r="I896" s="96">
        <v>0.8</v>
      </c>
      <c r="J896" s="96">
        <v>0.8</v>
      </c>
      <c r="K896" s="96">
        <v>0.8</v>
      </c>
      <c r="L896" s="96">
        <v>0.8</v>
      </c>
      <c r="M896" s="96">
        <v>0.8</v>
      </c>
      <c r="N896" s="96">
        <v>0.8</v>
      </c>
      <c r="O896" s="96">
        <v>0.8</v>
      </c>
      <c r="P896" s="96">
        <v>0.8</v>
      </c>
      <c r="Q896" s="96">
        <v>0.8</v>
      </c>
      <c r="R896" s="96">
        <v>0.8</v>
      </c>
      <c r="T896" s="670">
        <v>400</v>
      </c>
      <c r="U896" s="670">
        <v>400</v>
      </c>
      <c r="V896" s="670">
        <v>400</v>
      </c>
      <c r="W896" s="670">
        <v>400</v>
      </c>
      <c r="X896" s="670">
        <v>400</v>
      </c>
      <c r="Y896" s="670">
        <v>400</v>
      </c>
      <c r="Z896" s="670">
        <v>400</v>
      </c>
      <c r="AA896" s="670">
        <v>400</v>
      </c>
      <c r="AB896" s="670">
        <v>400</v>
      </c>
      <c r="AC896" s="670">
        <v>400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369</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370</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371</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372</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33"/>
      <c r="G901" s="143" t="s">
        <v>373</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143" t="s">
        <v>374</v>
      </c>
      <c r="I902" s="96">
        <v>0</v>
      </c>
      <c r="J902" s="96">
        <v>0</v>
      </c>
      <c r="K902" s="96">
        <v>0</v>
      </c>
      <c r="L902" s="96">
        <v>0</v>
      </c>
      <c r="M902" s="96">
        <v>0</v>
      </c>
      <c r="N902" s="96">
        <v>0</v>
      </c>
      <c r="O902" s="96">
        <v>0</v>
      </c>
      <c r="P902" s="96">
        <v>0</v>
      </c>
      <c r="Q902" s="96">
        <v>0</v>
      </c>
      <c r="R902" s="96">
        <v>0</v>
      </c>
      <c r="T902" s="670">
        <v>0</v>
      </c>
      <c r="U902" s="670">
        <v>0</v>
      </c>
      <c r="V902" s="670">
        <v>0</v>
      </c>
      <c r="W902" s="670">
        <v>0</v>
      </c>
      <c r="X902" s="670">
        <v>0</v>
      </c>
      <c r="Y902" s="670">
        <v>0</v>
      </c>
      <c r="Z902" s="670">
        <v>0</v>
      </c>
      <c r="AA902" s="670">
        <v>0</v>
      </c>
      <c r="AB902" s="670">
        <v>0</v>
      </c>
      <c r="AC902" s="670">
        <v>0</v>
      </c>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26"/>
      <c r="G903" s="143" t="s">
        <v>375</v>
      </c>
      <c r="I903" s="96">
        <v>0</v>
      </c>
      <c r="J903" s="96">
        <v>0</v>
      </c>
      <c r="K903" s="96">
        <v>0</v>
      </c>
      <c r="L903" s="96">
        <v>0</v>
      </c>
      <c r="M903" s="96">
        <v>0</v>
      </c>
      <c r="N903" s="96">
        <v>0</v>
      </c>
      <c r="O903" s="96">
        <v>0</v>
      </c>
      <c r="P903" s="96">
        <v>0</v>
      </c>
      <c r="Q903" s="96">
        <v>0</v>
      </c>
      <c r="R903" s="96">
        <v>0</v>
      </c>
      <c r="T903" s="670">
        <v>0</v>
      </c>
      <c r="U903" s="670">
        <v>0</v>
      </c>
      <c r="V903" s="670">
        <v>0</v>
      </c>
      <c r="W903" s="670">
        <v>0</v>
      </c>
      <c r="X903" s="670">
        <v>0</v>
      </c>
      <c r="Y903" s="670">
        <v>0</v>
      </c>
      <c r="Z903" s="670">
        <v>0</v>
      </c>
      <c r="AA903" s="670">
        <v>0</v>
      </c>
      <c r="AB903" s="670">
        <v>0</v>
      </c>
      <c r="AC903" s="670">
        <v>0</v>
      </c>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3.4" customHeight="1" outlineLevel="1" x14ac:dyDescent="0.35">
      <c r="A904" s="102"/>
      <c r="B904" s="7"/>
      <c r="C904" s="17"/>
      <c r="D904" s="17"/>
      <c r="E904" s="17"/>
      <c r="F904" s="33"/>
      <c r="G904" s="90"/>
      <c r="H904" s="90"/>
      <c r="I904" s="90"/>
      <c r="J904" s="88"/>
      <c r="K904" s="88"/>
      <c r="L904" s="88"/>
      <c r="M904" s="88"/>
      <c r="N904" s="88"/>
      <c r="O904" s="88"/>
      <c r="P904" s="88"/>
      <c r="Q904" s="88"/>
      <c r="R904" s="88"/>
      <c r="S904" s="88"/>
      <c r="T904" s="88"/>
      <c r="U904" s="88"/>
      <c r="V904" s="88"/>
      <c r="W904" s="88"/>
      <c r="X904" s="88"/>
      <c r="Y904" s="88"/>
      <c r="Z904" s="88"/>
      <c r="AA904" s="110"/>
      <c r="AB904" s="110"/>
      <c r="AC904" s="110"/>
      <c r="AD904" s="11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3.4" customHeight="1" outlineLevel="1" x14ac:dyDescent="0.35">
      <c r="A905" s="102"/>
      <c r="B905" s="7"/>
      <c r="C905" s="17"/>
      <c r="D905" s="17"/>
      <c r="E905" s="17"/>
      <c r="F905" s="33"/>
      <c r="G905" s="90"/>
      <c r="H905" s="90"/>
      <c r="I905" s="90"/>
      <c r="J905" s="532"/>
      <c r="K905" s="532"/>
      <c r="L905" s="532"/>
      <c r="M905" s="532"/>
      <c r="N905" s="532"/>
      <c r="O905" s="532"/>
      <c r="P905" s="532"/>
      <c r="Q905" s="532"/>
      <c r="R905" s="532"/>
      <c r="S905" s="532"/>
      <c r="T905" s="532"/>
      <c r="U905" s="532"/>
      <c r="V905" s="532"/>
      <c r="W905" s="532"/>
      <c r="X905" s="532"/>
      <c r="Y905" s="532"/>
      <c r="Z905" s="532"/>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8.25" customHeight="1" outlineLevel="1" x14ac:dyDescent="0.35">
      <c r="A906" s="102"/>
      <c r="B906" s="7"/>
      <c r="C906" s="12" t="s">
        <v>111</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24" customHeight="1" x14ac:dyDescent="0.35">
      <c r="A907" s="102"/>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3"/>
      <c r="U907" s="93"/>
      <c r="V907" s="93"/>
      <c r="W907" s="93"/>
      <c r="X907" s="93"/>
      <c r="Y907" s="93"/>
      <c r="Z907" s="93"/>
      <c r="AA907" s="93"/>
      <c r="AB907" s="93"/>
      <c r="AC907" s="93"/>
      <c r="AD907" s="93"/>
      <c r="AE907" s="41" t="s">
        <v>113</v>
      </c>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03"/>
      <c r="D909" s="103"/>
      <c r="E909" s="103"/>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4" customFormat="1" ht="5.15" customHeight="1" outlineLevel="1" collapsed="1" thickBot="1" x14ac:dyDescent="0.4">
      <c r="A910" s="102"/>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c r="AA910" s="103"/>
      <c r="AB910" s="103"/>
      <c r="AC910" s="103"/>
      <c r="AD910" s="103"/>
      <c r="AE910" s="103"/>
      <c r="AF910" s="103"/>
      <c r="AK910"/>
      <c r="AL910"/>
      <c r="AM910"/>
      <c r="AN910"/>
      <c r="AO910"/>
      <c r="AP910"/>
      <c r="AQ910"/>
      <c r="AR910"/>
      <c r="AS910"/>
      <c r="AT910"/>
      <c r="AU910"/>
      <c r="AV910"/>
      <c r="AW910"/>
      <c r="AX910"/>
      <c r="AY910"/>
      <c r="AZ910"/>
      <c r="BA910"/>
      <c r="BB910"/>
      <c r="BC910"/>
      <c r="BD910"/>
      <c r="BE910"/>
      <c r="BF910"/>
      <c r="BG910"/>
      <c r="BH910"/>
      <c r="BI910"/>
      <c r="BJ910"/>
    </row>
    <row r="911" spans="1:62" s="104" customFormat="1" ht="5.15" customHeight="1" outlineLevel="1" x14ac:dyDescent="0.35">
      <c r="A911" s="102"/>
      <c r="B911" s="103"/>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collapsed="1" x14ac:dyDescent="0.35">
      <c r="A912" s="102"/>
      <c r="B912" s="103"/>
      <c r="C912" s="12"/>
      <c r="D912" s="12">
        <v>9535.2401303751758</v>
      </c>
      <c r="E912" s="12" t="s">
        <v>1</v>
      </c>
      <c r="F912" s="13"/>
      <c r="G912" s="14" t="s">
        <v>874</v>
      </c>
      <c r="H912" s="13"/>
      <c r="I912" s="13"/>
      <c r="J912" s="13"/>
      <c r="K912" s="13"/>
      <c r="L912" s="13"/>
      <c r="M912" s="13"/>
      <c r="N912" s="13"/>
      <c r="O912" s="13"/>
      <c r="P912" s="13"/>
      <c r="Q912" s="13"/>
      <c r="R912" s="13"/>
      <c r="S912" s="15"/>
      <c r="T912" s="74"/>
      <c r="U912" s="74"/>
      <c r="V912" s="74"/>
      <c r="W912" s="74"/>
      <c r="X912" s="74"/>
      <c r="Y912" s="74"/>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2"/>
      <c r="D913" s="12"/>
      <c r="E913" s="17"/>
      <c r="F913" s="13"/>
      <c r="G913" s="13" t="s">
        <v>208</v>
      </c>
      <c r="H913" s="74"/>
      <c r="I913" s="13"/>
      <c r="J913" s="13"/>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2"/>
      <c r="E914" s="17"/>
      <c r="F914" s="13"/>
      <c r="G914" s="44">
        <v>37951.660101388887</v>
      </c>
      <c r="H914" s="74"/>
      <c r="I914" s="13"/>
      <c r="J914" s="13"/>
      <c r="K914" s="13"/>
      <c r="L914" s="13"/>
      <c r="M914" s="13"/>
      <c r="N914" s="13"/>
      <c r="O914" s="13"/>
      <c r="P914" s="13"/>
      <c r="Q914" s="13"/>
      <c r="R914" s="13"/>
      <c r="S914" s="15"/>
      <c r="T914" s="107"/>
      <c r="U914" s="107"/>
      <c r="V914" s="107"/>
      <c r="W914" s="107"/>
      <c r="X914" s="107"/>
      <c r="Y914" s="107"/>
      <c r="Z914" s="106"/>
      <c r="AA914" s="106"/>
      <c r="AB914" s="106"/>
      <c r="AC914" s="106"/>
      <c r="AD914" s="106"/>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v>1</v>
      </c>
      <c r="D915" s="12"/>
      <c r="E915" s="17"/>
      <c r="F915" s="13"/>
      <c r="G915" s="21"/>
      <c r="H915" s="74"/>
      <c r="I915" s="13"/>
      <c r="J915" s="74"/>
      <c r="K915" s="13"/>
      <c r="L915" s="13"/>
      <c r="M915" s="13"/>
      <c r="N915" s="13"/>
      <c r="O915" s="13"/>
      <c r="P915" s="13"/>
      <c r="Q915" s="13"/>
      <c r="R915" s="13"/>
      <c r="S915" s="15"/>
      <c r="T915" s="107"/>
      <c r="U915" s="107"/>
      <c r="V915" s="107"/>
      <c r="W915" s="107"/>
      <c r="X915" s="107"/>
      <c r="Y915" s="107"/>
      <c r="Z915" s="106"/>
      <c r="AA915" s="106"/>
      <c r="AB915" s="106"/>
      <c r="AC915" s="106"/>
      <c r="AD915" s="106"/>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17"/>
      <c r="G918" s="17"/>
      <c r="H918" s="17"/>
      <c r="I918" s="17"/>
      <c r="J918" s="17" t="s">
        <v>203</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17"/>
      <c r="G919" s="17"/>
      <c r="H919" s="17"/>
      <c r="I919" s="17"/>
      <c r="J919" s="23" t="s">
        <v>209</v>
      </c>
      <c r="K919" s="23" t="s">
        <v>365</v>
      </c>
      <c r="L919" s="23" t="s">
        <v>53</v>
      </c>
      <c r="M919" s="23" t="s">
        <v>54</v>
      </c>
      <c r="N919" s="23" t="s">
        <v>55</v>
      </c>
      <c r="O919" s="23" t="s">
        <v>56</v>
      </c>
      <c r="P919" s="23" t="s">
        <v>861</v>
      </c>
      <c r="Q919" s="23" t="s">
        <v>862</v>
      </c>
      <c r="R919" s="23" t="s">
        <v>863</v>
      </c>
      <c r="S919" s="23" t="s">
        <v>1071</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t="s">
        <v>800</v>
      </c>
      <c r="J920" s="143" t="s">
        <v>366</v>
      </c>
      <c r="K920" s="673">
        <v>1000</v>
      </c>
      <c r="L920" s="673">
        <v>1000</v>
      </c>
      <c r="M920" s="673">
        <v>1000</v>
      </c>
      <c r="N920" s="673">
        <v>1000</v>
      </c>
      <c r="O920" s="673">
        <v>1000</v>
      </c>
      <c r="P920" s="673">
        <v>1000</v>
      </c>
      <c r="Q920" s="673">
        <v>1000</v>
      </c>
      <c r="R920" s="673">
        <v>500</v>
      </c>
      <c r="S920" s="673">
        <v>1000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367</v>
      </c>
      <c r="K921" s="673">
        <v>50</v>
      </c>
      <c r="L921" s="673">
        <v>50</v>
      </c>
      <c r="M921" s="673">
        <v>50</v>
      </c>
      <c r="N921" s="673">
        <v>50</v>
      </c>
      <c r="O921" s="673">
        <v>50</v>
      </c>
      <c r="P921" s="673">
        <v>50</v>
      </c>
      <c r="Q921" s="673">
        <v>50</v>
      </c>
      <c r="R921" s="673">
        <v>50</v>
      </c>
      <c r="S921" s="673">
        <v>50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368</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369</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370</v>
      </c>
      <c r="K924" s="673">
        <v>100</v>
      </c>
      <c r="L924" s="673">
        <v>100</v>
      </c>
      <c r="M924" s="673">
        <v>100</v>
      </c>
      <c r="N924" s="673">
        <v>100</v>
      </c>
      <c r="O924" s="673">
        <v>100</v>
      </c>
      <c r="P924" s="673">
        <v>100</v>
      </c>
      <c r="Q924" s="673">
        <v>100</v>
      </c>
      <c r="R924" s="673">
        <v>100</v>
      </c>
      <c r="S924" s="673">
        <v>100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371</v>
      </c>
      <c r="K925" s="673">
        <v>100</v>
      </c>
      <c r="L925" s="673">
        <v>100</v>
      </c>
      <c r="M925" s="673">
        <v>100</v>
      </c>
      <c r="N925" s="673">
        <v>100</v>
      </c>
      <c r="O925" s="673">
        <v>100</v>
      </c>
      <c r="P925" s="673">
        <v>100</v>
      </c>
      <c r="Q925" s="673">
        <v>100</v>
      </c>
      <c r="R925" s="673">
        <v>100</v>
      </c>
      <c r="S925" s="673">
        <v>100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372</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373</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2.75" customHeight="1" outlineLevel="1" x14ac:dyDescent="0.35">
      <c r="A928" s="102"/>
      <c r="B928" s="103"/>
      <c r="C928" s="17"/>
      <c r="D928" s="17"/>
      <c r="E928" s="17"/>
      <c r="F928" s="26"/>
      <c r="G928" s="90"/>
      <c r="H928" s="90"/>
      <c r="I928" s="90"/>
      <c r="J928" s="143" t="s">
        <v>374</v>
      </c>
      <c r="K928" s="673">
        <v>1000</v>
      </c>
      <c r="L928" s="673">
        <v>1000</v>
      </c>
      <c r="M928" s="673">
        <v>1000</v>
      </c>
      <c r="N928" s="673">
        <v>1000</v>
      </c>
      <c r="O928" s="673">
        <v>1000</v>
      </c>
      <c r="P928" s="673">
        <v>1000</v>
      </c>
      <c r="Q928" s="673">
        <v>1000</v>
      </c>
      <c r="R928" s="673">
        <v>500</v>
      </c>
      <c r="S928" s="673">
        <v>1000</v>
      </c>
      <c r="T928" s="88"/>
      <c r="U928" s="88"/>
      <c r="V928" s="88"/>
      <c r="W928" s="88"/>
      <c r="X928" s="88"/>
      <c r="Y928" s="88"/>
      <c r="Z928" s="88"/>
      <c r="AA928" s="110"/>
      <c r="AB928" s="110"/>
      <c r="AC928" s="110"/>
      <c r="AD928" s="110"/>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4" customFormat="1" ht="12.75" customHeight="1" outlineLevel="1" x14ac:dyDescent="0.35">
      <c r="A929" s="102"/>
      <c r="B929" s="103"/>
      <c r="C929" s="17"/>
      <c r="D929" s="17"/>
      <c r="E929" s="17"/>
      <c r="F929" s="26"/>
      <c r="G929" s="90"/>
      <c r="H929" s="90"/>
      <c r="I929" s="90"/>
      <c r="J929" s="143" t="s">
        <v>375</v>
      </c>
      <c r="K929" s="673">
        <v>1000</v>
      </c>
      <c r="L929" s="673">
        <v>1000</v>
      </c>
      <c r="M929" s="673">
        <v>1000</v>
      </c>
      <c r="N929" s="673">
        <v>1000</v>
      </c>
      <c r="O929" s="673">
        <v>1000</v>
      </c>
      <c r="P929" s="673">
        <v>1000</v>
      </c>
      <c r="Q929" s="673">
        <v>1000</v>
      </c>
      <c r="R929" s="673">
        <v>500</v>
      </c>
      <c r="S929" s="673">
        <v>1000</v>
      </c>
      <c r="T929" s="88"/>
      <c r="U929" s="88"/>
      <c r="V929" s="88"/>
      <c r="W929" s="88"/>
      <c r="X929" s="88"/>
      <c r="Y929" s="88"/>
      <c r="Z929" s="88"/>
      <c r="AA929" s="110"/>
      <c r="AB929" s="110"/>
      <c r="AC929" s="110"/>
      <c r="AD929" s="110"/>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4" customFormat="1" ht="13.4" customHeight="1" outlineLevel="2" x14ac:dyDescent="0.35">
      <c r="A930" s="102"/>
      <c r="B930" s="95"/>
      <c r="C930" s="17"/>
      <c r="D930" s="17"/>
      <c r="E930" s="17"/>
      <c r="F930" s="13"/>
      <c r="G930" s="86"/>
      <c r="H930" s="86"/>
      <c r="I930" s="99" t="s">
        <v>379</v>
      </c>
      <c r="J930" s="99" t="s">
        <v>364</v>
      </c>
      <c r="K930" s="5">
        <f>K920</f>
        <v>1000</v>
      </c>
      <c r="L930" s="5">
        <f t="shared" ref="L930:Q930" si="188">L920</f>
        <v>1000</v>
      </c>
      <c r="M930" s="5">
        <f t="shared" si="188"/>
        <v>1000</v>
      </c>
      <c r="N930" s="5">
        <f t="shared" si="188"/>
        <v>1000</v>
      </c>
      <c r="O930" s="5">
        <f t="shared" si="188"/>
        <v>1000</v>
      </c>
      <c r="P930" s="5">
        <f t="shared" si="188"/>
        <v>1000</v>
      </c>
      <c r="Q930" s="5">
        <f t="shared" si="188"/>
        <v>1000</v>
      </c>
      <c r="R930" s="5">
        <f t="shared" ref="R930:S949" si="189">R920</f>
        <v>500</v>
      </c>
      <c r="S930" s="5">
        <f t="shared" si="189"/>
        <v>1000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4" customFormat="1" ht="13.4" customHeight="1" outlineLevel="2" x14ac:dyDescent="0.35">
      <c r="A931" s="102"/>
      <c r="B931" s="95"/>
      <c r="C931" s="17"/>
      <c r="D931" s="17"/>
      <c r="E931" s="17"/>
      <c r="F931" s="13"/>
      <c r="G931" s="86"/>
      <c r="H931" s="86"/>
      <c r="I931" s="99"/>
      <c r="J931" s="99" t="s">
        <v>129</v>
      </c>
      <c r="K931" s="5">
        <f t="shared" ref="K931:Q931" si="190">K921</f>
        <v>50</v>
      </c>
      <c r="L931" s="5">
        <f t="shared" si="190"/>
        <v>50</v>
      </c>
      <c r="M931" s="5">
        <f t="shared" si="190"/>
        <v>50</v>
      </c>
      <c r="N931" s="5">
        <f t="shared" si="190"/>
        <v>50</v>
      </c>
      <c r="O931" s="5">
        <f t="shared" si="190"/>
        <v>50</v>
      </c>
      <c r="P931" s="5">
        <f t="shared" si="190"/>
        <v>50</v>
      </c>
      <c r="Q931" s="5">
        <f t="shared" si="190"/>
        <v>50</v>
      </c>
      <c r="R931" s="5">
        <f t="shared" si="189"/>
        <v>50</v>
      </c>
      <c r="S931" s="5">
        <f t="shared" si="189"/>
        <v>50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4" customFormat="1" ht="13.4" customHeight="1" outlineLevel="2" x14ac:dyDescent="0.35">
      <c r="A932" s="102"/>
      <c r="B932" s="95"/>
      <c r="C932" s="17"/>
      <c r="D932" s="17"/>
      <c r="E932" s="17"/>
      <c r="F932" s="13"/>
      <c r="G932" s="86"/>
      <c r="H932" s="86"/>
      <c r="I932" s="99"/>
      <c r="J932" s="99" t="s">
        <v>130</v>
      </c>
      <c r="K932" s="5">
        <f t="shared" ref="K932:Q932" si="191">K922</f>
        <v>100</v>
      </c>
      <c r="L932" s="5">
        <f t="shared" si="191"/>
        <v>100</v>
      </c>
      <c r="M932" s="5">
        <f t="shared" si="191"/>
        <v>100</v>
      </c>
      <c r="N932" s="5">
        <f t="shared" si="191"/>
        <v>100</v>
      </c>
      <c r="O932" s="5">
        <f t="shared" si="191"/>
        <v>100</v>
      </c>
      <c r="P932" s="5">
        <f t="shared" si="191"/>
        <v>100</v>
      </c>
      <c r="Q932" s="5">
        <f t="shared" si="191"/>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4" customFormat="1" ht="13.4" customHeight="1" outlineLevel="2" x14ac:dyDescent="0.35">
      <c r="A933" s="102"/>
      <c r="B933" s="95"/>
      <c r="C933" s="17"/>
      <c r="D933" s="17"/>
      <c r="E933" s="17"/>
      <c r="F933" s="13"/>
      <c r="G933" s="86"/>
      <c r="H933" s="86"/>
      <c r="I933" s="99"/>
      <c r="J933" s="99" t="s">
        <v>131</v>
      </c>
      <c r="K933" s="5">
        <f t="shared" ref="K933:Q933" si="192">K923</f>
        <v>100</v>
      </c>
      <c r="L933" s="5">
        <f t="shared" si="192"/>
        <v>100</v>
      </c>
      <c r="M933" s="5">
        <f t="shared" si="192"/>
        <v>100</v>
      </c>
      <c r="N933" s="5">
        <f t="shared" si="192"/>
        <v>100</v>
      </c>
      <c r="O933" s="5">
        <f t="shared" si="192"/>
        <v>100</v>
      </c>
      <c r="P933" s="5">
        <f t="shared" si="192"/>
        <v>100</v>
      </c>
      <c r="Q933" s="5">
        <f t="shared" si="192"/>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4" customFormat="1" ht="13.4" customHeight="1" outlineLevel="2" x14ac:dyDescent="0.35">
      <c r="A934" s="102"/>
      <c r="B934" s="95"/>
      <c r="C934" s="17"/>
      <c r="D934" s="17"/>
      <c r="E934" s="17"/>
      <c r="F934" s="13"/>
      <c r="G934" s="86"/>
      <c r="H934" s="86"/>
      <c r="I934" s="99"/>
      <c r="J934" s="99" t="s">
        <v>132</v>
      </c>
      <c r="K934" s="5">
        <f t="shared" ref="K934:Q934" si="193">K924</f>
        <v>100</v>
      </c>
      <c r="L934" s="5">
        <f t="shared" si="193"/>
        <v>100</v>
      </c>
      <c r="M934" s="5">
        <f t="shared" si="193"/>
        <v>100</v>
      </c>
      <c r="N934" s="5">
        <f t="shared" si="193"/>
        <v>100</v>
      </c>
      <c r="O934" s="5">
        <f t="shared" si="193"/>
        <v>100</v>
      </c>
      <c r="P934" s="5">
        <f t="shared" si="193"/>
        <v>100</v>
      </c>
      <c r="Q934" s="5">
        <f t="shared" si="193"/>
        <v>100</v>
      </c>
      <c r="R934" s="5">
        <f t="shared" si="189"/>
        <v>100</v>
      </c>
      <c r="S934" s="5">
        <f t="shared" si="189"/>
        <v>100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4" customFormat="1" ht="13.4" customHeight="1" outlineLevel="2" x14ac:dyDescent="0.35">
      <c r="A935" s="102"/>
      <c r="B935" s="95"/>
      <c r="C935" s="17"/>
      <c r="D935" s="17"/>
      <c r="E935" s="17"/>
      <c r="F935" s="13"/>
      <c r="G935" s="86"/>
      <c r="H935" s="86"/>
      <c r="I935" s="99"/>
      <c r="J935" s="99" t="s">
        <v>133</v>
      </c>
      <c r="K935" s="5">
        <f t="shared" ref="K935:Q935" si="194">K925</f>
        <v>100</v>
      </c>
      <c r="L935" s="5">
        <f t="shared" si="194"/>
        <v>100</v>
      </c>
      <c r="M935" s="5">
        <f t="shared" si="194"/>
        <v>100</v>
      </c>
      <c r="N935" s="5">
        <f t="shared" si="194"/>
        <v>100</v>
      </c>
      <c r="O935" s="5">
        <f t="shared" si="194"/>
        <v>100</v>
      </c>
      <c r="P935" s="5">
        <f t="shared" si="194"/>
        <v>100</v>
      </c>
      <c r="Q935" s="5">
        <f t="shared" si="194"/>
        <v>100</v>
      </c>
      <c r="R935" s="5">
        <f t="shared" si="189"/>
        <v>100</v>
      </c>
      <c r="S935" s="5">
        <f t="shared" si="189"/>
        <v>100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4" customFormat="1" ht="13.4" customHeight="1" outlineLevel="2" x14ac:dyDescent="0.35">
      <c r="A936" s="102"/>
      <c r="B936" s="95"/>
      <c r="C936" s="17"/>
      <c r="D936" s="17"/>
      <c r="E936" s="17"/>
      <c r="F936" s="13"/>
      <c r="G936" s="86"/>
      <c r="H936" s="86"/>
      <c r="I936" s="99"/>
      <c r="J936" s="99" t="s">
        <v>134</v>
      </c>
      <c r="K936" s="5">
        <f t="shared" ref="K936:Q936" si="195">K926</f>
        <v>1000</v>
      </c>
      <c r="L936" s="5">
        <f t="shared" si="195"/>
        <v>1000</v>
      </c>
      <c r="M936" s="5">
        <f t="shared" si="195"/>
        <v>1000</v>
      </c>
      <c r="N936" s="5">
        <f t="shared" si="195"/>
        <v>1000</v>
      </c>
      <c r="O936" s="5">
        <f t="shared" si="195"/>
        <v>1000</v>
      </c>
      <c r="P936" s="5">
        <f t="shared" si="195"/>
        <v>1000</v>
      </c>
      <c r="Q936" s="5">
        <f t="shared" si="195"/>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4" customFormat="1" ht="13.4" customHeight="1" outlineLevel="2" x14ac:dyDescent="0.35">
      <c r="A937" s="102"/>
      <c r="B937" s="95"/>
      <c r="C937" s="17"/>
      <c r="D937" s="17"/>
      <c r="E937" s="17"/>
      <c r="F937" s="13"/>
      <c r="G937" s="86"/>
      <c r="H937" s="86"/>
      <c r="I937" s="99"/>
      <c r="J937" s="99" t="s">
        <v>135</v>
      </c>
      <c r="K937" s="5">
        <f t="shared" ref="K937:Q937" si="196">K927</f>
        <v>1000</v>
      </c>
      <c r="L937" s="5">
        <f t="shared" si="196"/>
        <v>1000</v>
      </c>
      <c r="M937" s="5">
        <f t="shared" si="196"/>
        <v>1000</v>
      </c>
      <c r="N937" s="5">
        <f t="shared" si="196"/>
        <v>1000</v>
      </c>
      <c r="O937" s="5">
        <f t="shared" si="196"/>
        <v>1000</v>
      </c>
      <c r="P937" s="5">
        <f t="shared" si="196"/>
        <v>1000</v>
      </c>
      <c r="Q937" s="5">
        <f t="shared" si="196"/>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4" customFormat="1" ht="13.4" customHeight="1" outlineLevel="2" x14ac:dyDescent="0.35">
      <c r="A938" s="102"/>
      <c r="B938" s="95"/>
      <c r="C938" s="17"/>
      <c r="D938" s="17"/>
      <c r="E938" s="17"/>
      <c r="F938" s="13"/>
      <c r="G938" s="86"/>
      <c r="H938" s="86"/>
      <c r="I938" s="99"/>
      <c r="J938" s="99" t="s">
        <v>136</v>
      </c>
      <c r="K938" s="5">
        <f t="shared" ref="K938:Q938" si="197">K928</f>
        <v>1000</v>
      </c>
      <c r="L938" s="5">
        <f t="shared" si="197"/>
        <v>1000</v>
      </c>
      <c r="M938" s="5">
        <f t="shared" si="197"/>
        <v>1000</v>
      </c>
      <c r="N938" s="5">
        <f t="shared" si="197"/>
        <v>1000</v>
      </c>
      <c r="O938" s="5">
        <f t="shared" si="197"/>
        <v>1000</v>
      </c>
      <c r="P938" s="5">
        <f t="shared" si="197"/>
        <v>1000</v>
      </c>
      <c r="Q938" s="5">
        <f t="shared" si="197"/>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4" customFormat="1" ht="13.4" customHeight="1" outlineLevel="2" x14ac:dyDescent="0.35">
      <c r="A939" s="102"/>
      <c r="B939" s="95"/>
      <c r="C939" s="17"/>
      <c r="D939" s="17"/>
      <c r="E939" s="17"/>
      <c r="F939" s="13"/>
      <c r="G939" s="86"/>
      <c r="H939" s="86"/>
      <c r="I939" s="99"/>
      <c r="J939" s="99" t="s">
        <v>137</v>
      </c>
      <c r="K939" s="5">
        <f t="shared" ref="K939:Q939" si="198">K929</f>
        <v>1000</v>
      </c>
      <c r="L939" s="5">
        <f t="shared" si="198"/>
        <v>1000</v>
      </c>
      <c r="M939" s="5">
        <f t="shared" si="198"/>
        <v>1000</v>
      </c>
      <c r="N939" s="5">
        <f t="shared" si="198"/>
        <v>1000</v>
      </c>
      <c r="O939" s="5">
        <f t="shared" si="198"/>
        <v>1000</v>
      </c>
      <c r="P939" s="5">
        <f t="shared" si="198"/>
        <v>1000</v>
      </c>
      <c r="Q939" s="5">
        <f t="shared" si="198"/>
        <v>1000</v>
      </c>
      <c r="R939" s="5">
        <f t="shared" si="189"/>
        <v>500</v>
      </c>
      <c r="S939" s="5">
        <f t="shared" si="189"/>
        <v>1000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4" customFormat="1" ht="13.4" customHeight="1" outlineLevel="2" x14ac:dyDescent="0.35">
      <c r="A940" s="102"/>
      <c r="B940" s="95"/>
      <c r="C940" s="17"/>
      <c r="D940" s="17"/>
      <c r="E940" s="17"/>
      <c r="F940" s="13"/>
      <c r="G940" s="86"/>
      <c r="H940" s="86"/>
      <c r="I940" s="99" t="s">
        <v>772</v>
      </c>
      <c r="J940" s="99" t="s">
        <v>364</v>
      </c>
      <c r="K940" s="5">
        <f t="shared" ref="K940:Q940" si="199">K930</f>
        <v>1000</v>
      </c>
      <c r="L940" s="5">
        <f t="shared" si="199"/>
        <v>1000</v>
      </c>
      <c r="M940" s="5">
        <f t="shared" si="199"/>
        <v>1000</v>
      </c>
      <c r="N940" s="5">
        <f t="shared" si="199"/>
        <v>1000</v>
      </c>
      <c r="O940" s="5">
        <f t="shared" si="199"/>
        <v>1000</v>
      </c>
      <c r="P940" s="5">
        <f t="shared" si="199"/>
        <v>1000</v>
      </c>
      <c r="Q940" s="5">
        <f t="shared" si="199"/>
        <v>1000</v>
      </c>
      <c r="R940" s="5">
        <f t="shared" si="189"/>
        <v>500</v>
      </c>
      <c r="S940" s="5">
        <f t="shared" si="189"/>
        <v>1000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4" customFormat="1" ht="13.4" customHeight="1" outlineLevel="2" x14ac:dyDescent="0.35">
      <c r="A941" s="102"/>
      <c r="B941" s="95"/>
      <c r="C941" s="17"/>
      <c r="D941" s="17"/>
      <c r="E941" s="17"/>
      <c r="F941" s="13"/>
      <c r="G941" s="86"/>
      <c r="H941" s="86"/>
      <c r="I941" s="99"/>
      <c r="J941" s="99" t="s">
        <v>129</v>
      </c>
      <c r="K941" s="5">
        <f t="shared" ref="K941:Q941" si="200">K931</f>
        <v>50</v>
      </c>
      <c r="L941" s="5">
        <f t="shared" si="200"/>
        <v>50</v>
      </c>
      <c r="M941" s="5">
        <f t="shared" si="200"/>
        <v>50</v>
      </c>
      <c r="N941" s="5">
        <f t="shared" si="200"/>
        <v>50</v>
      </c>
      <c r="O941" s="5">
        <f t="shared" si="200"/>
        <v>50</v>
      </c>
      <c r="P941" s="5">
        <f t="shared" si="200"/>
        <v>50</v>
      </c>
      <c r="Q941" s="5">
        <f t="shared" si="200"/>
        <v>50</v>
      </c>
      <c r="R941" s="5">
        <f t="shared" si="189"/>
        <v>50</v>
      </c>
      <c r="S941" s="5">
        <f t="shared" si="189"/>
        <v>50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4" customFormat="1" ht="13.4" customHeight="1" outlineLevel="2" x14ac:dyDescent="0.35">
      <c r="A942" s="102"/>
      <c r="B942" s="95"/>
      <c r="C942" s="17"/>
      <c r="D942" s="17"/>
      <c r="E942" s="17"/>
      <c r="F942" s="13"/>
      <c r="G942" s="86"/>
      <c r="H942" s="86"/>
      <c r="I942" s="99"/>
      <c r="J942" s="99" t="s">
        <v>130</v>
      </c>
      <c r="K942" s="5">
        <f t="shared" ref="K942:Q942" si="201">K932</f>
        <v>100</v>
      </c>
      <c r="L942" s="5">
        <f t="shared" si="201"/>
        <v>100</v>
      </c>
      <c r="M942" s="5">
        <f t="shared" si="201"/>
        <v>100</v>
      </c>
      <c r="N942" s="5">
        <f t="shared" si="201"/>
        <v>100</v>
      </c>
      <c r="O942" s="5">
        <f t="shared" si="201"/>
        <v>100</v>
      </c>
      <c r="P942" s="5">
        <f t="shared" si="201"/>
        <v>100</v>
      </c>
      <c r="Q942" s="5">
        <f t="shared" si="201"/>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4" customFormat="1" ht="13.4" customHeight="1" outlineLevel="2" x14ac:dyDescent="0.35">
      <c r="A943" s="102"/>
      <c r="B943" s="95"/>
      <c r="C943" s="17"/>
      <c r="D943" s="17"/>
      <c r="E943" s="17"/>
      <c r="F943" s="13"/>
      <c r="G943" s="86"/>
      <c r="H943" s="86"/>
      <c r="I943" s="99"/>
      <c r="J943" s="99" t="s">
        <v>131</v>
      </c>
      <c r="K943" s="5">
        <f t="shared" ref="K943:Q943" si="202">K933</f>
        <v>100</v>
      </c>
      <c r="L943" s="5">
        <f t="shared" si="202"/>
        <v>100</v>
      </c>
      <c r="M943" s="5">
        <f t="shared" si="202"/>
        <v>100</v>
      </c>
      <c r="N943" s="5">
        <f t="shared" si="202"/>
        <v>100</v>
      </c>
      <c r="O943" s="5">
        <f t="shared" si="202"/>
        <v>100</v>
      </c>
      <c r="P943" s="5">
        <f t="shared" si="202"/>
        <v>100</v>
      </c>
      <c r="Q943" s="5">
        <f t="shared" si="202"/>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4" customFormat="1" ht="13.4" customHeight="1" outlineLevel="2" x14ac:dyDescent="0.35">
      <c r="A944" s="102"/>
      <c r="B944" s="95"/>
      <c r="C944" s="17"/>
      <c r="D944" s="17"/>
      <c r="E944" s="17"/>
      <c r="F944" s="13"/>
      <c r="G944" s="86"/>
      <c r="H944" s="86"/>
      <c r="I944" s="99"/>
      <c r="J944" s="99" t="s">
        <v>132</v>
      </c>
      <c r="K944" s="5">
        <f t="shared" ref="K944:Q944" si="203">K934</f>
        <v>100</v>
      </c>
      <c r="L944" s="5">
        <f t="shared" si="203"/>
        <v>100</v>
      </c>
      <c r="M944" s="5">
        <f t="shared" si="203"/>
        <v>100</v>
      </c>
      <c r="N944" s="5">
        <f t="shared" si="203"/>
        <v>100</v>
      </c>
      <c r="O944" s="5">
        <f t="shared" si="203"/>
        <v>100</v>
      </c>
      <c r="P944" s="5">
        <f t="shared" si="203"/>
        <v>100</v>
      </c>
      <c r="Q944" s="5">
        <f t="shared" si="203"/>
        <v>100</v>
      </c>
      <c r="R944" s="5">
        <f t="shared" si="189"/>
        <v>100</v>
      </c>
      <c r="S944" s="5">
        <f t="shared" si="189"/>
        <v>100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133</v>
      </c>
      <c r="K945" s="5">
        <f t="shared" ref="K945:Q945" si="204">K935</f>
        <v>100</v>
      </c>
      <c r="L945" s="5">
        <f t="shared" si="204"/>
        <v>100</v>
      </c>
      <c r="M945" s="5">
        <f t="shared" si="204"/>
        <v>100</v>
      </c>
      <c r="N945" s="5">
        <f t="shared" si="204"/>
        <v>100</v>
      </c>
      <c r="O945" s="5">
        <f t="shared" si="204"/>
        <v>100</v>
      </c>
      <c r="P945" s="5">
        <f t="shared" si="204"/>
        <v>100</v>
      </c>
      <c r="Q945" s="5">
        <f t="shared" si="204"/>
        <v>100</v>
      </c>
      <c r="R945" s="5">
        <f t="shared" si="189"/>
        <v>100</v>
      </c>
      <c r="S945" s="5">
        <f t="shared" si="189"/>
        <v>100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134</v>
      </c>
      <c r="K946" s="5">
        <f t="shared" ref="K946:Q946" si="205">K936</f>
        <v>1000</v>
      </c>
      <c r="L946" s="5">
        <f t="shared" si="205"/>
        <v>1000</v>
      </c>
      <c r="M946" s="5">
        <f t="shared" si="205"/>
        <v>1000</v>
      </c>
      <c r="N946" s="5">
        <f t="shared" si="205"/>
        <v>1000</v>
      </c>
      <c r="O946" s="5">
        <f t="shared" si="205"/>
        <v>1000</v>
      </c>
      <c r="P946" s="5">
        <f t="shared" si="205"/>
        <v>1000</v>
      </c>
      <c r="Q946" s="5">
        <f t="shared" si="205"/>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135</v>
      </c>
      <c r="K947" s="5">
        <f t="shared" ref="K947:Q947" si="206">K937</f>
        <v>1000</v>
      </c>
      <c r="L947" s="5">
        <f t="shared" si="206"/>
        <v>1000</v>
      </c>
      <c r="M947" s="5">
        <f t="shared" si="206"/>
        <v>1000</v>
      </c>
      <c r="N947" s="5">
        <f t="shared" si="206"/>
        <v>1000</v>
      </c>
      <c r="O947" s="5">
        <f t="shared" si="206"/>
        <v>1000</v>
      </c>
      <c r="P947" s="5">
        <f t="shared" si="206"/>
        <v>1000</v>
      </c>
      <c r="Q947" s="5">
        <f t="shared" si="206"/>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c r="J948" s="99" t="s">
        <v>136</v>
      </c>
      <c r="K948" s="5">
        <f t="shared" ref="K948:Q948" si="207">K938</f>
        <v>1000</v>
      </c>
      <c r="L948" s="5">
        <f t="shared" si="207"/>
        <v>1000</v>
      </c>
      <c r="M948" s="5">
        <f t="shared" si="207"/>
        <v>1000</v>
      </c>
      <c r="N948" s="5">
        <f t="shared" si="207"/>
        <v>1000</v>
      </c>
      <c r="O948" s="5">
        <f t="shared" si="207"/>
        <v>1000</v>
      </c>
      <c r="P948" s="5">
        <f t="shared" si="207"/>
        <v>1000</v>
      </c>
      <c r="Q948" s="5">
        <f t="shared" si="207"/>
        <v>1000</v>
      </c>
      <c r="R948" s="5">
        <f t="shared" si="189"/>
        <v>500</v>
      </c>
      <c r="S948" s="5">
        <f t="shared" si="189"/>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137</v>
      </c>
      <c r="K949" s="5">
        <f t="shared" ref="K949:Q949" si="208">K939</f>
        <v>1000</v>
      </c>
      <c r="L949" s="5">
        <f t="shared" si="208"/>
        <v>1000</v>
      </c>
      <c r="M949" s="5">
        <f t="shared" si="208"/>
        <v>1000</v>
      </c>
      <c r="N949" s="5">
        <f t="shared" si="208"/>
        <v>1000</v>
      </c>
      <c r="O949" s="5">
        <f t="shared" si="208"/>
        <v>1000</v>
      </c>
      <c r="P949" s="5">
        <f t="shared" si="208"/>
        <v>1000</v>
      </c>
      <c r="Q949" s="5">
        <f t="shared" si="208"/>
        <v>1000</v>
      </c>
      <c r="R949" s="5">
        <f t="shared" si="189"/>
        <v>500</v>
      </c>
      <c r="S949" s="5">
        <f t="shared" si="189"/>
        <v>1000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t="s">
        <v>773</v>
      </c>
      <c r="J950" s="99" t="s">
        <v>364</v>
      </c>
      <c r="K950" s="5">
        <f t="shared" ref="K950:Q950" si="209">K940</f>
        <v>1000</v>
      </c>
      <c r="L950" s="5">
        <f t="shared" si="209"/>
        <v>1000</v>
      </c>
      <c r="M950" s="5">
        <f t="shared" si="209"/>
        <v>1000</v>
      </c>
      <c r="N950" s="5">
        <f t="shared" si="209"/>
        <v>1000</v>
      </c>
      <c r="O950" s="5">
        <f t="shared" si="209"/>
        <v>1000</v>
      </c>
      <c r="P950" s="5">
        <f t="shared" si="209"/>
        <v>1000</v>
      </c>
      <c r="Q950" s="5">
        <f t="shared" si="209"/>
        <v>1000</v>
      </c>
      <c r="R950" s="5">
        <f t="shared" ref="R950:S969" si="210">R940</f>
        <v>500</v>
      </c>
      <c r="S950" s="5">
        <f t="shared" si="210"/>
        <v>1000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129</v>
      </c>
      <c r="K951" s="5">
        <f t="shared" ref="K951:Q951" si="211">K941</f>
        <v>50</v>
      </c>
      <c r="L951" s="5">
        <f t="shared" si="211"/>
        <v>50</v>
      </c>
      <c r="M951" s="5">
        <f t="shared" si="211"/>
        <v>50</v>
      </c>
      <c r="N951" s="5">
        <f t="shared" si="211"/>
        <v>50</v>
      </c>
      <c r="O951" s="5">
        <f t="shared" si="211"/>
        <v>50</v>
      </c>
      <c r="P951" s="5">
        <f t="shared" si="211"/>
        <v>50</v>
      </c>
      <c r="Q951" s="5">
        <f t="shared" si="211"/>
        <v>50</v>
      </c>
      <c r="R951" s="5">
        <f t="shared" si="210"/>
        <v>50</v>
      </c>
      <c r="S951" s="5">
        <f t="shared" si="210"/>
        <v>50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130</v>
      </c>
      <c r="K952" s="5">
        <f t="shared" ref="K952:Q952" si="212">K942</f>
        <v>100</v>
      </c>
      <c r="L952" s="5">
        <f t="shared" si="212"/>
        <v>100</v>
      </c>
      <c r="M952" s="5">
        <f t="shared" si="212"/>
        <v>100</v>
      </c>
      <c r="N952" s="5">
        <f t="shared" si="212"/>
        <v>100</v>
      </c>
      <c r="O952" s="5">
        <f t="shared" si="212"/>
        <v>100</v>
      </c>
      <c r="P952" s="5">
        <f t="shared" si="212"/>
        <v>100</v>
      </c>
      <c r="Q952" s="5">
        <f t="shared" si="212"/>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131</v>
      </c>
      <c r="K953" s="5">
        <f t="shared" ref="K953:Q953" si="213">K943</f>
        <v>100</v>
      </c>
      <c r="L953" s="5">
        <f t="shared" si="213"/>
        <v>100</v>
      </c>
      <c r="M953" s="5">
        <f t="shared" si="213"/>
        <v>100</v>
      </c>
      <c r="N953" s="5">
        <f t="shared" si="213"/>
        <v>100</v>
      </c>
      <c r="O953" s="5">
        <f t="shared" si="213"/>
        <v>100</v>
      </c>
      <c r="P953" s="5">
        <f t="shared" si="213"/>
        <v>100</v>
      </c>
      <c r="Q953" s="5">
        <f t="shared" si="213"/>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132</v>
      </c>
      <c r="K954" s="5">
        <f t="shared" ref="K954:Q954" si="214">K944</f>
        <v>100</v>
      </c>
      <c r="L954" s="5">
        <f t="shared" si="214"/>
        <v>100</v>
      </c>
      <c r="M954" s="5">
        <f t="shared" si="214"/>
        <v>100</v>
      </c>
      <c r="N954" s="5">
        <f t="shared" si="214"/>
        <v>100</v>
      </c>
      <c r="O954" s="5">
        <f t="shared" si="214"/>
        <v>100</v>
      </c>
      <c r="P954" s="5">
        <f t="shared" si="214"/>
        <v>100</v>
      </c>
      <c r="Q954" s="5">
        <f t="shared" si="214"/>
        <v>100</v>
      </c>
      <c r="R954" s="5">
        <f t="shared" si="210"/>
        <v>100</v>
      </c>
      <c r="S954" s="5">
        <f t="shared" si="210"/>
        <v>100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133</v>
      </c>
      <c r="K955" s="5">
        <f t="shared" ref="K955:Q955" si="215">K945</f>
        <v>100</v>
      </c>
      <c r="L955" s="5">
        <f t="shared" si="215"/>
        <v>100</v>
      </c>
      <c r="M955" s="5">
        <f t="shared" si="215"/>
        <v>100</v>
      </c>
      <c r="N955" s="5">
        <f t="shared" si="215"/>
        <v>100</v>
      </c>
      <c r="O955" s="5">
        <f t="shared" si="215"/>
        <v>100</v>
      </c>
      <c r="P955" s="5">
        <f t="shared" si="215"/>
        <v>100</v>
      </c>
      <c r="Q955" s="5">
        <f t="shared" si="215"/>
        <v>100</v>
      </c>
      <c r="R955" s="5">
        <f t="shared" si="210"/>
        <v>100</v>
      </c>
      <c r="S955" s="5">
        <f t="shared" si="210"/>
        <v>100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134</v>
      </c>
      <c r="K956" s="5">
        <f t="shared" ref="K956:Q956" si="216">K946</f>
        <v>1000</v>
      </c>
      <c r="L956" s="5">
        <f t="shared" si="216"/>
        <v>1000</v>
      </c>
      <c r="M956" s="5">
        <f t="shared" si="216"/>
        <v>1000</v>
      </c>
      <c r="N956" s="5">
        <f t="shared" si="216"/>
        <v>1000</v>
      </c>
      <c r="O956" s="5">
        <f t="shared" si="216"/>
        <v>1000</v>
      </c>
      <c r="P956" s="5">
        <f t="shared" si="216"/>
        <v>1000</v>
      </c>
      <c r="Q956" s="5">
        <f t="shared" si="216"/>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135</v>
      </c>
      <c r="K957" s="5">
        <f t="shared" ref="K957:Q957" si="217">K947</f>
        <v>1000</v>
      </c>
      <c r="L957" s="5">
        <f t="shared" si="217"/>
        <v>1000</v>
      </c>
      <c r="M957" s="5">
        <f t="shared" si="217"/>
        <v>1000</v>
      </c>
      <c r="N957" s="5">
        <f t="shared" si="217"/>
        <v>1000</v>
      </c>
      <c r="O957" s="5">
        <f t="shared" si="217"/>
        <v>1000</v>
      </c>
      <c r="P957" s="5">
        <f t="shared" si="217"/>
        <v>1000</v>
      </c>
      <c r="Q957" s="5">
        <f t="shared" si="217"/>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c r="J958" s="99" t="s">
        <v>136</v>
      </c>
      <c r="K958" s="5">
        <f t="shared" ref="K958:Q958" si="218">K948</f>
        <v>1000</v>
      </c>
      <c r="L958" s="5">
        <f t="shared" si="218"/>
        <v>1000</v>
      </c>
      <c r="M958" s="5">
        <f t="shared" si="218"/>
        <v>1000</v>
      </c>
      <c r="N958" s="5">
        <f t="shared" si="218"/>
        <v>1000</v>
      </c>
      <c r="O958" s="5">
        <f t="shared" si="218"/>
        <v>1000</v>
      </c>
      <c r="P958" s="5">
        <f t="shared" si="218"/>
        <v>1000</v>
      </c>
      <c r="Q958" s="5">
        <f t="shared" si="218"/>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137</v>
      </c>
      <c r="K959" s="5">
        <f t="shared" ref="K959:Q959" si="219">K949</f>
        <v>1000</v>
      </c>
      <c r="L959" s="5">
        <f t="shared" si="219"/>
        <v>1000</v>
      </c>
      <c r="M959" s="5">
        <f t="shared" si="219"/>
        <v>1000</v>
      </c>
      <c r="N959" s="5">
        <f t="shared" si="219"/>
        <v>1000</v>
      </c>
      <c r="O959" s="5">
        <f t="shared" si="219"/>
        <v>1000</v>
      </c>
      <c r="P959" s="5">
        <f t="shared" si="219"/>
        <v>1000</v>
      </c>
      <c r="Q959" s="5">
        <f t="shared" si="219"/>
        <v>1000</v>
      </c>
      <c r="R959" s="5">
        <f t="shared" si="210"/>
        <v>500</v>
      </c>
      <c r="S959" s="5">
        <f t="shared" si="210"/>
        <v>1000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t="s">
        <v>774</v>
      </c>
      <c r="J960" s="99" t="s">
        <v>364</v>
      </c>
      <c r="K960" s="5">
        <f t="shared" ref="K960:Q960" si="220">K950</f>
        <v>1000</v>
      </c>
      <c r="L960" s="5">
        <f t="shared" si="220"/>
        <v>1000</v>
      </c>
      <c r="M960" s="5">
        <f t="shared" si="220"/>
        <v>1000</v>
      </c>
      <c r="N960" s="5">
        <f t="shared" si="220"/>
        <v>1000</v>
      </c>
      <c r="O960" s="5">
        <f t="shared" si="220"/>
        <v>1000</v>
      </c>
      <c r="P960" s="5">
        <f t="shared" si="220"/>
        <v>1000</v>
      </c>
      <c r="Q960" s="5">
        <f t="shared" si="220"/>
        <v>1000</v>
      </c>
      <c r="R960" s="5">
        <f t="shared" si="210"/>
        <v>500</v>
      </c>
      <c r="S960" s="5">
        <f t="shared" si="210"/>
        <v>1000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129</v>
      </c>
      <c r="K961" s="5">
        <f t="shared" ref="K961:Q961" si="221">K951</f>
        <v>50</v>
      </c>
      <c r="L961" s="5">
        <f t="shared" si="221"/>
        <v>50</v>
      </c>
      <c r="M961" s="5">
        <f t="shared" si="221"/>
        <v>50</v>
      </c>
      <c r="N961" s="5">
        <f t="shared" si="221"/>
        <v>50</v>
      </c>
      <c r="O961" s="5">
        <f t="shared" si="221"/>
        <v>50</v>
      </c>
      <c r="P961" s="5">
        <f t="shared" si="221"/>
        <v>50</v>
      </c>
      <c r="Q961" s="5">
        <f t="shared" si="221"/>
        <v>50</v>
      </c>
      <c r="R961" s="5">
        <f t="shared" si="210"/>
        <v>50</v>
      </c>
      <c r="S961" s="5">
        <f t="shared" si="210"/>
        <v>50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130</v>
      </c>
      <c r="K962" s="5">
        <f t="shared" ref="K962:Q962" si="222">K952</f>
        <v>100</v>
      </c>
      <c r="L962" s="5">
        <f t="shared" si="222"/>
        <v>100</v>
      </c>
      <c r="M962" s="5">
        <f t="shared" si="222"/>
        <v>100</v>
      </c>
      <c r="N962" s="5">
        <f t="shared" si="222"/>
        <v>100</v>
      </c>
      <c r="O962" s="5">
        <f t="shared" si="222"/>
        <v>100</v>
      </c>
      <c r="P962" s="5">
        <f t="shared" si="222"/>
        <v>100</v>
      </c>
      <c r="Q962" s="5">
        <f t="shared" si="222"/>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131</v>
      </c>
      <c r="K963" s="5">
        <f t="shared" ref="K963:Q963" si="223">K953</f>
        <v>100</v>
      </c>
      <c r="L963" s="5">
        <f t="shared" si="223"/>
        <v>100</v>
      </c>
      <c r="M963" s="5">
        <f t="shared" si="223"/>
        <v>100</v>
      </c>
      <c r="N963" s="5">
        <f t="shared" si="223"/>
        <v>100</v>
      </c>
      <c r="O963" s="5">
        <f t="shared" si="223"/>
        <v>100</v>
      </c>
      <c r="P963" s="5">
        <f t="shared" si="223"/>
        <v>100</v>
      </c>
      <c r="Q963" s="5">
        <f t="shared" si="223"/>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132</v>
      </c>
      <c r="K964" s="5">
        <f t="shared" ref="K964:Q964" si="224">K954</f>
        <v>100</v>
      </c>
      <c r="L964" s="5">
        <f t="shared" si="224"/>
        <v>100</v>
      </c>
      <c r="M964" s="5">
        <f t="shared" si="224"/>
        <v>100</v>
      </c>
      <c r="N964" s="5">
        <f t="shared" si="224"/>
        <v>100</v>
      </c>
      <c r="O964" s="5">
        <f t="shared" si="224"/>
        <v>100</v>
      </c>
      <c r="P964" s="5">
        <f t="shared" si="224"/>
        <v>100</v>
      </c>
      <c r="Q964" s="5">
        <f t="shared" si="224"/>
        <v>100</v>
      </c>
      <c r="R964" s="5">
        <f t="shared" si="210"/>
        <v>100</v>
      </c>
      <c r="S964" s="5">
        <f t="shared" si="210"/>
        <v>100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133</v>
      </c>
      <c r="K965" s="5">
        <f t="shared" ref="K965:Q965" si="225">K955</f>
        <v>100</v>
      </c>
      <c r="L965" s="5">
        <f t="shared" si="225"/>
        <v>100</v>
      </c>
      <c r="M965" s="5">
        <f t="shared" si="225"/>
        <v>100</v>
      </c>
      <c r="N965" s="5">
        <f t="shared" si="225"/>
        <v>100</v>
      </c>
      <c r="O965" s="5">
        <f t="shared" si="225"/>
        <v>100</v>
      </c>
      <c r="P965" s="5">
        <f t="shared" si="225"/>
        <v>100</v>
      </c>
      <c r="Q965" s="5">
        <f t="shared" si="225"/>
        <v>100</v>
      </c>
      <c r="R965" s="5">
        <f t="shared" si="210"/>
        <v>100</v>
      </c>
      <c r="S965" s="5">
        <f t="shared" si="210"/>
        <v>100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134</v>
      </c>
      <c r="K966" s="5">
        <f t="shared" ref="K966:Q966" si="226">K956</f>
        <v>1000</v>
      </c>
      <c r="L966" s="5">
        <f t="shared" si="226"/>
        <v>1000</v>
      </c>
      <c r="M966" s="5">
        <f t="shared" si="226"/>
        <v>1000</v>
      </c>
      <c r="N966" s="5">
        <f t="shared" si="226"/>
        <v>1000</v>
      </c>
      <c r="O966" s="5">
        <f t="shared" si="226"/>
        <v>1000</v>
      </c>
      <c r="P966" s="5">
        <f t="shared" si="226"/>
        <v>1000</v>
      </c>
      <c r="Q966" s="5">
        <f t="shared" si="226"/>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135</v>
      </c>
      <c r="K967" s="5">
        <f t="shared" ref="K967:Q967" si="227">K957</f>
        <v>1000</v>
      </c>
      <c r="L967" s="5">
        <f t="shared" si="227"/>
        <v>1000</v>
      </c>
      <c r="M967" s="5">
        <f t="shared" si="227"/>
        <v>1000</v>
      </c>
      <c r="N967" s="5">
        <f t="shared" si="227"/>
        <v>1000</v>
      </c>
      <c r="O967" s="5">
        <f t="shared" si="227"/>
        <v>1000</v>
      </c>
      <c r="P967" s="5">
        <f t="shared" si="227"/>
        <v>1000</v>
      </c>
      <c r="Q967" s="5">
        <f t="shared" si="227"/>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c r="J968" s="99" t="s">
        <v>136</v>
      </c>
      <c r="K968" s="5">
        <f t="shared" ref="K968:Q968" si="228">K958</f>
        <v>1000</v>
      </c>
      <c r="L968" s="5">
        <f t="shared" si="228"/>
        <v>1000</v>
      </c>
      <c r="M968" s="5">
        <f t="shared" si="228"/>
        <v>1000</v>
      </c>
      <c r="N968" s="5">
        <f t="shared" si="228"/>
        <v>1000</v>
      </c>
      <c r="O968" s="5">
        <f t="shared" si="228"/>
        <v>1000</v>
      </c>
      <c r="P968" s="5">
        <f t="shared" si="228"/>
        <v>1000</v>
      </c>
      <c r="Q968" s="5">
        <f t="shared" si="228"/>
        <v>1000</v>
      </c>
      <c r="R968" s="5">
        <f t="shared" si="210"/>
        <v>500</v>
      </c>
      <c r="S968" s="5">
        <f t="shared" si="210"/>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137</v>
      </c>
      <c r="K969" s="5">
        <f t="shared" ref="K969:Q969" si="229">K959</f>
        <v>1000</v>
      </c>
      <c r="L969" s="5">
        <f t="shared" si="229"/>
        <v>1000</v>
      </c>
      <c r="M969" s="5">
        <f t="shared" si="229"/>
        <v>1000</v>
      </c>
      <c r="N969" s="5">
        <f t="shared" si="229"/>
        <v>1000</v>
      </c>
      <c r="O969" s="5">
        <f t="shared" si="229"/>
        <v>1000</v>
      </c>
      <c r="P969" s="5">
        <f t="shared" si="229"/>
        <v>1000</v>
      </c>
      <c r="Q969" s="5">
        <f t="shared" si="229"/>
        <v>1000</v>
      </c>
      <c r="R969" s="5">
        <f t="shared" si="210"/>
        <v>500</v>
      </c>
      <c r="S969" s="5">
        <f t="shared" si="210"/>
        <v>1000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t="s">
        <v>775</v>
      </c>
      <c r="J970" s="99" t="s">
        <v>364</v>
      </c>
      <c r="K970" s="5">
        <f t="shared" ref="K970:Q970" si="230">K960</f>
        <v>1000</v>
      </c>
      <c r="L970" s="5">
        <f t="shared" si="230"/>
        <v>1000</v>
      </c>
      <c r="M970" s="5">
        <f t="shared" si="230"/>
        <v>1000</v>
      </c>
      <c r="N970" s="5">
        <f t="shared" si="230"/>
        <v>1000</v>
      </c>
      <c r="O970" s="5">
        <f t="shared" si="230"/>
        <v>1000</v>
      </c>
      <c r="P970" s="5">
        <f t="shared" si="230"/>
        <v>1000</v>
      </c>
      <c r="Q970" s="5">
        <f t="shared" si="230"/>
        <v>1000</v>
      </c>
      <c r="R970" s="5">
        <f t="shared" ref="R970:S989" si="231">R960</f>
        <v>500</v>
      </c>
      <c r="S970" s="5">
        <f t="shared" si="231"/>
        <v>1000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129</v>
      </c>
      <c r="K971" s="5">
        <f t="shared" ref="K971:Q971" si="232">K961</f>
        <v>50</v>
      </c>
      <c r="L971" s="5">
        <f t="shared" si="232"/>
        <v>50</v>
      </c>
      <c r="M971" s="5">
        <f t="shared" si="232"/>
        <v>50</v>
      </c>
      <c r="N971" s="5">
        <f t="shared" si="232"/>
        <v>50</v>
      </c>
      <c r="O971" s="5">
        <f t="shared" si="232"/>
        <v>50</v>
      </c>
      <c r="P971" s="5">
        <f t="shared" si="232"/>
        <v>50</v>
      </c>
      <c r="Q971" s="5">
        <f t="shared" si="232"/>
        <v>50</v>
      </c>
      <c r="R971" s="5">
        <f t="shared" si="231"/>
        <v>50</v>
      </c>
      <c r="S971" s="5">
        <f t="shared" si="231"/>
        <v>50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130</v>
      </c>
      <c r="K972" s="5">
        <f t="shared" ref="K972:Q972" si="233">K962</f>
        <v>100</v>
      </c>
      <c r="L972" s="5">
        <f t="shared" si="233"/>
        <v>100</v>
      </c>
      <c r="M972" s="5">
        <f t="shared" si="233"/>
        <v>100</v>
      </c>
      <c r="N972" s="5">
        <f t="shared" si="233"/>
        <v>100</v>
      </c>
      <c r="O972" s="5">
        <f t="shared" si="233"/>
        <v>100</v>
      </c>
      <c r="P972" s="5">
        <f t="shared" si="233"/>
        <v>100</v>
      </c>
      <c r="Q972" s="5">
        <f t="shared" si="233"/>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131</v>
      </c>
      <c r="K973" s="5">
        <f t="shared" ref="K973:Q973" si="234">K963</f>
        <v>100</v>
      </c>
      <c r="L973" s="5">
        <f t="shared" si="234"/>
        <v>100</v>
      </c>
      <c r="M973" s="5">
        <f t="shared" si="234"/>
        <v>100</v>
      </c>
      <c r="N973" s="5">
        <f t="shared" si="234"/>
        <v>100</v>
      </c>
      <c r="O973" s="5">
        <f t="shared" si="234"/>
        <v>100</v>
      </c>
      <c r="P973" s="5">
        <f t="shared" si="234"/>
        <v>100</v>
      </c>
      <c r="Q973" s="5">
        <f t="shared" si="234"/>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132</v>
      </c>
      <c r="K974" s="5">
        <f t="shared" ref="K974:Q974" si="235">K964</f>
        <v>100</v>
      </c>
      <c r="L974" s="5">
        <f t="shared" si="235"/>
        <v>100</v>
      </c>
      <c r="M974" s="5">
        <f t="shared" si="235"/>
        <v>100</v>
      </c>
      <c r="N974" s="5">
        <f t="shared" si="235"/>
        <v>100</v>
      </c>
      <c r="O974" s="5">
        <f t="shared" si="235"/>
        <v>100</v>
      </c>
      <c r="P974" s="5">
        <f t="shared" si="235"/>
        <v>100</v>
      </c>
      <c r="Q974" s="5">
        <f t="shared" si="235"/>
        <v>100</v>
      </c>
      <c r="R974" s="5">
        <f t="shared" si="231"/>
        <v>100</v>
      </c>
      <c r="S974" s="5">
        <f t="shared" si="231"/>
        <v>100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133</v>
      </c>
      <c r="K975" s="5">
        <f t="shared" ref="K975:Q975" si="236">K965</f>
        <v>100</v>
      </c>
      <c r="L975" s="5">
        <f t="shared" si="236"/>
        <v>100</v>
      </c>
      <c r="M975" s="5">
        <f t="shared" si="236"/>
        <v>100</v>
      </c>
      <c r="N975" s="5">
        <f t="shared" si="236"/>
        <v>100</v>
      </c>
      <c r="O975" s="5">
        <f t="shared" si="236"/>
        <v>100</v>
      </c>
      <c r="P975" s="5">
        <f t="shared" si="236"/>
        <v>100</v>
      </c>
      <c r="Q975" s="5">
        <f t="shared" si="236"/>
        <v>100</v>
      </c>
      <c r="R975" s="5">
        <f t="shared" si="231"/>
        <v>100</v>
      </c>
      <c r="S975" s="5">
        <f t="shared" si="231"/>
        <v>100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134</v>
      </c>
      <c r="K976" s="5">
        <f t="shared" ref="K976:Q976" si="237">K966</f>
        <v>1000</v>
      </c>
      <c r="L976" s="5">
        <f t="shared" si="237"/>
        <v>1000</v>
      </c>
      <c r="M976" s="5">
        <f t="shared" si="237"/>
        <v>1000</v>
      </c>
      <c r="N976" s="5">
        <f t="shared" si="237"/>
        <v>1000</v>
      </c>
      <c r="O976" s="5">
        <f t="shared" si="237"/>
        <v>1000</v>
      </c>
      <c r="P976" s="5">
        <f t="shared" si="237"/>
        <v>1000</v>
      </c>
      <c r="Q976" s="5">
        <f t="shared" si="237"/>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135</v>
      </c>
      <c r="K977" s="5">
        <f t="shared" ref="K977:Q977" si="238">K967</f>
        <v>1000</v>
      </c>
      <c r="L977" s="5">
        <f t="shared" si="238"/>
        <v>1000</v>
      </c>
      <c r="M977" s="5">
        <f t="shared" si="238"/>
        <v>1000</v>
      </c>
      <c r="N977" s="5">
        <f t="shared" si="238"/>
        <v>1000</v>
      </c>
      <c r="O977" s="5">
        <f t="shared" si="238"/>
        <v>1000</v>
      </c>
      <c r="P977" s="5">
        <f t="shared" si="238"/>
        <v>1000</v>
      </c>
      <c r="Q977" s="5">
        <f t="shared" si="238"/>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c r="J978" s="99" t="s">
        <v>136</v>
      </c>
      <c r="K978" s="5">
        <f t="shared" ref="K978:Q978" si="239">K968</f>
        <v>1000</v>
      </c>
      <c r="L978" s="5">
        <f t="shared" si="239"/>
        <v>1000</v>
      </c>
      <c r="M978" s="5">
        <f t="shared" si="239"/>
        <v>1000</v>
      </c>
      <c r="N978" s="5">
        <f t="shared" si="239"/>
        <v>1000</v>
      </c>
      <c r="O978" s="5">
        <f t="shared" si="239"/>
        <v>1000</v>
      </c>
      <c r="P978" s="5">
        <f t="shared" si="239"/>
        <v>1000</v>
      </c>
      <c r="Q978" s="5">
        <f t="shared" si="239"/>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137</v>
      </c>
      <c r="K979" s="5">
        <f t="shared" ref="K979:Q979" si="240">K969</f>
        <v>1000</v>
      </c>
      <c r="L979" s="5">
        <f t="shared" si="240"/>
        <v>1000</v>
      </c>
      <c r="M979" s="5">
        <f t="shared" si="240"/>
        <v>1000</v>
      </c>
      <c r="N979" s="5">
        <f t="shared" si="240"/>
        <v>1000</v>
      </c>
      <c r="O979" s="5">
        <f t="shared" si="240"/>
        <v>1000</v>
      </c>
      <c r="P979" s="5">
        <f t="shared" si="240"/>
        <v>1000</v>
      </c>
      <c r="Q979" s="5">
        <f t="shared" si="240"/>
        <v>1000</v>
      </c>
      <c r="R979" s="5">
        <f t="shared" si="231"/>
        <v>500</v>
      </c>
      <c r="S979" s="5">
        <f t="shared" si="231"/>
        <v>1000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t="s">
        <v>776</v>
      </c>
      <c r="J980" s="99" t="s">
        <v>364</v>
      </c>
      <c r="K980" s="5">
        <f t="shared" ref="K980:Q980" si="241">K970</f>
        <v>1000</v>
      </c>
      <c r="L980" s="5">
        <f t="shared" si="241"/>
        <v>1000</v>
      </c>
      <c r="M980" s="5">
        <f t="shared" si="241"/>
        <v>1000</v>
      </c>
      <c r="N980" s="5">
        <f t="shared" si="241"/>
        <v>1000</v>
      </c>
      <c r="O980" s="5">
        <f t="shared" si="241"/>
        <v>1000</v>
      </c>
      <c r="P980" s="5">
        <f t="shared" si="241"/>
        <v>1000</v>
      </c>
      <c r="Q980" s="5">
        <f t="shared" si="241"/>
        <v>1000</v>
      </c>
      <c r="R980" s="5">
        <f t="shared" si="231"/>
        <v>500</v>
      </c>
      <c r="S980" s="5">
        <f t="shared" si="231"/>
        <v>1000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129</v>
      </c>
      <c r="K981" s="5">
        <f t="shared" ref="K981:Q981" si="242">K971</f>
        <v>50</v>
      </c>
      <c r="L981" s="5">
        <f t="shared" si="242"/>
        <v>50</v>
      </c>
      <c r="M981" s="5">
        <f t="shared" si="242"/>
        <v>50</v>
      </c>
      <c r="N981" s="5">
        <f t="shared" si="242"/>
        <v>50</v>
      </c>
      <c r="O981" s="5">
        <f t="shared" si="242"/>
        <v>50</v>
      </c>
      <c r="P981" s="5">
        <f t="shared" si="242"/>
        <v>50</v>
      </c>
      <c r="Q981" s="5">
        <f t="shared" si="242"/>
        <v>50</v>
      </c>
      <c r="R981" s="5">
        <f t="shared" si="231"/>
        <v>50</v>
      </c>
      <c r="S981" s="5">
        <f t="shared" si="231"/>
        <v>50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130</v>
      </c>
      <c r="K982" s="5">
        <f t="shared" ref="K982:Q982" si="243">K972</f>
        <v>100</v>
      </c>
      <c r="L982" s="5">
        <f t="shared" si="243"/>
        <v>100</v>
      </c>
      <c r="M982" s="5">
        <f t="shared" si="243"/>
        <v>100</v>
      </c>
      <c r="N982" s="5">
        <f t="shared" si="243"/>
        <v>100</v>
      </c>
      <c r="O982" s="5">
        <f t="shared" si="243"/>
        <v>100</v>
      </c>
      <c r="P982" s="5">
        <f t="shared" si="243"/>
        <v>100</v>
      </c>
      <c r="Q982" s="5">
        <f t="shared" si="243"/>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131</v>
      </c>
      <c r="K983" s="5">
        <f t="shared" ref="K983:Q983" si="244">K973</f>
        <v>100</v>
      </c>
      <c r="L983" s="5">
        <f t="shared" si="244"/>
        <v>100</v>
      </c>
      <c r="M983" s="5">
        <f t="shared" si="244"/>
        <v>100</v>
      </c>
      <c r="N983" s="5">
        <f t="shared" si="244"/>
        <v>100</v>
      </c>
      <c r="O983" s="5">
        <f t="shared" si="244"/>
        <v>100</v>
      </c>
      <c r="P983" s="5">
        <f t="shared" si="244"/>
        <v>100</v>
      </c>
      <c r="Q983" s="5">
        <f t="shared" si="244"/>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132</v>
      </c>
      <c r="K984" s="5">
        <f t="shared" ref="K984:Q984" si="245">K974</f>
        <v>100</v>
      </c>
      <c r="L984" s="5">
        <f t="shared" si="245"/>
        <v>100</v>
      </c>
      <c r="M984" s="5">
        <f t="shared" si="245"/>
        <v>100</v>
      </c>
      <c r="N984" s="5">
        <f t="shared" si="245"/>
        <v>100</v>
      </c>
      <c r="O984" s="5">
        <f t="shared" si="245"/>
        <v>100</v>
      </c>
      <c r="P984" s="5">
        <f t="shared" si="245"/>
        <v>100</v>
      </c>
      <c r="Q984" s="5">
        <f t="shared" si="245"/>
        <v>100</v>
      </c>
      <c r="R984" s="5">
        <f t="shared" si="231"/>
        <v>100</v>
      </c>
      <c r="S984" s="5">
        <f t="shared" si="231"/>
        <v>100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133</v>
      </c>
      <c r="K985" s="5">
        <f t="shared" ref="K985:Q985" si="246">K975</f>
        <v>100</v>
      </c>
      <c r="L985" s="5">
        <f t="shared" si="246"/>
        <v>100</v>
      </c>
      <c r="M985" s="5">
        <f t="shared" si="246"/>
        <v>100</v>
      </c>
      <c r="N985" s="5">
        <f t="shared" si="246"/>
        <v>100</v>
      </c>
      <c r="O985" s="5">
        <f t="shared" si="246"/>
        <v>100</v>
      </c>
      <c r="P985" s="5">
        <f t="shared" si="246"/>
        <v>100</v>
      </c>
      <c r="Q985" s="5">
        <f t="shared" si="246"/>
        <v>100</v>
      </c>
      <c r="R985" s="5">
        <f t="shared" si="231"/>
        <v>100</v>
      </c>
      <c r="S985" s="5">
        <f t="shared" si="231"/>
        <v>100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134</v>
      </c>
      <c r="K986" s="5">
        <f t="shared" ref="K986:Q986" si="247">K976</f>
        <v>1000</v>
      </c>
      <c r="L986" s="5">
        <f t="shared" si="247"/>
        <v>1000</v>
      </c>
      <c r="M986" s="5">
        <f t="shared" si="247"/>
        <v>1000</v>
      </c>
      <c r="N986" s="5">
        <f t="shared" si="247"/>
        <v>1000</v>
      </c>
      <c r="O986" s="5">
        <f t="shared" si="247"/>
        <v>1000</v>
      </c>
      <c r="P986" s="5">
        <f t="shared" si="247"/>
        <v>1000</v>
      </c>
      <c r="Q986" s="5">
        <f t="shared" si="247"/>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135</v>
      </c>
      <c r="K987" s="5">
        <f t="shared" ref="K987:Q987" si="248">K977</f>
        <v>1000</v>
      </c>
      <c r="L987" s="5">
        <f t="shared" si="248"/>
        <v>1000</v>
      </c>
      <c r="M987" s="5">
        <f t="shared" si="248"/>
        <v>1000</v>
      </c>
      <c r="N987" s="5">
        <f t="shared" si="248"/>
        <v>1000</v>
      </c>
      <c r="O987" s="5">
        <f t="shared" si="248"/>
        <v>1000</v>
      </c>
      <c r="P987" s="5">
        <f t="shared" si="248"/>
        <v>1000</v>
      </c>
      <c r="Q987" s="5">
        <f t="shared" si="248"/>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c r="J988" s="99" t="s">
        <v>136</v>
      </c>
      <c r="K988" s="5">
        <f t="shared" ref="K988:Q988" si="249">K978</f>
        <v>1000</v>
      </c>
      <c r="L988" s="5">
        <f t="shared" si="249"/>
        <v>1000</v>
      </c>
      <c r="M988" s="5">
        <f t="shared" si="249"/>
        <v>1000</v>
      </c>
      <c r="N988" s="5">
        <f t="shared" si="249"/>
        <v>1000</v>
      </c>
      <c r="O988" s="5">
        <f t="shared" si="249"/>
        <v>1000</v>
      </c>
      <c r="P988" s="5">
        <f t="shared" si="249"/>
        <v>1000</v>
      </c>
      <c r="Q988" s="5">
        <f t="shared" si="249"/>
        <v>1000</v>
      </c>
      <c r="R988" s="5">
        <f t="shared" si="231"/>
        <v>500</v>
      </c>
      <c r="S988" s="5">
        <f t="shared" si="231"/>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137</v>
      </c>
      <c r="K989" s="5">
        <f t="shared" ref="K989:Q989" si="250">K979</f>
        <v>1000</v>
      </c>
      <c r="L989" s="5">
        <f t="shared" si="250"/>
        <v>1000</v>
      </c>
      <c r="M989" s="5">
        <f t="shared" si="250"/>
        <v>1000</v>
      </c>
      <c r="N989" s="5">
        <f t="shared" si="250"/>
        <v>1000</v>
      </c>
      <c r="O989" s="5">
        <f t="shared" si="250"/>
        <v>1000</v>
      </c>
      <c r="P989" s="5">
        <f t="shared" si="250"/>
        <v>1000</v>
      </c>
      <c r="Q989" s="5">
        <f t="shared" si="250"/>
        <v>1000</v>
      </c>
      <c r="R989" s="5">
        <f t="shared" si="231"/>
        <v>500</v>
      </c>
      <c r="S989" s="5">
        <f t="shared" si="231"/>
        <v>1000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t="s">
        <v>777</v>
      </c>
      <c r="J990" s="99" t="s">
        <v>364</v>
      </c>
      <c r="K990" s="5">
        <f t="shared" ref="K990:Q990" si="251">K980</f>
        <v>1000</v>
      </c>
      <c r="L990" s="5">
        <f t="shared" si="251"/>
        <v>1000</v>
      </c>
      <c r="M990" s="5">
        <f t="shared" si="251"/>
        <v>1000</v>
      </c>
      <c r="N990" s="5">
        <f t="shared" si="251"/>
        <v>1000</v>
      </c>
      <c r="O990" s="5">
        <f t="shared" si="251"/>
        <v>1000</v>
      </c>
      <c r="P990" s="5">
        <f t="shared" si="251"/>
        <v>1000</v>
      </c>
      <c r="Q990" s="5">
        <f t="shared" si="251"/>
        <v>1000</v>
      </c>
      <c r="R990" s="5">
        <f t="shared" ref="R990:S1009" si="252">R980</f>
        <v>500</v>
      </c>
      <c r="S990" s="5">
        <f t="shared" si="252"/>
        <v>1000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129</v>
      </c>
      <c r="K991" s="5">
        <f t="shared" ref="K991:Q991" si="253">K981</f>
        <v>50</v>
      </c>
      <c r="L991" s="5">
        <f t="shared" si="253"/>
        <v>50</v>
      </c>
      <c r="M991" s="5">
        <f t="shared" si="253"/>
        <v>50</v>
      </c>
      <c r="N991" s="5">
        <f t="shared" si="253"/>
        <v>50</v>
      </c>
      <c r="O991" s="5">
        <f t="shared" si="253"/>
        <v>50</v>
      </c>
      <c r="P991" s="5">
        <f t="shared" si="253"/>
        <v>50</v>
      </c>
      <c r="Q991" s="5">
        <f t="shared" si="253"/>
        <v>50</v>
      </c>
      <c r="R991" s="5">
        <f t="shared" si="252"/>
        <v>50</v>
      </c>
      <c r="S991" s="5">
        <f t="shared" si="252"/>
        <v>50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130</v>
      </c>
      <c r="K992" s="5">
        <f t="shared" ref="K992:Q992" si="254">K982</f>
        <v>100</v>
      </c>
      <c r="L992" s="5">
        <f t="shared" si="254"/>
        <v>100</v>
      </c>
      <c r="M992" s="5">
        <f t="shared" si="254"/>
        <v>100</v>
      </c>
      <c r="N992" s="5">
        <f t="shared" si="254"/>
        <v>100</v>
      </c>
      <c r="O992" s="5">
        <f t="shared" si="254"/>
        <v>100</v>
      </c>
      <c r="P992" s="5">
        <f t="shared" si="254"/>
        <v>100</v>
      </c>
      <c r="Q992" s="5">
        <f t="shared" si="254"/>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131</v>
      </c>
      <c r="K993" s="5">
        <f t="shared" ref="K993:Q993" si="255">K983</f>
        <v>100</v>
      </c>
      <c r="L993" s="5">
        <f t="shared" si="255"/>
        <v>100</v>
      </c>
      <c r="M993" s="5">
        <f t="shared" si="255"/>
        <v>100</v>
      </c>
      <c r="N993" s="5">
        <f t="shared" si="255"/>
        <v>100</v>
      </c>
      <c r="O993" s="5">
        <f t="shared" si="255"/>
        <v>100</v>
      </c>
      <c r="P993" s="5">
        <f t="shared" si="255"/>
        <v>100</v>
      </c>
      <c r="Q993" s="5">
        <f t="shared" si="255"/>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132</v>
      </c>
      <c r="K994" s="5">
        <f t="shared" ref="K994:Q994" si="256">K984</f>
        <v>100</v>
      </c>
      <c r="L994" s="5">
        <f t="shared" si="256"/>
        <v>100</v>
      </c>
      <c r="M994" s="5">
        <f t="shared" si="256"/>
        <v>100</v>
      </c>
      <c r="N994" s="5">
        <f t="shared" si="256"/>
        <v>100</v>
      </c>
      <c r="O994" s="5">
        <f t="shared" si="256"/>
        <v>100</v>
      </c>
      <c r="P994" s="5">
        <f t="shared" si="256"/>
        <v>100</v>
      </c>
      <c r="Q994" s="5">
        <f t="shared" si="256"/>
        <v>100</v>
      </c>
      <c r="R994" s="5">
        <f t="shared" si="252"/>
        <v>100</v>
      </c>
      <c r="S994" s="5">
        <f t="shared" si="252"/>
        <v>100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133</v>
      </c>
      <c r="K995" s="5">
        <f t="shared" ref="K995:Q995" si="257">K985</f>
        <v>100</v>
      </c>
      <c r="L995" s="5">
        <f t="shared" si="257"/>
        <v>100</v>
      </c>
      <c r="M995" s="5">
        <f t="shared" si="257"/>
        <v>100</v>
      </c>
      <c r="N995" s="5">
        <f t="shared" si="257"/>
        <v>100</v>
      </c>
      <c r="O995" s="5">
        <f t="shared" si="257"/>
        <v>100</v>
      </c>
      <c r="P995" s="5">
        <f t="shared" si="257"/>
        <v>100</v>
      </c>
      <c r="Q995" s="5">
        <f t="shared" si="257"/>
        <v>100</v>
      </c>
      <c r="R995" s="5">
        <f t="shared" si="252"/>
        <v>100</v>
      </c>
      <c r="S995" s="5">
        <f t="shared" si="252"/>
        <v>100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134</v>
      </c>
      <c r="K996" s="5">
        <f t="shared" ref="K996:Q996" si="258">K986</f>
        <v>1000</v>
      </c>
      <c r="L996" s="5">
        <f t="shared" si="258"/>
        <v>1000</v>
      </c>
      <c r="M996" s="5">
        <f t="shared" si="258"/>
        <v>1000</v>
      </c>
      <c r="N996" s="5">
        <f t="shared" si="258"/>
        <v>1000</v>
      </c>
      <c r="O996" s="5">
        <f t="shared" si="258"/>
        <v>1000</v>
      </c>
      <c r="P996" s="5">
        <f t="shared" si="258"/>
        <v>1000</v>
      </c>
      <c r="Q996" s="5">
        <f t="shared" si="258"/>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135</v>
      </c>
      <c r="K997" s="5">
        <f t="shared" ref="K997:Q997" si="259">K987</f>
        <v>1000</v>
      </c>
      <c r="L997" s="5">
        <f t="shared" si="259"/>
        <v>1000</v>
      </c>
      <c r="M997" s="5">
        <f t="shared" si="259"/>
        <v>1000</v>
      </c>
      <c r="N997" s="5">
        <f t="shared" si="259"/>
        <v>1000</v>
      </c>
      <c r="O997" s="5">
        <f t="shared" si="259"/>
        <v>1000</v>
      </c>
      <c r="P997" s="5">
        <f t="shared" si="259"/>
        <v>1000</v>
      </c>
      <c r="Q997" s="5">
        <f t="shared" si="259"/>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c r="J998" s="99" t="s">
        <v>136</v>
      </c>
      <c r="K998" s="5">
        <f t="shared" ref="K998:Q998" si="260">K988</f>
        <v>1000</v>
      </c>
      <c r="L998" s="5">
        <f t="shared" si="260"/>
        <v>1000</v>
      </c>
      <c r="M998" s="5">
        <f t="shared" si="260"/>
        <v>1000</v>
      </c>
      <c r="N998" s="5">
        <f t="shared" si="260"/>
        <v>1000</v>
      </c>
      <c r="O998" s="5">
        <f t="shared" si="260"/>
        <v>1000</v>
      </c>
      <c r="P998" s="5">
        <f t="shared" si="260"/>
        <v>1000</v>
      </c>
      <c r="Q998" s="5">
        <f t="shared" si="260"/>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137</v>
      </c>
      <c r="K999" s="5">
        <f t="shared" ref="K999:Q999" si="261">K989</f>
        <v>1000</v>
      </c>
      <c r="L999" s="5">
        <f t="shared" si="261"/>
        <v>1000</v>
      </c>
      <c r="M999" s="5">
        <f t="shared" si="261"/>
        <v>1000</v>
      </c>
      <c r="N999" s="5">
        <f t="shared" si="261"/>
        <v>1000</v>
      </c>
      <c r="O999" s="5">
        <f t="shared" si="261"/>
        <v>1000</v>
      </c>
      <c r="P999" s="5">
        <f t="shared" si="261"/>
        <v>1000</v>
      </c>
      <c r="Q999" s="5">
        <f t="shared" si="261"/>
        <v>1000</v>
      </c>
      <c r="R999" s="5">
        <f t="shared" si="252"/>
        <v>500</v>
      </c>
      <c r="S999" s="5">
        <f t="shared" si="252"/>
        <v>1000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t="s">
        <v>778</v>
      </c>
      <c r="J1000" s="99" t="s">
        <v>364</v>
      </c>
      <c r="K1000" s="5">
        <f t="shared" ref="K1000:Q1000" si="262">K990</f>
        <v>1000</v>
      </c>
      <c r="L1000" s="5">
        <f t="shared" si="262"/>
        <v>1000</v>
      </c>
      <c r="M1000" s="5">
        <f t="shared" si="262"/>
        <v>1000</v>
      </c>
      <c r="N1000" s="5">
        <f t="shared" si="262"/>
        <v>1000</v>
      </c>
      <c r="O1000" s="5">
        <f t="shared" si="262"/>
        <v>1000</v>
      </c>
      <c r="P1000" s="5">
        <f t="shared" si="262"/>
        <v>1000</v>
      </c>
      <c r="Q1000" s="5">
        <f t="shared" si="262"/>
        <v>1000</v>
      </c>
      <c r="R1000" s="5">
        <f t="shared" si="252"/>
        <v>500</v>
      </c>
      <c r="S1000" s="5">
        <f t="shared" si="252"/>
        <v>1000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129</v>
      </c>
      <c r="K1001" s="5">
        <f t="shared" ref="K1001:Q1001" si="263">K991</f>
        <v>50</v>
      </c>
      <c r="L1001" s="5">
        <f t="shared" si="263"/>
        <v>50</v>
      </c>
      <c r="M1001" s="5">
        <f t="shared" si="263"/>
        <v>50</v>
      </c>
      <c r="N1001" s="5">
        <f t="shared" si="263"/>
        <v>50</v>
      </c>
      <c r="O1001" s="5">
        <f t="shared" si="263"/>
        <v>50</v>
      </c>
      <c r="P1001" s="5">
        <f t="shared" si="263"/>
        <v>50</v>
      </c>
      <c r="Q1001" s="5">
        <f t="shared" si="263"/>
        <v>50</v>
      </c>
      <c r="R1001" s="5">
        <f t="shared" si="252"/>
        <v>50</v>
      </c>
      <c r="S1001" s="5">
        <f t="shared" si="252"/>
        <v>50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130</v>
      </c>
      <c r="K1002" s="5">
        <f t="shared" ref="K1002:Q1002" si="264">K992</f>
        <v>100</v>
      </c>
      <c r="L1002" s="5">
        <f t="shared" si="264"/>
        <v>100</v>
      </c>
      <c r="M1002" s="5">
        <f t="shared" si="264"/>
        <v>100</v>
      </c>
      <c r="N1002" s="5">
        <f t="shared" si="264"/>
        <v>100</v>
      </c>
      <c r="O1002" s="5">
        <f t="shared" si="264"/>
        <v>100</v>
      </c>
      <c r="P1002" s="5">
        <f t="shared" si="264"/>
        <v>100</v>
      </c>
      <c r="Q1002" s="5">
        <f t="shared" si="264"/>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131</v>
      </c>
      <c r="K1003" s="5">
        <f t="shared" ref="K1003:Q1003" si="265">K993</f>
        <v>100</v>
      </c>
      <c r="L1003" s="5">
        <f t="shared" si="265"/>
        <v>100</v>
      </c>
      <c r="M1003" s="5">
        <f t="shared" si="265"/>
        <v>100</v>
      </c>
      <c r="N1003" s="5">
        <f t="shared" si="265"/>
        <v>100</v>
      </c>
      <c r="O1003" s="5">
        <f t="shared" si="265"/>
        <v>100</v>
      </c>
      <c r="P1003" s="5">
        <f t="shared" si="265"/>
        <v>100</v>
      </c>
      <c r="Q1003" s="5">
        <f t="shared" si="265"/>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132</v>
      </c>
      <c r="K1004" s="5">
        <f t="shared" ref="K1004:Q1004" si="266">K994</f>
        <v>100</v>
      </c>
      <c r="L1004" s="5">
        <f t="shared" si="266"/>
        <v>100</v>
      </c>
      <c r="M1004" s="5">
        <f t="shared" si="266"/>
        <v>100</v>
      </c>
      <c r="N1004" s="5">
        <f t="shared" si="266"/>
        <v>100</v>
      </c>
      <c r="O1004" s="5">
        <f t="shared" si="266"/>
        <v>100</v>
      </c>
      <c r="P1004" s="5">
        <f t="shared" si="266"/>
        <v>100</v>
      </c>
      <c r="Q1004" s="5">
        <f t="shared" si="266"/>
        <v>100</v>
      </c>
      <c r="R1004" s="5">
        <f t="shared" si="252"/>
        <v>100</v>
      </c>
      <c r="S1004" s="5">
        <f t="shared" si="252"/>
        <v>100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133</v>
      </c>
      <c r="K1005" s="5">
        <f t="shared" ref="K1005:Q1005" si="267">K995</f>
        <v>100</v>
      </c>
      <c r="L1005" s="5">
        <f t="shared" si="267"/>
        <v>100</v>
      </c>
      <c r="M1005" s="5">
        <f t="shared" si="267"/>
        <v>100</v>
      </c>
      <c r="N1005" s="5">
        <f t="shared" si="267"/>
        <v>100</v>
      </c>
      <c r="O1005" s="5">
        <f t="shared" si="267"/>
        <v>100</v>
      </c>
      <c r="P1005" s="5">
        <f t="shared" si="267"/>
        <v>100</v>
      </c>
      <c r="Q1005" s="5">
        <f t="shared" si="267"/>
        <v>100</v>
      </c>
      <c r="R1005" s="5">
        <f t="shared" si="252"/>
        <v>100</v>
      </c>
      <c r="S1005" s="5">
        <f t="shared" si="252"/>
        <v>100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134</v>
      </c>
      <c r="K1006" s="5">
        <f t="shared" ref="K1006:Q1006" si="268">K996</f>
        <v>1000</v>
      </c>
      <c r="L1006" s="5">
        <f t="shared" si="268"/>
        <v>1000</v>
      </c>
      <c r="M1006" s="5">
        <f t="shared" si="268"/>
        <v>1000</v>
      </c>
      <c r="N1006" s="5">
        <f t="shared" si="268"/>
        <v>1000</v>
      </c>
      <c r="O1006" s="5">
        <f t="shared" si="268"/>
        <v>1000</v>
      </c>
      <c r="P1006" s="5">
        <f t="shared" si="268"/>
        <v>1000</v>
      </c>
      <c r="Q1006" s="5">
        <f t="shared" si="268"/>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135</v>
      </c>
      <c r="K1007" s="5">
        <f t="shared" ref="K1007:Q1007" si="269">K997</f>
        <v>1000</v>
      </c>
      <c r="L1007" s="5">
        <f t="shared" si="269"/>
        <v>1000</v>
      </c>
      <c r="M1007" s="5">
        <f t="shared" si="269"/>
        <v>1000</v>
      </c>
      <c r="N1007" s="5">
        <f t="shared" si="269"/>
        <v>1000</v>
      </c>
      <c r="O1007" s="5">
        <f t="shared" si="269"/>
        <v>1000</v>
      </c>
      <c r="P1007" s="5">
        <f t="shared" si="269"/>
        <v>1000</v>
      </c>
      <c r="Q1007" s="5">
        <f t="shared" si="269"/>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c r="J1008" s="99" t="s">
        <v>136</v>
      </c>
      <c r="K1008" s="5">
        <f t="shared" ref="K1008:Q1008" si="270">K998</f>
        <v>1000</v>
      </c>
      <c r="L1008" s="5">
        <f t="shared" si="270"/>
        <v>1000</v>
      </c>
      <c r="M1008" s="5">
        <f t="shared" si="270"/>
        <v>1000</v>
      </c>
      <c r="N1008" s="5">
        <f t="shared" si="270"/>
        <v>1000</v>
      </c>
      <c r="O1008" s="5">
        <f t="shared" si="270"/>
        <v>1000</v>
      </c>
      <c r="P1008" s="5">
        <f t="shared" si="270"/>
        <v>1000</v>
      </c>
      <c r="Q1008" s="5">
        <f t="shared" si="270"/>
        <v>1000</v>
      </c>
      <c r="R1008" s="5">
        <f t="shared" si="252"/>
        <v>500</v>
      </c>
      <c r="S1008" s="5">
        <f t="shared" si="252"/>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137</v>
      </c>
      <c r="K1009" s="5">
        <f t="shared" ref="K1009:Q1009" si="271">K999</f>
        <v>1000</v>
      </c>
      <c r="L1009" s="5">
        <f t="shared" si="271"/>
        <v>1000</v>
      </c>
      <c r="M1009" s="5">
        <f t="shared" si="271"/>
        <v>1000</v>
      </c>
      <c r="N1009" s="5">
        <f t="shared" si="271"/>
        <v>1000</v>
      </c>
      <c r="O1009" s="5">
        <f t="shared" si="271"/>
        <v>1000</v>
      </c>
      <c r="P1009" s="5">
        <f t="shared" si="271"/>
        <v>1000</v>
      </c>
      <c r="Q1009" s="5">
        <f t="shared" si="271"/>
        <v>1000</v>
      </c>
      <c r="R1009" s="5">
        <f t="shared" si="252"/>
        <v>500</v>
      </c>
      <c r="S1009" s="5">
        <f t="shared" si="252"/>
        <v>1000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t="s">
        <v>779</v>
      </c>
      <c r="J1010" s="99" t="s">
        <v>364</v>
      </c>
      <c r="K1010" s="5">
        <f t="shared" ref="K1010:Q1010" si="272">K1000</f>
        <v>1000</v>
      </c>
      <c r="L1010" s="5">
        <f t="shared" si="272"/>
        <v>1000</v>
      </c>
      <c r="M1010" s="5">
        <f t="shared" si="272"/>
        <v>1000</v>
      </c>
      <c r="N1010" s="5">
        <f t="shared" si="272"/>
        <v>1000</v>
      </c>
      <c r="O1010" s="5">
        <f t="shared" si="272"/>
        <v>1000</v>
      </c>
      <c r="P1010" s="5">
        <f t="shared" si="272"/>
        <v>1000</v>
      </c>
      <c r="Q1010" s="5">
        <f t="shared" si="272"/>
        <v>1000</v>
      </c>
      <c r="R1010" s="5">
        <f t="shared" ref="R1010:S1019" si="273">R1000</f>
        <v>500</v>
      </c>
      <c r="S1010" s="5">
        <f t="shared" si="273"/>
        <v>1000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129</v>
      </c>
      <c r="K1011" s="5">
        <f t="shared" ref="K1011:Q1011" si="274">K1001</f>
        <v>50</v>
      </c>
      <c r="L1011" s="5">
        <f t="shared" si="274"/>
        <v>50</v>
      </c>
      <c r="M1011" s="5">
        <f t="shared" si="274"/>
        <v>50</v>
      </c>
      <c r="N1011" s="5">
        <f t="shared" si="274"/>
        <v>50</v>
      </c>
      <c r="O1011" s="5">
        <f t="shared" si="274"/>
        <v>50</v>
      </c>
      <c r="P1011" s="5">
        <f t="shared" si="274"/>
        <v>50</v>
      </c>
      <c r="Q1011" s="5">
        <f t="shared" si="274"/>
        <v>50</v>
      </c>
      <c r="R1011" s="5">
        <f t="shared" si="273"/>
        <v>50</v>
      </c>
      <c r="S1011" s="5">
        <f t="shared" si="273"/>
        <v>50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130</v>
      </c>
      <c r="K1012" s="5">
        <f t="shared" ref="K1012:Q1012" si="275">K1002</f>
        <v>100</v>
      </c>
      <c r="L1012" s="5">
        <f t="shared" si="275"/>
        <v>100</v>
      </c>
      <c r="M1012" s="5">
        <f t="shared" si="275"/>
        <v>100</v>
      </c>
      <c r="N1012" s="5">
        <f t="shared" si="275"/>
        <v>100</v>
      </c>
      <c r="O1012" s="5">
        <f t="shared" si="275"/>
        <v>100</v>
      </c>
      <c r="P1012" s="5">
        <f t="shared" si="275"/>
        <v>100</v>
      </c>
      <c r="Q1012" s="5">
        <f t="shared" si="275"/>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131</v>
      </c>
      <c r="K1013" s="5">
        <f t="shared" ref="K1013:Q1013" si="276">K1003</f>
        <v>100</v>
      </c>
      <c r="L1013" s="5">
        <f t="shared" si="276"/>
        <v>100</v>
      </c>
      <c r="M1013" s="5">
        <f t="shared" si="276"/>
        <v>100</v>
      </c>
      <c r="N1013" s="5">
        <f t="shared" si="276"/>
        <v>100</v>
      </c>
      <c r="O1013" s="5">
        <f t="shared" si="276"/>
        <v>100</v>
      </c>
      <c r="P1013" s="5">
        <f t="shared" si="276"/>
        <v>100</v>
      </c>
      <c r="Q1013" s="5">
        <f t="shared" si="276"/>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132</v>
      </c>
      <c r="K1014" s="5">
        <f t="shared" ref="K1014:Q1014" si="277">K1004</f>
        <v>100</v>
      </c>
      <c r="L1014" s="5">
        <f t="shared" si="277"/>
        <v>100</v>
      </c>
      <c r="M1014" s="5">
        <f t="shared" si="277"/>
        <v>100</v>
      </c>
      <c r="N1014" s="5">
        <f t="shared" si="277"/>
        <v>100</v>
      </c>
      <c r="O1014" s="5">
        <f t="shared" si="277"/>
        <v>100</v>
      </c>
      <c r="P1014" s="5">
        <f t="shared" si="277"/>
        <v>100</v>
      </c>
      <c r="Q1014" s="5">
        <f t="shared" si="277"/>
        <v>100</v>
      </c>
      <c r="R1014" s="5">
        <f t="shared" si="273"/>
        <v>100</v>
      </c>
      <c r="S1014" s="5">
        <f t="shared" si="273"/>
        <v>100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133</v>
      </c>
      <c r="K1015" s="5">
        <f t="shared" ref="K1015:Q1015" si="278">K1005</f>
        <v>100</v>
      </c>
      <c r="L1015" s="5">
        <f t="shared" si="278"/>
        <v>100</v>
      </c>
      <c r="M1015" s="5">
        <f t="shared" si="278"/>
        <v>100</v>
      </c>
      <c r="N1015" s="5">
        <f t="shared" si="278"/>
        <v>100</v>
      </c>
      <c r="O1015" s="5">
        <f t="shared" si="278"/>
        <v>100</v>
      </c>
      <c r="P1015" s="5">
        <f t="shared" si="278"/>
        <v>100</v>
      </c>
      <c r="Q1015" s="5">
        <f t="shared" si="278"/>
        <v>100</v>
      </c>
      <c r="R1015" s="5">
        <f t="shared" si="273"/>
        <v>100</v>
      </c>
      <c r="S1015" s="5">
        <f t="shared" si="273"/>
        <v>100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134</v>
      </c>
      <c r="K1016" s="5">
        <f t="shared" ref="K1016:Q1016" si="279">K1006</f>
        <v>1000</v>
      </c>
      <c r="L1016" s="5">
        <f t="shared" si="279"/>
        <v>1000</v>
      </c>
      <c r="M1016" s="5">
        <f t="shared" si="279"/>
        <v>1000</v>
      </c>
      <c r="N1016" s="5">
        <f t="shared" si="279"/>
        <v>1000</v>
      </c>
      <c r="O1016" s="5">
        <f t="shared" si="279"/>
        <v>1000</v>
      </c>
      <c r="P1016" s="5">
        <f t="shared" si="279"/>
        <v>1000</v>
      </c>
      <c r="Q1016" s="5">
        <f t="shared" si="279"/>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135</v>
      </c>
      <c r="K1017" s="5">
        <f t="shared" ref="K1017:Q1017" si="280">K1007</f>
        <v>1000</v>
      </c>
      <c r="L1017" s="5">
        <f t="shared" si="280"/>
        <v>1000</v>
      </c>
      <c r="M1017" s="5">
        <f t="shared" si="280"/>
        <v>1000</v>
      </c>
      <c r="N1017" s="5">
        <f t="shared" si="280"/>
        <v>1000</v>
      </c>
      <c r="O1017" s="5">
        <f t="shared" si="280"/>
        <v>1000</v>
      </c>
      <c r="P1017" s="5">
        <f t="shared" si="280"/>
        <v>1000</v>
      </c>
      <c r="Q1017" s="5">
        <f t="shared" si="280"/>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3.4" customHeight="1" outlineLevel="2" x14ac:dyDescent="0.35">
      <c r="A1018" s="102"/>
      <c r="B1018" s="95"/>
      <c r="C1018" s="17"/>
      <c r="D1018" s="17"/>
      <c r="E1018" s="17"/>
      <c r="F1018" s="13"/>
      <c r="G1018" s="86"/>
      <c r="H1018" s="86"/>
      <c r="I1018" s="99"/>
      <c r="J1018" s="99" t="s">
        <v>136</v>
      </c>
      <c r="K1018" s="5">
        <f t="shared" ref="K1018:Q1018" si="281">K1008</f>
        <v>1000</v>
      </c>
      <c r="L1018" s="5">
        <f t="shared" si="281"/>
        <v>1000</v>
      </c>
      <c r="M1018" s="5">
        <f t="shared" si="281"/>
        <v>1000</v>
      </c>
      <c r="N1018" s="5">
        <f t="shared" si="281"/>
        <v>1000</v>
      </c>
      <c r="O1018" s="5">
        <f t="shared" si="281"/>
        <v>1000</v>
      </c>
      <c r="P1018" s="5">
        <f t="shared" si="281"/>
        <v>1000</v>
      </c>
      <c r="Q1018" s="5">
        <f t="shared" si="281"/>
        <v>1000</v>
      </c>
      <c r="R1018" s="5">
        <f t="shared" si="273"/>
        <v>500</v>
      </c>
      <c r="S1018" s="5">
        <f t="shared" si="273"/>
        <v>1000</v>
      </c>
      <c r="U1018" s="86"/>
      <c r="V1018" s="86"/>
      <c r="W1018" s="86"/>
      <c r="X1018" s="86"/>
      <c r="Y1018" s="86"/>
      <c r="Z1018" s="86"/>
      <c r="AA1018" s="86"/>
      <c r="AB1018" s="86"/>
      <c r="AC1018" s="86"/>
      <c r="AD1018" s="86"/>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3.4" customHeight="1" outlineLevel="2" x14ac:dyDescent="0.35">
      <c r="A1019" s="102"/>
      <c r="B1019" s="95"/>
      <c r="C1019" s="17"/>
      <c r="D1019" s="17"/>
      <c r="E1019" s="17"/>
      <c r="F1019" s="13"/>
      <c r="G1019" s="86"/>
      <c r="H1019" s="86"/>
      <c r="I1019" s="99"/>
      <c r="J1019" s="99" t="s">
        <v>137</v>
      </c>
      <c r="K1019" s="5">
        <f t="shared" ref="K1019:Q1019" si="282">K1009</f>
        <v>1000</v>
      </c>
      <c r="L1019" s="5">
        <f t="shared" si="282"/>
        <v>1000</v>
      </c>
      <c r="M1019" s="5">
        <f t="shared" si="282"/>
        <v>1000</v>
      </c>
      <c r="N1019" s="5">
        <f t="shared" si="282"/>
        <v>1000</v>
      </c>
      <c r="O1019" s="5">
        <f t="shared" si="282"/>
        <v>1000</v>
      </c>
      <c r="P1019" s="5">
        <f t="shared" si="282"/>
        <v>1000</v>
      </c>
      <c r="Q1019" s="5">
        <f t="shared" si="282"/>
        <v>1000</v>
      </c>
      <c r="R1019" s="5">
        <f t="shared" si="273"/>
        <v>500</v>
      </c>
      <c r="S1019" s="5">
        <f t="shared" si="273"/>
        <v>1000</v>
      </c>
      <c r="U1019" s="86"/>
      <c r="V1019" s="86"/>
      <c r="W1019" s="86"/>
      <c r="X1019" s="86"/>
      <c r="Y1019" s="86"/>
      <c r="Z1019" s="86"/>
      <c r="AA1019" s="86"/>
      <c r="AB1019" s="86"/>
      <c r="AC1019" s="86"/>
      <c r="AD1019" s="86"/>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4" customFormat="1" ht="14.5" outlineLevel="1" x14ac:dyDescent="0.35">
      <c r="A1020" s="102"/>
      <c r="B1020" s="95"/>
      <c r="C1020" s="12" t="s">
        <v>111</v>
      </c>
      <c r="D1020" s="17"/>
      <c r="E1020" s="17"/>
      <c r="F1020" s="13"/>
      <c r="G1020" s="91"/>
      <c r="H1020" s="91"/>
      <c r="I1020" s="91"/>
      <c r="J1020" s="91"/>
      <c r="K1020" s="91"/>
      <c r="L1020" s="91"/>
      <c r="M1020" s="91"/>
      <c r="N1020" s="91"/>
      <c r="O1020" s="91"/>
      <c r="P1020" s="91"/>
      <c r="Q1020" s="91"/>
      <c r="R1020" s="91"/>
      <c r="S1020" s="91"/>
      <c r="T1020" s="91"/>
      <c r="U1020" s="91"/>
      <c r="V1020" s="91"/>
      <c r="W1020" s="91"/>
      <c r="X1020" s="91"/>
      <c r="Y1020" s="91"/>
      <c r="Z1020" s="91"/>
      <c r="AA1020" s="91"/>
      <c r="AB1020" s="91"/>
      <c r="AC1020" s="91"/>
      <c r="AD1020" s="91"/>
      <c r="AE1020" s="92"/>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4" customFormat="1" ht="12.75" customHeight="1" outlineLevel="1" x14ac:dyDescent="0.35">
      <c r="A1021" s="102"/>
      <c r="B1021" s="103"/>
      <c r="C1021" s="17"/>
      <c r="D1021" s="17"/>
      <c r="E1021" s="17"/>
      <c r="F1021" s="26"/>
      <c r="G1021" s="90"/>
      <c r="H1021" s="90"/>
      <c r="I1021" s="88"/>
      <c r="J1021" s="88"/>
      <c r="K1021" s="88"/>
      <c r="L1021" s="88"/>
      <c r="M1021" s="88"/>
      <c r="N1021" s="88"/>
      <c r="O1021" s="88"/>
      <c r="P1021" s="88"/>
      <c r="Q1021" s="88"/>
      <c r="R1021" s="88"/>
      <c r="S1021" s="88"/>
      <c r="T1021" s="88"/>
      <c r="U1021" s="88"/>
      <c r="V1021" s="88"/>
      <c r="W1021" s="88"/>
      <c r="X1021" s="88"/>
      <c r="Y1021" s="88"/>
      <c r="Z1021" s="88"/>
      <c r="AA1021" s="110"/>
      <c r="AB1021" s="110"/>
      <c r="AC1021" s="110"/>
      <c r="AD1021" s="110"/>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5.15" customHeight="1" outlineLevel="1" x14ac:dyDescent="0.35">
      <c r="A1022" s="102"/>
      <c r="B1022" s="103"/>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24" customHeight="1" x14ac:dyDescent="0.35">
      <c r="A1023" s="102"/>
      <c r="B1023" s="103"/>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3"/>
      <c r="U1023" s="93"/>
      <c r="V1023" s="93"/>
      <c r="W1023" s="93"/>
      <c r="X1023" s="93"/>
      <c r="Y1023" s="93"/>
      <c r="Z1023" s="93"/>
      <c r="AA1023" s="93"/>
      <c r="AB1023" s="93"/>
      <c r="AC1023" s="93"/>
      <c r="AD1023" s="93"/>
      <c r="AE1023" s="41" t="s">
        <v>113</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2.75" customHeight="1" outlineLevel="1" x14ac:dyDescent="0.35">
      <c r="A1024" s="102"/>
      <c r="B1024" s="103"/>
      <c r="C1024" s="103"/>
      <c r="D1024" s="103"/>
      <c r="E1024" s="103"/>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2.75" customHeight="1" outlineLevel="1" x14ac:dyDescent="0.35">
      <c r="A1025" s="102"/>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5.15" customHeight="1" outlineLevel="1" collapsed="1" thickBot="1" x14ac:dyDescent="0.4">
      <c r="A1026" s="102"/>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5.15" customHeight="1" outlineLevel="1" x14ac:dyDescent="0.35">
      <c r="A1027" s="102"/>
      <c r="B1027" s="95"/>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7" t="s">
        <v>104</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collapsed="1" x14ac:dyDescent="0.35">
      <c r="A1028" s="102"/>
      <c r="B1028" s="95"/>
      <c r="C1028" s="12"/>
      <c r="D1028" s="12">
        <v>0</v>
      </c>
      <c r="E1028" s="12" t="s">
        <v>1</v>
      </c>
      <c r="F1028" s="69"/>
      <c r="G1028" s="70" t="s">
        <v>728</v>
      </c>
      <c r="H1028" s="71"/>
      <c r="I1028" s="71"/>
      <c r="J1028" s="71"/>
      <c r="K1028" s="71"/>
      <c r="L1028" s="71"/>
      <c r="M1028" s="71"/>
      <c r="N1028" s="71"/>
      <c r="O1028" s="71"/>
      <c r="P1028" s="71"/>
      <c r="Q1028" s="71"/>
      <c r="R1028" s="71"/>
      <c r="S1028" s="72"/>
      <c r="T1028" s="71"/>
      <c r="U1028" s="71"/>
      <c r="V1028" s="71"/>
      <c r="W1028" s="71"/>
      <c r="X1028" s="71"/>
      <c r="Y1028" s="71"/>
      <c r="Z1028" s="72"/>
      <c r="AA1028" s="72"/>
      <c r="AB1028" s="72"/>
      <c r="AC1028" s="72"/>
      <c r="AD1028" s="72"/>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2"/>
      <c r="D1029" s="12"/>
      <c r="E1029" s="17"/>
      <c r="F1029" s="73"/>
      <c r="G1029" s="74" t="s">
        <v>732</v>
      </c>
      <c r="H1029" s="74"/>
      <c r="I1029" s="74"/>
      <c r="J1029" s="74"/>
      <c r="K1029" s="74"/>
      <c r="L1029" s="74"/>
      <c r="M1029" s="74"/>
      <c r="N1029" s="74"/>
      <c r="O1029" s="74"/>
      <c r="P1029" s="74"/>
      <c r="Q1029" s="74"/>
      <c r="R1029" s="74"/>
      <c r="S1029" s="75"/>
      <c r="T1029" s="76"/>
      <c r="U1029" s="76"/>
      <c r="V1029" s="76"/>
      <c r="W1029" s="76"/>
      <c r="X1029" s="76"/>
      <c r="Y1029" s="76"/>
      <c r="Z1029" s="75"/>
      <c r="AA1029" s="75"/>
      <c r="AB1029" s="75"/>
      <c r="AC1029" s="75"/>
      <c r="AD1029" s="75"/>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2"/>
      <c r="E1030" s="17"/>
      <c r="F1030" s="73"/>
      <c r="G1030" s="77">
        <v>43387.503584837999</v>
      </c>
      <c r="H1030" s="78">
        <v>43387.503689351899</v>
      </c>
      <c r="I1030" s="74"/>
      <c r="J1030" s="74"/>
      <c r="K1030" s="74"/>
      <c r="L1030" s="74"/>
      <c r="M1030" s="74"/>
      <c r="N1030" s="74"/>
      <c r="O1030" s="74"/>
      <c r="P1030" s="74"/>
      <c r="Q1030" s="74"/>
      <c r="R1030" s="74"/>
      <c r="S1030" s="75"/>
      <c r="T1030" s="76"/>
      <c r="U1030" s="76"/>
      <c r="V1030" s="76"/>
      <c r="W1030" s="76"/>
      <c r="X1030" s="76"/>
      <c r="Y1030" s="76"/>
      <c r="Z1030" s="75"/>
      <c r="AA1030" s="75"/>
      <c r="AB1030" s="75"/>
      <c r="AC1030" s="75"/>
      <c r="AD1030" s="75"/>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v>1</v>
      </c>
      <c r="D1031" s="12"/>
      <c r="E1031" s="17"/>
      <c r="F1031" s="79"/>
      <c r="G1031" s="80" t="s">
        <v>919</v>
      </c>
      <c r="H1031" s="81"/>
      <c r="I1031" s="81"/>
      <c r="J1031" s="81"/>
      <c r="K1031" s="81"/>
      <c r="L1031" s="81"/>
      <c r="M1031" s="81"/>
      <c r="N1031" s="81"/>
      <c r="O1031" s="81"/>
      <c r="P1031" s="81"/>
      <c r="Q1031" s="81"/>
      <c r="R1031" s="81"/>
      <c r="S1031" s="82"/>
      <c r="T1031" s="83"/>
      <c r="U1031" s="83"/>
      <c r="V1031" s="83"/>
      <c r="W1031" s="83"/>
      <c r="X1031" s="83"/>
      <c r="Y1031" s="83"/>
      <c r="Z1031" s="82"/>
      <c r="AA1031" s="82"/>
      <c r="AB1031" s="82"/>
      <c r="AC1031" s="82"/>
      <c r="AD1031" s="8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22"/>
      <c r="H1032" s="22"/>
      <c r="I1032" s="22"/>
      <c r="J1032" s="22"/>
      <c r="K1032" s="22"/>
      <c r="L1032" s="22"/>
      <c r="M1032" s="477" t="s">
        <v>730</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17"/>
      <c r="H1033" s="17"/>
      <c r="I1033" s="17"/>
      <c r="J1033" s="17"/>
      <c r="K1033" s="17"/>
      <c r="L1033" s="22"/>
      <c r="M1033" s="477" t="s">
        <v>729</v>
      </c>
      <c r="N1033" s="98"/>
      <c r="O1033" s="98"/>
      <c r="P1033" s="98"/>
      <c r="Q1033" s="126"/>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17"/>
      <c r="H1034" s="17"/>
      <c r="I1034" s="17"/>
      <c r="J1034" s="17"/>
      <c r="K1034" s="17"/>
      <c r="L1034" s="22"/>
      <c r="M1034" s="98" t="s">
        <v>892</v>
      </c>
      <c r="N1034" s="98"/>
      <c r="O1034" s="98"/>
      <c r="P1034" s="98"/>
      <c r="Q1034" s="126"/>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7"/>
      <c r="G1035" s="23"/>
      <c r="H1035" s="23"/>
      <c r="I1035" s="23"/>
      <c r="J1035" s="23"/>
      <c r="K1035" s="23"/>
      <c r="L1035" s="23" t="s">
        <v>210</v>
      </c>
      <c r="M1035" s="98" t="s">
        <v>343</v>
      </c>
      <c r="N1035" s="98"/>
      <c r="O1035" s="98"/>
      <c r="P1035" s="98"/>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7"/>
      <c r="G1036" s="23"/>
      <c r="H1036" s="23"/>
      <c r="I1036" s="23"/>
      <c r="J1036" s="23"/>
      <c r="K1036" s="111" t="s">
        <v>151</v>
      </c>
      <c r="L1036" s="111" t="s">
        <v>211</v>
      </c>
      <c r="M1036" s="472" t="s">
        <v>189</v>
      </c>
      <c r="N1036" s="472" t="s">
        <v>354</v>
      </c>
      <c r="O1036" s="472" t="s">
        <v>353</v>
      </c>
      <c r="P1036" s="472" t="s">
        <v>188</v>
      </c>
      <c r="Q1036" s="23" t="s">
        <v>727</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144"/>
      <c r="H1037" s="145"/>
      <c r="I1037" s="118"/>
      <c r="J1037" s="118"/>
      <c r="K1037" s="513" t="s">
        <v>366</v>
      </c>
      <c r="L1037" s="217">
        <v>0.5</v>
      </c>
      <c r="M1037" s="476">
        <v>5.5</v>
      </c>
      <c r="N1037" s="476">
        <v>6.5</v>
      </c>
      <c r="O1037" s="476">
        <v>8</v>
      </c>
      <c r="P1037" s="473">
        <v>15</v>
      </c>
      <c r="Q1037" s="118"/>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367</v>
      </c>
      <c r="L1038" s="218">
        <v>0.5</v>
      </c>
      <c r="M1038" s="474">
        <v>9.5</v>
      </c>
      <c r="N1038" s="474">
        <v>10</v>
      </c>
      <c r="O1038" s="474">
        <v>11</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368</v>
      </c>
      <c r="L1039" s="218">
        <v>0.5</v>
      </c>
      <c r="M1039" s="474">
        <v>10.5</v>
      </c>
      <c r="N1039" s="474">
        <v>11</v>
      </c>
      <c r="O1039" s="474">
        <v>11.5</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369</v>
      </c>
      <c r="L1040" s="218">
        <v>0.5</v>
      </c>
      <c r="M1040" s="474">
        <v>11</v>
      </c>
      <c r="N1040" s="474">
        <v>11.5</v>
      </c>
      <c r="O1040" s="474">
        <v>12</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86"/>
      <c r="J1041" s="86"/>
      <c r="K1041" s="514" t="s">
        <v>370</v>
      </c>
      <c r="L1041" s="218">
        <v>0.5</v>
      </c>
      <c r="M1041" s="474">
        <v>10</v>
      </c>
      <c r="N1041" s="474">
        <v>11</v>
      </c>
      <c r="O1041" s="474">
        <v>12</v>
      </c>
      <c r="P1041" s="474">
        <v>15</v>
      </c>
      <c r="Q1041" s="86"/>
      <c r="R1041" s="86"/>
      <c r="S1041" s="86"/>
      <c r="T1041" s="86"/>
      <c r="U1041" s="86"/>
      <c r="V1041" s="86"/>
      <c r="W1041" s="86"/>
      <c r="X1041" s="86"/>
      <c r="Y1041" s="86"/>
      <c r="Z1041" s="86"/>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86"/>
      <c r="J1042" s="86"/>
      <c r="K1042" s="514" t="s">
        <v>371</v>
      </c>
      <c r="L1042" s="218">
        <v>0.5</v>
      </c>
      <c r="M1042" s="474">
        <v>8</v>
      </c>
      <c r="N1042" s="474">
        <v>8.5</v>
      </c>
      <c r="O1042" s="474">
        <v>9.5</v>
      </c>
      <c r="P1042" s="474">
        <v>15</v>
      </c>
      <c r="Q1042" s="86"/>
      <c r="R1042" s="86"/>
      <c r="S1042" s="86"/>
      <c r="T1042" s="86"/>
      <c r="U1042" s="86"/>
      <c r="V1042" s="86"/>
      <c r="W1042" s="86"/>
      <c r="X1042" s="86"/>
      <c r="Y1042" s="86"/>
      <c r="Z1042" s="86"/>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372</v>
      </c>
      <c r="L1043" s="219">
        <v>0.5</v>
      </c>
      <c r="M1043" s="475">
        <v>7</v>
      </c>
      <c r="N1043" s="475">
        <v>8</v>
      </c>
      <c r="O1043" s="475">
        <v>9</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99"/>
      <c r="H1044" s="99"/>
      <c r="I1044" s="91"/>
      <c r="J1044" s="91"/>
      <c r="K1044" s="514" t="s">
        <v>373</v>
      </c>
      <c r="L1044" s="219">
        <v>0.5</v>
      </c>
      <c r="M1044" s="475">
        <v>7</v>
      </c>
      <c r="N1044" s="475">
        <v>8</v>
      </c>
      <c r="O1044" s="475">
        <v>9</v>
      </c>
      <c r="P1044" s="475">
        <v>15</v>
      </c>
      <c r="Q1044" s="9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9"/>
      <c r="H1045" s="99"/>
      <c r="I1045" s="91"/>
      <c r="J1045" s="91"/>
      <c r="K1045" s="514" t="s">
        <v>374</v>
      </c>
      <c r="L1045" s="219">
        <v>0.5</v>
      </c>
      <c r="M1045" s="475">
        <v>6</v>
      </c>
      <c r="N1045" s="475">
        <v>7</v>
      </c>
      <c r="O1045" s="475">
        <v>8</v>
      </c>
      <c r="P1045" s="475">
        <v>15</v>
      </c>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122"/>
      <c r="H1046" s="122"/>
      <c r="I1046" s="121"/>
      <c r="J1046" s="121"/>
      <c r="K1046" s="515" t="s">
        <v>375</v>
      </c>
      <c r="L1046" s="220">
        <v>0.5</v>
      </c>
      <c r="M1046" s="476">
        <v>5.5</v>
      </c>
      <c r="N1046" s="476">
        <v>6.5</v>
      </c>
      <c r="O1046" s="476">
        <v>8</v>
      </c>
      <c r="P1046" s="476">
        <v>15</v>
      </c>
      <c r="Q1046" s="12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13.4" customHeight="1" outlineLevel="1" x14ac:dyDescent="0.35">
      <c r="A1048" s="102"/>
      <c r="B1048" s="95"/>
      <c r="C1048" s="17"/>
      <c r="D1048" s="17"/>
      <c r="E1048" s="17"/>
      <c r="F1048" s="13"/>
      <c r="G1048" s="91" t="s">
        <v>893</v>
      </c>
      <c r="H1048" s="85"/>
      <c r="I1048" s="85"/>
      <c r="J1048" s="85"/>
      <c r="K1048" s="85"/>
      <c r="L1048" s="222">
        <v>6.5</v>
      </c>
      <c r="M1048" s="85" t="s">
        <v>733</v>
      </c>
      <c r="N1048" s="85"/>
      <c r="O1048" s="85"/>
      <c r="P1048" s="85"/>
      <c r="Q1048" s="91"/>
      <c r="R1048" s="91"/>
      <c r="S1048" s="91"/>
      <c r="T1048" s="91"/>
      <c r="U1048" s="91"/>
      <c r="V1048" s="91"/>
      <c r="W1048" s="91"/>
      <c r="X1048" s="91"/>
      <c r="Y1048" s="91"/>
      <c r="Z1048" s="91"/>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13.4" customHeight="1" outlineLevel="1" x14ac:dyDescent="0.35">
      <c r="A1049" s="102"/>
      <c r="B1049" s="95"/>
      <c r="C1049" s="17"/>
      <c r="D1049" s="17"/>
      <c r="E1049" s="17"/>
      <c r="F1049" s="13"/>
      <c r="G1049" s="91"/>
      <c r="H1049" s="85"/>
      <c r="I1049" s="85"/>
      <c r="J1049" s="85"/>
      <c r="K1049" s="85"/>
      <c r="L1049" s="85"/>
      <c r="M1049" s="85"/>
      <c r="N1049" s="85"/>
      <c r="O1049" s="85"/>
      <c r="P1049" s="85"/>
      <c r="Q1049" s="91"/>
      <c r="R1049" s="91"/>
      <c r="S1049" s="91"/>
      <c r="T1049" s="91"/>
      <c r="U1049" s="91"/>
      <c r="V1049" s="91"/>
      <c r="W1049" s="91"/>
      <c r="X1049" s="91"/>
      <c r="Y1049" s="91"/>
      <c r="Z1049" s="91"/>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5.15" customHeight="1" outlineLevel="1" x14ac:dyDescent="0.35">
      <c r="A1050" s="102"/>
      <c r="B1050" s="95"/>
      <c r="C1050" s="12" t="s">
        <v>111</v>
      </c>
      <c r="D1050" s="17"/>
      <c r="E1050" s="17"/>
      <c r="F1050" s="13"/>
      <c r="G1050" s="91"/>
      <c r="H1050" s="91"/>
      <c r="I1050" s="91"/>
      <c r="J1050" s="91"/>
      <c r="K1050" s="91"/>
      <c r="L1050" s="91"/>
      <c r="M1050" s="91"/>
      <c r="N1050" s="91"/>
      <c r="O1050" s="91"/>
      <c r="P1050" s="91"/>
      <c r="Q1050" s="91"/>
      <c r="R1050" s="91"/>
      <c r="S1050" s="91"/>
      <c r="T1050" s="91"/>
      <c r="U1050" s="91"/>
      <c r="V1050" s="91"/>
      <c r="W1050" s="91"/>
      <c r="X1050" s="91"/>
      <c r="Y1050" s="91"/>
      <c r="Z1050" s="91"/>
      <c r="AA1050" s="13"/>
      <c r="AB1050" s="13"/>
      <c r="AC1050" s="13"/>
      <c r="AD1050" s="13"/>
      <c r="AE1050" s="92"/>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24" customHeight="1" x14ac:dyDescent="0.35">
      <c r="A1051" s="102"/>
      <c r="B1051" s="95"/>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3"/>
      <c r="U1051" s="93"/>
      <c r="V1051" s="93"/>
      <c r="W1051" s="93"/>
      <c r="X1051" s="93"/>
      <c r="Y1051" s="93"/>
      <c r="Z1051" s="93"/>
      <c r="AA1051" s="93"/>
      <c r="AB1051" s="93"/>
      <c r="AC1051" s="93"/>
      <c r="AD1051" s="94" t="s">
        <v>112</v>
      </c>
      <c r="AE1051" s="41" t="s">
        <v>113</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4" customFormat="1" ht="12.75" hidden="1" customHeight="1" outlineLevel="1" x14ac:dyDescent="0.35">
      <c r="A1052" s="102"/>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4" customFormat="1" ht="12.75" customHeight="1" collapsed="1" x14ac:dyDescent="0.35">
      <c r="A1053" s="102"/>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6"/>
      <c r="B1060" s="146"/>
      <c r="C1060" s="146"/>
      <c r="D1060" s="146"/>
      <c r="E1060" s="146"/>
      <c r="F1060" s="146"/>
      <c r="G1060" s="146"/>
      <c r="H1060" s="146"/>
      <c r="I1060" s="146"/>
      <c r="J1060" s="146"/>
      <c r="K1060" s="146"/>
      <c r="L1060" s="146"/>
      <c r="M1060" s="146"/>
      <c r="N1060" s="146"/>
      <c r="O1060" s="146"/>
      <c r="P1060" s="146"/>
      <c r="Q1060" s="146"/>
      <c r="R1060" s="146"/>
      <c r="S1060" s="146"/>
      <c r="T1060" s="146"/>
      <c r="U1060" s="146"/>
      <c r="V1060" s="146"/>
      <c r="W1060" s="146"/>
      <c r="X1060" s="146"/>
      <c r="Y1060" s="146"/>
      <c r="Z1060" s="146"/>
      <c r="AA1060" s="146"/>
      <c r="AB1060" s="146"/>
      <c r="AC1060" s="146"/>
      <c r="AD1060" s="146"/>
      <c r="AE1060" s="146"/>
      <c r="AF1060" s="146"/>
    </row>
    <row r="1061" spans="1:32" ht="12" customHeight="1" x14ac:dyDescent="0.35">
      <c r="A1061" s="6"/>
      <c r="B1061" s="146"/>
      <c r="C1061" s="146"/>
      <c r="D1061" s="146"/>
      <c r="E1061" s="146"/>
      <c r="F1061" s="146"/>
      <c r="G1061" s="146"/>
      <c r="H1061" s="146"/>
      <c r="I1061" s="146"/>
      <c r="J1061" s="146"/>
      <c r="K1061" s="146"/>
      <c r="L1061" s="146"/>
      <c r="M1061" s="146"/>
      <c r="N1061" s="146"/>
      <c r="O1061" s="146"/>
      <c r="P1061" s="146"/>
      <c r="Q1061" s="146"/>
      <c r="R1061" s="146"/>
      <c r="S1061" s="146"/>
      <c r="T1061" s="146"/>
      <c r="U1061" s="146"/>
      <c r="V1061" s="146"/>
      <c r="W1061" s="146"/>
      <c r="X1061" s="146"/>
      <c r="Y1061" s="146"/>
      <c r="Z1061" s="146"/>
      <c r="AA1061" s="146"/>
      <c r="AB1061" s="146"/>
      <c r="AC1061" s="146"/>
      <c r="AD1061" s="146"/>
      <c r="AE1061" s="146"/>
      <c r="AF1061" s="146"/>
    </row>
    <row r="1062" spans="1:32" ht="12" customHeight="1" x14ac:dyDescent="0.35">
      <c r="A1062" s="147"/>
    </row>
  </sheetData>
  <autoFilter ref="G181:N193" xr:uid="{72A05B92-D5B8-40E0-9C71-8AFB3B39186C}"/>
  <mergeCells count="3">
    <mergeCell ref="L770:N770"/>
    <mergeCell ref="H61:T61"/>
    <mergeCell ref="G626:R626"/>
  </mergeCells>
  <phoneticPr fontId="11" type="noConversion"/>
  <conditionalFormatting sqref="I496:R505">
    <cfRule type="expression" dxfId="19" priority="11" stopIfTrue="1">
      <formula>OR(AND(T496=1,T497=0),AND(T496=1,T495=1))</formula>
    </cfRule>
  </conditionalFormatting>
  <conditionalFormatting sqref="J519:R618 T519:T618">
    <cfRule type="expression" dxfId="18" priority="154" stopIfTrue="1">
      <formula>AND(OFFSET($T$496,$AD519,$AC519)=1,OFFSET($T$496,$AD518,$AC519)=1)</formula>
    </cfRule>
  </conditionalFormatting>
  <conditionalFormatting sqref="J150:S150">
    <cfRule type="expression" dxfId="17" priority="14">
      <formula>J$151&lt;MIN(i_date_node_zm)</formula>
    </cfRule>
  </conditionalFormatting>
  <conditionalFormatting sqref="M464:V473">
    <cfRule type="expression" dxfId="16" priority="151" stopIfTrue="1">
      <formula>OR(AND(T496=1,T497=0),AND(T496=1,T495=1))</formula>
    </cfRule>
  </conditionalFormatting>
  <conditionalFormatting sqref="N655:N754">
    <cfRule type="expression" dxfId="15" priority="157" stopIfTrue="1">
      <formula>AND(N655&lt;$S655,OFFSET($T$496,$AD655,$AC655,1,1)&gt;0)</formula>
    </cfRule>
  </conditionalFormatting>
  <conditionalFormatting sqref="P655:P754">
    <cfRule type="expression" dxfId="14" priority="158" stopIfTrue="1">
      <formula>AND(P655&gt;$T655,OFFSET($T$496,$AD655,$AC655,1,1)&gt;0)</formula>
    </cfRule>
  </conditionalFormatting>
  <conditionalFormatting sqref="AI348:AI359">
    <cfRule type="expression" dxfId="13" priority="2">
      <formula>(AI348&lt;#REF!)</formula>
    </cfRule>
  </conditionalFormatting>
  <conditionalFormatting sqref="AI359:AI367">
    <cfRule type="expression" dxfId="12" priority="1">
      <formula>(AI359&lt;AI358)</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48"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977</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806</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1124</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7" t="s">
        <v>1174</v>
      </c>
      <c r="I57" s="898"/>
      <c r="J57" s="898"/>
      <c r="K57" s="898"/>
      <c r="L57" s="898"/>
      <c r="M57" s="898"/>
      <c r="N57" s="898"/>
      <c r="O57" s="898"/>
      <c r="P57" s="898"/>
      <c r="Q57" s="898"/>
      <c r="R57" s="898"/>
      <c r="S57" s="898"/>
      <c r="T57" s="899"/>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800</v>
      </c>
      <c r="K71" s="23" t="s">
        <v>379</v>
      </c>
      <c r="L71" s="23" t="s">
        <v>772</v>
      </c>
      <c r="M71" s="23" t="s">
        <v>773</v>
      </c>
      <c r="N71" s="23" t="s">
        <v>774</v>
      </c>
      <c r="O71" s="23" t="s">
        <v>775</v>
      </c>
      <c r="P71" s="23" t="s">
        <v>776</v>
      </c>
      <c r="Q71" s="23" t="s">
        <v>777</v>
      </c>
      <c r="R71" s="23" t="s">
        <v>778</v>
      </c>
      <c r="S71" s="23" t="s">
        <v>779</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798</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868</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799</v>
      </c>
      <c r="H77" s="91"/>
      <c r="I77" s="91"/>
      <c r="J77" s="880">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1064</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1065</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864</v>
      </c>
      <c r="Q94" s="23" t="s">
        <v>865</v>
      </c>
      <c r="R94" s="23" t="s">
        <v>1072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1066</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942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943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945</v>
      </c>
      <c r="K113" s="98"/>
      <c r="L113" s="98"/>
      <c r="M113" s="98"/>
      <c r="N113" s="98"/>
      <c r="O113" s="98"/>
      <c r="P113" s="98"/>
      <c r="Q113" s="98"/>
      <c r="R113" s="98"/>
      <c r="S113" s="23"/>
      <c r="T113" s="98" t="s">
        <v>946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864</v>
      </c>
      <c r="Q114" s="23" t="s">
        <v>865</v>
      </c>
      <c r="R114" s="23" t="s">
        <v>1072</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800</v>
      </c>
      <c r="I117" s="670">
        <f>Annual!I121</f>
        <v>119.5681818181818</v>
      </c>
      <c r="J117" s="874">
        <f>Annual!J121</f>
        <v>0.7238791423001949</v>
      </c>
      <c r="K117" s="874">
        <f>Annual!K121</f>
        <v>0.90116959064327473</v>
      </c>
      <c r="L117" s="874">
        <f>Annual!L121</f>
        <v>1.0243664717348928</v>
      </c>
      <c r="M117" s="874">
        <f>Annual!M121</f>
        <v>1</v>
      </c>
      <c r="N117" s="874">
        <f>Annual!N121</f>
        <v>1.0750487329434699</v>
      </c>
      <c r="O117" s="874">
        <f>Annual!O121</f>
        <v>0.98684210526315785</v>
      </c>
      <c r="P117" s="874">
        <f>Annual!P121</f>
        <v>0.89122807017543859</v>
      </c>
      <c r="Q117" s="874">
        <f>Annual!Q121</f>
        <v>0.56000000000000005</v>
      </c>
      <c r="R117" s="874">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4">
        <f>Annual!J122</f>
        <v>0.7238791423001949</v>
      </c>
      <c r="K118" s="874">
        <f>Annual!K122</f>
        <v>0.90116959064327473</v>
      </c>
      <c r="L118" s="874">
        <f>Annual!L122</f>
        <v>1.0243664717348928</v>
      </c>
      <c r="M118" s="874">
        <f>Annual!M122</f>
        <v>1</v>
      </c>
      <c r="N118" s="874">
        <f>Annual!N122</f>
        <v>1.0750487329434699</v>
      </c>
      <c r="O118" s="874">
        <f>Annual!O122</f>
        <v>0.98684210526315785</v>
      </c>
      <c r="P118" s="874">
        <f>Annual!P122</f>
        <v>0.89122807017543859</v>
      </c>
      <c r="Q118" s="874">
        <f>Annual!Q122</f>
        <v>0.56000000000000005</v>
      </c>
      <c r="R118" s="874">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772</v>
      </c>
      <c r="I119" s="670">
        <f>Annual!I123</f>
        <v>146.34696969696969</v>
      </c>
      <c r="J119" s="874">
        <f>Annual!J123</f>
        <v>0.7238791423001949</v>
      </c>
      <c r="K119" s="874">
        <f>Annual!K123</f>
        <v>0.90116959064327473</v>
      </c>
      <c r="L119" s="874">
        <f>Annual!L123</f>
        <v>1.0243664717348928</v>
      </c>
      <c r="M119" s="874">
        <f>Annual!M123</f>
        <v>1</v>
      </c>
      <c r="N119" s="874">
        <f>Annual!N123</f>
        <v>1.0750487329434699</v>
      </c>
      <c r="O119" s="874">
        <f>Annual!O123</f>
        <v>0.98684210526315785</v>
      </c>
      <c r="P119" s="874">
        <f>Annual!P123</f>
        <v>0.89122807017543859</v>
      </c>
      <c r="Q119" s="874">
        <f>Annual!Q123</f>
        <v>0.56000000000000005</v>
      </c>
      <c r="R119" s="874">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773</v>
      </c>
      <c r="I120" s="670">
        <f>Annual!I124</f>
        <v>146.34696969696969</v>
      </c>
      <c r="J120" s="874">
        <f>Annual!J124</f>
        <v>0.7238791423001949</v>
      </c>
      <c r="K120" s="874">
        <f>Annual!K124</f>
        <v>0.90116959064327473</v>
      </c>
      <c r="L120" s="874">
        <f>Annual!L124</f>
        <v>1.0243664717348928</v>
      </c>
      <c r="M120" s="874">
        <f>Annual!M124</f>
        <v>1</v>
      </c>
      <c r="N120" s="874">
        <f>Annual!N124</f>
        <v>1.0750487329434699</v>
      </c>
      <c r="O120" s="874">
        <f>Annual!O124</f>
        <v>0.98684210526315785</v>
      </c>
      <c r="P120" s="874">
        <f>Annual!P124</f>
        <v>0.89122807017543859</v>
      </c>
      <c r="Q120" s="874">
        <f>Annual!Q124</f>
        <v>0.56000000000000005</v>
      </c>
      <c r="R120" s="874">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774</v>
      </c>
      <c r="I121" s="670">
        <f>Annual!I125</f>
        <v>146.34696969696969</v>
      </c>
      <c r="J121" s="874">
        <f>Annual!J125</f>
        <v>0.7238791423001949</v>
      </c>
      <c r="K121" s="874">
        <f>Annual!K125</f>
        <v>0.90116959064327473</v>
      </c>
      <c r="L121" s="874">
        <f>Annual!L125</f>
        <v>1.0243664717348928</v>
      </c>
      <c r="M121" s="874">
        <f>Annual!M125</f>
        <v>1</v>
      </c>
      <c r="N121" s="874">
        <f>Annual!N125</f>
        <v>1.0750487329434699</v>
      </c>
      <c r="O121" s="874">
        <f>Annual!O125</f>
        <v>0.98684210526315785</v>
      </c>
      <c r="P121" s="874">
        <f>Annual!P125</f>
        <v>0.89122807017543859</v>
      </c>
      <c r="Q121" s="874">
        <f>Annual!Q125</f>
        <v>0.56000000000000005</v>
      </c>
      <c r="R121" s="874">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775</v>
      </c>
      <c r="I122" s="670">
        <f>Annual!I126</f>
        <v>102.40384199134199</v>
      </c>
      <c r="J122" s="874">
        <f>Annual!J126</f>
        <v>0.7238791423001949</v>
      </c>
      <c r="K122" s="874">
        <f>Annual!K126</f>
        <v>0.90116959064327473</v>
      </c>
      <c r="L122" s="874">
        <f>Annual!L126</f>
        <v>1.0243664717348928</v>
      </c>
      <c r="M122" s="874">
        <f>Annual!M126</f>
        <v>1</v>
      </c>
      <c r="N122" s="874">
        <f>Annual!N126</f>
        <v>1.0750487329434699</v>
      </c>
      <c r="O122" s="874">
        <f>Annual!O126</f>
        <v>0.98684210526315785</v>
      </c>
      <c r="P122" s="874">
        <f>Annual!P126</f>
        <v>0.89122807017543859</v>
      </c>
      <c r="Q122" s="874">
        <f>Annual!Q126</f>
        <v>0.56000000000000005</v>
      </c>
      <c r="R122" s="874">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f>Annual!I127</f>
        <v>102.40384199134199</v>
      </c>
      <c r="J123" s="874">
        <f>Annual!J127</f>
        <v>0.7238791423001949</v>
      </c>
      <c r="K123" s="874">
        <f>Annual!K127</f>
        <v>0.90116959064327473</v>
      </c>
      <c r="L123" s="874">
        <f>Annual!L127</f>
        <v>1.0243664717348928</v>
      </c>
      <c r="M123" s="874">
        <f>Annual!M127</f>
        <v>1</v>
      </c>
      <c r="N123" s="874">
        <f>Annual!N127</f>
        <v>1.0750487329434699</v>
      </c>
      <c r="O123" s="874">
        <f>Annual!O127</f>
        <v>0.98684210526315785</v>
      </c>
      <c r="P123" s="874">
        <f>Annual!P127</f>
        <v>0.89122807017543859</v>
      </c>
      <c r="Q123" s="874">
        <f>Annual!Q127</f>
        <v>0.56000000000000005</v>
      </c>
      <c r="R123" s="874">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f>Annual!I128</f>
        <v>102.40384199134199</v>
      </c>
      <c r="J124" s="874">
        <f>Annual!J128</f>
        <v>0.7238791423001949</v>
      </c>
      <c r="K124" s="874">
        <f>Annual!K128</f>
        <v>0.90116959064327473</v>
      </c>
      <c r="L124" s="874">
        <f>Annual!L128</f>
        <v>1.0243664717348928</v>
      </c>
      <c r="M124" s="874">
        <f>Annual!M128</f>
        <v>1</v>
      </c>
      <c r="N124" s="874">
        <f>Annual!N128</f>
        <v>1.0750487329434699</v>
      </c>
      <c r="O124" s="874">
        <f>Annual!O128</f>
        <v>0.98684210526315785</v>
      </c>
      <c r="P124" s="874">
        <f>Annual!P128</f>
        <v>0.89122807017543859</v>
      </c>
      <c r="Q124" s="874">
        <f>Annual!Q128</f>
        <v>0.56000000000000005</v>
      </c>
      <c r="R124" s="874">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f>Annual!I129</f>
        <v>102.40384199134199</v>
      </c>
      <c r="J125" s="874">
        <f>Annual!J129</f>
        <v>0.7238791423001949</v>
      </c>
      <c r="K125" s="874">
        <f>Annual!K129</f>
        <v>0.90116959064327473</v>
      </c>
      <c r="L125" s="874">
        <f>Annual!L129</f>
        <v>1.0243664717348928</v>
      </c>
      <c r="M125" s="874">
        <f>Annual!M129</f>
        <v>1</v>
      </c>
      <c r="N125" s="874">
        <f>Annual!N129</f>
        <v>1.0750487329434699</v>
      </c>
      <c r="O125" s="874">
        <f>Annual!O129</f>
        <v>0.98684210526315785</v>
      </c>
      <c r="P125" s="874">
        <f>Annual!P129</f>
        <v>0.89122807017543859</v>
      </c>
      <c r="Q125" s="874">
        <f>Annual!Q129</f>
        <v>0.56000000000000005</v>
      </c>
      <c r="R125" s="874">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f>Annual!I130</f>
        <v>100.87323232323233</v>
      </c>
      <c r="J126" s="874">
        <f>Annual!J130</f>
        <v>0.7238791423001949</v>
      </c>
      <c r="K126" s="874">
        <f>Annual!K130</f>
        <v>0.90116959064327473</v>
      </c>
      <c r="L126" s="874">
        <f>Annual!L130</f>
        <v>1.0243664717348928</v>
      </c>
      <c r="M126" s="874">
        <f>Annual!M130</f>
        <v>1</v>
      </c>
      <c r="N126" s="874">
        <f>Annual!N130</f>
        <v>1.0750487329434699</v>
      </c>
      <c r="O126" s="874">
        <f>Annual!O130</f>
        <v>0.98684210526315785</v>
      </c>
      <c r="P126" s="874">
        <f>Annual!P130</f>
        <v>0.89122807017543859</v>
      </c>
      <c r="Q126" s="874">
        <f>Annual!Q130</f>
        <v>0.56000000000000005</v>
      </c>
      <c r="R126" s="874">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1008</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1008</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864</v>
      </c>
      <c r="T159" s="122" t="s">
        <v>865</v>
      </c>
      <c r="U159" s="122" t="s">
        <v>1072</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1">
        <f>Annual!M164</f>
        <v>0.7238791423001949</v>
      </c>
      <c r="N160" s="871">
        <f>Annual!N164</f>
        <v>0.90116959064327473</v>
      </c>
      <c r="O160" s="871">
        <f>Annual!O164</f>
        <v>1.0243664717348928</v>
      </c>
      <c r="P160" s="871">
        <f>Annual!P164</f>
        <v>1</v>
      </c>
      <c r="Q160" s="871">
        <f>Annual!Q164</f>
        <v>1.0750487329434699</v>
      </c>
      <c r="R160" s="871">
        <f>Annual!R164</f>
        <v>0.98684210526315785</v>
      </c>
      <c r="S160" s="871">
        <f>Annual!S164</f>
        <v>0.89122807017543859</v>
      </c>
      <c r="T160" s="871">
        <f>Annual!T164</f>
        <v>0.56000000000000005</v>
      </c>
      <c r="U160" s="871">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944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947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1175</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1068</v>
      </c>
      <c r="I178" s="113" t="s">
        <v>1068</v>
      </c>
      <c r="J178" s="113" t="s">
        <v>1068</v>
      </c>
      <c r="K178" s="113" t="s">
        <v>1068</v>
      </c>
      <c r="L178" s="113" t="s">
        <v>1068</v>
      </c>
      <c r="M178" s="113" t="s">
        <v>1067</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1215</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1214</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861</v>
      </c>
      <c r="P192" s="23" t="s">
        <v>862</v>
      </c>
      <c r="Q192" s="23" t="s">
        <v>863</v>
      </c>
      <c r="R192" s="23" t="s">
        <v>1071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800</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772</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773</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774</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775</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776</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777</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778</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779</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735</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864</v>
      </c>
      <c r="R218" s="23" t="s">
        <v>865</v>
      </c>
      <c r="S218" s="23" t="s">
        <v>1072</v>
      </c>
      <c r="T218" s="23"/>
      <c r="U218" s="23"/>
      <c r="V218" s="23" t="s">
        <v>356</v>
      </c>
      <c r="W218" s="23" t="s">
        <v>357</v>
      </c>
      <c r="X218" s="23" t="s">
        <v>359</v>
      </c>
      <c r="Y218" s="23" t="s">
        <v>360</v>
      </c>
      <c r="Z218" s="23" t="s">
        <v>361</v>
      </c>
      <c r="AA218" s="23" t="s">
        <v>363</v>
      </c>
      <c r="AB218" s="23" t="s">
        <v>864</v>
      </c>
      <c r="AC218" s="23" t="s">
        <v>865</v>
      </c>
      <c r="AD218" s="23" t="s">
        <v>1072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800</v>
      </c>
      <c r="J219" s="99" t="s">
        <v>366</v>
      </c>
      <c r="K219" s="128">
        <f>Annual!K234</f>
        <v>0</v>
      </c>
      <c r="L219" s="128">
        <f>Annual!L234</f>
        <v>0</v>
      </c>
      <c r="M219" s="128">
        <f>Annual!M234</f>
        <v>0</v>
      </c>
      <c r="N219" s="128">
        <f>Annual!N234</f>
        <v>0</v>
      </c>
      <c r="O219" s="128">
        <f>Annual!O234</f>
        <v>0</v>
      </c>
      <c r="P219" s="128">
        <f>Annual!P234</f>
        <v>0</v>
      </c>
      <c r="Q219" s="128">
        <f>Annual!Q234</f>
        <v>0</v>
      </c>
      <c r="R219" s="128">
        <f>Annual!R234</f>
        <v>0</v>
      </c>
      <c r="S219" s="128">
        <f>Annual!S234</f>
        <v>0</v>
      </c>
      <c r="T219" s="86"/>
      <c r="U219" s="99" t="s">
        <v>364</v>
      </c>
      <c r="V219" s="128">
        <f>Annual!V234</f>
        <v>0</v>
      </c>
      <c r="W219" s="128">
        <f>Annual!W234</f>
        <v>0</v>
      </c>
      <c r="X219" s="128">
        <f>Annual!X234</f>
        <v>0</v>
      </c>
      <c r="Y219" s="128">
        <f>Annual!Y234</f>
        <v>0</v>
      </c>
      <c r="Z219" s="128">
        <f>Annual!Z234</f>
        <v>0</v>
      </c>
      <c r="AA219" s="128">
        <f>Annual!AA234</f>
        <v>0</v>
      </c>
      <c r="AB219" s="128">
        <f>Annual!AB234</f>
        <v>0</v>
      </c>
      <c r="AC219" s="238">
        <f>Annual!AC234*(1+$AC$214)</f>
        <v>0</v>
      </c>
      <c r="AD219" s="128">
        <f>Annual!AD234</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Annual!K235</f>
        <v>29.597159090909091</v>
      </c>
      <c r="L220" s="128">
        <f>Annual!L235</f>
        <v>29.597159090909091</v>
      </c>
      <c r="M220" s="128">
        <f>Annual!M235</f>
        <v>29.597159090909091</v>
      </c>
      <c r="N220" s="128">
        <f>Annual!N235</f>
        <v>29.597159090909091</v>
      </c>
      <c r="O220" s="128">
        <f>Annual!O235</f>
        <v>29.597159090909091</v>
      </c>
      <c r="P220" s="128">
        <f>Annual!P235</f>
        <v>29.597159090909091</v>
      </c>
      <c r="Q220" s="128">
        <f>Annual!Q235</f>
        <v>29.597159090909091</v>
      </c>
      <c r="R220" s="128">
        <f>Annual!R235</f>
        <v>29.597159090909091</v>
      </c>
      <c r="S220" s="128">
        <f>Annual!S235</f>
        <v>29.597159090909091</v>
      </c>
      <c r="T220" s="86"/>
      <c r="U220" s="99" t="s">
        <v>129</v>
      </c>
      <c r="V220" s="128">
        <f>Annual!V235</f>
        <v>2.8178587683309937</v>
      </c>
      <c r="W220" s="128">
        <f>Annual!W235</f>
        <v>3.5080008310203801</v>
      </c>
      <c r="X220" s="128">
        <f>Annual!X235</f>
        <v>3.9875717860722695</v>
      </c>
      <c r="Y220" s="128">
        <f>Annual!Y235</f>
        <v>3.8927199357851077</v>
      </c>
      <c r="Z220" s="128">
        <f>Annual!Z235</f>
        <v>4.1848636346695658</v>
      </c>
      <c r="AA220" s="128">
        <f>Annual!AA235</f>
        <v>3.8414999366300404</v>
      </c>
      <c r="AB220" s="128">
        <f>Annual!AB235</f>
        <v>3.4693012761032187</v>
      </c>
      <c r="AC220" s="238">
        <f>Annual!AC235*(1+$AC$214)</f>
        <v>2.7249039550495757</v>
      </c>
      <c r="AD220" s="128">
        <f>Annual!AD235</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Annual!K236</f>
        <v>242.69374999999999</v>
      </c>
      <c r="L221" s="128">
        <f>Annual!L236</f>
        <v>242.69374999999999</v>
      </c>
      <c r="M221" s="128">
        <f>Annual!M236</f>
        <v>242.69374999999999</v>
      </c>
      <c r="N221" s="128">
        <f>Annual!N236</f>
        <v>242.69374999999999</v>
      </c>
      <c r="O221" s="128">
        <f>Annual!O236</f>
        <v>242.69374999999999</v>
      </c>
      <c r="P221" s="128">
        <f>Annual!P236</f>
        <v>242.69374999999999</v>
      </c>
      <c r="Q221" s="128">
        <f>Annual!Q236</f>
        <v>242.69374999999999</v>
      </c>
      <c r="R221" s="128">
        <f>Annual!R236</f>
        <v>242.69374999999999</v>
      </c>
      <c r="S221" s="128">
        <f>Annual!S236</f>
        <v>242.69374999999999</v>
      </c>
      <c r="T221" s="86"/>
      <c r="U221" s="99" t="s">
        <v>130</v>
      </c>
      <c r="V221" s="128">
        <f>Annual!V236</f>
        <v>7.9258393952585564</v>
      </c>
      <c r="W221" s="128">
        <f>Annual!W236</f>
        <v>9.8670137402128191</v>
      </c>
      <c r="X221" s="128">
        <f>Annual!X236</f>
        <v>11.215911140994672</v>
      </c>
      <c r="Y221" s="128">
        <f>Annual!Y236</f>
        <v>10.949119724700793</v>
      </c>
      <c r="Z221" s="128">
        <f>Annual!Z236</f>
        <v>11.770837286885943</v>
      </c>
      <c r="AA221" s="128">
        <f>Annual!AA236</f>
        <v>10.805052359902097</v>
      </c>
      <c r="AB221" s="128">
        <f>Annual!AB236</f>
        <v>9.7581628423649178</v>
      </c>
      <c r="AC221" s="238">
        <f>Annual!AC236*(1+$AC$214)</f>
        <v>7.6643838072905552</v>
      </c>
      <c r="AD221" s="128">
        <f>Annual!AD236</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Annual!K237</f>
        <v>215.75852272727269</v>
      </c>
      <c r="L222" s="128">
        <f>Annual!L237</f>
        <v>215.75852272727269</v>
      </c>
      <c r="M222" s="128">
        <f>Annual!M237</f>
        <v>215.75852272727269</v>
      </c>
      <c r="N222" s="128">
        <f>Annual!N237</f>
        <v>215.75852272727269</v>
      </c>
      <c r="O222" s="128">
        <f>Annual!O237</f>
        <v>215.75852272727269</v>
      </c>
      <c r="P222" s="128">
        <f>Annual!P237</f>
        <v>215.75852272727269</v>
      </c>
      <c r="Q222" s="128">
        <f>Annual!Q237</f>
        <v>215.75852272727269</v>
      </c>
      <c r="R222" s="128">
        <f>Annual!R237</f>
        <v>215.75852272727269</v>
      </c>
      <c r="S222" s="128">
        <f>Annual!S237</f>
        <v>215.75852272727269</v>
      </c>
      <c r="T222" s="86"/>
      <c r="U222" s="99" t="s">
        <v>131</v>
      </c>
      <c r="V222" s="128">
        <f>Annual!V237</f>
        <v>13.078182879961902</v>
      </c>
      <c r="W222" s="128">
        <f>Annual!W237</f>
        <v>16.281254733826273</v>
      </c>
      <c r="X222" s="128">
        <f>Annual!X237</f>
        <v>18.507028688353252</v>
      </c>
      <c r="Y222" s="128">
        <f>Annual!Y237</f>
        <v>18.066804409372441</v>
      </c>
      <c r="Z222" s="128">
        <f>Annual!Z237</f>
        <v>19.422695188633337</v>
      </c>
      <c r="AA222" s="128">
        <f>Annual!AA237</f>
        <v>17.829083298722804</v>
      </c>
      <c r="AB222" s="128">
        <f>Annual!AB237</f>
        <v>16.101643228002107</v>
      </c>
      <c r="AC222" s="238">
        <f>Annual!AC237*(1+$AC$214)</f>
        <v>12.646763086560711</v>
      </c>
      <c r="AD222" s="128">
        <f>Annual!AD237</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Annual!K238</f>
        <v>179.92386363636359</v>
      </c>
      <c r="L223" s="128">
        <f>Annual!L238</f>
        <v>179.92386363636359</v>
      </c>
      <c r="M223" s="128">
        <f>Annual!M238</f>
        <v>179.92386363636359</v>
      </c>
      <c r="N223" s="128">
        <f>Annual!N238</f>
        <v>179.92386363636359</v>
      </c>
      <c r="O223" s="128">
        <f>Annual!O238</f>
        <v>179.92386363636359</v>
      </c>
      <c r="P223" s="128">
        <f>Annual!P238</f>
        <v>179.92386363636359</v>
      </c>
      <c r="Q223" s="128">
        <f>Annual!Q238</f>
        <v>179.92386363636359</v>
      </c>
      <c r="R223" s="128">
        <f>Annual!R238</f>
        <v>179.92386363636359</v>
      </c>
      <c r="S223" s="128">
        <f>Annual!S238</f>
        <v>179.92386363636359</v>
      </c>
      <c r="T223" s="86"/>
      <c r="U223" s="99" t="s">
        <v>132</v>
      </c>
      <c r="V223" s="128">
        <f>Annual!V238</f>
        <v>22.861646934804806</v>
      </c>
      <c r="W223" s="128">
        <f>Annual!W238</f>
        <v>28.460857352794562</v>
      </c>
      <c r="X223" s="128">
        <f>Annual!X238</f>
        <v>32.351677566284977</v>
      </c>
      <c r="Y223" s="128">
        <f>Annual!Y238</f>
        <v>31.582132429123106</v>
      </c>
      <c r="Z223" s="128">
        <f>Annual!Z238</f>
        <v>33.952331451581671</v>
      </c>
      <c r="AA223" s="128">
        <f>Annual!AA238</f>
        <v>31.166578055055695</v>
      </c>
      <c r="AB223" s="128">
        <f>Annual!AB238</f>
        <v>28.146882936832522</v>
      </c>
      <c r="AC223" s="238">
        <f>Annual!AC238*(1+$AC$214)</f>
        <v>22.107492700386175</v>
      </c>
      <c r="AD223" s="128">
        <f>Annual!AD238</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Annual!K239</f>
        <v>129.23806818181819</v>
      </c>
      <c r="L224" s="128">
        <f>Annual!L239</f>
        <v>129.23806818181819</v>
      </c>
      <c r="M224" s="128">
        <f>Annual!M239</f>
        <v>129.23806818181819</v>
      </c>
      <c r="N224" s="128">
        <f>Annual!N239</f>
        <v>129.23806818181819</v>
      </c>
      <c r="O224" s="128">
        <f>Annual!O239</f>
        <v>129.23806818181819</v>
      </c>
      <c r="P224" s="128">
        <f>Annual!P239</f>
        <v>129.23806818181819</v>
      </c>
      <c r="Q224" s="128">
        <f>Annual!Q239</f>
        <v>129.23806818181819</v>
      </c>
      <c r="R224" s="128">
        <f>Annual!R239</f>
        <v>129.23806818181819</v>
      </c>
      <c r="S224" s="128">
        <f>Annual!S239</f>
        <v>129.23806818181819</v>
      </c>
      <c r="T224" s="86"/>
      <c r="U224" s="99" t="s">
        <v>133</v>
      </c>
      <c r="V224" s="128">
        <f>Annual!V239</f>
        <v>9.9253701488569934</v>
      </c>
      <c r="W224" s="128">
        <f>Annual!W239</f>
        <v>12.356263955342904</v>
      </c>
      <c r="X224" s="128">
        <f>Annual!X239</f>
        <v>14.045461190855931</v>
      </c>
      <c r="Y224" s="128">
        <f>Annual!Y239</f>
        <v>13.71136363636364</v>
      </c>
      <c r="Z224" s="128">
        <f>Annual!Z239</f>
        <v>14.740384104199899</v>
      </c>
      <c r="AA224" s="128">
        <f>Annual!AA239</f>
        <v>13.530950956937801</v>
      </c>
      <c r="AB224" s="128">
        <f>Annual!AB239</f>
        <v>12.21995215311005</v>
      </c>
      <c r="AC224" s="238">
        <f>Annual!AC239*(1+$AC$214)</f>
        <v>9.5979545454545487</v>
      </c>
      <c r="AD224" s="128">
        <f>Annual!AD239</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Annual!K240</f>
        <v>29.520454545454541</v>
      </c>
      <c r="L225" s="128">
        <f>Annual!L240</f>
        <v>29.520454545454541</v>
      </c>
      <c r="M225" s="128">
        <f>Annual!M240</f>
        <v>29.520454545454541</v>
      </c>
      <c r="N225" s="128">
        <f>Annual!N240</f>
        <v>29.520454545454541</v>
      </c>
      <c r="O225" s="128">
        <f>Annual!O240</f>
        <v>29.520454545454541</v>
      </c>
      <c r="P225" s="128">
        <f>Annual!P240</f>
        <v>29.520454545454541</v>
      </c>
      <c r="Q225" s="128">
        <f>Annual!Q240</f>
        <v>29.520454545454541</v>
      </c>
      <c r="R225" s="128">
        <f>Annual!R240</f>
        <v>29.520454545454541</v>
      </c>
      <c r="S225" s="128">
        <f>Annual!S240</f>
        <v>29.520454545454541</v>
      </c>
      <c r="T225" s="86"/>
      <c r="U225" s="99" t="s">
        <v>134</v>
      </c>
      <c r="V225" s="128">
        <f>Annual!V240</f>
        <v>0</v>
      </c>
      <c r="W225" s="128">
        <f>Annual!W240</f>
        <v>0</v>
      </c>
      <c r="X225" s="128">
        <f>Annual!X240</f>
        <v>0</v>
      </c>
      <c r="Y225" s="128">
        <f>Annual!Y240</f>
        <v>0</v>
      </c>
      <c r="Z225" s="128">
        <f>Annual!Z240</f>
        <v>0</v>
      </c>
      <c r="AA225" s="128">
        <f>Annual!AA240</f>
        <v>0</v>
      </c>
      <c r="AB225" s="128">
        <f>Annual!AB240</f>
        <v>0</v>
      </c>
      <c r="AC225" s="238">
        <f>Annual!AC240*(1+$AC$214)</f>
        <v>0</v>
      </c>
      <c r="AD225" s="128">
        <f>Annual!AD240</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Annual!K241</f>
        <v>18.240340909090911</v>
      </c>
      <c r="L226" s="128">
        <f>Annual!L241</f>
        <v>18.240340909090911</v>
      </c>
      <c r="M226" s="128">
        <f>Annual!M241</f>
        <v>18.240340909090911</v>
      </c>
      <c r="N226" s="128">
        <f>Annual!N241</f>
        <v>18.240340909090911</v>
      </c>
      <c r="O226" s="128">
        <f>Annual!O241</f>
        <v>18.240340909090911</v>
      </c>
      <c r="P226" s="128">
        <f>Annual!P241</f>
        <v>18.240340909090911</v>
      </c>
      <c r="Q226" s="128">
        <f>Annual!Q241</f>
        <v>18.240340909090911</v>
      </c>
      <c r="R226" s="128">
        <f>Annual!R241</f>
        <v>18.240340909090911</v>
      </c>
      <c r="S226" s="128">
        <f>Annual!S241</f>
        <v>18.240340909090911</v>
      </c>
      <c r="T226" s="86"/>
      <c r="U226" s="99" t="s">
        <v>135</v>
      </c>
      <c r="V226" s="128">
        <f>Annual!V241</f>
        <v>0</v>
      </c>
      <c r="W226" s="128">
        <f>Annual!W241</f>
        <v>0</v>
      </c>
      <c r="X226" s="128">
        <f>Annual!X241</f>
        <v>0</v>
      </c>
      <c r="Y226" s="128">
        <f>Annual!Y241</f>
        <v>0</v>
      </c>
      <c r="Z226" s="128">
        <f>Annual!Z241</f>
        <v>0</v>
      </c>
      <c r="AA226" s="128">
        <f>Annual!AA241</f>
        <v>0</v>
      </c>
      <c r="AB226" s="128">
        <f>Annual!AB241</f>
        <v>0</v>
      </c>
      <c r="AC226" s="238">
        <f>Annual!AC241*(1+$AC$214)</f>
        <v>0</v>
      </c>
      <c r="AD226" s="128">
        <f>Annual!AD241</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Annual!K242</f>
        <v>2.1965909090909088</v>
      </c>
      <c r="L227" s="128">
        <f>Annual!L242</f>
        <v>2.1965909090909088</v>
      </c>
      <c r="M227" s="128">
        <f>Annual!M242</f>
        <v>2.1965909090909088</v>
      </c>
      <c r="N227" s="128">
        <f>Annual!N242</f>
        <v>2.1965909090909088</v>
      </c>
      <c r="O227" s="128">
        <f>Annual!O242</f>
        <v>2.1965909090909088</v>
      </c>
      <c r="P227" s="128">
        <f>Annual!P242</f>
        <v>2.1965909090909088</v>
      </c>
      <c r="Q227" s="128">
        <f>Annual!Q242</f>
        <v>2.1965909090909088</v>
      </c>
      <c r="R227" s="128">
        <f>Annual!R242</f>
        <v>2.1965909090909088</v>
      </c>
      <c r="S227" s="128">
        <f>Annual!S242</f>
        <v>2.1965909090909088</v>
      </c>
      <c r="T227" s="86"/>
      <c r="U227" s="99" t="s">
        <v>136</v>
      </c>
      <c r="V227" s="128">
        <f>Annual!V242</f>
        <v>0</v>
      </c>
      <c r="W227" s="128">
        <f>Annual!W242</f>
        <v>0</v>
      </c>
      <c r="X227" s="128">
        <f>Annual!X242</f>
        <v>0</v>
      </c>
      <c r="Y227" s="128">
        <f>Annual!Y242</f>
        <v>0</v>
      </c>
      <c r="Z227" s="128">
        <f>Annual!Z242</f>
        <v>0</v>
      </c>
      <c r="AA227" s="128">
        <f>Annual!AA242</f>
        <v>0</v>
      </c>
      <c r="AB227" s="128">
        <f>Annual!AB242</f>
        <v>0</v>
      </c>
      <c r="AC227" s="238">
        <f>Annual!AC242*(1+$AC$214)</f>
        <v>0</v>
      </c>
      <c r="AD227" s="128">
        <f>Annual!AD242</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Annual!K243</f>
        <v>0.13125000000000001</v>
      </c>
      <c r="L228" s="128">
        <f>Annual!L243</f>
        <v>0.13125000000000001</v>
      </c>
      <c r="M228" s="128">
        <f>Annual!M243</f>
        <v>0.13125000000000001</v>
      </c>
      <c r="N228" s="128">
        <f>Annual!N243</f>
        <v>0.13125000000000001</v>
      </c>
      <c r="O228" s="128">
        <f>Annual!O243</f>
        <v>0.13125000000000001</v>
      </c>
      <c r="P228" s="128">
        <f>Annual!P243</f>
        <v>0.13125000000000001</v>
      </c>
      <c r="Q228" s="128">
        <f>Annual!Q243</f>
        <v>0.13125000000000001</v>
      </c>
      <c r="R228" s="128">
        <f>Annual!R243</f>
        <v>0.13125000000000001</v>
      </c>
      <c r="S228" s="128">
        <f>Annual!S243</f>
        <v>0.13125000000000001</v>
      </c>
      <c r="T228" s="86"/>
      <c r="U228" s="99" t="s">
        <v>137</v>
      </c>
      <c r="V228" s="128">
        <f>Annual!V243</f>
        <v>0</v>
      </c>
      <c r="W228" s="128">
        <f>Annual!W243</f>
        <v>0</v>
      </c>
      <c r="X228" s="128">
        <f>Annual!X243</f>
        <v>0</v>
      </c>
      <c r="Y228" s="128">
        <f>Annual!Y243</f>
        <v>0</v>
      </c>
      <c r="Z228" s="128">
        <f>Annual!Z243</f>
        <v>0</v>
      </c>
      <c r="AA228" s="128">
        <f>Annual!AA243</f>
        <v>0</v>
      </c>
      <c r="AB228" s="128">
        <f>Annual!AB243</f>
        <v>0</v>
      </c>
      <c r="AC228" s="238">
        <f>Annual!AC243*(1+$AC$214)</f>
        <v>0</v>
      </c>
      <c r="AD228" s="128">
        <f>Annual!AD243</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Annual!K244</f>
        <v>0</v>
      </c>
      <c r="L229" s="128">
        <f>Annual!L244</f>
        <v>0</v>
      </c>
      <c r="M229" s="128">
        <f>Annual!M244</f>
        <v>0</v>
      </c>
      <c r="N229" s="128">
        <f>Annual!N244</f>
        <v>0</v>
      </c>
      <c r="O229" s="128">
        <f>Annual!O244</f>
        <v>0</v>
      </c>
      <c r="P229" s="128">
        <f>Annual!P244</f>
        <v>0</v>
      </c>
      <c r="Q229" s="128">
        <f>Annual!Q244</f>
        <v>0</v>
      </c>
      <c r="R229" s="128">
        <f>Annual!R244</f>
        <v>0</v>
      </c>
      <c r="S229" s="128">
        <f>Annual!S244</f>
        <v>0</v>
      </c>
      <c r="T229" s="86"/>
      <c r="U229" s="99" t="s">
        <v>364</v>
      </c>
      <c r="V229" s="128">
        <f>Annual!V244</f>
        <v>0</v>
      </c>
      <c r="W229" s="128">
        <f>Annual!W244</f>
        <v>0</v>
      </c>
      <c r="X229" s="128">
        <f>Annual!X244</f>
        <v>0</v>
      </c>
      <c r="Y229" s="128">
        <f>Annual!Y244</f>
        <v>0</v>
      </c>
      <c r="Z229" s="128">
        <f>Annual!Z244</f>
        <v>0</v>
      </c>
      <c r="AA229" s="128">
        <f>Annual!AA244</f>
        <v>0</v>
      </c>
      <c r="AB229" s="128">
        <f>Annual!AB244</f>
        <v>0</v>
      </c>
      <c r="AC229" s="238">
        <f>Annual!AC244*(1+$AC$214)</f>
        <v>0</v>
      </c>
      <c r="AD229" s="128">
        <f>Annual!AD244</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Annual!K245</f>
        <v>38.026006493506493</v>
      </c>
      <c r="L230" s="128">
        <f>Annual!L245</f>
        <v>38.026006493506493</v>
      </c>
      <c r="M230" s="128">
        <f>Annual!M245</f>
        <v>38.026006493506493</v>
      </c>
      <c r="N230" s="128">
        <f>Annual!N245</f>
        <v>38.026006493506493</v>
      </c>
      <c r="O230" s="128">
        <f>Annual!O245</f>
        <v>38.026006493506493</v>
      </c>
      <c r="P230" s="128">
        <f>Annual!P245</f>
        <v>38.026006493506493</v>
      </c>
      <c r="Q230" s="128">
        <f>Annual!Q245</f>
        <v>38.026006493506493</v>
      </c>
      <c r="R230" s="128">
        <f>Annual!R245</f>
        <v>38.026006493506493</v>
      </c>
      <c r="S230" s="128">
        <f>Annual!S245</f>
        <v>38.026006493506493</v>
      </c>
      <c r="T230" s="86"/>
      <c r="U230" s="99" t="s">
        <v>129</v>
      </c>
      <c r="V230" s="128">
        <f>Annual!V245</f>
        <v>3.957298878161938</v>
      </c>
      <c r="W230" s="128">
        <f>Annual!W245</f>
        <v>4.9265094153070255</v>
      </c>
      <c r="X230" s="128">
        <f>Annual!X245</f>
        <v>5.6000015092879991</v>
      </c>
      <c r="Y230" s="128">
        <f>Annual!Y245</f>
        <v>5.466795003358218</v>
      </c>
      <c r="Z230" s="128">
        <f>Annual!Z245</f>
        <v>5.8770710416219449</v>
      </c>
      <c r="AA230" s="128">
        <f>Annual!AA245</f>
        <v>5.3948634901561361</v>
      </c>
      <c r="AB230" s="128">
        <f>Annual!AB245</f>
        <v>4.8721611608876749</v>
      </c>
      <c r="AC230" s="238">
        <f>Annual!AC245*(1+$AC$214)</f>
        <v>3.8267565023507526</v>
      </c>
      <c r="AD230" s="128">
        <f>Annual!AD245</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Annual!K246</f>
        <v>312.07827922077922</v>
      </c>
      <c r="L231" s="128">
        <f>Annual!L246</f>
        <v>312.07827922077922</v>
      </c>
      <c r="M231" s="128">
        <f>Annual!M246</f>
        <v>312.07827922077922</v>
      </c>
      <c r="N231" s="128">
        <f>Annual!N246</f>
        <v>312.07827922077922</v>
      </c>
      <c r="O231" s="128">
        <f>Annual!O246</f>
        <v>312.07827922077922</v>
      </c>
      <c r="P231" s="128">
        <f>Annual!P246</f>
        <v>312.07827922077922</v>
      </c>
      <c r="Q231" s="128">
        <f>Annual!Q246</f>
        <v>312.07827922077922</v>
      </c>
      <c r="R231" s="128">
        <f>Annual!R246</f>
        <v>312.07827922077922</v>
      </c>
      <c r="S231" s="128">
        <f>Annual!S246</f>
        <v>312.07827922077922</v>
      </c>
      <c r="T231" s="86"/>
      <c r="U231" s="99" t="s">
        <v>130</v>
      </c>
      <c r="V231" s="128">
        <f>Annual!V246</f>
        <v>9.9613705289391543</v>
      </c>
      <c r="W231" s="128">
        <f>Annual!W246</f>
        <v>12.401081447498507</v>
      </c>
      <c r="X231" s="128">
        <f>Annual!X246</f>
        <v>14.096405582220347</v>
      </c>
      <c r="Y231" s="128">
        <f>Annual!Y246</f>
        <v>13.761096220131376</v>
      </c>
      <c r="Z231" s="128">
        <f>Annual!Z246</f>
        <v>14.79384905536541</v>
      </c>
      <c r="AA231" s="128">
        <f>Annual!AA246</f>
        <v>13.580029164603332</v>
      </c>
      <c r="AB231" s="128">
        <f>Annual!AB246</f>
        <v>12.264275227766209</v>
      </c>
      <c r="AC231" s="238">
        <f>Annual!AC246*(1+$AC$214)</f>
        <v>9.6327673540919641</v>
      </c>
      <c r="AD231" s="128">
        <f>Annual!AD246</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Annual!K247</f>
        <v>213.11255411255411</v>
      </c>
      <c r="L232" s="128">
        <f>Annual!L247</f>
        <v>213.11255411255411</v>
      </c>
      <c r="M232" s="128">
        <f>Annual!M247</f>
        <v>213.11255411255411</v>
      </c>
      <c r="N232" s="128">
        <f>Annual!N247</f>
        <v>213.11255411255411</v>
      </c>
      <c r="O232" s="128">
        <f>Annual!O247</f>
        <v>213.11255411255411</v>
      </c>
      <c r="P232" s="128">
        <f>Annual!P247</f>
        <v>213.11255411255411</v>
      </c>
      <c r="Q232" s="128">
        <f>Annual!Q247</f>
        <v>213.11255411255411</v>
      </c>
      <c r="R232" s="128">
        <f>Annual!R247</f>
        <v>213.11255411255411</v>
      </c>
      <c r="S232" s="128">
        <f>Annual!S247</f>
        <v>213.11255411255411</v>
      </c>
      <c r="T232" s="86"/>
      <c r="U232" s="99" t="s">
        <v>131</v>
      </c>
      <c r="V232" s="128">
        <f>Annual!V247</f>
        <v>14.172684741915727</v>
      </c>
      <c r="W232" s="128">
        <f>Annual!W247</f>
        <v>17.643818920661477</v>
      </c>
      <c r="X232" s="128">
        <f>Annual!X247</f>
        <v>20.055865980548578</v>
      </c>
      <c r="Y232" s="128">
        <f>Annual!Y247</f>
        <v>19.578799710792428</v>
      </c>
      <c r="Z232" s="128">
        <f>Annual!Z247</f>
        <v>21.048163821641374</v>
      </c>
      <c r="AA232" s="128">
        <f>Annual!AA247</f>
        <v>19.321183925124107</v>
      </c>
      <c r="AB232" s="128">
        <f>Annual!AB247</f>
        <v>17.449175882600972</v>
      </c>
      <c r="AC232" s="238">
        <f>Annual!AC247*(1+$AC$214)</f>
        <v>13.7051597975547</v>
      </c>
      <c r="AD232" s="128">
        <f>Annual!AD247</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Annual!K248</f>
        <v>178.28690476190474</v>
      </c>
      <c r="L233" s="128">
        <f>Annual!L248</f>
        <v>178.28690476190474</v>
      </c>
      <c r="M233" s="128">
        <f>Annual!M248</f>
        <v>178.28690476190474</v>
      </c>
      <c r="N233" s="128">
        <f>Annual!N248</f>
        <v>178.28690476190474</v>
      </c>
      <c r="O233" s="128">
        <f>Annual!O248</f>
        <v>178.28690476190474</v>
      </c>
      <c r="P233" s="128">
        <f>Annual!P248</f>
        <v>178.28690476190474</v>
      </c>
      <c r="Q233" s="128">
        <f>Annual!Q248</f>
        <v>178.28690476190474</v>
      </c>
      <c r="R233" s="128">
        <f>Annual!R248</f>
        <v>178.28690476190474</v>
      </c>
      <c r="S233" s="128">
        <f>Annual!S248</f>
        <v>178.28690476190474</v>
      </c>
      <c r="T233" s="86"/>
      <c r="U233" s="99" t="s">
        <v>132</v>
      </c>
      <c r="V233" s="128">
        <f>Annual!V248</f>
        <v>27.232139049557201</v>
      </c>
      <c r="W233" s="128">
        <f>Annual!W248</f>
        <v>33.901758132786568</v>
      </c>
      <c r="X233" s="128">
        <f>Annual!X248</f>
        <v>38.536391734326941</v>
      </c>
      <c r="Y233" s="128">
        <f>Annual!Y248</f>
        <v>37.619731607440002</v>
      </c>
      <c r="Z233" s="128">
        <f>Annual!Z248</f>
        <v>40.443044798251783</v>
      </c>
      <c r="AA233" s="128">
        <f>Annual!AA248</f>
        <v>37.124735138921054</v>
      </c>
      <c r="AB233" s="128">
        <f>Annual!AB248</f>
        <v>33.527760801016704</v>
      </c>
      <c r="AC233" s="238">
        <f>Annual!AC248*(1+$AC$214)</f>
        <v>26.333812125208006</v>
      </c>
      <c r="AD233" s="128">
        <f>Annual!AD248</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Annual!K249</f>
        <v>127.52440476190478</v>
      </c>
      <c r="L234" s="128">
        <f>Annual!L249</f>
        <v>127.52440476190478</v>
      </c>
      <c r="M234" s="128">
        <f>Annual!M249</f>
        <v>127.52440476190478</v>
      </c>
      <c r="N234" s="128">
        <f>Annual!N249</f>
        <v>127.52440476190478</v>
      </c>
      <c r="O234" s="128">
        <f>Annual!O249</f>
        <v>127.52440476190478</v>
      </c>
      <c r="P234" s="128">
        <f>Annual!P249</f>
        <v>127.52440476190478</v>
      </c>
      <c r="Q234" s="128">
        <f>Annual!Q249</f>
        <v>127.52440476190478</v>
      </c>
      <c r="R234" s="128">
        <f>Annual!R249</f>
        <v>127.52440476190478</v>
      </c>
      <c r="S234" s="128">
        <f>Annual!S249</f>
        <v>127.52440476190478</v>
      </c>
      <c r="T234" s="86"/>
      <c r="U234" s="99" t="s">
        <v>133</v>
      </c>
      <c r="V234" s="128">
        <f>Annual!V249</f>
        <v>13.464972771434757</v>
      </c>
      <c r="W234" s="128">
        <f>Annual!W249</f>
        <v>16.762776120194662</v>
      </c>
      <c r="X234" s="128">
        <f>Annual!X249</f>
        <v>19.054377787502265</v>
      </c>
      <c r="Y234" s="128">
        <f>Annual!Y249</f>
        <v>18.60113378684807</v>
      </c>
      <c r="Z234" s="128">
        <f>Annual!Z249</f>
        <v>19.997125308862987</v>
      </c>
      <c r="AA234" s="128">
        <f>Annual!AA249</f>
        <v>18.356382026494806</v>
      </c>
      <c r="AB234" s="128">
        <f>Annual!AB249</f>
        <v>16.577852567927753</v>
      </c>
      <c r="AC234" s="238">
        <f>Annual!AC249*(1+$AC$214)</f>
        <v>13.020793650793649</v>
      </c>
      <c r="AD234" s="128">
        <f>Annual!AD249</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Annual!K250</f>
        <v>0</v>
      </c>
      <c r="L235" s="128">
        <f>Annual!L250</f>
        <v>0</v>
      </c>
      <c r="M235" s="128">
        <f>Annual!M250</f>
        <v>0</v>
      </c>
      <c r="N235" s="128">
        <f>Annual!N250</f>
        <v>0</v>
      </c>
      <c r="O235" s="128">
        <f>Annual!O250</f>
        <v>0</v>
      </c>
      <c r="P235" s="128">
        <f>Annual!P250</f>
        <v>0</v>
      </c>
      <c r="Q235" s="128">
        <f>Annual!Q250</f>
        <v>0</v>
      </c>
      <c r="R235" s="128">
        <f>Annual!R250</f>
        <v>0</v>
      </c>
      <c r="S235" s="128">
        <f>Annual!S250</f>
        <v>0</v>
      </c>
      <c r="T235" s="86"/>
      <c r="U235" s="99" t="s">
        <v>134</v>
      </c>
      <c r="V235" s="128">
        <f>Annual!V250</f>
        <v>0</v>
      </c>
      <c r="W235" s="128">
        <f>Annual!W250</f>
        <v>0</v>
      </c>
      <c r="X235" s="128">
        <f>Annual!X250</f>
        <v>0</v>
      </c>
      <c r="Y235" s="128">
        <f>Annual!Y250</f>
        <v>0</v>
      </c>
      <c r="Z235" s="128">
        <f>Annual!Z250</f>
        <v>0</v>
      </c>
      <c r="AA235" s="128">
        <f>Annual!AA250</f>
        <v>0</v>
      </c>
      <c r="AB235" s="128">
        <f>Annual!AB250</f>
        <v>0</v>
      </c>
      <c r="AC235" s="238">
        <f>Annual!AC250*(1+$AC$214)</f>
        <v>0</v>
      </c>
      <c r="AD235" s="128">
        <f>Annual!AD250</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Annual!K251</f>
        <v>0</v>
      </c>
      <c r="L236" s="128">
        <f>Annual!L251</f>
        <v>0</v>
      </c>
      <c r="M236" s="128">
        <f>Annual!M251</f>
        <v>0</v>
      </c>
      <c r="N236" s="128">
        <f>Annual!N251</f>
        <v>0</v>
      </c>
      <c r="O236" s="128">
        <f>Annual!O251</f>
        <v>0</v>
      </c>
      <c r="P236" s="128">
        <f>Annual!P251</f>
        <v>0</v>
      </c>
      <c r="Q236" s="128">
        <f>Annual!Q251</f>
        <v>0</v>
      </c>
      <c r="R236" s="128">
        <f>Annual!R251</f>
        <v>0</v>
      </c>
      <c r="S236" s="128">
        <f>Annual!S251</f>
        <v>0</v>
      </c>
      <c r="T236" s="86"/>
      <c r="U236" s="99" t="s">
        <v>135</v>
      </c>
      <c r="V236" s="128">
        <f>Annual!V251</f>
        <v>0</v>
      </c>
      <c r="W236" s="128">
        <f>Annual!W251</f>
        <v>0</v>
      </c>
      <c r="X236" s="128">
        <f>Annual!X251</f>
        <v>0</v>
      </c>
      <c r="Y236" s="128">
        <f>Annual!Y251</f>
        <v>0</v>
      </c>
      <c r="Z236" s="128">
        <f>Annual!Z251</f>
        <v>0</v>
      </c>
      <c r="AA236" s="128">
        <f>Annual!AA251</f>
        <v>0</v>
      </c>
      <c r="AB236" s="128">
        <f>Annual!AB251</f>
        <v>0</v>
      </c>
      <c r="AC236" s="238">
        <f>Annual!AC251*(1+$AC$214)</f>
        <v>0</v>
      </c>
      <c r="AD236" s="128">
        <f>Annual!AD251</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Annual!K252</f>
        <v>0</v>
      </c>
      <c r="L237" s="128">
        <f>Annual!L252</f>
        <v>0</v>
      </c>
      <c r="M237" s="128">
        <f>Annual!M252</f>
        <v>0</v>
      </c>
      <c r="N237" s="128">
        <f>Annual!N252</f>
        <v>0</v>
      </c>
      <c r="O237" s="128">
        <f>Annual!O252</f>
        <v>0</v>
      </c>
      <c r="P237" s="128">
        <f>Annual!P252</f>
        <v>0</v>
      </c>
      <c r="Q237" s="128">
        <f>Annual!Q252</f>
        <v>0</v>
      </c>
      <c r="R237" s="128">
        <f>Annual!R252</f>
        <v>0</v>
      </c>
      <c r="S237" s="128">
        <f>Annual!S252</f>
        <v>0</v>
      </c>
      <c r="T237" s="86"/>
      <c r="U237" s="99" t="s">
        <v>136</v>
      </c>
      <c r="V237" s="128">
        <f>Annual!V252</f>
        <v>0</v>
      </c>
      <c r="W237" s="128">
        <f>Annual!W252</f>
        <v>0</v>
      </c>
      <c r="X237" s="128">
        <f>Annual!X252</f>
        <v>0</v>
      </c>
      <c r="Y237" s="128">
        <f>Annual!Y252</f>
        <v>0</v>
      </c>
      <c r="Z237" s="128">
        <f>Annual!Z252</f>
        <v>0</v>
      </c>
      <c r="AA237" s="128">
        <f>Annual!AA252</f>
        <v>0</v>
      </c>
      <c r="AB237" s="128">
        <f>Annual!AB252</f>
        <v>0</v>
      </c>
      <c r="AC237" s="238">
        <f>Annual!AC252*(1+$AC$214)</f>
        <v>0</v>
      </c>
      <c r="AD237" s="128">
        <f>Annual!AD252</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Annual!K253</f>
        <v>0</v>
      </c>
      <c r="L238" s="128">
        <f>Annual!L253</f>
        <v>0</v>
      </c>
      <c r="M238" s="128">
        <f>Annual!M253</f>
        <v>0</v>
      </c>
      <c r="N238" s="128">
        <f>Annual!N253</f>
        <v>0</v>
      </c>
      <c r="O238" s="128">
        <f>Annual!O253</f>
        <v>0</v>
      </c>
      <c r="P238" s="128">
        <f>Annual!P253</f>
        <v>0</v>
      </c>
      <c r="Q238" s="128">
        <f>Annual!Q253</f>
        <v>0</v>
      </c>
      <c r="R238" s="128">
        <f>Annual!R253</f>
        <v>0</v>
      </c>
      <c r="S238" s="128">
        <f>Annual!S253</f>
        <v>0</v>
      </c>
      <c r="T238" s="86"/>
      <c r="U238" s="99" t="s">
        <v>137</v>
      </c>
      <c r="V238" s="128">
        <f>Annual!V253</f>
        <v>0</v>
      </c>
      <c r="W238" s="128">
        <f>Annual!W253</f>
        <v>0</v>
      </c>
      <c r="X238" s="128">
        <f>Annual!X253</f>
        <v>0</v>
      </c>
      <c r="Y238" s="128">
        <f>Annual!Y253</f>
        <v>0</v>
      </c>
      <c r="Z238" s="128">
        <f>Annual!Z253</f>
        <v>0</v>
      </c>
      <c r="AA238" s="128">
        <f>Annual!AA253</f>
        <v>0</v>
      </c>
      <c r="AB238" s="128">
        <f>Annual!AB253</f>
        <v>0</v>
      </c>
      <c r="AC238" s="238">
        <f>Annual!AC253*(1+$AC$214)</f>
        <v>0</v>
      </c>
      <c r="AD238" s="128">
        <f>Annual!AD253</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772</v>
      </c>
      <c r="J239" s="99" t="s">
        <v>366</v>
      </c>
      <c r="K239" s="128">
        <f>Annual!K254</f>
        <v>0</v>
      </c>
      <c r="L239" s="128">
        <f>Annual!L254</f>
        <v>0</v>
      </c>
      <c r="M239" s="128">
        <f>Annual!M254</f>
        <v>0</v>
      </c>
      <c r="N239" s="128">
        <f>Annual!N254</f>
        <v>0</v>
      </c>
      <c r="O239" s="128">
        <f>Annual!O254</f>
        <v>0</v>
      </c>
      <c r="P239" s="128">
        <f>Annual!P254</f>
        <v>0</v>
      </c>
      <c r="Q239" s="128">
        <f>Annual!Q254</f>
        <v>0</v>
      </c>
      <c r="R239" s="128">
        <f>Annual!R254</f>
        <v>0</v>
      </c>
      <c r="S239" s="128">
        <f>Annual!S254</f>
        <v>0</v>
      </c>
      <c r="T239" s="86"/>
      <c r="U239" s="99" t="s">
        <v>364</v>
      </c>
      <c r="V239" s="128">
        <f>Annual!V254</f>
        <v>0</v>
      </c>
      <c r="W239" s="128">
        <f>Annual!W254</f>
        <v>0</v>
      </c>
      <c r="X239" s="128">
        <f>Annual!X254</f>
        <v>0</v>
      </c>
      <c r="Y239" s="128">
        <f>Annual!Y254</f>
        <v>0</v>
      </c>
      <c r="Z239" s="128">
        <f>Annual!Z254</f>
        <v>0</v>
      </c>
      <c r="AA239" s="128">
        <f>Annual!AA254</f>
        <v>0</v>
      </c>
      <c r="AB239" s="128">
        <f>Annual!AB254</f>
        <v>0</v>
      </c>
      <c r="AC239" s="238">
        <f>Annual!AC254*(1+$AC$214)</f>
        <v>0</v>
      </c>
      <c r="AD239" s="128">
        <f>Annual!AD254</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Annual!K255</f>
        <v>38.026006493506493</v>
      </c>
      <c r="L240" s="128">
        <f>Annual!L255</f>
        <v>38.026006493506493</v>
      </c>
      <c r="M240" s="128">
        <f>Annual!M255</f>
        <v>38.026006493506493</v>
      </c>
      <c r="N240" s="128">
        <f>Annual!N255</f>
        <v>38.026006493506493</v>
      </c>
      <c r="O240" s="128">
        <f>Annual!O255</f>
        <v>38.026006493506493</v>
      </c>
      <c r="P240" s="128">
        <f>Annual!P255</f>
        <v>38.026006493506493</v>
      </c>
      <c r="Q240" s="128">
        <f>Annual!Q255</f>
        <v>38.026006493506493</v>
      </c>
      <c r="R240" s="128">
        <f>Annual!R255</f>
        <v>38.026006493506493</v>
      </c>
      <c r="S240" s="128">
        <f>Annual!S255</f>
        <v>38.026006493506493</v>
      </c>
      <c r="T240" s="86"/>
      <c r="U240" s="99" t="s">
        <v>129</v>
      </c>
      <c r="V240" s="128">
        <f>Annual!V255</f>
        <v>3.957298878161938</v>
      </c>
      <c r="W240" s="128">
        <f>Annual!W255</f>
        <v>4.9265094153070255</v>
      </c>
      <c r="X240" s="128">
        <f>Annual!X255</f>
        <v>5.6000015092879991</v>
      </c>
      <c r="Y240" s="128">
        <f>Annual!Y255</f>
        <v>5.466795003358218</v>
      </c>
      <c r="Z240" s="128">
        <f>Annual!Z255</f>
        <v>5.8770710416219449</v>
      </c>
      <c r="AA240" s="128">
        <f>Annual!AA255</f>
        <v>5.3948634901561361</v>
      </c>
      <c r="AB240" s="128">
        <f>Annual!AB255</f>
        <v>4.8721611608876749</v>
      </c>
      <c r="AC240" s="238">
        <f>Annual!AC255*(1+$AC$214)</f>
        <v>3.8267565023507526</v>
      </c>
      <c r="AD240" s="128">
        <f>Annual!AD255</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Annual!K256</f>
        <v>312.07827922077922</v>
      </c>
      <c r="L241" s="128">
        <f>Annual!L256</f>
        <v>312.07827922077922</v>
      </c>
      <c r="M241" s="128">
        <f>Annual!M256</f>
        <v>312.07827922077922</v>
      </c>
      <c r="N241" s="128">
        <f>Annual!N256</f>
        <v>312.07827922077922</v>
      </c>
      <c r="O241" s="128">
        <f>Annual!O256</f>
        <v>312.07827922077922</v>
      </c>
      <c r="P241" s="128">
        <f>Annual!P256</f>
        <v>312.07827922077922</v>
      </c>
      <c r="Q241" s="128">
        <f>Annual!Q256</f>
        <v>312.07827922077922</v>
      </c>
      <c r="R241" s="128">
        <f>Annual!R256</f>
        <v>312.07827922077922</v>
      </c>
      <c r="S241" s="128">
        <f>Annual!S256</f>
        <v>312.07827922077922</v>
      </c>
      <c r="T241" s="86"/>
      <c r="U241" s="99" t="s">
        <v>130</v>
      </c>
      <c r="V241" s="128">
        <f>Annual!V256</f>
        <v>9.9613705289391543</v>
      </c>
      <c r="W241" s="128">
        <f>Annual!W256</f>
        <v>12.401081447498507</v>
      </c>
      <c r="X241" s="128">
        <f>Annual!X256</f>
        <v>14.096405582220347</v>
      </c>
      <c r="Y241" s="128">
        <f>Annual!Y256</f>
        <v>13.761096220131376</v>
      </c>
      <c r="Z241" s="128">
        <f>Annual!Z256</f>
        <v>14.79384905536541</v>
      </c>
      <c r="AA241" s="128">
        <f>Annual!AA256</f>
        <v>13.580029164603332</v>
      </c>
      <c r="AB241" s="128">
        <f>Annual!AB256</f>
        <v>12.264275227766209</v>
      </c>
      <c r="AC241" s="238">
        <f>Annual!AC256*(1+$AC$214)</f>
        <v>9.6327673540919641</v>
      </c>
      <c r="AD241" s="128">
        <f>Annual!AD256</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Annual!K257</f>
        <v>213.11255411255411</v>
      </c>
      <c r="L242" s="128">
        <f>Annual!L257</f>
        <v>213.11255411255411</v>
      </c>
      <c r="M242" s="128">
        <f>Annual!M257</f>
        <v>213.11255411255411</v>
      </c>
      <c r="N242" s="128">
        <f>Annual!N257</f>
        <v>213.11255411255411</v>
      </c>
      <c r="O242" s="128">
        <f>Annual!O257</f>
        <v>213.11255411255411</v>
      </c>
      <c r="P242" s="128">
        <f>Annual!P257</f>
        <v>213.11255411255411</v>
      </c>
      <c r="Q242" s="128">
        <f>Annual!Q257</f>
        <v>213.11255411255411</v>
      </c>
      <c r="R242" s="128">
        <f>Annual!R257</f>
        <v>213.11255411255411</v>
      </c>
      <c r="S242" s="128">
        <f>Annual!S257</f>
        <v>213.11255411255411</v>
      </c>
      <c r="T242" s="86"/>
      <c r="U242" s="99" t="s">
        <v>131</v>
      </c>
      <c r="V242" s="128">
        <f>Annual!V257</f>
        <v>14.172684741915727</v>
      </c>
      <c r="W242" s="128">
        <f>Annual!W257</f>
        <v>17.643818920661477</v>
      </c>
      <c r="X242" s="128">
        <f>Annual!X257</f>
        <v>20.055865980548578</v>
      </c>
      <c r="Y242" s="128">
        <f>Annual!Y257</f>
        <v>19.578799710792428</v>
      </c>
      <c r="Z242" s="128">
        <f>Annual!Z257</f>
        <v>21.048163821641374</v>
      </c>
      <c r="AA242" s="128">
        <f>Annual!AA257</f>
        <v>19.321183925124107</v>
      </c>
      <c r="AB242" s="128">
        <f>Annual!AB257</f>
        <v>17.449175882600972</v>
      </c>
      <c r="AC242" s="238">
        <f>Annual!AC257*(1+$AC$214)</f>
        <v>13.7051597975547</v>
      </c>
      <c r="AD242" s="128">
        <f>Annual!AD257</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Annual!K258</f>
        <v>178.79892857142858</v>
      </c>
      <c r="L243" s="128">
        <f>Annual!L258</f>
        <v>178.79892857142858</v>
      </c>
      <c r="M243" s="128">
        <f>Annual!M258</f>
        <v>178.79892857142858</v>
      </c>
      <c r="N243" s="128">
        <f>Annual!N258</f>
        <v>178.79892857142858</v>
      </c>
      <c r="O243" s="128">
        <f>Annual!O258</f>
        <v>178.79892857142858</v>
      </c>
      <c r="P243" s="128">
        <f>Annual!P258</f>
        <v>178.79892857142858</v>
      </c>
      <c r="Q243" s="128">
        <f>Annual!Q258</f>
        <v>178.79892857142858</v>
      </c>
      <c r="R243" s="128">
        <f>Annual!R258</f>
        <v>178.79892857142858</v>
      </c>
      <c r="S243" s="128">
        <f>Annual!S258</f>
        <v>178.79892857142858</v>
      </c>
      <c r="T243" s="86"/>
      <c r="U243" s="99" t="s">
        <v>132</v>
      </c>
      <c r="V243" s="128">
        <f>Annual!V258</f>
        <v>22.435061904654361</v>
      </c>
      <c r="W243" s="128">
        <f>Annual!W258</f>
        <v>27.929794314047964</v>
      </c>
      <c r="X243" s="128">
        <f>Annual!X258</f>
        <v>31.74801408616095</v>
      </c>
      <c r="Y243" s="128">
        <f>Annual!Y258</f>
        <v>30.99282821351202</v>
      </c>
      <c r="Z243" s="128">
        <f>Annual!Z258</f>
        <v>33.318800701270725</v>
      </c>
      <c r="AA243" s="128">
        <f>Annual!AA258</f>
        <v>30.585027842281598</v>
      </c>
      <c r="AB243" s="128">
        <f>Annual!AB258</f>
        <v>27.621678478007205</v>
      </c>
      <c r="AC243" s="238">
        <f>Annual!AC258*(1+$AC$214)</f>
        <v>21.694979749458415</v>
      </c>
      <c r="AD243" s="128">
        <f>Annual!AD258</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Annual!K259</f>
        <v>126.00607142857145</v>
      </c>
      <c r="L244" s="128">
        <f>Annual!L259</f>
        <v>126.00607142857145</v>
      </c>
      <c r="M244" s="128">
        <f>Annual!M259</f>
        <v>126.00607142857145</v>
      </c>
      <c r="N244" s="128">
        <f>Annual!N259</f>
        <v>126.00607142857145</v>
      </c>
      <c r="O244" s="128">
        <f>Annual!O259</f>
        <v>126.00607142857145</v>
      </c>
      <c r="P244" s="128">
        <f>Annual!P259</f>
        <v>126.00607142857145</v>
      </c>
      <c r="Q244" s="128">
        <f>Annual!Q259</f>
        <v>126.00607142857145</v>
      </c>
      <c r="R244" s="128">
        <f>Annual!R259</f>
        <v>126.00607142857145</v>
      </c>
      <c r="S244" s="128">
        <f>Annual!S259</f>
        <v>126.00607142857145</v>
      </c>
      <c r="T244" s="86"/>
      <c r="U244" s="99" t="s">
        <v>133</v>
      </c>
      <c r="V244" s="128">
        <f>Annual!V259</f>
        <v>9.8172292304836173</v>
      </c>
      <c r="W244" s="128">
        <f>Annual!W259</f>
        <v>12.22163746668258</v>
      </c>
      <c r="X244" s="128">
        <f>Annual!X259</f>
        <v>13.89243021575102</v>
      </c>
      <c r="Y244" s="128">
        <f>Annual!Y259</f>
        <v>13.561972789115648</v>
      </c>
      <c r="Z244" s="128">
        <f>Annual!Z259</f>
        <v>14.579781663152595</v>
      </c>
      <c r="AA244" s="128">
        <f>Annual!AA259</f>
        <v>13.383525778732547</v>
      </c>
      <c r="AB244" s="128">
        <f>Annual!AB259</f>
        <v>12.086810836615349</v>
      </c>
      <c r="AC244" s="238">
        <f>Annual!AC259*(1+$AC$214)</f>
        <v>9.4933809523809547</v>
      </c>
      <c r="AD244" s="128">
        <f>Annual!AD259</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Annual!K260</f>
        <v>5.5172413793103453E-3</v>
      </c>
      <c r="L245" s="128">
        <f>Annual!L260</f>
        <v>5.5172413793103453E-3</v>
      </c>
      <c r="M245" s="128">
        <f>Annual!M260</f>
        <v>5.5172413793103453E-3</v>
      </c>
      <c r="N245" s="128">
        <f>Annual!N260</f>
        <v>5.5172413793103453E-3</v>
      </c>
      <c r="O245" s="128">
        <f>Annual!O260</f>
        <v>5.5172413793103453E-3</v>
      </c>
      <c r="P245" s="128">
        <f>Annual!P260</f>
        <v>5.5172413793103453E-3</v>
      </c>
      <c r="Q245" s="128">
        <f>Annual!Q260</f>
        <v>5.5172413793103453E-3</v>
      </c>
      <c r="R245" s="128">
        <f>Annual!R260</f>
        <v>5.5172413793103453E-3</v>
      </c>
      <c r="S245" s="128">
        <f>Annual!S260</f>
        <v>5.5172413793103453E-3</v>
      </c>
      <c r="T245" s="86"/>
      <c r="U245" s="99" t="s">
        <v>134</v>
      </c>
      <c r="V245" s="128">
        <f>Annual!V260</f>
        <v>3.9938159575183168E-3</v>
      </c>
      <c r="W245" s="128">
        <f>Annual!W260</f>
        <v>4.9719701552732405E-3</v>
      </c>
      <c r="X245" s="128">
        <f>Annual!X260</f>
        <v>5.6516770854338916E-3</v>
      </c>
      <c r="Y245" s="128">
        <f>Annual!Y260</f>
        <v>5.5172413793103453E-3</v>
      </c>
      <c r="Z245" s="128">
        <f>Annual!Z260</f>
        <v>5.9313033541708686E-3</v>
      </c>
      <c r="AA245" s="128">
        <f>Annual!AA260</f>
        <v>5.4446460980036296E-3</v>
      </c>
      <c r="AB245" s="128">
        <f>Annual!AB260</f>
        <v>4.9171203871748344E-3</v>
      </c>
      <c r="AC245" s="238">
        <f>Annual!AC260*(1+$AC$214)</f>
        <v>3.8620689655172419E-3</v>
      </c>
      <c r="AD245" s="128">
        <f>Annual!AD260</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Annual!K261</f>
        <v>5.5172413793103453E-3</v>
      </c>
      <c r="L246" s="128">
        <f>Annual!L261</f>
        <v>5.5172413793103453E-3</v>
      </c>
      <c r="M246" s="128">
        <f>Annual!M261</f>
        <v>5.5172413793103453E-3</v>
      </c>
      <c r="N246" s="128">
        <f>Annual!N261</f>
        <v>5.5172413793103453E-3</v>
      </c>
      <c r="O246" s="128">
        <f>Annual!O261</f>
        <v>5.5172413793103453E-3</v>
      </c>
      <c r="P246" s="128">
        <f>Annual!P261</f>
        <v>5.5172413793103453E-3</v>
      </c>
      <c r="Q246" s="128">
        <f>Annual!Q261</f>
        <v>5.5172413793103453E-3</v>
      </c>
      <c r="R246" s="128">
        <f>Annual!R261</f>
        <v>5.5172413793103453E-3</v>
      </c>
      <c r="S246" s="128">
        <f>Annual!S261</f>
        <v>5.5172413793103453E-3</v>
      </c>
      <c r="T246" s="86"/>
      <c r="U246" s="99" t="s">
        <v>135</v>
      </c>
      <c r="V246" s="128">
        <f>Annual!V261</f>
        <v>3.9938159575183168E-3</v>
      </c>
      <c r="W246" s="128">
        <f>Annual!W261</f>
        <v>4.9719701552732405E-3</v>
      </c>
      <c r="X246" s="128">
        <f>Annual!X261</f>
        <v>5.6516770854338916E-3</v>
      </c>
      <c r="Y246" s="128">
        <f>Annual!Y261</f>
        <v>5.5172413793103453E-3</v>
      </c>
      <c r="Z246" s="128">
        <f>Annual!Z261</f>
        <v>5.9313033541708686E-3</v>
      </c>
      <c r="AA246" s="128">
        <f>Annual!AA261</f>
        <v>5.4446460980036296E-3</v>
      </c>
      <c r="AB246" s="128">
        <f>Annual!AB261</f>
        <v>4.9171203871748344E-3</v>
      </c>
      <c r="AC246" s="238">
        <f>Annual!AC261*(1+$AC$214)</f>
        <v>3.8620689655172419E-3</v>
      </c>
      <c r="AD246" s="128">
        <f>Annual!AD261</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Annual!K262</f>
        <v>5.5172413793103453E-3</v>
      </c>
      <c r="L247" s="128">
        <f>Annual!L262</f>
        <v>5.5172413793103453E-3</v>
      </c>
      <c r="M247" s="128">
        <f>Annual!M262</f>
        <v>5.5172413793103453E-3</v>
      </c>
      <c r="N247" s="128">
        <f>Annual!N262</f>
        <v>5.5172413793103453E-3</v>
      </c>
      <c r="O247" s="128">
        <f>Annual!O262</f>
        <v>5.5172413793103453E-3</v>
      </c>
      <c r="P247" s="128">
        <f>Annual!P262</f>
        <v>5.5172413793103453E-3</v>
      </c>
      <c r="Q247" s="128">
        <f>Annual!Q262</f>
        <v>5.5172413793103453E-3</v>
      </c>
      <c r="R247" s="128">
        <f>Annual!R262</f>
        <v>5.5172413793103453E-3</v>
      </c>
      <c r="S247" s="128">
        <f>Annual!S262</f>
        <v>5.5172413793103453E-3</v>
      </c>
      <c r="T247" s="86"/>
      <c r="U247" s="99" t="s">
        <v>136</v>
      </c>
      <c r="V247" s="128">
        <f>Annual!V262</f>
        <v>3.9938159575183168E-3</v>
      </c>
      <c r="W247" s="128">
        <f>Annual!W262</f>
        <v>4.9719701552732405E-3</v>
      </c>
      <c r="X247" s="128">
        <f>Annual!X262</f>
        <v>5.6516770854338916E-3</v>
      </c>
      <c r="Y247" s="128">
        <f>Annual!Y262</f>
        <v>5.5172413793103453E-3</v>
      </c>
      <c r="Z247" s="128">
        <f>Annual!Z262</f>
        <v>5.9313033541708686E-3</v>
      </c>
      <c r="AA247" s="128">
        <f>Annual!AA262</f>
        <v>5.4446460980036296E-3</v>
      </c>
      <c r="AB247" s="128">
        <f>Annual!AB262</f>
        <v>4.9171203871748344E-3</v>
      </c>
      <c r="AC247" s="238">
        <f>Annual!AC262*(1+$AC$214)</f>
        <v>3.8620689655172419E-3</v>
      </c>
      <c r="AD247" s="128">
        <f>Annual!AD262</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Annual!K263</f>
        <v>5.5172413793103453E-3</v>
      </c>
      <c r="L248" s="128">
        <f>Annual!L263</f>
        <v>5.5172413793103453E-3</v>
      </c>
      <c r="M248" s="128">
        <f>Annual!M263</f>
        <v>5.5172413793103453E-3</v>
      </c>
      <c r="N248" s="128">
        <f>Annual!N263</f>
        <v>5.5172413793103453E-3</v>
      </c>
      <c r="O248" s="128">
        <f>Annual!O263</f>
        <v>5.5172413793103453E-3</v>
      </c>
      <c r="P248" s="128">
        <f>Annual!P263</f>
        <v>5.5172413793103453E-3</v>
      </c>
      <c r="Q248" s="128">
        <f>Annual!Q263</f>
        <v>5.5172413793103453E-3</v>
      </c>
      <c r="R248" s="128">
        <f>Annual!R263</f>
        <v>5.5172413793103453E-3</v>
      </c>
      <c r="S248" s="128">
        <f>Annual!S263</f>
        <v>5.5172413793103453E-3</v>
      </c>
      <c r="T248" s="86"/>
      <c r="U248" s="99" t="s">
        <v>137</v>
      </c>
      <c r="V248" s="128">
        <f>Annual!V263</f>
        <v>3.9938159575183168E-3</v>
      </c>
      <c r="W248" s="128">
        <f>Annual!W263</f>
        <v>4.9719701552732405E-3</v>
      </c>
      <c r="X248" s="128">
        <f>Annual!X263</f>
        <v>5.6516770854338916E-3</v>
      </c>
      <c r="Y248" s="128">
        <f>Annual!Y263</f>
        <v>5.5172413793103453E-3</v>
      </c>
      <c r="Z248" s="128">
        <f>Annual!Z263</f>
        <v>5.9313033541708686E-3</v>
      </c>
      <c r="AA248" s="128">
        <f>Annual!AA263</f>
        <v>5.4446460980036296E-3</v>
      </c>
      <c r="AB248" s="128">
        <f>Annual!AB263</f>
        <v>4.9171203871748344E-3</v>
      </c>
      <c r="AC248" s="238">
        <f>Annual!AC263*(1+$AC$214)</f>
        <v>3.8620689655172419E-3</v>
      </c>
      <c r="AD248" s="128">
        <f>Annual!AD263</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773</v>
      </c>
      <c r="J249" s="99" t="s">
        <v>366</v>
      </c>
      <c r="K249" s="128">
        <f>Annual!K264</f>
        <v>0</v>
      </c>
      <c r="L249" s="128">
        <f>Annual!L264</f>
        <v>0</v>
      </c>
      <c r="M249" s="128">
        <f>Annual!M264</f>
        <v>0</v>
      </c>
      <c r="N249" s="128">
        <f>Annual!N264</f>
        <v>0</v>
      </c>
      <c r="O249" s="128">
        <f>Annual!O264</f>
        <v>0</v>
      </c>
      <c r="P249" s="128">
        <f>Annual!P264</f>
        <v>0</v>
      </c>
      <c r="Q249" s="128">
        <f>Annual!Q264</f>
        <v>0</v>
      </c>
      <c r="R249" s="128">
        <f>Annual!R264</f>
        <v>0</v>
      </c>
      <c r="S249" s="128">
        <f>Annual!S264</f>
        <v>0</v>
      </c>
      <c r="T249" s="86"/>
      <c r="U249" s="99" t="s">
        <v>364</v>
      </c>
      <c r="V249" s="128">
        <f>Annual!V264</f>
        <v>0</v>
      </c>
      <c r="W249" s="128">
        <f>Annual!W264</f>
        <v>0</v>
      </c>
      <c r="X249" s="128">
        <f>Annual!X264</f>
        <v>0</v>
      </c>
      <c r="Y249" s="128">
        <f>Annual!Y264</f>
        <v>0</v>
      </c>
      <c r="Z249" s="128">
        <f>Annual!Z264</f>
        <v>0</v>
      </c>
      <c r="AA249" s="128">
        <f>Annual!AA264</f>
        <v>0</v>
      </c>
      <c r="AB249" s="128">
        <f>Annual!AB264</f>
        <v>0</v>
      </c>
      <c r="AC249" s="238">
        <f>Annual!AC264*(1+$AC$214)</f>
        <v>0</v>
      </c>
      <c r="AD249" s="128">
        <f>Annual!AD264</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Annual!K265</f>
        <v>38.026006493506493</v>
      </c>
      <c r="L250" s="128">
        <f>Annual!L265</f>
        <v>38.026006493506493</v>
      </c>
      <c r="M250" s="128">
        <f>Annual!M265</f>
        <v>38.026006493506493</v>
      </c>
      <c r="N250" s="128">
        <f>Annual!N265</f>
        <v>38.026006493506493</v>
      </c>
      <c r="O250" s="128">
        <f>Annual!O265</f>
        <v>38.026006493506493</v>
      </c>
      <c r="P250" s="128">
        <f>Annual!P265</f>
        <v>38.026006493506493</v>
      </c>
      <c r="Q250" s="128">
        <f>Annual!Q265</f>
        <v>38.026006493506493</v>
      </c>
      <c r="R250" s="128">
        <f>Annual!R265</f>
        <v>38.026006493506493</v>
      </c>
      <c r="S250" s="128">
        <f>Annual!S265</f>
        <v>38.026006493506493</v>
      </c>
      <c r="T250" s="86"/>
      <c r="U250" s="99" t="s">
        <v>129</v>
      </c>
      <c r="V250" s="128">
        <f>Annual!V265</f>
        <v>3.957298878161938</v>
      </c>
      <c r="W250" s="128">
        <f>Annual!W265</f>
        <v>4.9265094153070255</v>
      </c>
      <c r="X250" s="128">
        <f>Annual!X265</f>
        <v>5.6000015092879991</v>
      </c>
      <c r="Y250" s="128">
        <f>Annual!Y265</f>
        <v>5.466795003358218</v>
      </c>
      <c r="Z250" s="128">
        <f>Annual!Z265</f>
        <v>5.8770710416219449</v>
      </c>
      <c r="AA250" s="128">
        <f>Annual!AA265</f>
        <v>5.3948634901561361</v>
      </c>
      <c r="AB250" s="128">
        <f>Annual!AB265</f>
        <v>4.8721611608876749</v>
      </c>
      <c r="AC250" s="238">
        <f>Annual!AC265*(1+$AC$214)</f>
        <v>3.8267565023507526</v>
      </c>
      <c r="AD250" s="128">
        <f>Annual!AD265</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Annual!K266</f>
        <v>312.07827922077922</v>
      </c>
      <c r="L251" s="128">
        <f>Annual!L266</f>
        <v>312.07827922077922</v>
      </c>
      <c r="M251" s="128">
        <f>Annual!M266</f>
        <v>312.07827922077922</v>
      </c>
      <c r="N251" s="128">
        <f>Annual!N266</f>
        <v>312.07827922077922</v>
      </c>
      <c r="O251" s="128">
        <f>Annual!O266</f>
        <v>312.07827922077922</v>
      </c>
      <c r="P251" s="128">
        <f>Annual!P266</f>
        <v>312.07827922077922</v>
      </c>
      <c r="Q251" s="128">
        <f>Annual!Q266</f>
        <v>312.07827922077922</v>
      </c>
      <c r="R251" s="128">
        <f>Annual!R266</f>
        <v>312.07827922077922</v>
      </c>
      <c r="S251" s="128">
        <f>Annual!S266</f>
        <v>312.07827922077922</v>
      </c>
      <c r="T251" s="86"/>
      <c r="U251" s="99" t="s">
        <v>130</v>
      </c>
      <c r="V251" s="128">
        <f>Annual!V266</f>
        <v>6.4748908438104502</v>
      </c>
      <c r="W251" s="128">
        <f>Annual!W266</f>
        <v>8.0607029408740303</v>
      </c>
      <c r="X251" s="128">
        <f>Annual!X266</f>
        <v>9.1626636284432266</v>
      </c>
      <c r="Y251" s="128">
        <f>Annual!Y266</f>
        <v>8.9447125430853944</v>
      </c>
      <c r="Z251" s="128">
        <f>Annual!Z266</f>
        <v>9.6160018859875152</v>
      </c>
      <c r="AA251" s="128">
        <f>Annual!AA266</f>
        <v>8.8270189569921644</v>
      </c>
      <c r="AB251" s="128">
        <f>Annual!AB266</f>
        <v>7.9717788980480355</v>
      </c>
      <c r="AC251" s="238">
        <f>Annual!AC266*(1+$AC$214)</f>
        <v>6.2612987801597768</v>
      </c>
      <c r="AD251" s="128">
        <f>Annual!AD266</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Annual!K267</f>
        <v>213.11255411255411</v>
      </c>
      <c r="L252" s="128">
        <f>Annual!L267</f>
        <v>213.11255411255411</v>
      </c>
      <c r="M252" s="128">
        <f>Annual!M267</f>
        <v>213.11255411255411</v>
      </c>
      <c r="N252" s="128">
        <f>Annual!N267</f>
        <v>213.11255411255411</v>
      </c>
      <c r="O252" s="128">
        <f>Annual!O267</f>
        <v>213.11255411255411</v>
      </c>
      <c r="P252" s="128">
        <f>Annual!P267</f>
        <v>213.11255411255411</v>
      </c>
      <c r="Q252" s="128">
        <f>Annual!Q267</f>
        <v>213.11255411255411</v>
      </c>
      <c r="R252" s="128">
        <f>Annual!R267</f>
        <v>213.11255411255411</v>
      </c>
      <c r="S252" s="128">
        <f>Annual!S267</f>
        <v>213.11255411255411</v>
      </c>
      <c r="T252" s="86"/>
      <c r="U252" s="99" t="s">
        <v>131</v>
      </c>
      <c r="V252" s="128">
        <f>Annual!V267</f>
        <v>14.172684741915727</v>
      </c>
      <c r="W252" s="128">
        <f>Annual!W267</f>
        <v>17.643818920661477</v>
      </c>
      <c r="X252" s="128">
        <f>Annual!X267</f>
        <v>20.055865980548578</v>
      </c>
      <c r="Y252" s="128">
        <f>Annual!Y267</f>
        <v>19.578799710792428</v>
      </c>
      <c r="Z252" s="128">
        <f>Annual!Z267</f>
        <v>21.048163821641374</v>
      </c>
      <c r="AA252" s="128">
        <f>Annual!AA267</f>
        <v>19.321183925124107</v>
      </c>
      <c r="AB252" s="128">
        <f>Annual!AB267</f>
        <v>17.449175882600972</v>
      </c>
      <c r="AC252" s="238">
        <f>Annual!AC267*(1+$AC$214)</f>
        <v>13.7051597975547</v>
      </c>
      <c r="AD252" s="128">
        <f>Annual!AD267</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Annual!K268</f>
        <v>178.28690476190474</v>
      </c>
      <c r="L253" s="128">
        <f>Annual!L268</f>
        <v>178.28690476190474</v>
      </c>
      <c r="M253" s="128">
        <f>Annual!M268</f>
        <v>178.28690476190474</v>
      </c>
      <c r="N253" s="128">
        <f>Annual!N268</f>
        <v>178.28690476190474</v>
      </c>
      <c r="O253" s="128">
        <f>Annual!O268</f>
        <v>178.28690476190474</v>
      </c>
      <c r="P253" s="128">
        <f>Annual!P268</f>
        <v>178.28690476190474</v>
      </c>
      <c r="Q253" s="128">
        <f>Annual!Q268</f>
        <v>178.28690476190474</v>
      </c>
      <c r="R253" s="128">
        <f>Annual!R268</f>
        <v>178.28690476190474</v>
      </c>
      <c r="S253" s="128">
        <f>Annual!S268</f>
        <v>178.28690476190474</v>
      </c>
      <c r="T253" s="86"/>
      <c r="U253" s="99" t="s">
        <v>132</v>
      </c>
      <c r="V253" s="128">
        <f>Annual!V268</f>
        <v>27.232139049557201</v>
      </c>
      <c r="W253" s="128">
        <f>Annual!W268</f>
        <v>33.901758132786568</v>
      </c>
      <c r="X253" s="128">
        <f>Annual!X268</f>
        <v>38.536391734326941</v>
      </c>
      <c r="Y253" s="128">
        <f>Annual!Y268</f>
        <v>37.619731607440002</v>
      </c>
      <c r="Z253" s="128">
        <f>Annual!Z268</f>
        <v>40.443044798251783</v>
      </c>
      <c r="AA253" s="128">
        <f>Annual!AA268</f>
        <v>37.124735138921054</v>
      </c>
      <c r="AB253" s="128">
        <f>Annual!AB268</f>
        <v>33.527760801016704</v>
      </c>
      <c r="AC253" s="238">
        <f>Annual!AC268*(1+$AC$214)</f>
        <v>26.333812125208006</v>
      </c>
      <c r="AD253" s="128">
        <f>Annual!AD268</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Annual!K269</f>
        <v>127.52440476190478</v>
      </c>
      <c r="L254" s="128">
        <f>Annual!L269</f>
        <v>127.52440476190478</v>
      </c>
      <c r="M254" s="128">
        <f>Annual!M269</f>
        <v>127.52440476190478</v>
      </c>
      <c r="N254" s="128">
        <f>Annual!N269</f>
        <v>127.52440476190478</v>
      </c>
      <c r="O254" s="128">
        <f>Annual!O269</f>
        <v>127.52440476190478</v>
      </c>
      <c r="P254" s="128">
        <f>Annual!P269</f>
        <v>127.52440476190478</v>
      </c>
      <c r="Q254" s="128">
        <f>Annual!Q269</f>
        <v>127.52440476190478</v>
      </c>
      <c r="R254" s="128">
        <f>Annual!R269</f>
        <v>127.52440476190478</v>
      </c>
      <c r="S254" s="128">
        <f>Annual!S269</f>
        <v>127.52440476190478</v>
      </c>
      <c r="T254" s="86"/>
      <c r="U254" s="99" t="s">
        <v>133</v>
      </c>
      <c r="V254" s="128">
        <f>Annual!V269</f>
        <v>13.464972771434757</v>
      </c>
      <c r="W254" s="128">
        <f>Annual!W269</f>
        <v>16.762776120194662</v>
      </c>
      <c r="X254" s="128">
        <f>Annual!X269</f>
        <v>19.054377787502265</v>
      </c>
      <c r="Y254" s="128">
        <f>Annual!Y269</f>
        <v>18.60113378684807</v>
      </c>
      <c r="Z254" s="128">
        <f>Annual!Z269</f>
        <v>19.997125308862987</v>
      </c>
      <c r="AA254" s="128">
        <f>Annual!AA269</f>
        <v>18.356382026494806</v>
      </c>
      <c r="AB254" s="128">
        <f>Annual!AB269</f>
        <v>16.577852567927753</v>
      </c>
      <c r="AC254" s="238">
        <f>Annual!AC269*(1+$AC$214)</f>
        <v>13.020793650793649</v>
      </c>
      <c r="AD254" s="128">
        <f>Annual!AD269</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Annual!K270</f>
        <v>1.724137931034483E-3</v>
      </c>
      <c r="L255" s="128">
        <f>Annual!L270</f>
        <v>1.724137931034483E-3</v>
      </c>
      <c r="M255" s="128">
        <f>Annual!M270</f>
        <v>1.724137931034483E-3</v>
      </c>
      <c r="N255" s="128">
        <f>Annual!N270</f>
        <v>1.724137931034483E-3</v>
      </c>
      <c r="O255" s="128">
        <f>Annual!O270</f>
        <v>1.724137931034483E-3</v>
      </c>
      <c r="P255" s="128">
        <f>Annual!P270</f>
        <v>1.724137931034483E-3</v>
      </c>
      <c r="Q255" s="128">
        <f>Annual!Q270</f>
        <v>1.724137931034483E-3</v>
      </c>
      <c r="R255" s="128">
        <f>Annual!R270</f>
        <v>1.724137931034483E-3</v>
      </c>
      <c r="S255" s="128">
        <f>Annual!S270</f>
        <v>1.724137931034483E-3</v>
      </c>
      <c r="T255" s="86"/>
      <c r="U255" s="99" t="s">
        <v>134</v>
      </c>
      <c r="V255" s="128">
        <f>Annual!V270</f>
        <v>1.2480674867244741E-3</v>
      </c>
      <c r="W255" s="128">
        <f>Annual!W270</f>
        <v>1.5537406735228877E-3</v>
      </c>
      <c r="X255" s="128">
        <f>Annual!X270</f>
        <v>1.7661490891980912E-3</v>
      </c>
      <c r="Y255" s="128">
        <f>Annual!Y270</f>
        <v>1.724137931034483E-3</v>
      </c>
      <c r="Z255" s="128">
        <f>Annual!Z270</f>
        <v>1.8535322981783967E-3</v>
      </c>
      <c r="AA255" s="128">
        <f>Annual!AA270</f>
        <v>1.7014519056261345E-3</v>
      </c>
      <c r="AB255" s="128">
        <f>Annual!AB270</f>
        <v>1.5366001209921357E-3</v>
      </c>
      <c r="AC255" s="238">
        <f>Annual!AC270*(1+$AC$214)</f>
        <v>1.2068965517241382E-3</v>
      </c>
      <c r="AD255" s="128">
        <f>Annual!AD270</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Annual!K271</f>
        <v>1.724137931034483E-3</v>
      </c>
      <c r="L256" s="128">
        <f>Annual!L271</f>
        <v>1.724137931034483E-3</v>
      </c>
      <c r="M256" s="128">
        <f>Annual!M271</f>
        <v>1.724137931034483E-3</v>
      </c>
      <c r="N256" s="128">
        <f>Annual!N271</f>
        <v>1.724137931034483E-3</v>
      </c>
      <c r="O256" s="128">
        <f>Annual!O271</f>
        <v>1.724137931034483E-3</v>
      </c>
      <c r="P256" s="128">
        <f>Annual!P271</f>
        <v>1.724137931034483E-3</v>
      </c>
      <c r="Q256" s="128">
        <f>Annual!Q271</f>
        <v>1.724137931034483E-3</v>
      </c>
      <c r="R256" s="128">
        <f>Annual!R271</f>
        <v>1.724137931034483E-3</v>
      </c>
      <c r="S256" s="128">
        <f>Annual!S271</f>
        <v>1.724137931034483E-3</v>
      </c>
      <c r="T256" s="86"/>
      <c r="U256" s="99" t="s">
        <v>135</v>
      </c>
      <c r="V256" s="128">
        <f>Annual!V271</f>
        <v>1.2480674867244741E-3</v>
      </c>
      <c r="W256" s="128">
        <f>Annual!W271</f>
        <v>1.5537406735228877E-3</v>
      </c>
      <c r="X256" s="128">
        <f>Annual!X271</f>
        <v>1.7661490891980912E-3</v>
      </c>
      <c r="Y256" s="128">
        <f>Annual!Y271</f>
        <v>1.724137931034483E-3</v>
      </c>
      <c r="Z256" s="128">
        <f>Annual!Z271</f>
        <v>1.8535322981783967E-3</v>
      </c>
      <c r="AA256" s="128">
        <f>Annual!AA271</f>
        <v>1.7014519056261345E-3</v>
      </c>
      <c r="AB256" s="128">
        <f>Annual!AB271</f>
        <v>1.5366001209921357E-3</v>
      </c>
      <c r="AC256" s="238">
        <f>Annual!AC271*(1+$AC$214)</f>
        <v>1.2068965517241382E-3</v>
      </c>
      <c r="AD256" s="128">
        <f>Annual!AD271</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Annual!K272</f>
        <v>1.724137931034483E-3</v>
      </c>
      <c r="L257" s="128">
        <f>Annual!L272</f>
        <v>1.724137931034483E-3</v>
      </c>
      <c r="M257" s="128">
        <f>Annual!M272</f>
        <v>1.724137931034483E-3</v>
      </c>
      <c r="N257" s="128">
        <f>Annual!N272</f>
        <v>1.724137931034483E-3</v>
      </c>
      <c r="O257" s="128">
        <f>Annual!O272</f>
        <v>1.724137931034483E-3</v>
      </c>
      <c r="P257" s="128">
        <f>Annual!P272</f>
        <v>1.724137931034483E-3</v>
      </c>
      <c r="Q257" s="128">
        <f>Annual!Q272</f>
        <v>1.724137931034483E-3</v>
      </c>
      <c r="R257" s="128">
        <f>Annual!R272</f>
        <v>1.724137931034483E-3</v>
      </c>
      <c r="S257" s="128">
        <f>Annual!S272</f>
        <v>1.724137931034483E-3</v>
      </c>
      <c r="T257" s="86"/>
      <c r="U257" s="99" t="s">
        <v>136</v>
      </c>
      <c r="V257" s="128">
        <f>Annual!V272</f>
        <v>1.2480674867244741E-3</v>
      </c>
      <c r="W257" s="128">
        <f>Annual!W272</f>
        <v>1.5537406735228877E-3</v>
      </c>
      <c r="X257" s="128">
        <f>Annual!X272</f>
        <v>1.7661490891980912E-3</v>
      </c>
      <c r="Y257" s="128">
        <f>Annual!Y272</f>
        <v>1.724137931034483E-3</v>
      </c>
      <c r="Z257" s="128">
        <f>Annual!Z272</f>
        <v>1.8535322981783967E-3</v>
      </c>
      <c r="AA257" s="128">
        <f>Annual!AA272</f>
        <v>1.7014519056261345E-3</v>
      </c>
      <c r="AB257" s="128">
        <f>Annual!AB272</f>
        <v>1.5366001209921357E-3</v>
      </c>
      <c r="AC257" s="238">
        <f>Annual!AC272*(1+$AC$214)</f>
        <v>1.2068965517241382E-3</v>
      </c>
      <c r="AD257" s="128">
        <f>Annual!AD272</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Annual!K273</f>
        <v>1.724137931034483E-3</v>
      </c>
      <c r="L258" s="128">
        <f>Annual!L273</f>
        <v>1.724137931034483E-3</v>
      </c>
      <c r="M258" s="128">
        <f>Annual!M273</f>
        <v>1.724137931034483E-3</v>
      </c>
      <c r="N258" s="128">
        <f>Annual!N273</f>
        <v>1.724137931034483E-3</v>
      </c>
      <c r="O258" s="128">
        <f>Annual!O273</f>
        <v>1.724137931034483E-3</v>
      </c>
      <c r="P258" s="128">
        <f>Annual!P273</f>
        <v>1.724137931034483E-3</v>
      </c>
      <c r="Q258" s="128">
        <f>Annual!Q273</f>
        <v>1.724137931034483E-3</v>
      </c>
      <c r="R258" s="128">
        <f>Annual!R273</f>
        <v>1.724137931034483E-3</v>
      </c>
      <c r="S258" s="128">
        <f>Annual!S273</f>
        <v>1.724137931034483E-3</v>
      </c>
      <c r="T258" s="86"/>
      <c r="U258" s="99" t="s">
        <v>137</v>
      </c>
      <c r="V258" s="128">
        <f>Annual!V273</f>
        <v>1.2480674867244741E-3</v>
      </c>
      <c r="W258" s="128">
        <f>Annual!W273</f>
        <v>1.5537406735228877E-3</v>
      </c>
      <c r="X258" s="128">
        <f>Annual!X273</f>
        <v>1.7661490891980912E-3</v>
      </c>
      <c r="Y258" s="128">
        <f>Annual!Y273</f>
        <v>1.724137931034483E-3</v>
      </c>
      <c r="Z258" s="128">
        <f>Annual!Z273</f>
        <v>1.8535322981783967E-3</v>
      </c>
      <c r="AA258" s="128">
        <f>Annual!AA273</f>
        <v>1.7014519056261345E-3</v>
      </c>
      <c r="AB258" s="128">
        <f>Annual!AB273</f>
        <v>1.5366001209921357E-3</v>
      </c>
      <c r="AC258" s="238">
        <f>Annual!AC273*(1+$AC$214)</f>
        <v>1.2068965517241382E-3</v>
      </c>
      <c r="AD258" s="128">
        <f>Annual!AD273</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774</v>
      </c>
      <c r="J259" s="99" t="s">
        <v>366</v>
      </c>
      <c r="K259" s="128">
        <f>Annual!K274</f>
        <v>0</v>
      </c>
      <c r="L259" s="128">
        <f>Annual!L274</f>
        <v>0</v>
      </c>
      <c r="M259" s="128">
        <f>Annual!M274</f>
        <v>0</v>
      </c>
      <c r="N259" s="128">
        <f>Annual!N274</f>
        <v>0</v>
      </c>
      <c r="O259" s="128">
        <f>Annual!O274</f>
        <v>0</v>
      </c>
      <c r="P259" s="128">
        <f>Annual!P274</f>
        <v>0</v>
      </c>
      <c r="Q259" s="128">
        <f>Annual!Q274</f>
        <v>0</v>
      </c>
      <c r="R259" s="128">
        <f>Annual!R274</f>
        <v>0</v>
      </c>
      <c r="S259" s="128">
        <f>Annual!S274</f>
        <v>0</v>
      </c>
      <c r="T259" s="86"/>
      <c r="U259" s="99" t="s">
        <v>364</v>
      </c>
      <c r="V259" s="128">
        <f>Annual!V274</f>
        <v>0</v>
      </c>
      <c r="W259" s="128">
        <f>Annual!W274</f>
        <v>0</v>
      </c>
      <c r="X259" s="128">
        <f>Annual!X274</f>
        <v>0</v>
      </c>
      <c r="Y259" s="128">
        <f>Annual!Y274</f>
        <v>0</v>
      </c>
      <c r="Z259" s="128">
        <f>Annual!Z274</f>
        <v>0</v>
      </c>
      <c r="AA259" s="128">
        <f>Annual!AA274</f>
        <v>0</v>
      </c>
      <c r="AB259" s="128">
        <f>Annual!AB274</f>
        <v>0</v>
      </c>
      <c r="AC259" s="238">
        <f>Annual!AC274*(1+$AC$214)</f>
        <v>0</v>
      </c>
      <c r="AD259" s="128">
        <f>Annual!AD274</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Annual!K275</f>
        <v>38.026006493506493</v>
      </c>
      <c r="L260" s="128">
        <f>Annual!L275</f>
        <v>38.026006493506493</v>
      </c>
      <c r="M260" s="128">
        <f>Annual!M275</f>
        <v>38.026006493506493</v>
      </c>
      <c r="N260" s="128">
        <f>Annual!N275</f>
        <v>38.026006493506493</v>
      </c>
      <c r="O260" s="128">
        <f>Annual!O275</f>
        <v>38.026006493506493</v>
      </c>
      <c r="P260" s="128">
        <f>Annual!P275</f>
        <v>38.026006493506493</v>
      </c>
      <c r="Q260" s="128">
        <f>Annual!Q275</f>
        <v>38.026006493506493</v>
      </c>
      <c r="R260" s="128">
        <f>Annual!R275</f>
        <v>38.026006493506493</v>
      </c>
      <c r="S260" s="128">
        <f>Annual!S275</f>
        <v>38.026006493506493</v>
      </c>
      <c r="T260" s="86"/>
      <c r="U260" s="99" t="s">
        <v>129</v>
      </c>
      <c r="V260" s="128">
        <f>Annual!V275</f>
        <v>3.957298878161938</v>
      </c>
      <c r="W260" s="128">
        <f>Annual!W275</f>
        <v>4.9265094153070255</v>
      </c>
      <c r="X260" s="128">
        <f>Annual!X275</f>
        <v>5.6000015092879991</v>
      </c>
      <c r="Y260" s="128">
        <f>Annual!Y275</f>
        <v>5.466795003358218</v>
      </c>
      <c r="Z260" s="128">
        <f>Annual!Z275</f>
        <v>5.8770710416219449</v>
      </c>
      <c r="AA260" s="128">
        <f>Annual!AA275</f>
        <v>5.3948634901561361</v>
      </c>
      <c r="AB260" s="128">
        <f>Annual!AB275</f>
        <v>4.8721611608876749</v>
      </c>
      <c r="AC260" s="238">
        <f>Annual!AC275*(1+$AC$214)</f>
        <v>3.8267565023507526</v>
      </c>
      <c r="AD260" s="128">
        <f>Annual!AD275</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Annual!K276</f>
        <v>312.07827922077922</v>
      </c>
      <c r="L261" s="128">
        <f>Annual!L276</f>
        <v>312.07827922077922</v>
      </c>
      <c r="M261" s="128">
        <f>Annual!M276</f>
        <v>312.07827922077922</v>
      </c>
      <c r="N261" s="128">
        <f>Annual!N276</f>
        <v>312.07827922077922</v>
      </c>
      <c r="O261" s="128">
        <f>Annual!O276</f>
        <v>312.07827922077922</v>
      </c>
      <c r="P261" s="128">
        <f>Annual!P276</f>
        <v>312.07827922077922</v>
      </c>
      <c r="Q261" s="128">
        <f>Annual!Q276</f>
        <v>312.07827922077922</v>
      </c>
      <c r="R261" s="128">
        <f>Annual!R276</f>
        <v>312.07827922077922</v>
      </c>
      <c r="S261" s="128">
        <f>Annual!S276</f>
        <v>312.07827922077922</v>
      </c>
      <c r="T261" s="86"/>
      <c r="U261" s="99" t="s">
        <v>130</v>
      </c>
      <c r="V261" s="128">
        <f>Annual!V276</f>
        <v>6.4748908438104502</v>
      </c>
      <c r="W261" s="128">
        <f>Annual!W276</f>
        <v>8.0607029408740303</v>
      </c>
      <c r="X261" s="128">
        <f>Annual!X276</f>
        <v>9.1626636284432266</v>
      </c>
      <c r="Y261" s="128">
        <f>Annual!Y276</f>
        <v>8.9447125430853944</v>
      </c>
      <c r="Z261" s="128">
        <f>Annual!Z276</f>
        <v>9.6160018859875152</v>
      </c>
      <c r="AA261" s="128">
        <f>Annual!AA276</f>
        <v>8.8270189569921644</v>
      </c>
      <c r="AB261" s="128">
        <f>Annual!AB276</f>
        <v>7.9717788980480355</v>
      </c>
      <c r="AC261" s="238">
        <f>Annual!AC276*(1+$AC$214)</f>
        <v>6.2612987801597768</v>
      </c>
      <c r="AD261" s="128">
        <f>Annual!AD276</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Annual!K277</f>
        <v>213.11255411255411</v>
      </c>
      <c r="L262" s="128">
        <f>Annual!L277</f>
        <v>213.11255411255411</v>
      </c>
      <c r="M262" s="128">
        <f>Annual!M277</f>
        <v>213.11255411255411</v>
      </c>
      <c r="N262" s="128">
        <f>Annual!N277</f>
        <v>213.11255411255411</v>
      </c>
      <c r="O262" s="128">
        <f>Annual!O277</f>
        <v>213.11255411255411</v>
      </c>
      <c r="P262" s="128">
        <f>Annual!P277</f>
        <v>213.11255411255411</v>
      </c>
      <c r="Q262" s="128">
        <f>Annual!Q277</f>
        <v>213.11255411255411</v>
      </c>
      <c r="R262" s="128">
        <f>Annual!R277</f>
        <v>213.11255411255411</v>
      </c>
      <c r="S262" s="128">
        <f>Annual!S277</f>
        <v>213.11255411255411</v>
      </c>
      <c r="T262" s="86"/>
      <c r="U262" s="99" t="s">
        <v>131</v>
      </c>
      <c r="V262" s="128">
        <f>Annual!V277</f>
        <v>14.172684741915727</v>
      </c>
      <c r="W262" s="128">
        <f>Annual!W277</f>
        <v>17.643818920661477</v>
      </c>
      <c r="X262" s="128">
        <f>Annual!X277</f>
        <v>20.055865980548578</v>
      </c>
      <c r="Y262" s="128">
        <f>Annual!Y277</f>
        <v>19.578799710792428</v>
      </c>
      <c r="Z262" s="128">
        <f>Annual!Z277</f>
        <v>21.048163821641374</v>
      </c>
      <c r="AA262" s="128">
        <f>Annual!AA277</f>
        <v>19.321183925124107</v>
      </c>
      <c r="AB262" s="128">
        <f>Annual!AB277</f>
        <v>17.449175882600972</v>
      </c>
      <c r="AC262" s="238">
        <f>Annual!AC277*(1+$AC$214)</f>
        <v>13.7051597975547</v>
      </c>
      <c r="AD262" s="128">
        <f>Annual!AD277</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Annual!K278</f>
        <v>178.79892857142858</v>
      </c>
      <c r="L263" s="128">
        <f>Annual!L278</f>
        <v>178.79892857142858</v>
      </c>
      <c r="M263" s="128">
        <f>Annual!M278</f>
        <v>178.79892857142858</v>
      </c>
      <c r="N263" s="128">
        <f>Annual!N278</f>
        <v>178.79892857142858</v>
      </c>
      <c r="O263" s="128">
        <f>Annual!O278</f>
        <v>178.79892857142858</v>
      </c>
      <c r="P263" s="128">
        <f>Annual!P278</f>
        <v>178.79892857142858</v>
      </c>
      <c r="Q263" s="128">
        <f>Annual!Q278</f>
        <v>178.79892857142858</v>
      </c>
      <c r="R263" s="128">
        <f>Annual!R278</f>
        <v>178.79892857142858</v>
      </c>
      <c r="S263" s="128">
        <f>Annual!S278</f>
        <v>178.79892857142858</v>
      </c>
      <c r="T263" s="86"/>
      <c r="U263" s="99" t="s">
        <v>132</v>
      </c>
      <c r="V263" s="128">
        <f>Annual!V278</f>
        <v>22.435061904654361</v>
      </c>
      <c r="W263" s="128">
        <f>Annual!W278</f>
        <v>27.929794314047964</v>
      </c>
      <c r="X263" s="128">
        <f>Annual!X278</f>
        <v>31.74801408616095</v>
      </c>
      <c r="Y263" s="128">
        <f>Annual!Y278</f>
        <v>30.99282821351202</v>
      </c>
      <c r="Z263" s="128">
        <f>Annual!Z278</f>
        <v>33.318800701270725</v>
      </c>
      <c r="AA263" s="128">
        <f>Annual!AA278</f>
        <v>30.585027842281598</v>
      </c>
      <c r="AB263" s="128">
        <f>Annual!AB278</f>
        <v>27.621678478007205</v>
      </c>
      <c r="AC263" s="238">
        <f>Annual!AC278*(1+$AC$214)</f>
        <v>21.694979749458415</v>
      </c>
      <c r="AD263" s="128">
        <f>Annual!AD278</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Annual!K279</f>
        <v>126.00607142857145</v>
      </c>
      <c r="L264" s="128">
        <f>Annual!L279</f>
        <v>126.00607142857145</v>
      </c>
      <c r="M264" s="128">
        <f>Annual!M279</f>
        <v>126.00607142857145</v>
      </c>
      <c r="N264" s="128">
        <f>Annual!N279</f>
        <v>126.00607142857145</v>
      </c>
      <c r="O264" s="128">
        <f>Annual!O279</f>
        <v>126.00607142857145</v>
      </c>
      <c r="P264" s="128">
        <f>Annual!P279</f>
        <v>126.00607142857145</v>
      </c>
      <c r="Q264" s="128">
        <f>Annual!Q279</f>
        <v>126.00607142857145</v>
      </c>
      <c r="R264" s="128">
        <f>Annual!R279</f>
        <v>126.00607142857145</v>
      </c>
      <c r="S264" s="128">
        <f>Annual!S279</f>
        <v>126.00607142857145</v>
      </c>
      <c r="T264" s="86"/>
      <c r="U264" s="99" t="s">
        <v>133</v>
      </c>
      <c r="V264" s="128">
        <f>Annual!V279</f>
        <v>9.8172292304836173</v>
      </c>
      <c r="W264" s="128">
        <f>Annual!W279</f>
        <v>12.22163746668258</v>
      </c>
      <c r="X264" s="128">
        <f>Annual!X279</f>
        <v>13.89243021575102</v>
      </c>
      <c r="Y264" s="128">
        <f>Annual!Y279</f>
        <v>13.561972789115648</v>
      </c>
      <c r="Z264" s="128">
        <f>Annual!Z279</f>
        <v>14.579781663152595</v>
      </c>
      <c r="AA264" s="128">
        <f>Annual!AA279</f>
        <v>13.383525778732547</v>
      </c>
      <c r="AB264" s="128">
        <f>Annual!AB279</f>
        <v>12.086810836615349</v>
      </c>
      <c r="AC264" s="238">
        <f>Annual!AC279*(1+$AC$214)</f>
        <v>9.4933809523809547</v>
      </c>
      <c r="AD264" s="128">
        <f>Annual!AD279</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Annual!K280</f>
        <v>0</v>
      </c>
      <c r="L265" s="128">
        <f>Annual!L280</f>
        <v>0</v>
      </c>
      <c r="M265" s="128">
        <f>Annual!M280</f>
        <v>0</v>
      </c>
      <c r="N265" s="128">
        <f>Annual!N280</f>
        <v>0</v>
      </c>
      <c r="O265" s="128">
        <f>Annual!O280</f>
        <v>0</v>
      </c>
      <c r="P265" s="128">
        <f>Annual!P280</f>
        <v>0</v>
      </c>
      <c r="Q265" s="128">
        <f>Annual!Q280</f>
        <v>0</v>
      </c>
      <c r="R265" s="128">
        <f>Annual!R280</f>
        <v>0</v>
      </c>
      <c r="S265" s="128">
        <f>Annual!S280</f>
        <v>0</v>
      </c>
      <c r="T265" s="86"/>
      <c r="U265" s="99" t="s">
        <v>134</v>
      </c>
      <c r="V265" s="128">
        <f>Annual!V280</f>
        <v>0</v>
      </c>
      <c r="W265" s="128">
        <f>Annual!W280</f>
        <v>0</v>
      </c>
      <c r="X265" s="128">
        <f>Annual!X280</f>
        <v>0</v>
      </c>
      <c r="Y265" s="128">
        <f>Annual!Y280</f>
        <v>0</v>
      </c>
      <c r="Z265" s="128">
        <f>Annual!Z280</f>
        <v>0</v>
      </c>
      <c r="AA265" s="128">
        <f>Annual!AA280</f>
        <v>0</v>
      </c>
      <c r="AB265" s="128">
        <f>Annual!AB280</f>
        <v>0</v>
      </c>
      <c r="AC265" s="238">
        <f>Annual!AC280*(1+$AC$214)</f>
        <v>0</v>
      </c>
      <c r="AD265" s="128">
        <f>Annual!AD280</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Annual!K281</f>
        <v>0</v>
      </c>
      <c r="L266" s="128">
        <f>Annual!L281</f>
        <v>0</v>
      </c>
      <c r="M266" s="128">
        <f>Annual!M281</f>
        <v>0</v>
      </c>
      <c r="N266" s="128">
        <f>Annual!N281</f>
        <v>0</v>
      </c>
      <c r="O266" s="128">
        <f>Annual!O281</f>
        <v>0</v>
      </c>
      <c r="P266" s="128">
        <f>Annual!P281</f>
        <v>0</v>
      </c>
      <c r="Q266" s="128">
        <f>Annual!Q281</f>
        <v>0</v>
      </c>
      <c r="R266" s="128">
        <f>Annual!R281</f>
        <v>0</v>
      </c>
      <c r="S266" s="128">
        <f>Annual!S281</f>
        <v>0</v>
      </c>
      <c r="T266" s="86"/>
      <c r="U266" s="99" t="s">
        <v>135</v>
      </c>
      <c r="V266" s="128">
        <f>Annual!V281</f>
        <v>0</v>
      </c>
      <c r="W266" s="128">
        <f>Annual!W281</f>
        <v>0</v>
      </c>
      <c r="X266" s="128">
        <f>Annual!X281</f>
        <v>0</v>
      </c>
      <c r="Y266" s="128">
        <f>Annual!Y281</f>
        <v>0</v>
      </c>
      <c r="Z266" s="128">
        <f>Annual!Z281</f>
        <v>0</v>
      </c>
      <c r="AA266" s="128">
        <f>Annual!AA281</f>
        <v>0</v>
      </c>
      <c r="AB266" s="128">
        <f>Annual!AB281</f>
        <v>0</v>
      </c>
      <c r="AC266" s="238">
        <f>Annual!AC281*(1+$AC$214)</f>
        <v>0</v>
      </c>
      <c r="AD266" s="128">
        <f>Annual!AD281</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Annual!K282</f>
        <v>0</v>
      </c>
      <c r="L267" s="128">
        <f>Annual!L282</f>
        <v>0</v>
      </c>
      <c r="M267" s="128">
        <f>Annual!M282</f>
        <v>0</v>
      </c>
      <c r="N267" s="128">
        <f>Annual!N282</f>
        <v>0</v>
      </c>
      <c r="O267" s="128">
        <f>Annual!O282</f>
        <v>0</v>
      </c>
      <c r="P267" s="128">
        <f>Annual!P282</f>
        <v>0</v>
      </c>
      <c r="Q267" s="128">
        <f>Annual!Q282</f>
        <v>0</v>
      </c>
      <c r="R267" s="128">
        <f>Annual!R282</f>
        <v>0</v>
      </c>
      <c r="S267" s="128">
        <f>Annual!S282</f>
        <v>0</v>
      </c>
      <c r="T267" s="86"/>
      <c r="U267" s="99" t="s">
        <v>136</v>
      </c>
      <c r="V267" s="128">
        <f>Annual!V282</f>
        <v>0</v>
      </c>
      <c r="W267" s="128">
        <f>Annual!W282</f>
        <v>0</v>
      </c>
      <c r="X267" s="128">
        <f>Annual!X282</f>
        <v>0</v>
      </c>
      <c r="Y267" s="128">
        <f>Annual!Y282</f>
        <v>0</v>
      </c>
      <c r="Z267" s="128">
        <f>Annual!Z282</f>
        <v>0</v>
      </c>
      <c r="AA267" s="128">
        <f>Annual!AA282</f>
        <v>0</v>
      </c>
      <c r="AB267" s="128">
        <f>Annual!AB282</f>
        <v>0</v>
      </c>
      <c r="AC267" s="238">
        <f>Annual!AC282*(1+$AC$214)</f>
        <v>0</v>
      </c>
      <c r="AD267" s="128">
        <f>Annual!AD282</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Annual!K283</f>
        <v>0</v>
      </c>
      <c r="L268" s="128">
        <f>Annual!L283</f>
        <v>0</v>
      </c>
      <c r="M268" s="128">
        <f>Annual!M283</f>
        <v>0</v>
      </c>
      <c r="N268" s="128">
        <f>Annual!N283</f>
        <v>0</v>
      </c>
      <c r="O268" s="128">
        <f>Annual!O283</f>
        <v>0</v>
      </c>
      <c r="P268" s="128">
        <f>Annual!P283</f>
        <v>0</v>
      </c>
      <c r="Q268" s="128">
        <f>Annual!Q283</f>
        <v>0</v>
      </c>
      <c r="R268" s="128">
        <f>Annual!R283</f>
        <v>0</v>
      </c>
      <c r="S268" s="128">
        <f>Annual!S283</f>
        <v>0</v>
      </c>
      <c r="T268" s="86"/>
      <c r="U268" s="99" t="s">
        <v>137</v>
      </c>
      <c r="V268" s="128">
        <f>Annual!V283</f>
        <v>0</v>
      </c>
      <c r="W268" s="128">
        <f>Annual!W283</f>
        <v>0</v>
      </c>
      <c r="X268" s="128">
        <f>Annual!X283</f>
        <v>0</v>
      </c>
      <c r="Y268" s="128">
        <f>Annual!Y283</f>
        <v>0</v>
      </c>
      <c r="Z268" s="128">
        <f>Annual!Z283</f>
        <v>0</v>
      </c>
      <c r="AA268" s="128">
        <f>Annual!AA283</f>
        <v>0</v>
      </c>
      <c r="AB268" s="128">
        <f>Annual!AB283</f>
        <v>0</v>
      </c>
      <c r="AC268" s="238">
        <f>Annual!AC283*(1+$AC$214)</f>
        <v>0</v>
      </c>
      <c r="AD268" s="128">
        <f>Annual!AD283</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775</v>
      </c>
      <c r="J269" s="99" t="s">
        <v>366</v>
      </c>
      <c r="K269" s="128">
        <f>Annual!K284</f>
        <v>0</v>
      </c>
      <c r="L269" s="128">
        <f>Annual!L284</f>
        <v>0</v>
      </c>
      <c r="M269" s="128">
        <f>Annual!M284</f>
        <v>0</v>
      </c>
      <c r="N269" s="128">
        <f>Annual!N284</f>
        <v>0</v>
      </c>
      <c r="O269" s="128">
        <f>Annual!O284</f>
        <v>0</v>
      </c>
      <c r="P269" s="128">
        <f>Annual!P284</f>
        <v>0</v>
      </c>
      <c r="Q269" s="128">
        <f>Annual!Q284</f>
        <v>0</v>
      </c>
      <c r="R269" s="128">
        <f>Annual!R284</f>
        <v>0</v>
      </c>
      <c r="S269" s="128">
        <f>Annual!S284</f>
        <v>0</v>
      </c>
      <c r="T269" s="86"/>
      <c r="U269" s="99" t="s">
        <v>364</v>
      </c>
      <c r="V269" s="128">
        <f>Annual!V284</f>
        <v>0</v>
      </c>
      <c r="W269" s="128">
        <f>Annual!W284</f>
        <v>0</v>
      </c>
      <c r="X269" s="128">
        <f>Annual!X284</f>
        <v>0</v>
      </c>
      <c r="Y269" s="128">
        <f>Annual!Y284</f>
        <v>0</v>
      </c>
      <c r="Z269" s="128">
        <f>Annual!Z284</f>
        <v>0</v>
      </c>
      <c r="AA269" s="128">
        <f>Annual!AA284</f>
        <v>0</v>
      </c>
      <c r="AB269" s="128">
        <f>Annual!AB284</f>
        <v>0</v>
      </c>
      <c r="AC269" s="238">
        <f>Annual!AC284*(1+$AC$214)</f>
        <v>0</v>
      </c>
      <c r="AD269" s="128">
        <f>Annual!AD284</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Annual!K285</f>
        <v>28.418998917748922</v>
      </c>
      <c r="L270" s="128">
        <f>Annual!L285</f>
        <v>28.418998917748922</v>
      </c>
      <c r="M270" s="128">
        <f>Annual!M285</f>
        <v>28.418998917748922</v>
      </c>
      <c r="N270" s="128">
        <f>Annual!N285</f>
        <v>28.418998917748922</v>
      </c>
      <c r="O270" s="128">
        <f>Annual!O285</f>
        <v>28.418998917748922</v>
      </c>
      <c r="P270" s="128">
        <f>Annual!P285</f>
        <v>28.418998917748922</v>
      </c>
      <c r="Q270" s="128">
        <f>Annual!Q285</f>
        <v>28.418998917748922</v>
      </c>
      <c r="R270" s="128">
        <f>Annual!R285</f>
        <v>28.418998917748922</v>
      </c>
      <c r="S270" s="128">
        <f>Annual!S285</f>
        <v>28.418998917748922</v>
      </c>
      <c r="T270" s="86"/>
      <c r="U270" s="99" t="s">
        <v>129</v>
      </c>
      <c r="V270" s="128">
        <f>Annual!V285</f>
        <v>2.9326493210446647</v>
      </c>
      <c r="W270" s="128">
        <f>Annual!W285</f>
        <v>3.6509055638048968</v>
      </c>
      <c r="X270" s="128">
        <f>Annual!X285</f>
        <v>4.150012705558022</v>
      </c>
      <c r="Y270" s="128">
        <f>Annual!Y285</f>
        <v>4.051296894293559</v>
      </c>
      <c r="Z270" s="128">
        <f>Annual!Z285</f>
        <v>4.355341592988105</v>
      </c>
      <c r="AA270" s="128">
        <f>Annual!AA285</f>
        <v>3.9979903562107491</v>
      </c>
      <c r="AB270" s="128">
        <f>Annual!AB285</f>
        <v>3.6106295128089965</v>
      </c>
      <c r="AC270" s="238">
        <f>Annual!AC285*(1+$AC$214)</f>
        <v>2.8359078260054913</v>
      </c>
      <c r="AD270" s="128">
        <f>Annual!AD285</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Annual!K286</f>
        <v>260.43408279220779</v>
      </c>
      <c r="L271" s="128">
        <f>Annual!L286</f>
        <v>260.43408279220779</v>
      </c>
      <c r="M271" s="128">
        <f>Annual!M286</f>
        <v>260.43408279220779</v>
      </c>
      <c r="N271" s="128">
        <f>Annual!N286</f>
        <v>260.43408279220779</v>
      </c>
      <c r="O271" s="128">
        <f>Annual!O286</f>
        <v>260.43408279220779</v>
      </c>
      <c r="P271" s="128">
        <f>Annual!P286</f>
        <v>260.43408279220779</v>
      </c>
      <c r="Q271" s="128">
        <f>Annual!Q286</f>
        <v>260.43408279220779</v>
      </c>
      <c r="R271" s="128">
        <f>Annual!R286</f>
        <v>260.43408279220779</v>
      </c>
      <c r="S271" s="128">
        <f>Annual!S286</f>
        <v>260.43408279220779</v>
      </c>
      <c r="T271" s="86"/>
      <c r="U271" s="99" t="s">
        <v>130</v>
      </c>
      <c r="V271" s="128">
        <f>Annual!V286</f>
        <v>7.6655099545596039</v>
      </c>
      <c r="W271" s="128">
        <f>Annual!W286</f>
        <v>9.5429251433766105</v>
      </c>
      <c r="X271" s="128">
        <f>Annual!X286</f>
        <v>10.847517116254402</v>
      </c>
      <c r="Y271" s="128">
        <f>Annual!Y286</f>
        <v>10.589488640606104</v>
      </c>
      <c r="Z271" s="128">
        <f>Annual!Z286</f>
        <v>11.38421634560286</v>
      </c>
      <c r="AA271" s="128">
        <f>Annual!AA286</f>
        <v>10.450153263756023</v>
      </c>
      <c r="AB271" s="128">
        <f>Annual!AB286</f>
        <v>9.4376495253121071</v>
      </c>
      <c r="AC271" s="238">
        <f>Annual!AC286*(1+$AC$214)</f>
        <v>7.4126420484242743</v>
      </c>
      <c r="AD271" s="128">
        <f>Annual!AD286</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Annual!K287</f>
        <v>212.0164475108225</v>
      </c>
      <c r="L272" s="128">
        <f>Annual!L287</f>
        <v>212.0164475108225</v>
      </c>
      <c r="M272" s="128">
        <f>Annual!M287</f>
        <v>212.0164475108225</v>
      </c>
      <c r="N272" s="128">
        <f>Annual!N287</f>
        <v>212.0164475108225</v>
      </c>
      <c r="O272" s="128">
        <f>Annual!O287</f>
        <v>212.0164475108225</v>
      </c>
      <c r="P272" s="128">
        <f>Annual!P287</f>
        <v>212.0164475108225</v>
      </c>
      <c r="Q272" s="128">
        <f>Annual!Q287</f>
        <v>212.0164475108225</v>
      </c>
      <c r="R272" s="128">
        <f>Annual!R287</f>
        <v>212.0164475108225</v>
      </c>
      <c r="S272" s="128">
        <f>Annual!S287</f>
        <v>212.0164475108225</v>
      </c>
      <c r="T272" s="86"/>
      <c r="U272" s="99" t="s">
        <v>131</v>
      </c>
      <c r="V272" s="128">
        <f>Annual!V287</f>
        <v>10.903712358523233</v>
      </c>
      <c r="W272" s="128">
        <f>Annual!W287</f>
        <v>13.574218993793698</v>
      </c>
      <c r="X272" s="128">
        <f>Annual!X287</f>
        <v>15.429920141117433</v>
      </c>
      <c r="Y272" s="128">
        <f>Annual!Y287</f>
        <v>15.062890642042328</v>
      </c>
      <c r="Z272" s="128">
        <f>Annual!Z287</f>
        <v>16.193341499193654</v>
      </c>
      <c r="AA272" s="128">
        <f>Annual!AA287</f>
        <v>14.86469471254177</v>
      </c>
      <c r="AB272" s="128">
        <f>Annual!AB287</f>
        <v>13.424470958171057</v>
      </c>
      <c r="AC272" s="238">
        <f>Annual!AC287*(1+$AC$214)</f>
        <v>10.544023449429631</v>
      </c>
      <c r="AD272" s="128">
        <f>Annual!AD287</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Annual!K288</f>
        <v>177.45267857142855</v>
      </c>
      <c r="L273" s="128">
        <f>Annual!L288</f>
        <v>177.45267857142855</v>
      </c>
      <c r="M273" s="128">
        <f>Annual!M288</f>
        <v>177.45267857142855</v>
      </c>
      <c r="N273" s="128">
        <f>Annual!N288</f>
        <v>177.45267857142855</v>
      </c>
      <c r="O273" s="128">
        <f>Annual!O288</f>
        <v>177.45267857142855</v>
      </c>
      <c r="P273" s="128">
        <f>Annual!P288</f>
        <v>177.45267857142855</v>
      </c>
      <c r="Q273" s="128">
        <f>Annual!Q288</f>
        <v>177.45267857142855</v>
      </c>
      <c r="R273" s="128">
        <f>Annual!R288</f>
        <v>177.45267857142855</v>
      </c>
      <c r="S273" s="128">
        <f>Annual!S288</f>
        <v>177.45267857142855</v>
      </c>
      <c r="T273" s="86"/>
      <c r="U273" s="99" t="s">
        <v>132</v>
      </c>
      <c r="V273" s="128">
        <f>Annual!V288</f>
        <v>27.852525717793068</v>
      </c>
      <c r="W273" s="128">
        <f>Annual!W288</f>
        <v>34.674088163015305</v>
      </c>
      <c r="X273" s="128">
        <f>Annual!X288</f>
        <v>39.414305277232415</v>
      </c>
      <c r="Y273" s="128">
        <f>Annual!Y288</f>
        <v>38.476762335338208</v>
      </c>
      <c r="Z273" s="128">
        <f>Annual!Z288</f>
        <v>41.364394596372364</v>
      </c>
      <c r="AA273" s="128">
        <f>Annual!AA288</f>
        <v>37.970489146715337</v>
      </c>
      <c r="AB273" s="128">
        <f>Annual!AB288</f>
        <v>34.291570642722476</v>
      </c>
      <c r="AC273" s="238">
        <f>Annual!AC288*(1+$AC$214)</f>
        <v>26.93373363473675</v>
      </c>
      <c r="AD273" s="128">
        <f>Annual!AD288</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Annual!K289</f>
        <v>128.60982142857142</v>
      </c>
      <c r="L274" s="128">
        <f>Annual!L289</f>
        <v>128.60982142857142</v>
      </c>
      <c r="M274" s="128">
        <f>Annual!M289</f>
        <v>128.60982142857142</v>
      </c>
      <c r="N274" s="128">
        <f>Annual!N289</f>
        <v>128.60982142857142</v>
      </c>
      <c r="O274" s="128">
        <f>Annual!O289</f>
        <v>128.60982142857142</v>
      </c>
      <c r="P274" s="128">
        <f>Annual!P289</f>
        <v>128.60982142857142</v>
      </c>
      <c r="Q274" s="128">
        <f>Annual!Q289</f>
        <v>128.60982142857142</v>
      </c>
      <c r="R274" s="128">
        <f>Annual!R289</f>
        <v>128.60982142857142</v>
      </c>
      <c r="S274" s="128">
        <f>Annual!S289</f>
        <v>128.60982142857142</v>
      </c>
      <c r="T274" s="86"/>
      <c r="U274" s="99" t="s">
        <v>133</v>
      </c>
      <c r="V274" s="128">
        <f>Annual!V289</f>
        <v>10.450229532163744</v>
      </c>
      <c r="W274" s="128">
        <f>Annual!W289</f>
        <v>13.009670426065163</v>
      </c>
      <c r="X274" s="128">
        <f>Annual!X289</f>
        <v>14.788193400167088</v>
      </c>
      <c r="Y274" s="128">
        <f>Annual!Y289</f>
        <v>14.436428571428575</v>
      </c>
      <c r="Z274" s="128">
        <f>Annual!Z289</f>
        <v>15.519864243943196</v>
      </c>
      <c r="AA274" s="128">
        <f>Annual!AA289</f>
        <v>14.246475563909778</v>
      </c>
      <c r="AB274" s="128">
        <f>Annual!AB289</f>
        <v>12.866150375939853</v>
      </c>
      <c r="AC274" s="238">
        <f>Annual!AC289*(1+$AC$214)</f>
        <v>10.105500000000003</v>
      </c>
      <c r="AD274" s="128">
        <f>Annual!AD289</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Annual!K290</f>
        <v>0</v>
      </c>
      <c r="L275" s="128">
        <f>Annual!L290</f>
        <v>0</v>
      </c>
      <c r="M275" s="128">
        <f>Annual!M290</f>
        <v>0</v>
      </c>
      <c r="N275" s="128">
        <f>Annual!N290</f>
        <v>0</v>
      </c>
      <c r="O275" s="128">
        <f>Annual!O290</f>
        <v>0</v>
      </c>
      <c r="P275" s="128">
        <f>Annual!P290</f>
        <v>0</v>
      </c>
      <c r="Q275" s="128">
        <f>Annual!Q290</f>
        <v>0</v>
      </c>
      <c r="R275" s="128">
        <f>Annual!R290</f>
        <v>0</v>
      </c>
      <c r="S275" s="128">
        <f>Annual!S290</f>
        <v>0</v>
      </c>
      <c r="T275" s="86"/>
      <c r="U275" s="99" t="s">
        <v>134</v>
      </c>
      <c r="V275" s="128">
        <f>Annual!V290</f>
        <v>0</v>
      </c>
      <c r="W275" s="128">
        <f>Annual!W290</f>
        <v>0</v>
      </c>
      <c r="X275" s="128">
        <f>Annual!X290</f>
        <v>0</v>
      </c>
      <c r="Y275" s="128">
        <f>Annual!Y290</f>
        <v>0</v>
      </c>
      <c r="Z275" s="128">
        <f>Annual!Z290</f>
        <v>0</v>
      </c>
      <c r="AA275" s="128">
        <f>Annual!AA290</f>
        <v>0</v>
      </c>
      <c r="AB275" s="128">
        <f>Annual!AB290</f>
        <v>0</v>
      </c>
      <c r="AC275" s="238">
        <f>Annual!AC290*(1+$AC$214)</f>
        <v>0</v>
      </c>
      <c r="AD275" s="128">
        <f>Annual!AD290</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Annual!K291</f>
        <v>0</v>
      </c>
      <c r="L276" s="128">
        <f>Annual!L291</f>
        <v>0</v>
      </c>
      <c r="M276" s="128">
        <f>Annual!M291</f>
        <v>0</v>
      </c>
      <c r="N276" s="128">
        <f>Annual!N291</f>
        <v>0</v>
      </c>
      <c r="O276" s="128">
        <f>Annual!O291</f>
        <v>0</v>
      </c>
      <c r="P276" s="128">
        <f>Annual!P291</f>
        <v>0</v>
      </c>
      <c r="Q276" s="128">
        <f>Annual!Q291</f>
        <v>0</v>
      </c>
      <c r="R276" s="128">
        <f>Annual!R291</f>
        <v>0</v>
      </c>
      <c r="S276" s="128">
        <f>Annual!S291</f>
        <v>0</v>
      </c>
      <c r="T276" s="86"/>
      <c r="U276" s="99" t="s">
        <v>135</v>
      </c>
      <c r="V276" s="128">
        <f>Annual!V291</f>
        <v>0</v>
      </c>
      <c r="W276" s="128">
        <f>Annual!W291</f>
        <v>0</v>
      </c>
      <c r="X276" s="128">
        <f>Annual!X291</f>
        <v>0</v>
      </c>
      <c r="Y276" s="128">
        <f>Annual!Y291</f>
        <v>0</v>
      </c>
      <c r="Z276" s="128">
        <f>Annual!Z291</f>
        <v>0</v>
      </c>
      <c r="AA276" s="128">
        <f>Annual!AA291</f>
        <v>0</v>
      </c>
      <c r="AB276" s="128">
        <f>Annual!AB291</f>
        <v>0</v>
      </c>
      <c r="AC276" s="238">
        <f>Annual!AC291*(1+$AC$214)</f>
        <v>0</v>
      </c>
      <c r="AD276" s="128">
        <f>Annual!AD291</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Annual!K292</f>
        <v>0</v>
      </c>
      <c r="L277" s="128">
        <f>Annual!L292</f>
        <v>0</v>
      </c>
      <c r="M277" s="128">
        <f>Annual!M292</f>
        <v>0</v>
      </c>
      <c r="N277" s="128">
        <f>Annual!N292</f>
        <v>0</v>
      </c>
      <c r="O277" s="128">
        <f>Annual!O292</f>
        <v>0</v>
      </c>
      <c r="P277" s="128">
        <f>Annual!P292</f>
        <v>0</v>
      </c>
      <c r="Q277" s="128">
        <f>Annual!Q292</f>
        <v>0</v>
      </c>
      <c r="R277" s="128">
        <f>Annual!R292</f>
        <v>0</v>
      </c>
      <c r="S277" s="128">
        <f>Annual!S292</f>
        <v>0</v>
      </c>
      <c r="T277" s="86"/>
      <c r="U277" s="99" t="s">
        <v>136</v>
      </c>
      <c r="V277" s="128">
        <f>Annual!V292</f>
        <v>0</v>
      </c>
      <c r="W277" s="128">
        <f>Annual!W292</f>
        <v>0</v>
      </c>
      <c r="X277" s="128">
        <f>Annual!X292</f>
        <v>0</v>
      </c>
      <c r="Y277" s="128">
        <f>Annual!Y292</f>
        <v>0</v>
      </c>
      <c r="Z277" s="128">
        <f>Annual!Z292</f>
        <v>0</v>
      </c>
      <c r="AA277" s="128">
        <f>Annual!AA292</f>
        <v>0</v>
      </c>
      <c r="AB277" s="128">
        <f>Annual!AB292</f>
        <v>0</v>
      </c>
      <c r="AC277" s="238">
        <f>Annual!AC292*(1+$AC$214)</f>
        <v>0</v>
      </c>
      <c r="AD277" s="128">
        <f>Annual!AD292</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Annual!K293</f>
        <v>0</v>
      </c>
      <c r="L278" s="128">
        <f>Annual!L293</f>
        <v>0</v>
      </c>
      <c r="M278" s="128">
        <f>Annual!M293</f>
        <v>0</v>
      </c>
      <c r="N278" s="128">
        <f>Annual!N293</f>
        <v>0</v>
      </c>
      <c r="O278" s="128">
        <f>Annual!O293</f>
        <v>0</v>
      </c>
      <c r="P278" s="128">
        <f>Annual!P293</f>
        <v>0</v>
      </c>
      <c r="Q278" s="128">
        <f>Annual!Q293</f>
        <v>0</v>
      </c>
      <c r="R278" s="128">
        <f>Annual!R293</f>
        <v>0</v>
      </c>
      <c r="S278" s="128">
        <f>Annual!S293</f>
        <v>0</v>
      </c>
      <c r="T278" s="86"/>
      <c r="U278" s="99" t="s">
        <v>137</v>
      </c>
      <c r="V278" s="128">
        <f>Annual!V293</f>
        <v>0</v>
      </c>
      <c r="W278" s="128">
        <f>Annual!W293</f>
        <v>0</v>
      </c>
      <c r="X278" s="128">
        <f>Annual!X293</f>
        <v>0</v>
      </c>
      <c r="Y278" s="128">
        <f>Annual!Y293</f>
        <v>0</v>
      </c>
      <c r="Z278" s="128">
        <f>Annual!Z293</f>
        <v>0</v>
      </c>
      <c r="AA278" s="128">
        <f>Annual!AA293</f>
        <v>0</v>
      </c>
      <c r="AB278" s="128">
        <f>Annual!AB293</f>
        <v>0</v>
      </c>
      <c r="AC278" s="238">
        <f>Annual!AC293*(1+$AC$214)</f>
        <v>0</v>
      </c>
      <c r="AD278" s="128">
        <f>Annual!AD293</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776</v>
      </c>
      <c r="J279" s="99" t="s">
        <v>366</v>
      </c>
      <c r="K279" s="128">
        <f>Annual!K294</f>
        <v>0</v>
      </c>
      <c r="L279" s="128">
        <f>Annual!L294</f>
        <v>0</v>
      </c>
      <c r="M279" s="128">
        <f>Annual!M294</f>
        <v>0</v>
      </c>
      <c r="N279" s="128">
        <f>Annual!N294</f>
        <v>0</v>
      </c>
      <c r="O279" s="128">
        <f>Annual!O294</f>
        <v>0</v>
      </c>
      <c r="P279" s="128">
        <f>Annual!P294</f>
        <v>0</v>
      </c>
      <c r="Q279" s="128">
        <f>Annual!Q294</f>
        <v>0</v>
      </c>
      <c r="R279" s="128">
        <f>Annual!R294</f>
        <v>0</v>
      </c>
      <c r="S279" s="128">
        <f>Annual!S294</f>
        <v>0</v>
      </c>
      <c r="T279" s="86"/>
      <c r="U279" s="99" t="s">
        <v>364</v>
      </c>
      <c r="V279" s="128">
        <f>Annual!V294</f>
        <v>0</v>
      </c>
      <c r="W279" s="128">
        <f>Annual!W294</f>
        <v>0</v>
      </c>
      <c r="X279" s="128">
        <f>Annual!X294</f>
        <v>0</v>
      </c>
      <c r="Y279" s="128">
        <f>Annual!Y294</f>
        <v>0</v>
      </c>
      <c r="Z279" s="128">
        <f>Annual!Z294</f>
        <v>0</v>
      </c>
      <c r="AA279" s="128">
        <f>Annual!AA294</f>
        <v>0</v>
      </c>
      <c r="AB279" s="128">
        <f>Annual!AB294</f>
        <v>0</v>
      </c>
      <c r="AC279" s="238">
        <f>Annual!AC294*(1+$AC$214)</f>
        <v>0</v>
      </c>
      <c r="AD279" s="128">
        <f>Annual!AD294</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Annual!K295</f>
        <v>28.418998917748922</v>
      </c>
      <c r="L280" s="128">
        <f>Annual!L295</f>
        <v>28.418998917748922</v>
      </c>
      <c r="M280" s="128">
        <f>Annual!M295</f>
        <v>28.418998917748922</v>
      </c>
      <c r="N280" s="128">
        <f>Annual!N295</f>
        <v>28.418998917748922</v>
      </c>
      <c r="O280" s="128">
        <f>Annual!O295</f>
        <v>28.418998917748922</v>
      </c>
      <c r="P280" s="128">
        <f>Annual!P295</f>
        <v>28.418998917748922</v>
      </c>
      <c r="Q280" s="128">
        <f>Annual!Q295</f>
        <v>28.418998917748922</v>
      </c>
      <c r="R280" s="128">
        <f>Annual!R295</f>
        <v>28.418998917748922</v>
      </c>
      <c r="S280" s="128">
        <f>Annual!S295</f>
        <v>28.418998917748922</v>
      </c>
      <c r="T280" s="86"/>
      <c r="U280" s="99" t="s">
        <v>129</v>
      </c>
      <c r="V280" s="128">
        <f>Annual!V295</f>
        <v>2.9326493210446647</v>
      </c>
      <c r="W280" s="128">
        <f>Annual!W295</f>
        <v>3.6509055638048968</v>
      </c>
      <c r="X280" s="128">
        <f>Annual!X295</f>
        <v>4.150012705558022</v>
      </c>
      <c r="Y280" s="128">
        <f>Annual!Y295</f>
        <v>4.051296894293559</v>
      </c>
      <c r="Z280" s="128">
        <f>Annual!Z295</f>
        <v>4.355341592988105</v>
      </c>
      <c r="AA280" s="128">
        <f>Annual!AA295</f>
        <v>3.9979903562107491</v>
      </c>
      <c r="AB280" s="128">
        <f>Annual!AB295</f>
        <v>3.6106295128089965</v>
      </c>
      <c r="AC280" s="238">
        <f>Annual!AC295*(1+$AC$214)</f>
        <v>2.8359078260054913</v>
      </c>
      <c r="AD280" s="128">
        <f>Annual!AD295</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Annual!K296</f>
        <v>260.43408279220779</v>
      </c>
      <c r="L281" s="128">
        <f>Annual!L296</f>
        <v>260.43408279220779</v>
      </c>
      <c r="M281" s="128">
        <f>Annual!M296</f>
        <v>260.43408279220779</v>
      </c>
      <c r="N281" s="128">
        <f>Annual!N296</f>
        <v>260.43408279220779</v>
      </c>
      <c r="O281" s="128">
        <f>Annual!O296</f>
        <v>260.43408279220779</v>
      </c>
      <c r="P281" s="128">
        <f>Annual!P296</f>
        <v>260.43408279220779</v>
      </c>
      <c r="Q281" s="128">
        <f>Annual!Q296</f>
        <v>260.43408279220779</v>
      </c>
      <c r="R281" s="128">
        <f>Annual!R296</f>
        <v>260.43408279220779</v>
      </c>
      <c r="S281" s="128">
        <f>Annual!S296</f>
        <v>260.43408279220779</v>
      </c>
      <c r="T281" s="86"/>
      <c r="U281" s="99" t="s">
        <v>130</v>
      </c>
      <c r="V281" s="128">
        <f>Annual!V296</f>
        <v>7.6655099545596039</v>
      </c>
      <c r="W281" s="128">
        <f>Annual!W296</f>
        <v>9.5429251433766105</v>
      </c>
      <c r="X281" s="128">
        <f>Annual!X296</f>
        <v>10.847517116254402</v>
      </c>
      <c r="Y281" s="128">
        <f>Annual!Y296</f>
        <v>10.589488640606104</v>
      </c>
      <c r="Z281" s="128">
        <f>Annual!Z296</f>
        <v>11.38421634560286</v>
      </c>
      <c r="AA281" s="128">
        <f>Annual!AA296</f>
        <v>10.450153263756023</v>
      </c>
      <c r="AB281" s="128">
        <f>Annual!AB296</f>
        <v>9.4376495253121071</v>
      </c>
      <c r="AC281" s="238">
        <f>Annual!AC296*(1+$AC$214)</f>
        <v>7.4126420484242743</v>
      </c>
      <c r="AD281" s="128">
        <f>Annual!AD296</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Annual!K297</f>
        <v>212.0164475108225</v>
      </c>
      <c r="L282" s="128">
        <f>Annual!L297</f>
        <v>212.0164475108225</v>
      </c>
      <c r="M282" s="128">
        <f>Annual!M297</f>
        <v>212.0164475108225</v>
      </c>
      <c r="N282" s="128">
        <f>Annual!N297</f>
        <v>212.0164475108225</v>
      </c>
      <c r="O282" s="128">
        <f>Annual!O297</f>
        <v>212.0164475108225</v>
      </c>
      <c r="P282" s="128">
        <f>Annual!P297</f>
        <v>212.0164475108225</v>
      </c>
      <c r="Q282" s="128">
        <f>Annual!Q297</f>
        <v>212.0164475108225</v>
      </c>
      <c r="R282" s="128">
        <f>Annual!R297</f>
        <v>212.0164475108225</v>
      </c>
      <c r="S282" s="128">
        <f>Annual!S297</f>
        <v>212.0164475108225</v>
      </c>
      <c r="T282" s="86"/>
      <c r="U282" s="99" t="s">
        <v>131</v>
      </c>
      <c r="V282" s="128">
        <f>Annual!V297</f>
        <v>10.903712358523233</v>
      </c>
      <c r="W282" s="128">
        <f>Annual!W297</f>
        <v>13.574218993793698</v>
      </c>
      <c r="X282" s="128">
        <f>Annual!X297</f>
        <v>15.429920141117433</v>
      </c>
      <c r="Y282" s="128">
        <f>Annual!Y297</f>
        <v>15.062890642042328</v>
      </c>
      <c r="Z282" s="128">
        <f>Annual!Z297</f>
        <v>16.193341499193654</v>
      </c>
      <c r="AA282" s="128">
        <f>Annual!AA297</f>
        <v>14.86469471254177</v>
      </c>
      <c r="AB282" s="128">
        <f>Annual!AB297</f>
        <v>13.424470958171057</v>
      </c>
      <c r="AC282" s="238">
        <f>Annual!AC297*(1+$AC$214)</f>
        <v>10.544023449429631</v>
      </c>
      <c r="AD282" s="128">
        <f>Annual!AD297</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Annual!K298</f>
        <v>175.09925595238099</v>
      </c>
      <c r="L283" s="128">
        <f>Annual!L298</f>
        <v>175.09925595238099</v>
      </c>
      <c r="M283" s="128">
        <f>Annual!M298</f>
        <v>175.09925595238099</v>
      </c>
      <c r="N283" s="128">
        <f>Annual!N298</f>
        <v>175.09925595238099</v>
      </c>
      <c r="O283" s="128">
        <f>Annual!O298</f>
        <v>175.09925595238099</v>
      </c>
      <c r="P283" s="128">
        <f>Annual!P298</f>
        <v>175.09925595238099</v>
      </c>
      <c r="Q283" s="128">
        <f>Annual!Q298</f>
        <v>175.09925595238099</v>
      </c>
      <c r="R283" s="128">
        <f>Annual!R298</f>
        <v>175.09925595238099</v>
      </c>
      <c r="S283" s="128">
        <f>Annual!S298</f>
        <v>175.09925595238099</v>
      </c>
      <c r="T283" s="86"/>
      <c r="U283" s="99" t="s">
        <v>132</v>
      </c>
      <c r="V283" s="128">
        <f>Annual!V298</f>
        <v>12.389630866734318</v>
      </c>
      <c r="W283" s="128">
        <f>Annual!W298</f>
        <v>15.424064493580921</v>
      </c>
      <c r="X283" s="128">
        <f>Annual!X298</f>
        <v>17.532653885738213</v>
      </c>
      <c r="Y283" s="128">
        <f>Annual!Y298</f>
        <v>17.115606933175457</v>
      </c>
      <c r="Z283" s="128">
        <f>Annual!Z298</f>
        <v>18.400111547068743</v>
      </c>
      <c r="AA283" s="128">
        <f>Annual!AA298</f>
        <v>16.890401578791568</v>
      </c>
      <c r="AB283" s="128">
        <f>Annual!AB298</f>
        <v>15.253909336935319</v>
      </c>
      <c r="AC283" s="238">
        <f>Annual!AC298*(1+$AC$214)</f>
        <v>11.98092485322282</v>
      </c>
      <c r="AD283" s="128">
        <f>Annual!AD298</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Annual!K299</f>
        <v>126.00252976190475</v>
      </c>
      <c r="L284" s="128">
        <f>Annual!L299</f>
        <v>126.00252976190475</v>
      </c>
      <c r="M284" s="128">
        <f>Annual!M299</f>
        <v>126.00252976190475</v>
      </c>
      <c r="N284" s="128">
        <f>Annual!N299</f>
        <v>126.00252976190475</v>
      </c>
      <c r="O284" s="128">
        <f>Annual!O299</f>
        <v>126.00252976190475</v>
      </c>
      <c r="P284" s="128">
        <f>Annual!P299</f>
        <v>126.00252976190475</v>
      </c>
      <c r="Q284" s="128">
        <f>Annual!Q299</f>
        <v>126.00252976190475</v>
      </c>
      <c r="R284" s="128">
        <f>Annual!R299</f>
        <v>126.00252976190475</v>
      </c>
      <c r="S284" s="128">
        <f>Annual!S299</f>
        <v>126.00252976190475</v>
      </c>
      <c r="T284" s="86"/>
      <c r="U284" s="99" t="s">
        <v>133</v>
      </c>
      <c r="V284" s="128">
        <f>Annual!V299</f>
        <v>4.692257234521489</v>
      </c>
      <c r="W284" s="128">
        <f>Annual!W299</f>
        <v>5.8414717100290403</v>
      </c>
      <c r="X284" s="128">
        <f>Annual!X299</f>
        <v>6.6400462548567187</v>
      </c>
      <c r="Y284" s="128">
        <f>Annual!Y299</f>
        <v>6.4821003401360544</v>
      </c>
      <c r="Z284" s="128">
        <f>Annual!Z299</f>
        <v>6.968573757475701</v>
      </c>
      <c r="AA284" s="128">
        <f>Annual!AA299</f>
        <v>6.3968095461868959</v>
      </c>
      <c r="AB284" s="128">
        <f>Annual!AB299</f>
        <v>5.7770297768230101</v>
      </c>
      <c r="AC284" s="238">
        <f>Annual!AC299*(1+$AC$214)</f>
        <v>4.5374702380952385</v>
      </c>
      <c r="AD284" s="128">
        <f>Annual!AD299</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Annual!K300</f>
        <v>1.869158878504673E-3</v>
      </c>
      <c r="L285" s="128">
        <f>Annual!L300</f>
        <v>1.869158878504673E-3</v>
      </c>
      <c r="M285" s="128">
        <f>Annual!M300</f>
        <v>1.869158878504673E-3</v>
      </c>
      <c r="N285" s="128">
        <f>Annual!N300</f>
        <v>1.869158878504673E-3</v>
      </c>
      <c r="O285" s="128">
        <f>Annual!O300</f>
        <v>1.869158878504673E-3</v>
      </c>
      <c r="P285" s="128">
        <f>Annual!P300</f>
        <v>1.869158878504673E-3</v>
      </c>
      <c r="Q285" s="128">
        <f>Annual!Q300</f>
        <v>1.869158878504673E-3</v>
      </c>
      <c r="R285" s="128">
        <f>Annual!R300</f>
        <v>1.869158878504673E-3</v>
      </c>
      <c r="S285" s="128">
        <f>Annual!S300</f>
        <v>1.869158878504673E-3</v>
      </c>
      <c r="T285" s="86"/>
      <c r="U285" s="99" t="s">
        <v>134</v>
      </c>
      <c r="V285" s="128">
        <f>Annual!V300</f>
        <v>1.353045125794757E-3</v>
      </c>
      <c r="W285" s="128">
        <f>Annual!W300</f>
        <v>1.6844291413892986E-3</v>
      </c>
      <c r="X285" s="128">
        <f>Annual!X300</f>
        <v>1.914703685485781E-3</v>
      </c>
      <c r="Y285" s="128">
        <f>Annual!Y300</f>
        <v>1.869158878504673E-3</v>
      </c>
      <c r="Z285" s="128">
        <f>Annual!Z300</f>
        <v>2.0094368840064859E-3</v>
      </c>
      <c r="AA285" s="128">
        <f>Annual!AA300</f>
        <v>1.8445646827348746E-3</v>
      </c>
      <c r="AB285" s="128">
        <f>Annual!AB300</f>
        <v>1.6658468601410067E-3</v>
      </c>
      <c r="AC285" s="238">
        <f>Annual!AC300*(1+$AC$214)</f>
        <v>1.3084112149532711E-3</v>
      </c>
      <c r="AD285" s="128">
        <f>Annual!AD300</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Annual!K301</f>
        <v>1.869158878504673E-3</v>
      </c>
      <c r="L286" s="128">
        <f>Annual!L301</f>
        <v>1.869158878504673E-3</v>
      </c>
      <c r="M286" s="128">
        <f>Annual!M301</f>
        <v>1.869158878504673E-3</v>
      </c>
      <c r="N286" s="128">
        <f>Annual!N301</f>
        <v>1.869158878504673E-3</v>
      </c>
      <c r="O286" s="128">
        <f>Annual!O301</f>
        <v>1.869158878504673E-3</v>
      </c>
      <c r="P286" s="128">
        <f>Annual!P301</f>
        <v>1.869158878504673E-3</v>
      </c>
      <c r="Q286" s="128">
        <f>Annual!Q301</f>
        <v>1.869158878504673E-3</v>
      </c>
      <c r="R286" s="128">
        <f>Annual!R301</f>
        <v>1.869158878504673E-3</v>
      </c>
      <c r="S286" s="128">
        <f>Annual!S301</f>
        <v>1.869158878504673E-3</v>
      </c>
      <c r="T286" s="86"/>
      <c r="U286" s="99" t="s">
        <v>135</v>
      </c>
      <c r="V286" s="128">
        <f>Annual!V301</f>
        <v>1.353045125794757E-3</v>
      </c>
      <c r="W286" s="128">
        <f>Annual!W301</f>
        <v>1.6844291413892986E-3</v>
      </c>
      <c r="X286" s="128">
        <f>Annual!X301</f>
        <v>1.914703685485781E-3</v>
      </c>
      <c r="Y286" s="128">
        <f>Annual!Y301</f>
        <v>1.869158878504673E-3</v>
      </c>
      <c r="Z286" s="128">
        <f>Annual!Z301</f>
        <v>2.0094368840064859E-3</v>
      </c>
      <c r="AA286" s="128">
        <f>Annual!AA301</f>
        <v>1.8445646827348746E-3</v>
      </c>
      <c r="AB286" s="128">
        <f>Annual!AB301</f>
        <v>1.6658468601410067E-3</v>
      </c>
      <c r="AC286" s="238">
        <f>Annual!AC301*(1+$AC$214)</f>
        <v>1.3084112149532711E-3</v>
      </c>
      <c r="AD286" s="128">
        <f>Annual!AD301</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Annual!K302</f>
        <v>1.869158878504673E-3</v>
      </c>
      <c r="L287" s="128">
        <f>Annual!L302</f>
        <v>1.869158878504673E-3</v>
      </c>
      <c r="M287" s="128">
        <f>Annual!M302</f>
        <v>1.869158878504673E-3</v>
      </c>
      <c r="N287" s="128">
        <f>Annual!N302</f>
        <v>1.869158878504673E-3</v>
      </c>
      <c r="O287" s="128">
        <f>Annual!O302</f>
        <v>1.869158878504673E-3</v>
      </c>
      <c r="P287" s="128">
        <f>Annual!P302</f>
        <v>1.869158878504673E-3</v>
      </c>
      <c r="Q287" s="128">
        <f>Annual!Q302</f>
        <v>1.869158878504673E-3</v>
      </c>
      <c r="R287" s="128">
        <f>Annual!R302</f>
        <v>1.869158878504673E-3</v>
      </c>
      <c r="S287" s="128">
        <f>Annual!S302</f>
        <v>1.869158878504673E-3</v>
      </c>
      <c r="T287" s="86"/>
      <c r="U287" s="99" t="s">
        <v>136</v>
      </c>
      <c r="V287" s="128">
        <f>Annual!V302</f>
        <v>1.353045125794757E-3</v>
      </c>
      <c r="W287" s="128">
        <f>Annual!W302</f>
        <v>1.6844291413892986E-3</v>
      </c>
      <c r="X287" s="128">
        <f>Annual!X302</f>
        <v>1.914703685485781E-3</v>
      </c>
      <c r="Y287" s="128">
        <f>Annual!Y302</f>
        <v>1.869158878504673E-3</v>
      </c>
      <c r="Z287" s="128">
        <f>Annual!Z302</f>
        <v>2.0094368840064859E-3</v>
      </c>
      <c r="AA287" s="128">
        <f>Annual!AA302</f>
        <v>1.8445646827348746E-3</v>
      </c>
      <c r="AB287" s="128">
        <f>Annual!AB302</f>
        <v>1.6658468601410067E-3</v>
      </c>
      <c r="AC287" s="238">
        <f>Annual!AC302*(1+$AC$214)</f>
        <v>1.3084112149532711E-3</v>
      </c>
      <c r="AD287" s="128">
        <f>Annual!AD302</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Annual!K303</f>
        <v>1.869158878504673E-3</v>
      </c>
      <c r="L288" s="128">
        <f>Annual!L303</f>
        <v>1.869158878504673E-3</v>
      </c>
      <c r="M288" s="128">
        <f>Annual!M303</f>
        <v>1.869158878504673E-3</v>
      </c>
      <c r="N288" s="128">
        <f>Annual!N303</f>
        <v>1.869158878504673E-3</v>
      </c>
      <c r="O288" s="128">
        <f>Annual!O303</f>
        <v>1.869158878504673E-3</v>
      </c>
      <c r="P288" s="128">
        <f>Annual!P303</f>
        <v>1.869158878504673E-3</v>
      </c>
      <c r="Q288" s="128">
        <f>Annual!Q303</f>
        <v>1.869158878504673E-3</v>
      </c>
      <c r="R288" s="128">
        <f>Annual!R303</f>
        <v>1.869158878504673E-3</v>
      </c>
      <c r="S288" s="128">
        <f>Annual!S303</f>
        <v>1.869158878504673E-3</v>
      </c>
      <c r="T288" s="86"/>
      <c r="U288" s="99" t="s">
        <v>137</v>
      </c>
      <c r="V288" s="128">
        <f>Annual!V303</f>
        <v>1.353045125794757E-3</v>
      </c>
      <c r="W288" s="128">
        <f>Annual!W303</f>
        <v>1.6844291413892986E-3</v>
      </c>
      <c r="X288" s="128">
        <f>Annual!X303</f>
        <v>1.914703685485781E-3</v>
      </c>
      <c r="Y288" s="128">
        <f>Annual!Y303</f>
        <v>1.869158878504673E-3</v>
      </c>
      <c r="Z288" s="128">
        <f>Annual!Z303</f>
        <v>2.0094368840064859E-3</v>
      </c>
      <c r="AA288" s="128">
        <f>Annual!AA303</f>
        <v>1.8445646827348746E-3</v>
      </c>
      <c r="AB288" s="128">
        <f>Annual!AB303</f>
        <v>1.6658468601410067E-3</v>
      </c>
      <c r="AC288" s="238">
        <f>Annual!AC303*(1+$AC$214)</f>
        <v>1.3084112149532711E-3</v>
      </c>
      <c r="AD288" s="128">
        <f>Annual!AD303</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777</v>
      </c>
      <c r="J289" s="99" t="s">
        <v>366</v>
      </c>
      <c r="K289" s="128">
        <f>Annual!K304</f>
        <v>0</v>
      </c>
      <c r="L289" s="128">
        <f>Annual!L304</f>
        <v>0</v>
      </c>
      <c r="M289" s="128">
        <f>Annual!M304</f>
        <v>0</v>
      </c>
      <c r="N289" s="128">
        <f>Annual!N304</f>
        <v>0</v>
      </c>
      <c r="O289" s="128">
        <f>Annual!O304</f>
        <v>0</v>
      </c>
      <c r="P289" s="128">
        <f>Annual!P304</f>
        <v>0</v>
      </c>
      <c r="Q289" s="128">
        <f>Annual!Q304</f>
        <v>0</v>
      </c>
      <c r="R289" s="128">
        <f>Annual!R304</f>
        <v>0</v>
      </c>
      <c r="S289" s="128">
        <f>Annual!S304</f>
        <v>0</v>
      </c>
      <c r="T289" s="86"/>
      <c r="U289" s="99" t="s">
        <v>364</v>
      </c>
      <c r="V289" s="128">
        <f>Annual!V304</f>
        <v>0</v>
      </c>
      <c r="W289" s="128">
        <f>Annual!W304</f>
        <v>0</v>
      </c>
      <c r="X289" s="128">
        <f>Annual!X304</f>
        <v>0</v>
      </c>
      <c r="Y289" s="128">
        <f>Annual!Y304</f>
        <v>0</v>
      </c>
      <c r="Z289" s="128">
        <f>Annual!Z304</f>
        <v>0</v>
      </c>
      <c r="AA289" s="128">
        <f>Annual!AA304</f>
        <v>0</v>
      </c>
      <c r="AB289" s="128">
        <f>Annual!AB304</f>
        <v>0</v>
      </c>
      <c r="AC289" s="238">
        <f>Annual!AC304*(1+$AC$214)</f>
        <v>0</v>
      </c>
      <c r="AD289" s="128">
        <f>Annual!AD304</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Annual!K305</f>
        <v>28.418998917748922</v>
      </c>
      <c r="L290" s="128">
        <f>Annual!L305</f>
        <v>28.418998917748922</v>
      </c>
      <c r="M290" s="128">
        <f>Annual!M305</f>
        <v>28.418998917748922</v>
      </c>
      <c r="N290" s="128">
        <f>Annual!N305</f>
        <v>28.418998917748922</v>
      </c>
      <c r="O290" s="128">
        <f>Annual!O305</f>
        <v>28.418998917748922</v>
      </c>
      <c r="P290" s="128">
        <f>Annual!P305</f>
        <v>28.418998917748922</v>
      </c>
      <c r="Q290" s="128">
        <f>Annual!Q305</f>
        <v>28.418998917748922</v>
      </c>
      <c r="R290" s="128">
        <f>Annual!R305</f>
        <v>28.418998917748922</v>
      </c>
      <c r="S290" s="128">
        <f>Annual!S305</f>
        <v>28.418998917748922</v>
      </c>
      <c r="T290" s="86"/>
      <c r="U290" s="99" t="s">
        <v>129</v>
      </c>
      <c r="V290" s="128">
        <f>Annual!V305</f>
        <v>2.9326493210446647</v>
      </c>
      <c r="W290" s="128">
        <f>Annual!W305</f>
        <v>3.6509055638048968</v>
      </c>
      <c r="X290" s="128">
        <f>Annual!X305</f>
        <v>4.150012705558022</v>
      </c>
      <c r="Y290" s="128">
        <f>Annual!Y305</f>
        <v>4.051296894293559</v>
      </c>
      <c r="Z290" s="128">
        <f>Annual!Z305</f>
        <v>4.355341592988105</v>
      </c>
      <c r="AA290" s="128">
        <f>Annual!AA305</f>
        <v>3.9979903562107491</v>
      </c>
      <c r="AB290" s="128">
        <f>Annual!AB305</f>
        <v>3.6106295128089965</v>
      </c>
      <c r="AC290" s="238">
        <f>Annual!AC305*(1+$AC$214)</f>
        <v>2.8359078260054913</v>
      </c>
      <c r="AD290" s="128">
        <f>Annual!AD305</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Annual!K306</f>
        <v>260.43408279220779</v>
      </c>
      <c r="L291" s="128">
        <f>Annual!L306</f>
        <v>260.43408279220779</v>
      </c>
      <c r="M291" s="128">
        <f>Annual!M306</f>
        <v>260.43408279220779</v>
      </c>
      <c r="N291" s="128">
        <f>Annual!N306</f>
        <v>260.43408279220779</v>
      </c>
      <c r="O291" s="128">
        <f>Annual!O306</f>
        <v>260.43408279220779</v>
      </c>
      <c r="P291" s="128">
        <f>Annual!P306</f>
        <v>260.43408279220779</v>
      </c>
      <c r="Q291" s="128">
        <f>Annual!Q306</f>
        <v>260.43408279220779</v>
      </c>
      <c r="R291" s="128">
        <f>Annual!R306</f>
        <v>260.43408279220779</v>
      </c>
      <c r="S291" s="128">
        <f>Annual!S306</f>
        <v>260.43408279220779</v>
      </c>
      <c r="T291" s="86"/>
      <c r="U291" s="99" t="s">
        <v>130</v>
      </c>
      <c r="V291" s="128">
        <f>Annual!V306</f>
        <v>4.9825814704637423</v>
      </c>
      <c r="W291" s="128">
        <f>Annual!W306</f>
        <v>6.2029013431947968</v>
      </c>
      <c r="X291" s="128">
        <f>Annual!X306</f>
        <v>7.0508861255653601</v>
      </c>
      <c r="Y291" s="128">
        <f>Annual!Y306</f>
        <v>6.8831676163939672</v>
      </c>
      <c r="Z291" s="128">
        <f>Annual!Z306</f>
        <v>7.3997406246418587</v>
      </c>
      <c r="AA291" s="128">
        <f>Annual!AA306</f>
        <v>6.7925996214414148</v>
      </c>
      <c r="AB291" s="128">
        <f>Annual!AB306</f>
        <v>6.1344721914528693</v>
      </c>
      <c r="AC291" s="238">
        <f>Annual!AC306*(1+$AC$214)</f>
        <v>4.8182173314757772</v>
      </c>
      <c r="AD291" s="128">
        <f>Annual!AD306</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Annual!K307</f>
        <v>212.0164475108225</v>
      </c>
      <c r="L292" s="128">
        <f>Annual!L307</f>
        <v>212.0164475108225</v>
      </c>
      <c r="M292" s="128">
        <f>Annual!M307</f>
        <v>212.0164475108225</v>
      </c>
      <c r="N292" s="128">
        <f>Annual!N307</f>
        <v>212.0164475108225</v>
      </c>
      <c r="O292" s="128">
        <f>Annual!O307</f>
        <v>212.0164475108225</v>
      </c>
      <c r="P292" s="128">
        <f>Annual!P307</f>
        <v>212.0164475108225</v>
      </c>
      <c r="Q292" s="128">
        <f>Annual!Q307</f>
        <v>212.0164475108225</v>
      </c>
      <c r="R292" s="128">
        <f>Annual!R307</f>
        <v>212.0164475108225</v>
      </c>
      <c r="S292" s="128">
        <f>Annual!S307</f>
        <v>212.0164475108225</v>
      </c>
      <c r="T292" s="86"/>
      <c r="U292" s="99" t="s">
        <v>131</v>
      </c>
      <c r="V292" s="128">
        <f>Annual!V307</f>
        <v>10.903712358523233</v>
      </c>
      <c r="W292" s="128">
        <f>Annual!W307</f>
        <v>13.574218993793698</v>
      </c>
      <c r="X292" s="128">
        <f>Annual!X307</f>
        <v>15.429920141117433</v>
      </c>
      <c r="Y292" s="128">
        <f>Annual!Y307</f>
        <v>15.062890642042328</v>
      </c>
      <c r="Z292" s="128">
        <f>Annual!Z307</f>
        <v>16.193341499193654</v>
      </c>
      <c r="AA292" s="128">
        <f>Annual!AA307</f>
        <v>14.86469471254177</v>
      </c>
      <c r="AB292" s="128">
        <f>Annual!AB307</f>
        <v>13.424470958171057</v>
      </c>
      <c r="AC292" s="238">
        <f>Annual!AC307*(1+$AC$214)</f>
        <v>10.544023449429631</v>
      </c>
      <c r="AD292" s="128">
        <f>Annual!AD307</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Annual!K308</f>
        <v>177.45267857142855</v>
      </c>
      <c r="L293" s="128">
        <f>Annual!L308</f>
        <v>177.45267857142855</v>
      </c>
      <c r="M293" s="128">
        <f>Annual!M308</f>
        <v>177.45267857142855</v>
      </c>
      <c r="N293" s="128">
        <f>Annual!N308</f>
        <v>177.45267857142855</v>
      </c>
      <c r="O293" s="128">
        <f>Annual!O308</f>
        <v>177.45267857142855</v>
      </c>
      <c r="P293" s="128">
        <f>Annual!P308</f>
        <v>177.45267857142855</v>
      </c>
      <c r="Q293" s="128">
        <f>Annual!Q308</f>
        <v>177.45267857142855</v>
      </c>
      <c r="R293" s="128">
        <f>Annual!R308</f>
        <v>177.45267857142855</v>
      </c>
      <c r="S293" s="128">
        <f>Annual!S308</f>
        <v>177.45267857142855</v>
      </c>
      <c r="T293" s="86"/>
      <c r="U293" s="99" t="s">
        <v>132</v>
      </c>
      <c r="V293" s="128">
        <f>Annual!V308</f>
        <v>27.852525717793068</v>
      </c>
      <c r="W293" s="128">
        <f>Annual!W308</f>
        <v>34.674088163015305</v>
      </c>
      <c r="X293" s="128">
        <f>Annual!X308</f>
        <v>39.414305277232415</v>
      </c>
      <c r="Y293" s="128">
        <f>Annual!Y308</f>
        <v>38.476762335338208</v>
      </c>
      <c r="Z293" s="128">
        <f>Annual!Z308</f>
        <v>41.364394596372364</v>
      </c>
      <c r="AA293" s="128">
        <f>Annual!AA308</f>
        <v>37.970489146715337</v>
      </c>
      <c r="AB293" s="128">
        <f>Annual!AB308</f>
        <v>34.291570642722476</v>
      </c>
      <c r="AC293" s="238">
        <f>Annual!AC308*(1+$AC$214)</f>
        <v>26.93373363473675</v>
      </c>
      <c r="AD293" s="128">
        <f>Annual!AD308</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Annual!K309</f>
        <v>128.60982142857142</v>
      </c>
      <c r="L294" s="128">
        <f>Annual!L309</f>
        <v>128.60982142857142</v>
      </c>
      <c r="M294" s="128">
        <f>Annual!M309</f>
        <v>128.60982142857142</v>
      </c>
      <c r="N294" s="128">
        <f>Annual!N309</f>
        <v>128.60982142857142</v>
      </c>
      <c r="O294" s="128">
        <f>Annual!O309</f>
        <v>128.60982142857142</v>
      </c>
      <c r="P294" s="128">
        <f>Annual!P309</f>
        <v>128.60982142857142</v>
      </c>
      <c r="Q294" s="128">
        <f>Annual!Q309</f>
        <v>128.60982142857142</v>
      </c>
      <c r="R294" s="128">
        <f>Annual!R309</f>
        <v>128.60982142857142</v>
      </c>
      <c r="S294" s="128">
        <f>Annual!S309</f>
        <v>128.60982142857142</v>
      </c>
      <c r="T294" s="86"/>
      <c r="U294" s="99" t="s">
        <v>133</v>
      </c>
      <c r="V294" s="128">
        <f>Annual!V309</f>
        <v>10.450229532163744</v>
      </c>
      <c r="W294" s="128">
        <f>Annual!W309</f>
        <v>13.009670426065163</v>
      </c>
      <c r="X294" s="128">
        <f>Annual!X309</f>
        <v>14.788193400167088</v>
      </c>
      <c r="Y294" s="128">
        <f>Annual!Y309</f>
        <v>14.436428571428575</v>
      </c>
      <c r="Z294" s="128">
        <f>Annual!Z309</f>
        <v>15.519864243943196</v>
      </c>
      <c r="AA294" s="128">
        <f>Annual!AA309</f>
        <v>14.246475563909778</v>
      </c>
      <c r="AB294" s="128">
        <f>Annual!AB309</f>
        <v>12.866150375939853</v>
      </c>
      <c r="AC294" s="238">
        <f>Annual!AC309*(1+$AC$214)</f>
        <v>10.105500000000003</v>
      </c>
      <c r="AD294" s="128">
        <f>Annual!AD309</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Annual!K310</f>
        <v>0</v>
      </c>
      <c r="L295" s="128">
        <f>Annual!L310</f>
        <v>0</v>
      </c>
      <c r="M295" s="128">
        <f>Annual!M310</f>
        <v>0</v>
      </c>
      <c r="N295" s="128">
        <f>Annual!N310</f>
        <v>0</v>
      </c>
      <c r="O295" s="128">
        <f>Annual!O310</f>
        <v>0</v>
      </c>
      <c r="P295" s="128">
        <f>Annual!P310</f>
        <v>0</v>
      </c>
      <c r="Q295" s="128">
        <f>Annual!Q310</f>
        <v>0</v>
      </c>
      <c r="R295" s="128">
        <f>Annual!R310</f>
        <v>0</v>
      </c>
      <c r="S295" s="128">
        <f>Annual!S310</f>
        <v>0</v>
      </c>
      <c r="T295" s="86"/>
      <c r="U295" s="99" t="s">
        <v>134</v>
      </c>
      <c r="V295" s="128">
        <f>Annual!V310</f>
        <v>0</v>
      </c>
      <c r="W295" s="128">
        <f>Annual!W310</f>
        <v>0</v>
      </c>
      <c r="X295" s="128">
        <f>Annual!X310</f>
        <v>0</v>
      </c>
      <c r="Y295" s="128">
        <f>Annual!Y310</f>
        <v>0</v>
      </c>
      <c r="Z295" s="128">
        <f>Annual!Z310</f>
        <v>0</v>
      </c>
      <c r="AA295" s="128">
        <f>Annual!AA310</f>
        <v>0</v>
      </c>
      <c r="AB295" s="128">
        <f>Annual!AB310</f>
        <v>0</v>
      </c>
      <c r="AC295" s="238">
        <f>Annual!AC310*(1+$AC$214)</f>
        <v>0</v>
      </c>
      <c r="AD295" s="128">
        <f>Annual!AD310</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Annual!K311</f>
        <v>0</v>
      </c>
      <c r="L296" s="128">
        <f>Annual!L311</f>
        <v>0</v>
      </c>
      <c r="M296" s="128">
        <f>Annual!M311</f>
        <v>0</v>
      </c>
      <c r="N296" s="128">
        <f>Annual!N311</f>
        <v>0</v>
      </c>
      <c r="O296" s="128">
        <f>Annual!O311</f>
        <v>0</v>
      </c>
      <c r="P296" s="128">
        <f>Annual!P311</f>
        <v>0</v>
      </c>
      <c r="Q296" s="128">
        <f>Annual!Q311</f>
        <v>0</v>
      </c>
      <c r="R296" s="128">
        <f>Annual!R311</f>
        <v>0</v>
      </c>
      <c r="S296" s="128">
        <f>Annual!S311</f>
        <v>0</v>
      </c>
      <c r="T296" s="86"/>
      <c r="U296" s="99" t="s">
        <v>135</v>
      </c>
      <c r="V296" s="128">
        <f>Annual!V311</f>
        <v>0</v>
      </c>
      <c r="W296" s="128">
        <f>Annual!W311</f>
        <v>0</v>
      </c>
      <c r="X296" s="128">
        <f>Annual!X311</f>
        <v>0</v>
      </c>
      <c r="Y296" s="128">
        <f>Annual!Y311</f>
        <v>0</v>
      </c>
      <c r="Z296" s="128">
        <f>Annual!Z311</f>
        <v>0</v>
      </c>
      <c r="AA296" s="128">
        <f>Annual!AA311</f>
        <v>0</v>
      </c>
      <c r="AB296" s="128">
        <f>Annual!AB311</f>
        <v>0</v>
      </c>
      <c r="AC296" s="238">
        <f>Annual!AC311*(1+$AC$214)</f>
        <v>0</v>
      </c>
      <c r="AD296" s="128">
        <f>Annual!AD311</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Annual!K312</f>
        <v>0</v>
      </c>
      <c r="L297" s="128">
        <f>Annual!L312</f>
        <v>0</v>
      </c>
      <c r="M297" s="128">
        <f>Annual!M312</f>
        <v>0</v>
      </c>
      <c r="N297" s="128">
        <f>Annual!N312</f>
        <v>0</v>
      </c>
      <c r="O297" s="128">
        <f>Annual!O312</f>
        <v>0</v>
      </c>
      <c r="P297" s="128">
        <f>Annual!P312</f>
        <v>0</v>
      </c>
      <c r="Q297" s="128">
        <f>Annual!Q312</f>
        <v>0</v>
      </c>
      <c r="R297" s="128">
        <f>Annual!R312</f>
        <v>0</v>
      </c>
      <c r="S297" s="128">
        <f>Annual!S312</f>
        <v>0</v>
      </c>
      <c r="T297" s="86"/>
      <c r="U297" s="99" t="s">
        <v>136</v>
      </c>
      <c r="V297" s="128">
        <f>Annual!V312</f>
        <v>0</v>
      </c>
      <c r="W297" s="128">
        <f>Annual!W312</f>
        <v>0</v>
      </c>
      <c r="X297" s="128">
        <f>Annual!X312</f>
        <v>0</v>
      </c>
      <c r="Y297" s="128">
        <f>Annual!Y312</f>
        <v>0</v>
      </c>
      <c r="Z297" s="128">
        <f>Annual!Z312</f>
        <v>0</v>
      </c>
      <c r="AA297" s="128">
        <f>Annual!AA312</f>
        <v>0</v>
      </c>
      <c r="AB297" s="128">
        <f>Annual!AB312</f>
        <v>0</v>
      </c>
      <c r="AC297" s="238">
        <f>Annual!AC312*(1+$AC$214)</f>
        <v>0</v>
      </c>
      <c r="AD297" s="128">
        <f>Annual!AD312</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Annual!K313</f>
        <v>0</v>
      </c>
      <c r="L298" s="128">
        <f>Annual!L313</f>
        <v>0</v>
      </c>
      <c r="M298" s="128">
        <f>Annual!M313</f>
        <v>0</v>
      </c>
      <c r="N298" s="128">
        <f>Annual!N313</f>
        <v>0</v>
      </c>
      <c r="O298" s="128">
        <f>Annual!O313</f>
        <v>0</v>
      </c>
      <c r="P298" s="128">
        <f>Annual!P313</f>
        <v>0</v>
      </c>
      <c r="Q298" s="128">
        <f>Annual!Q313</f>
        <v>0</v>
      </c>
      <c r="R298" s="128">
        <f>Annual!R313</f>
        <v>0</v>
      </c>
      <c r="S298" s="128">
        <f>Annual!S313</f>
        <v>0</v>
      </c>
      <c r="T298" s="86"/>
      <c r="U298" s="99" t="s">
        <v>137</v>
      </c>
      <c r="V298" s="128">
        <f>Annual!V313</f>
        <v>0</v>
      </c>
      <c r="W298" s="128">
        <f>Annual!W313</f>
        <v>0</v>
      </c>
      <c r="X298" s="128">
        <f>Annual!X313</f>
        <v>0</v>
      </c>
      <c r="Y298" s="128">
        <f>Annual!Y313</f>
        <v>0</v>
      </c>
      <c r="Z298" s="128">
        <f>Annual!Z313</f>
        <v>0</v>
      </c>
      <c r="AA298" s="128">
        <f>Annual!AA313</f>
        <v>0</v>
      </c>
      <c r="AB298" s="128">
        <f>Annual!AB313</f>
        <v>0</v>
      </c>
      <c r="AC298" s="238">
        <f>Annual!AC313*(1+$AC$214)</f>
        <v>0</v>
      </c>
      <c r="AD298" s="128">
        <f>Annual!AD313</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778</v>
      </c>
      <c r="J299" s="99" t="s">
        <v>366</v>
      </c>
      <c r="K299" s="128">
        <f>Annual!K314</f>
        <v>0</v>
      </c>
      <c r="L299" s="128">
        <f>Annual!L314</f>
        <v>0</v>
      </c>
      <c r="M299" s="128">
        <f>Annual!M314</f>
        <v>0</v>
      </c>
      <c r="N299" s="128">
        <f>Annual!N314</f>
        <v>0</v>
      </c>
      <c r="O299" s="128">
        <f>Annual!O314</f>
        <v>0</v>
      </c>
      <c r="P299" s="128">
        <f>Annual!P314</f>
        <v>0</v>
      </c>
      <c r="Q299" s="128">
        <f>Annual!Q314</f>
        <v>0</v>
      </c>
      <c r="R299" s="128">
        <f>Annual!R314</f>
        <v>0</v>
      </c>
      <c r="S299" s="128">
        <f>Annual!S314</f>
        <v>0</v>
      </c>
      <c r="T299" s="86"/>
      <c r="U299" s="99" t="s">
        <v>364</v>
      </c>
      <c r="V299" s="128">
        <f>Annual!V314</f>
        <v>0</v>
      </c>
      <c r="W299" s="128">
        <f>Annual!W314</f>
        <v>0</v>
      </c>
      <c r="X299" s="128">
        <f>Annual!X314</f>
        <v>0</v>
      </c>
      <c r="Y299" s="128">
        <f>Annual!Y314</f>
        <v>0</v>
      </c>
      <c r="Z299" s="128">
        <f>Annual!Z314</f>
        <v>0</v>
      </c>
      <c r="AA299" s="128">
        <f>Annual!AA314</f>
        <v>0</v>
      </c>
      <c r="AB299" s="128">
        <f>Annual!AB314</f>
        <v>0</v>
      </c>
      <c r="AC299" s="238">
        <f>Annual!AC314*(1+$AC$214)</f>
        <v>0</v>
      </c>
      <c r="AD299" s="128">
        <f>Annual!AD314</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Annual!K315</f>
        <v>28.418998917748922</v>
      </c>
      <c r="L300" s="128">
        <f>Annual!L315</f>
        <v>28.418998917748922</v>
      </c>
      <c r="M300" s="128">
        <f>Annual!M315</f>
        <v>28.418998917748922</v>
      </c>
      <c r="N300" s="128">
        <f>Annual!N315</f>
        <v>28.418998917748922</v>
      </c>
      <c r="O300" s="128">
        <f>Annual!O315</f>
        <v>28.418998917748922</v>
      </c>
      <c r="P300" s="128">
        <f>Annual!P315</f>
        <v>28.418998917748922</v>
      </c>
      <c r="Q300" s="128">
        <f>Annual!Q315</f>
        <v>28.418998917748922</v>
      </c>
      <c r="R300" s="128">
        <f>Annual!R315</f>
        <v>28.418998917748922</v>
      </c>
      <c r="S300" s="128">
        <f>Annual!S315</f>
        <v>28.418998917748922</v>
      </c>
      <c r="T300" s="86"/>
      <c r="U300" s="99" t="s">
        <v>129</v>
      </c>
      <c r="V300" s="128">
        <f>Annual!V315</f>
        <v>2.9326493210446647</v>
      </c>
      <c r="W300" s="128">
        <f>Annual!W315</f>
        <v>3.6509055638048968</v>
      </c>
      <c r="X300" s="128">
        <f>Annual!X315</f>
        <v>4.150012705558022</v>
      </c>
      <c r="Y300" s="128">
        <f>Annual!Y315</f>
        <v>4.051296894293559</v>
      </c>
      <c r="Z300" s="128">
        <f>Annual!Z315</f>
        <v>4.355341592988105</v>
      </c>
      <c r="AA300" s="128">
        <f>Annual!AA315</f>
        <v>3.9979903562107491</v>
      </c>
      <c r="AB300" s="128">
        <f>Annual!AB315</f>
        <v>3.6106295128089965</v>
      </c>
      <c r="AC300" s="238">
        <f>Annual!AC315*(1+$AC$214)</f>
        <v>2.8359078260054913</v>
      </c>
      <c r="AD300" s="128">
        <f>Annual!AD315</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Annual!K316</f>
        <v>260.43408279220779</v>
      </c>
      <c r="L301" s="128">
        <f>Annual!L316</f>
        <v>260.43408279220779</v>
      </c>
      <c r="M301" s="128">
        <f>Annual!M316</f>
        <v>260.43408279220779</v>
      </c>
      <c r="N301" s="128">
        <f>Annual!N316</f>
        <v>260.43408279220779</v>
      </c>
      <c r="O301" s="128">
        <f>Annual!O316</f>
        <v>260.43408279220779</v>
      </c>
      <c r="P301" s="128">
        <f>Annual!P316</f>
        <v>260.43408279220779</v>
      </c>
      <c r="Q301" s="128">
        <f>Annual!Q316</f>
        <v>260.43408279220779</v>
      </c>
      <c r="R301" s="128">
        <f>Annual!R316</f>
        <v>260.43408279220779</v>
      </c>
      <c r="S301" s="128">
        <f>Annual!S316</f>
        <v>260.43408279220779</v>
      </c>
      <c r="T301" s="86"/>
      <c r="U301" s="99" t="s">
        <v>130</v>
      </c>
      <c r="V301" s="128">
        <f>Annual!V316</f>
        <v>4.9825814704637423</v>
      </c>
      <c r="W301" s="128">
        <f>Annual!W316</f>
        <v>6.2029013431947968</v>
      </c>
      <c r="X301" s="128">
        <f>Annual!X316</f>
        <v>7.0508861255653601</v>
      </c>
      <c r="Y301" s="128">
        <f>Annual!Y316</f>
        <v>6.8831676163939672</v>
      </c>
      <c r="Z301" s="128">
        <f>Annual!Z316</f>
        <v>7.3997406246418587</v>
      </c>
      <c r="AA301" s="128">
        <f>Annual!AA316</f>
        <v>6.7925996214414148</v>
      </c>
      <c r="AB301" s="128">
        <f>Annual!AB316</f>
        <v>6.1344721914528693</v>
      </c>
      <c r="AC301" s="238">
        <f>Annual!AC316*(1+$AC$214)</f>
        <v>4.8182173314757772</v>
      </c>
      <c r="AD301" s="128">
        <f>Annual!AD316</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Annual!K317</f>
        <v>212.0164475108225</v>
      </c>
      <c r="L302" s="128">
        <f>Annual!L317</f>
        <v>212.0164475108225</v>
      </c>
      <c r="M302" s="128">
        <f>Annual!M317</f>
        <v>212.0164475108225</v>
      </c>
      <c r="N302" s="128">
        <f>Annual!N317</f>
        <v>212.0164475108225</v>
      </c>
      <c r="O302" s="128">
        <f>Annual!O317</f>
        <v>212.0164475108225</v>
      </c>
      <c r="P302" s="128">
        <f>Annual!P317</f>
        <v>212.0164475108225</v>
      </c>
      <c r="Q302" s="128">
        <f>Annual!Q317</f>
        <v>212.0164475108225</v>
      </c>
      <c r="R302" s="128">
        <f>Annual!R317</f>
        <v>212.0164475108225</v>
      </c>
      <c r="S302" s="128">
        <f>Annual!S317</f>
        <v>212.0164475108225</v>
      </c>
      <c r="T302" s="86"/>
      <c r="U302" s="99" t="s">
        <v>131</v>
      </c>
      <c r="V302" s="128">
        <f>Annual!V317</f>
        <v>10.903712358523233</v>
      </c>
      <c r="W302" s="128">
        <f>Annual!W317</f>
        <v>13.574218993793698</v>
      </c>
      <c r="X302" s="128">
        <f>Annual!X317</f>
        <v>15.429920141117433</v>
      </c>
      <c r="Y302" s="128">
        <f>Annual!Y317</f>
        <v>15.062890642042328</v>
      </c>
      <c r="Z302" s="128">
        <f>Annual!Z317</f>
        <v>16.193341499193654</v>
      </c>
      <c r="AA302" s="128">
        <f>Annual!AA317</f>
        <v>14.86469471254177</v>
      </c>
      <c r="AB302" s="128">
        <f>Annual!AB317</f>
        <v>13.424470958171057</v>
      </c>
      <c r="AC302" s="238">
        <f>Annual!AC317*(1+$AC$214)</f>
        <v>10.544023449429631</v>
      </c>
      <c r="AD302" s="128">
        <f>Annual!AD317</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Annual!K318</f>
        <v>175.09925595238099</v>
      </c>
      <c r="L303" s="128">
        <f>Annual!L318</f>
        <v>175.09925595238099</v>
      </c>
      <c r="M303" s="128">
        <f>Annual!M318</f>
        <v>175.09925595238099</v>
      </c>
      <c r="N303" s="128">
        <f>Annual!N318</f>
        <v>175.09925595238099</v>
      </c>
      <c r="O303" s="128">
        <f>Annual!O318</f>
        <v>175.09925595238099</v>
      </c>
      <c r="P303" s="128">
        <f>Annual!P318</f>
        <v>175.09925595238099</v>
      </c>
      <c r="Q303" s="128">
        <f>Annual!Q318</f>
        <v>175.09925595238099</v>
      </c>
      <c r="R303" s="128">
        <f>Annual!R318</f>
        <v>175.09925595238099</v>
      </c>
      <c r="S303" s="128">
        <f>Annual!S318</f>
        <v>175.09925595238099</v>
      </c>
      <c r="T303" s="86"/>
      <c r="U303" s="99" t="s">
        <v>132</v>
      </c>
      <c r="V303" s="128">
        <f>Annual!V318</f>
        <v>12.389630866734318</v>
      </c>
      <c r="W303" s="128">
        <f>Annual!W318</f>
        <v>15.424064493580921</v>
      </c>
      <c r="X303" s="128">
        <f>Annual!X318</f>
        <v>17.532653885738213</v>
      </c>
      <c r="Y303" s="128">
        <f>Annual!Y318</f>
        <v>17.115606933175457</v>
      </c>
      <c r="Z303" s="128">
        <f>Annual!Z318</f>
        <v>18.400111547068743</v>
      </c>
      <c r="AA303" s="128">
        <f>Annual!AA318</f>
        <v>16.890401578791568</v>
      </c>
      <c r="AB303" s="128">
        <f>Annual!AB318</f>
        <v>15.253909336935319</v>
      </c>
      <c r="AC303" s="238">
        <f>Annual!AC318*(1+$AC$214)</f>
        <v>11.98092485322282</v>
      </c>
      <c r="AD303" s="128">
        <f>Annual!AD318</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Annual!K319</f>
        <v>126.00252976190475</v>
      </c>
      <c r="L304" s="128">
        <f>Annual!L319</f>
        <v>126.00252976190475</v>
      </c>
      <c r="M304" s="128">
        <f>Annual!M319</f>
        <v>126.00252976190475</v>
      </c>
      <c r="N304" s="128">
        <f>Annual!N319</f>
        <v>126.00252976190475</v>
      </c>
      <c r="O304" s="128">
        <f>Annual!O319</f>
        <v>126.00252976190475</v>
      </c>
      <c r="P304" s="128">
        <f>Annual!P319</f>
        <v>126.00252976190475</v>
      </c>
      <c r="Q304" s="128">
        <f>Annual!Q319</f>
        <v>126.00252976190475</v>
      </c>
      <c r="R304" s="128">
        <f>Annual!R319</f>
        <v>126.00252976190475</v>
      </c>
      <c r="S304" s="128">
        <f>Annual!S319</f>
        <v>126.00252976190475</v>
      </c>
      <c r="T304" s="86"/>
      <c r="U304" s="99" t="s">
        <v>133</v>
      </c>
      <c r="V304" s="128">
        <f>Annual!V319</f>
        <v>4.692257234521489</v>
      </c>
      <c r="W304" s="128">
        <f>Annual!W319</f>
        <v>5.8414717100290403</v>
      </c>
      <c r="X304" s="128">
        <f>Annual!X319</f>
        <v>6.6400462548567187</v>
      </c>
      <c r="Y304" s="128">
        <f>Annual!Y319</f>
        <v>6.4821003401360544</v>
      </c>
      <c r="Z304" s="128">
        <f>Annual!Z319</f>
        <v>6.968573757475701</v>
      </c>
      <c r="AA304" s="128">
        <f>Annual!AA319</f>
        <v>6.3968095461868959</v>
      </c>
      <c r="AB304" s="128">
        <f>Annual!AB319</f>
        <v>5.7770297768230101</v>
      </c>
      <c r="AC304" s="238">
        <f>Annual!AC319*(1+$AC$214)</f>
        <v>4.5374702380952385</v>
      </c>
      <c r="AD304" s="128">
        <f>Annual!AD319</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Annual!K320</f>
        <v>0</v>
      </c>
      <c r="L305" s="128">
        <f>Annual!L320</f>
        <v>0</v>
      </c>
      <c r="M305" s="128">
        <f>Annual!M320</f>
        <v>0</v>
      </c>
      <c r="N305" s="128">
        <f>Annual!N320</f>
        <v>0</v>
      </c>
      <c r="O305" s="128">
        <f>Annual!O320</f>
        <v>0</v>
      </c>
      <c r="P305" s="128">
        <f>Annual!P320</f>
        <v>0</v>
      </c>
      <c r="Q305" s="128">
        <f>Annual!Q320</f>
        <v>0</v>
      </c>
      <c r="R305" s="128">
        <f>Annual!R320</f>
        <v>0</v>
      </c>
      <c r="S305" s="128">
        <f>Annual!S320</f>
        <v>0</v>
      </c>
      <c r="T305" s="86"/>
      <c r="U305" s="99" t="s">
        <v>134</v>
      </c>
      <c r="V305" s="128">
        <f>Annual!V320</f>
        <v>0</v>
      </c>
      <c r="W305" s="128">
        <f>Annual!W320</f>
        <v>0</v>
      </c>
      <c r="X305" s="128">
        <f>Annual!X320</f>
        <v>0</v>
      </c>
      <c r="Y305" s="128">
        <f>Annual!Y320</f>
        <v>0</v>
      </c>
      <c r="Z305" s="128">
        <f>Annual!Z320</f>
        <v>0</v>
      </c>
      <c r="AA305" s="128">
        <f>Annual!AA320</f>
        <v>0</v>
      </c>
      <c r="AB305" s="128">
        <f>Annual!AB320</f>
        <v>0</v>
      </c>
      <c r="AC305" s="238">
        <f>Annual!AC320*(1+$AC$214)</f>
        <v>0</v>
      </c>
      <c r="AD305" s="128">
        <f>Annual!AD320</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Annual!K321</f>
        <v>0</v>
      </c>
      <c r="L306" s="128">
        <f>Annual!L321</f>
        <v>0</v>
      </c>
      <c r="M306" s="128">
        <f>Annual!M321</f>
        <v>0</v>
      </c>
      <c r="N306" s="128">
        <f>Annual!N321</f>
        <v>0</v>
      </c>
      <c r="O306" s="128">
        <f>Annual!O321</f>
        <v>0</v>
      </c>
      <c r="P306" s="128">
        <f>Annual!P321</f>
        <v>0</v>
      </c>
      <c r="Q306" s="128">
        <f>Annual!Q321</f>
        <v>0</v>
      </c>
      <c r="R306" s="128">
        <f>Annual!R321</f>
        <v>0</v>
      </c>
      <c r="S306" s="128">
        <f>Annual!S321</f>
        <v>0</v>
      </c>
      <c r="T306" s="86"/>
      <c r="U306" s="99" t="s">
        <v>135</v>
      </c>
      <c r="V306" s="128">
        <f>Annual!V321</f>
        <v>0</v>
      </c>
      <c r="W306" s="128">
        <f>Annual!W321</f>
        <v>0</v>
      </c>
      <c r="X306" s="128">
        <f>Annual!X321</f>
        <v>0</v>
      </c>
      <c r="Y306" s="128">
        <f>Annual!Y321</f>
        <v>0</v>
      </c>
      <c r="Z306" s="128">
        <f>Annual!Z321</f>
        <v>0</v>
      </c>
      <c r="AA306" s="128">
        <f>Annual!AA321</f>
        <v>0</v>
      </c>
      <c r="AB306" s="128">
        <f>Annual!AB321</f>
        <v>0</v>
      </c>
      <c r="AC306" s="238">
        <f>Annual!AC321*(1+$AC$214)</f>
        <v>0</v>
      </c>
      <c r="AD306" s="128">
        <f>Annual!AD321</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Annual!K322</f>
        <v>0</v>
      </c>
      <c r="L307" s="128">
        <f>Annual!L322</f>
        <v>0</v>
      </c>
      <c r="M307" s="128">
        <f>Annual!M322</f>
        <v>0</v>
      </c>
      <c r="N307" s="128">
        <f>Annual!N322</f>
        <v>0</v>
      </c>
      <c r="O307" s="128">
        <f>Annual!O322</f>
        <v>0</v>
      </c>
      <c r="P307" s="128">
        <f>Annual!P322</f>
        <v>0</v>
      </c>
      <c r="Q307" s="128">
        <f>Annual!Q322</f>
        <v>0</v>
      </c>
      <c r="R307" s="128">
        <f>Annual!R322</f>
        <v>0</v>
      </c>
      <c r="S307" s="128">
        <f>Annual!S322</f>
        <v>0</v>
      </c>
      <c r="T307" s="86"/>
      <c r="U307" s="99" t="s">
        <v>136</v>
      </c>
      <c r="V307" s="128">
        <f>Annual!V322</f>
        <v>0</v>
      </c>
      <c r="W307" s="128">
        <f>Annual!W322</f>
        <v>0</v>
      </c>
      <c r="X307" s="128">
        <f>Annual!X322</f>
        <v>0</v>
      </c>
      <c r="Y307" s="128">
        <f>Annual!Y322</f>
        <v>0</v>
      </c>
      <c r="Z307" s="128">
        <f>Annual!Z322</f>
        <v>0</v>
      </c>
      <c r="AA307" s="128">
        <f>Annual!AA322</f>
        <v>0</v>
      </c>
      <c r="AB307" s="128">
        <f>Annual!AB322</f>
        <v>0</v>
      </c>
      <c r="AC307" s="238">
        <f>Annual!AC322*(1+$AC$214)</f>
        <v>0</v>
      </c>
      <c r="AD307" s="128">
        <f>Annual!AD322</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Annual!K323</f>
        <v>0</v>
      </c>
      <c r="L308" s="128">
        <f>Annual!L323</f>
        <v>0</v>
      </c>
      <c r="M308" s="128">
        <f>Annual!M323</f>
        <v>0</v>
      </c>
      <c r="N308" s="128">
        <f>Annual!N323</f>
        <v>0</v>
      </c>
      <c r="O308" s="128">
        <f>Annual!O323</f>
        <v>0</v>
      </c>
      <c r="P308" s="128">
        <f>Annual!P323</f>
        <v>0</v>
      </c>
      <c r="Q308" s="128">
        <f>Annual!Q323</f>
        <v>0</v>
      </c>
      <c r="R308" s="128">
        <f>Annual!R323</f>
        <v>0</v>
      </c>
      <c r="S308" s="128">
        <f>Annual!S323</f>
        <v>0</v>
      </c>
      <c r="T308" s="86"/>
      <c r="U308" s="99" t="s">
        <v>137</v>
      </c>
      <c r="V308" s="128">
        <f>Annual!V323</f>
        <v>0</v>
      </c>
      <c r="W308" s="128">
        <f>Annual!W323</f>
        <v>0</v>
      </c>
      <c r="X308" s="128">
        <f>Annual!X323</f>
        <v>0</v>
      </c>
      <c r="Y308" s="128">
        <f>Annual!Y323</f>
        <v>0</v>
      </c>
      <c r="Z308" s="128">
        <f>Annual!Z323</f>
        <v>0</v>
      </c>
      <c r="AA308" s="128">
        <f>Annual!AA323</f>
        <v>0</v>
      </c>
      <c r="AB308" s="128">
        <f>Annual!AB323</f>
        <v>0</v>
      </c>
      <c r="AC308" s="238">
        <f>Annual!AC323*(1+$AC$214)</f>
        <v>0</v>
      </c>
      <c r="AD308" s="128">
        <f>Annual!AD323</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779</v>
      </c>
      <c r="J309" s="99" t="s">
        <v>366</v>
      </c>
      <c r="K309" s="128">
        <f>Annual!K324</f>
        <v>100</v>
      </c>
      <c r="L309" s="128">
        <f>Annual!L324</f>
        <v>100</v>
      </c>
      <c r="M309" s="128">
        <f>Annual!M324</f>
        <v>100</v>
      </c>
      <c r="N309" s="128">
        <f>Annual!N324</f>
        <v>100</v>
      </c>
      <c r="O309" s="128">
        <f>Annual!O324</f>
        <v>100</v>
      </c>
      <c r="P309" s="128">
        <f>Annual!P324</f>
        <v>100</v>
      </c>
      <c r="Q309" s="128">
        <f>Annual!Q324</f>
        <v>100</v>
      </c>
      <c r="R309" s="128">
        <f>Annual!R324</f>
        <v>100</v>
      </c>
      <c r="S309" s="128">
        <f>Annual!S324</f>
        <v>100</v>
      </c>
      <c r="T309" s="86"/>
      <c r="U309" s="99" t="s">
        <v>364</v>
      </c>
      <c r="V309" s="128">
        <f>Annual!V324</f>
        <v>0.7238791423001949</v>
      </c>
      <c r="W309" s="128">
        <f>Annual!W324</f>
        <v>0.90116959064327473</v>
      </c>
      <c r="X309" s="128">
        <f>Annual!X324</f>
        <v>1.0243664717348928</v>
      </c>
      <c r="Y309" s="128">
        <f>Annual!Y324</f>
        <v>1</v>
      </c>
      <c r="Z309" s="128">
        <f>Annual!Z324</f>
        <v>1.0750487329434699</v>
      </c>
      <c r="AA309" s="128">
        <f>Annual!AA324</f>
        <v>0.98684210526315785</v>
      </c>
      <c r="AB309" s="128">
        <f>Annual!AB324</f>
        <v>0.89122807017543859</v>
      </c>
      <c r="AC309" s="238">
        <f>Annual!AC324*(1+$AC$214)</f>
        <v>0.70000000000000007</v>
      </c>
      <c r="AD309" s="128">
        <f>Annual!AD324</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Annual!K325</f>
        <v>100</v>
      </c>
      <c r="L310" s="128">
        <f>Annual!L325</f>
        <v>100</v>
      </c>
      <c r="M310" s="128">
        <f>Annual!M325</f>
        <v>100</v>
      </c>
      <c r="N310" s="128">
        <f>Annual!N325</f>
        <v>100</v>
      </c>
      <c r="O310" s="128">
        <f>Annual!O325</f>
        <v>100</v>
      </c>
      <c r="P310" s="128">
        <f>Annual!P325</f>
        <v>100</v>
      </c>
      <c r="Q310" s="128">
        <f>Annual!Q325</f>
        <v>100</v>
      </c>
      <c r="R310" s="128">
        <f>Annual!R325</f>
        <v>100</v>
      </c>
      <c r="S310" s="128">
        <f>Annual!S325</f>
        <v>100</v>
      </c>
      <c r="T310" s="86"/>
      <c r="U310" s="99" t="s">
        <v>129</v>
      </c>
      <c r="V310" s="128">
        <f>Annual!V325</f>
        <v>0.7238791423001949</v>
      </c>
      <c r="W310" s="128">
        <f>Annual!W325</f>
        <v>0.90116959064327473</v>
      </c>
      <c r="X310" s="128">
        <f>Annual!X325</f>
        <v>1.0243664717348928</v>
      </c>
      <c r="Y310" s="128">
        <f>Annual!Y325</f>
        <v>1</v>
      </c>
      <c r="Z310" s="128">
        <f>Annual!Z325</f>
        <v>1.0750487329434699</v>
      </c>
      <c r="AA310" s="128">
        <f>Annual!AA325</f>
        <v>0.98684210526315785</v>
      </c>
      <c r="AB310" s="128">
        <f>Annual!AB325</f>
        <v>0.89122807017543859</v>
      </c>
      <c r="AC310" s="238">
        <f>Annual!AC325*(1+$AC$214)</f>
        <v>0.70000000000000007</v>
      </c>
      <c r="AD310" s="128">
        <f>Annual!AD325</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Annual!K326</f>
        <v>100</v>
      </c>
      <c r="L311" s="128">
        <f>Annual!L326</f>
        <v>100</v>
      </c>
      <c r="M311" s="128">
        <f>Annual!M326</f>
        <v>100</v>
      </c>
      <c r="N311" s="128">
        <f>Annual!N326</f>
        <v>100</v>
      </c>
      <c r="O311" s="128">
        <f>Annual!O326</f>
        <v>100</v>
      </c>
      <c r="P311" s="128">
        <f>Annual!P326</f>
        <v>100</v>
      </c>
      <c r="Q311" s="128">
        <f>Annual!Q326</f>
        <v>100</v>
      </c>
      <c r="R311" s="128">
        <f>Annual!R326</f>
        <v>100</v>
      </c>
      <c r="S311" s="128">
        <f>Annual!S326</f>
        <v>100</v>
      </c>
      <c r="T311" s="86"/>
      <c r="U311" s="99" t="s">
        <v>130</v>
      </c>
      <c r="V311" s="128">
        <f>Annual!V326</f>
        <v>0.7238791423001949</v>
      </c>
      <c r="W311" s="128">
        <f>Annual!W326</f>
        <v>0.90116959064327473</v>
      </c>
      <c r="X311" s="128">
        <f>Annual!X326</f>
        <v>1.0243664717348928</v>
      </c>
      <c r="Y311" s="128">
        <f>Annual!Y326</f>
        <v>1</v>
      </c>
      <c r="Z311" s="128">
        <f>Annual!Z326</f>
        <v>1.0750487329434699</v>
      </c>
      <c r="AA311" s="128">
        <f>Annual!AA326</f>
        <v>0.98684210526315785</v>
      </c>
      <c r="AB311" s="128">
        <f>Annual!AB326</f>
        <v>0.89122807017543859</v>
      </c>
      <c r="AC311" s="238">
        <f>Annual!AC326*(1+$AC$214)</f>
        <v>0.70000000000000007</v>
      </c>
      <c r="AD311" s="128">
        <f>Annual!AD326</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Annual!K327</f>
        <v>100</v>
      </c>
      <c r="L312" s="128">
        <f>Annual!L327</f>
        <v>100</v>
      </c>
      <c r="M312" s="128">
        <f>Annual!M327</f>
        <v>100</v>
      </c>
      <c r="N312" s="128">
        <f>Annual!N327</f>
        <v>100</v>
      </c>
      <c r="O312" s="128">
        <f>Annual!O327</f>
        <v>100</v>
      </c>
      <c r="P312" s="128">
        <f>Annual!P327</f>
        <v>100</v>
      </c>
      <c r="Q312" s="128">
        <f>Annual!Q327</f>
        <v>100</v>
      </c>
      <c r="R312" s="128">
        <f>Annual!R327</f>
        <v>100</v>
      </c>
      <c r="S312" s="128">
        <f>Annual!S327</f>
        <v>100</v>
      </c>
      <c r="T312" s="86"/>
      <c r="U312" s="99" t="s">
        <v>131</v>
      </c>
      <c r="V312" s="128">
        <f>Annual!V327</f>
        <v>0.7238791423001949</v>
      </c>
      <c r="W312" s="128">
        <f>Annual!W327</f>
        <v>0.90116959064327473</v>
      </c>
      <c r="X312" s="128">
        <f>Annual!X327</f>
        <v>1.0243664717348928</v>
      </c>
      <c r="Y312" s="128">
        <f>Annual!Y327</f>
        <v>1</v>
      </c>
      <c r="Z312" s="128">
        <f>Annual!Z327</f>
        <v>1.0750487329434699</v>
      </c>
      <c r="AA312" s="128">
        <f>Annual!AA327</f>
        <v>0.98684210526315785</v>
      </c>
      <c r="AB312" s="128">
        <f>Annual!AB327</f>
        <v>0.89122807017543859</v>
      </c>
      <c r="AC312" s="238">
        <f>Annual!AC327*(1+$AC$214)</f>
        <v>0.70000000000000007</v>
      </c>
      <c r="AD312" s="128">
        <f>Annual!AD327</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Annual!K328</f>
        <v>100</v>
      </c>
      <c r="L313" s="128">
        <f>Annual!L328</f>
        <v>100</v>
      </c>
      <c r="M313" s="128">
        <f>Annual!M328</f>
        <v>100</v>
      </c>
      <c r="N313" s="128">
        <f>Annual!N328</f>
        <v>100</v>
      </c>
      <c r="O313" s="128">
        <f>Annual!O328</f>
        <v>100</v>
      </c>
      <c r="P313" s="128">
        <f>Annual!P328</f>
        <v>100</v>
      </c>
      <c r="Q313" s="128">
        <f>Annual!Q328</f>
        <v>100</v>
      </c>
      <c r="R313" s="128">
        <f>Annual!R328</f>
        <v>100</v>
      </c>
      <c r="S313" s="128">
        <f>Annual!S328</f>
        <v>100</v>
      </c>
      <c r="T313" s="86"/>
      <c r="U313" s="99" t="s">
        <v>132</v>
      </c>
      <c r="V313" s="128">
        <f>Annual!V328</f>
        <v>0.7238791423001949</v>
      </c>
      <c r="W313" s="128">
        <f>Annual!W328</f>
        <v>0.90116959064327473</v>
      </c>
      <c r="X313" s="128">
        <f>Annual!X328</f>
        <v>1.0243664717348928</v>
      </c>
      <c r="Y313" s="128">
        <f>Annual!Y328</f>
        <v>1</v>
      </c>
      <c r="Z313" s="128">
        <f>Annual!Z328</f>
        <v>1.0750487329434699</v>
      </c>
      <c r="AA313" s="128">
        <f>Annual!AA328</f>
        <v>0.98684210526315785</v>
      </c>
      <c r="AB313" s="128">
        <f>Annual!AB328</f>
        <v>0.89122807017543859</v>
      </c>
      <c r="AC313" s="238">
        <f>Annual!AC328*(1+$AC$214)</f>
        <v>0.70000000000000007</v>
      </c>
      <c r="AD313" s="128">
        <f>Annual!AD328</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Annual!K329</f>
        <v>100</v>
      </c>
      <c r="L314" s="128">
        <f>Annual!L329</f>
        <v>100</v>
      </c>
      <c r="M314" s="128">
        <f>Annual!M329</f>
        <v>100</v>
      </c>
      <c r="N314" s="128">
        <f>Annual!N329</f>
        <v>100</v>
      </c>
      <c r="O314" s="128">
        <f>Annual!O329</f>
        <v>100</v>
      </c>
      <c r="P314" s="128">
        <f>Annual!P329</f>
        <v>100</v>
      </c>
      <c r="Q314" s="128">
        <f>Annual!Q329</f>
        <v>100</v>
      </c>
      <c r="R314" s="128">
        <f>Annual!R329</f>
        <v>100</v>
      </c>
      <c r="S314" s="128">
        <f>Annual!S329</f>
        <v>100</v>
      </c>
      <c r="T314" s="86"/>
      <c r="U314" s="99" t="s">
        <v>133</v>
      </c>
      <c r="V314" s="128">
        <f>Annual!V329</f>
        <v>0.7238791423001949</v>
      </c>
      <c r="W314" s="128">
        <f>Annual!W329</f>
        <v>0.90116959064327473</v>
      </c>
      <c r="X314" s="128">
        <f>Annual!X329</f>
        <v>1.0243664717348928</v>
      </c>
      <c r="Y314" s="128">
        <f>Annual!Y329</f>
        <v>1</v>
      </c>
      <c r="Z314" s="128">
        <f>Annual!Z329</f>
        <v>1.0750487329434699</v>
      </c>
      <c r="AA314" s="128">
        <f>Annual!AA329</f>
        <v>0.98684210526315785</v>
      </c>
      <c r="AB314" s="128">
        <f>Annual!AB329</f>
        <v>0.89122807017543859</v>
      </c>
      <c r="AC314" s="238">
        <f>Annual!AC329*(1+$AC$214)</f>
        <v>0.70000000000000007</v>
      </c>
      <c r="AD314" s="128">
        <f>Annual!AD329</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Annual!K330</f>
        <v>100</v>
      </c>
      <c r="L315" s="128">
        <f>Annual!L330</f>
        <v>100</v>
      </c>
      <c r="M315" s="128">
        <f>Annual!M330</f>
        <v>100</v>
      </c>
      <c r="N315" s="128">
        <f>Annual!N330</f>
        <v>100</v>
      </c>
      <c r="O315" s="128">
        <f>Annual!O330</f>
        <v>100</v>
      </c>
      <c r="P315" s="128">
        <f>Annual!P330</f>
        <v>100</v>
      </c>
      <c r="Q315" s="128">
        <f>Annual!Q330</f>
        <v>100</v>
      </c>
      <c r="R315" s="128">
        <f>Annual!R330</f>
        <v>100</v>
      </c>
      <c r="S315" s="128">
        <f>Annual!S330</f>
        <v>100</v>
      </c>
      <c r="T315" s="86"/>
      <c r="U315" s="99" t="s">
        <v>134</v>
      </c>
      <c r="V315" s="128">
        <f>Annual!V330</f>
        <v>0.7238791423001949</v>
      </c>
      <c r="W315" s="128">
        <f>Annual!W330</f>
        <v>0.90116959064327473</v>
      </c>
      <c r="X315" s="128">
        <f>Annual!X330</f>
        <v>1.0243664717348928</v>
      </c>
      <c r="Y315" s="128">
        <f>Annual!Y330</f>
        <v>1</v>
      </c>
      <c r="Z315" s="128">
        <f>Annual!Z330</f>
        <v>1.0750487329434699</v>
      </c>
      <c r="AA315" s="128">
        <f>Annual!AA330</f>
        <v>0.98684210526315785</v>
      </c>
      <c r="AB315" s="128">
        <f>Annual!AB330</f>
        <v>0.89122807017543859</v>
      </c>
      <c r="AC315" s="238">
        <f>Annual!AC330*(1+$AC$214)</f>
        <v>0.70000000000000007</v>
      </c>
      <c r="AD315" s="128">
        <f>Annual!AD330</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Annual!K331</f>
        <v>100</v>
      </c>
      <c r="L316" s="128">
        <f>Annual!L331</f>
        <v>100</v>
      </c>
      <c r="M316" s="128">
        <f>Annual!M331</f>
        <v>100</v>
      </c>
      <c r="N316" s="128">
        <f>Annual!N331</f>
        <v>100</v>
      </c>
      <c r="O316" s="128">
        <f>Annual!O331</f>
        <v>100</v>
      </c>
      <c r="P316" s="128">
        <f>Annual!P331</f>
        <v>100</v>
      </c>
      <c r="Q316" s="128">
        <f>Annual!Q331</f>
        <v>100</v>
      </c>
      <c r="R316" s="128">
        <f>Annual!R331</f>
        <v>100</v>
      </c>
      <c r="S316" s="128">
        <f>Annual!S331</f>
        <v>100</v>
      </c>
      <c r="T316" s="86"/>
      <c r="U316" s="99" t="s">
        <v>135</v>
      </c>
      <c r="V316" s="128">
        <f>Annual!V331</f>
        <v>0.7238791423001949</v>
      </c>
      <c r="W316" s="128">
        <f>Annual!W331</f>
        <v>0.90116959064327473</v>
      </c>
      <c r="X316" s="128">
        <f>Annual!X331</f>
        <v>1.0243664717348928</v>
      </c>
      <c r="Y316" s="128">
        <f>Annual!Y331</f>
        <v>1</v>
      </c>
      <c r="Z316" s="128">
        <f>Annual!Z331</f>
        <v>1.0750487329434699</v>
      </c>
      <c r="AA316" s="128">
        <f>Annual!AA331</f>
        <v>0.98684210526315785</v>
      </c>
      <c r="AB316" s="128">
        <f>Annual!AB331</f>
        <v>0.89122807017543859</v>
      </c>
      <c r="AC316" s="238">
        <f>Annual!AC331*(1+$AC$214)</f>
        <v>0.70000000000000007</v>
      </c>
      <c r="AD316" s="128">
        <f>Annual!AD331</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Annual!K332</f>
        <v>100</v>
      </c>
      <c r="L317" s="128">
        <f>Annual!L332</f>
        <v>100</v>
      </c>
      <c r="M317" s="128">
        <f>Annual!M332</f>
        <v>100</v>
      </c>
      <c r="N317" s="128">
        <f>Annual!N332</f>
        <v>100</v>
      </c>
      <c r="O317" s="128">
        <f>Annual!O332</f>
        <v>100</v>
      </c>
      <c r="P317" s="128">
        <f>Annual!P332</f>
        <v>100</v>
      </c>
      <c r="Q317" s="128">
        <f>Annual!Q332</f>
        <v>100</v>
      </c>
      <c r="R317" s="128">
        <f>Annual!R332</f>
        <v>100</v>
      </c>
      <c r="S317" s="128">
        <f>Annual!S332</f>
        <v>100</v>
      </c>
      <c r="T317" s="86"/>
      <c r="U317" s="99" t="s">
        <v>136</v>
      </c>
      <c r="V317" s="128">
        <f>Annual!V332</f>
        <v>0.7238791423001949</v>
      </c>
      <c r="W317" s="128">
        <f>Annual!W332</f>
        <v>0.90116959064327473</v>
      </c>
      <c r="X317" s="128">
        <f>Annual!X332</f>
        <v>1.0243664717348928</v>
      </c>
      <c r="Y317" s="128">
        <f>Annual!Y332</f>
        <v>1</v>
      </c>
      <c r="Z317" s="128">
        <f>Annual!Z332</f>
        <v>1.0750487329434699</v>
      </c>
      <c r="AA317" s="128">
        <f>Annual!AA332</f>
        <v>0.98684210526315785</v>
      </c>
      <c r="AB317" s="128">
        <f>Annual!AB332</f>
        <v>0.89122807017543859</v>
      </c>
      <c r="AC317" s="238">
        <f>Annual!AC332*(1+$AC$214)</f>
        <v>0.70000000000000007</v>
      </c>
      <c r="AD317" s="128">
        <f>Annual!AD332</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Annual!K333</f>
        <v>100</v>
      </c>
      <c r="L318" s="128">
        <f>Annual!L333</f>
        <v>100</v>
      </c>
      <c r="M318" s="128">
        <f>Annual!M333</f>
        <v>100</v>
      </c>
      <c r="N318" s="128">
        <f>Annual!N333</f>
        <v>100</v>
      </c>
      <c r="O318" s="128">
        <f>Annual!O333</f>
        <v>100</v>
      </c>
      <c r="P318" s="128">
        <f>Annual!P333</f>
        <v>100</v>
      </c>
      <c r="Q318" s="128">
        <f>Annual!Q333</f>
        <v>100</v>
      </c>
      <c r="R318" s="128">
        <f>Annual!R333</f>
        <v>100</v>
      </c>
      <c r="S318" s="128">
        <f>Annual!S333</f>
        <v>100</v>
      </c>
      <c r="T318" s="86"/>
      <c r="U318" s="99" t="s">
        <v>137</v>
      </c>
      <c r="V318" s="128">
        <f>Annual!V333</f>
        <v>0.7238791423001949</v>
      </c>
      <c r="W318" s="128">
        <f>Annual!W333</f>
        <v>0.90116959064327473</v>
      </c>
      <c r="X318" s="128">
        <f>Annual!X333</f>
        <v>1.0243664717348928</v>
      </c>
      <c r="Y318" s="128">
        <f>Annual!Y333</f>
        <v>1</v>
      </c>
      <c r="Z318" s="128">
        <f>Annual!Z333</f>
        <v>1.0750487329434699</v>
      </c>
      <c r="AA318" s="128">
        <f>Annual!AA333</f>
        <v>0.98684210526315785</v>
      </c>
      <c r="AB318" s="128">
        <f>Annual!AB333</f>
        <v>0.89122807017543859</v>
      </c>
      <c r="AC318" s="238">
        <f>Annual!AC333*(1+$AC$214)</f>
        <v>0.70000000000000007</v>
      </c>
      <c r="AD318" s="128">
        <f>Annual!AD333</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864</v>
      </c>
      <c r="R332" s="23" t="s">
        <v>865</v>
      </c>
      <c r="S332" s="23" t="s">
        <v>1072</v>
      </c>
      <c r="T332" s="23"/>
      <c r="U332" s="23"/>
      <c r="V332" s="23" t="s">
        <v>356</v>
      </c>
      <c r="W332" s="23" t="s">
        <v>357</v>
      </c>
      <c r="X332" s="23" t="s">
        <v>359</v>
      </c>
      <c r="Y332" s="23" t="s">
        <v>360</v>
      </c>
      <c r="Z332" s="23" t="s">
        <v>361</v>
      </c>
      <c r="AA332" s="23" t="s">
        <v>363</v>
      </c>
      <c r="AB332" s="23" t="s">
        <v>864</v>
      </c>
      <c r="AC332" s="23" t="s">
        <v>865</v>
      </c>
      <c r="AD332" s="23" t="s">
        <v>1072</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800</v>
      </c>
      <c r="J333" s="99" t="s">
        <v>364</v>
      </c>
      <c r="K333" s="128">
        <f>Annual!K348</f>
        <v>0</v>
      </c>
      <c r="L333" s="128">
        <f>Annual!L348</f>
        <v>0</v>
      </c>
      <c r="M333" s="128">
        <f>Annual!M348</f>
        <v>0</v>
      </c>
      <c r="N333" s="128">
        <f>Annual!N348</f>
        <v>0</v>
      </c>
      <c r="O333" s="128">
        <f>Annual!O348</f>
        <v>0</v>
      </c>
      <c r="P333" s="128">
        <f>Annual!P348</f>
        <v>0</v>
      </c>
      <c r="Q333" s="128">
        <f>Annual!Q348</f>
        <v>0</v>
      </c>
      <c r="R333" s="128">
        <f>Annual!R348</f>
        <v>0</v>
      </c>
      <c r="S333" s="128">
        <f>Annual!S348</f>
        <v>0</v>
      </c>
      <c r="T333" s="86"/>
      <c r="U333" s="99" t="s">
        <v>364</v>
      </c>
      <c r="V333" s="128">
        <f>Annual!V348</f>
        <v>0</v>
      </c>
      <c r="W333" s="128">
        <f>Annual!W348</f>
        <v>0</v>
      </c>
      <c r="X333" s="128">
        <f>Annual!X348</f>
        <v>0</v>
      </c>
      <c r="Y333" s="128">
        <f>Annual!Y348</f>
        <v>0</v>
      </c>
      <c r="Z333" s="128">
        <f>Annual!Z348</f>
        <v>0</v>
      </c>
      <c r="AA333" s="128">
        <f>Annual!AA348</f>
        <v>0</v>
      </c>
      <c r="AB333" s="128">
        <f>Annual!AB348</f>
        <v>0</v>
      </c>
      <c r="AC333" s="238">
        <f>Annual!AC348*(1+$AC$214)</f>
        <v>0</v>
      </c>
      <c r="AD333" s="128">
        <f>Annual!AD348</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Annual!K349</f>
        <v>155.01193181818181</v>
      </c>
      <c r="L334" s="128">
        <f>Annual!L349</f>
        <v>155.01193181818181</v>
      </c>
      <c r="M334" s="128">
        <f>Annual!M349</f>
        <v>155.01193181818181</v>
      </c>
      <c r="N334" s="128">
        <f>Annual!N349</f>
        <v>155.01193181818181</v>
      </c>
      <c r="O334" s="128">
        <f>Annual!O349</f>
        <v>155.01193181818181</v>
      </c>
      <c r="P334" s="128">
        <f>Annual!P349</f>
        <v>155.01193181818181</v>
      </c>
      <c r="Q334" s="128">
        <f>Annual!Q349</f>
        <v>155.01193181818181</v>
      </c>
      <c r="R334" s="128">
        <f>Annual!R349</f>
        <v>155.01193181818181</v>
      </c>
      <c r="S334" s="128">
        <f>Annual!S349</f>
        <v>155.01193181818181</v>
      </c>
      <c r="T334" s="86"/>
      <c r="U334" s="99" t="s">
        <v>129</v>
      </c>
      <c r="V334" s="128">
        <f>Annual!V349</f>
        <v>4.4751283655419725</v>
      </c>
      <c r="W334" s="128">
        <f>Annual!W349</f>
        <v>5.5711642477179311</v>
      </c>
      <c r="X334" s="128">
        <f>Annual!X349</f>
        <v>6.3327856633696147</v>
      </c>
      <c r="Y334" s="128">
        <f>Annual!Y349</f>
        <v>6.1821485162866079</v>
      </c>
      <c r="Z334" s="128">
        <f>Annual!Z349</f>
        <v>6.64611092930227</v>
      </c>
      <c r="AA334" s="128">
        <f>Annual!AA349</f>
        <v>6.1008044568617841</v>
      </c>
      <c r="AB334" s="128">
        <f>Annual!AB349</f>
        <v>5.509704291708065</v>
      </c>
      <c r="AC334" s="238">
        <f>Annual!AC349*(1+$AC$214)</f>
        <v>4.3275039614006259</v>
      </c>
      <c r="AD334" s="128">
        <f>Annual!AD349</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Annual!K350</f>
        <v>383.42897727272731</v>
      </c>
      <c r="L335" s="128">
        <f>Annual!L350</f>
        <v>383.42897727272731</v>
      </c>
      <c r="M335" s="128">
        <f>Annual!M350</f>
        <v>383.42897727272731</v>
      </c>
      <c r="N335" s="128">
        <f>Annual!N350</f>
        <v>383.42897727272731</v>
      </c>
      <c r="O335" s="128">
        <f>Annual!O350</f>
        <v>383.42897727272731</v>
      </c>
      <c r="P335" s="128">
        <f>Annual!P350</f>
        <v>383.42897727272731</v>
      </c>
      <c r="Q335" s="128">
        <f>Annual!Q350</f>
        <v>383.42897727272731</v>
      </c>
      <c r="R335" s="128">
        <f>Annual!R350</f>
        <v>383.42897727272731</v>
      </c>
      <c r="S335" s="128">
        <f>Annual!S350</f>
        <v>383.42897727272731</v>
      </c>
      <c r="T335" s="86"/>
      <c r="U335" s="99" t="s">
        <v>130</v>
      </c>
      <c r="V335" s="128">
        <f>Annual!V350</f>
        <v>8.4159704215479447</v>
      </c>
      <c r="W335" s="128">
        <f>Annual!W350</f>
        <v>10.477186282164034</v>
      </c>
      <c r="X335" s="128">
        <f>Annual!X350</f>
        <v>11.909499007737834</v>
      </c>
      <c r="Y335" s="128">
        <f>Annual!Y350</f>
        <v>11.626209307268333</v>
      </c>
      <c r="Z335" s="128">
        <f>Annual!Z350</f>
        <v>12.498741584714399</v>
      </c>
      <c r="AA335" s="128">
        <f>Annual!AA350</f>
        <v>11.473232869014801</v>
      </c>
      <c r="AB335" s="128">
        <f>Annual!AB350</f>
        <v>10.361604084372479</v>
      </c>
      <c r="AC335" s="238">
        <f>Annual!AC350*(1+$AC$214)</f>
        <v>8.138346515087834</v>
      </c>
      <c r="AD335" s="128">
        <f>Annual!AD350</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Annual!K351</f>
        <v>1080.9397727272731</v>
      </c>
      <c r="L336" s="128">
        <f>Annual!L351</f>
        <v>1080.9397727272731</v>
      </c>
      <c r="M336" s="128">
        <f>Annual!M351</f>
        <v>1080.9397727272731</v>
      </c>
      <c r="N336" s="128">
        <f>Annual!N351</f>
        <v>1080.9397727272731</v>
      </c>
      <c r="O336" s="128">
        <f>Annual!O351</f>
        <v>1080.9397727272731</v>
      </c>
      <c r="P336" s="128">
        <f>Annual!P351</f>
        <v>1080.9397727272731</v>
      </c>
      <c r="Q336" s="128">
        <f>Annual!Q351</f>
        <v>1080.9397727272731</v>
      </c>
      <c r="R336" s="128">
        <f>Annual!R351</f>
        <v>1080.9397727272731</v>
      </c>
      <c r="S336" s="128">
        <f>Annual!S351</f>
        <v>1080.9397727272731</v>
      </c>
      <c r="T336" s="86"/>
      <c r="U336" s="99" t="s">
        <v>131</v>
      </c>
      <c r="V336" s="128">
        <f>Annual!V351</f>
        <v>21.130079195718082</v>
      </c>
      <c r="W336" s="128">
        <f>Annual!W351</f>
        <v>26.305198901792025</v>
      </c>
      <c r="X336" s="128">
        <f>Annual!X351</f>
        <v>29.901323865221091</v>
      </c>
      <c r="Y336" s="128">
        <f>Annual!Y351</f>
        <v>29.190064972137812</v>
      </c>
      <c r="Z336" s="128">
        <f>Annual!Z351</f>
        <v>31.380742362834319</v>
      </c>
      <c r="AA336" s="128">
        <f>Annual!AA351</f>
        <v>28.805985169872841</v>
      </c>
      <c r="AB336" s="128">
        <f>Annual!AB351</f>
        <v>26.015005273414051</v>
      </c>
      <c r="AC336" s="238">
        <f>Annual!AC351*(1+$AC$214)</f>
        <v>20.433045480496471</v>
      </c>
      <c r="AD336" s="128">
        <f>Annual!AD351</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Annual!K352</f>
        <v>1358.3005681818181</v>
      </c>
      <c r="L337" s="128">
        <f>Annual!L352</f>
        <v>1358.3005681818181</v>
      </c>
      <c r="M337" s="128">
        <f>Annual!M352</f>
        <v>1358.3005681818181</v>
      </c>
      <c r="N337" s="128">
        <f>Annual!N352</f>
        <v>1358.3005681818181</v>
      </c>
      <c r="O337" s="128">
        <f>Annual!O352</f>
        <v>1358.3005681818181</v>
      </c>
      <c r="P337" s="128">
        <f>Annual!P352</f>
        <v>1358.3005681818181</v>
      </c>
      <c r="Q337" s="128">
        <f>Annual!Q352</f>
        <v>1358.3005681818181</v>
      </c>
      <c r="R337" s="128">
        <f>Annual!R352</f>
        <v>1358.3005681818181</v>
      </c>
      <c r="S337" s="128">
        <f>Annual!S352</f>
        <v>1358.3005681818181</v>
      </c>
      <c r="T337" s="86"/>
      <c r="U337" s="99" t="s">
        <v>132</v>
      </c>
      <c r="V337" s="128">
        <f>Annual!V352</f>
        <v>32.574561403508767</v>
      </c>
      <c r="W337" s="128">
        <f>Annual!W352</f>
        <v>40.552631578947363</v>
      </c>
      <c r="X337" s="128">
        <f>Annual!X352</f>
        <v>46.096491228070178</v>
      </c>
      <c r="Y337" s="128">
        <f>Annual!Y352</f>
        <v>45</v>
      </c>
      <c r="Z337" s="128">
        <f>Annual!Z352</f>
        <v>48.377192982456144</v>
      </c>
      <c r="AA337" s="128">
        <f>Annual!AA352</f>
        <v>44.407894736842103</v>
      </c>
      <c r="AB337" s="128">
        <f>Annual!AB352</f>
        <v>40.10526315789474</v>
      </c>
      <c r="AC337" s="238">
        <f>Annual!AC352*(1+$AC$214)</f>
        <v>31.500000000000004</v>
      </c>
      <c r="AD337" s="128">
        <f>Annual!AD352</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Annual!K353</f>
        <v>766.34431818181827</v>
      </c>
      <c r="L338" s="128">
        <f>Annual!L353</f>
        <v>766.34431818181827</v>
      </c>
      <c r="M338" s="128">
        <f>Annual!M353</f>
        <v>766.34431818181827</v>
      </c>
      <c r="N338" s="128">
        <f>Annual!N353</f>
        <v>766.34431818181827</v>
      </c>
      <c r="O338" s="128">
        <f>Annual!O353</f>
        <v>766.34431818181827</v>
      </c>
      <c r="P338" s="128">
        <f>Annual!P353</f>
        <v>766.34431818181827</v>
      </c>
      <c r="Q338" s="128">
        <f>Annual!Q353</f>
        <v>766.34431818181827</v>
      </c>
      <c r="R338" s="128">
        <f>Annual!R353</f>
        <v>766.34431818181827</v>
      </c>
      <c r="S338" s="128">
        <f>Annual!S353</f>
        <v>766.34431818181827</v>
      </c>
      <c r="T338" s="86"/>
      <c r="U338" s="99" t="s">
        <v>133</v>
      </c>
      <c r="V338" s="128">
        <f>Annual!V353</f>
        <v>8.2473650245141457</v>
      </c>
      <c r="W338" s="128">
        <f>Annual!W353</f>
        <v>10.267286524391784</v>
      </c>
      <c r="X338" s="128">
        <f>Annual!X353</f>
        <v>11.670904323097302</v>
      </c>
      <c r="Y338" s="128">
        <f>Annual!Y353</f>
        <v>11.39329004329004</v>
      </c>
      <c r="Z338" s="128">
        <f>Annual!Z353</f>
        <v>12.248342025096409</v>
      </c>
      <c r="AA338" s="128">
        <f>Annual!AA353</f>
        <v>11.243378332194119</v>
      </c>
      <c r="AB338" s="128">
        <f>Annual!AB353</f>
        <v>10.154019898230422</v>
      </c>
      <c r="AC338" s="238">
        <f>Annual!AC353*(1+$AC$214)</f>
        <v>7.9753030303030297</v>
      </c>
      <c r="AD338" s="128">
        <f>Annual!AD353</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Annual!K354</f>
        <v>601.97727272727275</v>
      </c>
      <c r="L339" s="128">
        <f>Annual!L354</f>
        <v>601.97727272727275</v>
      </c>
      <c r="M339" s="128">
        <f>Annual!M354</f>
        <v>601.97727272727275</v>
      </c>
      <c r="N339" s="128">
        <f>Annual!N354</f>
        <v>601.97727272727275</v>
      </c>
      <c r="O339" s="128">
        <f>Annual!O354</f>
        <v>601.97727272727275</v>
      </c>
      <c r="P339" s="128">
        <f>Annual!P354</f>
        <v>601.97727272727275</v>
      </c>
      <c r="Q339" s="128">
        <f>Annual!Q354</f>
        <v>601.97727272727275</v>
      </c>
      <c r="R339" s="128">
        <f>Annual!R354</f>
        <v>601.97727272727275</v>
      </c>
      <c r="S339" s="128">
        <f>Annual!S354</f>
        <v>601.97727272727275</v>
      </c>
      <c r="T339" s="86"/>
      <c r="U339" s="99" t="s">
        <v>134</v>
      </c>
      <c r="V339" s="128">
        <f>Annual!V354</f>
        <v>0</v>
      </c>
      <c r="W339" s="128">
        <f>Annual!W354</f>
        <v>0</v>
      </c>
      <c r="X339" s="128">
        <f>Annual!X354</f>
        <v>0</v>
      </c>
      <c r="Y339" s="128">
        <f>Annual!Y354</f>
        <v>0</v>
      </c>
      <c r="Z339" s="128">
        <f>Annual!Z354</f>
        <v>0</v>
      </c>
      <c r="AA339" s="128">
        <f>Annual!AA354</f>
        <v>0</v>
      </c>
      <c r="AB339" s="128">
        <f>Annual!AB354</f>
        <v>0</v>
      </c>
      <c r="AC339" s="238">
        <f>Annual!AC354*(1+$AC$214)</f>
        <v>0</v>
      </c>
      <c r="AD339" s="128">
        <f>Annual!AD354</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Annual!K355</f>
        <v>87.34375</v>
      </c>
      <c r="L340" s="128">
        <f>Annual!L355</f>
        <v>87.34375</v>
      </c>
      <c r="M340" s="128">
        <f>Annual!M355</f>
        <v>87.34375</v>
      </c>
      <c r="N340" s="128">
        <f>Annual!N355</f>
        <v>87.34375</v>
      </c>
      <c r="O340" s="128">
        <f>Annual!O355</f>
        <v>87.34375</v>
      </c>
      <c r="P340" s="128">
        <f>Annual!P355</f>
        <v>87.34375</v>
      </c>
      <c r="Q340" s="128">
        <f>Annual!Q355</f>
        <v>87.34375</v>
      </c>
      <c r="R340" s="128">
        <f>Annual!R355</f>
        <v>87.34375</v>
      </c>
      <c r="S340" s="128">
        <f>Annual!S355</f>
        <v>87.34375</v>
      </c>
      <c r="T340" s="86"/>
      <c r="U340" s="99" t="s">
        <v>135</v>
      </c>
      <c r="V340" s="128">
        <f>Annual!V355</f>
        <v>0</v>
      </c>
      <c r="W340" s="128">
        <f>Annual!W355</f>
        <v>0</v>
      </c>
      <c r="X340" s="128">
        <f>Annual!X355</f>
        <v>0</v>
      </c>
      <c r="Y340" s="128">
        <f>Annual!Y355</f>
        <v>0</v>
      </c>
      <c r="Z340" s="128">
        <f>Annual!Z355</f>
        <v>0</v>
      </c>
      <c r="AA340" s="128">
        <f>Annual!AA355</f>
        <v>0</v>
      </c>
      <c r="AB340" s="128">
        <f>Annual!AB355</f>
        <v>0</v>
      </c>
      <c r="AC340" s="238">
        <f>Annual!AC355*(1+$AC$214)</f>
        <v>0</v>
      </c>
      <c r="AD340" s="128">
        <f>Annual!AD355</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Annual!K356</f>
        <v>2.1965909090909088</v>
      </c>
      <c r="L341" s="128">
        <f>Annual!L356</f>
        <v>2.1965909090909088</v>
      </c>
      <c r="M341" s="128">
        <f>Annual!M356</f>
        <v>2.1965909090909088</v>
      </c>
      <c r="N341" s="128">
        <f>Annual!N356</f>
        <v>2.1965909090909088</v>
      </c>
      <c r="O341" s="128">
        <f>Annual!O356</f>
        <v>2.1965909090909088</v>
      </c>
      <c r="P341" s="128">
        <f>Annual!P356</f>
        <v>2.1965909090909088</v>
      </c>
      <c r="Q341" s="128">
        <f>Annual!Q356</f>
        <v>2.1965909090909088</v>
      </c>
      <c r="R341" s="128">
        <f>Annual!R356</f>
        <v>2.1965909090909088</v>
      </c>
      <c r="S341" s="128">
        <f>Annual!S356</f>
        <v>2.1965909090909088</v>
      </c>
      <c r="T341" s="86"/>
      <c r="U341" s="99" t="s">
        <v>136</v>
      </c>
      <c r="V341" s="128">
        <f>Annual!V356</f>
        <v>0</v>
      </c>
      <c r="W341" s="128">
        <f>Annual!W356</f>
        <v>0</v>
      </c>
      <c r="X341" s="128">
        <f>Annual!X356</f>
        <v>0</v>
      </c>
      <c r="Y341" s="128">
        <f>Annual!Y356</f>
        <v>0</v>
      </c>
      <c r="Z341" s="128">
        <f>Annual!Z356</f>
        <v>0</v>
      </c>
      <c r="AA341" s="128">
        <f>Annual!AA356</f>
        <v>0</v>
      </c>
      <c r="AB341" s="128">
        <f>Annual!AB356</f>
        <v>0</v>
      </c>
      <c r="AC341" s="238">
        <f>Annual!AC356*(1+$AC$214)</f>
        <v>0</v>
      </c>
      <c r="AD341" s="128">
        <f>Annual!AD356</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Annual!K357</f>
        <v>0.15397727272727271</v>
      </c>
      <c r="L342" s="128">
        <f>Annual!L357</f>
        <v>0.15397727272727271</v>
      </c>
      <c r="M342" s="128">
        <f>Annual!M357</f>
        <v>0.15397727272727271</v>
      </c>
      <c r="N342" s="128">
        <f>Annual!N357</f>
        <v>0.15397727272727271</v>
      </c>
      <c r="O342" s="128">
        <f>Annual!O357</f>
        <v>0.15397727272727271</v>
      </c>
      <c r="P342" s="128">
        <f>Annual!P357</f>
        <v>0.15397727272727271</v>
      </c>
      <c r="Q342" s="128">
        <f>Annual!Q357</f>
        <v>0.15397727272727271</v>
      </c>
      <c r="R342" s="128">
        <f>Annual!R357</f>
        <v>0.15397727272727271</v>
      </c>
      <c r="S342" s="128">
        <f>Annual!S357</f>
        <v>0.15397727272727271</v>
      </c>
      <c r="T342" s="86"/>
      <c r="U342" s="99" t="s">
        <v>137</v>
      </c>
      <c r="V342" s="128">
        <f>Annual!V357</f>
        <v>0</v>
      </c>
      <c r="W342" s="128">
        <f>Annual!W357</f>
        <v>0</v>
      </c>
      <c r="X342" s="128">
        <f>Annual!X357</f>
        <v>0</v>
      </c>
      <c r="Y342" s="128">
        <f>Annual!Y357</f>
        <v>0</v>
      </c>
      <c r="Z342" s="128">
        <f>Annual!Z357</f>
        <v>0</v>
      </c>
      <c r="AA342" s="128">
        <f>Annual!AA357</f>
        <v>0</v>
      </c>
      <c r="AB342" s="128">
        <f>Annual!AB357</f>
        <v>0</v>
      </c>
      <c r="AC342" s="238">
        <f>Annual!AC357*(1+$AC$214)</f>
        <v>0</v>
      </c>
      <c r="AD342" s="128">
        <f>Annual!AD357</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Annual!K358</f>
        <v>0</v>
      </c>
      <c r="L343" s="128">
        <f>Annual!L358</f>
        <v>0</v>
      </c>
      <c r="M343" s="128">
        <f>Annual!M358</f>
        <v>0</v>
      </c>
      <c r="N343" s="128">
        <f>Annual!N358</f>
        <v>0</v>
      </c>
      <c r="O343" s="128">
        <f>Annual!O358</f>
        <v>0</v>
      </c>
      <c r="P343" s="128">
        <f>Annual!P358</f>
        <v>0</v>
      </c>
      <c r="Q343" s="128">
        <f>Annual!Q358</f>
        <v>0</v>
      </c>
      <c r="R343" s="128">
        <f>Annual!R358</f>
        <v>0</v>
      </c>
      <c r="S343" s="128">
        <f>Annual!S358</f>
        <v>0</v>
      </c>
      <c r="T343" s="86"/>
      <c r="U343" s="99" t="s">
        <v>364</v>
      </c>
      <c r="V343" s="128">
        <f>Annual!V358</f>
        <v>0</v>
      </c>
      <c r="W343" s="128">
        <f>Annual!W358</f>
        <v>0</v>
      </c>
      <c r="X343" s="128">
        <f>Annual!X358</f>
        <v>0</v>
      </c>
      <c r="Y343" s="128">
        <f>Annual!Y358</f>
        <v>0</v>
      </c>
      <c r="Z343" s="128">
        <f>Annual!Z358</f>
        <v>0</v>
      </c>
      <c r="AA343" s="128">
        <f>Annual!AA358</f>
        <v>0</v>
      </c>
      <c r="AB343" s="128">
        <f>Annual!AB358</f>
        <v>0</v>
      </c>
      <c r="AC343" s="238">
        <f>Annual!AC358*(1+$AC$214)</f>
        <v>0</v>
      </c>
      <c r="AD343" s="128">
        <f>Annual!AD358</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Annual!K359</f>
        <v>195.92819264069266</v>
      </c>
      <c r="L344" s="128">
        <f>Annual!L359</f>
        <v>195.92819264069266</v>
      </c>
      <c r="M344" s="128">
        <f>Annual!M359</f>
        <v>195.92819264069266</v>
      </c>
      <c r="N344" s="128">
        <f>Annual!N359</f>
        <v>195.92819264069266</v>
      </c>
      <c r="O344" s="128">
        <f>Annual!O359</f>
        <v>195.92819264069266</v>
      </c>
      <c r="P344" s="128">
        <f>Annual!P359</f>
        <v>195.92819264069266</v>
      </c>
      <c r="Q344" s="128">
        <f>Annual!Q359</f>
        <v>195.92819264069266</v>
      </c>
      <c r="R344" s="128">
        <f>Annual!R359</f>
        <v>195.92819264069266</v>
      </c>
      <c r="S344" s="128">
        <f>Annual!S359</f>
        <v>195.92819264069266</v>
      </c>
      <c r="T344" s="86"/>
      <c r="U344" s="99" t="s">
        <v>129</v>
      </c>
      <c r="V344" s="128">
        <f>Annual!V359</f>
        <v>5.6268997857280061</v>
      </c>
      <c r="W344" s="128">
        <f>Annual!W359</f>
        <v>7.0050242922904449</v>
      </c>
      <c r="X344" s="128">
        <f>Annual!X359</f>
        <v>7.9626655107043689</v>
      </c>
      <c r="Y344" s="128">
        <f>Annual!Y359</f>
        <v>7.7732586241509818</v>
      </c>
      <c r="Z344" s="128">
        <f>Annual!Z359</f>
        <v>8.3566318347354134</v>
      </c>
      <c r="AA344" s="128">
        <f>Annual!AA359</f>
        <v>7.6709789054121531</v>
      </c>
      <c r="AB344" s="128">
        <f>Annual!AB359</f>
        <v>6.9277462825766642</v>
      </c>
      <c r="AC344" s="238">
        <f>Annual!AC359*(1+$AC$214)</f>
        <v>5.4412810369056874</v>
      </c>
      <c r="AD344" s="128">
        <f>Annual!AD359</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Annual!K360</f>
        <v>563.19755411255414</v>
      </c>
      <c r="L345" s="128">
        <f>Annual!L360</f>
        <v>563.19755411255414</v>
      </c>
      <c r="M345" s="128">
        <f>Annual!M360</f>
        <v>563.19755411255414</v>
      </c>
      <c r="N345" s="128">
        <f>Annual!N360</f>
        <v>563.19755411255414</v>
      </c>
      <c r="O345" s="128">
        <f>Annual!O360</f>
        <v>563.19755411255414</v>
      </c>
      <c r="P345" s="128">
        <f>Annual!P360</f>
        <v>563.19755411255414</v>
      </c>
      <c r="Q345" s="128">
        <f>Annual!Q360</f>
        <v>563.19755411255414</v>
      </c>
      <c r="R345" s="128">
        <f>Annual!R360</f>
        <v>563.19755411255414</v>
      </c>
      <c r="S345" s="128">
        <f>Annual!S360</f>
        <v>563.19755411255414</v>
      </c>
      <c r="T345" s="86"/>
      <c r="U345" s="99" t="s">
        <v>130</v>
      </c>
      <c r="V345" s="128">
        <f>Annual!V360</f>
        <v>10.606332724064384</v>
      </c>
      <c r="W345" s="128">
        <f>Annual!W360</f>
        <v>13.204005973703955</v>
      </c>
      <c r="X345" s="128">
        <f>Annual!X360</f>
        <v>15.009096126284728</v>
      </c>
      <c r="Y345" s="128">
        <f>Annual!Y360</f>
        <v>14.652076713195177</v>
      </c>
      <c r="Z345" s="128">
        <f>Annual!Z360</f>
        <v>15.751696505510996</v>
      </c>
      <c r="AA345" s="128">
        <f>Annual!AA360</f>
        <v>14.459286230126819</v>
      </c>
      <c r="AB345" s="128">
        <f>Annual!AB360</f>
        <v>13.05834205316342</v>
      </c>
      <c r="AC345" s="238">
        <f>Annual!AC360*(1+$AC$214)</f>
        <v>10.256453699236625</v>
      </c>
      <c r="AD345" s="128">
        <f>Annual!AD360</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Annual!K361</f>
        <v>1364.4635389610389</v>
      </c>
      <c r="L346" s="128">
        <f>Annual!L361</f>
        <v>1364.4635389610389</v>
      </c>
      <c r="M346" s="128">
        <f>Annual!M361</f>
        <v>1364.4635389610389</v>
      </c>
      <c r="N346" s="128">
        <f>Annual!N361</f>
        <v>1364.4635389610389</v>
      </c>
      <c r="O346" s="128">
        <f>Annual!O361</f>
        <v>1364.4635389610389</v>
      </c>
      <c r="P346" s="128">
        <f>Annual!P361</f>
        <v>1364.4635389610389</v>
      </c>
      <c r="Q346" s="128">
        <f>Annual!Q361</f>
        <v>1364.4635389610389</v>
      </c>
      <c r="R346" s="128">
        <f>Annual!R361</f>
        <v>1364.4635389610389</v>
      </c>
      <c r="S346" s="128">
        <f>Annual!S361</f>
        <v>1364.4635389610389</v>
      </c>
      <c r="T346" s="86"/>
      <c r="U346" s="99" t="s">
        <v>131</v>
      </c>
      <c r="V346" s="128">
        <f>Annual!V361</f>
        <v>27.308688732604413</v>
      </c>
      <c r="W346" s="128">
        <f>Annual!W361</f>
        <v>33.997056149408962</v>
      </c>
      <c r="X346" s="128">
        <f>Annual!X361</f>
        <v>38.64471772986029</v>
      </c>
      <c r="Y346" s="128">
        <f>Annual!Y361</f>
        <v>37.725480866638115</v>
      </c>
      <c r="Z346" s="128">
        <f>Annual!Z361</f>
        <v>40.556730405362423</v>
      </c>
      <c r="AA346" s="128">
        <f>Annual!AA361</f>
        <v>37.229092960498136</v>
      </c>
      <c r="AB346" s="128">
        <f>Annual!AB361</f>
        <v>33.62200750921432</v>
      </c>
      <c r="AC346" s="238">
        <f>Annual!AC361*(1+$AC$214)</f>
        <v>26.407836606646683</v>
      </c>
      <c r="AD346" s="128">
        <f>Annual!AD361</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Annual!K362</f>
        <v>1632.4244047619047</v>
      </c>
      <c r="L347" s="128">
        <f>Annual!L362</f>
        <v>1632.4244047619047</v>
      </c>
      <c r="M347" s="128">
        <f>Annual!M362</f>
        <v>1632.4244047619047</v>
      </c>
      <c r="N347" s="128">
        <f>Annual!N362</f>
        <v>1632.4244047619047</v>
      </c>
      <c r="O347" s="128">
        <f>Annual!O362</f>
        <v>1632.4244047619047</v>
      </c>
      <c r="P347" s="128">
        <f>Annual!P362</f>
        <v>1632.4244047619047</v>
      </c>
      <c r="Q347" s="128">
        <f>Annual!Q362</f>
        <v>1632.4244047619047</v>
      </c>
      <c r="R347" s="128">
        <f>Annual!R362</f>
        <v>1632.4244047619047</v>
      </c>
      <c r="S347" s="128">
        <f>Annual!S362</f>
        <v>1632.4244047619047</v>
      </c>
      <c r="T347" s="86"/>
      <c r="U347" s="99" t="s">
        <v>132</v>
      </c>
      <c r="V347" s="128">
        <f>Annual!V362</f>
        <v>52.798758999858194</v>
      </c>
      <c r="W347" s="128">
        <f>Annual!W362</f>
        <v>65.730082901937365</v>
      </c>
      <c r="X347" s="128">
        <f>Annual!X362</f>
        <v>74.715895662920374</v>
      </c>
      <c r="Y347" s="128">
        <f>Annual!Y362</f>
        <v>72.938638392156335</v>
      </c>
      <c r="Z347" s="128">
        <f>Annual!Z362</f>
        <v>78.412590786109604</v>
      </c>
      <c r="AA347" s="128">
        <f>Annual!AA362</f>
        <v>71.978919465943747</v>
      </c>
      <c r="AB347" s="128">
        <f>Annual!AB362</f>
        <v>65.004961935465644</v>
      </c>
      <c r="AC347" s="238">
        <f>Annual!AC362*(1+$AC$214)</f>
        <v>51.057046874509439</v>
      </c>
      <c r="AD347" s="128">
        <f>Annual!AD362</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Annual!K363</f>
        <v>769.78214285714284</v>
      </c>
      <c r="L348" s="128">
        <f>Annual!L363</f>
        <v>769.78214285714284</v>
      </c>
      <c r="M348" s="128">
        <f>Annual!M363</f>
        <v>769.78214285714284</v>
      </c>
      <c r="N348" s="128">
        <f>Annual!N363</f>
        <v>769.78214285714284</v>
      </c>
      <c r="O348" s="128">
        <f>Annual!O363</f>
        <v>769.78214285714284</v>
      </c>
      <c r="P348" s="128">
        <f>Annual!P363</f>
        <v>769.78214285714284</v>
      </c>
      <c r="Q348" s="128">
        <f>Annual!Q363</f>
        <v>769.78214285714284</v>
      </c>
      <c r="R348" s="128">
        <f>Annual!R363</f>
        <v>769.78214285714284</v>
      </c>
      <c r="S348" s="128">
        <f>Annual!S363</f>
        <v>769.78214285714284</v>
      </c>
      <c r="T348" s="86"/>
      <c r="U348" s="99" t="s">
        <v>133</v>
      </c>
      <c r="V348" s="128">
        <f>Annual!V363</f>
        <v>15.531639515455307</v>
      </c>
      <c r="W348" s="128">
        <f>Annual!W363</f>
        <v>19.335605084138919</v>
      </c>
      <c r="X348" s="128">
        <f>Annual!X363</f>
        <v>21.978932450173055</v>
      </c>
      <c r="Y348" s="128">
        <f>Annual!Y363</f>
        <v>21.456122448979595</v>
      </c>
      <c r="Z348" s="128">
        <f>Annual!Z363</f>
        <v>23.066377252655453</v>
      </c>
      <c r="AA348" s="128">
        <f>Annual!AA363</f>
        <v>21.173805048335126</v>
      </c>
      <c r="AB348" s="128">
        <f>Annual!AB363</f>
        <v>19.122298603651991</v>
      </c>
      <c r="AC348" s="238">
        <f>Annual!AC363*(1+$AC$214)</f>
        <v>15.019285714285717</v>
      </c>
      <c r="AD348" s="128">
        <f>Annual!AD363</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Annual!K364</f>
        <v>0</v>
      </c>
      <c r="L349" s="128">
        <f>Annual!L364</f>
        <v>0</v>
      </c>
      <c r="M349" s="128">
        <f>Annual!M364</f>
        <v>0</v>
      </c>
      <c r="N349" s="128">
        <f>Annual!N364</f>
        <v>0</v>
      </c>
      <c r="O349" s="128">
        <f>Annual!O364</f>
        <v>0</v>
      </c>
      <c r="P349" s="128">
        <f>Annual!P364</f>
        <v>0</v>
      </c>
      <c r="Q349" s="128">
        <f>Annual!Q364</f>
        <v>0</v>
      </c>
      <c r="R349" s="128">
        <f>Annual!R364</f>
        <v>0</v>
      </c>
      <c r="S349" s="128">
        <f>Annual!S364</f>
        <v>0</v>
      </c>
      <c r="T349" s="86"/>
      <c r="U349" s="99" t="s">
        <v>134</v>
      </c>
      <c r="V349" s="128">
        <f>Annual!V364</f>
        <v>0</v>
      </c>
      <c r="W349" s="128">
        <f>Annual!W364</f>
        <v>0</v>
      </c>
      <c r="X349" s="128">
        <f>Annual!X364</f>
        <v>0</v>
      </c>
      <c r="Y349" s="128">
        <f>Annual!Y364</f>
        <v>0</v>
      </c>
      <c r="Z349" s="128">
        <f>Annual!Z364</f>
        <v>0</v>
      </c>
      <c r="AA349" s="128">
        <f>Annual!AA364</f>
        <v>0</v>
      </c>
      <c r="AB349" s="128">
        <f>Annual!AB364</f>
        <v>0</v>
      </c>
      <c r="AC349" s="238">
        <f>Annual!AC364*(1+$AC$214)</f>
        <v>0</v>
      </c>
      <c r="AD349" s="128">
        <f>Annual!AD364</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Annual!K365</f>
        <v>0</v>
      </c>
      <c r="L350" s="128">
        <f>Annual!L365</f>
        <v>0</v>
      </c>
      <c r="M350" s="128">
        <f>Annual!M365</f>
        <v>0</v>
      </c>
      <c r="N350" s="128">
        <f>Annual!N365</f>
        <v>0</v>
      </c>
      <c r="O350" s="128">
        <f>Annual!O365</f>
        <v>0</v>
      </c>
      <c r="P350" s="128">
        <f>Annual!P365</f>
        <v>0</v>
      </c>
      <c r="Q350" s="128">
        <f>Annual!Q365</f>
        <v>0</v>
      </c>
      <c r="R350" s="128">
        <f>Annual!R365</f>
        <v>0</v>
      </c>
      <c r="S350" s="128">
        <f>Annual!S365</f>
        <v>0</v>
      </c>
      <c r="T350" s="86"/>
      <c r="U350" s="99" t="s">
        <v>135</v>
      </c>
      <c r="V350" s="128">
        <f>Annual!V365</f>
        <v>0</v>
      </c>
      <c r="W350" s="128">
        <f>Annual!W365</f>
        <v>0</v>
      </c>
      <c r="X350" s="128">
        <f>Annual!X365</f>
        <v>0</v>
      </c>
      <c r="Y350" s="128">
        <f>Annual!Y365</f>
        <v>0</v>
      </c>
      <c r="Z350" s="128">
        <f>Annual!Z365</f>
        <v>0</v>
      </c>
      <c r="AA350" s="128">
        <f>Annual!AA365</f>
        <v>0</v>
      </c>
      <c r="AB350" s="128">
        <f>Annual!AB365</f>
        <v>0</v>
      </c>
      <c r="AC350" s="238">
        <f>Annual!AC365*(1+$AC$214)</f>
        <v>0</v>
      </c>
      <c r="AD350" s="128">
        <f>Annual!AD365</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Annual!K366</f>
        <v>0</v>
      </c>
      <c r="L351" s="128">
        <f>Annual!L366</f>
        <v>0</v>
      </c>
      <c r="M351" s="128">
        <f>Annual!M366</f>
        <v>0</v>
      </c>
      <c r="N351" s="128">
        <f>Annual!N366</f>
        <v>0</v>
      </c>
      <c r="O351" s="128">
        <f>Annual!O366</f>
        <v>0</v>
      </c>
      <c r="P351" s="128">
        <f>Annual!P366</f>
        <v>0</v>
      </c>
      <c r="Q351" s="128">
        <f>Annual!Q366</f>
        <v>0</v>
      </c>
      <c r="R351" s="128">
        <f>Annual!R366</f>
        <v>0</v>
      </c>
      <c r="S351" s="128">
        <f>Annual!S366</f>
        <v>0</v>
      </c>
      <c r="T351" s="86"/>
      <c r="U351" s="99" t="s">
        <v>136</v>
      </c>
      <c r="V351" s="128">
        <f>Annual!V366</f>
        <v>0</v>
      </c>
      <c r="W351" s="128">
        <f>Annual!W366</f>
        <v>0</v>
      </c>
      <c r="X351" s="128">
        <f>Annual!X366</f>
        <v>0</v>
      </c>
      <c r="Y351" s="128">
        <f>Annual!Y366</f>
        <v>0</v>
      </c>
      <c r="Z351" s="128">
        <f>Annual!Z366</f>
        <v>0</v>
      </c>
      <c r="AA351" s="128">
        <f>Annual!AA366</f>
        <v>0</v>
      </c>
      <c r="AB351" s="128">
        <f>Annual!AB366</f>
        <v>0</v>
      </c>
      <c r="AC351" s="238">
        <f>Annual!AC366*(1+$AC$214)</f>
        <v>0</v>
      </c>
      <c r="AD351" s="128">
        <f>Annual!AD366</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Annual!K367</f>
        <v>0</v>
      </c>
      <c r="L352" s="128">
        <f>Annual!L367</f>
        <v>0</v>
      </c>
      <c r="M352" s="128">
        <f>Annual!M367</f>
        <v>0</v>
      </c>
      <c r="N352" s="128">
        <f>Annual!N367</f>
        <v>0</v>
      </c>
      <c r="O352" s="128">
        <f>Annual!O367</f>
        <v>0</v>
      </c>
      <c r="P352" s="128">
        <f>Annual!P367</f>
        <v>0</v>
      </c>
      <c r="Q352" s="128">
        <f>Annual!Q367</f>
        <v>0</v>
      </c>
      <c r="R352" s="128">
        <f>Annual!R367</f>
        <v>0</v>
      </c>
      <c r="S352" s="128">
        <f>Annual!S367</f>
        <v>0</v>
      </c>
      <c r="T352" s="86"/>
      <c r="U352" s="99" t="s">
        <v>137</v>
      </c>
      <c r="V352" s="128">
        <f>Annual!V367</f>
        <v>0</v>
      </c>
      <c r="W352" s="128">
        <f>Annual!W367</f>
        <v>0</v>
      </c>
      <c r="X352" s="128">
        <f>Annual!X367</f>
        <v>0</v>
      </c>
      <c r="Y352" s="128">
        <f>Annual!Y367</f>
        <v>0</v>
      </c>
      <c r="Z352" s="128">
        <f>Annual!Z367</f>
        <v>0</v>
      </c>
      <c r="AA352" s="128">
        <f>Annual!AA367</f>
        <v>0</v>
      </c>
      <c r="AB352" s="128">
        <f>Annual!AB367</f>
        <v>0</v>
      </c>
      <c r="AC352" s="238">
        <f>Annual!AC367*(1+$AC$214)</f>
        <v>0</v>
      </c>
      <c r="AD352" s="128">
        <f>Annual!AD367</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772</v>
      </c>
      <c r="J353" s="99" t="s">
        <v>364</v>
      </c>
      <c r="K353" s="128">
        <f>Annual!K368</f>
        <v>0</v>
      </c>
      <c r="L353" s="128">
        <f>Annual!L368</f>
        <v>0</v>
      </c>
      <c r="M353" s="128">
        <f>Annual!M368</f>
        <v>0</v>
      </c>
      <c r="N353" s="128">
        <f>Annual!N368</f>
        <v>0</v>
      </c>
      <c r="O353" s="128">
        <f>Annual!O368</f>
        <v>0</v>
      </c>
      <c r="P353" s="128">
        <f>Annual!P368</f>
        <v>0</v>
      </c>
      <c r="Q353" s="128">
        <f>Annual!Q368</f>
        <v>0</v>
      </c>
      <c r="R353" s="128">
        <f>Annual!R368</f>
        <v>0</v>
      </c>
      <c r="S353" s="128">
        <f>Annual!S368</f>
        <v>0</v>
      </c>
      <c r="T353" s="86"/>
      <c r="U353" s="99" t="s">
        <v>364</v>
      </c>
      <c r="V353" s="128">
        <f>Annual!V368</f>
        <v>0</v>
      </c>
      <c r="W353" s="128">
        <f>Annual!W368</f>
        <v>0</v>
      </c>
      <c r="X353" s="128">
        <f>Annual!X368</f>
        <v>0</v>
      </c>
      <c r="Y353" s="128">
        <f>Annual!Y368</f>
        <v>0</v>
      </c>
      <c r="Z353" s="128">
        <f>Annual!Z368</f>
        <v>0</v>
      </c>
      <c r="AA353" s="128">
        <f>Annual!AA368</f>
        <v>0</v>
      </c>
      <c r="AB353" s="128">
        <f>Annual!AB368</f>
        <v>0</v>
      </c>
      <c r="AC353" s="238">
        <f>Annual!AC368*(1+$AC$214)</f>
        <v>0</v>
      </c>
      <c r="AD353" s="128">
        <f>Annual!AD368</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Annual!K369</f>
        <v>195.92819264069266</v>
      </c>
      <c r="L354" s="128">
        <f>Annual!L369</f>
        <v>195.92819264069266</v>
      </c>
      <c r="M354" s="128">
        <f>Annual!M369</f>
        <v>195.92819264069266</v>
      </c>
      <c r="N354" s="128">
        <f>Annual!N369</f>
        <v>195.92819264069266</v>
      </c>
      <c r="O354" s="128">
        <f>Annual!O369</f>
        <v>195.92819264069266</v>
      </c>
      <c r="P354" s="128">
        <f>Annual!P369</f>
        <v>195.92819264069266</v>
      </c>
      <c r="Q354" s="128">
        <f>Annual!Q369</f>
        <v>195.92819264069266</v>
      </c>
      <c r="R354" s="128">
        <f>Annual!R369</f>
        <v>195.92819264069266</v>
      </c>
      <c r="S354" s="128">
        <f>Annual!S369</f>
        <v>195.92819264069266</v>
      </c>
      <c r="T354" s="86"/>
      <c r="U354" s="99" t="s">
        <v>129</v>
      </c>
      <c r="V354" s="128">
        <f>Annual!V369</f>
        <v>5.6268997857280061</v>
      </c>
      <c r="W354" s="128">
        <f>Annual!W369</f>
        <v>7.0050242922904449</v>
      </c>
      <c r="X354" s="128">
        <f>Annual!X369</f>
        <v>7.9626655107043689</v>
      </c>
      <c r="Y354" s="128">
        <f>Annual!Y369</f>
        <v>7.7732586241509818</v>
      </c>
      <c r="Z354" s="128">
        <f>Annual!Z369</f>
        <v>8.3566318347354134</v>
      </c>
      <c r="AA354" s="128">
        <f>Annual!AA369</f>
        <v>7.6709789054121531</v>
      </c>
      <c r="AB354" s="128">
        <f>Annual!AB369</f>
        <v>6.9277462825766642</v>
      </c>
      <c r="AC354" s="238">
        <f>Annual!AC369*(1+$AC$214)</f>
        <v>5.4412810369056874</v>
      </c>
      <c r="AD354" s="128">
        <f>Annual!AD369</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Annual!K370</f>
        <v>563.19755411255414</v>
      </c>
      <c r="L355" s="128">
        <f>Annual!L370</f>
        <v>563.19755411255414</v>
      </c>
      <c r="M355" s="128">
        <f>Annual!M370</f>
        <v>563.19755411255414</v>
      </c>
      <c r="N355" s="128">
        <f>Annual!N370</f>
        <v>563.19755411255414</v>
      </c>
      <c r="O355" s="128">
        <f>Annual!O370</f>
        <v>563.19755411255414</v>
      </c>
      <c r="P355" s="128">
        <f>Annual!P370</f>
        <v>563.19755411255414</v>
      </c>
      <c r="Q355" s="128">
        <f>Annual!Q370</f>
        <v>563.19755411255414</v>
      </c>
      <c r="R355" s="128">
        <f>Annual!R370</f>
        <v>563.19755411255414</v>
      </c>
      <c r="S355" s="128">
        <f>Annual!S370</f>
        <v>563.19755411255414</v>
      </c>
      <c r="T355" s="86"/>
      <c r="U355" s="99" t="s">
        <v>130</v>
      </c>
      <c r="V355" s="128">
        <f>Annual!V370</f>
        <v>10.606332724064384</v>
      </c>
      <c r="W355" s="128">
        <f>Annual!W370</f>
        <v>13.204005973703955</v>
      </c>
      <c r="X355" s="128">
        <f>Annual!X370</f>
        <v>15.009096126284728</v>
      </c>
      <c r="Y355" s="128">
        <f>Annual!Y370</f>
        <v>14.652076713195177</v>
      </c>
      <c r="Z355" s="128">
        <f>Annual!Z370</f>
        <v>15.751696505510996</v>
      </c>
      <c r="AA355" s="128">
        <f>Annual!AA370</f>
        <v>14.459286230126819</v>
      </c>
      <c r="AB355" s="128">
        <f>Annual!AB370</f>
        <v>13.05834205316342</v>
      </c>
      <c r="AC355" s="238">
        <f>Annual!AC370*(1+$AC$214)</f>
        <v>10.256453699236625</v>
      </c>
      <c r="AD355" s="128">
        <f>Annual!AD370</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Annual!K371</f>
        <v>1364.4635389610389</v>
      </c>
      <c r="L356" s="128">
        <f>Annual!L371</f>
        <v>1364.4635389610389</v>
      </c>
      <c r="M356" s="128">
        <f>Annual!M371</f>
        <v>1364.4635389610389</v>
      </c>
      <c r="N356" s="128">
        <f>Annual!N371</f>
        <v>1364.4635389610389</v>
      </c>
      <c r="O356" s="128">
        <f>Annual!O371</f>
        <v>1364.4635389610389</v>
      </c>
      <c r="P356" s="128">
        <f>Annual!P371</f>
        <v>1364.4635389610389</v>
      </c>
      <c r="Q356" s="128">
        <f>Annual!Q371</f>
        <v>1364.4635389610389</v>
      </c>
      <c r="R356" s="128">
        <f>Annual!R371</f>
        <v>1364.4635389610389</v>
      </c>
      <c r="S356" s="128">
        <f>Annual!S371</f>
        <v>1364.4635389610389</v>
      </c>
      <c r="T356" s="86"/>
      <c r="U356" s="99" t="s">
        <v>131</v>
      </c>
      <c r="V356" s="128">
        <f>Annual!V371</f>
        <v>27.308688732604413</v>
      </c>
      <c r="W356" s="128">
        <f>Annual!W371</f>
        <v>33.997056149408962</v>
      </c>
      <c r="X356" s="128">
        <f>Annual!X371</f>
        <v>38.64471772986029</v>
      </c>
      <c r="Y356" s="128">
        <f>Annual!Y371</f>
        <v>37.725480866638115</v>
      </c>
      <c r="Z356" s="128">
        <f>Annual!Z371</f>
        <v>40.556730405362423</v>
      </c>
      <c r="AA356" s="128">
        <f>Annual!AA371</f>
        <v>37.229092960498136</v>
      </c>
      <c r="AB356" s="128">
        <f>Annual!AB371</f>
        <v>33.62200750921432</v>
      </c>
      <c r="AC356" s="238">
        <f>Annual!AC371*(1+$AC$214)</f>
        <v>26.407836606646683</v>
      </c>
      <c r="AD356" s="128">
        <f>Annual!AD371</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Annual!K372</f>
        <v>1365.9157142857146</v>
      </c>
      <c r="L357" s="128">
        <f>Annual!L372</f>
        <v>1365.9157142857146</v>
      </c>
      <c r="M357" s="128">
        <f>Annual!M372</f>
        <v>1365.9157142857146</v>
      </c>
      <c r="N357" s="128">
        <f>Annual!N372</f>
        <v>1365.9157142857146</v>
      </c>
      <c r="O357" s="128">
        <f>Annual!O372</f>
        <v>1365.9157142857146</v>
      </c>
      <c r="P357" s="128">
        <f>Annual!P372</f>
        <v>1365.9157142857146</v>
      </c>
      <c r="Q357" s="128">
        <f>Annual!Q372</f>
        <v>1365.9157142857146</v>
      </c>
      <c r="R357" s="128">
        <f>Annual!R372</f>
        <v>1365.9157142857146</v>
      </c>
      <c r="S357" s="128">
        <f>Annual!S372</f>
        <v>1365.9157142857146</v>
      </c>
      <c r="T357" s="86"/>
      <c r="U357" s="99" t="s">
        <v>132</v>
      </c>
      <c r="V357" s="128">
        <f>Annual!V372</f>
        <v>29.131370103043764</v>
      </c>
      <c r="W357" s="128">
        <f>Annual!W372</f>
        <v>36.266143526692147</v>
      </c>
      <c r="X357" s="128">
        <f>Annual!X372</f>
        <v>41.224006972262011</v>
      </c>
      <c r="Y357" s="128">
        <f>Annual!Y372</f>
        <v>40.243416892046454</v>
      </c>
      <c r="Z357" s="128">
        <f>Annual!Z372</f>
        <v>43.263634339110375</v>
      </c>
      <c r="AA357" s="128">
        <f>Annual!AA372</f>
        <v>39.713898248730054</v>
      </c>
      <c r="AB357" s="128">
        <f>Annual!AB372</f>
        <v>35.866062773964209</v>
      </c>
      <c r="AC357" s="238">
        <f>Annual!AC372*(1+$AC$214)</f>
        <v>28.170391824432521</v>
      </c>
      <c r="AD357" s="128">
        <f>Annual!AD372</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Annual!K373</f>
        <v>737.74500000000012</v>
      </c>
      <c r="L358" s="128">
        <f>Annual!L373</f>
        <v>737.74500000000012</v>
      </c>
      <c r="M358" s="128">
        <f>Annual!M373</f>
        <v>737.74500000000012</v>
      </c>
      <c r="N358" s="128">
        <f>Annual!N373</f>
        <v>737.74500000000012</v>
      </c>
      <c r="O358" s="128">
        <f>Annual!O373</f>
        <v>737.74500000000012</v>
      </c>
      <c r="P358" s="128">
        <f>Annual!P373</f>
        <v>737.74500000000012</v>
      </c>
      <c r="Q358" s="128">
        <f>Annual!Q373</f>
        <v>737.74500000000012</v>
      </c>
      <c r="R358" s="128">
        <f>Annual!R373</f>
        <v>737.74500000000012</v>
      </c>
      <c r="S358" s="128">
        <f>Annual!S373</f>
        <v>737.74500000000012</v>
      </c>
      <c r="T358" s="86"/>
      <c r="U358" s="99" t="s">
        <v>133</v>
      </c>
      <c r="V358" s="128">
        <f>Annual!V373</f>
        <v>6.8498171818434983</v>
      </c>
      <c r="W358" s="128">
        <f>Annual!W373</f>
        <v>8.5274551855830065</v>
      </c>
      <c r="X358" s="128">
        <f>Annual!X373</f>
        <v>9.6932245295779147</v>
      </c>
      <c r="Y358" s="128">
        <f>Annual!Y373</f>
        <v>9.4626530612244917</v>
      </c>
      <c r="Z358" s="128">
        <f>Annual!Z373</f>
        <v>10.172813183753037</v>
      </c>
      <c r="AA358" s="128">
        <f>Annual!AA373</f>
        <v>9.3381444683136419</v>
      </c>
      <c r="AB358" s="128">
        <f>Annual!AB373</f>
        <v>8.4333820264948098</v>
      </c>
      <c r="AC358" s="238">
        <f>Annual!AC373*(1+$AC$214)</f>
        <v>6.6238571428571449</v>
      </c>
      <c r="AD358" s="128">
        <f>Annual!AD373</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Annual!K374</f>
        <v>5.5172413793103453E-3</v>
      </c>
      <c r="L359" s="128">
        <f>Annual!L374</f>
        <v>5.5172413793103453E-3</v>
      </c>
      <c r="M359" s="128">
        <f>Annual!M374</f>
        <v>5.5172413793103453E-3</v>
      </c>
      <c r="N359" s="128">
        <f>Annual!N374</f>
        <v>5.5172413793103453E-3</v>
      </c>
      <c r="O359" s="128">
        <f>Annual!O374</f>
        <v>5.5172413793103453E-3</v>
      </c>
      <c r="P359" s="128">
        <f>Annual!P374</f>
        <v>5.5172413793103453E-3</v>
      </c>
      <c r="Q359" s="128">
        <f>Annual!Q374</f>
        <v>5.5172413793103453E-3</v>
      </c>
      <c r="R359" s="128">
        <f>Annual!R374</f>
        <v>5.5172413793103453E-3</v>
      </c>
      <c r="S359" s="128">
        <f>Annual!S374</f>
        <v>5.5172413793103453E-3</v>
      </c>
      <c r="T359" s="86"/>
      <c r="U359" s="99" t="s">
        <v>134</v>
      </c>
      <c r="V359" s="128">
        <f>Annual!V374</f>
        <v>3.9938159575183168E-3</v>
      </c>
      <c r="W359" s="128">
        <f>Annual!W374</f>
        <v>4.9719701552732405E-3</v>
      </c>
      <c r="X359" s="128">
        <f>Annual!X374</f>
        <v>5.6516770854338916E-3</v>
      </c>
      <c r="Y359" s="128">
        <f>Annual!Y374</f>
        <v>5.5172413793103453E-3</v>
      </c>
      <c r="Z359" s="128">
        <f>Annual!Z374</f>
        <v>5.9313033541708686E-3</v>
      </c>
      <c r="AA359" s="128">
        <f>Annual!AA374</f>
        <v>5.4446460980036296E-3</v>
      </c>
      <c r="AB359" s="128">
        <f>Annual!AB374</f>
        <v>4.9171203871748344E-3</v>
      </c>
      <c r="AC359" s="238">
        <f>Annual!AC374*(1+$AC$214)</f>
        <v>3.8620689655172419E-3</v>
      </c>
      <c r="AD359" s="128">
        <f>Annual!AD374</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Annual!K375</f>
        <v>5.5172413793103453E-3</v>
      </c>
      <c r="L360" s="128">
        <f>Annual!L375</f>
        <v>5.5172413793103453E-3</v>
      </c>
      <c r="M360" s="128">
        <f>Annual!M375</f>
        <v>5.5172413793103453E-3</v>
      </c>
      <c r="N360" s="128">
        <f>Annual!N375</f>
        <v>5.5172413793103453E-3</v>
      </c>
      <c r="O360" s="128">
        <f>Annual!O375</f>
        <v>5.5172413793103453E-3</v>
      </c>
      <c r="P360" s="128">
        <f>Annual!P375</f>
        <v>5.5172413793103453E-3</v>
      </c>
      <c r="Q360" s="128">
        <f>Annual!Q375</f>
        <v>5.5172413793103453E-3</v>
      </c>
      <c r="R360" s="128">
        <f>Annual!R375</f>
        <v>5.5172413793103453E-3</v>
      </c>
      <c r="S360" s="128">
        <f>Annual!S375</f>
        <v>5.5172413793103453E-3</v>
      </c>
      <c r="T360" s="86"/>
      <c r="U360" s="99" t="s">
        <v>135</v>
      </c>
      <c r="V360" s="128">
        <f>Annual!V375</f>
        <v>3.9938159575183168E-3</v>
      </c>
      <c r="W360" s="128">
        <f>Annual!W375</f>
        <v>4.9719701552732405E-3</v>
      </c>
      <c r="X360" s="128">
        <f>Annual!X375</f>
        <v>5.6516770854338916E-3</v>
      </c>
      <c r="Y360" s="128">
        <f>Annual!Y375</f>
        <v>5.5172413793103453E-3</v>
      </c>
      <c r="Z360" s="128">
        <f>Annual!Z375</f>
        <v>5.9313033541708686E-3</v>
      </c>
      <c r="AA360" s="128">
        <f>Annual!AA375</f>
        <v>5.4446460980036296E-3</v>
      </c>
      <c r="AB360" s="128">
        <f>Annual!AB375</f>
        <v>4.9171203871748344E-3</v>
      </c>
      <c r="AC360" s="238">
        <f>Annual!AC375*(1+$AC$214)</f>
        <v>3.8620689655172419E-3</v>
      </c>
      <c r="AD360" s="128">
        <f>Annual!AD375</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Annual!K376</f>
        <v>5.5172413793103453E-3</v>
      </c>
      <c r="L361" s="128">
        <f>Annual!L376</f>
        <v>5.5172413793103453E-3</v>
      </c>
      <c r="M361" s="128">
        <f>Annual!M376</f>
        <v>5.5172413793103453E-3</v>
      </c>
      <c r="N361" s="128">
        <f>Annual!N376</f>
        <v>5.5172413793103453E-3</v>
      </c>
      <c r="O361" s="128">
        <f>Annual!O376</f>
        <v>5.5172413793103453E-3</v>
      </c>
      <c r="P361" s="128">
        <f>Annual!P376</f>
        <v>5.5172413793103453E-3</v>
      </c>
      <c r="Q361" s="128">
        <f>Annual!Q376</f>
        <v>5.5172413793103453E-3</v>
      </c>
      <c r="R361" s="128">
        <f>Annual!R376</f>
        <v>5.5172413793103453E-3</v>
      </c>
      <c r="S361" s="128">
        <f>Annual!S376</f>
        <v>5.5172413793103453E-3</v>
      </c>
      <c r="T361" s="86"/>
      <c r="U361" s="99" t="s">
        <v>136</v>
      </c>
      <c r="V361" s="128">
        <f>Annual!V376</f>
        <v>3.9938159575183168E-3</v>
      </c>
      <c r="W361" s="128">
        <f>Annual!W376</f>
        <v>4.9719701552732405E-3</v>
      </c>
      <c r="X361" s="128">
        <f>Annual!X376</f>
        <v>5.6516770854338916E-3</v>
      </c>
      <c r="Y361" s="128">
        <f>Annual!Y376</f>
        <v>5.5172413793103453E-3</v>
      </c>
      <c r="Z361" s="128">
        <f>Annual!Z376</f>
        <v>5.9313033541708686E-3</v>
      </c>
      <c r="AA361" s="128">
        <f>Annual!AA376</f>
        <v>5.4446460980036296E-3</v>
      </c>
      <c r="AB361" s="128">
        <f>Annual!AB376</f>
        <v>4.9171203871748344E-3</v>
      </c>
      <c r="AC361" s="238">
        <f>Annual!AC376*(1+$AC$214)</f>
        <v>3.8620689655172419E-3</v>
      </c>
      <c r="AD361" s="128">
        <f>Annual!AD376</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Annual!K377</f>
        <v>5.5172413793103453E-3</v>
      </c>
      <c r="L362" s="128">
        <f>Annual!L377</f>
        <v>5.5172413793103453E-3</v>
      </c>
      <c r="M362" s="128">
        <f>Annual!M377</f>
        <v>5.5172413793103453E-3</v>
      </c>
      <c r="N362" s="128">
        <f>Annual!N377</f>
        <v>5.5172413793103453E-3</v>
      </c>
      <c r="O362" s="128">
        <f>Annual!O377</f>
        <v>5.5172413793103453E-3</v>
      </c>
      <c r="P362" s="128">
        <f>Annual!P377</f>
        <v>5.5172413793103453E-3</v>
      </c>
      <c r="Q362" s="128">
        <f>Annual!Q377</f>
        <v>5.5172413793103453E-3</v>
      </c>
      <c r="R362" s="128">
        <f>Annual!R377</f>
        <v>5.5172413793103453E-3</v>
      </c>
      <c r="S362" s="128">
        <f>Annual!S377</f>
        <v>5.5172413793103453E-3</v>
      </c>
      <c r="T362" s="86"/>
      <c r="U362" s="99" t="s">
        <v>137</v>
      </c>
      <c r="V362" s="128">
        <f>Annual!V377</f>
        <v>3.9938159575183168E-3</v>
      </c>
      <c r="W362" s="128">
        <f>Annual!W377</f>
        <v>4.9719701552732405E-3</v>
      </c>
      <c r="X362" s="128">
        <f>Annual!X377</f>
        <v>5.6516770854338916E-3</v>
      </c>
      <c r="Y362" s="128">
        <f>Annual!Y377</f>
        <v>5.5172413793103453E-3</v>
      </c>
      <c r="Z362" s="128">
        <f>Annual!Z377</f>
        <v>5.9313033541708686E-3</v>
      </c>
      <c r="AA362" s="128">
        <f>Annual!AA377</f>
        <v>5.4446460980036296E-3</v>
      </c>
      <c r="AB362" s="128">
        <f>Annual!AB377</f>
        <v>4.9171203871748344E-3</v>
      </c>
      <c r="AC362" s="238">
        <f>Annual!AC377*(1+$AC$214)</f>
        <v>3.8620689655172419E-3</v>
      </c>
      <c r="AD362" s="128">
        <f>Annual!AD377</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773</v>
      </c>
      <c r="J363" s="99" t="s">
        <v>364</v>
      </c>
      <c r="K363" s="128">
        <f>Annual!K378</f>
        <v>0</v>
      </c>
      <c r="L363" s="128">
        <f>Annual!L378</f>
        <v>0</v>
      </c>
      <c r="M363" s="128">
        <f>Annual!M378</f>
        <v>0</v>
      </c>
      <c r="N363" s="128">
        <f>Annual!N378</f>
        <v>0</v>
      </c>
      <c r="O363" s="128">
        <f>Annual!O378</f>
        <v>0</v>
      </c>
      <c r="P363" s="128">
        <f>Annual!P378</f>
        <v>0</v>
      </c>
      <c r="Q363" s="128">
        <f>Annual!Q378</f>
        <v>0</v>
      </c>
      <c r="R363" s="128">
        <f>Annual!R378</f>
        <v>0</v>
      </c>
      <c r="S363" s="128">
        <f>Annual!S378</f>
        <v>0</v>
      </c>
      <c r="T363" s="86"/>
      <c r="U363" s="99" t="s">
        <v>364</v>
      </c>
      <c r="V363" s="128">
        <f>Annual!V378</f>
        <v>0</v>
      </c>
      <c r="W363" s="128">
        <f>Annual!W378</f>
        <v>0</v>
      </c>
      <c r="X363" s="128">
        <f>Annual!X378</f>
        <v>0</v>
      </c>
      <c r="Y363" s="128">
        <f>Annual!Y378</f>
        <v>0</v>
      </c>
      <c r="Z363" s="128">
        <f>Annual!Z378</f>
        <v>0</v>
      </c>
      <c r="AA363" s="128">
        <f>Annual!AA378</f>
        <v>0</v>
      </c>
      <c r="AB363" s="128">
        <f>Annual!AB378</f>
        <v>0</v>
      </c>
      <c r="AC363" s="238">
        <f>Annual!AC378*(1+$AC$214)</f>
        <v>0</v>
      </c>
      <c r="AD363" s="128">
        <f>Annual!AD378</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Annual!K379</f>
        <v>195.92819264069266</v>
      </c>
      <c r="L364" s="128">
        <f>Annual!L379</f>
        <v>195.92819264069266</v>
      </c>
      <c r="M364" s="128">
        <f>Annual!M379</f>
        <v>195.92819264069266</v>
      </c>
      <c r="N364" s="128">
        <f>Annual!N379</f>
        <v>195.92819264069266</v>
      </c>
      <c r="O364" s="128">
        <f>Annual!O379</f>
        <v>195.92819264069266</v>
      </c>
      <c r="P364" s="128">
        <f>Annual!P379</f>
        <v>195.92819264069266</v>
      </c>
      <c r="Q364" s="128">
        <f>Annual!Q379</f>
        <v>195.92819264069266</v>
      </c>
      <c r="R364" s="128">
        <f>Annual!R379</f>
        <v>195.92819264069266</v>
      </c>
      <c r="S364" s="128">
        <f>Annual!S379</f>
        <v>195.92819264069266</v>
      </c>
      <c r="T364" s="86"/>
      <c r="U364" s="99" t="s">
        <v>129</v>
      </c>
      <c r="V364" s="128">
        <f>Annual!V379</f>
        <v>5.6268997857280061</v>
      </c>
      <c r="W364" s="128">
        <f>Annual!W379</f>
        <v>7.0050242922904449</v>
      </c>
      <c r="X364" s="128">
        <f>Annual!X379</f>
        <v>7.9626655107043689</v>
      </c>
      <c r="Y364" s="128">
        <f>Annual!Y379</f>
        <v>7.7732586241509818</v>
      </c>
      <c r="Z364" s="128">
        <f>Annual!Z379</f>
        <v>8.3566318347354134</v>
      </c>
      <c r="AA364" s="128">
        <f>Annual!AA379</f>
        <v>7.6709789054121531</v>
      </c>
      <c r="AB364" s="128">
        <f>Annual!AB379</f>
        <v>6.9277462825766642</v>
      </c>
      <c r="AC364" s="238">
        <f>Annual!AC379*(1+$AC$214)</f>
        <v>5.4412810369056874</v>
      </c>
      <c r="AD364" s="128">
        <f>Annual!AD379</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Annual!K380</f>
        <v>563.19755411255414</v>
      </c>
      <c r="L365" s="128">
        <f>Annual!L380</f>
        <v>563.19755411255414</v>
      </c>
      <c r="M365" s="128">
        <f>Annual!M380</f>
        <v>563.19755411255414</v>
      </c>
      <c r="N365" s="128">
        <f>Annual!N380</f>
        <v>563.19755411255414</v>
      </c>
      <c r="O365" s="128">
        <f>Annual!O380</f>
        <v>563.19755411255414</v>
      </c>
      <c r="P365" s="128">
        <f>Annual!P380</f>
        <v>563.19755411255414</v>
      </c>
      <c r="Q365" s="128">
        <f>Annual!Q380</f>
        <v>563.19755411255414</v>
      </c>
      <c r="R365" s="128">
        <f>Annual!R380</f>
        <v>563.19755411255414</v>
      </c>
      <c r="S365" s="128">
        <f>Annual!S380</f>
        <v>563.19755411255414</v>
      </c>
      <c r="T365" s="86"/>
      <c r="U365" s="99" t="s">
        <v>130</v>
      </c>
      <c r="V365" s="128">
        <f>Annual!V380</f>
        <v>6.8941162706418497</v>
      </c>
      <c r="W365" s="128">
        <f>Annual!W380</f>
        <v>8.5826038829075717</v>
      </c>
      <c r="X365" s="128">
        <f>Annual!X380</f>
        <v>9.7559124820850744</v>
      </c>
      <c r="Y365" s="128">
        <f>Annual!Y380</f>
        <v>9.5238498635768654</v>
      </c>
      <c r="Z365" s="128">
        <f>Annual!Z380</f>
        <v>10.238602728582148</v>
      </c>
      <c r="AA365" s="128">
        <f>Annual!AA380</f>
        <v>9.3985360495824324</v>
      </c>
      <c r="AB365" s="128">
        <f>Annual!AB380</f>
        <v>8.4879223345562238</v>
      </c>
      <c r="AC365" s="238">
        <f>Annual!AC380*(1+$AC$214)</f>
        <v>6.6666949045038058</v>
      </c>
      <c r="AD365" s="128">
        <f>Annual!AD380</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Annual!K381</f>
        <v>1364.4635389610389</v>
      </c>
      <c r="L366" s="128">
        <f>Annual!L381</f>
        <v>1364.4635389610389</v>
      </c>
      <c r="M366" s="128">
        <f>Annual!M381</f>
        <v>1364.4635389610389</v>
      </c>
      <c r="N366" s="128">
        <f>Annual!N381</f>
        <v>1364.4635389610389</v>
      </c>
      <c r="O366" s="128">
        <f>Annual!O381</f>
        <v>1364.4635389610389</v>
      </c>
      <c r="P366" s="128">
        <f>Annual!P381</f>
        <v>1364.4635389610389</v>
      </c>
      <c r="Q366" s="128">
        <f>Annual!Q381</f>
        <v>1364.4635389610389</v>
      </c>
      <c r="R366" s="128">
        <f>Annual!R381</f>
        <v>1364.4635389610389</v>
      </c>
      <c r="S366" s="128">
        <f>Annual!S381</f>
        <v>1364.4635389610389</v>
      </c>
      <c r="T366" s="86"/>
      <c r="U366" s="99" t="s">
        <v>131</v>
      </c>
      <c r="V366" s="128">
        <f>Annual!V381</f>
        <v>27.308688732604413</v>
      </c>
      <c r="W366" s="128">
        <f>Annual!W381</f>
        <v>33.997056149408962</v>
      </c>
      <c r="X366" s="128">
        <f>Annual!X381</f>
        <v>38.64471772986029</v>
      </c>
      <c r="Y366" s="128">
        <f>Annual!Y381</f>
        <v>37.725480866638115</v>
      </c>
      <c r="Z366" s="128">
        <f>Annual!Z381</f>
        <v>40.556730405362423</v>
      </c>
      <c r="AA366" s="128">
        <f>Annual!AA381</f>
        <v>37.229092960498136</v>
      </c>
      <c r="AB366" s="128">
        <f>Annual!AB381</f>
        <v>33.62200750921432</v>
      </c>
      <c r="AC366" s="238">
        <f>Annual!AC381*(1+$AC$214)</f>
        <v>26.407836606646683</v>
      </c>
      <c r="AD366" s="128">
        <f>Annual!AD381</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Annual!K382</f>
        <v>1632.4244047619047</v>
      </c>
      <c r="L367" s="128">
        <f>Annual!L382</f>
        <v>1632.4244047619047</v>
      </c>
      <c r="M367" s="128">
        <f>Annual!M382</f>
        <v>1632.4244047619047</v>
      </c>
      <c r="N367" s="128">
        <f>Annual!N382</f>
        <v>1632.4244047619047</v>
      </c>
      <c r="O367" s="128">
        <f>Annual!O382</f>
        <v>1632.4244047619047</v>
      </c>
      <c r="P367" s="128">
        <f>Annual!P382</f>
        <v>1632.4244047619047</v>
      </c>
      <c r="Q367" s="128">
        <f>Annual!Q382</f>
        <v>1632.4244047619047</v>
      </c>
      <c r="R367" s="128">
        <f>Annual!R382</f>
        <v>1632.4244047619047</v>
      </c>
      <c r="S367" s="128">
        <f>Annual!S382</f>
        <v>1632.4244047619047</v>
      </c>
      <c r="T367" s="86"/>
      <c r="U367" s="99" t="s">
        <v>132</v>
      </c>
      <c r="V367" s="128">
        <f>Annual!V382</f>
        <v>52.798758999858194</v>
      </c>
      <c r="W367" s="128">
        <f>Annual!W382</f>
        <v>65.730082901937365</v>
      </c>
      <c r="X367" s="128">
        <f>Annual!X382</f>
        <v>74.715895662920374</v>
      </c>
      <c r="Y367" s="128">
        <f>Annual!Y382</f>
        <v>72.938638392156335</v>
      </c>
      <c r="Z367" s="128">
        <f>Annual!Z382</f>
        <v>78.412590786109604</v>
      </c>
      <c r="AA367" s="128">
        <f>Annual!AA382</f>
        <v>71.978919465943747</v>
      </c>
      <c r="AB367" s="128">
        <f>Annual!AB382</f>
        <v>65.004961935465644</v>
      </c>
      <c r="AC367" s="238">
        <f>Annual!AC382*(1+$AC$214)</f>
        <v>51.057046874509439</v>
      </c>
      <c r="AD367" s="128">
        <f>Annual!AD382</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Annual!K383</f>
        <v>769.78214285714284</v>
      </c>
      <c r="L368" s="128">
        <f>Annual!L383</f>
        <v>769.78214285714284</v>
      </c>
      <c r="M368" s="128">
        <f>Annual!M383</f>
        <v>769.78214285714284</v>
      </c>
      <c r="N368" s="128">
        <f>Annual!N383</f>
        <v>769.78214285714284</v>
      </c>
      <c r="O368" s="128">
        <f>Annual!O383</f>
        <v>769.78214285714284</v>
      </c>
      <c r="P368" s="128">
        <f>Annual!P383</f>
        <v>769.78214285714284</v>
      </c>
      <c r="Q368" s="128">
        <f>Annual!Q383</f>
        <v>769.78214285714284</v>
      </c>
      <c r="R368" s="128">
        <f>Annual!R383</f>
        <v>769.78214285714284</v>
      </c>
      <c r="S368" s="128">
        <f>Annual!S383</f>
        <v>769.78214285714284</v>
      </c>
      <c r="T368" s="86"/>
      <c r="U368" s="99" t="s">
        <v>133</v>
      </c>
      <c r="V368" s="128">
        <f>Annual!V383</f>
        <v>15.531639515455307</v>
      </c>
      <c r="W368" s="128">
        <f>Annual!W383</f>
        <v>19.335605084138919</v>
      </c>
      <c r="X368" s="128">
        <f>Annual!X383</f>
        <v>21.978932450173055</v>
      </c>
      <c r="Y368" s="128">
        <f>Annual!Y383</f>
        <v>21.456122448979595</v>
      </c>
      <c r="Z368" s="128">
        <f>Annual!Z383</f>
        <v>23.066377252655453</v>
      </c>
      <c r="AA368" s="128">
        <f>Annual!AA383</f>
        <v>21.173805048335126</v>
      </c>
      <c r="AB368" s="128">
        <f>Annual!AB383</f>
        <v>19.122298603651991</v>
      </c>
      <c r="AC368" s="238">
        <f>Annual!AC383*(1+$AC$214)</f>
        <v>15.019285714285717</v>
      </c>
      <c r="AD368" s="128">
        <f>Annual!AD383</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Annual!K384</f>
        <v>1.724137931034483E-3</v>
      </c>
      <c r="L369" s="128">
        <f>Annual!L384</f>
        <v>1.724137931034483E-3</v>
      </c>
      <c r="M369" s="128">
        <f>Annual!M384</f>
        <v>1.724137931034483E-3</v>
      </c>
      <c r="N369" s="128">
        <f>Annual!N384</f>
        <v>1.724137931034483E-3</v>
      </c>
      <c r="O369" s="128">
        <f>Annual!O384</f>
        <v>1.724137931034483E-3</v>
      </c>
      <c r="P369" s="128">
        <f>Annual!P384</f>
        <v>1.724137931034483E-3</v>
      </c>
      <c r="Q369" s="128">
        <f>Annual!Q384</f>
        <v>1.724137931034483E-3</v>
      </c>
      <c r="R369" s="128">
        <f>Annual!R384</f>
        <v>1.724137931034483E-3</v>
      </c>
      <c r="S369" s="128">
        <f>Annual!S384</f>
        <v>1.724137931034483E-3</v>
      </c>
      <c r="T369" s="86"/>
      <c r="U369" s="99" t="s">
        <v>134</v>
      </c>
      <c r="V369" s="128">
        <f>Annual!V384</f>
        <v>1.2480674867244741E-3</v>
      </c>
      <c r="W369" s="128">
        <f>Annual!W384</f>
        <v>1.5537406735228877E-3</v>
      </c>
      <c r="X369" s="128">
        <f>Annual!X384</f>
        <v>1.7661490891980912E-3</v>
      </c>
      <c r="Y369" s="128">
        <f>Annual!Y384</f>
        <v>1.724137931034483E-3</v>
      </c>
      <c r="Z369" s="128">
        <f>Annual!Z384</f>
        <v>1.8535322981783967E-3</v>
      </c>
      <c r="AA369" s="128">
        <f>Annual!AA384</f>
        <v>1.7014519056261345E-3</v>
      </c>
      <c r="AB369" s="128">
        <f>Annual!AB384</f>
        <v>1.5366001209921357E-3</v>
      </c>
      <c r="AC369" s="238">
        <f>Annual!AC384*(1+$AC$214)</f>
        <v>1.2068965517241382E-3</v>
      </c>
      <c r="AD369" s="128">
        <f>Annual!AD384</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Annual!K385</f>
        <v>1.724137931034483E-3</v>
      </c>
      <c r="L370" s="128">
        <f>Annual!L385</f>
        <v>1.724137931034483E-3</v>
      </c>
      <c r="M370" s="128">
        <f>Annual!M385</f>
        <v>1.724137931034483E-3</v>
      </c>
      <c r="N370" s="128">
        <f>Annual!N385</f>
        <v>1.724137931034483E-3</v>
      </c>
      <c r="O370" s="128">
        <f>Annual!O385</f>
        <v>1.724137931034483E-3</v>
      </c>
      <c r="P370" s="128">
        <f>Annual!P385</f>
        <v>1.724137931034483E-3</v>
      </c>
      <c r="Q370" s="128">
        <f>Annual!Q385</f>
        <v>1.724137931034483E-3</v>
      </c>
      <c r="R370" s="128">
        <f>Annual!R385</f>
        <v>1.724137931034483E-3</v>
      </c>
      <c r="S370" s="128">
        <f>Annual!S385</f>
        <v>1.724137931034483E-3</v>
      </c>
      <c r="T370" s="86"/>
      <c r="U370" s="99" t="s">
        <v>135</v>
      </c>
      <c r="V370" s="128">
        <f>Annual!V385</f>
        <v>1.2480674867244741E-3</v>
      </c>
      <c r="W370" s="128">
        <f>Annual!W385</f>
        <v>1.5537406735228877E-3</v>
      </c>
      <c r="X370" s="128">
        <f>Annual!X385</f>
        <v>1.7661490891980912E-3</v>
      </c>
      <c r="Y370" s="128">
        <f>Annual!Y385</f>
        <v>1.724137931034483E-3</v>
      </c>
      <c r="Z370" s="128">
        <f>Annual!Z385</f>
        <v>1.8535322981783967E-3</v>
      </c>
      <c r="AA370" s="128">
        <f>Annual!AA385</f>
        <v>1.7014519056261345E-3</v>
      </c>
      <c r="AB370" s="128">
        <f>Annual!AB385</f>
        <v>1.5366001209921357E-3</v>
      </c>
      <c r="AC370" s="238">
        <f>Annual!AC385*(1+$AC$214)</f>
        <v>1.2068965517241382E-3</v>
      </c>
      <c r="AD370" s="128">
        <f>Annual!AD385</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Annual!K386</f>
        <v>1.724137931034483E-3</v>
      </c>
      <c r="L371" s="128">
        <f>Annual!L386</f>
        <v>1.724137931034483E-3</v>
      </c>
      <c r="M371" s="128">
        <f>Annual!M386</f>
        <v>1.724137931034483E-3</v>
      </c>
      <c r="N371" s="128">
        <f>Annual!N386</f>
        <v>1.724137931034483E-3</v>
      </c>
      <c r="O371" s="128">
        <f>Annual!O386</f>
        <v>1.724137931034483E-3</v>
      </c>
      <c r="P371" s="128">
        <f>Annual!P386</f>
        <v>1.724137931034483E-3</v>
      </c>
      <c r="Q371" s="128">
        <f>Annual!Q386</f>
        <v>1.724137931034483E-3</v>
      </c>
      <c r="R371" s="128">
        <f>Annual!R386</f>
        <v>1.724137931034483E-3</v>
      </c>
      <c r="S371" s="128">
        <f>Annual!S386</f>
        <v>1.724137931034483E-3</v>
      </c>
      <c r="T371" s="86"/>
      <c r="U371" s="99" t="s">
        <v>136</v>
      </c>
      <c r="V371" s="128">
        <f>Annual!V386</f>
        <v>1.2480674867244741E-3</v>
      </c>
      <c r="W371" s="128">
        <f>Annual!W386</f>
        <v>1.5537406735228877E-3</v>
      </c>
      <c r="X371" s="128">
        <f>Annual!X386</f>
        <v>1.7661490891980912E-3</v>
      </c>
      <c r="Y371" s="128">
        <f>Annual!Y386</f>
        <v>1.724137931034483E-3</v>
      </c>
      <c r="Z371" s="128">
        <f>Annual!Z386</f>
        <v>1.8535322981783967E-3</v>
      </c>
      <c r="AA371" s="128">
        <f>Annual!AA386</f>
        <v>1.7014519056261345E-3</v>
      </c>
      <c r="AB371" s="128">
        <f>Annual!AB386</f>
        <v>1.5366001209921357E-3</v>
      </c>
      <c r="AC371" s="238">
        <f>Annual!AC386*(1+$AC$214)</f>
        <v>1.2068965517241382E-3</v>
      </c>
      <c r="AD371" s="128">
        <f>Annual!AD386</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Annual!K387</f>
        <v>1.724137931034483E-3</v>
      </c>
      <c r="L372" s="128">
        <f>Annual!L387</f>
        <v>1.724137931034483E-3</v>
      </c>
      <c r="M372" s="128">
        <f>Annual!M387</f>
        <v>1.724137931034483E-3</v>
      </c>
      <c r="N372" s="128">
        <f>Annual!N387</f>
        <v>1.724137931034483E-3</v>
      </c>
      <c r="O372" s="128">
        <f>Annual!O387</f>
        <v>1.724137931034483E-3</v>
      </c>
      <c r="P372" s="128">
        <f>Annual!P387</f>
        <v>1.724137931034483E-3</v>
      </c>
      <c r="Q372" s="128">
        <f>Annual!Q387</f>
        <v>1.724137931034483E-3</v>
      </c>
      <c r="R372" s="128">
        <f>Annual!R387</f>
        <v>1.724137931034483E-3</v>
      </c>
      <c r="S372" s="128">
        <f>Annual!S387</f>
        <v>1.724137931034483E-3</v>
      </c>
      <c r="T372" s="86"/>
      <c r="U372" s="99" t="s">
        <v>137</v>
      </c>
      <c r="V372" s="128">
        <f>Annual!V387</f>
        <v>1.2480674867244741E-3</v>
      </c>
      <c r="W372" s="128">
        <f>Annual!W387</f>
        <v>1.5537406735228877E-3</v>
      </c>
      <c r="X372" s="128">
        <f>Annual!X387</f>
        <v>1.7661490891980912E-3</v>
      </c>
      <c r="Y372" s="128">
        <f>Annual!Y387</f>
        <v>1.724137931034483E-3</v>
      </c>
      <c r="Z372" s="128">
        <f>Annual!Z387</f>
        <v>1.8535322981783967E-3</v>
      </c>
      <c r="AA372" s="128">
        <f>Annual!AA387</f>
        <v>1.7014519056261345E-3</v>
      </c>
      <c r="AB372" s="128">
        <f>Annual!AB387</f>
        <v>1.5366001209921357E-3</v>
      </c>
      <c r="AC372" s="238">
        <f>Annual!AC387*(1+$AC$214)</f>
        <v>1.2068965517241382E-3</v>
      </c>
      <c r="AD372" s="128">
        <f>Annual!AD387</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774</v>
      </c>
      <c r="J373" s="99" t="s">
        <v>364</v>
      </c>
      <c r="K373" s="128">
        <f>Annual!K388</f>
        <v>0</v>
      </c>
      <c r="L373" s="128">
        <f>Annual!L388</f>
        <v>0</v>
      </c>
      <c r="M373" s="128">
        <f>Annual!M388</f>
        <v>0</v>
      </c>
      <c r="N373" s="128">
        <f>Annual!N388</f>
        <v>0</v>
      </c>
      <c r="O373" s="128">
        <f>Annual!O388</f>
        <v>0</v>
      </c>
      <c r="P373" s="128">
        <f>Annual!P388</f>
        <v>0</v>
      </c>
      <c r="Q373" s="128">
        <f>Annual!Q388</f>
        <v>0</v>
      </c>
      <c r="R373" s="128">
        <f>Annual!R388</f>
        <v>0</v>
      </c>
      <c r="S373" s="128">
        <f>Annual!S388</f>
        <v>0</v>
      </c>
      <c r="T373" s="86"/>
      <c r="U373" s="99" t="s">
        <v>364</v>
      </c>
      <c r="V373" s="128">
        <f>Annual!V388</f>
        <v>0</v>
      </c>
      <c r="W373" s="128">
        <f>Annual!W388</f>
        <v>0</v>
      </c>
      <c r="X373" s="128">
        <f>Annual!X388</f>
        <v>0</v>
      </c>
      <c r="Y373" s="128">
        <f>Annual!Y388</f>
        <v>0</v>
      </c>
      <c r="Z373" s="128">
        <f>Annual!Z388</f>
        <v>0</v>
      </c>
      <c r="AA373" s="128">
        <f>Annual!AA388</f>
        <v>0</v>
      </c>
      <c r="AB373" s="128">
        <f>Annual!AB388</f>
        <v>0</v>
      </c>
      <c r="AC373" s="238">
        <f>Annual!AC388*(1+$AC$214)</f>
        <v>0</v>
      </c>
      <c r="AD373" s="128">
        <f>Annual!AD388</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Annual!K389</f>
        <v>195.92819264069266</v>
      </c>
      <c r="L374" s="128">
        <f>Annual!L389</f>
        <v>195.92819264069266</v>
      </c>
      <c r="M374" s="128">
        <f>Annual!M389</f>
        <v>195.92819264069266</v>
      </c>
      <c r="N374" s="128">
        <f>Annual!N389</f>
        <v>195.92819264069266</v>
      </c>
      <c r="O374" s="128">
        <f>Annual!O389</f>
        <v>195.92819264069266</v>
      </c>
      <c r="P374" s="128">
        <f>Annual!P389</f>
        <v>195.92819264069266</v>
      </c>
      <c r="Q374" s="128">
        <f>Annual!Q389</f>
        <v>195.92819264069266</v>
      </c>
      <c r="R374" s="128">
        <f>Annual!R389</f>
        <v>195.92819264069266</v>
      </c>
      <c r="S374" s="128">
        <f>Annual!S389</f>
        <v>195.92819264069266</v>
      </c>
      <c r="T374" s="86"/>
      <c r="U374" s="99" t="s">
        <v>129</v>
      </c>
      <c r="V374" s="128">
        <f>Annual!V389</f>
        <v>5.6268997857280061</v>
      </c>
      <c r="W374" s="128">
        <f>Annual!W389</f>
        <v>7.0050242922904449</v>
      </c>
      <c r="X374" s="128">
        <f>Annual!X389</f>
        <v>7.9626655107043689</v>
      </c>
      <c r="Y374" s="128">
        <f>Annual!Y389</f>
        <v>7.7732586241509818</v>
      </c>
      <c r="Z374" s="128">
        <f>Annual!Z389</f>
        <v>8.3566318347354134</v>
      </c>
      <c r="AA374" s="128">
        <f>Annual!AA389</f>
        <v>7.6709789054121531</v>
      </c>
      <c r="AB374" s="128">
        <f>Annual!AB389</f>
        <v>6.9277462825766642</v>
      </c>
      <c r="AC374" s="238">
        <f>Annual!AC389*(1+$AC$214)</f>
        <v>5.4412810369056874</v>
      </c>
      <c r="AD374" s="128">
        <f>Annual!AD389</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Annual!K390</f>
        <v>563.19755411255414</v>
      </c>
      <c r="L375" s="128">
        <f>Annual!L390</f>
        <v>563.19755411255414</v>
      </c>
      <c r="M375" s="128">
        <f>Annual!M390</f>
        <v>563.19755411255414</v>
      </c>
      <c r="N375" s="128">
        <f>Annual!N390</f>
        <v>563.19755411255414</v>
      </c>
      <c r="O375" s="128">
        <f>Annual!O390</f>
        <v>563.19755411255414</v>
      </c>
      <c r="P375" s="128">
        <f>Annual!P390</f>
        <v>563.19755411255414</v>
      </c>
      <c r="Q375" s="128">
        <f>Annual!Q390</f>
        <v>563.19755411255414</v>
      </c>
      <c r="R375" s="128">
        <f>Annual!R390</f>
        <v>563.19755411255414</v>
      </c>
      <c r="S375" s="128">
        <f>Annual!S390</f>
        <v>563.19755411255414</v>
      </c>
      <c r="T375" s="86"/>
      <c r="U375" s="99" t="s">
        <v>130</v>
      </c>
      <c r="V375" s="128">
        <f>Annual!V390</f>
        <v>6.8941162706418497</v>
      </c>
      <c r="W375" s="128">
        <f>Annual!W390</f>
        <v>8.5826038829075717</v>
      </c>
      <c r="X375" s="128">
        <f>Annual!X390</f>
        <v>9.7559124820850744</v>
      </c>
      <c r="Y375" s="128">
        <f>Annual!Y390</f>
        <v>9.5238498635768654</v>
      </c>
      <c r="Z375" s="128">
        <f>Annual!Z390</f>
        <v>10.238602728582148</v>
      </c>
      <c r="AA375" s="128">
        <f>Annual!AA390</f>
        <v>9.3985360495824324</v>
      </c>
      <c r="AB375" s="128">
        <f>Annual!AB390</f>
        <v>8.4879223345562238</v>
      </c>
      <c r="AC375" s="238">
        <f>Annual!AC390*(1+$AC$214)</f>
        <v>6.6666949045038058</v>
      </c>
      <c r="AD375" s="128">
        <f>Annual!AD390</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Annual!K391</f>
        <v>1364.4635389610389</v>
      </c>
      <c r="L376" s="128">
        <f>Annual!L391</f>
        <v>1364.4635389610389</v>
      </c>
      <c r="M376" s="128">
        <f>Annual!M391</f>
        <v>1364.4635389610389</v>
      </c>
      <c r="N376" s="128">
        <f>Annual!N391</f>
        <v>1364.4635389610389</v>
      </c>
      <c r="O376" s="128">
        <f>Annual!O391</f>
        <v>1364.4635389610389</v>
      </c>
      <c r="P376" s="128">
        <f>Annual!P391</f>
        <v>1364.4635389610389</v>
      </c>
      <c r="Q376" s="128">
        <f>Annual!Q391</f>
        <v>1364.4635389610389</v>
      </c>
      <c r="R376" s="128">
        <f>Annual!R391</f>
        <v>1364.4635389610389</v>
      </c>
      <c r="S376" s="128">
        <f>Annual!S391</f>
        <v>1364.4635389610389</v>
      </c>
      <c r="T376" s="86"/>
      <c r="U376" s="99" t="s">
        <v>131</v>
      </c>
      <c r="V376" s="128">
        <f>Annual!V391</f>
        <v>27.308688732604413</v>
      </c>
      <c r="W376" s="128">
        <f>Annual!W391</f>
        <v>33.997056149408962</v>
      </c>
      <c r="X376" s="128">
        <f>Annual!X391</f>
        <v>38.64471772986029</v>
      </c>
      <c r="Y376" s="128">
        <f>Annual!Y391</f>
        <v>37.725480866638115</v>
      </c>
      <c r="Z376" s="128">
        <f>Annual!Z391</f>
        <v>40.556730405362423</v>
      </c>
      <c r="AA376" s="128">
        <f>Annual!AA391</f>
        <v>37.229092960498136</v>
      </c>
      <c r="AB376" s="128">
        <f>Annual!AB391</f>
        <v>33.62200750921432</v>
      </c>
      <c r="AC376" s="238">
        <f>Annual!AC391*(1+$AC$214)</f>
        <v>26.407836606646683</v>
      </c>
      <c r="AD376" s="128">
        <f>Annual!AD391</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Annual!K392</f>
        <v>1365.9157142857146</v>
      </c>
      <c r="L377" s="128">
        <f>Annual!L392</f>
        <v>1365.9157142857146</v>
      </c>
      <c r="M377" s="128">
        <f>Annual!M392</f>
        <v>1365.9157142857146</v>
      </c>
      <c r="N377" s="128">
        <f>Annual!N392</f>
        <v>1365.9157142857146</v>
      </c>
      <c r="O377" s="128">
        <f>Annual!O392</f>
        <v>1365.9157142857146</v>
      </c>
      <c r="P377" s="128">
        <f>Annual!P392</f>
        <v>1365.9157142857146</v>
      </c>
      <c r="Q377" s="128">
        <f>Annual!Q392</f>
        <v>1365.9157142857146</v>
      </c>
      <c r="R377" s="128">
        <f>Annual!R392</f>
        <v>1365.9157142857146</v>
      </c>
      <c r="S377" s="128">
        <f>Annual!S392</f>
        <v>1365.9157142857146</v>
      </c>
      <c r="T377" s="86"/>
      <c r="U377" s="99" t="s">
        <v>132</v>
      </c>
      <c r="V377" s="128">
        <f>Annual!V392</f>
        <v>29.131370103043764</v>
      </c>
      <c r="W377" s="128">
        <f>Annual!W392</f>
        <v>36.266143526692147</v>
      </c>
      <c r="X377" s="128">
        <f>Annual!X392</f>
        <v>41.224006972262011</v>
      </c>
      <c r="Y377" s="128">
        <f>Annual!Y392</f>
        <v>40.243416892046454</v>
      </c>
      <c r="Z377" s="128">
        <f>Annual!Z392</f>
        <v>43.263634339110375</v>
      </c>
      <c r="AA377" s="128">
        <f>Annual!AA392</f>
        <v>39.713898248730054</v>
      </c>
      <c r="AB377" s="128">
        <f>Annual!AB392</f>
        <v>35.866062773964209</v>
      </c>
      <c r="AC377" s="238">
        <f>Annual!AC392*(1+$AC$214)</f>
        <v>28.170391824432521</v>
      </c>
      <c r="AD377" s="128">
        <f>Annual!AD392</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Annual!K393</f>
        <v>737.74500000000012</v>
      </c>
      <c r="L378" s="128">
        <f>Annual!L393</f>
        <v>737.74500000000012</v>
      </c>
      <c r="M378" s="128">
        <f>Annual!M393</f>
        <v>737.74500000000012</v>
      </c>
      <c r="N378" s="128">
        <f>Annual!N393</f>
        <v>737.74500000000012</v>
      </c>
      <c r="O378" s="128">
        <f>Annual!O393</f>
        <v>737.74500000000012</v>
      </c>
      <c r="P378" s="128">
        <f>Annual!P393</f>
        <v>737.74500000000012</v>
      </c>
      <c r="Q378" s="128">
        <f>Annual!Q393</f>
        <v>737.74500000000012</v>
      </c>
      <c r="R378" s="128">
        <f>Annual!R393</f>
        <v>737.74500000000012</v>
      </c>
      <c r="S378" s="128">
        <f>Annual!S393</f>
        <v>737.74500000000012</v>
      </c>
      <c r="T378" s="86"/>
      <c r="U378" s="99" t="s">
        <v>133</v>
      </c>
      <c r="V378" s="128">
        <f>Annual!V393</f>
        <v>6.8498171818434983</v>
      </c>
      <c r="W378" s="128">
        <f>Annual!W393</f>
        <v>8.5274551855830065</v>
      </c>
      <c r="X378" s="128">
        <f>Annual!X393</f>
        <v>9.6932245295779147</v>
      </c>
      <c r="Y378" s="128">
        <f>Annual!Y393</f>
        <v>9.4626530612244917</v>
      </c>
      <c r="Z378" s="128">
        <f>Annual!Z393</f>
        <v>10.172813183753037</v>
      </c>
      <c r="AA378" s="128">
        <f>Annual!AA393</f>
        <v>9.3381444683136419</v>
      </c>
      <c r="AB378" s="128">
        <f>Annual!AB393</f>
        <v>8.4333820264948098</v>
      </c>
      <c r="AC378" s="238">
        <f>Annual!AC393*(1+$AC$214)</f>
        <v>6.6238571428571449</v>
      </c>
      <c r="AD378" s="128">
        <f>Annual!AD393</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Annual!K394</f>
        <v>0</v>
      </c>
      <c r="L379" s="128">
        <f>Annual!L394</f>
        <v>0</v>
      </c>
      <c r="M379" s="128">
        <f>Annual!M394</f>
        <v>0</v>
      </c>
      <c r="N379" s="128">
        <f>Annual!N394</f>
        <v>0</v>
      </c>
      <c r="O379" s="128">
        <f>Annual!O394</f>
        <v>0</v>
      </c>
      <c r="P379" s="128">
        <f>Annual!P394</f>
        <v>0</v>
      </c>
      <c r="Q379" s="128">
        <f>Annual!Q394</f>
        <v>0</v>
      </c>
      <c r="R379" s="128">
        <f>Annual!R394</f>
        <v>0</v>
      </c>
      <c r="S379" s="128">
        <f>Annual!S394</f>
        <v>0</v>
      </c>
      <c r="T379" s="86"/>
      <c r="U379" s="99" t="s">
        <v>134</v>
      </c>
      <c r="V379" s="128">
        <f>Annual!V394</f>
        <v>0</v>
      </c>
      <c r="W379" s="128">
        <f>Annual!W394</f>
        <v>0</v>
      </c>
      <c r="X379" s="128">
        <f>Annual!X394</f>
        <v>0</v>
      </c>
      <c r="Y379" s="128">
        <f>Annual!Y394</f>
        <v>0</v>
      </c>
      <c r="Z379" s="128">
        <f>Annual!Z394</f>
        <v>0</v>
      </c>
      <c r="AA379" s="128">
        <f>Annual!AA394</f>
        <v>0</v>
      </c>
      <c r="AB379" s="128">
        <f>Annual!AB394</f>
        <v>0</v>
      </c>
      <c r="AC379" s="238">
        <f>Annual!AC394*(1+$AC$214)</f>
        <v>0</v>
      </c>
      <c r="AD379" s="128">
        <f>Annual!AD394</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Annual!K395</f>
        <v>0</v>
      </c>
      <c r="L380" s="128">
        <f>Annual!L395</f>
        <v>0</v>
      </c>
      <c r="M380" s="128">
        <f>Annual!M395</f>
        <v>0</v>
      </c>
      <c r="N380" s="128">
        <f>Annual!N395</f>
        <v>0</v>
      </c>
      <c r="O380" s="128">
        <f>Annual!O395</f>
        <v>0</v>
      </c>
      <c r="P380" s="128">
        <f>Annual!P395</f>
        <v>0</v>
      </c>
      <c r="Q380" s="128">
        <f>Annual!Q395</f>
        <v>0</v>
      </c>
      <c r="R380" s="128">
        <f>Annual!R395</f>
        <v>0</v>
      </c>
      <c r="S380" s="128">
        <f>Annual!S395</f>
        <v>0</v>
      </c>
      <c r="T380" s="86"/>
      <c r="U380" s="99" t="s">
        <v>135</v>
      </c>
      <c r="V380" s="128">
        <f>Annual!V395</f>
        <v>0</v>
      </c>
      <c r="W380" s="128">
        <f>Annual!W395</f>
        <v>0</v>
      </c>
      <c r="X380" s="128">
        <f>Annual!X395</f>
        <v>0</v>
      </c>
      <c r="Y380" s="128">
        <f>Annual!Y395</f>
        <v>0</v>
      </c>
      <c r="Z380" s="128">
        <f>Annual!Z395</f>
        <v>0</v>
      </c>
      <c r="AA380" s="128">
        <f>Annual!AA395</f>
        <v>0</v>
      </c>
      <c r="AB380" s="128">
        <f>Annual!AB395</f>
        <v>0</v>
      </c>
      <c r="AC380" s="238">
        <f>Annual!AC395*(1+$AC$214)</f>
        <v>0</v>
      </c>
      <c r="AD380" s="128">
        <f>Annual!AD395</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Annual!K396</f>
        <v>0</v>
      </c>
      <c r="L381" s="128">
        <f>Annual!L396</f>
        <v>0</v>
      </c>
      <c r="M381" s="128">
        <f>Annual!M396</f>
        <v>0</v>
      </c>
      <c r="N381" s="128">
        <f>Annual!N396</f>
        <v>0</v>
      </c>
      <c r="O381" s="128">
        <f>Annual!O396</f>
        <v>0</v>
      </c>
      <c r="P381" s="128">
        <f>Annual!P396</f>
        <v>0</v>
      </c>
      <c r="Q381" s="128">
        <f>Annual!Q396</f>
        <v>0</v>
      </c>
      <c r="R381" s="128">
        <f>Annual!R396</f>
        <v>0</v>
      </c>
      <c r="S381" s="128">
        <f>Annual!S396</f>
        <v>0</v>
      </c>
      <c r="T381" s="86"/>
      <c r="U381" s="99" t="s">
        <v>136</v>
      </c>
      <c r="V381" s="128">
        <f>Annual!V396</f>
        <v>0</v>
      </c>
      <c r="W381" s="128">
        <f>Annual!W396</f>
        <v>0</v>
      </c>
      <c r="X381" s="128">
        <f>Annual!X396</f>
        <v>0</v>
      </c>
      <c r="Y381" s="128">
        <f>Annual!Y396</f>
        <v>0</v>
      </c>
      <c r="Z381" s="128">
        <f>Annual!Z396</f>
        <v>0</v>
      </c>
      <c r="AA381" s="128">
        <f>Annual!AA396</f>
        <v>0</v>
      </c>
      <c r="AB381" s="128">
        <f>Annual!AB396</f>
        <v>0</v>
      </c>
      <c r="AC381" s="238">
        <f>Annual!AC396*(1+$AC$214)</f>
        <v>0</v>
      </c>
      <c r="AD381" s="128">
        <f>Annual!AD396</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Annual!K397</f>
        <v>0</v>
      </c>
      <c r="L382" s="128">
        <f>Annual!L397</f>
        <v>0</v>
      </c>
      <c r="M382" s="128">
        <f>Annual!M397</f>
        <v>0</v>
      </c>
      <c r="N382" s="128">
        <f>Annual!N397</f>
        <v>0</v>
      </c>
      <c r="O382" s="128">
        <f>Annual!O397</f>
        <v>0</v>
      </c>
      <c r="P382" s="128">
        <f>Annual!P397</f>
        <v>0</v>
      </c>
      <c r="Q382" s="128">
        <f>Annual!Q397</f>
        <v>0</v>
      </c>
      <c r="R382" s="128">
        <f>Annual!R397</f>
        <v>0</v>
      </c>
      <c r="S382" s="128">
        <f>Annual!S397</f>
        <v>0</v>
      </c>
      <c r="T382" s="86"/>
      <c r="U382" s="99" t="s">
        <v>137</v>
      </c>
      <c r="V382" s="128">
        <f>Annual!V397</f>
        <v>0</v>
      </c>
      <c r="W382" s="128">
        <f>Annual!W397</f>
        <v>0</v>
      </c>
      <c r="X382" s="128">
        <f>Annual!X397</f>
        <v>0</v>
      </c>
      <c r="Y382" s="128">
        <f>Annual!Y397</f>
        <v>0</v>
      </c>
      <c r="Z382" s="128">
        <f>Annual!Z397</f>
        <v>0</v>
      </c>
      <c r="AA382" s="128">
        <f>Annual!AA397</f>
        <v>0</v>
      </c>
      <c r="AB382" s="128">
        <f>Annual!AB397</f>
        <v>0</v>
      </c>
      <c r="AC382" s="238">
        <f>Annual!AC397*(1+$AC$214)</f>
        <v>0</v>
      </c>
      <c r="AD382" s="128">
        <f>Annual!AD397</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775</v>
      </c>
      <c r="J383" s="99" t="s">
        <v>364</v>
      </c>
      <c r="K383" s="128">
        <f>Annual!K398</f>
        <v>0</v>
      </c>
      <c r="L383" s="128">
        <f>Annual!L398</f>
        <v>0</v>
      </c>
      <c r="M383" s="128">
        <f>Annual!M398</f>
        <v>0</v>
      </c>
      <c r="N383" s="128">
        <f>Annual!N398</f>
        <v>0</v>
      </c>
      <c r="O383" s="128">
        <f>Annual!O398</f>
        <v>0</v>
      </c>
      <c r="P383" s="128">
        <f>Annual!P398</f>
        <v>0</v>
      </c>
      <c r="Q383" s="128">
        <f>Annual!Q398</f>
        <v>0</v>
      </c>
      <c r="R383" s="128">
        <f>Annual!R398</f>
        <v>0</v>
      </c>
      <c r="S383" s="128">
        <f>Annual!S398</f>
        <v>0</v>
      </c>
      <c r="T383" s="86"/>
      <c r="U383" s="99" t="s">
        <v>364</v>
      </c>
      <c r="V383" s="128">
        <f>Annual!V398</f>
        <v>0</v>
      </c>
      <c r="W383" s="128">
        <f>Annual!W398</f>
        <v>0</v>
      </c>
      <c r="X383" s="128">
        <f>Annual!X398</f>
        <v>0</v>
      </c>
      <c r="Y383" s="128">
        <f>Annual!Y398</f>
        <v>0</v>
      </c>
      <c r="Z383" s="128">
        <f>Annual!Z398</f>
        <v>0</v>
      </c>
      <c r="AA383" s="128">
        <f>Annual!AA398</f>
        <v>0</v>
      </c>
      <c r="AB383" s="128">
        <f>Annual!AB398</f>
        <v>0</v>
      </c>
      <c r="AC383" s="238">
        <f>Annual!AC398*(1+$AC$214)</f>
        <v>0</v>
      </c>
      <c r="AD383" s="128">
        <f>Annual!AD398</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Annual!K399</f>
        <v>146.42351190476191</v>
      </c>
      <c r="L384" s="128">
        <f>Annual!L399</f>
        <v>146.42351190476191</v>
      </c>
      <c r="M384" s="128">
        <f>Annual!M399</f>
        <v>146.42351190476191</v>
      </c>
      <c r="N384" s="128">
        <f>Annual!N399</f>
        <v>146.42351190476191</v>
      </c>
      <c r="O384" s="128">
        <f>Annual!O399</f>
        <v>146.42351190476191</v>
      </c>
      <c r="P384" s="128">
        <f>Annual!P399</f>
        <v>146.42351190476191</v>
      </c>
      <c r="Q384" s="128">
        <f>Annual!Q399</f>
        <v>146.42351190476191</v>
      </c>
      <c r="R384" s="128">
        <f>Annual!R399</f>
        <v>146.42351190476191</v>
      </c>
      <c r="S384" s="128">
        <f>Annual!S399</f>
        <v>146.42351190476191</v>
      </c>
      <c r="T384" s="86"/>
      <c r="U384" s="99" t="s">
        <v>129</v>
      </c>
      <c r="V384" s="128">
        <f>Annual!V399</f>
        <v>5.4720589329903699</v>
      </c>
      <c r="W384" s="128">
        <f>Annual!W399</f>
        <v>6.8122602523803621</v>
      </c>
      <c r="X384" s="128">
        <f>Annual!X399</f>
        <v>7.743549129625527</v>
      </c>
      <c r="Y384" s="128">
        <f>Annual!Y399</f>
        <v>7.559354335866594</v>
      </c>
      <c r="Z384" s="128">
        <f>Annual!Z399</f>
        <v>8.1266743006441082</v>
      </c>
      <c r="AA384" s="128">
        <f>Annual!AA399</f>
        <v>7.4598891472367699</v>
      </c>
      <c r="AB384" s="128">
        <f>Annual!AB399</f>
        <v>6.7371087765267186</v>
      </c>
      <c r="AC384" s="238">
        <f>Annual!AC399*(1+$AC$214)</f>
        <v>5.291548035106616</v>
      </c>
      <c r="AD384" s="128">
        <f>Annual!AD399</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Annual!K400</f>
        <v>418.78352272727278</v>
      </c>
      <c r="L385" s="128">
        <f>Annual!L400</f>
        <v>418.78352272727278</v>
      </c>
      <c r="M385" s="128">
        <f>Annual!M400</f>
        <v>418.78352272727278</v>
      </c>
      <c r="N385" s="128">
        <f>Annual!N400</f>
        <v>418.78352272727278</v>
      </c>
      <c r="O385" s="128">
        <f>Annual!O400</f>
        <v>418.78352272727278</v>
      </c>
      <c r="P385" s="128">
        <f>Annual!P400</f>
        <v>418.78352272727278</v>
      </c>
      <c r="Q385" s="128">
        <f>Annual!Q400</f>
        <v>418.78352272727278</v>
      </c>
      <c r="R385" s="128">
        <f>Annual!R400</f>
        <v>418.78352272727278</v>
      </c>
      <c r="S385" s="128">
        <f>Annual!S400</f>
        <v>418.78352272727278</v>
      </c>
      <c r="T385" s="86"/>
      <c r="U385" s="99" t="s">
        <v>130</v>
      </c>
      <c r="V385" s="128">
        <f>Annual!V400</f>
        <v>8.2083000483923989</v>
      </c>
      <c r="W385" s="128">
        <f>Annual!W400</f>
        <v>10.218653863933771</v>
      </c>
      <c r="X385" s="128">
        <f>Annual!X400</f>
        <v>11.615623200296771</v>
      </c>
      <c r="Y385" s="128">
        <f>Annual!Y400</f>
        <v>11.339323885351558</v>
      </c>
      <c r="Z385" s="128">
        <f>Annual!Z400</f>
        <v>12.190325775382817</v>
      </c>
      <c r="AA385" s="128">
        <f>Annual!AA400</f>
        <v>11.190122255281143</v>
      </c>
      <c r="AB385" s="128">
        <f>Annual!AB400</f>
        <v>10.105923743436126</v>
      </c>
      <c r="AC385" s="238">
        <f>Annual!AC400*(1+$AC$214)</f>
        <v>7.9375267197460904</v>
      </c>
      <c r="AD385" s="128">
        <f>Annual!AD400</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Annual!K401</f>
        <v>1082.0823376623377</v>
      </c>
      <c r="L386" s="128">
        <f>Annual!L401</f>
        <v>1082.0823376623377</v>
      </c>
      <c r="M386" s="128">
        <f>Annual!M401</f>
        <v>1082.0823376623377</v>
      </c>
      <c r="N386" s="128">
        <f>Annual!N401</f>
        <v>1082.0823376623377</v>
      </c>
      <c r="O386" s="128">
        <f>Annual!O401</f>
        <v>1082.0823376623377</v>
      </c>
      <c r="P386" s="128">
        <f>Annual!P401</f>
        <v>1082.0823376623377</v>
      </c>
      <c r="Q386" s="128">
        <f>Annual!Q401</f>
        <v>1082.0823376623377</v>
      </c>
      <c r="R386" s="128">
        <f>Annual!R401</f>
        <v>1082.0823376623377</v>
      </c>
      <c r="S386" s="128">
        <f>Annual!S401</f>
        <v>1082.0823376623377</v>
      </c>
      <c r="T386" s="86"/>
      <c r="U386" s="99" t="s">
        <v>131</v>
      </c>
      <c r="V386" s="128">
        <f>Annual!V401</f>
        <v>15.293544165612676</v>
      </c>
      <c r="W386" s="128">
        <f>Annual!W401</f>
        <v>19.039196089303189</v>
      </c>
      <c r="X386" s="128">
        <f>Annual!X401</f>
        <v>21.642002043973235</v>
      </c>
      <c r="Y386" s="128">
        <f>Annual!Y401</f>
        <v>21.127206562432484</v>
      </c>
      <c r="Z386" s="128">
        <f>Annual!Z401</f>
        <v>22.712776645578003</v>
      </c>
      <c r="AA386" s="128">
        <f>Annual!AA401</f>
        <v>20.849217002400476</v>
      </c>
      <c r="AB386" s="128">
        <f>Annual!AB401</f>
        <v>18.829159532834563</v>
      </c>
      <c r="AC386" s="238">
        <f>Annual!AC401*(1+$AC$214)</f>
        <v>14.789044593702741</v>
      </c>
      <c r="AD386" s="128">
        <f>Annual!AD401</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Annual!K402</f>
        <v>1568.3524107142857</v>
      </c>
      <c r="L387" s="128">
        <f>Annual!L402</f>
        <v>1568.3524107142857</v>
      </c>
      <c r="M387" s="128">
        <f>Annual!M402</f>
        <v>1568.3524107142857</v>
      </c>
      <c r="N387" s="128">
        <f>Annual!N402</f>
        <v>1568.3524107142857</v>
      </c>
      <c r="O387" s="128">
        <f>Annual!O402</f>
        <v>1568.3524107142857</v>
      </c>
      <c r="P387" s="128">
        <f>Annual!P402</f>
        <v>1568.3524107142857</v>
      </c>
      <c r="Q387" s="128">
        <f>Annual!Q402</f>
        <v>1568.3524107142857</v>
      </c>
      <c r="R387" s="128">
        <f>Annual!R402</f>
        <v>1568.3524107142857</v>
      </c>
      <c r="S387" s="128">
        <f>Annual!S402</f>
        <v>1568.3524107142857</v>
      </c>
      <c r="T387" s="86"/>
      <c r="U387" s="99" t="s">
        <v>132</v>
      </c>
      <c r="V387" s="128">
        <f>Annual!V402</f>
        <v>38.755140168834373</v>
      </c>
      <c r="W387" s="128">
        <f>Annual!W402</f>
        <v>48.246940352907316</v>
      </c>
      <c r="X387" s="128">
        <f>Annual!X402</f>
        <v>54.842671761740853</v>
      </c>
      <c r="Y387" s="128">
        <f>Annual!Y402</f>
        <v>53.538136277398777</v>
      </c>
      <c r="Z387" s="128">
        <f>Annual!Z402</f>
        <v>57.556105569172374</v>
      </c>
      <c r="AA387" s="128">
        <f>Annual!AA402</f>
        <v>52.833687115854055</v>
      </c>
      <c r="AB387" s="128">
        <f>Annual!AB402</f>
        <v>47.714689875295754</v>
      </c>
      <c r="AC387" s="238">
        <f>Annual!AC402*(1+$AC$214)</f>
        <v>37.476695394179146</v>
      </c>
      <c r="AD387" s="128">
        <f>Annual!AD402</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Annual!K403</f>
        <v>770.32660714285714</v>
      </c>
      <c r="L388" s="128">
        <f>Annual!L403</f>
        <v>770.32660714285714</v>
      </c>
      <c r="M388" s="128">
        <f>Annual!M403</f>
        <v>770.32660714285714</v>
      </c>
      <c r="N388" s="128">
        <f>Annual!N403</f>
        <v>770.32660714285714</v>
      </c>
      <c r="O388" s="128">
        <f>Annual!O403</f>
        <v>770.32660714285714</v>
      </c>
      <c r="P388" s="128">
        <f>Annual!P403</f>
        <v>770.32660714285714</v>
      </c>
      <c r="Q388" s="128">
        <f>Annual!Q403</f>
        <v>770.32660714285714</v>
      </c>
      <c r="R388" s="128">
        <f>Annual!R403</f>
        <v>770.32660714285714</v>
      </c>
      <c r="S388" s="128">
        <f>Annual!S403</f>
        <v>770.32660714285714</v>
      </c>
      <c r="T388" s="86"/>
      <c r="U388" s="99" t="s">
        <v>133</v>
      </c>
      <c r="V388" s="128">
        <f>Annual!V403</f>
        <v>8.7993972953216346</v>
      </c>
      <c r="W388" s="128">
        <f>Annual!W403</f>
        <v>10.954520989974933</v>
      </c>
      <c r="X388" s="128">
        <f>Annual!X403</f>
        <v>12.452089076858812</v>
      </c>
      <c r="Y388" s="128">
        <f>Annual!Y403</f>
        <v>12.155892857142854</v>
      </c>
      <c r="Z388" s="128">
        <f>Annual!Z403</f>
        <v>13.068177213868001</v>
      </c>
      <c r="AA388" s="128">
        <f>Annual!AA403</f>
        <v>11.995946898496237</v>
      </c>
      <c r="AB388" s="128">
        <f>Annual!AB403</f>
        <v>10.833672932330824</v>
      </c>
      <c r="AC388" s="238">
        <f>Annual!AC403*(1+$AC$214)</f>
        <v>8.5091249999999992</v>
      </c>
      <c r="AD388" s="128">
        <f>Annual!AD403</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Annual!K404</f>
        <v>0</v>
      </c>
      <c r="L389" s="128">
        <f>Annual!L404</f>
        <v>0</v>
      </c>
      <c r="M389" s="128">
        <f>Annual!M404</f>
        <v>0</v>
      </c>
      <c r="N389" s="128">
        <f>Annual!N404</f>
        <v>0</v>
      </c>
      <c r="O389" s="128">
        <f>Annual!O404</f>
        <v>0</v>
      </c>
      <c r="P389" s="128">
        <f>Annual!P404</f>
        <v>0</v>
      </c>
      <c r="Q389" s="128">
        <f>Annual!Q404</f>
        <v>0</v>
      </c>
      <c r="R389" s="128">
        <f>Annual!R404</f>
        <v>0</v>
      </c>
      <c r="S389" s="128">
        <f>Annual!S404</f>
        <v>0</v>
      </c>
      <c r="T389" s="86"/>
      <c r="U389" s="99" t="s">
        <v>134</v>
      </c>
      <c r="V389" s="128">
        <f>Annual!V404</f>
        <v>0</v>
      </c>
      <c r="W389" s="128">
        <f>Annual!W404</f>
        <v>0</v>
      </c>
      <c r="X389" s="128">
        <f>Annual!X404</f>
        <v>0</v>
      </c>
      <c r="Y389" s="128">
        <f>Annual!Y404</f>
        <v>0</v>
      </c>
      <c r="Z389" s="128">
        <f>Annual!Z404</f>
        <v>0</v>
      </c>
      <c r="AA389" s="128">
        <f>Annual!AA404</f>
        <v>0</v>
      </c>
      <c r="AB389" s="128">
        <f>Annual!AB404</f>
        <v>0</v>
      </c>
      <c r="AC389" s="238">
        <f>Annual!AC404*(1+$AC$214)</f>
        <v>0</v>
      </c>
      <c r="AD389" s="128">
        <f>Annual!AD404</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Annual!K405</f>
        <v>0</v>
      </c>
      <c r="L390" s="128">
        <f>Annual!L405</f>
        <v>0</v>
      </c>
      <c r="M390" s="128">
        <f>Annual!M405</f>
        <v>0</v>
      </c>
      <c r="N390" s="128">
        <f>Annual!N405</f>
        <v>0</v>
      </c>
      <c r="O390" s="128">
        <f>Annual!O405</f>
        <v>0</v>
      </c>
      <c r="P390" s="128">
        <f>Annual!P405</f>
        <v>0</v>
      </c>
      <c r="Q390" s="128">
        <f>Annual!Q405</f>
        <v>0</v>
      </c>
      <c r="R390" s="128">
        <f>Annual!R405</f>
        <v>0</v>
      </c>
      <c r="S390" s="128">
        <f>Annual!S405</f>
        <v>0</v>
      </c>
      <c r="T390" s="86"/>
      <c r="U390" s="99" t="s">
        <v>135</v>
      </c>
      <c r="V390" s="128">
        <f>Annual!V405</f>
        <v>0</v>
      </c>
      <c r="W390" s="128">
        <f>Annual!W405</f>
        <v>0</v>
      </c>
      <c r="X390" s="128">
        <f>Annual!X405</f>
        <v>0</v>
      </c>
      <c r="Y390" s="128">
        <f>Annual!Y405</f>
        <v>0</v>
      </c>
      <c r="Z390" s="128">
        <f>Annual!Z405</f>
        <v>0</v>
      </c>
      <c r="AA390" s="128">
        <f>Annual!AA405</f>
        <v>0</v>
      </c>
      <c r="AB390" s="128">
        <f>Annual!AB405</f>
        <v>0</v>
      </c>
      <c r="AC390" s="238">
        <f>Annual!AC405*(1+$AC$214)</f>
        <v>0</v>
      </c>
      <c r="AD390" s="128">
        <f>Annual!AD405</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Annual!K406</f>
        <v>0</v>
      </c>
      <c r="L391" s="128">
        <f>Annual!L406</f>
        <v>0</v>
      </c>
      <c r="M391" s="128">
        <f>Annual!M406</f>
        <v>0</v>
      </c>
      <c r="N391" s="128">
        <f>Annual!N406</f>
        <v>0</v>
      </c>
      <c r="O391" s="128">
        <f>Annual!O406</f>
        <v>0</v>
      </c>
      <c r="P391" s="128">
        <f>Annual!P406</f>
        <v>0</v>
      </c>
      <c r="Q391" s="128">
        <f>Annual!Q406</f>
        <v>0</v>
      </c>
      <c r="R391" s="128">
        <f>Annual!R406</f>
        <v>0</v>
      </c>
      <c r="S391" s="128">
        <f>Annual!S406</f>
        <v>0</v>
      </c>
      <c r="T391" s="86"/>
      <c r="U391" s="99" t="s">
        <v>136</v>
      </c>
      <c r="V391" s="128">
        <f>Annual!V406</f>
        <v>0</v>
      </c>
      <c r="W391" s="128">
        <f>Annual!W406</f>
        <v>0</v>
      </c>
      <c r="X391" s="128">
        <f>Annual!X406</f>
        <v>0</v>
      </c>
      <c r="Y391" s="128">
        <f>Annual!Y406</f>
        <v>0</v>
      </c>
      <c r="Z391" s="128">
        <f>Annual!Z406</f>
        <v>0</v>
      </c>
      <c r="AA391" s="128">
        <f>Annual!AA406</f>
        <v>0</v>
      </c>
      <c r="AB391" s="128">
        <f>Annual!AB406</f>
        <v>0</v>
      </c>
      <c r="AC391" s="238">
        <f>Annual!AC406*(1+$AC$214)</f>
        <v>0</v>
      </c>
      <c r="AD391" s="128">
        <f>Annual!AD406</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Annual!K407</f>
        <v>0</v>
      </c>
      <c r="L392" s="128">
        <f>Annual!L407</f>
        <v>0</v>
      </c>
      <c r="M392" s="128">
        <f>Annual!M407</f>
        <v>0</v>
      </c>
      <c r="N392" s="128">
        <f>Annual!N407</f>
        <v>0</v>
      </c>
      <c r="O392" s="128">
        <f>Annual!O407</f>
        <v>0</v>
      </c>
      <c r="P392" s="128">
        <f>Annual!P407</f>
        <v>0</v>
      </c>
      <c r="Q392" s="128">
        <f>Annual!Q407</f>
        <v>0</v>
      </c>
      <c r="R392" s="128">
        <f>Annual!R407</f>
        <v>0</v>
      </c>
      <c r="S392" s="128">
        <f>Annual!S407</f>
        <v>0</v>
      </c>
      <c r="T392" s="86"/>
      <c r="U392" s="99" t="s">
        <v>137</v>
      </c>
      <c r="V392" s="128">
        <f>Annual!V407</f>
        <v>0</v>
      </c>
      <c r="W392" s="128">
        <f>Annual!W407</f>
        <v>0</v>
      </c>
      <c r="X392" s="128">
        <f>Annual!X407</f>
        <v>0</v>
      </c>
      <c r="Y392" s="128">
        <f>Annual!Y407</f>
        <v>0</v>
      </c>
      <c r="Z392" s="128">
        <f>Annual!Z407</f>
        <v>0</v>
      </c>
      <c r="AA392" s="128">
        <f>Annual!AA407</f>
        <v>0</v>
      </c>
      <c r="AB392" s="128">
        <f>Annual!AB407</f>
        <v>0</v>
      </c>
      <c r="AC392" s="238">
        <f>Annual!AC407*(1+$AC$214)</f>
        <v>0</v>
      </c>
      <c r="AD392" s="128">
        <f>Annual!AD407</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776</v>
      </c>
      <c r="J393" s="99" t="s">
        <v>364</v>
      </c>
      <c r="K393" s="128">
        <f>Annual!K408</f>
        <v>0</v>
      </c>
      <c r="L393" s="128">
        <f>Annual!L408</f>
        <v>0</v>
      </c>
      <c r="M393" s="128">
        <f>Annual!M408</f>
        <v>0</v>
      </c>
      <c r="N393" s="128">
        <f>Annual!N408</f>
        <v>0</v>
      </c>
      <c r="O393" s="128">
        <f>Annual!O408</f>
        <v>0</v>
      </c>
      <c r="P393" s="128">
        <f>Annual!P408</f>
        <v>0</v>
      </c>
      <c r="Q393" s="128">
        <f>Annual!Q408</f>
        <v>0</v>
      </c>
      <c r="R393" s="128">
        <f>Annual!R408</f>
        <v>0</v>
      </c>
      <c r="S393" s="128">
        <f>Annual!S408</f>
        <v>0</v>
      </c>
      <c r="T393" s="86"/>
      <c r="U393" s="99" t="s">
        <v>364</v>
      </c>
      <c r="V393" s="128">
        <f>Annual!V408</f>
        <v>0</v>
      </c>
      <c r="W393" s="128">
        <f>Annual!W408</f>
        <v>0</v>
      </c>
      <c r="X393" s="128">
        <f>Annual!X408</f>
        <v>0</v>
      </c>
      <c r="Y393" s="128">
        <f>Annual!Y408</f>
        <v>0</v>
      </c>
      <c r="Z393" s="128">
        <f>Annual!Z408</f>
        <v>0</v>
      </c>
      <c r="AA393" s="128">
        <f>Annual!AA408</f>
        <v>0</v>
      </c>
      <c r="AB393" s="128">
        <f>Annual!AB408</f>
        <v>0</v>
      </c>
      <c r="AC393" s="238">
        <f>Annual!AC408*(1+$AC$214)</f>
        <v>0</v>
      </c>
      <c r="AD393" s="128">
        <f>Annual!AD408</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Annual!K409</f>
        <v>146.42351190476191</v>
      </c>
      <c r="L394" s="128">
        <f>Annual!L409</f>
        <v>146.42351190476191</v>
      </c>
      <c r="M394" s="128">
        <f>Annual!M409</f>
        <v>146.42351190476191</v>
      </c>
      <c r="N394" s="128">
        <f>Annual!N409</f>
        <v>146.42351190476191</v>
      </c>
      <c r="O394" s="128">
        <f>Annual!O409</f>
        <v>146.42351190476191</v>
      </c>
      <c r="P394" s="128">
        <f>Annual!P409</f>
        <v>146.42351190476191</v>
      </c>
      <c r="Q394" s="128">
        <f>Annual!Q409</f>
        <v>146.42351190476191</v>
      </c>
      <c r="R394" s="128">
        <f>Annual!R409</f>
        <v>146.42351190476191</v>
      </c>
      <c r="S394" s="128">
        <f>Annual!S409</f>
        <v>146.42351190476191</v>
      </c>
      <c r="T394" s="86"/>
      <c r="U394" s="99" t="s">
        <v>129</v>
      </c>
      <c r="V394" s="128">
        <f>Annual!V409</f>
        <v>5.4720589329903699</v>
      </c>
      <c r="W394" s="128">
        <f>Annual!W409</f>
        <v>6.8122602523803621</v>
      </c>
      <c r="X394" s="128">
        <f>Annual!X409</f>
        <v>7.743549129625527</v>
      </c>
      <c r="Y394" s="128">
        <f>Annual!Y409</f>
        <v>7.559354335866594</v>
      </c>
      <c r="Z394" s="128">
        <f>Annual!Z409</f>
        <v>8.1266743006441082</v>
      </c>
      <c r="AA394" s="128">
        <f>Annual!AA409</f>
        <v>7.4598891472367699</v>
      </c>
      <c r="AB394" s="128">
        <f>Annual!AB409</f>
        <v>6.7371087765267186</v>
      </c>
      <c r="AC394" s="238">
        <f>Annual!AC409*(1+$AC$214)</f>
        <v>5.291548035106616</v>
      </c>
      <c r="AD394" s="128">
        <f>Annual!AD409</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Annual!K410</f>
        <v>418.78352272727278</v>
      </c>
      <c r="L395" s="128">
        <f>Annual!L410</f>
        <v>418.78352272727278</v>
      </c>
      <c r="M395" s="128">
        <f>Annual!M410</f>
        <v>418.78352272727278</v>
      </c>
      <c r="N395" s="128">
        <f>Annual!N410</f>
        <v>418.78352272727278</v>
      </c>
      <c r="O395" s="128">
        <f>Annual!O410</f>
        <v>418.78352272727278</v>
      </c>
      <c r="P395" s="128">
        <f>Annual!P410</f>
        <v>418.78352272727278</v>
      </c>
      <c r="Q395" s="128">
        <f>Annual!Q410</f>
        <v>418.78352272727278</v>
      </c>
      <c r="R395" s="128">
        <f>Annual!R410</f>
        <v>418.78352272727278</v>
      </c>
      <c r="S395" s="128">
        <f>Annual!S410</f>
        <v>418.78352272727278</v>
      </c>
      <c r="T395" s="86"/>
      <c r="U395" s="99" t="s">
        <v>130</v>
      </c>
      <c r="V395" s="128">
        <f>Annual!V410</f>
        <v>8.2083000483923989</v>
      </c>
      <c r="W395" s="128">
        <f>Annual!W410</f>
        <v>10.218653863933771</v>
      </c>
      <c r="X395" s="128">
        <f>Annual!X410</f>
        <v>11.615623200296771</v>
      </c>
      <c r="Y395" s="128">
        <f>Annual!Y410</f>
        <v>11.339323885351558</v>
      </c>
      <c r="Z395" s="128">
        <f>Annual!Z410</f>
        <v>12.190325775382817</v>
      </c>
      <c r="AA395" s="128">
        <f>Annual!AA410</f>
        <v>11.190122255281143</v>
      </c>
      <c r="AB395" s="128">
        <f>Annual!AB410</f>
        <v>10.105923743436126</v>
      </c>
      <c r="AC395" s="238">
        <f>Annual!AC410*(1+$AC$214)</f>
        <v>7.9375267197460904</v>
      </c>
      <c r="AD395" s="128">
        <f>Annual!AD410</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Annual!K411</f>
        <v>1082.0823376623377</v>
      </c>
      <c r="L396" s="128">
        <f>Annual!L411</f>
        <v>1082.0823376623377</v>
      </c>
      <c r="M396" s="128">
        <f>Annual!M411</f>
        <v>1082.0823376623377</v>
      </c>
      <c r="N396" s="128">
        <f>Annual!N411</f>
        <v>1082.0823376623377</v>
      </c>
      <c r="O396" s="128">
        <f>Annual!O411</f>
        <v>1082.0823376623377</v>
      </c>
      <c r="P396" s="128">
        <f>Annual!P411</f>
        <v>1082.0823376623377</v>
      </c>
      <c r="Q396" s="128">
        <f>Annual!Q411</f>
        <v>1082.0823376623377</v>
      </c>
      <c r="R396" s="128">
        <f>Annual!R411</f>
        <v>1082.0823376623377</v>
      </c>
      <c r="S396" s="128">
        <f>Annual!S411</f>
        <v>1082.0823376623377</v>
      </c>
      <c r="T396" s="86"/>
      <c r="U396" s="99" t="s">
        <v>131</v>
      </c>
      <c r="V396" s="128">
        <f>Annual!V411</f>
        <v>15.293544165612676</v>
      </c>
      <c r="W396" s="128">
        <f>Annual!W411</f>
        <v>19.039196089303189</v>
      </c>
      <c r="X396" s="128">
        <f>Annual!X411</f>
        <v>21.642002043973235</v>
      </c>
      <c r="Y396" s="128">
        <f>Annual!Y411</f>
        <v>21.127206562432484</v>
      </c>
      <c r="Z396" s="128">
        <f>Annual!Z411</f>
        <v>22.712776645578003</v>
      </c>
      <c r="AA396" s="128">
        <f>Annual!AA411</f>
        <v>20.849217002400476</v>
      </c>
      <c r="AB396" s="128">
        <f>Annual!AB411</f>
        <v>18.829159532834563</v>
      </c>
      <c r="AC396" s="238">
        <f>Annual!AC411*(1+$AC$214)</f>
        <v>14.789044593702741</v>
      </c>
      <c r="AD396" s="128">
        <f>Annual!AD411</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Annual!K412</f>
        <v>1118.2691964285714</v>
      </c>
      <c r="L397" s="128">
        <f>Annual!L412</f>
        <v>1118.2691964285714</v>
      </c>
      <c r="M397" s="128">
        <f>Annual!M412</f>
        <v>1118.2691964285714</v>
      </c>
      <c r="N397" s="128">
        <f>Annual!N412</f>
        <v>1118.2691964285714</v>
      </c>
      <c r="O397" s="128">
        <f>Annual!O412</f>
        <v>1118.2691964285714</v>
      </c>
      <c r="P397" s="128">
        <f>Annual!P412</f>
        <v>1118.2691964285714</v>
      </c>
      <c r="Q397" s="128">
        <f>Annual!Q412</f>
        <v>1118.2691964285714</v>
      </c>
      <c r="R397" s="128">
        <f>Annual!R412</f>
        <v>1118.2691964285714</v>
      </c>
      <c r="S397" s="128">
        <f>Annual!S412</f>
        <v>1118.2691964285714</v>
      </c>
      <c r="T397" s="86"/>
      <c r="U397" s="99" t="s">
        <v>132</v>
      </c>
      <c r="V397" s="128">
        <f>Annual!V412</f>
        <v>18.623787425496019</v>
      </c>
      <c r="W397" s="128">
        <f>Annual!W412</f>
        <v>23.185073183807216</v>
      </c>
      <c r="X397" s="128">
        <f>Annual!X412</f>
        <v>26.354652732188391</v>
      </c>
      <c r="Y397" s="128">
        <f>Annual!Y412</f>
        <v>25.727758043030722</v>
      </c>
      <c r="Z397" s="128">
        <f>Annual!Z412</f>
        <v>27.658593685636344</v>
      </c>
      <c r="AA397" s="128">
        <f>Annual!AA412</f>
        <v>25.38923491088558</v>
      </c>
      <c r="AB397" s="128">
        <f>Annual!AB412</f>
        <v>22.92930015063089</v>
      </c>
      <c r="AC397" s="238">
        <f>Annual!AC412*(1+$AC$214)</f>
        <v>18.009430630121507</v>
      </c>
      <c r="AD397" s="128">
        <f>Annual!AD412</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Annual!K413</f>
        <v>769.11294642857138</v>
      </c>
      <c r="L398" s="128">
        <f>Annual!L413</f>
        <v>769.11294642857138</v>
      </c>
      <c r="M398" s="128">
        <f>Annual!M413</f>
        <v>769.11294642857138</v>
      </c>
      <c r="N398" s="128">
        <f>Annual!N413</f>
        <v>769.11294642857138</v>
      </c>
      <c r="O398" s="128">
        <f>Annual!O413</f>
        <v>769.11294642857138</v>
      </c>
      <c r="P398" s="128">
        <f>Annual!P413</f>
        <v>769.11294642857138</v>
      </c>
      <c r="Q398" s="128">
        <f>Annual!Q413</f>
        <v>769.11294642857138</v>
      </c>
      <c r="R398" s="128">
        <f>Annual!R413</f>
        <v>769.11294642857138</v>
      </c>
      <c r="S398" s="128">
        <f>Annual!S413</f>
        <v>769.11294642857138</v>
      </c>
      <c r="T398" s="86"/>
      <c r="U398" s="99" t="s">
        <v>133</v>
      </c>
      <c r="V398" s="128">
        <f>Annual!V413</f>
        <v>6.1783638784461141</v>
      </c>
      <c r="W398" s="128">
        <f>Annual!W413</f>
        <v>7.6915514232008571</v>
      </c>
      <c r="X398" s="128">
        <f>Annual!X413</f>
        <v>8.7430462316505544</v>
      </c>
      <c r="Y398" s="128">
        <f>Annual!Y413</f>
        <v>8.535076530612244</v>
      </c>
      <c r="Z398" s="128">
        <f>Annual!Z413</f>
        <v>9.1756232098102402</v>
      </c>
      <c r="AA398" s="128">
        <f>Annual!AA413</f>
        <v>8.4227728920515563</v>
      </c>
      <c r="AB398" s="128">
        <f>Annual!AB413</f>
        <v>7.606699785177228</v>
      </c>
      <c r="AC398" s="238">
        <f>Annual!AC413*(1+$AC$214)</f>
        <v>5.9745535714285714</v>
      </c>
      <c r="AD398" s="128">
        <f>Annual!AD413</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Annual!K414</f>
        <v>1.869158878504673E-3</v>
      </c>
      <c r="L399" s="128">
        <f>Annual!L414</f>
        <v>1.869158878504673E-3</v>
      </c>
      <c r="M399" s="128">
        <f>Annual!M414</f>
        <v>1.869158878504673E-3</v>
      </c>
      <c r="N399" s="128">
        <f>Annual!N414</f>
        <v>1.869158878504673E-3</v>
      </c>
      <c r="O399" s="128">
        <f>Annual!O414</f>
        <v>1.869158878504673E-3</v>
      </c>
      <c r="P399" s="128">
        <f>Annual!P414</f>
        <v>1.869158878504673E-3</v>
      </c>
      <c r="Q399" s="128">
        <f>Annual!Q414</f>
        <v>1.869158878504673E-3</v>
      </c>
      <c r="R399" s="128">
        <f>Annual!R414</f>
        <v>1.869158878504673E-3</v>
      </c>
      <c r="S399" s="128">
        <f>Annual!S414</f>
        <v>1.869158878504673E-3</v>
      </c>
      <c r="T399" s="86"/>
      <c r="U399" s="99" t="s">
        <v>134</v>
      </c>
      <c r="V399" s="128">
        <f>Annual!V414</f>
        <v>1.353045125794757E-3</v>
      </c>
      <c r="W399" s="128">
        <f>Annual!W414</f>
        <v>1.6844291413892986E-3</v>
      </c>
      <c r="X399" s="128">
        <f>Annual!X414</f>
        <v>1.914703685485781E-3</v>
      </c>
      <c r="Y399" s="128">
        <f>Annual!Y414</f>
        <v>1.869158878504673E-3</v>
      </c>
      <c r="Z399" s="128">
        <f>Annual!Z414</f>
        <v>2.0094368840064859E-3</v>
      </c>
      <c r="AA399" s="128">
        <f>Annual!AA414</f>
        <v>1.8445646827348746E-3</v>
      </c>
      <c r="AB399" s="128">
        <f>Annual!AB414</f>
        <v>1.6658468601410067E-3</v>
      </c>
      <c r="AC399" s="238">
        <f>Annual!AC414*(1+$AC$214)</f>
        <v>1.3084112149532711E-3</v>
      </c>
      <c r="AD399" s="128">
        <f>Annual!AD414</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Annual!K415</f>
        <v>1.869158878504673E-3</v>
      </c>
      <c r="L400" s="128">
        <f>Annual!L415</f>
        <v>1.869158878504673E-3</v>
      </c>
      <c r="M400" s="128">
        <f>Annual!M415</f>
        <v>1.869158878504673E-3</v>
      </c>
      <c r="N400" s="128">
        <f>Annual!N415</f>
        <v>1.869158878504673E-3</v>
      </c>
      <c r="O400" s="128">
        <f>Annual!O415</f>
        <v>1.869158878504673E-3</v>
      </c>
      <c r="P400" s="128">
        <f>Annual!P415</f>
        <v>1.869158878504673E-3</v>
      </c>
      <c r="Q400" s="128">
        <f>Annual!Q415</f>
        <v>1.869158878504673E-3</v>
      </c>
      <c r="R400" s="128">
        <f>Annual!R415</f>
        <v>1.869158878504673E-3</v>
      </c>
      <c r="S400" s="128">
        <f>Annual!S415</f>
        <v>1.869158878504673E-3</v>
      </c>
      <c r="T400" s="86"/>
      <c r="U400" s="99" t="s">
        <v>135</v>
      </c>
      <c r="V400" s="128">
        <f>Annual!V415</f>
        <v>1.353045125794757E-3</v>
      </c>
      <c r="W400" s="128">
        <f>Annual!W415</f>
        <v>1.6844291413892986E-3</v>
      </c>
      <c r="X400" s="128">
        <f>Annual!X415</f>
        <v>1.914703685485781E-3</v>
      </c>
      <c r="Y400" s="128">
        <f>Annual!Y415</f>
        <v>1.869158878504673E-3</v>
      </c>
      <c r="Z400" s="128">
        <f>Annual!Z415</f>
        <v>2.0094368840064859E-3</v>
      </c>
      <c r="AA400" s="128">
        <f>Annual!AA415</f>
        <v>1.8445646827348746E-3</v>
      </c>
      <c r="AB400" s="128">
        <f>Annual!AB415</f>
        <v>1.6658468601410067E-3</v>
      </c>
      <c r="AC400" s="238">
        <f>Annual!AC415*(1+$AC$214)</f>
        <v>1.3084112149532711E-3</v>
      </c>
      <c r="AD400" s="128">
        <f>Annual!AD415</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Annual!K416</f>
        <v>1.869158878504673E-3</v>
      </c>
      <c r="L401" s="128">
        <f>Annual!L416</f>
        <v>1.869158878504673E-3</v>
      </c>
      <c r="M401" s="128">
        <f>Annual!M416</f>
        <v>1.869158878504673E-3</v>
      </c>
      <c r="N401" s="128">
        <f>Annual!N416</f>
        <v>1.869158878504673E-3</v>
      </c>
      <c r="O401" s="128">
        <f>Annual!O416</f>
        <v>1.869158878504673E-3</v>
      </c>
      <c r="P401" s="128">
        <f>Annual!P416</f>
        <v>1.869158878504673E-3</v>
      </c>
      <c r="Q401" s="128">
        <f>Annual!Q416</f>
        <v>1.869158878504673E-3</v>
      </c>
      <c r="R401" s="128">
        <f>Annual!R416</f>
        <v>1.869158878504673E-3</v>
      </c>
      <c r="S401" s="128">
        <f>Annual!S416</f>
        <v>1.869158878504673E-3</v>
      </c>
      <c r="T401" s="86"/>
      <c r="U401" s="99" t="s">
        <v>136</v>
      </c>
      <c r="V401" s="128">
        <f>Annual!V416</f>
        <v>1.353045125794757E-3</v>
      </c>
      <c r="W401" s="128">
        <f>Annual!W416</f>
        <v>1.6844291413892986E-3</v>
      </c>
      <c r="X401" s="128">
        <f>Annual!X416</f>
        <v>1.914703685485781E-3</v>
      </c>
      <c r="Y401" s="128">
        <f>Annual!Y416</f>
        <v>1.869158878504673E-3</v>
      </c>
      <c r="Z401" s="128">
        <f>Annual!Z416</f>
        <v>2.0094368840064859E-3</v>
      </c>
      <c r="AA401" s="128">
        <f>Annual!AA416</f>
        <v>1.8445646827348746E-3</v>
      </c>
      <c r="AB401" s="128">
        <f>Annual!AB416</f>
        <v>1.6658468601410067E-3</v>
      </c>
      <c r="AC401" s="238">
        <f>Annual!AC416*(1+$AC$214)</f>
        <v>1.3084112149532711E-3</v>
      </c>
      <c r="AD401" s="128">
        <f>Annual!AD416</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Annual!K417</f>
        <v>1.869158878504673E-3</v>
      </c>
      <c r="L402" s="128">
        <f>Annual!L417</f>
        <v>1.869158878504673E-3</v>
      </c>
      <c r="M402" s="128">
        <f>Annual!M417</f>
        <v>1.869158878504673E-3</v>
      </c>
      <c r="N402" s="128">
        <f>Annual!N417</f>
        <v>1.869158878504673E-3</v>
      </c>
      <c r="O402" s="128">
        <f>Annual!O417</f>
        <v>1.869158878504673E-3</v>
      </c>
      <c r="P402" s="128">
        <f>Annual!P417</f>
        <v>1.869158878504673E-3</v>
      </c>
      <c r="Q402" s="128">
        <f>Annual!Q417</f>
        <v>1.869158878504673E-3</v>
      </c>
      <c r="R402" s="128">
        <f>Annual!R417</f>
        <v>1.869158878504673E-3</v>
      </c>
      <c r="S402" s="128">
        <f>Annual!S417</f>
        <v>1.869158878504673E-3</v>
      </c>
      <c r="T402" s="86"/>
      <c r="U402" s="99" t="s">
        <v>137</v>
      </c>
      <c r="V402" s="128">
        <f>Annual!V417</f>
        <v>1.353045125794757E-3</v>
      </c>
      <c r="W402" s="128">
        <f>Annual!W417</f>
        <v>1.6844291413892986E-3</v>
      </c>
      <c r="X402" s="128">
        <f>Annual!X417</f>
        <v>1.914703685485781E-3</v>
      </c>
      <c r="Y402" s="128">
        <f>Annual!Y417</f>
        <v>1.869158878504673E-3</v>
      </c>
      <c r="Z402" s="128">
        <f>Annual!Z417</f>
        <v>2.0094368840064859E-3</v>
      </c>
      <c r="AA402" s="128">
        <f>Annual!AA417</f>
        <v>1.8445646827348746E-3</v>
      </c>
      <c r="AB402" s="128">
        <f>Annual!AB417</f>
        <v>1.6658468601410067E-3</v>
      </c>
      <c r="AC402" s="238">
        <f>Annual!AC417*(1+$AC$214)</f>
        <v>1.3084112149532711E-3</v>
      </c>
      <c r="AD402" s="128">
        <f>Annual!AD417</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777</v>
      </c>
      <c r="J403" s="99" t="s">
        <v>364</v>
      </c>
      <c r="K403" s="128">
        <f>Annual!K418</f>
        <v>0</v>
      </c>
      <c r="L403" s="128">
        <f>Annual!L418</f>
        <v>0</v>
      </c>
      <c r="M403" s="128">
        <f>Annual!M418</f>
        <v>0</v>
      </c>
      <c r="N403" s="128">
        <f>Annual!N418</f>
        <v>0</v>
      </c>
      <c r="O403" s="128">
        <f>Annual!O418</f>
        <v>0</v>
      </c>
      <c r="P403" s="128">
        <f>Annual!P418</f>
        <v>0</v>
      </c>
      <c r="Q403" s="128">
        <f>Annual!Q418</f>
        <v>0</v>
      </c>
      <c r="R403" s="128">
        <f>Annual!R418</f>
        <v>0</v>
      </c>
      <c r="S403" s="128">
        <f>Annual!S418</f>
        <v>0</v>
      </c>
      <c r="T403" s="86"/>
      <c r="U403" s="99" t="s">
        <v>364</v>
      </c>
      <c r="V403" s="128">
        <f>Annual!V418</f>
        <v>0</v>
      </c>
      <c r="W403" s="128">
        <f>Annual!W418</f>
        <v>0</v>
      </c>
      <c r="X403" s="128">
        <f>Annual!X418</f>
        <v>0</v>
      </c>
      <c r="Y403" s="128">
        <f>Annual!Y418</f>
        <v>0</v>
      </c>
      <c r="Z403" s="128">
        <f>Annual!Z418</f>
        <v>0</v>
      </c>
      <c r="AA403" s="128">
        <f>Annual!AA418</f>
        <v>0</v>
      </c>
      <c r="AB403" s="128">
        <f>Annual!AB418</f>
        <v>0</v>
      </c>
      <c r="AC403" s="238">
        <f>Annual!AC418*(1+$AC$214)</f>
        <v>0</v>
      </c>
      <c r="AD403" s="128">
        <f>Annual!AD418</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Annual!K419</f>
        <v>146.42351190476191</v>
      </c>
      <c r="L404" s="128">
        <f>Annual!L419</f>
        <v>146.42351190476191</v>
      </c>
      <c r="M404" s="128">
        <f>Annual!M419</f>
        <v>146.42351190476191</v>
      </c>
      <c r="N404" s="128">
        <f>Annual!N419</f>
        <v>146.42351190476191</v>
      </c>
      <c r="O404" s="128">
        <f>Annual!O419</f>
        <v>146.42351190476191</v>
      </c>
      <c r="P404" s="128">
        <f>Annual!P419</f>
        <v>146.42351190476191</v>
      </c>
      <c r="Q404" s="128">
        <f>Annual!Q419</f>
        <v>146.42351190476191</v>
      </c>
      <c r="R404" s="128">
        <f>Annual!R419</f>
        <v>146.42351190476191</v>
      </c>
      <c r="S404" s="128">
        <f>Annual!S419</f>
        <v>146.42351190476191</v>
      </c>
      <c r="T404" s="86"/>
      <c r="U404" s="99" t="s">
        <v>129</v>
      </c>
      <c r="V404" s="128">
        <f>Annual!V419</f>
        <v>5.4720589329903699</v>
      </c>
      <c r="W404" s="128">
        <f>Annual!W419</f>
        <v>6.8122602523803621</v>
      </c>
      <c r="X404" s="128">
        <f>Annual!X419</f>
        <v>7.743549129625527</v>
      </c>
      <c r="Y404" s="128">
        <f>Annual!Y419</f>
        <v>7.559354335866594</v>
      </c>
      <c r="Z404" s="128">
        <f>Annual!Z419</f>
        <v>8.1266743006441082</v>
      </c>
      <c r="AA404" s="128">
        <f>Annual!AA419</f>
        <v>7.4598891472367699</v>
      </c>
      <c r="AB404" s="128">
        <f>Annual!AB419</f>
        <v>6.7371087765267186</v>
      </c>
      <c r="AC404" s="238">
        <f>Annual!AC419*(1+$AC$214)</f>
        <v>5.291548035106616</v>
      </c>
      <c r="AD404" s="128">
        <f>Annual!AD419</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Annual!K420</f>
        <v>418.78352272727278</v>
      </c>
      <c r="L405" s="128">
        <f>Annual!L420</f>
        <v>418.78352272727278</v>
      </c>
      <c r="M405" s="128">
        <f>Annual!M420</f>
        <v>418.78352272727278</v>
      </c>
      <c r="N405" s="128">
        <f>Annual!N420</f>
        <v>418.78352272727278</v>
      </c>
      <c r="O405" s="128">
        <f>Annual!O420</f>
        <v>418.78352272727278</v>
      </c>
      <c r="P405" s="128">
        <f>Annual!P420</f>
        <v>418.78352272727278</v>
      </c>
      <c r="Q405" s="128">
        <f>Annual!Q420</f>
        <v>418.78352272727278</v>
      </c>
      <c r="R405" s="128">
        <f>Annual!R420</f>
        <v>418.78352272727278</v>
      </c>
      <c r="S405" s="128">
        <f>Annual!S420</f>
        <v>418.78352272727278</v>
      </c>
      <c r="T405" s="86"/>
      <c r="U405" s="99" t="s">
        <v>130</v>
      </c>
      <c r="V405" s="128">
        <f>Annual!V420</f>
        <v>5.3353950314550591</v>
      </c>
      <c r="W405" s="128">
        <f>Annual!W420</f>
        <v>6.642125011556951</v>
      </c>
      <c r="X405" s="128">
        <f>Annual!X420</f>
        <v>7.5501550801929014</v>
      </c>
      <c r="Y405" s="128">
        <f>Annual!Y420</f>
        <v>7.3705605254785125</v>
      </c>
      <c r="Z405" s="128">
        <f>Annual!Z420</f>
        <v>7.9237117539988304</v>
      </c>
      <c r="AA405" s="128">
        <f>Annual!AA420</f>
        <v>7.273579465932742</v>
      </c>
      <c r="AB405" s="128">
        <f>Annual!AB420</f>
        <v>6.5688504332334814</v>
      </c>
      <c r="AC405" s="238">
        <f>Annual!AC420*(1+$AC$214)</f>
        <v>5.1593923678349594</v>
      </c>
      <c r="AD405" s="128">
        <f>Annual!AD420</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Annual!K421</f>
        <v>1082.0823376623377</v>
      </c>
      <c r="L406" s="128">
        <f>Annual!L421</f>
        <v>1082.0823376623377</v>
      </c>
      <c r="M406" s="128">
        <f>Annual!M421</f>
        <v>1082.0823376623377</v>
      </c>
      <c r="N406" s="128">
        <f>Annual!N421</f>
        <v>1082.0823376623377</v>
      </c>
      <c r="O406" s="128">
        <f>Annual!O421</f>
        <v>1082.0823376623377</v>
      </c>
      <c r="P406" s="128">
        <f>Annual!P421</f>
        <v>1082.0823376623377</v>
      </c>
      <c r="Q406" s="128">
        <f>Annual!Q421</f>
        <v>1082.0823376623377</v>
      </c>
      <c r="R406" s="128">
        <f>Annual!R421</f>
        <v>1082.0823376623377</v>
      </c>
      <c r="S406" s="128">
        <f>Annual!S421</f>
        <v>1082.0823376623377</v>
      </c>
      <c r="T406" s="86"/>
      <c r="U406" s="99" t="s">
        <v>131</v>
      </c>
      <c r="V406" s="128">
        <f>Annual!V421</f>
        <v>15.293544165612676</v>
      </c>
      <c r="W406" s="128">
        <f>Annual!W421</f>
        <v>19.039196089303189</v>
      </c>
      <c r="X406" s="128">
        <f>Annual!X421</f>
        <v>21.642002043973235</v>
      </c>
      <c r="Y406" s="128">
        <f>Annual!Y421</f>
        <v>21.127206562432484</v>
      </c>
      <c r="Z406" s="128">
        <f>Annual!Z421</f>
        <v>22.712776645578003</v>
      </c>
      <c r="AA406" s="128">
        <f>Annual!AA421</f>
        <v>20.849217002400476</v>
      </c>
      <c r="AB406" s="128">
        <f>Annual!AB421</f>
        <v>18.829159532834563</v>
      </c>
      <c r="AC406" s="238">
        <f>Annual!AC421*(1+$AC$214)</f>
        <v>14.789044593702741</v>
      </c>
      <c r="AD406" s="128">
        <f>Annual!AD421</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Annual!K422</f>
        <v>1568.3524107142857</v>
      </c>
      <c r="L407" s="128">
        <f>Annual!L422</f>
        <v>1568.3524107142857</v>
      </c>
      <c r="M407" s="128">
        <f>Annual!M422</f>
        <v>1568.3524107142857</v>
      </c>
      <c r="N407" s="128">
        <f>Annual!N422</f>
        <v>1568.3524107142857</v>
      </c>
      <c r="O407" s="128">
        <f>Annual!O422</f>
        <v>1568.3524107142857</v>
      </c>
      <c r="P407" s="128">
        <f>Annual!P422</f>
        <v>1568.3524107142857</v>
      </c>
      <c r="Q407" s="128">
        <f>Annual!Q422</f>
        <v>1568.3524107142857</v>
      </c>
      <c r="R407" s="128">
        <f>Annual!R422</f>
        <v>1568.3524107142857</v>
      </c>
      <c r="S407" s="128">
        <f>Annual!S422</f>
        <v>1568.3524107142857</v>
      </c>
      <c r="T407" s="86"/>
      <c r="U407" s="99" t="s">
        <v>132</v>
      </c>
      <c r="V407" s="128">
        <f>Annual!V422</f>
        <v>38.755140168834373</v>
      </c>
      <c r="W407" s="128">
        <f>Annual!W422</f>
        <v>48.246940352907316</v>
      </c>
      <c r="X407" s="128">
        <f>Annual!X422</f>
        <v>54.842671761740853</v>
      </c>
      <c r="Y407" s="128">
        <f>Annual!Y422</f>
        <v>53.538136277398777</v>
      </c>
      <c r="Z407" s="128">
        <f>Annual!Z422</f>
        <v>57.556105569172374</v>
      </c>
      <c r="AA407" s="128">
        <f>Annual!AA422</f>
        <v>52.833687115854055</v>
      </c>
      <c r="AB407" s="128">
        <f>Annual!AB422</f>
        <v>47.714689875295754</v>
      </c>
      <c r="AC407" s="238">
        <f>Annual!AC422*(1+$AC$214)</f>
        <v>37.476695394179146</v>
      </c>
      <c r="AD407" s="128">
        <f>Annual!AD422</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Annual!K423</f>
        <v>770.32660714285714</v>
      </c>
      <c r="L408" s="128">
        <f>Annual!L423</f>
        <v>770.32660714285714</v>
      </c>
      <c r="M408" s="128">
        <f>Annual!M423</f>
        <v>770.32660714285714</v>
      </c>
      <c r="N408" s="128">
        <f>Annual!N423</f>
        <v>770.32660714285714</v>
      </c>
      <c r="O408" s="128">
        <f>Annual!O423</f>
        <v>770.32660714285714</v>
      </c>
      <c r="P408" s="128">
        <f>Annual!P423</f>
        <v>770.32660714285714</v>
      </c>
      <c r="Q408" s="128">
        <f>Annual!Q423</f>
        <v>770.32660714285714</v>
      </c>
      <c r="R408" s="128">
        <f>Annual!R423</f>
        <v>770.32660714285714</v>
      </c>
      <c r="S408" s="128">
        <f>Annual!S423</f>
        <v>770.32660714285714</v>
      </c>
      <c r="T408" s="86"/>
      <c r="U408" s="99" t="s">
        <v>133</v>
      </c>
      <c r="V408" s="128">
        <f>Annual!V423</f>
        <v>8.7993972953216346</v>
      </c>
      <c r="W408" s="128">
        <f>Annual!W423</f>
        <v>10.954520989974933</v>
      </c>
      <c r="X408" s="128">
        <f>Annual!X423</f>
        <v>12.452089076858812</v>
      </c>
      <c r="Y408" s="128">
        <f>Annual!Y423</f>
        <v>12.155892857142854</v>
      </c>
      <c r="Z408" s="128">
        <f>Annual!Z423</f>
        <v>13.068177213868001</v>
      </c>
      <c r="AA408" s="128">
        <f>Annual!AA423</f>
        <v>11.995946898496237</v>
      </c>
      <c r="AB408" s="128">
        <f>Annual!AB423</f>
        <v>10.833672932330824</v>
      </c>
      <c r="AC408" s="238">
        <f>Annual!AC423*(1+$AC$214)</f>
        <v>8.5091249999999992</v>
      </c>
      <c r="AD408" s="128">
        <f>Annual!AD423</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Annual!K424</f>
        <v>0</v>
      </c>
      <c r="L409" s="128">
        <f>Annual!L424</f>
        <v>0</v>
      </c>
      <c r="M409" s="128">
        <f>Annual!M424</f>
        <v>0</v>
      </c>
      <c r="N409" s="128">
        <f>Annual!N424</f>
        <v>0</v>
      </c>
      <c r="O409" s="128">
        <f>Annual!O424</f>
        <v>0</v>
      </c>
      <c r="P409" s="128">
        <f>Annual!P424</f>
        <v>0</v>
      </c>
      <c r="Q409" s="128">
        <f>Annual!Q424</f>
        <v>0</v>
      </c>
      <c r="R409" s="128">
        <f>Annual!R424</f>
        <v>0</v>
      </c>
      <c r="S409" s="128">
        <f>Annual!S424</f>
        <v>0</v>
      </c>
      <c r="T409" s="86"/>
      <c r="U409" s="99" t="s">
        <v>134</v>
      </c>
      <c r="V409" s="128">
        <f>Annual!V424</f>
        <v>0</v>
      </c>
      <c r="W409" s="128">
        <f>Annual!W424</f>
        <v>0</v>
      </c>
      <c r="X409" s="128">
        <f>Annual!X424</f>
        <v>0</v>
      </c>
      <c r="Y409" s="128">
        <f>Annual!Y424</f>
        <v>0</v>
      </c>
      <c r="Z409" s="128">
        <f>Annual!Z424</f>
        <v>0</v>
      </c>
      <c r="AA409" s="128">
        <f>Annual!AA424</f>
        <v>0</v>
      </c>
      <c r="AB409" s="128">
        <f>Annual!AB424</f>
        <v>0</v>
      </c>
      <c r="AC409" s="238">
        <f>Annual!AC424*(1+$AC$214)</f>
        <v>0</v>
      </c>
      <c r="AD409" s="128">
        <f>Annual!AD424</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Annual!K425</f>
        <v>0</v>
      </c>
      <c r="L410" s="128">
        <f>Annual!L425</f>
        <v>0</v>
      </c>
      <c r="M410" s="128">
        <f>Annual!M425</f>
        <v>0</v>
      </c>
      <c r="N410" s="128">
        <f>Annual!N425</f>
        <v>0</v>
      </c>
      <c r="O410" s="128">
        <f>Annual!O425</f>
        <v>0</v>
      </c>
      <c r="P410" s="128">
        <f>Annual!P425</f>
        <v>0</v>
      </c>
      <c r="Q410" s="128">
        <f>Annual!Q425</f>
        <v>0</v>
      </c>
      <c r="R410" s="128">
        <f>Annual!R425</f>
        <v>0</v>
      </c>
      <c r="S410" s="128">
        <f>Annual!S425</f>
        <v>0</v>
      </c>
      <c r="T410" s="86"/>
      <c r="U410" s="99" t="s">
        <v>135</v>
      </c>
      <c r="V410" s="128">
        <f>Annual!V425</f>
        <v>0</v>
      </c>
      <c r="W410" s="128">
        <f>Annual!W425</f>
        <v>0</v>
      </c>
      <c r="X410" s="128">
        <f>Annual!X425</f>
        <v>0</v>
      </c>
      <c r="Y410" s="128">
        <f>Annual!Y425</f>
        <v>0</v>
      </c>
      <c r="Z410" s="128">
        <f>Annual!Z425</f>
        <v>0</v>
      </c>
      <c r="AA410" s="128">
        <f>Annual!AA425</f>
        <v>0</v>
      </c>
      <c r="AB410" s="128">
        <f>Annual!AB425</f>
        <v>0</v>
      </c>
      <c r="AC410" s="238">
        <f>Annual!AC425*(1+$AC$214)</f>
        <v>0</v>
      </c>
      <c r="AD410" s="128">
        <f>Annual!AD425</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Annual!K426</f>
        <v>0</v>
      </c>
      <c r="L411" s="128">
        <f>Annual!L426</f>
        <v>0</v>
      </c>
      <c r="M411" s="128">
        <f>Annual!M426</f>
        <v>0</v>
      </c>
      <c r="N411" s="128">
        <f>Annual!N426</f>
        <v>0</v>
      </c>
      <c r="O411" s="128">
        <f>Annual!O426</f>
        <v>0</v>
      </c>
      <c r="P411" s="128">
        <f>Annual!P426</f>
        <v>0</v>
      </c>
      <c r="Q411" s="128">
        <f>Annual!Q426</f>
        <v>0</v>
      </c>
      <c r="R411" s="128">
        <f>Annual!R426</f>
        <v>0</v>
      </c>
      <c r="S411" s="128">
        <f>Annual!S426</f>
        <v>0</v>
      </c>
      <c r="T411" s="86"/>
      <c r="U411" s="99" t="s">
        <v>136</v>
      </c>
      <c r="V411" s="128">
        <f>Annual!V426</f>
        <v>0</v>
      </c>
      <c r="W411" s="128">
        <f>Annual!W426</f>
        <v>0</v>
      </c>
      <c r="X411" s="128">
        <f>Annual!X426</f>
        <v>0</v>
      </c>
      <c r="Y411" s="128">
        <f>Annual!Y426</f>
        <v>0</v>
      </c>
      <c r="Z411" s="128">
        <f>Annual!Z426</f>
        <v>0</v>
      </c>
      <c r="AA411" s="128">
        <f>Annual!AA426</f>
        <v>0</v>
      </c>
      <c r="AB411" s="128">
        <f>Annual!AB426</f>
        <v>0</v>
      </c>
      <c r="AC411" s="238">
        <f>Annual!AC426*(1+$AC$214)</f>
        <v>0</v>
      </c>
      <c r="AD411" s="128">
        <f>Annual!AD426</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Annual!K427</f>
        <v>0</v>
      </c>
      <c r="L412" s="128">
        <f>Annual!L427</f>
        <v>0</v>
      </c>
      <c r="M412" s="128">
        <f>Annual!M427</f>
        <v>0</v>
      </c>
      <c r="N412" s="128">
        <f>Annual!N427</f>
        <v>0</v>
      </c>
      <c r="O412" s="128">
        <f>Annual!O427</f>
        <v>0</v>
      </c>
      <c r="P412" s="128">
        <f>Annual!P427</f>
        <v>0</v>
      </c>
      <c r="Q412" s="128">
        <f>Annual!Q427</f>
        <v>0</v>
      </c>
      <c r="R412" s="128">
        <f>Annual!R427</f>
        <v>0</v>
      </c>
      <c r="S412" s="128">
        <f>Annual!S427</f>
        <v>0</v>
      </c>
      <c r="T412" s="86"/>
      <c r="U412" s="99" t="s">
        <v>137</v>
      </c>
      <c r="V412" s="128">
        <f>Annual!V427</f>
        <v>0</v>
      </c>
      <c r="W412" s="128">
        <f>Annual!W427</f>
        <v>0</v>
      </c>
      <c r="X412" s="128">
        <f>Annual!X427</f>
        <v>0</v>
      </c>
      <c r="Y412" s="128">
        <f>Annual!Y427</f>
        <v>0</v>
      </c>
      <c r="Z412" s="128">
        <f>Annual!Z427</f>
        <v>0</v>
      </c>
      <c r="AA412" s="128">
        <f>Annual!AA427</f>
        <v>0</v>
      </c>
      <c r="AB412" s="128">
        <f>Annual!AB427</f>
        <v>0</v>
      </c>
      <c r="AC412" s="238">
        <f>Annual!AC427*(1+$AC$214)</f>
        <v>0</v>
      </c>
      <c r="AD412" s="128">
        <f>Annual!AD427</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778</v>
      </c>
      <c r="J413" s="99" t="s">
        <v>364</v>
      </c>
      <c r="K413" s="128">
        <f>Annual!K428</f>
        <v>0</v>
      </c>
      <c r="L413" s="128">
        <f>Annual!L428</f>
        <v>0</v>
      </c>
      <c r="M413" s="128">
        <f>Annual!M428</f>
        <v>0</v>
      </c>
      <c r="N413" s="128">
        <f>Annual!N428</f>
        <v>0</v>
      </c>
      <c r="O413" s="128">
        <f>Annual!O428</f>
        <v>0</v>
      </c>
      <c r="P413" s="128">
        <f>Annual!P428</f>
        <v>0</v>
      </c>
      <c r="Q413" s="128">
        <f>Annual!Q428</f>
        <v>0</v>
      </c>
      <c r="R413" s="128">
        <f>Annual!R428</f>
        <v>0</v>
      </c>
      <c r="S413" s="128">
        <f>Annual!S428</f>
        <v>0</v>
      </c>
      <c r="T413" s="86"/>
      <c r="U413" s="99" t="s">
        <v>364</v>
      </c>
      <c r="V413" s="128">
        <f>Annual!V428</f>
        <v>0</v>
      </c>
      <c r="W413" s="128">
        <f>Annual!W428</f>
        <v>0</v>
      </c>
      <c r="X413" s="128">
        <f>Annual!X428</f>
        <v>0</v>
      </c>
      <c r="Y413" s="128">
        <f>Annual!Y428</f>
        <v>0</v>
      </c>
      <c r="Z413" s="128">
        <f>Annual!Z428</f>
        <v>0</v>
      </c>
      <c r="AA413" s="128">
        <f>Annual!AA428</f>
        <v>0</v>
      </c>
      <c r="AB413" s="128">
        <f>Annual!AB428</f>
        <v>0</v>
      </c>
      <c r="AC413" s="238">
        <f>Annual!AC428*(1+$AC$214)</f>
        <v>0</v>
      </c>
      <c r="AD413" s="128">
        <f>Annual!AD428</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Annual!K429</f>
        <v>146.42351190476191</v>
      </c>
      <c r="L414" s="128">
        <f>Annual!L429</f>
        <v>146.42351190476191</v>
      </c>
      <c r="M414" s="128">
        <f>Annual!M429</f>
        <v>146.42351190476191</v>
      </c>
      <c r="N414" s="128">
        <f>Annual!N429</f>
        <v>146.42351190476191</v>
      </c>
      <c r="O414" s="128">
        <f>Annual!O429</f>
        <v>146.42351190476191</v>
      </c>
      <c r="P414" s="128">
        <f>Annual!P429</f>
        <v>146.42351190476191</v>
      </c>
      <c r="Q414" s="128">
        <f>Annual!Q429</f>
        <v>146.42351190476191</v>
      </c>
      <c r="R414" s="128">
        <f>Annual!R429</f>
        <v>146.42351190476191</v>
      </c>
      <c r="S414" s="128">
        <f>Annual!S429</f>
        <v>146.42351190476191</v>
      </c>
      <c r="T414" s="86"/>
      <c r="U414" s="99" t="s">
        <v>129</v>
      </c>
      <c r="V414" s="128">
        <f>Annual!V429</f>
        <v>5.4720589329903699</v>
      </c>
      <c r="W414" s="128">
        <f>Annual!W429</f>
        <v>6.8122602523803621</v>
      </c>
      <c r="X414" s="128">
        <f>Annual!X429</f>
        <v>7.743549129625527</v>
      </c>
      <c r="Y414" s="128">
        <f>Annual!Y429</f>
        <v>7.559354335866594</v>
      </c>
      <c r="Z414" s="128">
        <f>Annual!Z429</f>
        <v>8.1266743006441082</v>
      </c>
      <c r="AA414" s="128">
        <f>Annual!AA429</f>
        <v>7.4598891472367699</v>
      </c>
      <c r="AB414" s="128">
        <f>Annual!AB429</f>
        <v>6.7371087765267186</v>
      </c>
      <c r="AC414" s="238">
        <f>Annual!AC429*(1+$AC$214)</f>
        <v>5.291548035106616</v>
      </c>
      <c r="AD414" s="128">
        <f>Annual!AD429</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Annual!K430</f>
        <v>418.78352272727278</v>
      </c>
      <c r="L415" s="128">
        <f>Annual!L430</f>
        <v>418.78352272727278</v>
      </c>
      <c r="M415" s="128">
        <f>Annual!M430</f>
        <v>418.78352272727278</v>
      </c>
      <c r="N415" s="128">
        <f>Annual!N430</f>
        <v>418.78352272727278</v>
      </c>
      <c r="O415" s="128">
        <f>Annual!O430</f>
        <v>418.78352272727278</v>
      </c>
      <c r="P415" s="128">
        <f>Annual!P430</f>
        <v>418.78352272727278</v>
      </c>
      <c r="Q415" s="128">
        <f>Annual!Q430</f>
        <v>418.78352272727278</v>
      </c>
      <c r="R415" s="128">
        <f>Annual!R430</f>
        <v>418.78352272727278</v>
      </c>
      <c r="S415" s="128">
        <f>Annual!S430</f>
        <v>418.78352272727278</v>
      </c>
      <c r="T415" s="86"/>
      <c r="U415" s="99" t="s">
        <v>130</v>
      </c>
      <c r="V415" s="128">
        <f>Annual!V430</f>
        <v>5.3353950314550591</v>
      </c>
      <c r="W415" s="128">
        <f>Annual!W430</f>
        <v>6.642125011556951</v>
      </c>
      <c r="X415" s="128">
        <f>Annual!X430</f>
        <v>7.5501550801929014</v>
      </c>
      <c r="Y415" s="128">
        <f>Annual!Y430</f>
        <v>7.3705605254785125</v>
      </c>
      <c r="Z415" s="128">
        <f>Annual!Z430</f>
        <v>7.9237117539988304</v>
      </c>
      <c r="AA415" s="128">
        <f>Annual!AA430</f>
        <v>7.273579465932742</v>
      </c>
      <c r="AB415" s="128">
        <f>Annual!AB430</f>
        <v>6.5688504332334814</v>
      </c>
      <c r="AC415" s="238">
        <f>Annual!AC430*(1+$AC$214)</f>
        <v>5.1593923678349594</v>
      </c>
      <c r="AD415" s="128">
        <f>Annual!AD430</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Annual!K431</f>
        <v>1082.0823376623377</v>
      </c>
      <c r="L416" s="128">
        <f>Annual!L431</f>
        <v>1082.0823376623377</v>
      </c>
      <c r="M416" s="128">
        <f>Annual!M431</f>
        <v>1082.0823376623377</v>
      </c>
      <c r="N416" s="128">
        <f>Annual!N431</f>
        <v>1082.0823376623377</v>
      </c>
      <c r="O416" s="128">
        <f>Annual!O431</f>
        <v>1082.0823376623377</v>
      </c>
      <c r="P416" s="128">
        <f>Annual!P431</f>
        <v>1082.0823376623377</v>
      </c>
      <c r="Q416" s="128">
        <f>Annual!Q431</f>
        <v>1082.0823376623377</v>
      </c>
      <c r="R416" s="128">
        <f>Annual!R431</f>
        <v>1082.0823376623377</v>
      </c>
      <c r="S416" s="128">
        <f>Annual!S431</f>
        <v>1082.0823376623377</v>
      </c>
      <c r="T416" s="86"/>
      <c r="U416" s="99" t="s">
        <v>131</v>
      </c>
      <c r="V416" s="128">
        <f>Annual!V431</f>
        <v>15.293544165612676</v>
      </c>
      <c r="W416" s="128">
        <f>Annual!W431</f>
        <v>19.039196089303189</v>
      </c>
      <c r="X416" s="128">
        <f>Annual!X431</f>
        <v>21.642002043973235</v>
      </c>
      <c r="Y416" s="128">
        <f>Annual!Y431</f>
        <v>21.127206562432484</v>
      </c>
      <c r="Z416" s="128">
        <f>Annual!Z431</f>
        <v>22.712776645578003</v>
      </c>
      <c r="AA416" s="128">
        <f>Annual!AA431</f>
        <v>20.849217002400476</v>
      </c>
      <c r="AB416" s="128">
        <f>Annual!AB431</f>
        <v>18.829159532834563</v>
      </c>
      <c r="AC416" s="238">
        <f>Annual!AC431*(1+$AC$214)</f>
        <v>14.789044593702741</v>
      </c>
      <c r="AD416" s="128">
        <f>Annual!AD431</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Annual!K432</f>
        <v>1118.2691964285714</v>
      </c>
      <c r="L417" s="128">
        <f>Annual!L432</f>
        <v>1118.2691964285714</v>
      </c>
      <c r="M417" s="128">
        <f>Annual!M432</f>
        <v>1118.2691964285714</v>
      </c>
      <c r="N417" s="128">
        <f>Annual!N432</f>
        <v>1118.2691964285714</v>
      </c>
      <c r="O417" s="128">
        <f>Annual!O432</f>
        <v>1118.2691964285714</v>
      </c>
      <c r="P417" s="128">
        <f>Annual!P432</f>
        <v>1118.2691964285714</v>
      </c>
      <c r="Q417" s="128">
        <f>Annual!Q432</f>
        <v>1118.2691964285714</v>
      </c>
      <c r="R417" s="128">
        <f>Annual!R432</f>
        <v>1118.2691964285714</v>
      </c>
      <c r="S417" s="128">
        <f>Annual!S432</f>
        <v>1118.2691964285714</v>
      </c>
      <c r="T417" s="86"/>
      <c r="U417" s="99" t="s">
        <v>132</v>
      </c>
      <c r="V417" s="128">
        <f>Annual!V432</f>
        <v>18.623787425496019</v>
      </c>
      <c r="W417" s="128">
        <f>Annual!W432</f>
        <v>23.185073183807216</v>
      </c>
      <c r="X417" s="128">
        <f>Annual!X432</f>
        <v>26.354652732188391</v>
      </c>
      <c r="Y417" s="128">
        <f>Annual!Y432</f>
        <v>25.727758043030722</v>
      </c>
      <c r="Z417" s="128">
        <f>Annual!Z432</f>
        <v>27.658593685636344</v>
      </c>
      <c r="AA417" s="128">
        <f>Annual!AA432</f>
        <v>25.38923491088558</v>
      </c>
      <c r="AB417" s="128">
        <f>Annual!AB432</f>
        <v>22.92930015063089</v>
      </c>
      <c r="AC417" s="238">
        <f>Annual!AC432*(1+$AC$214)</f>
        <v>18.009430630121507</v>
      </c>
      <c r="AD417" s="128">
        <f>Annual!AD432</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Annual!K433</f>
        <v>769.11294642857138</v>
      </c>
      <c r="L418" s="128">
        <f>Annual!L433</f>
        <v>769.11294642857138</v>
      </c>
      <c r="M418" s="128">
        <f>Annual!M433</f>
        <v>769.11294642857138</v>
      </c>
      <c r="N418" s="128">
        <f>Annual!N433</f>
        <v>769.11294642857138</v>
      </c>
      <c r="O418" s="128">
        <f>Annual!O433</f>
        <v>769.11294642857138</v>
      </c>
      <c r="P418" s="128">
        <f>Annual!P433</f>
        <v>769.11294642857138</v>
      </c>
      <c r="Q418" s="128">
        <f>Annual!Q433</f>
        <v>769.11294642857138</v>
      </c>
      <c r="R418" s="128">
        <f>Annual!R433</f>
        <v>769.11294642857138</v>
      </c>
      <c r="S418" s="128">
        <f>Annual!S433</f>
        <v>769.11294642857138</v>
      </c>
      <c r="T418" s="86"/>
      <c r="U418" s="99" t="s">
        <v>133</v>
      </c>
      <c r="V418" s="128">
        <f>Annual!V433</f>
        <v>6.1783638784461141</v>
      </c>
      <c r="W418" s="128">
        <f>Annual!W433</f>
        <v>7.6915514232008571</v>
      </c>
      <c r="X418" s="128">
        <f>Annual!X433</f>
        <v>8.7430462316505544</v>
      </c>
      <c r="Y418" s="128">
        <f>Annual!Y433</f>
        <v>8.535076530612244</v>
      </c>
      <c r="Z418" s="128">
        <f>Annual!Z433</f>
        <v>9.1756232098102402</v>
      </c>
      <c r="AA418" s="128">
        <f>Annual!AA433</f>
        <v>8.4227728920515563</v>
      </c>
      <c r="AB418" s="128">
        <f>Annual!AB433</f>
        <v>7.606699785177228</v>
      </c>
      <c r="AC418" s="238">
        <f>Annual!AC433*(1+$AC$214)</f>
        <v>5.9745535714285714</v>
      </c>
      <c r="AD418" s="128">
        <f>Annual!AD433</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Annual!K434</f>
        <v>0</v>
      </c>
      <c r="L419" s="128">
        <f>Annual!L434</f>
        <v>0</v>
      </c>
      <c r="M419" s="128">
        <f>Annual!M434</f>
        <v>0</v>
      </c>
      <c r="N419" s="128">
        <f>Annual!N434</f>
        <v>0</v>
      </c>
      <c r="O419" s="128">
        <f>Annual!O434</f>
        <v>0</v>
      </c>
      <c r="P419" s="128">
        <f>Annual!P434</f>
        <v>0</v>
      </c>
      <c r="Q419" s="128">
        <f>Annual!Q434</f>
        <v>0</v>
      </c>
      <c r="R419" s="128">
        <f>Annual!R434</f>
        <v>0</v>
      </c>
      <c r="S419" s="128">
        <f>Annual!S434</f>
        <v>0</v>
      </c>
      <c r="T419" s="86"/>
      <c r="U419" s="99" t="s">
        <v>134</v>
      </c>
      <c r="V419" s="128">
        <f>Annual!V434</f>
        <v>0</v>
      </c>
      <c r="W419" s="128">
        <f>Annual!W434</f>
        <v>0</v>
      </c>
      <c r="X419" s="128">
        <f>Annual!X434</f>
        <v>0</v>
      </c>
      <c r="Y419" s="128">
        <f>Annual!Y434</f>
        <v>0</v>
      </c>
      <c r="Z419" s="128">
        <f>Annual!Z434</f>
        <v>0</v>
      </c>
      <c r="AA419" s="128">
        <f>Annual!AA434</f>
        <v>0</v>
      </c>
      <c r="AB419" s="128">
        <f>Annual!AB434</f>
        <v>0</v>
      </c>
      <c r="AC419" s="238">
        <f>Annual!AC434*(1+$AC$214)</f>
        <v>0</v>
      </c>
      <c r="AD419" s="128">
        <f>Annual!AD434</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Annual!K435</f>
        <v>0</v>
      </c>
      <c r="L420" s="128">
        <f>Annual!L435</f>
        <v>0</v>
      </c>
      <c r="M420" s="128">
        <f>Annual!M435</f>
        <v>0</v>
      </c>
      <c r="N420" s="128">
        <f>Annual!N435</f>
        <v>0</v>
      </c>
      <c r="O420" s="128">
        <f>Annual!O435</f>
        <v>0</v>
      </c>
      <c r="P420" s="128">
        <f>Annual!P435</f>
        <v>0</v>
      </c>
      <c r="Q420" s="128">
        <f>Annual!Q435</f>
        <v>0</v>
      </c>
      <c r="R420" s="128">
        <f>Annual!R435</f>
        <v>0</v>
      </c>
      <c r="S420" s="128">
        <f>Annual!S435</f>
        <v>0</v>
      </c>
      <c r="T420" s="86"/>
      <c r="U420" s="99" t="s">
        <v>135</v>
      </c>
      <c r="V420" s="128">
        <f>Annual!V435</f>
        <v>0</v>
      </c>
      <c r="W420" s="128">
        <f>Annual!W435</f>
        <v>0</v>
      </c>
      <c r="X420" s="128">
        <f>Annual!X435</f>
        <v>0</v>
      </c>
      <c r="Y420" s="128">
        <f>Annual!Y435</f>
        <v>0</v>
      </c>
      <c r="Z420" s="128">
        <f>Annual!Z435</f>
        <v>0</v>
      </c>
      <c r="AA420" s="128">
        <f>Annual!AA435</f>
        <v>0</v>
      </c>
      <c r="AB420" s="128">
        <f>Annual!AB435</f>
        <v>0</v>
      </c>
      <c r="AC420" s="238">
        <f>Annual!AC435*(1+$AC$214)</f>
        <v>0</v>
      </c>
      <c r="AD420" s="128">
        <f>Annual!AD435</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Annual!K436</f>
        <v>0</v>
      </c>
      <c r="L421" s="128">
        <f>Annual!L436</f>
        <v>0</v>
      </c>
      <c r="M421" s="128">
        <f>Annual!M436</f>
        <v>0</v>
      </c>
      <c r="N421" s="128">
        <f>Annual!N436</f>
        <v>0</v>
      </c>
      <c r="O421" s="128">
        <f>Annual!O436</f>
        <v>0</v>
      </c>
      <c r="P421" s="128">
        <f>Annual!P436</f>
        <v>0</v>
      </c>
      <c r="Q421" s="128">
        <f>Annual!Q436</f>
        <v>0</v>
      </c>
      <c r="R421" s="128">
        <f>Annual!R436</f>
        <v>0</v>
      </c>
      <c r="S421" s="128">
        <f>Annual!S436</f>
        <v>0</v>
      </c>
      <c r="T421" s="86"/>
      <c r="U421" s="99" t="s">
        <v>136</v>
      </c>
      <c r="V421" s="128">
        <f>Annual!V436</f>
        <v>0</v>
      </c>
      <c r="W421" s="128">
        <f>Annual!W436</f>
        <v>0</v>
      </c>
      <c r="X421" s="128">
        <f>Annual!X436</f>
        <v>0</v>
      </c>
      <c r="Y421" s="128">
        <f>Annual!Y436</f>
        <v>0</v>
      </c>
      <c r="Z421" s="128">
        <f>Annual!Z436</f>
        <v>0</v>
      </c>
      <c r="AA421" s="128">
        <f>Annual!AA436</f>
        <v>0</v>
      </c>
      <c r="AB421" s="128">
        <f>Annual!AB436</f>
        <v>0</v>
      </c>
      <c r="AC421" s="238">
        <f>Annual!AC436*(1+$AC$214)</f>
        <v>0</v>
      </c>
      <c r="AD421" s="128">
        <f>Annual!AD436</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Annual!K437</f>
        <v>0</v>
      </c>
      <c r="L422" s="128">
        <f>Annual!L437</f>
        <v>0</v>
      </c>
      <c r="M422" s="128">
        <f>Annual!M437</f>
        <v>0</v>
      </c>
      <c r="N422" s="128">
        <f>Annual!N437</f>
        <v>0</v>
      </c>
      <c r="O422" s="128">
        <f>Annual!O437</f>
        <v>0</v>
      </c>
      <c r="P422" s="128">
        <f>Annual!P437</f>
        <v>0</v>
      </c>
      <c r="Q422" s="128">
        <f>Annual!Q437</f>
        <v>0</v>
      </c>
      <c r="R422" s="128">
        <f>Annual!R437</f>
        <v>0</v>
      </c>
      <c r="S422" s="128">
        <f>Annual!S437</f>
        <v>0</v>
      </c>
      <c r="T422" s="86"/>
      <c r="U422" s="99" t="s">
        <v>137</v>
      </c>
      <c r="V422" s="128">
        <f>Annual!V437</f>
        <v>0</v>
      </c>
      <c r="W422" s="128">
        <f>Annual!W437</f>
        <v>0</v>
      </c>
      <c r="X422" s="128">
        <f>Annual!X437</f>
        <v>0</v>
      </c>
      <c r="Y422" s="128">
        <f>Annual!Y437</f>
        <v>0</v>
      </c>
      <c r="Z422" s="128">
        <f>Annual!Z437</f>
        <v>0</v>
      </c>
      <c r="AA422" s="128">
        <f>Annual!AA437</f>
        <v>0</v>
      </c>
      <c r="AB422" s="128">
        <f>Annual!AB437</f>
        <v>0</v>
      </c>
      <c r="AC422" s="238">
        <f>Annual!AC437*(1+$AC$214)</f>
        <v>0</v>
      </c>
      <c r="AD422" s="128">
        <f>Annual!AD437</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779</v>
      </c>
      <c r="J423" s="99" t="s">
        <v>364</v>
      </c>
      <c r="K423" s="128">
        <f>Annual!K438</f>
        <v>100</v>
      </c>
      <c r="L423" s="128">
        <f>Annual!L438</f>
        <v>100</v>
      </c>
      <c r="M423" s="128">
        <f>Annual!M438</f>
        <v>100</v>
      </c>
      <c r="N423" s="128">
        <f>Annual!N438</f>
        <v>100</v>
      </c>
      <c r="O423" s="128">
        <f>Annual!O438</f>
        <v>100</v>
      </c>
      <c r="P423" s="128">
        <f>Annual!P438</f>
        <v>100</v>
      </c>
      <c r="Q423" s="128">
        <f>Annual!Q438</f>
        <v>100</v>
      </c>
      <c r="R423" s="128">
        <f>Annual!R438</f>
        <v>100</v>
      </c>
      <c r="S423" s="128">
        <f>Annual!S438</f>
        <v>100</v>
      </c>
      <c r="T423" s="86"/>
      <c r="U423" s="99" t="s">
        <v>364</v>
      </c>
      <c r="V423" s="128">
        <f>Annual!V438</f>
        <v>0.7238791423001949</v>
      </c>
      <c r="W423" s="128">
        <f>Annual!W438</f>
        <v>0.90116959064327473</v>
      </c>
      <c r="X423" s="128">
        <f>Annual!X438</f>
        <v>1.0243664717348928</v>
      </c>
      <c r="Y423" s="128">
        <f>Annual!Y438</f>
        <v>1</v>
      </c>
      <c r="Z423" s="128">
        <f>Annual!Z438</f>
        <v>1.0750487329434699</v>
      </c>
      <c r="AA423" s="128">
        <f>Annual!AA438</f>
        <v>0.98684210526315785</v>
      </c>
      <c r="AB423" s="128">
        <f>Annual!AB438</f>
        <v>0.89122807017543859</v>
      </c>
      <c r="AC423" s="238">
        <f>Annual!AC438*(1+$AC$214)</f>
        <v>0.70000000000000007</v>
      </c>
      <c r="AD423" s="128">
        <f>Annual!AD438</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Annual!K439</f>
        <v>100</v>
      </c>
      <c r="L424" s="128">
        <f>Annual!L439</f>
        <v>100</v>
      </c>
      <c r="M424" s="128">
        <f>Annual!M439</f>
        <v>100</v>
      </c>
      <c r="N424" s="128">
        <f>Annual!N439</f>
        <v>100</v>
      </c>
      <c r="O424" s="128">
        <f>Annual!O439</f>
        <v>100</v>
      </c>
      <c r="P424" s="128">
        <f>Annual!P439</f>
        <v>100</v>
      </c>
      <c r="Q424" s="128">
        <f>Annual!Q439</f>
        <v>100</v>
      </c>
      <c r="R424" s="128">
        <f>Annual!R439</f>
        <v>100</v>
      </c>
      <c r="S424" s="128">
        <f>Annual!S439</f>
        <v>100</v>
      </c>
      <c r="T424" s="86"/>
      <c r="U424" s="99" t="s">
        <v>129</v>
      </c>
      <c r="V424" s="128">
        <f>Annual!V439</f>
        <v>0.7238791423001949</v>
      </c>
      <c r="W424" s="128">
        <f>Annual!W439</f>
        <v>0.90116959064327473</v>
      </c>
      <c r="X424" s="128">
        <f>Annual!X439</f>
        <v>1.0243664717348928</v>
      </c>
      <c r="Y424" s="128">
        <f>Annual!Y439</f>
        <v>1</v>
      </c>
      <c r="Z424" s="128">
        <f>Annual!Z439</f>
        <v>1.0750487329434699</v>
      </c>
      <c r="AA424" s="128">
        <f>Annual!AA439</f>
        <v>0.98684210526315785</v>
      </c>
      <c r="AB424" s="128">
        <f>Annual!AB439</f>
        <v>0.89122807017543859</v>
      </c>
      <c r="AC424" s="238">
        <f>Annual!AC439*(1+$AC$214)</f>
        <v>0.70000000000000007</v>
      </c>
      <c r="AD424" s="128">
        <f>Annual!AD439</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Annual!K440</f>
        <v>100</v>
      </c>
      <c r="L425" s="128">
        <f>Annual!L440</f>
        <v>100</v>
      </c>
      <c r="M425" s="128">
        <f>Annual!M440</f>
        <v>100</v>
      </c>
      <c r="N425" s="128">
        <f>Annual!N440</f>
        <v>100</v>
      </c>
      <c r="O425" s="128">
        <f>Annual!O440</f>
        <v>100</v>
      </c>
      <c r="P425" s="128">
        <f>Annual!P440</f>
        <v>100</v>
      </c>
      <c r="Q425" s="128">
        <f>Annual!Q440</f>
        <v>100</v>
      </c>
      <c r="R425" s="128">
        <f>Annual!R440</f>
        <v>100</v>
      </c>
      <c r="S425" s="128">
        <f>Annual!S440</f>
        <v>100</v>
      </c>
      <c r="T425" s="86"/>
      <c r="U425" s="99" t="s">
        <v>130</v>
      </c>
      <c r="V425" s="128">
        <f>Annual!V440</f>
        <v>0.7238791423001949</v>
      </c>
      <c r="W425" s="128">
        <f>Annual!W440</f>
        <v>0.90116959064327473</v>
      </c>
      <c r="X425" s="128">
        <f>Annual!X440</f>
        <v>1.0243664717348928</v>
      </c>
      <c r="Y425" s="128">
        <f>Annual!Y440</f>
        <v>1</v>
      </c>
      <c r="Z425" s="128">
        <f>Annual!Z440</f>
        <v>1.0750487329434699</v>
      </c>
      <c r="AA425" s="128">
        <f>Annual!AA440</f>
        <v>0.98684210526315785</v>
      </c>
      <c r="AB425" s="128">
        <f>Annual!AB440</f>
        <v>0.89122807017543859</v>
      </c>
      <c r="AC425" s="238">
        <f>Annual!AC440*(1+$AC$214)</f>
        <v>0.70000000000000007</v>
      </c>
      <c r="AD425" s="128">
        <f>Annual!AD440</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Annual!K441</f>
        <v>100</v>
      </c>
      <c r="L426" s="128">
        <f>Annual!L441</f>
        <v>100</v>
      </c>
      <c r="M426" s="128">
        <f>Annual!M441</f>
        <v>100</v>
      </c>
      <c r="N426" s="128">
        <f>Annual!N441</f>
        <v>100</v>
      </c>
      <c r="O426" s="128">
        <f>Annual!O441</f>
        <v>100</v>
      </c>
      <c r="P426" s="128">
        <f>Annual!P441</f>
        <v>100</v>
      </c>
      <c r="Q426" s="128">
        <f>Annual!Q441</f>
        <v>100</v>
      </c>
      <c r="R426" s="128">
        <f>Annual!R441</f>
        <v>100</v>
      </c>
      <c r="S426" s="128">
        <f>Annual!S441</f>
        <v>100</v>
      </c>
      <c r="T426" s="86"/>
      <c r="U426" s="99" t="s">
        <v>131</v>
      </c>
      <c r="V426" s="128">
        <f>Annual!V441</f>
        <v>0.7238791423001949</v>
      </c>
      <c r="W426" s="128">
        <f>Annual!W441</f>
        <v>0.90116959064327473</v>
      </c>
      <c r="X426" s="128">
        <f>Annual!X441</f>
        <v>1.0243664717348928</v>
      </c>
      <c r="Y426" s="128">
        <f>Annual!Y441</f>
        <v>1</v>
      </c>
      <c r="Z426" s="128">
        <f>Annual!Z441</f>
        <v>1.0750487329434699</v>
      </c>
      <c r="AA426" s="128">
        <f>Annual!AA441</f>
        <v>0.98684210526315785</v>
      </c>
      <c r="AB426" s="128">
        <f>Annual!AB441</f>
        <v>0.89122807017543859</v>
      </c>
      <c r="AC426" s="238">
        <f>Annual!AC441*(1+$AC$214)</f>
        <v>0.70000000000000007</v>
      </c>
      <c r="AD426" s="128">
        <f>Annual!AD441</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Annual!K442</f>
        <v>100</v>
      </c>
      <c r="L427" s="128">
        <f>Annual!L442</f>
        <v>100</v>
      </c>
      <c r="M427" s="128">
        <f>Annual!M442</f>
        <v>100</v>
      </c>
      <c r="N427" s="128">
        <f>Annual!N442</f>
        <v>100</v>
      </c>
      <c r="O427" s="128">
        <f>Annual!O442</f>
        <v>100</v>
      </c>
      <c r="P427" s="128">
        <f>Annual!P442</f>
        <v>100</v>
      </c>
      <c r="Q427" s="128">
        <f>Annual!Q442</f>
        <v>100</v>
      </c>
      <c r="R427" s="128">
        <f>Annual!R442</f>
        <v>100</v>
      </c>
      <c r="S427" s="128">
        <f>Annual!S442</f>
        <v>100</v>
      </c>
      <c r="T427" s="86"/>
      <c r="U427" s="99" t="s">
        <v>132</v>
      </c>
      <c r="V427" s="128">
        <f>Annual!V442</f>
        <v>0.7238791423001949</v>
      </c>
      <c r="W427" s="128">
        <f>Annual!W442</f>
        <v>0.90116959064327473</v>
      </c>
      <c r="X427" s="128">
        <f>Annual!X442</f>
        <v>1.0243664717348928</v>
      </c>
      <c r="Y427" s="128">
        <f>Annual!Y442</f>
        <v>1</v>
      </c>
      <c r="Z427" s="128">
        <f>Annual!Z442</f>
        <v>1.0750487329434699</v>
      </c>
      <c r="AA427" s="128">
        <f>Annual!AA442</f>
        <v>0.98684210526315785</v>
      </c>
      <c r="AB427" s="128">
        <f>Annual!AB442</f>
        <v>0.89122807017543859</v>
      </c>
      <c r="AC427" s="238">
        <f>Annual!AC442*(1+$AC$214)</f>
        <v>0.70000000000000007</v>
      </c>
      <c r="AD427" s="128">
        <f>Annual!AD442</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Annual!K443</f>
        <v>100</v>
      </c>
      <c r="L428" s="128">
        <f>Annual!L443</f>
        <v>100</v>
      </c>
      <c r="M428" s="128">
        <f>Annual!M443</f>
        <v>100</v>
      </c>
      <c r="N428" s="128">
        <f>Annual!N443</f>
        <v>100</v>
      </c>
      <c r="O428" s="128">
        <f>Annual!O443</f>
        <v>100</v>
      </c>
      <c r="P428" s="128">
        <f>Annual!P443</f>
        <v>100</v>
      </c>
      <c r="Q428" s="128">
        <f>Annual!Q443</f>
        <v>100</v>
      </c>
      <c r="R428" s="128">
        <f>Annual!R443</f>
        <v>100</v>
      </c>
      <c r="S428" s="128">
        <f>Annual!S443</f>
        <v>100</v>
      </c>
      <c r="T428" s="86"/>
      <c r="U428" s="99" t="s">
        <v>133</v>
      </c>
      <c r="V428" s="128">
        <f>Annual!V443</f>
        <v>0.7238791423001949</v>
      </c>
      <c r="W428" s="128">
        <f>Annual!W443</f>
        <v>0.90116959064327473</v>
      </c>
      <c r="X428" s="128">
        <f>Annual!X443</f>
        <v>1.0243664717348928</v>
      </c>
      <c r="Y428" s="128">
        <f>Annual!Y443</f>
        <v>1</v>
      </c>
      <c r="Z428" s="128">
        <f>Annual!Z443</f>
        <v>1.0750487329434699</v>
      </c>
      <c r="AA428" s="128">
        <f>Annual!AA443</f>
        <v>0.98684210526315785</v>
      </c>
      <c r="AB428" s="128">
        <f>Annual!AB443</f>
        <v>0.89122807017543859</v>
      </c>
      <c r="AC428" s="238">
        <f>Annual!AC443*(1+$AC$214)</f>
        <v>0.70000000000000007</v>
      </c>
      <c r="AD428" s="128">
        <f>Annual!AD443</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Annual!K444</f>
        <v>100</v>
      </c>
      <c r="L429" s="128">
        <f>Annual!L444</f>
        <v>100</v>
      </c>
      <c r="M429" s="128">
        <f>Annual!M444</f>
        <v>100</v>
      </c>
      <c r="N429" s="128">
        <f>Annual!N444</f>
        <v>100</v>
      </c>
      <c r="O429" s="128">
        <f>Annual!O444</f>
        <v>100</v>
      </c>
      <c r="P429" s="128">
        <f>Annual!P444</f>
        <v>100</v>
      </c>
      <c r="Q429" s="128">
        <f>Annual!Q444</f>
        <v>100</v>
      </c>
      <c r="R429" s="128">
        <f>Annual!R444</f>
        <v>100</v>
      </c>
      <c r="S429" s="128">
        <f>Annual!S444</f>
        <v>100</v>
      </c>
      <c r="T429" s="86"/>
      <c r="U429" s="99" t="s">
        <v>134</v>
      </c>
      <c r="V429" s="128">
        <f>Annual!V444</f>
        <v>0.7238791423001949</v>
      </c>
      <c r="W429" s="128">
        <f>Annual!W444</f>
        <v>0.90116959064327473</v>
      </c>
      <c r="X429" s="128">
        <f>Annual!X444</f>
        <v>1.0243664717348928</v>
      </c>
      <c r="Y429" s="128">
        <f>Annual!Y444</f>
        <v>1</v>
      </c>
      <c r="Z429" s="128">
        <f>Annual!Z444</f>
        <v>1.0750487329434699</v>
      </c>
      <c r="AA429" s="128">
        <f>Annual!AA444</f>
        <v>0.98684210526315785</v>
      </c>
      <c r="AB429" s="128">
        <f>Annual!AB444</f>
        <v>0.89122807017543859</v>
      </c>
      <c r="AC429" s="238">
        <f>Annual!AC444*(1+$AC$214)</f>
        <v>0.70000000000000007</v>
      </c>
      <c r="AD429" s="128">
        <f>Annual!AD444</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Annual!K445</f>
        <v>100</v>
      </c>
      <c r="L430" s="128">
        <f>Annual!L445</f>
        <v>100</v>
      </c>
      <c r="M430" s="128">
        <f>Annual!M445</f>
        <v>100</v>
      </c>
      <c r="N430" s="128">
        <f>Annual!N445</f>
        <v>100</v>
      </c>
      <c r="O430" s="128">
        <f>Annual!O445</f>
        <v>100</v>
      </c>
      <c r="P430" s="128">
        <f>Annual!P445</f>
        <v>100</v>
      </c>
      <c r="Q430" s="128">
        <f>Annual!Q445</f>
        <v>100</v>
      </c>
      <c r="R430" s="128">
        <f>Annual!R445</f>
        <v>100</v>
      </c>
      <c r="S430" s="128">
        <f>Annual!S445</f>
        <v>100</v>
      </c>
      <c r="T430" s="86"/>
      <c r="U430" s="99" t="s">
        <v>135</v>
      </c>
      <c r="V430" s="128">
        <f>Annual!V445</f>
        <v>0.7238791423001949</v>
      </c>
      <c r="W430" s="128">
        <f>Annual!W445</f>
        <v>0.90116959064327473</v>
      </c>
      <c r="X430" s="128">
        <f>Annual!X445</f>
        <v>1.0243664717348928</v>
      </c>
      <c r="Y430" s="128">
        <f>Annual!Y445</f>
        <v>1</v>
      </c>
      <c r="Z430" s="128">
        <f>Annual!Z445</f>
        <v>1.0750487329434699</v>
      </c>
      <c r="AA430" s="128">
        <f>Annual!AA445</f>
        <v>0.98684210526315785</v>
      </c>
      <c r="AB430" s="128">
        <f>Annual!AB445</f>
        <v>0.89122807017543859</v>
      </c>
      <c r="AC430" s="238">
        <f>Annual!AC445*(1+$AC$214)</f>
        <v>0.70000000000000007</v>
      </c>
      <c r="AD430" s="128">
        <f>Annual!AD445</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Annual!K446</f>
        <v>100</v>
      </c>
      <c r="L431" s="128">
        <f>Annual!L446</f>
        <v>100</v>
      </c>
      <c r="M431" s="128">
        <f>Annual!M446</f>
        <v>100</v>
      </c>
      <c r="N431" s="128">
        <f>Annual!N446</f>
        <v>100</v>
      </c>
      <c r="O431" s="128">
        <f>Annual!O446</f>
        <v>100</v>
      </c>
      <c r="P431" s="128">
        <f>Annual!P446</f>
        <v>100</v>
      </c>
      <c r="Q431" s="128">
        <f>Annual!Q446</f>
        <v>100</v>
      </c>
      <c r="R431" s="128">
        <f>Annual!R446</f>
        <v>100</v>
      </c>
      <c r="S431" s="128">
        <f>Annual!S446</f>
        <v>100</v>
      </c>
      <c r="T431" s="86"/>
      <c r="U431" s="99" t="s">
        <v>136</v>
      </c>
      <c r="V431" s="128">
        <f>Annual!V446</f>
        <v>0.7238791423001949</v>
      </c>
      <c r="W431" s="128">
        <f>Annual!W446</f>
        <v>0.90116959064327473</v>
      </c>
      <c r="X431" s="128">
        <f>Annual!X446</f>
        <v>1.0243664717348928</v>
      </c>
      <c r="Y431" s="128">
        <f>Annual!Y446</f>
        <v>1</v>
      </c>
      <c r="Z431" s="128">
        <f>Annual!Z446</f>
        <v>1.0750487329434699</v>
      </c>
      <c r="AA431" s="128">
        <f>Annual!AA446</f>
        <v>0.98684210526315785</v>
      </c>
      <c r="AB431" s="128">
        <f>Annual!AB446</f>
        <v>0.89122807017543859</v>
      </c>
      <c r="AC431" s="238">
        <f>Annual!AC446*(1+$AC$214)</f>
        <v>0.70000000000000007</v>
      </c>
      <c r="AD431" s="128">
        <f>Annual!AD446</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Annual!K447</f>
        <v>100</v>
      </c>
      <c r="L432" s="128">
        <f>Annual!L447</f>
        <v>100</v>
      </c>
      <c r="M432" s="128">
        <f>Annual!M447</f>
        <v>100</v>
      </c>
      <c r="N432" s="128">
        <f>Annual!N447</f>
        <v>100</v>
      </c>
      <c r="O432" s="128">
        <f>Annual!O447</f>
        <v>100</v>
      </c>
      <c r="P432" s="128">
        <f>Annual!P447</f>
        <v>100</v>
      </c>
      <c r="Q432" s="128">
        <f>Annual!Q447</f>
        <v>100</v>
      </c>
      <c r="R432" s="128">
        <f>Annual!R447</f>
        <v>100</v>
      </c>
      <c r="S432" s="128">
        <f>Annual!S447</f>
        <v>100</v>
      </c>
      <c r="T432" s="86"/>
      <c r="U432" s="99" t="s">
        <v>137</v>
      </c>
      <c r="V432" s="128">
        <f>Annual!V447</f>
        <v>0.7238791423001949</v>
      </c>
      <c r="W432" s="128">
        <f>Annual!W447</f>
        <v>0.90116959064327473</v>
      </c>
      <c r="X432" s="128">
        <f>Annual!X447</f>
        <v>1.0243664717348928</v>
      </c>
      <c r="Y432" s="128">
        <f>Annual!Y447</f>
        <v>1</v>
      </c>
      <c r="Z432" s="128">
        <f>Annual!Z447</f>
        <v>1.0750487329434699</v>
      </c>
      <c r="AA432" s="128">
        <f>Annual!AA447</f>
        <v>0.98684210526315785</v>
      </c>
      <c r="AB432" s="128">
        <f>Annual!AB447</f>
        <v>0.89122807017543859</v>
      </c>
      <c r="AC432" s="238">
        <f>Annual!AC447*(1+$AC$214)</f>
        <v>0.70000000000000007</v>
      </c>
      <c r="AD432" s="128">
        <f>Annual!AD447</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811</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Annual!K464</f>
        <v>200</v>
      </c>
      <c r="L449" s="86"/>
      <c r="M449" s="96">
        <f>Annual!M464</f>
        <v>0.6</v>
      </c>
      <c r="N449" s="96">
        <f>Annual!N464</f>
        <v>0.6</v>
      </c>
      <c r="O449" s="96">
        <f>Annual!O464</f>
        <v>0.6</v>
      </c>
      <c r="P449" s="96">
        <f>Annual!P464</f>
        <v>0.6</v>
      </c>
      <c r="Q449" s="96">
        <f>Annual!Q464</f>
        <v>0.6</v>
      </c>
      <c r="R449" s="96">
        <f>Annual!R464</f>
        <v>0.6</v>
      </c>
      <c r="S449" s="96">
        <f>Annual!S464</f>
        <v>0.6</v>
      </c>
      <c r="T449" s="96">
        <f>Annual!T464</f>
        <v>0.6</v>
      </c>
      <c r="U449" s="96">
        <f>Annual!U464</f>
        <v>0.6</v>
      </c>
      <c r="V449" s="96">
        <f>Annual!V464</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Annual!K465</f>
        <v>200</v>
      </c>
      <c r="L450" s="86"/>
      <c r="M450" s="96">
        <f>Annual!M465</f>
        <v>1</v>
      </c>
      <c r="N450" s="96">
        <f>Annual!N465</f>
        <v>1</v>
      </c>
      <c r="O450" s="96">
        <f>Annual!O465</f>
        <v>1</v>
      </c>
      <c r="P450" s="96">
        <f>Annual!P465</f>
        <v>1</v>
      </c>
      <c r="Q450" s="96">
        <f>Annual!Q465</f>
        <v>1</v>
      </c>
      <c r="R450" s="96">
        <f>Annual!R465</f>
        <v>1</v>
      </c>
      <c r="S450" s="96">
        <f>Annual!S465</f>
        <v>1</v>
      </c>
      <c r="T450" s="96">
        <f>Annual!T465</f>
        <v>1</v>
      </c>
      <c r="U450" s="96">
        <f>Annual!U465</f>
        <v>1</v>
      </c>
      <c r="V450" s="96">
        <f>Annual!V465</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Annual!K466</f>
        <v>200</v>
      </c>
      <c r="L451" s="86"/>
      <c r="M451" s="96">
        <f>Annual!M466</f>
        <v>0.84083257690268853</v>
      </c>
      <c r="N451" s="96">
        <f>Annual!N466</f>
        <v>0.84083257690268853</v>
      </c>
      <c r="O451" s="96">
        <f>Annual!O466</f>
        <v>0.84083257690268853</v>
      </c>
      <c r="P451" s="96">
        <f>Annual!P466</f>
        <v>0.84083257690268853</v>
      </c>
      <c r="Q451" s="96">
        <f>Annual!Q466</f>
        <v>0.84083257690268853</v>
      </c>
      <c r="R451" s="96">
        <f>Annual!R466</f>
        <v>0.84083257690268853</v>
      </c>
      <c r="S451" s="96">
        <f>Annual!S466</f>
        <v>0.84083257690268853</v>
      </c>
      <c r="T451" s="96">
        <f>Annual!T466</f>
        <v>0.84083257690268853</v>
      </c>
      <c r="U451" s="96">
        <f>Annual!U466</f>
        <v>0.84083257690268853</v>
      </c>
      <c r="V451" s="96">
        <f>Annual!V466</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Annual!K467</f>
        <v>200</v>
      </c>
      <c r="L452" s="86"/>
      <c r="M452" s="96">
        <f>Annual!M467</f>
        <v>0.73413739144174694</v>
      </c>
      <c r="N452" s="96">
        <f>Annual!N467</f>
        <v>0.73413739144174694</v>
      </c>
      <c r="O452" s="96">
        <f>Annual!O467</f>
        <v>0.73413739144174694</v>
      </c>
      <c r="P452" s="96">
        <f>Annual!P467</f>
        <v>0.73413739144174694</v>
      </c>
      <c r="Q452" s="96">
        <f>Annual!Q467</f>
        <v>0.73413739144174694</v>
      </c>
      <c r="R452" s="96">
        <f>Annual!R467</f>
        <v>0.73413739144174694</v>
      </c>
      <c r="S452" s="96">
        <f>Annual!S467</f>
        <v>0.73413739144174694</v>
      </c>
      <c r="T452" s="96">
        <f>Annual!T467</f>
        <v>0.73413739144174694</v>
      </c>
      <c r="U452" s="96">
        <f>Annual!U467</f>
        <v>0.73413739144174694</v>
      </c>
      <c r="V452" s="96">
        <f>Annual!V467</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Annual!K468</f>
        <v>200</v>
      </c>
      <c r="L453" s="86"/>
      <c r="M453" s="96">
        <f>Annual!M468</f>
        <v>0.72703223968722896</v>
      </c>
      <c r="N453" s="96">
        <f>Annual!N468</f>
        <v>0.72703223968722896</v>
      </c>
      <c r="O453" s="96">
        <f>Annual!O468</f>
        <v>0.72703223968722896</v>
      </c>
      <c r="P453" s="96">
        <f>Annual!P468</f>
        <v>0.72703223968722896</v>
      </c>
      <c r="Q453" s="96">
        <f>Annual!Q468</f>
        <v>0.72703223968722896</v>
      </c>
      <c r="R453" s="96">
        <f>Annual!R468</f>
        <v>0.72703223968722896</v>
      </c>
      <c r="S453" s="96">
        <f>Annual!S468</f>
        <v>0.72703223968722896</v>
      </c>
      <c r="T453" s="96">
        <f>Annual!T468</f>
        <v>0.72703223968722896</v>
      </c>
      <c r="U453" s="96">
        <f>Annual!U468</f>
        <v>0.72703223968722896</v>
      </c>
      <c r="V453" s="96">
        <f>Annual!V468</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Annual!K469</f>
        <v>200</v>
      </c>
      <c r="L454" s="86"/>
      <c r="M454" s="96">
        <f>Annual!M469</f>
        <v>0.73404192443192195</v>
      </c>
      <c r="N454" s="96">
        <f>Annual!N469</f>
        <v>0.73404192443192195</v>
      </c>
      <c r="O454" s="96">
        <f>Annual!O469</f>
        <v>0.73404192443192195</v>
      </c>
      <c r="P454" s="96">
        <f>Annual!P469</f>
        <v>0.73404192443192195</v>
      </c>
      <c r="Q454" s="96">
        <f>Annual!Q469</f>
        <v>0.73404192443192195</v>
      </c>
      <c r="R454" s="96">
        <f>Annual!R469</f>
        <v>0.73404192443192195</v>
      </c>
      <c r="S454" s="96">
        <f>Annual!S469</f>
        <v>0.73404192443192195</v>
      </c>
      <c r="T454" s="96">
        <f>Annual!T469</f>
        <v>0.73404192443192195</v>
      </c>
      <c r="U454" s="96">
        <f>Annual!U469</f>
        <v>0.73404192443192195</v>
      </c>
      <c r="V454" s="96">
        <f>Annual!V469</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Annual!K470</f>
        <v>200</v>
      </c>
      <c r="L455" s="86"/>
      <c r="M455" s="96">
        <f>Annual!M470</f>
        <v>0.6</v>
      </c>
      <c r="N455" s="96">
        <f>Annual!N470</f>
        <v>0.6</v>
      </c>
      <c r="O455" s="96">
        <f>Annual!O470</f>
        <v>0.6</v>
      </c>
      <c r="P455" s="96">
        <f>Annual!P470</f>
        <v>0.6</v>
      </c>
      <c r="Q455" s="96">
        <f>Annual!Q470</f>
        <v>0.6</v>
      </c>
      <c r="R455" s="96">
        <f>Annual!R470</f>
        <v>0.6</v>
      </c>
      <c r="S455" s="96">
        <f>Annual!S470</f>
        <v>0.6</v>
      </c>
      <c r="T455" s="96">
        <f>Annual!T470</f>
        <v>0.6</v>
      </c>
      <c r="U455" s="96">
        <f>Annual!U470</f>
        <v>0.6</v>
      </c>
      <c r="V455" s="96">
        <f>Annual!V470</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Annual!K471</f>
        <v>200</v>
      </c>
      <c r="L456" s="86"/>
      <c r="M456" s="96">
        <f>Annual!M471</f>
        <v>0.6</v>
      </c>
      <c r="N456" s="96">
        <f>Annual!N471</f>
        <v>0.6</v>
      </c>
      <c r="O456" s="96">
        <f>Annual!O471</f>
        <v>0.6</v>
      </c>
      <c r="P456" s="96">
        <f>Annual!P471</f>
        <v>0.6</v>
      </c>
      <c r="Q456" s="96">
        <f>Annual!Q471</f>
        <v>0.6</v>
      </c>
      <c r="R456" s="96">
        <f>Annual!R471</f>
        <v>0.6</v>
      </c>
      <c r="S456" s="96">
        <f>Annual!S471</f>
        <v>0.6</v>
      </c>
      <c r="T456" s="96">
        <f>Annual!T471</f>
        <v>0.6</v>
      </c>
      <c r="U456" s="96">
        <f>Annual!U471</f>
        <v>0.6</v>
      </c>
      <c r="V456" s="96">
        <f>Annual!V471</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Annual!K472</f>
        <v>200</v>
      </c>
      <c r="L457" s="86"/>
      <c r="M457" s="96">
        <f>Annual!M472</f>
        <v>0.6</v>
      </c>
      <c r="N457" s="96">
        <f>Annual!N472</f>
        <v>0.6</v>
      </c>
      <c r="O457" s="96">
        <f>Annual!O472</f>
        <v>0.6</v>
      </c>
      <c r="P457" s="96">
        <f>Annual!P472</f>
        <v>0.6</v>
      </c>
      <c r="Q457" s="96">
        <f>Annual!Q472</f>
        <v>0.6</v>
      </c>
      <c r="R457" s="96">
        <f>Annual!R472</f>
        <v>0.6</v>
      </c>
      <c r="S457" s="96">
        <f>Annual!S472</f>
        <v>0.6</v>
      </c>
      <c r="T457" s="96">
        <f>Annual!T472</f>
        <v>0.6</v>
      </c>
      <c r="U457" s="96">
        <f>Annual!U472</f>
        <v>0.6</v>
      </c>
      <c r="V457" s="96">
        <f>Annual!V472</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Annual!K473</f>
        <v>200</v>
      </c>
      <c r="L458" s="91"/>
      <c r="M458" s="96">
        <f>Annual!M473</f>
        <v>0.6</v>
      </c>
      <c r="N458" s="96">
        <f>Annual!N473</f>
        <v>0.6</v>
      </c>
      <c r="O458" s="96">
        <f>Annual!O473</f>
        <v>0.6</v>
      </c>
      <c r="P458" s="96">
        <f>Annual!P473</f>
        <v>0.6</v>
      </c>
      <c r="Q458" s="96">
        <f>Annual!Q473</f>
        <v>0.6</v>
      </c>
      <c r="R458" s="96">
        <f>Annual!R473</f>
        <v>0.6</v>
      </c>
      <c r="S458" s="96">
        <f>Annual!S473</f>
        <v>0.6</v>
      </c>
      <c r="T458" s="96">
        <f>Annual!T473</f>
        <v>0.6</v>
      </c>
      <c r="U458" s="96">
        <f>Annual!U473</f>
        <v>0.6</v>
      </c>
      <c r="V458" s="96">
        <f>Annual!V473</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1083</v>
      </c>
      <c r="K476" s="597"/>
      <c r="L476" s="98"/>
      <c r="M476" s="98"/>
      <c r="N476" s="98"/>
      <c r="O476" s="597"/>
      <c r="P476" s="98"/>
      <c r="Q476" s="98"/>
      <c r="R476" s="98"/>
      <c r="S476" s="22"/>
      <c r="T476" s="22"/>
      <c r="U476" s="126" t="s">
        <v>787</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Annual!I496</f>
        <v>3.2946492282004414E-4</v>
      </c>
      <c r="J481" s="132">
        <f>Annual!J496</f>
        <v>3.2946492282004414E-4</v>
      </c>
      <c r="K481" s="132">
        <f>Annual!K496</f>
        <v>3.2946492282004414E-4</v>
      </c>
      <c r="L481" s="132">
        <f>Annual!L496</f>
        <v>3.2946492282004414E-4</v>
      </c>
      <c r="M481" s="132">
        <f>Annual!M496</f>
        <v>3.2946492282004414E-4</v>
      </c>
      <c r="N481" s="132">
        <f>Annual!N496</f>
        <v>3.2946492282004414E-4</v>
      </c>
      <c r="O481" s="132">
        <f>Annual!O496</f>
        <v>3.2946492282004414E-4</v>
      </c>
      <c r="P481" s="132">
        <f>Annual!P496</f>
        <v>3.2946492282004414E-4</v>
      </c>
      <c r="Q481" s="132">
        <f>Annual!Q496</f>
        <v>3.2946492282004414E-4</v>
      </c>
      <c r="R481" s="132">
        <f>Annual!R496</f>
        <v>3.2946492282004414E-4</v>
      </c>
      <c r="T481" s="96">
        <f>Annual!T496</f>
        <v>1</v>
      </c>
      <c r="U481" s="96">
        <f>Annual!U496</f>
        <v>1</v>
      </c>
      <c r="V481" s="96">
        <f>Annual!V496</f>
        <v>1</v>
      </c>
      <c r="W481" s="96">
        <f>Annual!W496</f>
        <v>1</v>
      </c>
      <c r="X481" s="96">
        <f>Annual!X496</f>
        <v>1</v>
      </c>
      <c r="Y481" s="96">
        <f>Annual!Y496</f>
        <v>1</v>
      </c>
      <c r="Z481" s="96">
        <f>Annual!Z496</f>
        <v>1</v>
      </c>
      <c r="AA481" s="96">
        <f>Annual!AA496</f>
        <v>1</v>
      </c>
      <c r="AB481" s="96">
        <f>Annual!AB496</f>
        <v>1</v>
      </c>
      <c r="AC481" s="96">
        <f>Annual!AC496</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Annual!I497</f>
        <v>9.9816404300479E-4</v>
      </c>
      <c r="J482" s="132">
        <f>Annual!J497</f>
        <v>9.9816404300479E-4</v>
      </c>
      <c r="K482" s="132">
        <f>Annual!K497</f>
        <v>9.9816404300479E-4</v>
      </c>
      <c r="L482" s="132">
        <f>Annual!L497</f>
        <v>9.9816404300479E-4</v>
      </c>
      <c r="M482" s="132">
        <f>Annual!M497</f>
        <v>9.9816404300479E-4</v>
      </c>
      <c r="N482" s="132">
        <f>Annual!N497</f>
        <v>9.9816404300479E-4</v>
      </c>
      <c r="O482" s="132">
        <f>Annual!O497</f>
        <v>9.9816404300479E-4</v>
      </c>
      <c r="P482" s="132">
        <f>Annual!P497</f>
        <v>9.9816404300479E-4</v>
      </c>
      <c r="Q482" s="132">
        <f>Annual!Q497</f>
        <v>9.9816404300479E-4</v>
      </c>
      <c r="R482" s="132">
        <f>Annual!R497</f>
        <v>9.9816404300479E-4</v>
      </c>
      <c r="T482" s="96">
        <f>Annual!T497</f>
        <v>0</v>
      </c>
      <c r="U482" s="96">
        <f>Annual!U497</f>
        <v>0</v>
      </c>
      <c r="V482" s="96">
        <f>Annual!V497</f>
        <v>0</v>
      </c>
      <c r="W482" s="96">
        <f>Annual!W497</f>
        <v>0</v>
      </c>
      <c r="X482" s="96">
        <f>Annual!X497</f>
        <v>0</v>
      </c>
      <c r="Y482" s="96">
        <f>Annual!Y497</f>
        <v>0</v>
      </c>
      <c r="Z482" s="96">
        <f>Annual!Z497</f>
        <v>0</v>
      </c>
      <c r="AA482" s="96">
        <f>Annual!AA497</f>
        <v>0</v>
      </c>
      <c r="AB482" s="96">
        <f>Annual!AB497</f>
        <v>0</v>
      </c>
      <c r="AC482" s="96">
        <f>Annual!AC497</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Annual!I498</f>
        <v>9.9816404300479E-4</v>
      </c>
      <c r="J483" s="132">
        <f>Annual!J498</f>
        <v>9.9816404300479E-4</v>
      </c>
      <c r="K483" s="132">
        <f>Annual!K498</f>
        <v>9.9816404300479E-4</v>
      </c>
      <c r="L483" s="132">
        <f>Annual!L498</f>
        <v>9.9816404300479E-4</v>
      </c>
      <c r="M483" s="132">
        <f>Annual!M498</f>
        <v>9.9816404300479E-4</v>
      </c>
      <c r="N483" s="132">
        <f>Annual!N498</f>
        <v>9.9816404300479E-4</v>
      </c>
      <c r="O483" s="132">
        <f>Annual!O498</f>
        <v>9.9816404300479E-4</v>
      </c>
      <c r="P483" s="132">
        <f>Annual!P498</f>
        <v>9.9816404300479E-4</v>
      </c>
      <c r="Q483" s="132">
        <f>Annual!Q498</f>
        <v>9.9816404300479E-4</v>
      </c>
      <c r="R483" s="132">
        <f>Annual!R498</f>
        <v>9.9816404300479E-4</v>
      </c>
      <c r="T483" s="96">
        <f>Annual!T498</f>
        <v>0</v>
      </c>
      <c r="U483" s="96">
        <f>Annual!U498</f>
        <v>0</v>
      </c>
      <c r="V483" s="96">
        <f>Annual!V498</f>
        <v>0</v>
      </c>
      <c r="W483" s="96">
        <f>Annual!W498</f>
        <v>0</v>
      </c>
      <c r="X483" s="96">
        <f>Annual!X498</f>
        <v>0</v>
      </c>
      <c r="Y483" s="96">
        <f>Annual!Y498</f>
        <v>0</v>
      </c>
      <c r="Z483" s="96">
        <f>Annual!Z498</f>
        <v>0</v>
      </c>
      <c r="AA483" s="96">
        <f>Annual!AA498</f>
        <v>0</v>
      </c>
      <c r="AB483" s="96">
        <f>Annual!AB498</f>
        <v>0</v>
      </c>
      <c r="AC483" s="96">
        <f>Annual!AC498</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Annual!I499</f>
        <v>3.4484834121156771E-3</v>
      </c>
      <c r="J484" s="132">
        <f>Annual!J499</f>
        <v>3.4484834121156771E-3</v>
      </c>
      <c r="K484" s="132">
        <f>Annual!K499</f>
        <v>3.4484834121156771E-3</v>
      </c>
      <c r="L484" s="132">
        <f>Annual!L499</f>
        <v>3.4484834121156771E-3</v>
      </c>
      <c r="M484" s="132">
        <f>Annual!M499</f>
        <v>3.4484834121156771E-3</v>
      </c>
      <c r="N484" s="132">
        <f>Annual!N499</f>
        <v>3.4484834121156771E-3</v>
      </c>
      <c r="O484" s="132">
        <f>Annual!O499</f>
        <v>3.4484834121156771E-3</v>
      </c>
      <c r="P484" s="132">
        <f>Annual!P499</f>
        <v>3.4484834121156771E-3</v>
      </c>
      <c r="Q484" s="132">
        <f>Annual!Q499</f>
        <v>3.4484834121156771E-3</v>
      </c>
      <c r="R484" s="132">
        <f>Annual!R499</f>
        <v>3.4484834121156771E-3</v>
      </c>
      <c r="T484" s="96">
        <f>Annual!T499</f>
        <v>0</v>
      </c>
      <c r="U484" s="96">
        <f>Annual!U499</f>
        <v>0</v>
      </c>
      <c r="V484" s="96">
        <f>Annual!V499</f>
        <v>0</v>
      </c>
      <c r="W484" s="96">
        <f>Annual!W499</f>
        <v>0</v>
      </c>
      <c r="X484" s="96">
        <f>Annual!X499</f>
        <v>0</v>
      </c>
      <c r="Y484" s="96">
        <f>Annual!Y499</f>
        <v>0</v>
      </c>
      <c r="Z484" s="96">
        <f>Annual!Z499</f>
        <v>0</v>
      </c>
      <c r="AA484" s="96">
        <f>Annual!AA499</f>
        <v>0</v>
      </c>
      <c r="AB484" s="96">
        <f>Annual!AB499</f>
        <v>0</v>
      </c>
      <c r="AC484" s="96">
        <f>Annual!AC499</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Annual!I500</f>
        <v>4.0000000000000001E-3</v>
      </c>
      <c r="J485" s="132">
        <f>Annual!J500</f>
        <v>4.0000000000000001E-3</v>
      </c>
      <c r="K485" s="132">
        <f>Annual!K500</f>
        <v>4.0000000000000001E-3</v>
      </c>
      <c r="L485" s="132">
        <f>Annual!L500</f>
        <v>4.0000000000000001E-3</v>
      </c>
      <c r="M485" s="132">
        <f>Annual!M500</f>
        <v>4.0000000000000001E-3</v>
      </c>
      <c r="N485" s="132">
        <f>Annual!N500</f>
        <v>4.0000000000000001E-3</v>
      </c>
      <c r="O485" s="132">
        <f>Annual!O500</f>
        <v>4.0000000000000001E-3</v>
      </c>
      <c r="P485" s="132">
        <f>Annual!P500</f>
        <v>4.0000000000000001E-3</v>
      </c>
      <c r="Q485" s="132">
        <f>Annual!Q500</f>
        <v>4.0000000000000001E-3</v>
      </c>
      <c r="R485" s="132">
        <f>Annual!R500</f>
        <v>4.0000000000000001E-3</v>
      </c>
      <c r="T485" s="96">
        <f>Annual!T500</f>
        <v>0</v>
      </c>
      <c r="U485" s="96">
        <f>Annual!U500</f>
        <v>0</v>
      </c>
      <c r="V485" s="96">
        <f>Annual!V500</f>
        <v>0</v>
      </c>
      <c r="W485" s="96">
        <f>Annual!W500</f>
        <v>0</v>
      </c>
      <c r="X485" s="96">
        <f>Annual!X500</f>
        <v>0</v>
      </c>
      <c r="Y485" s="96">
        <f>Annual!Y500</f>
        <v>0</v>
      </c>
      <c r="Z485" s="96">
        <f>Annual!Z500</f>
        <v>0</v>
      </c>
      <c r="AA485" s="96">
        <f>Annual!AA500</f>
        <v>0</v>
      </c>
      <c r="AB485" s="96">
        <f>Annual!AB500</f>
        <v>0</v>
      </c>
      <c r="AC485" s="96">
        <f>Annual!AC500</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Annual!I501</f>
        <v>4.0000000000000001E-3</v>
      </c>
      <c r="J486" s="132">
        <f>Annual!J501</f>
        <v>4.0000000000000001E-3</v>
      </c>
      <c r="K486" s="132">
        <f>Annual!K501</f>
        <v>4.0000000000000001E-3</v>
      </c>
      <c r="L486" s="132">
        <f>Annual!L501</f>
        <v>4.0000000000000001E-3</v>
      </c>
      <c r="M486" s="132">
        <f>Annual!M501</f>
        <v>4.0000000000000001E-3</v>
      </c>
      <c r="N486" s="132">
        <f>Annual!N501</f>
        <v>4.0000000000000001E-3</v>
      </c>
      <c r="O486" s="132">
        <f>Annual!O501</f>
        <v>4.0000000000000001E-3</v>
      </c>
      <c r="P486" s="132">
        <f>Annual!P501</f>
        <v>4.0000000000000001E-3</v>
      </c>
      <c r="Q486" s="132">
        <f>Annual!Q501</f>
        <v>4.0000000000000001E-3</v>
      </c>
      <c r="R486" s="132">
        <f>Annual!R501</f>
        <v>4.0000000000000001E-3</v>
      </c>
      <c r="T486" s="96">
        <f>Annual!T501</f>
        <v>1</v>
      </c>
      <c r="U486" s="96">
        <f>Annual!U501</f>
        <v>1</v>
      </c>
      <c r="V486" s="96">
        <f>Annual!V501</f>
        <v>1</v>
      </c>
      <c r="W486" s="96">
        <f>Annual!W501</f>
        <v>1</v>
      </c>
      <c r="X486" s="96">
        <f>Annual!X501</f>
        <v>1</v>
      </c>
      <c r="Y486" s="96">
        <f>Annual!Y501</f>
        <v>1</v>
      </c>
      <c r="Z486" s="96">
        <f>Annual!Z501</f>
        <v>1</v>
      </c>
      <c r="AA486" s="96">
        <f>Annual!AA501</f>
        <v>1</v>
      </c>
      <c r="AB486" s="96">
        <f>Annual!AB501</f>
        <v>1</v>
      </c>
      <c r="AC486" s="96">
        <f>Annual!AC501</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Annual!I502</f>
        <v>4.0000000000000001E-3</v>
      </c>
      <c r="J487" s="132">
        <f>Annual!J502</f>
        <v>4.0000000000000001E-3</v>
      </c>
      <c r="K487" s="132">
        <f>Annual!K502</f>
        <v>4.0000000000000001E-3</v>
      </c>
      <c r="L487" s="132">
        <f>Annual!L502</f>
        <v>4.0000000000000001E-3</v>
      </c>
      <c r="M487" s="132">
        <f>Annual!M502</f>
        <v>4.0000000000000001E-3</v>
      </c>
      <c r="N487" s="132">
        <f>Annual!N502</f>
        <v>4.0000000000000001E-3</v>
      </c>
      <c r="O487" s="132">
        <f>Annual!O502</f>
        <v>4.0000000000000001E-3</v>
      </c>
      <c r="P487" s="132">
        <f>Annual!P502</f>
        <v>4.0000000000000001E-3</v>
      </c>
      <c r="Q487" s="132">
        <f>Annual!Q502</f>
        <v>4.0000000000000001E-3</v>
      </c>
      <c r="R487" s="132">
        <f>Annual!R502</f>
        <v>4.0000000000000001E-3</v>
      </c>
      <c r="T487" s="96">
        <f>Annual!T502</f>
        <v>1</v>
      </c>
      <c r="U487" s="96">
        <f>Annual!U502</f>
        <v>1</v>
      </c>
      <c r="V487" s="96">
        <f>Annual!V502</f>
        <v>1</v>
      </c>
      <c r="W487" s="96">
        <f>Annual!W502</f>
        <v>1</v>
      </c>
      <c r="X487" s="96">
        <f>Annual!X502</f>
        <v>1</v>
      </c>
      <c r="Y487" s="96">
        <f>Annual!Y502</f>
        <v>1</v>
      </c>
      <c r="Z487" s="96">
        <f>Annual!Z502</f>
        <v>1</v>
      </c>
      <c r="AA487" s="96">
        <f>Annual!AA502</f>
        <v>1</v>
      </c>
      <c r="AB487" s="96">
        <f>Annual!AB502</f>
        <v>1</v>
      </c>
      <c r="AC487" s="96">
        <f>Annual!AC502</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Annual!I503</f>
        <v>2E-3</v>
      </c>
      <c r="J488" s="132">
        <f>Annual!J503</f>
        <v>2E-3</v>
      </c>
      <c r="K488" s="132">
        <f>Annual!K503</f>
        <v>2E-3</v>
      </c>
      <c r="L488" s="132">
        <f>Annual!L503</f>
        <v>2E-3</v>
      </c>
      <c r="M488" s="132">
        <f>Annual!M503</f>
        <v>2E-3</v>
      </c>
      <c r="N488" s="132">
        <f>Annual!N503</f>
        <v>2E-3</v>
      </c>
      <c r="O488" s="132">
        <f>Annual!O503</f>
        <v>2E-3</v>
      </c>
      <c r="P488" s="132">
        <f>Annual!P503</f>
        <v>2E-3</v>
      </c>
      <c r="Q488" s="132">
        <f>Annual!Q503</f>
        <v>2E-3</v>
      </c>
      <c r="R488" s="132">
        <f>Annual!R503</f>
        <v>2E-3</v>
      </c>
      <c r="T488" s="96">
        <f>Annual!T503</f>
        <v>1</v>
      </c>
      <c r="U488" s="96">
        <f>Annual!U503</f>
        <v>1</v>
      </c>
      <c r="V488" s="96">
        <f>Annual!V503</f>
        <v>1</v>
      </c>
      <c r="W488" s="96">
        <f>Annual!W503</f>
        <v>1</v>
      </c>
      <c r="X488" s="96">
        <f>Annual!X503</f>
        <v>1</v>
      </c>
      <c r="Y488" s="96">
        <f>Annual!Y503</f>
        <v>1</v>
      </c>
      <c r="Z488" s="96">
        <f>Annual!Z503</f>
        <v>1</v>
      </c>
      <c r="AA488" s="96">
        <f>Annual!AA503</f>
        <v>1</v>
      </c>
      <c r="AB488" s="96">
        <f>Annual!AB503</f>
        <v>1</v>
      </c>
      <c r="AC488" s="96">
        <f>Annual!AC503</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Annual!I504</f>
        <v>2E-3</v>
      </c>
      <c r="J489" s="132">
        <f>Annual!J504</f>
        <v>2E-3</v>
      </c>
      <c r="K489" s="132">
        <f>Annual!K504</f>
        <v>2E-3</v>
      </c>
      <c r="L489" s="132">
        <f>Annual!L504</f>
        <v>2E-3</v>
      </c>
      <c r="M489" s="132">
        <f>Annual!M504</f>
        <v>2E-3</v>
      </c>
      <c r="N489" s="132">
        <f>Annual!N504</f>
        <v>2E-3</v>
      </c>
      <c r="O489" s="132">
        <f>Annual!O504</f>
        <v>2E-3</v>
      </c>
      <c r="P489" s="132">
        <f>Annual!P504</f>
        <v>2E-3</v>
      </c>
      <c r="Q489" s="132">
        <f>Annual!Q504</f>
        <v>2E-3</v>
      </c>
      <c r="R489" s="132">
        <f>Annual!R504</f>
        <v>2E-3</v>
      </c>
      <c r="T489" s="96">
        <f>Annual!T504</f>
        <v>1</v>
      </c>
      <c r="U489" s="96">
        <f>Annual!U504</f>
        <v>1</v>
      </c>
      <c r="V489" s="96">
        <f>Annual!V504</f>
        <v>1</v>
      </c>
      <c r="W489" s="96">
        <f>Annual!W504</f>
        <v>1</v>
      </c>
      <c r="X489" s="96">
        <f>Annual!X504</f>
        <v>1</v>
      </c>
      <c r="Y489" s="96">
        <f>Annual!Y504</f>
        <v>1</v>
      </c>
      <c r="Z489" s="96">
        <f>Annual!Z504</f>
        <v>1</v>
      </c>
      <c r="AA489" s="96">
        <f>Annual!AA504</f>
        <v>1</v>
      </c>
      <c r="AB489" s="96">
        <f>Annual!AB504</f>
        <v>1</v>
      </c>
      <c r="AC489" s="96">
        <f>Annual!AC504</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Annual!I505</f>
        <v>2E-3</v>
      </c>
      <c r="J490" s="132">
        <f>Annual!J505</f>
        <v>2E-3</v>
      </c>
      <c r="K490" s="132">
        <f>Annual!K505</f>
        <v>2E-3</v>
      </c>
      <c r="L490" s="132">
        <f>Annual!L505</f>
        <v>2E-3</v>
      </c>
      <c r="M490" s="132">
        <f>Annual!M505</f>
        <v>2E-3</v>
      </c>
      <c r="N490" s="132">
        <f>Annual!N505</f>
        <v>2E-3</v>
      </c>
      <c r="O490" s="132">
        <f>Annual!O505</f>
        <v>2E-3</v>
      </c>
      <c r="P490" s="132">
        <f>Annual!P505</f>
        <v>2E-3</v>
      </c>
      <c r="Q490" s="132">
        <f>Annual!Q505</f>
        <v>2E-3</v>
      </c>
      <c r="R490" s="132">
        <f>Annual!R505</f>
        <v>2E-3</v>
      </c>
      <c r="T490" s="96">
        <f>Annual!T505</f>
        <v>1</v>
      </c>
      <c r="U490" s="96">
        <f>Annual!U505</f>
        <v>1</v>
      </c>
      <c r="V490" s="96">
        <f>Annual!V505</f>
        <v>1</v>
      </c>
      <c r="W490" s="96">
        <f>Annual!W505</f>
        <v>1</v>
      </c>
      <c r="X490" s="96">
        <f>Annual!X505</f>
        <v>1</v>
      </c>
      <c r="Y490" s="96">
        <f>Annual!Y505</f>
        <v>1</v>
      </c>
      <c r="Z490" s="96">
        <f>Annual!Z505</f>
        <v>1</v>
      </c>
      <c r="AA490" s="96">
        <f>Annual!AA505</f>
        <v>1</v>
      </c>
      <c r="AB490" s="96">
        <f>Annual!AB505</f>
        <v>1</v>
      </c>
      <c r="AC490" s="96">
        <f>Annual!AC505</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808</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807</v>
      </c>
      <c r="K502" s="17"/>
      <c r="L502" s="22"/>
      <c r="M502" s="22"/>
      <c r="N502" s="22"/>
      <c r="O502" s="22"/>
      <c r="P502" s="22"/>
      <c r="Q502" s="22"/>
      <c r="R502" s="22"/>
      <c r="S502" s="22"/>
      <c r="T502" s="23" t="s">
        <v>183</v>
      </c>
      <c r="U502" s="22"/>
      <c r="V502" s="22" t="s">
        <v>810</v>
      </c>
      <c r="W502" s="22"/>
      <c r="X502" s="23" t="s">
        <v>184</v>
      </c>
      <c r="Y502" s="23"/>
      <c r="Z502" s="24"/>
      <c r="AA502" s="24"/>
      <c r="AB502" s="24"/>
      <c r="AC502" s="236" t="s">
        <v>869</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790</v>
      </c>
      <c r="I503" s="584" t="s">
        <v>151</v>
      </c>
      <c r="J503" s="584" t="s">
        <v>365</v>
      </c>
      <c r="K503" s="584" t="s">
        <v>53</v>
      </c>
      <c r="L503" s="584" t="s">
        <v>54</v>
      </c>
      <c r="M503" s="584" t="s">
        <v>55</v>
      </c>
      <c r="N503" s="584" t="s">
        <v>56</v>
      </c>
      <c r="O503" s="584" t="s">
        <v>861</v>
      </c>
      <c r="P503" s="584" t="s">
        <v>862</v>
      </c>
      <c r="Q503" s="584" t="s">
        <v>863</v>
      </c>
      <c r="R503" s="584" t="s">
        <v>1071</v>
      </c>
      <c r="S503" s="583"/>
      <c r="T503" s="583" t="s">
        <v>185</v>
      </c>
      <c r="U503" s="583"/>
      <c r="V503" s="583" t="s">
        <v>809</v>
      </c>
      <c r="W503" s="583"/>
      <c r="X503" s="583"/>
      <c r="Y503" s="583"/>
      <c r="Z503" s="583"/>
      <c r="AA503" s="583"/>
      <c r="AB503" s="583"/>
      <c r="AC503" s="583" t="s">
        <v>790</v>
      </c>
      <c r="AD503" s="583" t="s">
        <v>870</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800</v>
      </c>
      <c r="I504" s="101" t="s">
        <v>366</v>
      </c>
      <c r="J504" s="226">
        <f>Annual!J519</f>
        <v>0.81</v>
      </c>
      <c r="K504" s="226">
        <f>Annual!K519</f>
        <v>0.81</v>
      </c>
      <c r="L504" s="226">
        <f>Annual!L519</f>
        <v>0.81</v>
      </c>
      <c r="M504" s="226">
        <f>Annual!M519</f>
        <v>0.81</v>
      </c>
      <c r="N504" s="226">
        <f>Annual!N519</f>
        <v>0.81</v>
      </c>
      <c r="O504" s="226">
        <f>Annual!O519</f>
        <v>0.81</v>
      </c>
      <c r="P504" s="226">
        <f>Annual!P519</f>
        <v>0.81</v>
      </c>
      <c r="Q504" s="226">
        <f>Annual!Q519</f>
        <v>0.81</v>
      </c>
      <c r="R504" s="226">
        <f>Annual!R519</f>
        <v>0.81</v>
      </c>
      <c r="S504" s="585"/>
      <c r="T504" s="226">
        <f>Annual!T519</f>
        <v>-0.09</v>
      </c>
      <c r="U504" s="91"/>
      <c r="V504" s="226">
        <f>Annual!V519</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Annual!J520</f>
        <v>0.81</v>
      </c>
      <c r="K505" s="226">
        <f>Annual!K520</f>
        <v>0.81</v>
      </c>
      <c r="L505" s="226">
        <f>Annual!L520</f>
        <v>0.81</v>
      </c>
      <c r="M505" s="226">
        <f>Annual!M520</f>
        <v>0.81</v>
      </c>
      <c r="N505" s="226">
        <f>Annual!N520</f>
        <v>0.81</v>
      </c>
      <c r="O505" s="226">
        <f>Annual!O520</f>
        <v>0.81</v>
      </c>
      <c r="P505" s="226">
        <f>Annual!P520</f>
        <v>0.81</v>
      </c>
      <c r="Q505" s="226">
        <f>Annual!Q520</f>
        <v>0.81</v>
      </c>
      <c r="R505" s="226">
        <f>Annual!R520</f>
        <v>0.81</v>
      </c>
      <c r="S505" s="585"/>
      <c r="T505" s="226">
        <f>Annual!T520</f>
        <v>-0.09</v>
      </c>
      <c r="U505" s="91"/>
      <c r="V505" s="226">
        <f>Annual!V520</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Annual!J521</f>
        <v>0.81</v>
      </c>
      <c r="K506" s="226">
        <f>Annual!K521</f>
        <v>0.81</v>
      </c>
      <c r="L506" s="226">
        <f>Annual!L521</f>
        <v>0.81</v>
      </c>
      <c r="M506" s="226">
        <f>Annual!M521</f>
        <v>0.81</v>
      </c>
      <c r="N506" s="226">
        <f>Annual!N521</f>
        <v>0.81</v>
      </c>
      <c r="O506" s="226">
        <f>Annual!O521</f>
        <v>0.81</v>
      </c>
      <c r="P506" s="226">
        <f>Annual!P521</f>
        <v>0.81</v>
      </c>
      <c r="Q506" s="226">
        <f>Annual!Q521</f>
        <v>0.81</v>
      </c>
      <c r="R506" s="226">
        <f>Annual!R521</f>
        <v>0.81</v>
      </c>
      <c r="S506" s="585"/>
      <c r="T506" s="226">
        <f>Annual!T521</f>
        <v>-0.09</v>
      </c>
      <c r="U506" s="91"/>
      <c r="V506" s="226">
        <f>Annual!V521</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Annual!J522</f>
        <v>0.8</v>
      </c>
      <c r="K507" s="226">
        <f>Annual!K522</f>
        <v>0.8</v>
      </c>
      <c r="L507" s="226">
        <f>Annual!L522</f>
        <v>0.8</v>
      </c>
      <c r="M507" s="226">
        <f>Annual!M522</f>
        <v>0.8</v>
      </c>
      <c r="N507" s="226">
        <f>Annual!N522</f>
        <v>0.8</v>
      </c>
      <c r="O507" s="226">
        <f>Annual!O522</f>
        <v>0.8</v>
      </c>
      <c r="P507" s="226">
        <f>Annual!P522</f>
        <v>0.8</v>
      </c>
      <c r="Q507" s="226">
        <f>Annual!Q522</f>
        <v>0.8</v>
      </c>
      <c r="R507" s="226">
        <f>Annual!R522</f>
        <v>0.8</v>
      </c>
      <c r="S507" s="585"/>
      <c r="T507" s="226">
        <f>Annual!T522</f>
        <v>-0.08</v>
      </c>
      <c r="U507" s="91"/>
      <c r="V507" s="226">
        <f>Annual!V522</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Annual!J523</f>
        <v>0.78</v>
      </c>
      <c r="K508" s="226">
        <f>Annual!K523</f>
        <v>0.78</v>
      </c>
      <c r="L508" s="226">
        <f>Annual!L523</f>
        <v>0.78</v>
      </c>
      <c r="M508" s="226">
        <f>Annual!M523</f>
        <v>0.78</v>
      </c>
      <c r="N508" s="226">
        <f>Annual!N523</f>
        <v>0.78</v>
      </c>
      <c r="O508" s="226">
        <f>Annual!O523</f>
        <v>0.78</v>
      </c>
      <c r="P508" s="226">
        <f>Annual!P523</f>
        <v>0.78</v>
      </c>
      <c r="Q508" s="226">
        <f>Annual!Q523</f>
        <v>0.78</v>
      </c>
      <c r="R508" s="226">
        <f>Annual!R523</f>
        <v>0.78</v>
      </c>
      <c r="S508" s="585"/>
      <c r="T508" s="226">
        <f>Annual!T523</f>
        <v>-0.06</v>
      </c>
      <c r="U508" s="91"/>
      <c r="V508" s="226">
        <f>Annual!V523</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Annual!J524</f>
        <v>0.73499999999999999</v>
      </c>
      <c r="K509" s="226">
        <f>Annual!K524</f>
        <v>0.73499999999999999</v>
      </c>
      <c r="L509" s="226">
        <f>Annual!L524</f>
        <v>0.73499999999999999</v>
      </c>
      <c r="M509" s="226">
        <f>Annual!M524</f>
        <v>0.73499999999999999</v>
      </c>
      <c r="N509" s="226">
        <f>Annual!N524</f>
        <v>0.73499999999999999</v>
      </c>
      <c r="O509" s="226">
        <f>Annual!O524</f>
        <v>0.73499999999999999</v>
      </c>
      <c r="P509" s="226">
        <f>Annual!P524</f>
        <v>0.73499999999999999</v>
      </c>
      <c r="Q509" s="226">
        <f>Annual!Q524</f>
        <v>0.73499999999999999</v>
      </c>
      <c r="R509" s="226">
        <f>Annual!R524</f>
        <v>0.73499999999999999</v>
      </c>
      <c r="S509" s="585"/>
      <c r="T509" s="226">
        <f>Annual!T524</f>
        <v>-0.1</v>
      </c>
      <c r="U509" s="91"/>
      <c r="V509" s="226">
        <f>Annual!V524</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Annual!J525</f>
        <v>0.71</v>
      </c>
      <c r="K510" s="226">
        <f>Annual!K525</f>
        <v>0.71</v>
      </c>
      <c r="L510" s="226">
        <f>Annual!L525</f>
        <v>0.71</v>
      </c>
      <c r="M510" s="226">
        <f>Annual!M525</f>
        <v>0.71</v>
      </c>
      <c r="N510" s="226">
        <f>Annual!N525</f>
        <v>0.71</v>
      </c>
      <c r="O510" s="226">
        <f>Annual!O525</f>
        <v>0.71</v>
      </c>
      <c r="P510" s="226">
        <f>Annual!P525</f>
        <v>0.71</v>
      </c>
      <c r="Q510" s="226">
        <f>Annual!Q525</f>
        <v>0.71</v>
      </c>
      <c r="R510" s="226">
        <f>Annual!R525</f>
        <v>0.71</v>
      </c>
      <c r="S510" s="585"/>
      <c r="T510" s="226">
        <f>Annual!T525</f>
        <v>-0.1</v>
      </c>
      <c r="U510" s="91"/>
      <c r="V510" s="226">
        <f>Annual!V525</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Annual!J526</f>
        <v>0.7</v>
      </c>
      <c r="K511" s="226">
        <f>Annual!K526</f>
        <v>0.7</v>
      </c>
      <c r="L511" s="226">
        <f>Annual!L526</f>
        <v>0.7</v>
      </c>
      <c r="M511" s="226">
        <f>Annual!M526</f>
        <v>0.7</v>
      </c>
      <c r="N511" s="226">
        <f>Annual!N526</f>
        <v>0.7</v>
      </c>
      <c r="O511" s="226">
        <f>Annual!O526</f>
        <v>0.7</v>
      </c>
      <c r="P511" s="226">
        <f>Annual!P526</f>
        <v>0.7</v>
      </c>
      <c r="Q511" s="226">
        <f>Annual!Q526</f>
        <v>0.7</v>
      </c>
      <c r="R511" s="226">
        <f>Annual!R526</f>
        <v>0.7</v>
      </c>
      <c r="S511" s="585"/>
      <c r="T511" s="226">
        <f>Annual!T526</f>
        <v>-0.1</v>
      </c>
      <c r="U511" s="91"/>
      <c r="V511" s="226">
        <f>Annual!V526</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Annual!J527</f>
        <v>0.68</v>
      </c>
      <c r="K512" s="226">
        <f>Annual!K527</f>
        <v>0.68</v>
      </c>
      <c r="L512" s="226">
        <f>Annual!L527</f>
        <v>0.68</v>
      </c>
      <c r="M512" s="226">
        <f>Annual!M527</f>
        <v>0.68</v>
      </c>
      <c r="N512" s="226">
        <f>Annual!N527</f>
        <v>0.68</v>
      </c>
      <c r="O512" s="226">
        <f>Annual!O527</f>
        <v>0.68</v>
      </c>
      <c r="P512" s="226">
        <f>Annual!P527</f>
        <v>0.68</v>
      </c>
      <c r="Q512" s="226">
        <f>Annual!Q527</f>
        <v>0.68</v>
      </c>
      <c r="R512" s="226">
        <f>Annual!R527</f>
        <v>0.68</v>
      </c>
      <c r="S512" s="585"/>
      <c r="T512" s="226">
        <f>Annual!T527</f>
        <v>-0.1</v>
      </c>
      <c r="U512" s="91"/>
      <c r="V512" s="226">
        <f>Annual!V527</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Annual!J528</f>
        <v>0.65</v>
      </c>
      <c r="K513" s="226">
        <f>Annual!K528</f>
        <v>0.65</v>
      </c>
      <c r="L513" s="226">
        <f>Annual!L528</f>
        <v>0.65</v>
      </c>
      <c r="M513" s="226">
        <f>Annual!M528</f>
        <v>0.65</v>
      </c>
      <c r="N513" s="226">
        <f>Annual!N528</f>
        <v>0.65</v>
      </c>
      <c r="O513" s="226">
        <f>Annual!O528</f>
        <v>0.65</v>
      </c>
      <c r="P513" s="226">
        <f>Annual!P528</f>
        <v>0.65</v>
      </c>
      <c r="Q513" s="226">
        <f>Annual!Q528</f>
        <v>0.65</v>
      </c>
      <c r="R513" s="226">
        <f>Annual!R528</f>
        <v>0.65</v>
      </c>
      <c r="S513" s="585"/>
      <c r="T513" s="226">
        <f>Annual!T528</f>
        <v>-0.1</v>
      </c>
      <c r="U513" s="91"/>
      <c r="V513" s="226">
        <f>Annual!V528</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Annual!J529</f>
        <v>0.81</v>
      </c>
      <c r="K514" s="226">
        <f>Annual!K529</f>
        <v>0.81</v>
      </c>
      <c r="L514" s="226">
        <f>Annual!L529</f>
        <v>0.81</v>
      </c>
      <c r="M514" s="226">
        <f>Annual!M529</f>
        <v>0.81</v>
      </c>
      <c r="N514" s="226">
        <f>Annual!N529</f>
        <v>0.81</v>
      </c>
      <c r="O514" s="226">
        <f>Annual!O529</f>
        <v>0.81</v>
      </c>
      <c r="P514" s="226">
        <f>Annual!P529</f>
        <v>0.81</v>
      </c>
      <c r="Q514" s="226">
        <f>Annual!Q529</f>
        <v>0.81</v>
      </c>
      <c r="R514" s="226">
        <f>Annual!R529</f>
        <v>0.81</v>
      </c>
      <c r="S514" s="585"/>
      <c r="T514" s="226">
        <f>Annual!T529</f>
        <v>-0.09</v>
      </c>
      <c r="U514" s="91"/>
      <c r="V514" s="226">
        <f>Annual!V529</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Annual!J530</f>
        <v>0.81</v>
      </c>
      <c r="K515" s="226">
        <f>Annual!K530</f>
        <v>0.81</v>
      </c>
      <c r="L515" s="226">
        <f>Annual!L530</f>
        <v>0.81</v>
      </c>
      <c r="M515" s="226">
        <f>Annual!M530</f>
        <v>0.81</v>
      </c>
      <c r="N515" s="226">
        <f>Annual!N530</f>
        <v>0.81</v>
      </c>
      <c r="O515" s="226">
        <f>Annual!O530</f>
        <v>0.81</v>
      </c>
      <c r="P515" s="226">
        <f>Annual!P530</f>
        <v>0.81</v>
      </c>
      <c r="Q515" s="226">
        <f>Annual!Q530</f>
        <v>0.81</v>
      </c>
      <c r="R515" s="226">
        <f>Annual!R530</f>
        <v>0.81</v>
      </c>
      <c r="S515" s="585"/>
      <c r="T515" s="226">
        <f>Annual!T530</f>
        <v>-0.09</v>
      </c>
      <c r="U515" s="91"/>
      <c r="V515" s="226">
        <f>Annual!V530</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Annual!J531</f>
        <v>0.81</v>
      </c>
      <c r="K516" s="226">
        <f>Annual!K531</f>
        <v>0.81</v>
      </c>
      <c r="L516" s="226">
        <f>Annual!L531</f>
        <v>0.81</v>
      </c>
      <c r="M516" s="226">
        <f>Annual!M531</f>
        <v>0.81</v>
      </c>
      <c r="N516" s="226">
        <f>Annual!N531</f>
        <v>0.81</v>
      </c>
      <c r="O516" s="226">
        <f>Annual!O531</f>
        <v>0.81</v>
      </c>
      <c r="P516" s="226">
        <f>Annual!P531</f>
        <v>0.81</v>
      </c>
      <c r="Q516" s="226">
        <f>Annual!Q531</f>
        <v>0.81</v>
      </c>
      <c r="R516" s="226">
        <f>Annual!R531</f>
        <v>0.81</v>
      </c>
      <c r="S516" s="585"/>
      <c r="T516" s="226">
        <f>Annual!T531</f>
        <v>-0.09</v>
      </c>
      <c r="U516" s="91"/>
      <c r="V516" s="226">
        <f>Annual!V531</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Annual!J532</f>
        <v>0.8</v>
      </c>
      <c r="K517" s="226">
        <f>Annual!K532</f>
        <v>0.8</v>
      </c>
      <c r="L517" s="226">
        <f>Annual!L532</f>
        <v>0.8</v>
      </c>
      <c r="M517" s="226">
        <f>Annual!M532</f>
        <v>0.8</v>
      </c>
      <c r="N517" s="226">
        <f>Annual!N532</f>
        <v>0.8</v>
      </c>
      <c r="O517" s="226">
        <f>Annual!O532</f>
        <v>0.8</v>
      </c>
      <c r="P517" s="226">
        <f>Annual!P532</f>
        <v>0.8</v>
      </c>
      <c r="Q517" s="226">
        <f>Annual!Q532</f>
        <v>0.8</v>
      </c>
      <c r="R517" s="226">
        <f>Annual!R532</f>
        <v>0.8</v>
      </c>
      <c r="S517" s="585"/>
      <c r="T517" s="226">
        <f>Annual!T532</f>
        <v>-0.08</v>
      </c>
      <c r="U517" s="91"/>
      <c r="V517" s="226">
        <f>Annual!V532</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Annual!J533</f>
        <v>0.78</v>
      </c>
      <c r="K518" s="226">
        <f>Annual!K533</f>
        <v>0.78</v>
      </c>
      <c r="L518" s="226">
        <f>Annual!L533</f>
        <v>0.78</v>
      </c>
      <c r="M518" s="226">
        <f>Annual!M533</f>
        <v>0.78</v>
      </c>
      <c r="N518" s="226">
        <f>Annual!N533</f>
        <v>0.78</v>
      </c>
      <c r="O518" s="226">
        <f>Annual!O533</f>
        <v>0.78</v>
      </c>
      <c r="P518" s="226">
        <f>Annual!P533</f>
        <v>0.78</v>
      </c>
      <c r="Q518" s="226">
        <f>Annual!Q533</f>
        <v>0.78</v>
      </c>
      <c r="R518" s="226">
        <f>Annual!R533</f>
        <v>0.78</v>
      </c>
      <c r="S518" s="585"/>
      <c r="T518" s="226">
        <f>Annual!T533</f>
        <v>-0.06</v>
      </c>
      <c r="U518" s="91"/>
      <c r="V518" s="226">
        <f>Annual!V533</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Annual!J534</f>
        <v>0.73499999999999999</v>
      </c>
      <c r="K519" s="226">
        <f>Annual!K534</f>
        <v>0.73499999999999999</v>
      </c>
      <c r="L519" s="226">
        <f>Annual!L534</f>
        <v>0.73499999999999999</v>
      </c>
      <c r="M519" s="226">
        <f>Annual!M534</f>
        <v>0.73499999999999999</v>
      </c>
      <c r="N519" s="226">
        <f>Annual!N534</f>
        <v>0.73499999999999999</v>
      </c>
      <c r="O519" s="226">
        <f>Annual!O534</f>
        <v>0.73499999999999999</v>
      </c>
      <c r="P519" s="226">
        <f>Annual!P534</f>
        <v>0.73499999999999999</v>
      </c>
      <c r="Q519" s="226">
        <f>Annual!Q534</f>
        <v>0.73499999999999999</v>
      </c>
      <c r="R519" s="226">
        <f>Annual!R534</f>
        <v>0.73499999999999999</v>
      </c>
      <c r="S519" s="585"/>
      <c r="T519" s="226">
        <f>Annual!T534</f>
        <v>-0.1</v>
      </c>
      <c r="U519" s="91"/>
      <c r="V519" s="226">
        <f>Annual!V534</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Annual!J535</f>
        <v>0.71</v>
      </c>
      <c r="K520" s="226">
        <f>Annual!K535</f>
        <v>0.71</v>
      </c>
      <c r="L520" s="226">
        <f>Annual!L535</f>
        <v>0.71</v>
      </c>
      <c r="M520" s="226">
        <f>Annual!M535</f>
        <v>0.71</v>
      </c>
      <c r="N520" s="226">
        <f>Annual!N535</f>
        <v>0.71</v>
      </c>
      <c r="O520" s="226">
        <f>Annual!O535</f>
        <v>0.71</v>
      </c>
      <c r="P520" s="226">
        <f>Annual!P535</f>
        <v>0.71</v>
      </c>
      <c r="Q520" s="226">
        <f>Annual!Q535</f>
        <v>0.71</v>
      </c>
      <c r="R520" s="226">
        <f>Annual!R535</f>
        <v>0.71</v>
      </c>
      <c r="S520" s="585"/>
      <c r="T520" s="226">
        <f>Annual!T535</f>
        <v>-0.1</v>
      </c>
      <c r="U520" s="91"/>
      <c r="V520" s="226">
        <f>Annual!V535</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Annual!J536</f>
        <v>0.7</v>
      </c>
      <c r="K521" s="226">
        <f>Annual!K536</f>
        <v>0.7</v>
      </c>
      <c r="L521" s="226">
        <f>Annual!L536</f>
        <v>0.7</v>
      </c>
      <c r="M521" s="226">
        <f>Annual!M536</f>
        <v>0.7</v>
      </c>
      <c r="N521" s="226">
        <f>Annual!N536</f>
        <v>0.7</v>
      </c>
      <c r="O521" s="226">
        <f>Annual!O536</f>
        <v>0.7</v>
      </c>
      <c r="P521" s="226">
        <f>Annual!P536</f>
        <v>0.7</v>
      </c>
      <c r="Q521" s="226">
        <f>Annual!Q536</f>
        <v>0.7</v>
      </c>
      <c r="R521" s="226">
        <f>Annual!R536</f>
        <v>0.7</v>
      </c>
      <c r="S521" s="585"/>
      <c r="T521" s="226">
        <f>Annual!T536</f>
        <v>-0.1</v>
      </c>
      <c r="U521" s="91"/>
      <c r="V521" s="226">
        <f>Annual!V536</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Annual!J537</f>
        <v>0.68</v>
      </c>
      <c r="K522" s="226">
        <f>Annual!K537</f>
        <v>0.68</v>
      </c>
      <c r="L522" s="226">
        <f>Annual!L537</f>
        <v>0.68</v>
      </c>
      <c r="M522" s="226">
        <f>Annual!M537</f>
        <v>0.68</v>
      </c>
      <c r="N522" s="226">
        <f>Annual!N537</f>
        <v>0.68</v>
      </c>
      <c r="O522" s="226">
        <f>Annual!O537</f>
        <v>0.68</v>
      </c>
      <c r="P522" s="226">
        <f>Annual!P537</f>
        <v>0.68</v>
      </c>
      <c r="Q522" s="226">
        <f>Annual!Q537</f>
        <v>0.68</v>
      </c>
      <c r="R522" s="226">
        <f>Annual!R537</f>
        <v>0.68</v>
      </c>
      <c r="S522" s="585"/>
      <c r="T522" s="226">
        <f>Annual!T537</f>
        <v>-0.1</v>
      </c>
      <c r="U522" s="91"/>
      <c r="V522" s="226">
        <f>Annual!V537</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Annual!J538</f>
        <v>0.65</v>
      </c>
      <c r="K523" s="226">
        <f>Annual!K538</f>
        <v>0.65</v>
      </c>
      <c r="L523" s="226">
        <f>Annual!L538</f>
        <v>0.65</v>
      </c>
      <c r="M523" s="226">
        <f>Annual!M538</f>
        <v>0.65</v>
      </c>
      <c r="N523" s="226">
        <f>Annual!N538</f>
        <v>0.65</v>
      </c>
      <c r="O523" s="226">
        <f>Annual!O538</f>
        <v>0.65</v>
      </c>
      <c r="P523" s="226">
        <f>Annual!P538</f>
        <v>0.65</v>
      </c>
      <c r="Q523" s="226">
        <f>Annual!Q538</f>
        <v>0.65</v>
      </c>
      <c r="R523" s="226">
        <f>Annual!R538</f>
        <v>0.65</v>
      </c>
      <c r="S523" s="585"/>
      <c r="T523" s="226">
        <f>Annual!T538</f>
        <v>-0.1</v>
      </c>
      <c r="U523" s="91"/>
      <c r="V523" s="226">
        <f>Annual!V538</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772</v>
      </c>
      <c r="I524" s="101" t="s">
        <v>366</v>
      </c>
      <c r="J524" s="226">
        <f>Annual!J539</f>
        <v>0.81</v>
      </c>
      <c r="K524" s="226">
        <f>Annual!K539</f>
        <v>0.81</v>
      </c>
      <c r="L524" s="226">
        <f>Annual!L539</f>
        <v>0.81</v>
      </c>
      <c r="M524" s="226">
        <f>Annual!M539</f>
        <v>0.81</v>
      </c>
      <c r="N524" s="226">
        <f>Annual!N539</f>
        <v>0.81</v>
      </c>
      <c r="O524" s="226">
        <f>Annual!O539</f>
        <v>0.81</v>
      </c>
      <c r="P524" s="226">
        <f>Annual!P539</f>
        <v>0.81</v>
      </c>
      <c r="Q524" s="226">
        <f>Annual!Q539</f>
        <v>0.81</v>
      </c>
      <c r="R524" s="226">
        <f>Annual!R539</f>
        <v>0.81</v>
      </c>
      <c r="S524" s="585"/>
      <c r="T524" s="226">
        <f>Annual!T539</f>
        <v>-0.09</v>
      </c>
      <c r="U524" s="91"/>
      <c r="V524" s="226">
        <f>Annual!V539</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Annual!J540</f>
        <v>0.81</v>
      </c>
      <c r="K525" s="226">
        <f>Annual!K540</f>
        <v>0.81</v>
      </c>
      <c r="L525" s="226">
        <f>Annual!L540</f>
        <v>0.81</v>
      </c>
      <c r="M525" s="226">
        <f>Annual!M540</f>
        <v>0.81</v>
      </c>
      <c r="N525" s="226">
        <f>Annual!N540</f>
        <v>0.81</v>
      </c>
      <c r="O525" s="226">
        <f>Annual!O540</f>
        <v>0.81</v>
      </c>
      <c r="P525" s="226">
        <f>Annual!P540</f>
        <v>0.81</v>
      </c>
      <c r="Q525" s="226">
        <f>Annual!Q540</f>
        <v>0.81</v>
      </c>
      <c r="R525" s="226">
        <f>Annual!R540</f>
        <v>0.81</v>
      </c>
      <c r="S525" s="585"/>
      <c r="T525" s="226">
        <f>Annual!T540</f>
        <v>-0.09</v>
      </c>
      <c r="U525" s="91"/>
      <c r="V525" s="226">
        <f>Annual!V540</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Annual!J541</f>
        <v>0.81</v>
      </c>
      <c r="K526" s="226">
        <f>Annual!K541</f>
        <v>0.81</v>
      </c>
      <c r="L526" s="226">
        <f>Annual!L541</f>
        <v>0.81</v>
      </c>
      <c r="M526" s="226">
        <f>Annual!M541</f>
        <v>0.81</v>
      </c>
      <c r="N526" s="226">
        <f>Annual!N541</f>
        <v>0.81</v>
      </c>
      <c r="O526" s="226">
        <f>Annual!O541</f>
        <v>0.81</v>
      </c>
      <c r="P526" s="226">
        <f>Annual!P541</f>
        <v>0.81</v>
      </c>
      <c r="Q526" s="226">
        <f>Annual!Q541</f>
        <v>0.81</v>
      </c>
      <c r="R526" s="226">
        <f>Annual!R541</f>
        <v>0.81</v>
      </c>
      <c r="S526" s="585"/>
      <c r="T526" s="226">
        <f>Annual!T541</f>
        <v>-0.09</v>
      </c>
      <c r="U526" s="91"/>
      <c r="V526" s="226">
        <f>Annual!V541</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Annual!J542</f>
        <v>0.8</v>
      </c>
      <c r="K527" s="226">
        <f>Annual!K542</f>
        <v>0.8</v>
      </c>
      <c r="L527" s="226">
        <f>Annual!L542</f>
        <v>0.8</v>
      </c>
      <c r="M527" s="226">
        <f>Annual!M542</f>
        <v>0.8</v>
      </c>
      <c r="N527" s="226">
        <f>Annual!N542</f>
        <v>0.8</v>
      </c>
      <c r="O527" s="226">
        <f>Annual!O542</f>
        <v>0.8</v>
      </c>
      <c r="P527" s="226">
        <f>Annual!P542</f>
        <v>0.8</v>
      </c>
      <c r="Q527" s="226">
        <f>Annual!Q542</f>
        <v>0.8</v>
      </c>
      <c r="R527" s="226">
        <f>Annual!R542</f>
        <v>0.8</v>
      </c>
      <c r="S527" s="585"/>
      <c r="T527" s="226">
        <f>Annual!T542</f>
        <v>-0.08</v>
      </c>
      <c r="U527" s="91"/>
      <c r="V527" s="226">
        <f>Annual!V542</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Annual!J543</f>
        <v>0.78</v>
      </c>
      <c r="K528" s="226">
        <f>Annual!K543</f>
        <v>0.78</v>
      </c>
      <c r="L528" s="226">
        <f>Annual!L543</f>
        <v>0.78</v>
      </c>
      <c r="M528" s="226">
        <f>Annual!M543</f>
        <v>0.78</v>
      </c>
      <c r="N528" s="226">
        <f>Annual!N543</f>
        <v>0.78</v>
      </c>
      <c r="O528" s="226">
        <f>Annual!O543</f>
        <v>0.78</v>
      </c>
      <c r="P528" s="226">
        <f>Annual!P543</f>
        <v>0.78</v>
      </c>
      <c r="Q528" s="226">
        <f>Annual!Q543</f>
        <v>0.78</v>
      </c>
      <c r="R528" s="226">
        <f>Annual!R543</f>
        <v>0.78</v>
      </c>
      <c r="S528" s="585"/>
      <c r="T528" s="226">
        <f>Annual!T543</f>
        <v>-0.06</v>
      </c>
      <c r="U528" s="91"/>
      <c r="V528" s="226">
        <f>Annual!V543</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Annual!J544</f>
        <v>0.73499999999999999</v>
      </c>
      <c r="K529" s="226">
        <f>Annual!K544</f>
        <v>0.73499999999999999</v>
      </c>
      <c r="L529" s="226">
        <f>Annual!L544</f>
        <v>0.73499999999999999</v>
      </c>
      <c r="M529" s="226">
        <f>Annual!M544</f>
        <v>0.73499999999999999</v>
      </c>
      <c r="N529" s="226">
        <f>Annual!N544</f>
        <v>0.73499999999999999</v>
      </c>
      <c r="O529" s="226">
        <f>Annual!O544</f>
        <v>0.73499999999999999</v>
      </c>
      <c r="P529" s="226">
        <f>Annual!P544</f>
        <v>0.73499999999999999</v>
      </c>
      <c r="Q529" s="226">
        <f>Annual!Q544</f>
        <v>0.73499999999999999</v>
      </c>
      <c r="R529" s="226">
        <f>Annual!R544</f>
        <v>0.73499999999999999</v>
      </c>
      <c r="S529" s="585"/>
      <c r="T529" s="226">
        <f>Annual!T544</f>
        <v>-0.1</v>
      </c>
      <c r="U529" s="91"/>
      <c r="V529" s="226">
        <f>Annual!V544</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Annual!J545</f>
        <v>0.71</v>
      </c>
      <c r="K530" s="226">
        <f>Annual!K545</f>
        <v>0.71</v>
      </c>
      <c r="L530" s="226">
        <f>Annual!L545</f>
        <v>0.71</v>
      </c>
      <c r="M530" s="226">
        <f>Annual!M545</f>
        <v>0.71</v>
      </c>
      <c r="N530" s="226">
        <f>Annual!N545</f>
        <v>0.71</v>
      </c>
      <c r="O530" s="226">
        <f>Annual!O545</f>
        <v>0.71</v>
      </c>
      <c r="P530" s="226">
        <f>Annual!P545</f>
        <v>0.71</v>
      </c>
      <c r="Q530" s="226">
        <f>Annual!Q545</f>
        <v>0.71</v>
      </c>
      <c r="R530" s="226">
        <f>Annual!R545</f>
        <v>0.71</v>
      </c>
      <c r="S530" s="585"/>
      <c r="T530" s="226">
        <f>Annual!T545</f>
        <v>-0.1</v>
      </c>
      <c r="U530" s="91"/>
      <c r="V530" s="226">
        <f>Annual!V545</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Annual!J546</f>
        <v>0.7</v>
      </c>
      <c r="K531" s="226">
        <f>Annual!K546</f>
        <v>0.7</v>
      </c>
      <c r="L531" s="226">
        <f>Annual!L546</f>
        <v>0.7</v>
      </c>
      <c r="M531" s="226">
        <f>Annual!M546</f>
        <v>0.7</v>
      </c>
      <c r="N531" s="226">
        <f>Annual!N546</f>
        <v>0.7</v>
      </c>
      <c r="O531" s="226">
        <f>Annual!O546</f>
        <v>0.7</v>
      </c>
      <c r="P531" s="226">
        <f>Annual!P546</f>
        <v>0.7</v>
      </c>
      <c r="Q531" s="226">
        <f>Annual!Q546</f>
        <v>0.7</v>
      </c>
      <c r="R531" s="226">
        <f>Annual!R546</f>
        <v>0.7</v>
      </c>
      <c r="S531" s="585"/>
      <c r="T531" s="226">
        <f>Annual!T546</f>
        <v>-0.1</v>
      </c>
      <c r="U531" s="91"/>
      <c r="V531" s="226">
        <f>Annual!V546</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Annual!J547</f>
        <v>0.68</v>
      </c>
      <c r="K532" s="226">
        <f>Annual!K547</f>
        <v>0.68</v>
      </c>
      <c r="L532" s="226">
        <f>Annual!L547</f>
        <v>0.68</v>
      </c>
      <c r="M532" s="226">
        <f>Annual!M547</f>
        <v>0.68</v>
      </c>
      <c r="N532" s="226">
        <f>Annual!N547</f>
        <v>0.68</v>
      </c>
      <c r="O532" s="226">
        <f>Annual!O547</f>
        <v>0.68</v>
      </c>
      <c r="P532" s="226">
        <f>Annual!P547</f>
        <v>0.68</v>
      </c>
      <c r="Q532" s="226">
        <f>Annual!Q547</f>
        <v>0.68</v>
      </c>
      <c r="R532" s="226">
        <f>Annual!R547</f>
        <v>0.68</v>
      </c>
      <c r="S532" s="585"/>
      <c r="T532" s="226">
        <f>Annual!T547</f>
        <v>-0.1</v>
      </c>
      <c r="U532" s="91"/>
      <c r="V532" s="226">
        <f>Annual!V547</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Annual!J548</f>
        <v>0.65</v>
      </c>
      <c r="K533" s="226">
        <f>Annual!K548</f>
        <v>0.65</v>
      </c>
      <c r="L533" s="226">
        <f>Annual!L548</f>
        <v>0.65</v>
      </c>
      <c r="M533" s="226">
        <f>Annual!M548</f>
        <v>0.65</v>
      </c>
      <c r="N533" s="226">
        <f>Annual!N548</f>
        <v>0.65</v>
      </c>
      <c r="O533" s="226">
        <f>Annual!O548</f>
        <v>0.65</v>
      </c>
      <c r="P533" s="226">
        <f>Annual!P548</f>
        <v>0.65</v>
      </c>
      <c r="Q533" s="226">
        <f>Annual!Q548</f>
        <v>0.65</v>
      </c>
      <c r="R533" s="226">
        <f>Annual!R548</f>
        <v>0.65</v>
      </c>
      <c r="S533" s="585"/>
      <c r="T533" s="226">
        <f>Annual!T548</f>
        <v>-0.1</v>
      </c>
      <c r="U533" s="91"/>
      <c r="V533" s="226">
        <f>Annual!V548</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773</v>
      </c>
      <c r="I534" s="101" t="s">
        <v>366</v>
      </c>
      <c r="J534" s="226">
        <f>Annual!J549</f>
        <v>0.81</v>
      </c>
      <c r="K534" s="226">
        <f>Annual!K549</f>
        <v>0.81</v>
      </c>
      <c r="L534" s="226">
        <f>Annual!L549</f>
        <v>0.81</v>
      </c>
      <c r="M534" s="226">
        <f>Annual!M549</f>
        <v>0.81</v>
      </c>
      <c r="N534" s="226">
        <f>Annual!N549</f>
        <v>0.81</v>
      </c>
      <c r="O534" s="226">
        <f>Annual!O549</f>
        <v>0.81</v>
      </c>
      <c r="P534" s="226">
        <f>Annual!P549</f>
        <v>0.81</v>
      </c>
      <c r="Q534" s="226">
        <f>Annual!Q549</f>
        <v>0.81</v>
      </c>
      <c r="R534" s="226">
        <f>Annual!R549</f>
        <v>0.81</v>
      </c>
      <c r="S534" s="585"/>
      <c r="T534" s="226">
        <f>Annual!T549</f>
        <v>-0.09</v>
      </c>
      <c r="U534" s="91"/>
      <c r="V534" s="226">
        <f>Annual!V549</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Annual!J550</f>
        <v>0.81</v>
      </c>
      <c r="K535" s="226">
        <f>Annual!K550</f>
        <v>0.81</v>
      </c>
      <c r="L535" s="226">
        <f>Annual!L550</f>
        <v>0.81</v>
      </c>
      <c r="M535" s="226">
        <f>Annual!M550</f>
        <v>0.81</v>
      </c>
      <c r="N535" s="226">
        <f>Annual!N550</f>
        <v>0.81</v>
      </c>
      <c r="O535" s="226">
        <f>Annual!O550</f>
        <v>0.81</v>
      </c>
      <c r="P535" s="226">
        <f>Annual!P550</f>
        <v>0.81</v>
      </c>
      <c r="Q535" s="226">
        <f>Annual!Q550</f>
        <v>0.81</v>
      </c>
      <c r="R535" s="226">
        <f>Annual!R550</f>
        <v>0.81</v>
      </c>
      <c r="S535" s="585"/>
      <c r="T535" s="226">
        <f>Annual!T550</f>
        <v>-0.09</v>
      </c>
      <c r="U535" s="91"/>
      <c r="V535" s="226">
        <f>Annual!V550</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Annual!J551</f>
        <v>0.81</v>
      </c>
      <c r="K536" s="226">
        <f>Annual!K551</f>
        <v>0.81</v>
      </c>
      <c r="L536" s="226">
        <f>Annual!L551</f>
        <v>0.81</v>
      </c>
      <c r="M536" s="226">
        <f>Annual!M551</f>
        <v>0.81</v>
      </c>
      <c r="N536" s="226">
        <f>Annual!N551</f>
        <v>0.81</v>
      </c>
      <c r="O536" s="226">
        <f>Annual!O551</f>
        <v>0.81</v>
      </c>
      <c r="P536" s="226">
        <f>Annual!P551</f>
        <v>0.81</v>
      </c>
      <c r="Q536" s="226">
        <f>Annual!Q551</f>
        <v>0.81</v>
      </c>
      <c r="R536" s="226">
        <f>Annual!R551</f>
        <v>0.81</v>
      </c>
      <c r="S536" s="585"/>
      <c r="T536" s="226">
        <f>Annual!T551</f>
        <v>-0.09</v>
      </c>
      <c r="U536" s="91"/>
      <c r="V536" s="226">
        <f>Annual!V551</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Annual!J552</f>
        <v>0.8</v>
      </c>
      <c r="K537" s="226">
        <f>Annual!K552</f>
        <v>0.8</v>
      </c>
      <c r="L537" s="226">
        <f>Annual!L552</f>
        <v>0.8</v>
      </c>
      <c r="M537" s="226">
        <f>Annual!M552</f>
        <v>0.8</v>
      </c>
      <c r="N537" s="226">
        <f>Annual!N552</f>
        <v>0.8</v>
      </c>
      <c r="O537" s="226">
        <f>Annual!O552</f>
        <v>0.8</v>
      </c>
      <c r="P537" s="226">
        <f>Annual!P552</f>
        <v>0.8</v>
      </c>
      <c r="Q537" s="226">
        <f>Annual!Q552</f>
        <v>0.8</v>
      </c>
      <c r="R537" s="226">
        <f>Annual!R552</f>
        <v>0.8</v>
      </c>
      <c r="S537" s="585"/>
      <c r="T537" s="226">
        <f>Annual!T552</f>
        <v>-0.08</v>
      </c>
      <c r="U537" s="91"/>
      <c r="V537" s="226">
        <f>Annual!V552</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Annual!J553</f>
        <v>0.78</v>
      </c>
      <c r="K538" s="226">
        <f>Annual!K553</f>
        <v>0.78</v>
      </c>
      <c r="L538" s="226">
        <f>Annual!L553</f>
        <v>0.78</v>
      </c>
      <c r="M538" s="226">
        <f>Annual!M553</f>
        <v>0.78</v>
      </c>
      <c r="N538" s="226">
        <f>Annual!N553</f>
        <v>0.78</v>
      </c>
      <c r="O538" s="226">
        <f>Annual!O553</f>
        <v>0.78</v>
      </c>
      <c r="P538" s="226">
        <f>Annual!P553</f>
        <v>0.78</v>
      </c>
      <c r="Q538" s="226">
        <f>Annual!Q553</f>
        <v>0.78</v>
      </c>
      <c r="R538" s="226">
        <f>Annual!R553</f>
        <v>0.78</v>
      </c>
      <c r="S538" s="585"/>
      <c r="T538" s="226">
        <f>Annual!T553</f>
        <v>-0.06</v>
      </c>
      <c r="U538" s="91"/>
      <c r="V538" s="226">
        <f>Annual!V553</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Annual!J554</f>
        <v>0.73499999999999999</v>
      </c>
      <c r="K539" s="226">
        <f>Annual!K554</f>
        <v>0.73499999999999999</v>
      </c>
      <c r="L539" s="226">
        <f>Annual!L554</f>
        <v>0.73499999999999999</v>
      </c>
      <c r="M539" s="226">
        <f>Annual!M554</f>
        <v>0.73499999999999999</v>
      </c>
      <c r="N539" s="226">
        <f>Annual!N554</f>
        <v>0.73499999999999999</v>
      </c>
      <c r="O539" s="226">
        <f>Annual!O554</f>
        <v>0.73499999999999999</v>
      </c>
      <c r="P539" s="226">
        <f>Annual!P554</f>
        <v>0.73499999999999999</v>
      </c>
      <c r="Q539" s="226">
        <f>Annual!Q554</f>
        <v>0.73499999999999999</v>
      </c>
      <c r="R539" s="226">
        <f>Annual!R554</f>
        <v>0.73499999999999999</v>
      </c>
      <c r="S539" s="585"/>
      <c r="T539" s="226">
        <f>Annual!T554</f>
        <v>-0.1</v>
      </c>
      <c r="U539" s="91"/>
      <c r="V539" s="226">
        <f>Annual!V554</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Annual!J555</f>
        <v>0.71</v>
      </c>
      <c r="K540" s="226">
        <f>Annual!K555</f>
        <v>0.71</v>
      </c>
      <c r="L540" s="226">
        <f>Annual!L555</f>
        <v>0.71</v>
      </c>
      <c r="M540" s="226">
        <f>Annual!M555</f>
        <v>0.71</v>
      </c>
      <c r="N540" s="226">
        <f>Annual!N555</f>
        <v>0.71</v>
      </c>
      <c r="O540" s="226">
        <f>Annual!O555</f>
        <v>0.71</v>
      </c>
      <c r="P540" s="226">
        <f>Annual!P555</f>
        <v>0.71</v>
      </c>
      <c r="Q540" s="226">
        <f>Annual!Q555</f>
        <v>0.71</v>
      </c>
      <c r="R540" s="226">
        <f>Annual!R555</f>
        <v>0.71</v>
      </c>
      <c r="S540" s="585"/>
      <c r="T540" s="226">
        <f>Annual!T555</f>
        <v>-0.1</v>
      </c>
      <c r="U540" s="91"/>
      <c r="V540" s="226">
        <f>Annual!V555</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Annual!J556</f>
        <v>0.7</v>
      </c>
      <c r="K541" s="226">
        <f>Annual!K556</f>
        <v>0.7</v>
      </c>
      <c r="L541" s="226">
        <f>Annual!L556</f>
        <v>0.7</v>
      </c>
      <c r="M541" s="226">
        <f>Annual!M556</f>
        <v>0.7</v>
      </c>
      <c r="N541" s="226">
        <f>Annual!N556</f>
        <v>0.7</v>
      </c>
      <c r="O541" s="226">
        <f>Annual!O556</f>
        <v>0.7</v>
      </c>
      <c r="P541" s="226">
        <f>Annual!P556</f>
        <v>0.7</v>
      </c>
      <c r="Q541" s="226">
        <f>Annual!Q556</f>
        <v>0.7</v>
      </c>
      <c r="R541" s="226">
        <f>Annual!R556</f>
        <v>0.7</v>
      </c>
      <c r="S541" s="585"/>
      <c r="T541" s="226">
        <f>Annual!T556</f>
        <v>-0.1</v>
      </c>
      <c r="U541" s="91"/>
      <c r="V541" s="226">
        <f>Annual!V556</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Annual!J557</f>
        <v>0.68</v>
      </c>
      <c r="K542" s="226">
        <f>Annual!K557</f>
        <v>0.68</v>
      </c>
      <c r="L542" s="226">
        <f>Annual!L557</f>
        <v>0.68</v>
      </c>
      <c r="M542" s="226">
        <f>Annual!M557</f>
        <v>0.68</v>
      </c>
      <c r="N542" s="226">
        <f>Annual!N557</f>
        <v>0.68</v>
      </c>
      <c r="O542" s="226">
        <f>Annual!O557</f>
        <v>0.68</v>
      </c>
      <c r="P542" s="226">
        <f>Annual!P557</f>
        <v>0.68</v>
      </c>
      <c r="Q542" s="226">
        <f>Annual!Q557</f>
        <v>0.68</v>
      </c>
      <c r="R542" s="226">
        <f>Annual!R557</f>
        <v>0.68</v>
      </c>
      <c r="S542" s="585"/>
      <c r="T542" s="226">
        <f>Annual!T557</f>
        <v>-0.1</v>
      </c>
      <c r="U542" s="91"/>
      <c r="V542" s="226">
        <f>Annual!V557</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Annual!J558</f>
        <v>0.65</v>
      </c>
      <c r="K543" s="226">
        <f>Annual!K558</f>
        <v>0.65</v>
      </c>
      <c r="L543" s="226">
        <f>Annual!L558</f>
        <v>0.65</v>
      </c>
      <c r="M543" s="226">
        <f>Annual!M558</f>
        <v>0.65</v>
      </c>
      <c r="N543" s="226">
        <f>Annual!N558</f>
        <v>0.65</v>
      </c>
      <c r="O543" s="226">
        <f>Annual!O558</f>
        <v>0.65</v>
      </c>
      <c r="P543" s="226">
        <f>Annual!P558</f>
        <v>0.65</v>
      </c>
      <c r="Q543" s="226">
        <f>Annual!Q558</f>
        <v>0.65</v>
      </c>
      <c r="R543" s="226">
        <f>Annual!R558</f>
        <v>0.65</v>
      </c>
      <c r="S543" s="585"/>
      <c r="T543" s="226">
        <f>Annual!T558</f>
        <v>-0.1</v>
      </c>
      <c r="U543" s="91"/>
      <c r="V543" s="226">
        <f>Annual!V558</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774</v>
      </c>
      <c r="I544" s="101" t="s">
        <v>366</v>
      </c>
      <c r="J544" s="226">
        <f>Annual!J559</f>
        <v>0.81</v>
      </c>
      <c r="K544" s="226">
        <f>Annual!K559</f>
        <v>0.81</v>
      </c>
      <c r="L544" s="226">
        <f>Annual!L559</f>
        <v>0.81</v>
      </c>
      <c r="M544" s="226">
        <f>Annual!M559</f>
        <v>0.81</v>
      </c>
      <c r="N544" s="226">
        <f>Annual!N559</f>
        <v>0.81</v>
      </c>
      <c r="O544" s="226">
        <f>Annual!O559</f>
        <v>0.81</v>
      </c>
      <c r="P544" s="226">
        <f>Annual!P559</f>
        <v>0.81</v>
      </c>
      <c r="Q544" s="226">
        <f>Annual!Q559</f>
        <v>0.81</v>
      </c>
      <c r="R544" s="226">
        <f>Annual!R559</f>
        <v>0.81</v>
      </c>
      <c r="S544" s="585"/>
      <c r="T544" s="226">
        <f>Annual!T559</f>
        <v>-0.09</v>
      </c>
      <c r="U544" s="91"/>
      <c r="V544" s="226">
        <f>Annual!V559</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Annual!J560</f>
        <v>0.81</v>
      </c>
      <c r="K545" s="226">
        <f>Annual!K560</f>
        <v>0.81</v>
      </c>
      <c r="L545" s="226">
        <f>Annual!L560</f>
        <v>0.81</v>
      </c>
      <c r="M545" s="226">
        <f>Annual!M560</f>
        <v>0.81</v>
      </c>
      <c r="N545" s="226">
        <f>Annual!N560</f>
        <v>0.81</v>
      </c>
      <c r="O545" s="226">
        <f>Annual!O560</f>
        <v>0.81</v>
      </c>
      <c r="P545" s="226">
        <f>Annual!P560</f>
        <v>0.81</v>
      </c>
      <c r="Q545" s="226">
        <f>Annual!Q560</f>
        <v>0.81</v>
      </c>
      <c r="R545" s="226">
        <f>Annual!R560</f>
        <v>0.81</v>
      </c>
      <c r="S545" s="585"/>
      <c r="T545" s="226">
        <f>Annual!T560</f>
        <v>-0.09</v>
      </c>
      <c r="U545" s="91"/>
      <c r="V545" s="226">
        <f>Annual!V560</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Annual!J561</f>
        <v>0.81</v>
      </c>
      <c r="K546" s="226">
        <f>Annual!K561</f>
        <v>0.81</v>
      </c>
      <c r="L546" s="226">
        <f>Annual!L561</f>
        <v>0.81</v>
      </c>
      <c r="M546" s="226">
        <f>Annual!M561</f>
        <v>0.81</v>
      </c>
      <c r="N546" s="226">
        <f>Annual!N561</f>
        <v>0.81</v>
      </c>
      <c r="O546" s="226">
        <f>Annual!O561</f>
        <v>0.81</v>
      </c>
      <c r="P546" s="226">
        <f>Annual!P561</f>
        <v>0.81</v>
      </c>
      <c r="Q546" s="226">
        <f>Annual!Q561</f>
        <v>0.81</v>
      </c>
      <c r="R546" s="226">
        <f>Annual!R561</f>
        <v>0.81</v>
      </c>
      <c r="S546" s="585"/>
      <c r="T546" s="226">
        <f>Annual!T561</f>
        <v>-0.09</v>
      </c>
      <c r="U546" s="91"/>
      <c r="V546" s="226">
        <f>Annual!V561</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Annual!J562</f>
        <v>0.8</v>
      </c>
      <c r="K547" s="226">
        <f>Annual!K562</f>
        <v>0.8</v>
      </c>
      <c r="L547" s="226">
        <f>Annual!L562</f>
        <v>0.8</v>
      </c>
      <c r="M547" s="226">
        <f>Annual!M562</f>
        <v>0.8</v>
      </c>
      <c r="N547" s="226">
        <f>Annual!N562</f>
        <v>0.8</v>
      </c>
      <c r="O547" s="226">
        <f>Annual!O562</f>
        <v>0.8</v>
      </c>
      <c r="P547" s="226">
        <f>Annual!P562</f>
        <v>0.8</v>
      </c>
      <c r="Q547" s="226">
        <f>Annual!Q562</f>
        <v>0.8</v>
      </c>
      <c r="R547" s="226">
        <f>Annual!R562</f>
        <v>0.8</v>
      </c>
      <c r="S547" s="585"/>
      <c r="T547" s="226">
        <f>Annual!T562</f>
        <v>-0.08</v>
      </c>
      <c r="U547" s="91"/>
      <c r="V547" s="226">
        <f>Annual!V562</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Annual!J563</f>
        <v>0.78</v>
      </c>
      <c r="K548" s="226">
        <f>Annual!K563</f>
        <v>0.78</v>
      </c>
      <c r="L548" s="226">
        <f>Annual!L563</f>
        <v>0.78</v>
      </c>
      <c r="M548" s="226">
        <f>Annual!M563</f>
        <v>0.78</v>
      </c>
      <c r="N548" s="226">
        <f>Annual!N563</f>
        <v>0.78</v>
      </c>
      <c r="O548" s="226">
        <f>Annual!O563</f>
        <v>0.78</v>
      </c>
      <c r="P548" s="226">
        <f>Annual!P563</f>
        <v>0.78</v>
      </c>
      <c r="Q548" s="226">
        <f>Annual!Q563</f>
        <v>0.78</v>
      </c>
      <c r="R548" s="226">
        <f>Annual!R563</f>
        <v>0.78</v>
      </c>
      <c r="S548" s="585"/>
      <c r="T548" s="226">
        <f>Annual!T563</f>
        <v>-0.06</v>
      </c>
      <c r="U548" s="91"/>
      <c r="V548" s="226">
        <f>Annual!V563</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Annual!J564</f>
        <v>0.73499999999999999</v>
      </c>
      <c r="K549" s="226">
        <f>Annual!K564</f>
        <v>0.73499999999999999</v>
      </c>
      <c r="L549" s="226">
        <f>Annual!L564</f>
        <v>0.73499999999999999</v>
      </c>
      <c r="M549" s="226">
        <f>Annual!M564</f>
        <v>0.73499999999999999</v>
      </c>
      <c r="N549" s="226">
        <f>Annual!N564</f>
        <v>0.73499999999999999</v>
      </c>
      <c r="O549" s="226">
        <f>Annual!O564</f>
        <v>0.73499999999999999</v>
      </c>
      <c r="P549" s="226">
        <f>Annual!P564</f>
        <v>0.73499999999999999</v>
      </c>
      <c r="Q549" s="226">
        <f>Annual!Q564</f>
        <v>0.73499999999999999</v>
      </c>
      <c r="R549" s="226">
        <f>Annual!R564</f>
        <v>0.73499999999999999</v>
      </c>
      <c r="S549" s="585"/>
      <c r="T549" s="226">
        <f>Annual!T564</f>
        <v>-0.1</v>
      </c>
      <c r="U549" s="91"/>
      <c r="V549" s="226">
        <f>Annual!V564</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Annual!J565</f>
        <v>0.71</v>
      </c>
      <c r="K550" s="226">
        <f>Annual!K565</f>
        <v>0.71</v>
      </c>
      <c r="L550" s="226">
        <f>Annual!L565</f>
        <v>0.71</v>
      </c>
      <c r="M550" s="226">
        <f>Annual!M565</f>
        <v>0.71</v>
      </c>
      <c r="N550" s="226">
        <f>Annual!N565</f>
        <v>0.71</v>
      </c>
      <c r="O550" s="226">
        <f>Annual!O565</f>
        <v>0.71</v>
      </c>
      <c r="P550" s="226">
        <f>Annual!P565</f>
        <v>0.71</v>
      </c>
      <c r="Q550" s="226">
        <f>Annual!Q565</f>
        <v>0.71</v>
      </c>
      <c r="R550" s="226">
        <f>Annual!R565</f>
        <v>0.71</v>
      </c>
      <c r="S550" s="585"/>
      <c r="T550" s="226">
        <f>Annual!T565</f>
        <v>-0.1</v>
      </c>
      <c r="U550" s="91"/>
      <c r="V550" s="226">
        <f>Annual!V565</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Annual!J566</f>
        <v>0.7</v>
      </c>
      <c r="K551" s="226">
        <f>Annual!K566</f>
        <v>0.7</v>
      </c>
      <c r="L551" s="226">
        <f>Annual!L566</f>
        <v>0.7</v>
      </c>
      <c r="M551" s="226">
        <f>Annual!M566</f>
        <v>0.7</v>
      </c>
      <c r="N551" s="226">
        <f>Annual!N566</f>
        <v>0.7</v>
      </c>
      <c r="O551" s="226">
        <f>Annual!O566</f>
        <v>0.7</v>
      </c>
      <c r="P551" s="226">
        <f>Annual!P566</f>
        <v>0.7</v>
      </c>
      <c r="Q551" s="226">
        <f>Annual!Q566</f>
        <v>0.7</v>
      </c>
      <c r="R551" s="226">
        <f>Annual!R566</f>
        <v>0.7</v>
      </c>
      <c r="S551" s="585"/>
      <c r="T551" s="226">
        <f>Annual!T566</f>
        <v>-0.1</v>
      </c>
      <c r="U551" s="91"/>
      <c r="V551" s="226">
        <f>Annual!V566</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Annual!J567</f>
        <v>0.68</v>
      </c>
      <c r="K552" s="226">
        <f>Annual!K567</f>
        <v>0.68</v>
      </c>
      <c r="L552" s="226">
        <f>Annual!L567</f>
        <v>0.68</v>
      </c>
      <c r="M552" s="226">
        <f>Annual!M567</f>
        <v>0.68</v>
      </c>
      <c r="N552" s="226">
        <f>Annual!N567</f>
        <v>0.68</v>
      </c>
      <c r="O552" s="226">
        <f>Annual!O567</f>
        <v>0.68</v>
      </c>
      <c r="P552" s="226">
        <f>Annual!P567</f>
        <v>0.68</v>
      </c>
      <c r="Q552" s="226">
        <f>Annual!Q567</f>
        <v>0.68</v>
      </c>
      <c r="R552" s="226">
        <f>Annual!R567</f>
        <v>0.68</v>
      </c>
      <c r="S552" s="585"/>
      <c r="T552" s="226">
        <f>Annual!T567</f>
        <v>-0.1</v>
      </c>
      <c r="U552" s="91"/>
      <c r="V552" s="226">
        <f>Annual!V567</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Annual!J568</f>
        <v>0.65</v>
      </c>
      <c r="K553" s="226">
        <f>Annual!K568</f>
        <v>0.65</v>
      </c>
      <c r="L553" s="226">
        <f>Annual!L568</f>
        <v>0.65</v>
      </c>
      <c r="M553" s="226">
        <f>Annual!M568</f>
        <v>0.65</v>
      </c>
      <c r="N553" s="226">
        <f>Annual!N568</f>
        <v>0.65</v>
      </c>
      <c r="O553" s="226">
        <f>Annual!O568</f>
        <v>0.65</v>
      </c>
      <c r="P553" s="226">
        <f>Annual!P568</f>
        <v>0.65</v>
      </c>
      <c r="Q553" s="226">
        <f>Annual!Q568</f>
        <v>0.65</v>
      </c>
      <c r="R553" s="226">
        <f>Annual!R568</f>
        <v>0.65</v>
      </c>
      <c r="S553" s="585"/>
      <c r="T553" s="226">
        <f>Annual!T568</f>
        <v>-0.1</v>
      </c>
      <c r="U553" s="91"/>
      <c r="V553" s="226">
        <f>Annual!V568</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775</v>
      </c>
      <c r="I554" s="101" t="s">
        <v>366</v>
      </c>
      <c r="J554" s="226">
        <f>Annual!J569</f>
        <v>0.81</v>
      </c>
      <c r="K554" s="226">
        <f>Annual!K569</f>
        <v>0.81</v>
      </c>
      <c r="L554" s="226">
        <f>Annual!L569</f>
        <v>0.81</v>
      </c>
      <c r="M554" s="226">
        <f>Annual!M569</f>
        <v>0.81</v>
      </c>
      <c r="N554" s="226">
        <f>Annual!N569</f>
        <v>0.81</v>
      </c>
      <c r="O554" s="226">
        <f>Annual!O569</f>
        <v>0.81</v>
      </c>
      <c r="P554" s="226">
        <f>Annual!P569</f>
        <v>0.81</v>
      </c>
      <c r="Q554" s="226">
        <f>Annual!Q569</f>
        <v>0.81</v>
      </c>
      <c r="R554" s="226">
        <f>Annual!R569</f>
        <v>0.81</v>
      </c>
      <c r="S554" s="585"/>
      <c r="T554" s="226">
        <f>Annual!T569</f>
        <v>-0.09</v>
      </c>
      <c r="U554" s="91"/>
      <c r="V554" s="226">
        <f>Annual!V569</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Annual!J570</f>
        <v>0.81</v>
      </c>
      <c r="K555" s="226">
        <f>Annual!K570</f>
        <v>0.81</v>
      </c>
      <c r="L555" s="226">
        <f>Annual!L570</f>
        <v>0.81</v>
      </c>
      <c r="M555" s="226">
        <f>Annual!M570</f>
        <v>0.81</v>
      </c>
      <c r="N555" s="226">
        <f>Annual!N570</f>
        <v>0.81</v>
      </c>
      <c r="O555" s="226">
        <f>Annual!O570</f>
        <v>0.81</v>
      </c>
      <c r="P555" s="226">
        <f>Annual!P570</f>
        <v>0.81</v>
      </c>
      <c r="Q555" s="226">
        <f>Annual!Q570</f>
        <v>0.81</v>
      </c>
      <c r="R555" s="226">
        <f>Annual!R570</f>
        <v>0.81</v>
      </c>
      <c r="S555" s="585"/>
      <c r="T555" s="226">
        <f>Annual!T570</f>
        <v>-0.09</v>
      </c>
      <c r="U555" s="91"/>
      <c r="V555" s="226">
        <f>Annual!V570</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Annual!J571</f>
        <v>0.81</v>
      </c>
      <c r="K556" s="226">
        <f>Annual!K571</f>
        <v>0.81</v>
      </c>
      <c r="L556" s="226">
        <f>Annual!L571</f>
        <v>0.81</v>
      </c>
      <c r="M556" s="226">
        <f>Annual!M571</f>
        <v>0.81</v>
      </c>
      <c r="N556" s="226">
        <f>Annual!N571</f>
        <v>0.81</v>
      </c>
      <c r="O556" s="226">
        <f>Annual!O571</f>
        <v>0.81</v>
      </c>
      <c r="P556" s="226">
        <f>Annual!P571</f>
        <v>0.81</v>
      </c>
      <c r="Q556" s="226">
        <f>Annual!Q571</f>
        <v>0.81</v>
      </c>
      <c r="R556" s="226">
        <f>Annual!R571</f>
        <v>0.81</v>
      </c>
      <c r="S556" s="585"/>
      <c r="T556" s="226">
        <f>Annual!T571</f>
        <v>-0.09</v>
      </c>
      <c r="U556" s="91"/>
      <c r="V556" s="226">
        <f>Annual!V571</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Annual!J572</f>
        <v>0.8</v>
      </c>
      <c r="K557" s="226">
        <f>Annual!K572</f>
        <v>0.8</v>
      </c>
      <c r="L557" s="226">
        <f>Annual!L572</f>
        <v>0.8</v>
      </c>
      <c r="M557" s="226">
        <f>Annual!M572</f>
        <v>0.8</v>
      </c>
      <c r="N557" s="226">
        <f>Annual!N572</f>
        <v>0.8</v>
      </c>
      <c r="O557" s="226">
        <f>Annual!O572</f>
        <v>0.8</v>
      </c>
      <c r="P557" s="226">
        <f>Annual!P572</f>
        <v>0.8</v>
      </c>
      <c r="Q557" s="226">
        <f>Annual!Q572</f>
        <v>0.8</v>
      </c>
      <c r="R557" s="226">
        <f>Annual!R572</f>
        <v>0.8</v>
      </c>
      <c r="S557" s="585"/>
      <c r="T557" s="226">
        <f>Annual!T572</f>
        <v>-0.08</v>
      </c>
      <c r="U557" s="91"/>
      <c r="V557" s="226">
        <f>Annual!V572</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Annual!J573</f>
        <v>0.78</v>
      </c>
      <c r="K558" s="226">
        <f>Annual!K573</f>
        <v>0.78</v>
      </c>
      <c r="L558" s="226">
        <f>Annual!L573</f>
        <v>0.78</v>
      </c>
      <c r="M558" s="226">
        <f>Annual!M573</f>
        <v>0.78</v>
      </c>
      <c r="N558" s="226">
        <f>Annual!N573</f>
        <v>0.78</v>
      </c>
      <c r="O558" s="226">
        <f>Annual!O573</f>
        <v>0.78</v>
      </c>
      <c r="P558" s="226">
        <f>Annual!P573</f>
        <v>0.78</v>
      </c>
      <c r="Q558" s="226">
        <f>Annual!Q573</f>
        <v>0.78</v>
      </c>
      <c r="R558" s="226">
        <f>Annual!R573</f>
        <v>0.78</v>
      </c>
      <c r="S558" s="585"/>
      <c r="T558" s="226">
        <f>Annual!T573</f>
        <v>-0.06</v>
      </c>
      <c r="U558" s="91"/>
      <c r="V558" s="226">
        <f>Annual!V573</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Annual!J574</f>
        <v>0.73499999999999999</v>
      </c>
      <c r="K559" s="226">
        <f>Annual!K574</f>
        <v>0.73499999999999999</v>
      </c>
      <c r="L559" s="226">
        <f>Annual!L574</f>
        <v>0.73499999999999999</v>
      </c>
      <c r="M559" s="226">
        <f>Annual!M574</f>
        <v>0.73499999999999999</v>
      </c>
      <c r="N559" s="226">
        <f>Annual!N574</f>
        <v>0.73499999999999999</v>
      </c>
      <c r="O559" s="226">
        <f>Annual!O574</f>
        <v>0.73499999999999999</v>
      </c>
      <c r="P559" s="226">
        <f>Annual!P574</f>
        <v>0.73499999999999999</v>
      </c>
      <c r="Q559" s="226">
        <f>Annual!Q574</f>
        <v>0.73499999999999999</v>
      </c>
      <c r="R559" s="226">
        <f>Annual!R574</f>
        <v>0.73499999999999999</v>
      </c>
      <c r="S559" s="585"/>
      <c r="T559" s="226">
        <f>Annual!T574</f>
        <v>-0.1</v>
      </c>
      <c r="U559" s="91"/>
      <c r="V559" s="226">
        <f>Annual!V574</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Annual!J575</f>
        <v>0.71</v>
      </c>
      <c r="K560" s="226">
        <f>Annual!K575</f>
        <v>0.71</v>
      </c>
      <c r="L560" s="226">
        <f>Annual!L575</f>
        <v>0.71</v>
      </c>
      <c r="M560" s="226">
        <f>Annual!M575</f>
        <v>0.71</v>
      </c>
      <c r="N560" s="226">
        <f>Annual!N575</f>
        <v>0.71</v>
      </c>
      <c r="O560" s="226">
        <f>Annual!O575</f>
        <v>0.71</v>
      </c>
      <c r="P560" s="226">
        <f>Annual!P575</f>
        <v>0.71</v>
      </c>
      <c r="Q560" s="226">
        <f>Annual!Q575</f>
        <v>0.71</v>
      </c>
      <c r="R560" s="226">
        <f>Annual!R575</f>
        <v>0.71</v>
      </c>
      <c r="S560" s="585"/>
      <c r="T560" s="226">
        <f>Annual!T575</f>
        <v>-0.1</v>
      </c>
      <c r="U560" s="91"/>
      <c r="V560" s="226">
        <f>Annual!V575</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Annual!J576</f>
        <v>0.7</v>
      </c>
      <c r="K561" s="226">
        <f>Annual!K576</f>
        <v>0.7</v>
      </c>
      <c r="L561" s="226">
        <f>Annual!L576</f>
        <v>0.7</v>
      </c>
      <c r="M561" s="226">
        <f>Annual!M576</f>
        <v>0.7</v>
      </c>
      <c r="N561" s="226">
        <f>Annual!N576</f>
        <v>0.7</v>
      </c>
      <c r="O561" s="226">
        <f>Annual!O576</f>
        <v>0.7</v>
      </c>
      <c r="P561" s="226">
        <f>Annual!P576</f>
        <v>0.7</v>
      </c>
      <c r="Q561" s="226">
        <f>Annual!Q576</f>
        <v>0.7</v>
      </c>
      <c r="R561" s="226">
        <f>Annual!R576</f>
        <v>0.7</v>
      </c>
      <c r="S561" s="585"/>
      <c r="T561" s="226">
        <f>Annual!T576</f>
        <v>-0.1</v>
      </c>
      <c r="U561" s="91"/>
      <c r="V561" s="226">
        <f>Annual!V576</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Annual!J577</f>
        <v>0.68</v>
      </c>
      <c r="K562" s="226">
        <f>Annual!K577</f>
        <v>0.68</v>
      </c>
      <c r="L562" s="226">
        <f>Annual!L577</f>
        <v>0.68</v>
      </c>
      <c r="M562" s="226">
        <f>Annual!M577</f>
        <v>0.68</v>
      </c>
      <c r="N562" s="226">
        <f>Annual!N577</f>
        <v>0.68</v>
      </c>
      <c r="O562" s="226">
        <f>Annual!O577</f>
        <v>0.68</v>
      </c>
      <c r="P562" s="226">
        <f>Annual!P577</f>
        <v>0.68</v>
      </c>
      <c r="Q562" s="226">
        <f>Annual!Q577</f>
        <v>0.68</v>
      </c>
      <c r="R562" s="226">
        <f>Annual!R577</f>
        <v>0.68</v>
      </c>
      <c r="S562" s="585"/>
      <c r="T562" s="226">
        <f>Annual!T577</f>
        <v>-0.1</v>
      </c>
      <c r="U562" s="91"/>
      <c r="V562" s="226">
        <f>Annual!V577</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Annual!J578</f>
        <v>0.65</v>
      </c>
      <c r="K563" s="226">
        <f>Annual!K578</f>
        <v>0.65</v>
      </c>
      <c r="L563" s="226">
        <f>Annual!L578</f>
        <v>0.65</v>
      </c>
      <c r="M563" s="226">
        <f>Annual!M578</f>
        <v>0.65</v>
      </c>
      <c r="N563" s="226">
        <f>Annual!N578</f>
        <v>0.65</v>
      </c>
      <c r="O563" s="226">
        <f>Annual!O578</f>
        <v>0.65</v>
      </c>
      <c r="P563" s="226">
        <f>Annual!P578</f>
        <v>0.65</v>
      </c>
      <c r="Q563" s="226">
        <f>Annual!Q578</f>
        <v>0.65</v>
      </c>
      <c r="R563" s="226">
        <f>Annual!R578</f>
        <v>0.65</v>
      </c>
      <c r="S563" s="585"/>
      <c r="T563" s="226">
        <f>Annual!T578</f>
        <v>-0.1</v>
      </c>
      <c r="U563" s="91"/>
      <c r="V563" s="226">
        <f>Annual!V578</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776</v>
      </c>
      <c r="I564" s="101" t="s">
        <v>366</v>
      </c>
      <c r="J564" s="226">
        <f>Annual!J579</f>
        <v>0.81</v>
      </c>
      <c r="K564" s="226">
        <f>Annual!K579</f>
        <v>0.81</v>
      </c>
      <c r="L564" s="226">
        <f>Annual!L579</f>
        <v>0.81</v>
      </c>
      <c r="M564" s="226">
        <f>Annual!M579</f>
        <v>0.81</v>
      </c>
      <c r="N564" s="226">
        <f>Annual!N579</f>
        <v>0.81</v>
      </c>
      <c r="O564" s="226">
        <f>Annual!O579</f>
        <v>0.81</v>
      </c>
      <c r="P564" s="226">
        <f>Annual!P579</f>
        <v>0.81</v>
      </c>
      <c r="Q564" s="226">
        <f>Annual!Q579</f>
        <v>0.81</v>
      </c>
      <c r="R564" s="226">
        <f>Annual!R579</f>
        <v>0.81</v>
      </c>
      <c r="S564" s="585"/>
      <c r="T564" s="226">
        <f>Annual!T579</f>
        <v>-0.09</v>
      </c>
      <c r="U564" s="91"/>
      <c r="V564" s="226">
        <f>Annual!V579</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Annual!J580</f>
        <v>0.81</v>
      </c>
      <c r="K565" s="226">
        <f>Annual!K580</f>
        <v>0.81</v>
      </c>
      <c r="L565" s="226">
        <f>Annual!L580</f>
        <v>0.81</v>
      </c>
      <c r="M565" s="226">
        <f>Annual!M580</f>
        <v>0.81</v>
      </c>
      <c r="N565" s="226">
        <f>Annual!N580</f>
        <v>0.81</v>
      </c>
      <c r="O565" s="226">
        <f>Annual!O580</f>
        <v>0.81</v>
      </c>
      <c r="P565" s="226">
        <f>Annual!P580</f>
        <v>0.81</v>
      </c>
      <c r="Q565" s="226">
        <f>Annual!Q580</f>
        <v>0.81</v>
      </c>
      <c r="R565" s="226">
        <f>Annual!R580</f>
        <v>0.81</v>
      </c>
      <c r="S565" s="585"/>
      <c r="T565" s="226">
        <f>Annual!T580</f>
        <v>-0.09</v>
      </c>
      <c r="U565" s="91"/>
      <c r="V565" s="226">
        <f>Annual!V580</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Annual!J581</f>
        <v>0.81</v>
      </c>
      <c r="K566" s="226">
        <f>Annual!K581</f>
        <v>0.81</v>
      </c>
      <c r="L566" s="226">
        <f>Annual!L581</f>
        <v>0.81</v>
      </c>
      <c r="M566" s="226">
        <f>Annual!M581</f>
        <v>0.81</v>
      </c>
      <c r="N566" s="226">
        <f>Annual!N581</f>
        <v>0.81</v>
      </c>
      <c r="O566" s="226">
        <f>Annual!O581</f>
        <v>0.81</v>
      </c>
      <c r="P566" s="226">
        <f>Annual!P581</f>
        <v>0.81</v>
      </c>
      <c r="Q566" s="226">
        <f>Annual!Q581</f>
        <v>0.81</v>
      </c>
      <c r="R566" s="226">
        <f>Annual!R581</f>
        <v>0.81</v>
      </c>
      <c r="S566" s="585"/>
      <c r="T566" s="226">
        <f>Annual!T581</f>
        <v>-0.09</v>
      </c>
      <c r="U566" s="91"/>
      <c r="V566" s="226">
        <f>Annual!V581</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Annual!J582</f>
        <v>0.8</v>
      </c>
      <c r="K567" s="226">
        <f>Annual!K582</f>
        <v>0.8</v>
      </c>
      <c r="L567" s="226">
        <f>Annual!L582</f>
        <v>0.8</v>
      </c>
      <c r="M567" s="226">
        <f>Annual!M582</f>
        <v>0.8</v>
      </c>
      <c r="N567" s="226">
        <f>Annual!N582</f>
        <v>0.8</v>
      </c>
      <c r="O567" s="226">
        <f>Annual!O582</f>
        <v>0.8</v>
      </c>
      <c r="P567" s="226">
        <f>Annual!P582</f>
        <v>0.8</v>
      </c>
      <c r="Q567" s="226">
        <f>Annual!Q582</f>
        <v>0.8</v>
      </c>
      <c r="R567" s="226">
        <f>Annual!R582</f>
        <v>0.8</v>
      </c>
      <c r="S567" s="585"/>
      <c r="T567" s="226">
        <f>Annual!T582</f>
        <v>-0.08</v>
      </c>
      <c r="U567" s="91"/>
      <c r="V567" s="226">
        <f>Annual!V582</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Annual!J583</f>
        <v>0.78</v>
      </c>
      <c r="K568" s="226">
        <f>Annual!K583</f>
        <v>0.78</v>
      </c>
      <c r="L568" s="226">
        <f>Annual!L583</f>
        <v>0.78</v>
      </c>
      <c r="M568" s="226">
        <f>Annual!M583</f>
        <v>0.78</v>
      </c>
      <c r="N568" s="226">
        <f>Annual!N583</f>
        <v>0.78</v>
      </c>
      <c r="O568" s="226">
        <f>Annual!O583</f>
        <v>0.78</v>
      </c>
      <c r="P568" s="226">
        <f>Annual!P583</f>
        <v>0.78</v>
      </c>
      <c r="Q568" s="226">
        <f>Annual!Q583</f>
        <v>0.78</v>
      </c>
      <c r="R568" s="226">
        <f>Annual!R583</f>
        <v>0.78</v>
      </c>
      <c r="S568" s="585"/>
      <c r="T568" s="226">
        <f>Annual!T583</f>
        <v>-0.06</v>
      </c>
      <c r="U568" s="91"/>
      <c r="V568" s="226">
        <f>Annual!V583</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Annual!J584</f>
        <v>0.73499999999999999</v>
      </c>
      <c r="K569" s="226">
        <f>Annual!K584</f>
        <v>0.73499999999999999</v>
      </c>
      <c r="L569" s="226">
        <f>Annual!L584</f>
        <v>0.73499999999999999</v>
      </c>
      <c r="M569" s="226">
        <f>Annual!M584</f>
        <v>0.73499999999999999</v>
      </c>
      <c r="N569" s="226">
        <f>Annual!N584</f>
        <v>0.73499999999999999</v>
      </c>
      <c r="O569" s="226">
        <f>Annual!O584</f>
        <v>0.73499999999999999</v>
      </c>
      <c r="P569" s="226">
        <f>Annual!P584</f>
        <v>0.73499999999999999</v>
      </c>
      <c r="Q569" s="226">
        <f>Annual!Q584</f>
        <v>0.73499999999999999</v>
      </c>
      <c r="R569" s="226">
        <f>Annual!R584</f>
        <v>0.73499999999999999</v>
      </c>
      <c r="S569" s="585"/>
      <c r="T569" s="226">
        <f>Annual!T584</f>
        <v>-0.1</v>
      </c>
      <c r="U569" s="91"/>
      <c r="V569" s="226">
        <f>Annual!V584</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Annual!J585</f>
        <v>0.71</v>
      </c>
      <c r="K570" s="226">
        <f>Annual!K585</f>
        <v>0.71</v>
      </c>
      <c r="L570" s="226">
        <f>Annual!L585</f>
        <v>0.71</v>
      </c>
      <c r="M570" s="226">
        <f>Annual!M585</f>
        <v>0.71</v>
      </c>
      <c r="N570" s="226">
        <f>Annual!N585</f>
        <v>0.71</v>
      </c>
      <c r="O570" s="226">
        <f>Annual!O585</f>
        <v>0.71</v>
      </c>
      <c r="P570" s="226">
        <f>Annual!P585</f>
        <v>0.71</v>
      </c>
      <c r="Q570" s="226">
        <f>Annual!Q585</f>
        <v>0.71</v>
      </c>
      <c r="R570" s="226">
        <f>Annual!R585</f>
        <v>0.71</v>
      </c>
      <c r="S570" s="585"/>
      <c r="T570" s="226">
        <f>Annual!T585</f>
        <v>-0.1</v>
      </c>
      <c r="U570" s="91"/>
      <c r="V570" s="226">
        <f>Annual!V585</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Annual!J586</f>
        <v>0.7</v>
      </c>
      <c r="K571" s="226">
        <f>Annual!K586</f>
        <v>0.7</v>
      </c>
      <c r="L571" s="226">
        <f>Annual!L586</f>
        <v>0.7</v>
      </c>
      <c r="M571" s="226">
        <f>Annual!M586</f>
        <v>0.7</v>
      </c>
      <c r="N571" s="226">
        <f>Annual!N586</f>
        <v>0.7</v>
      </c>
      <c r="O571" s="226">
        <f>Annual!O586</f>
        <v>0.7</v>
      </c>
      <c r="P571" s="226">
        <f>Annual!P586</f>
        <v>0.7</v>
      </c>
      <c r="Q571" s="226">
        <f>Annual!Q586</f>
        <v>0.7</v>
      </c>
      <c r="R571" s="226">
        <f>Annual!R586</f>
        <v>0.7</v>
      </c>
      <c r="S571" s="585"/>
      <c r="T571" s="226">
        <f>Annual!T586</f>
        <v>-0.1</v>
      </c>
      <c r="U571" s="91"/>
      <c r="V571" s="226">
        <f>Annual!V586</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Annual!J587</f>
        <v>0.68</v>
      </c>
      <c r="K572" s="226">
        <f>Annual!K587</f>
        <v>0.68</v>
      </c>
      <c r="L572" s="226">
        <f>Annual!L587</f>
        <v>0.68</v>
      </c>
      <c r="M572" s="226">
        <f>Annual!M587</f>
        <v>0.68</v>
      </c>
      <c r="N572" s="226">
        <f>Annual!N587</f>
        <v>0.68</v>
      </c>
      <c r="O572" s="226">
        <f>Annual!O587</f>
        <v>0.68</v>
      </c>
      <c r="P572" s="226">
        <f>Annual!P587</f>
        <v>0.68</v>
      </c>
      <c r="Q572" s="226">
        <f>Annual!Q587</f>
        <v>0.68</v>
      </c>
      <c r="R572" s="226">
        <f>Annual!R587</f>
        <v>0.68</v>
      </c>
      <c r="S572" s="585"/>
      <c r="T572" s="226">
        <f>Annual!T587</f>
        <v>-0.1</v>
      </c>
      <c r="U572" s="91"/>
      <c r="V572" s="226">
        <f>Annual!V587</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Annual!J588</f>
        <v>0.65</v>
      </c>
      <c r="K573" s="226">
        <f>Annual!K588</f>
        <v>0.65</v>
      </c>
      <c r="L573" s="226">
        <f>Annual!L588</f>
        <v>0.65</v>
      </c>
      <c r="M573" s="226">
        <f>Annual!M588</f>
        <v>0.65</v>
      </c>
      <c r="N573" s="226">
        <f>Annual!N588</f>
        <v>0.65</v>
      </c>
      <c r="O573" s="226">
        <f>Annual!O588</f>
        <v>0.65</v>
      </c>
      <c r="P573" s="226">
        <f>Annual!P588</f>
        <v>0.65</v>
      </c>
      <c r="Q573" s="226">
        <f>Annual!Q588</f>
        <v>0.65</v>
      </c>
      <c r="R573" s="226">
        <f>Annual!R588</f>
        <v>0.65</v>
      </c>
      <c r="S573" s="585"/>
      <c r="T573" s="226">
        <f>Annual!T588</f>
        <v>-0.1</v>
      </c>
      <c r="U573" s="91"/>
      <c r="V573" s="226">
        <f>Annual!V588</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777</v>
      </c>
      <c r="I574" s="101" t="s">
        <v>366</v>
      </c>
      <c r="J574" s="226">
        <f>Annual!J589</f>
        <v>0.81</v>
      </c>
      <c r="K574" s="226">
        <f>Annual!K589</f>
        <v>0.81</v>
      </c>
      <c r="L574" s="226">
        <f>Annual!L589</f>
        <v>0.81</v>
      </c>
      <c r="M574" s="226">
        <f>Annual!M589</f>
        <v>0.81</v>
      </c>
      <c r="N574" s="226">
        <f>Annual!N589</f>
        <v>0.81</v>
      </c>
      <c r="O574" s="226">
        <f>Annual!O589</f>
        <v>0.81</v>
      </c>
      <c r="P574" s="226">
        <f>Annual!P589</f>
        <v>0.81</v>
      </c>
      <c r="Q574" s="226">
        <f>Annual!Q589</f>
        <v>0.81</v>
      </c>
      <c r="R574" s="226">
        <f>Annual!R589</f>
        <v>0.81</v>
      </c>
      <c r="S574" s="585"/>
      <c r="T574" s="226">
        <f>Annual!T589</f>
        <v>-0.09</v>
      </c>
      <c r="U574" s="91"/>
      <c r="V574" s="226">
        <f>Annual!V589</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Annual!J590</f>
        <v>0.81</v>
      </c>
      <c r="K575" s="226">
        <f>Annual!K590</f>
        <v>0.81</v>
      </c>
      <c r="L575" s="226">
        <f>Annual!L590</f>
        <v>0.81</v>
      </c>
      <c r="M575" s="226">
        <f>Annual!M590</f>
        <v>0.81</v>
      </c>
      <c r="N575" s="226">
        <f>Annual!N590</f>
        <v>0.81</v>
      </c>
      <c r="O575" s="226">
        <f>Annual!O590</f>
        <v>0.81</v>
      </c>
      <c r="P575" s="226">
        <f>Annual!P590</f>
        <v>0.81</v>
      </c>
      <c r="Q575" s="226">
        <f>Annual!Q590</f>
        <v>0.81</v>
      </c>
      <c r="R575" s="226">
        <f>Annual!R590</f>
        <v>0.81</v>
      </c>
      <c r="S575" s="585"/>
      <c r="T575" s="226">
        <f>Annual!T590</f>
        <v>-0.09</v>
      </c>
      <c r="U575" s="91"/>
      <c r="V575" s="226">
        <f>Annual!V590</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Annual!J591</f>
        <v>0.81</v>
      </c>
      <c r="K576" s="226">
        <f>Annual!K591</f>
        <v>0.81</v>
      </c>
      <c r="L576" s="226">
        <f>Annual!L591</f>
        <v>0.81</v>
      </c>
      <c r="M576" s="226">
        <f>Annual!M591</f>
        <v>0.81</v>
      </c>
      <c r="N576" s="226">
        <f>Annual!N591</f>
        <v>0.81</v>
      </c>
      <c r="O576" s="226">
        <f>Annual!O591</f>
        <v>0.81</v>
      </c>
      <c r="P576" s="226">
        <f>Annual!P591</f>
        <v>0.81</v>
      </c>
      <c r="Q576" s="226">
        <f>Annual!Q591</f>
        <v>0.81</v>
      </c>
      <c r="R576" s="226">
        <f>Annual!R591</f>
        <v>0.81</v>
      </c>
      <c r="S576" s="585"/>
      <c r="T576" s="226">
        <f>Annual!T591</f>
        <v>-0.09</v>
      </c>
      <c r="U576" s="91"/>
      <c r="V576" s="226">
        <f>Annual!V591</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Annual!J592</f>
        <v>0.8</v>
      </c>
      <c r="K577" s="226">
        <f>Annual!K592</f>
        <v>0.8</v>
      </c>
      <c r="L577" s="226">
        <f>Annual!L592</f>
        <v>0.8</v>
      </c>
      <c r="M577" s="226">
        <f>Annual!M592</f>
        <v>0.8</v>
      </c>
      <c r="N577" s="226">
        <f>Annual!N592</f>
        <v>0.8</v>
      </c>
      <c r="O577" s="226">
        <f>Annual!O592</f>
        <v>0.8</v>
      </c>
      <c r="P577" s="226">
        <f>Annual!P592</f>
        <v>0.8</v>
      </c>
      <c r="Q577" s="226">
        <f>Annual!Q592</f>
        <v>0.8</v>
      </c>
      <c r="R577" s="226">
        <f>Annual!R592</f>
        <v>0.8</v>
      </c>
      <c r="S577" s="585"/>
      <c r="T577" s="226">
        <f>Annual!T592</f>
        <v>-0.08</v>
      </c>
      <c r="U577" s="91"/>
      <c r="V577" s="226">
        <f>Annual!V592</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Annual!J593</f>
        <v>0.78</v>
      </c>
      <c r="K578" s="226">
        <f>Annual!K593</f>
        <v>0.78</v>
      </c>
      <c r="L578" s="226">
        <f>Annual!L593</f>
        <v>0.78</v>
      </c>
      <c r="M578" s="226">
        <f>Annual!M593</f>
        <v>0.78</v>
      </c>
      <c r="N578" s="226">
        <f>Annual!N593</f>
        <v>0.78</v>
      </c>
      <c r="O578" s="226">
        <f>Annual!O593</f>
        <v>0.78</v>
      </c>
      <c r="P578" s="226">
        <f>Annual!P593</f>
        <v>0.78</v>
      </c>
      <c r="Q578" s="226">
        <f>Annual!Q593</f>
        <v>0.78</v>
      </c>
      <c r="R578" s="226">
        <f>Annual!R593</f>
        <v>0.78</v>
      </c>
      <c r="S578" s="585"/>
      <c r="T578" s="226">
        <f>Annual!T593</f>
        <v>-0.06</v>
      </c>
      <c r="U578" s="91"/>
      <c r="V578" s="226">
        <f>Annual!V593</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Annual!J594</f>
        <v>0.73499999999999999</v>
      </c>
      <c r="K579" s="226">
        <f>Annual!K594</f>
        <v>0.73499999999999999</v>
      </c>
      <c r="L579" s="226">
        <f>Annual!L594</f>
        <v>0.73499999999999999</v>
      </c>
      <c r="M579" s="226">
        <f>Annual!M594</f>
        <v>0.73499999999999999</v>
      </c>
      <c r="N579" s="226">
        <f>Annual!N594</f>
        <v>0.73499999999999999</v>
      </c>
      <c r="O579" s="226">
        <f>Annual!O594</f>
        <v>0.73499999999999999</v>
      </c>
      <c r="P579" s="226">
        <f>Annual!P594</f>
        <v>0.73499999999999999</v>
      </c>
      <c r="Q579" s="226">
        <f>Annual!Q594</f>
        <v>0.73499999999999999</v>
      </c>
      <c r="R579" s="226">
        <f>Annual!R594</f>
        <v>0.73499999999999999</v>
      </c>
      <c r="S579" s="585"/>
      <c r="T579" s="226">
        <f>Annual!T594</f>
        <v>-0.1</v>
      </c>
      <c r="U579" s="91"/>
      <c r="V579" s="226">
        <f>Annual!V594</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Annual!J595</f>
        <v>0.71</v>
      </c>
      <c r="K580" s="226">
        <f>Annual!K595</f>
        <v>0.71</v>
      </c>
      <c r="L580" s="226">
        <f>Annual!L595</f>
        <v>0.71</v>
      </c>
      <c r="M580" s="226">
        <f>Annual!M595</f>
        <v>0.71</v>
      </c>
      <c r="N580" s="226">
        <f>Annual!N595</f>
        <v>0.71</v>
      </c>
      <c r="O580" s="226">
        <f>Annual!O595</f>
        <v>0.71</v>
      </c>
      <c r="P580" s="226">
        <f>Annual!P595</f>
        <v>0.71</v>
      </c>
      <c r="Q580" s="226">
        <f>Annual!Q595</f>
        <v>0.71</v>
      </c>
      <c r="R580" s="226">
        <f>Annual!R595</f>
        <v>0.71</v>
      </c>
      <c r="S580" s="585"/>
      <c r="T580" s="226">
        <f>Annual!T595</f>
        <v>-0.1</v>
      </c>
      <c r="U580" s="91"/>
      <c r="V580" s="226">
        <f>Annual!V595</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Annual!J596</f>
        <v>0.7</v>
      </c>
      <c r="K581" s="226">
        <f>Annual!K596</f>
        <v>0.7</v>
      </c>
      <c r="L581" s="226">
        <f>Annual!L596</f>
        <v>0.7</v>
      </c>
      <c r="M581" s="226">
        <f>Annual!M596</f>
        <v>0.7</v>
      </c>
      <c r="N581" s="226">
        <f>Annual!N596</f>
        <v>0.7</v>
      </c>
      <c r="O581" s="226">
        <f>Annual!O596</f>
        <v>0.7</v>
      </c>
      <c r="P581" s="226">
        <f>Annual!P596</f>
        <v>0.7</v>
      </c>
      <c r="Q581" s="226">
        <f>Annual!Q596</f>
        <v>0.7</v>
      </c>
      <c r="R581" s="226">
        <f>Annual!R596</f>
        <v>0.7</v>
      </c>
      <c r="S581" s="585"/>
      <c r="T581" s="226">
        <f>Annual!T596</f>
        <v>-0.1</v>
      </c>
      <c r="U581" s="91"/>
      <c r="V581" s="226">
        <f>Annual!V596</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Annual!J597</f>
        <v>0.68</v>
      </c>
      <c r="K582" s="226">
        <f>Annual!K597</f>
        <v>0.68</v>
      </c>
      <c r="L582" s="226">
        <f>Annual!L597</f>
        <v>0.68</v>
      </c>
      <c r="M582" s="226">
        <f>Annual!M597</f>
        <v>0.68</v>
      </c>
      <c r="N582" s="226">
        <f>Annual!N597</f>
        <v>0.68</v>
      </c>
      <c r="O582" s="226">
        <f>Annual!O597</f>
        <v>0.68</v>
      </c>
      <c r="P582" s="226">
        <f>Annual!P597</f>
        <v>0.68</v>
      </c>
      <c r="Q582" s="226">
        <f>Annual!Q597</f>
        <v>0.68</v>
      </c>
      <c r="R582" s="226">
        <f>Annual!R597</f>
        <v>0.68</v>
      </c>
      <c r="S582" s="585"/>
      <c r="T582" s="226">
        <f>Annual!T597</f>
        <v>-0.1</v>
      </c>
      <c r="U582" s="91"/>
      <c r="V582" s="226">
        <f>Annual!V597</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Annual!J598</f>
        <v>0.65</v>
      </c>
      <c r="K583" s="226">
        <f>Annual!K598</f>
        <v>0.65</v>
      </c>
      <c r="L583" s="226">
        <f>Annual!L598</f>
        <v>0.65</v>
      </c>
      <c r="M583" s="226">
        <f>Annual!M598</f>
        <v>0.65</v>
      </c>
      <c r="N583" s="226">
        <f>Annual!N598</f>
        <v>0.65</v>
      </c>
      <c r="O583" s="226">
        <f>Annual!O598</f>
        <v>0.65</v>
      </c>
      <c r="P583" s="226">
        <f>Annual!P598</f>
        <v>0.65</v>
      </c>
      <c r="Q583" s="226">
        <f>Annual!Q598</f>
        <v>0.65</v>
      </c>
      <c r="R583" s="226">
        <f>Annual!R598</f>
        <v>0.65</v>
      </c>
      <c r="S583" s="585"/>
      <c r="T583" s="226">
        <f>Annual!T598</f>
        <v>-0.1</v>
      </c>
      <c r="U583" s="91"/>
      <c r="V583" s="226">
        <f>Annual!V598</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778</v>
      </c>
      <c r="I584" s="101" t="s">
        <v>366</v>
      </c>
      <c r="J584" s="226">
        <f>Annual!J599</f>
        <v>0.81</v>
      </c>
      <c r="K584" s="226">
        <f>Annual!K599</f>
        <v>0.81</v>
      </c>
      <c r="L584" s="226">
        <f>Annual!L599</f>
        <v>0.81</v>
      </c>
      <c r="M584" s="226">
        <f>Annual!M599</f>
        <v>0.81</v>
      </c>
      <c r="N584" s="226">
        <f>Annual!N599</f>
        <v>0.81</v>
      </c>
      <c r="O584" s="226">
        <f>Annual!O599</f>
        <v>0.81</v>
      </c>
      <c r="P584" s="226">
        <f>Annual!P599</f>
        <v>0.81</v>
      </c>
      <c r="Q584" s="226">
        <f>Annual!Q599</f>
        <v>0.81</v>
      </c>
      <c r="R584" s="226">
        <f>Annual!R599</f>
        <v>0.81</v>
      </c>
      <c r="S584" s="585"/>
      <c r="T584" s="226">
        <f>Annual!T599</f>
        <v>-0.09</v>
      </c>
      <c r="U584" s="91"/>
      <c r="V584" s="226">
        <f>Annual!V599</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Annual!J600</f>
        <v>0.81</v>
      </c>
      <c r="K585" s="226">
        <f>Annual!K600</f>
        <v>0.81</v>
      </c>
      <c r="L585" s="226">
        <f>Annual!L600</f>
        <v>0.81</v>
      </c>
      <c r="M585" s="226">
        <f>Annual!M600</f>
        <v>0.81</v>
      </c>
      <c r="N585" s="226">
        <f>Annual!N600</f>
        <v>0.81</v>
      </c>
      <c r="O585" s="226">
        <f>Annual!O600</f>
        <v>0.81</v>
      </c>
      <c r="P585" s="226">
        <f>Annual!P600</f>
        <v>0.81</v>
      </c>
      <c r="Q585" s="226">
        <f>Annual!Q600</f>
        <v>0.81</v>
      </c>
      <c r="R585" s="226">
        <f>Annual!R600</f>
        <v>0.81</v>
      </c>
      <c r="S585" s="585"/>
      <c r="T585" s="226">
        <f>Annual!T600</f>
        <v>-0.09</v>
      </c>
      <c r="U585" s="91"/>
      <c r="V585" s="226">
        <f>Annual!V600</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Annual!J601</f>
        <v>0.81</v>
      </c>
      <c r="K586" s="226">
        <f>Annual!K601</f>
        <v>0.81</v>
      </c>
      <c r="L586" s="226">
        <f>Annual!L601</f>
        <v>0.81</v>
      </c>
      <c r="M586" s="226">
        <f>Annual!M601</f>
        <v>0.81</v>
      </c>
      <c r="N586" s="226">
        <f>Annual!N601</f>
        <v>0.81</v>
      </c>
      <c r="O586" s="226">
        <f>Annual!O601</f>
        <v>0.81</v>
      </c>
      <c r="P586" s="226">
        <f>Annual!P601</f>
        <v>0.81</v>
      </c>
      <c r="Q586" s="226">
        <f>Annual!Q601</f>
        <v>0.81</v>
      </c>
      <c r="R586" s="226">
        <f>Annual!R601</f>
        <v>0.81</v>
      </c>
      <c r="S586" s="585"/>
      <c r="T586" s="226">
        <f>Annual!T601</f>
        <v>-0.09</v>
      </c>
      <c r="U586" s="91"/>
      <c r="V586" s="226">
        <f>Annual!V601</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Annual!J602</f>
        <v>0.8</v>
      </c>
      <c r="K587" s="226">
        <f>Annual!K602</f>
        <v>0.8</v>
      </c>
      <c r="L587" s="226">
        <f>Annual!L602</f>
        <v>0.8</v>
      </c>
      <c r="M587" s="226">
        <f>Annual!M602</f>
        <v>0.8</v>
      </c>
      <c r="N587" s="226">
        <f>Annual!N602</f>
        <v>0.8</v>
      </c>
      <c r="O587" s="226">
        <f>Annual!O602</f>
        <v>0.8</v>
      </c>
      <c r="P587" s="226">
        <f>Annual!P602</f>
        <v>0.8</v>
      </c>
      <c r="Q587" s="226">
        <f>Annual!Q602</f>
        <v>0.8</v>
      </c>
      <c r="R587" s="226">
        <f>Annual!R602</f>
        <v>0.8</v>
      </c>
      <c r="S587" s="585"/>
      <c r="T587" s="226">
        <f>Annual!T602</f>
        <v>-0.08</v>
      </c>
      <c r="U587" s="91"/>
      <c r="V587" s="226">
        <f>Annual!V602</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Annual!J603</f>
        <v>0.78</v>
      </c>
      <c r="K588" s="226">
        <f>Annual!K603</f>
        <v>0.78</v>
      </c>
      <c r="L588" s="226">
        <f>Annual!L603</f>
        <v>0.78</v>
      </c>
      <c r="M588" s="226">
        <f>Annual!M603</f>
        <v>0.78</v>
      </c>
      <c r="N588" s="226">
        <f>Annual!N603</f>
        <v>0.78</v>
      </c>
      <c r="O588" s="226">
        <f>Annual!O603</f>
        <v>0.78</v>
      </c>
      <c r="P588" s="226">
        <f>Annual!P603</f>
        <v>0.78</v>
      </c>
      <c r="Q588" s="226">
        <f>Annual!Q603</f>
        <v>0.78</v>
      </c>
      <c r="R588" s="226">
        <f>Annual!R603</f>
        <v>0.78</v>
      </c>
      <c r="S588" s="585"/>
      <c r="T588" s="226">
        <f>Annual!T603</f>
        <v>-0.06</v>
      </c>
      <c r="U588" s="91"/>
      <c r="V588" s="226">
        <f>Annual!V603</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Annual!J604</f>
        <v>0.73499999999999999</v>
      </c>
      <c r="K589" s="226">
        <f>Annual!K604</f>
        <v>0.73499999999999999</v>
      </c>
      <c r="L589" s="226">
        <f>Annual!L604</f>
        <v>0.73499999999999999</v>
      </c>
      <c r="M589" s="226">
        <f>Annual!M604</f>
        <v>0.73499999999999999</v>
      </c>
      <c r="N589" s="226">
        <f>Annual!N604</f>
        <v>0.73499999999999999</v>
      </c>
      <c r="O589" s="226">
        <f>Annual!O604</f>
        <v>0.73499999999999999</v>
      </c>
      <c r="P589" s="226">
        <f>Annual!P604</f>
        <v>0.73499999999999999</v>
      </c>
      <c r="Q589" s="226">
        <f>Annual!Q604</f>
        <v>0.73499999999999999</v>
      </c>
      <c r="R589" s="226">
        <f>Annual!R604</f>
        <v>0.73499999999999999</v>
      </c>
      <c r="S589" s="585"/>
      <c r="T589" s="226">
        <f>Annual!T604</f>
        <v>-0.1</v>
      </c>
      <c r="U589" s="91"/>
      <c r="V589" s="226">
        <f>Annual!V604</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Annual!J605</f>
        <v>0.71</v>
      </c>
      <c r="K590" s="226">
        <f>Annual!K605</f>
        <v>0.71</v>
      </c>
      <c r="L590" s="226">
        <f>Annual!L605</f>
        <v>0.71</v>
      </c>
      <c r="M590" s="226">
        <f>Annual!M605</f>
        <v>0.71</v>
      </c>
      <c r="N590" s="226">
        <f>Annual!N605</f>
        <v>0.71</v>
      </c>
      <c r="O590" s="226">
        <f>Annual!O605</f>
        <v>0.71</v>
      </c>
      <c r="P590" s="226">
        <f>Annual!P605</f>
        <v>0.71</v>
      </c>
      <c r="Q590" s="226">
        <f>Annual!Q605</f>
        <v>0.71</v>
      </c>
      <c r="R590" s="226">
        <f>Annual!R605</f>
        <v>0.71</v>
      </c>
      <c r="S590" s="585"/>
      <c r="T590" s="226">
        <f>Annual!T605</f>
        <v>-0.1</v>
      </c>
      <c r="U590" s="91"/>
      <c r="V590" s="226">
        <f>Annual!V605</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Annual!J606</f>
        <v>0.7</v>
      </c>
      <c r="K591" s="226">
        <f>Annual!K606</f>
        <v>0.7</v>
      </c>
      <c r="L591" s="226">
        <f>Annual!L606</f>
        <v>0.7</v>
      </c>
      <c r="M591" s="226">
        <f>Annual!M606</f>
        <v>0.7</v>
      </c>
      <c r="N591" s="226">
        <f>Annual!N606</f>
        <v>0.7</v>
      </c>
      <c r="O591" s="226">
        <f>Annual!O606</f>
        <v>0.7</v>
      </c>
      <c r="P591" s="226">
        <f>Annual!P606</f>
        <v>0.7</v>
      </c>
      <c r="Q591" s="226">
        <f>Annual!Q606</f>
        <v>0.7</v>
      </c>
      <c r="R591" s="226">
        <f>Annual!R606</f>
        <v>0.7</v>
      </c>
      <c r="S591" s="585"/>
      <c r="T591" s="226">
        <f>Annual!T606</f>
        <v>-0.1</v>
      </c>
      <c r="U591" s="91"/>
      <c r="V591" s="226">
        <f>Annual!V606</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Annual!J607</f>
        <v>0.68</v>
      </c>
      <c r="K592" s="226">
        <f>Annual!K607</f>
        <v>0.68</v>
      </c>
      <c r="L592" s="226">
        <f>Annual!L607</f>
        <v>0.68</v>
      </c>
      <c r="M592" s="226">
        <f>Annual!M607</f>
        <v>0.68</v>
      </c>
      <c r="N592" s="226">
        <f>Annual!N607</f>
        <v>0.68</v>
      </c>
      <c r="O592" s="226">
        <f>Annual!O607</f>
        <v>0.68</v>
      </c>
      <c r="P592" s="226">
        <f>Annual!P607</f>
        <v>0.68</v>
      </c>
      <c r="Q592" s="226">
        <f>Annual!Q607</f>
        <v>0.68</v>
      </c>
      <c r="R592" s="226">
        <f>Annual!R607</f>
        <v>0.68</v>
      </c>
      <c r="S592" s="585"/>
      <c r="T592" s="226">
        <f>Annual!T607</f>
        <v>-0.1</v>
      </c>
      <c r="U592" s="91"/>
      <c r="V592" s="226">
        <f>Annual!V607</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Annual!J608</f>
        <v>0.65</v>
      </c>
      <c r="K593" s="226">
        <f>Annual!K608</f>
        <v>0.65</v>
      </c>
      <c r="L593" s="226">
        <f>Annual!L608</f>
        <v>0.65</v>
      </c>
      <c r="M593" s="226">
        <f>Annual!M608</f>
        <v>0.65</v>
      </c>
      <c r="N593" s="226">
        <f>Annual!N608</f>
        <v>0.65</v>
      </c>
      <c r="O593" s="226">
        <f>Annual!O608</f>
        <v>0.65</v>
      </c>
      <c r="P593" s="226">
        <f>Annual!P608</f>
        <v>0.65</v>
      </c>
      <c r="Q593" s="226">
        <f>Annual!Q608</f>
        <v>0.65</v>
      </c>
      <c r="R593" s="226">
        <f>Annual!R608</f>
        <v>0.65</v>
      </c>
      <c r="S593" s="585"/>
      <c r="T593" s="226">
        <f>Annual!T608</f>
        <v>-0.1</v>
      </c>
      <c r="U593" s="91"/>
      <c r="V593" s="226">
        <f>Annual!V608</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779</v>
      </c>
      <c r="I594" s="101" t="s">
        <v>366</v>
      </c>
      <c r="J594" s="226">
        <f>Annual!J609</f>
        <v>0.81</v>
      </c>
      <c r="K594" s="226">
        <f>Annual!K609</f>
        <v>0.81</v>
      </c>
      <c r="L594" s="226">
        <f>Annual!L609</f>
        <v>0.81</v>
      </c>
      <c r="M594" s="226">
        <f>Annual!M609</f>
        <v>0.81</v>
      </c>
      <c r="N594" s="226">
        <f>Annual!N609</f>
        <v>0.81</v>
      </c>
      <c r="O594" s="226">
        <f>Annual!O609</f>
        <v>0.81</v>
      </c>
      <c r="P594" s="226">
        <f>Annual!P609</f>
        <v>0.81</v>
      </c>
      <c r="Q594" s="226">
        <f>Annual!Q609</f>
        <v>0.81</v>
      </c>
      <c r="R594" s="226">
        <f>Annual!R609</f>
        <v>0.81</v>
      </c>
      <c r="S594" s="585"/>
      <c r="T594" s="226">
        <f>Annual!T609</f>
        <v>-0.09</v>
      </c>
      <c r="U594" s="91"/>
      <c r="V594" s="226">
        <f>Annual!V609</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Annual!J610</f>
        <v>0.81</v>
      </c>
      <c r="K595" s="226">
        <f>Annual!K610</f>
        <v>0.81</v>
      </c>
      <c r="L595" s="226">
        <f>Annual!L610</f>
        <v>0.81</v>
      </c>
      <c r="M595" s="226">
        <f>Annual!M610</f>
        <v>0.81</v>
      </c>
      <c r="N595" s="226">
        <f>Annual!N610</f>
        <v>0.81</v>
      </c>
      <c r="O595" s="226">
        <f>Annual!O610</f>
        <v>0.81</v>
      </c>
      <c r="P595" s="226">
        <f>Annual!P610</f>
        <v>0.81</v>
      </c>
      <c r="Q595" s="226">
        <f>Annual!Q610</f>
        <v>0.81</v>
      </c>
      <c r="R595" s="226">
        <f>Annual!R610</f>
        <v>0.81</v>
      </c>
      <c r="S595" s="585"/>
      <c r="T595" s="226">
        <f>Annual!T610</f>
        <v>-0.09</v>
      </c>
      <c r="U595" s="91"/>
      <c r="V595" s="226">
        <f>Annual!V610</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Annual!J611</f>
        <v>0.81</v>
      </c>
      <c r="K596" s="226">
        <f>Annual!K611</f>
        <v>0.81</v>
      </c>
      <c r="L596" s="226">
        <f>Annual!L611</f>
        <v>0.81</v>
      </c>
      <c r="M596" s="226">
        <f>Annual!M611</f>
        <v>0.81</v>
      </c>
      <c r="N596" s="226">
        <f>Annual!N611</f>
        <v>0.81</v>
      </c>
      <c r="O596" s="226">
        <f>Annual!O611</f>
        <v>0.81</v>
      </c>
      <c r="P596" s="226">
        <f>Annual!P611</f>
        <v>0.81</v>
      </c>
      <c r="Q596" s="226">
        <f>Annual!Q611</f>
        <v>0.81</v>
      </c>
      <c r="R596" s="226">
        <f>Annual!R611</f>
        <v>0.81</v>
      </c>
      <c r="S596" s="585"/>
      <c r="T596" s="226">
        <f>Annual!T611</f>
        <v>-0.09</v>
      </c>
      <c r="U596" s="91"/>
      <c r="V596" s="226">
        <f>Annual!V611</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Annual!J612</f>
        <v>0.8</v>
      </c>
      <c r="K597" s="226">
        <f>Annual!K612</f>
        <v>0.8</v>
      </c>
      <c r="L597" s="226">
        <f>Annual!L612</f>
        <v>0.8</v>
      </c>
      <c r="M597" s="226">
        <f>Annual!M612</f>
        <v>0.8</v>
      </c>
      <c r="N597" s="226">
        <f>Annual!N612</f>
        <v>0.8</v>
      </c>
      <c r="O597" s="226">
        <f>Annual!O612</f>
        <v>0.8</v>
      </c>
      <c r="P597" s="226">
        <f>Annual!P612</f>
        <v>0.8</v>
      </c>
      <c r="Q597" s="226">
        <f>Annual!Q612</f>
        <v>0.8</v>
      </c>
      <c r="R597" s="226">
        <f>Annual!R612</f>
        <v>0.8</v>
      </c>
      <c r="S597" s="585"/>
      <c r="T597" s="226">
        <f>Annual!T612</f>
        <v>-0.08</v>
      </c>
      <c r="U597" s="91"/>
      <c r="V597" s="226">
        <f>Annual!V612</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Annual!J613</f>
        <v>0.78</v>
      </c>
      <c r="K598" s="226">
        <f>Annual!K613</f>
        <v>0.78</v>
      </c>
      <c r="L598" s="226">
        <f>Annual!L613</f>
        <v>0.78</v>
      </c>
      <c r="M598" s="226">
        <f>Annual!M613</f>
        <v>0.78</v>
      </c>
      <c r="N598" s="226">
        <f>Annual!N613</f>
        <v>0.78</v>
      </c>
      <c r="O598" s="226">
        <f>Annual!O613</f>
        <v>0.78</v>
      </c>
      <c r="P598" s="226">
        <f>Annual!P613</f>
        <v>0.78</v>
      </c>
      <c r="Q598" s="226">
        <f>Annual!Q613</f>
        <v>0.78</v>
      </c>
      <c r="R598" s="226">
        <f>Annual!R613</f>
        <v>0.78</v>
      </c>
      <c r="S598" s="585"/>
      <c r="T598" s="226">
        <f>Annual!T613</f>
        <v>-0.06</v>
      </c>
      <c r="U598" s="91"/>
      <c r="V598" s="226">
        <f>Annual!V613</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Annual!J614</f>
        <v>0.73499999999999999</v>
      </c>
      <c r="K599" s="226">
        <f>Annual!K614</f>
        <v>0.73499999999999999</v>
      </c>
      <c r="L599" s="226">
        <f>Annual!L614</f>
        <v>0.73499999999999999</v>
      </c>
      <c r="M599" s="226">
        <f>Annual!M614</f>
        <v>0.73499999999999999</v>
      </c>
      <c r="N599" s="226">
        <f>Annual!N614</f>
        <v>0.73499999999999999</v>
      </c>
      <c r="O599" s="226">
        <f>Annual!O614</f>
        <v>0.73499999999999999</v>
      </c>
      <c r="P599" s="226">
        <f>Annual!P614</f>
        <v>0.73499999999999999</v>
      </c>
      <c r="Q599" s="226">
        <f>Annual!Q614</f>
        <v>0.73499999999999999</v>
      </c>
      <c r="R599" s="226">
        <f>Annual!R614</f>
        <v>0.73499999999999999</v>
      </c>
      <c r="S599" s="585"/>
      <c r="T599" s="226">
        <f>Annual!T614</f>
        <v>-0.1</v>
      </c>
      <c r="U599" s="91"/>
      <c r="V599" s="226">
        <f>Annual!V614</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Annual!J615</f>
        <v>0.71</v>
      </c>
      <c r="K600" s="226">
        <f>Annual!K615</f>
        <v>0.71</v>
      </c>
      <c r="L600" s="226">
        <f>Annual!L615</f>
        <v>0.71</v>
      </c>
      <c r="M600" s="226">
        <f>Annual!M615</f>
        <v>0.71</v>
      </c>
      <c r="N600" s="226">
        <f>Annual!N615</f>
        <v>0.71</v>
      </c>
      <c r="O600" s="226">
        <f>Annual!O615</f>
        <v>0.71</v>
      </c>
      <c r="P600" s="226">
        <f>Annual!P615</f>
        <v>0.71</v>
      </c>
      <c r="Q600" s="226">
        <f>Annual!Q615</f>
        <v>0.71</v>
      </c>
      <c r="R600" s="226">
        <f>Annual!R615</f>
        <v>0.71</v>
      </c>
      <c r="S600" s="585"/>
      <c r="T600" s="226">
        <f>Annual!T615</f>
        <v>-0.1</v>
      </c>
      <c r="U600" s="91"/>
      <c r="V600" s="226">
        <f>Annual!V615</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Annual!J616</f>
        <v>0.7</v>
      </c>
      <c r="K601" s="226">
        <f>Annual!K616</f>
        <v>0.7</v>
      </c>
      <c r="L601" s="226">
        <f>Annual!L616</f>
        <v>0.7</v>
      </c>
      <c r="M601" s="226">
        <f>Annual!M616</f>
        <v>0.7</v>
      </c>
      <c r="N601" s="226">
        <f>Annual!N616</f>
        <v>0.7</v>
      </c>
      <c r="O601" s="226">
        <f>Annual!O616</f>
        <v>0.7</v>
      </c>
      <c r="P601" s="226">
        <f>Annual!P616</f>
        <v>0.7</v>
      </c>
      <c r="Q601" s="226">
        <f>Annual!Q616</f>
        <v>0.7</v>
      </c>
      <c r="R601" s="226">
        <f>Annual!R616</f>
        <v>0.7</v>
      </c>
      <c r="S601" s="585"/>
      <c r="T601" s="226">
        <f>Annual!T616</f>
        <v>-0.1</v>
      </c>
      <c r="U601" s="91"/>
      <c r="V601" s="226">
        <f>Annual!V616</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Annual!J617</f>
        <v>0.68</v>
      </c>
      <c r="K602" s="226">
        <f>Annual!K617</f>
        <v>0.68</v>
      </c>
      <c r="L602" s="226">
        <f>Annual!L617</f>
        <v>0.68</v>
      </c>
      <c r="M602" s="226">
        <f>Annual!M617</f>
        <v>0.68</v>
      </c>
      <c r="N602" s="226">
        <f>Annual!N617</f>
        <v>0.68</v>
      </c>
      <c r="O602" s="226">
        <f>Annual!O617</f>
        <v>0.68</v>
      </c>
      <c r="P602" s="226">
        <f>Annual!P617</f>
        <v>0.68</v>
      </c>
      <c r="Q602" s="226">
        <f>Annual!Q617</f>
        <v>0.68</v>
      </c>
      <c r="R602" s="226">
        <f>Annual!R617</f>
        <v>0.68</v>
      </c>
      <c r="S602" s="585"/>
      <c r="T602" s="226">
        <f>Annual!T617</f>
        <v>-0.1</v>
      </c>
      <c r="U602" s="91"/>
      <c r="V602" s="226">
        <f>Annual!V617</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Annual!J618</f>
        <v>0.65</v>
      </c>
      <c r="K603" s="226">
        <f>Annual!K618</f>
        <v>0.65</v>
      </c>
      <c r="L603" s="226">
        <f>Annual!L618</f>
        <v>0.65</v>
      </c>
      <c r="M603" s="226">
        <f>Annual!M618</f>
        <v>0.65</v>
      </c>
      <c r="N603" s="226">
        <f>Annual!N618</f>
        <v>0.65</v>
      </c>
      <c r="O603" s="226">
        <f>Annual!O618</f>
        <v>0.65</v>
      </c>
      <c r="P603" s="226">
        <f>Annual!P618</f>
        <v>0.65</v>
      </c>
      <c r="Q603" s="226">
        <f>Annual!Q618</f>
        <v>0.65</v>
      </c>
      <c r="R603" s="226">
        <f>Annual!R618</f>
        <v>0.65</v>
      </c>
      <c r="S603" s="585"/>
      <c r="T603" s="226">
        <f>Annual!T618</f>
        <v>-0.1</v>
      </c>
      <c r="U603" s="91"/>
      <c r="V603" s="226">
        <f>Annual!V618</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984</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900" t="s">
        <v>985</v>
      </c>
      <c r="H611" s="900"/>
      <c r="I611" s="900"/>
      <c r="J611" s="900"/>
      <c r="K611" s="900"/>
      <c r="L611" s="900"/>
      <c r="M611" s="900"/>
      <c r="N611" s="900"/>
      <c r="O611" s="900"/>
      <c r="P611" s="900"/>
      <c r="Q611" s="900"/>
      <c r="R611" s="900"/>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986</v>
      </c>
      <c r="J620" s="86"/>
      <c r="K620" s="86"/>
      <c r="L620" s="86"/>
      <c r="M620" s="96">
        <f>Annual!M635</f>
        <v>0.66</v>
      </c>
      <c r="N620" s="96">
        <f>Annual!N635</f>
        <v>0.64</v>
      </c>
      <c r="O620" s="96">
        <f>Annual!O635</f>
        <v>0.68</v>
      </c>
      <c r="P620" s="96">
        <f>Annual!P635</f>
        <v>0.64</v>
      </c>
      <c r="Q620" s="96">
        <f>Annual!Q635</f>
        <v>0.68</v>
      </c>
      <c r="R620" s="96">
        <f>Annual!R635</f>
        <v>0.64</v>
      </c>
      <c r="S620" s="96">
        <f>Annual!S635</f>
        <v>0.68</v>
      </c>
      <c r="T620" s="96">
        <f>Annual!T635</f>
        <v>0.64</v>
      </c>
      <c r="U620" s="96">
        <f>Annual!U635</f>
        <v>0.68</v>
      </c>
      <c r="V620" s="96">
        <f>Annual!V635</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987</v>
      </c>
      <c r="J621" s="86"/>
      <c r="K621" s="86"/>
      <c r="L621" s="86"/>
      <c r="M621" s="96">
        <f>Annual!M636</f>
        <v>0.54</v>
      </c>
      <c r="N621" s="96">
        <f>Annual!N636</f>
        <v>0.54</v>
      </c>
      <c r="O621" s="96">
        <f>Annual!O636</f>
        <v>0.54</v>
      </c>
      <c r="P621" s="96">
        <f>Annual!P636</f>
        <v>0.54</v>
      </c>
      <c r="Q621" s="96">
        <f>Annual!Q636</f>
        <v>0.54</v>
      </c>
      <c r="R621" s="96">
        <f>Annual!R636</f>
        <v>0.54</v>
      </c>
      <c r="S621" s="96">
        <f>Annual!S636</f>
        <v>0.54</v>
      </c>
      <c r="T621" s="96">
        <f>Annual!T636</f>
        <v>0.54</v>
      </c>
      <c r="U621" s="96">
        <f>Annual!U636</f>
        <v>0.54</v>
      </c>
      <c r="V621" s="96">
        <f>Annual!V636</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815</v>
      </c>
      <c r="O634" s="135"/>
      <c r="P634" s="45" t="s">
        <v>812</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814</v>
      </c>
      <c r="O635" s="17"/>
      <c r="P635" s="45" t="s">
        <v>813</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788</v>
      </c>
      <c r="O636" s="23"/>
      <c r="P636" s="23" t="s">
        <v>789</v>
      </c>
      <c r="Q636" s="22"/>
      <c r="R636" s="23"/>
      <c r="S636" s="98" t="s">
        <v>190</v>
      </c>
      <c r="T636" s="98"/>
      <c r="U636" s="23"/>
      <c r="V636" s="24" t="s">
        <v>184</v>
      </c>
      <c r="W636" s="24"/>
      <c r="X636" s="24"/>
      <c r="Y636" s="24"/>
      <c r="Z636" s="24"/>
      <c r="AA636" s="24"/>
      <c r="AB636" s="24"/>
      <c r="AC636" s="236" t="s">
        <v>869</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785</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790</v>
      </c>
      <c r="AD637" s="24" t="s">
        <v>870</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800</v>
      </c>
      <c r="I640" s="99" t="s">
        <v>366</v>
      </c>
      <c r="J640" s="109">
        <f>Annual!J655</f>
        <v>0.72</v>
      </c>
      <c r="K640" s="561">
        <f>Annual!K655</f>
        <v>5.5E-2</v>
      </c>
      <c r="L640" s="97">
        <f>Annual!L655</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Annual!J656</f>
        <v>0.72</v>
      </c>
      <c r="K641" s="561">
        <f>Annual!K656</f>
        <v>5.5E-2</v>
      </c>
      <c r="L641" s="97">
        <f>Annual!L656</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Annual!J657</f>
        <v>0.72</v>
      </c>
      <c r="K642" s="561">
        <f>Annual!K657</f>
        <v>5.5E-2</v>
      </c>
      <c r="L642" s="97">
        <f>Annual!L657</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Annual!J658</f>
        <v>0.72</v>
      </c>
      <c r="K643" s="561">
        <f>Annual!K658</f>
        <v>5.5E-2</v>
      </c>
      <c r="L643" s="97">
        <f>Annual!L658</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Annual!J659</f>
        <v>0.68</v>
      </c>
      <c r="K644" s="561">
        <f>Annual!K659</f>
        <v>0.125</v>
      </c>
      <c r="L644" s="97">
        <f>Annual!L659</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Annual!J660</f>
        <v>0.66</v>
      </c>
      <c r="K645" s="561">
        <f>Annual!K660</f>
        <v>0.105</v>
      </c>
      <c r="L645" s="97">
        <f>Annual!L660</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Annual!J661</f>
        <v>0.61</v>
      </c>
      <c r="K646" s="561">
        <f>Annual!K661</f>
        <v>0.105</v>
      </c>
      <c r="L646" s="97">
        <f>Annual!L661</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Annual!J662</f>
        <v>0.56999999999999995</v>
      </c>
      <c r="K647" s="561">
        <f>Annual!K662</f>
        <v>8.5000000000000006E-2</v>
      </c>
      <c r="L647" s="97">
        <f>Annual!L662</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Annual!J663</f>
        <v>0.54</v>
      </c>
      <c r="K648" s="561">
        <f>Annual!K663</f>
        <v>0.06</v>
      </c>
      <c r="L648" s="97">
        <f>Annual!L663</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Annual!J664</f>
        <v>0.52</v>
      </c>
      <c r="K649" s="561">
        <f>Annual!K664</f>
        <v>0.04</v>
      </c>
      <c r="L649" s="97">
        <f>Annual!L664</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Annual!J665</f>
        <v>0.72</v>
      </c>
      <c r="K650" s="561">
        <f>Annual!K665</f>
        <v>5.5E-2</v>
      </c>
      <c r="L650" s="97">
        <f>Annual!L665</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Annual!J666</f>
        <v>0.72</v>
      </c>
      <c r="K651" s="561">
        <f>Annual!K666</f>
        <v>5.5E-2</v>
      </c>
      <c r="L651" s="97">
        <f>Annual!L666</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Annual!J667</f>
        <v>0.72</v>
      </c>
      <c r="K652" s="561">
        <f>Annual!K667</f>
        <v>5.5E-2</v>
      </c>
      <c r="L652" s="97">
        <f>Annual!L667</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Annual!J668</f>
        <v>0.72</v>
      </c>
      <c r="K653" s="561">
        <f>Annual!K668</f>
        <v>5.5E-2</v>
      </c>
      <c r="L653" s="97">
        <f>Annual!L668</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Annual!J669</f>
        <v>0.68</v>
      </c>
      <c r="K654" s="561">
        <f>Annual!K669</f>
        <v>0.125</v>
      </c>
      <c r="L654" s="97">
        <f>Annual!L669</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Annual!J670</f>
        <v>0.66</v>
      </c>
      <c r="K655" s="561">
        <f>Annual!K670</f>
        <v>0.105</v>
      </c>
      <c r="L655" s="97">
        <f>Annual!L670</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Annual!J671</f>
        <v>0.61</v>
      </c>
      <c r="K656" s="561">
        <f>Annual!K671</f>
        <v>0.105</v>
      </c>
      <c r="L656" s="97">
        <f>Annual!L671</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Annual!J672</f>
        <v>0.56999999999999995</v>
      </c>
      <c r="K657" s="561">
        <f>Annual!K672</f>
        <v>8.5000000000000006E-2</v>
      </c>
      <c r="L657" s="97">
        <f>Annual!L672</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Annual!J673</f>
        <v>0.54</v>
      </c>
      <c r="K658" s="561">
        <f>Annual!K673</f>
        <v>0.06</v>
      </c>
      <c r="L658" s="97">
        <f>Annual!L673</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Annual!J674</f>
        <v>0.52</v>
      </c>
      <c r="K659" s="561">
        <f>Annual!K674</f>
        <v>0.04</v>
      </c>
      <c r="L659" s="97">
        <f>Annual!L674</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772</v>
      </c>
      <c r="I660" s="99" t="s">
        <v>366</v>
      </c>
      <c r="J660" s="109">
        <f>Annual!J675</f>
        <v>0.72</v>
      </c>
      <c r="K660" s="561">
        <f>Annual!K675</f>
        <v>5.5E-2</v>
      </c>
      <c r="L660" s="97">
        <f>Annual!L675</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Annual!J676</f>
        <v>0.72</v>
      </c>
      <c r="K661" s="561">
        <f>Annual!K676</f>
        <v>5.5E-2</v>
      </c>
      <c r="L661" s="97">
        <f>Annual!L676</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Annual!J677</f>
        <v>0.72</v>
      </c>
      <c r="K662" s="561">
        <f>Annual!K677</f>
        <v>5.5E-2</v>
      </c>
      <c r="L662" s="97">
        <f>Annual!L677</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Annual!J678</f>
        <v>0.72</v>
      </c>
      <c r="K663" s="561">
        <f>Annual!K678</f>
        <v>5.5E-2</v>
      </c>
      <c r="L663" s="97">
        <f>Annual!L678</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Annual!J679</f>
        <v>0.68</v>
      </c>
      <c r="K664" s="561">
        <f>Annual!K679</f>
        <v>0.125</v>
      </c>
      <c r="L664" s="97">
        <f>Annual!L679</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Annual!J680</f>
        <v>0.66</v>
      </c>
      <c r="K665" s="561">
        <f>Annual!K680</f>
        <v>0.105</v>
      </c>
      <c r="L665" s="97">
        <f>Annual!L680</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Annual!J681</f>
        <v>0.61</v>
      </c>
      <c r="K666" s="561">
        <f>Annual!K681</f>
        <v>0.105</v>
      </c>
      <c r="L666" s="97">
        <f>Annual!L681</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Annual!J682</f>
        <v>0.56999999999999995</v>
      </c>
      <c r="K667" s="561">
        <f>Annual!K682</f>
        <v>8.5000000000000006E-2</v>
      </c>
      <c r="L667" s="97">
        <f>Annual!L682</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Annual!J683</f>
        <v>0.54</v>
      </c>
      <c r="K668" s="561">
        <f>Annual!K683</f>
        <v>0.06</v>
      </c>
      <c r="L668" s="97">
        <f>Annual!L683</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Annual!J684</f>
        <v>0.52</v>
      </c>
      <c r="K669" s="561">
        <f>Annual!K684</f>
        <v>0.04</v>
      </c>
      <c r="L669" s="97">
        <f>Annual!L684</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773</v>
      </c>
      <c r="I670" s="99" t="s">
        <v>366</v>
      </c>
      <c r="J670" s="109">
        <f>Annual!J685</f>
        <v>0.72</v>
      </c>
      <c r="K670" s="561">
        <f>Annual!K685</f>
        <v>5.5E-2</v>
      </c>
      <c r="L670" s="97">
        <f>Annual!L685</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Annual!J686</f>
        <v>0.72</v>
      </c>
      <c r="K671" s="561">
        <f>Annual!K686</f>
        <v>5.5E-2</v>
      </c>
      <c r="L671" s="97">
        <f>Annual!L686</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Annual!J687</f>
        <v>0.72</v>
      </c>
      <c r="K672" s="561">
        <f>Annual!K687</f>
        <v>5.5E-2</v>
      </c>
      <c r="L672" s="97">
        <f>Annual!L687</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Annual!J688</f>
        <v>0.72</v>
      </c>
      <c r="K673" s="561">
        <f>Annual!K688</f>
        <v>5.5E-2</v>
      </c>
      <c r="L673" s="97">
        <f>Annual!L688</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Annual!J689</f>
        <v>0.68</v>
      </c>
      <c r="K674" s="561">
        <f>Annual!K689</f>
        <v>0.125</v>
      </c>
      <c r="L674" s="97">
        <f>Annual!L689</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Annual!J690</f>
        <v>0.66</v>
      </c>
      <c r="K675" s="561">
        <f>Annual!K690</f>
        <v>0.105</v>
      </c>
      <c r="L675" s="97">
        <f>Annual!L690</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Annual!J691</f>
        <v>0.61</v>
      </c>
      <c r="K676" s="561">
        <f>Annual!K691</f>
        <v>0.105</v>
      </c>
      <c r="L676" s="97">
        <f>Annual!L691</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Annual!J692</f>
        <v>0.56999999999999995</v>
      </c>
      <c r="K677" s="561">
        <f>Annual!K692</f>
        <v>8.5000000000000006E-2</v>
      </c>
      <c r="L677" s="97">
        <f>Annual!L692</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Annual!J693</f>
        <v>0.54</v>
      </c>
      <c r="K678" s="561">
        <f>Annual!K693</f>
        <v>0.06</v>
      </c>
      <c r="L678" s="97">
        <f>Annual!L693</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Annual!J694</f>
        <v>0.52</v>
      </c>
      <c r="K679" s="561">
        <f>Annual!K694</f>
        <v>0.04</v>
      </c>
      <c r="L679" s="97">
        <f>Annual!L694</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774</v>
      </c>
      <c r="I680" s="99" t="s">
        <v>366</v>
      </c>
      <c r="J680" s="109">
        <f>Annual!J695</f>
        <v>0.72</v>
      </c>
      <c r="K680" s="561">
        <f>Annual!K695</f>
        <v>5.5E-2</v>
      </c>
      <c r="L680" s="97">
        <f>Annual!L695</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Annual!J696</f>
        <v>0.72</v>
      </c>
      <c r="K681" s="561">
        <f>Annual!K696</f>
        <v>5.5E-2</v>
      </c>
      <c r="L681" s="97">
        <f>Annual!L696</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Annual!J697</f>
        <v>0.72</v>
      </c>
      <c r="K682" s="561">
        <f>Annual!K697</f>
        <v>5.5E-2</v>
      </c>
      <c r="L682" s="97">
        <f>Annual!L697</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Annual!J698</f>
        <v>0.72</v>
      </c>
      <c r="K683" s="561">
        <f>Annual!K698</f>
        <v>5.5E-2</v>
      </c>
      <c r="L683" s="97">
        <f>Annual!L698</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Annual!J699</f>
        <v>0.68</v>
      </c>
      <c r="K684" s="561">
        <f>Annual!K699</f>
        <v>0.125</v>
      </c>
      <c r="L684" s="97">
        <f>Annual!L699</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Annual!J700</f>
        <v>0.66</v>
      </c>
      <c r="K685" s="561">
        <f>Annual!K700</f>
        <v>0.105</v>
      </c>
      <c r="L685" s="97">
        <f>Annual!L700</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Annual!J701</f>
        <v>0.61</v>
      </c>
      <c r="K686" s="561">
        <f>Annual!K701</f>
        <v>0.105</v>
      </c>
      <c r="L686" s="97">
        <f>Annual!L701</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Annual!J702</f>
        <v>0.56999999999999995</v>
      </c>
      <c r="K687" s="561">
        <f>Annual!K702</f>
        <v>8.5000000000000006E-2</v>
      </c>
      <c r="L687" s="97">
        <f>Annual!L702</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Annual!J703</f>
        <v>0.54</v>
      </c>
      <c r="K688" s="561">
        <f>Annual!K703</f>
        <v>0.06</v>
      </c>
      <c r="L688" s="97">
        <f>Annual!L703</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Annual!J704</f>
        <v>0.52</v>
      </c>
      <c r="K689" s="561">
        <f>Annual!K704</f>
        <v>0.04</v>
      </c>
      <c r="L689" s="97">
        <f>Annual!L704</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775</v>
      </c>
      <c r="I690" s="99" t="s">
        <v>366</v>
      </c>
      <c r="J690" s="109">
        <f>Annual!J705</f>
        <v>0.72</v>
      </c>
      <c r="K690" s="561">
        <f>Annual!K705</f>
        <v>5.5E-2</v>
      </c>
      <c r="L690" s="97">
        <f>Annual!L705</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Annual!J706</f>
        <v>0.72</v>
      </c>
      <c r="K691" s="561">
        <f>Annual!K706</f>
        <v>5.5E-2</v>
      </c>
      <c r="L691" s="97">
        <f>Annual!L706</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Annual!J707</f>
        <v>0.72</v>
      </c>
      <c r="K692" s="561">
        <f>Annual!K707</f>
        <v>5.5E-2</v>
      </c>
      <c r="L692" s="97">
        <f>Annual!L707</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Annual!J708</f>
        <v>0.72</v>
      </c>
      <c r="K693" s="561">
        <f>Annual!K708</f>
        <v>5.5E-2</v>
      </c>
      <c r="L693" s="97">
        <f>Annual!L708</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Annual!J709</f>
        <v>0.68</v>
      </c>
      <c r="K694" s="561">
        <f>Annual!K709</f>
        <v>0.125</v>
      </c>
      <c r="L694" s="97">
        <f>Annual!L709</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Annual!J710</f>
        <v>0.66</v>
      </c>
      <c r="K695" s="561">
        <f>Annual!K710</f>
        <v>0.105</v>
      </c>
      <c r="L695" s="97">
        <f>Annual!L710</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Annual!J711</f>
        <v>0.61</v>
      </c>
      <c r="K696" s="561">
        <f>Annual!K711</f>
        <v>0.105</v>
      </c>
      <c r="L696" s="97">
        <f>Annual!L711</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Annual!J712</f>
        <v>0.56999999999999995</v>
      </c>
      <c r="K697" s="561">
        <f>Annual!K712</f>
        <v>8.5000000000000006E-2</v>
      </c>
      <c r="L697" s="97">
        <f>Annual!L712</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Annual!J713</f>
        <v>0.54</v>
      </c>
      <c r="K698" s="561">
        <f>Annual!K713</f>
        <v>0.06</v>
      </c>
      <c r="L698" s="97">
        <f>Annual!L713</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Annual!J714</f>
        <v>0.52</v>
      </c>
      <c r="K699" s="561">
        <f>Annual!K714</f>
        <v>0.04</v>
      </c>
      <c r="L699" s="97">
        <f>Annual!L714</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776</v>
      </c>
      <c r="I700" s="99" t="s">
        <v>366</v>
      </c>
      <c r="J700" s="109">
        <f>Annual!J715</f>
        <v>0.72</v>
      </c>
      <c r="K700" s="561">
        <f>Annual!K715</f>
        <v>5.5E-2</v>
      </c>
      <c r="L700" s="97">
        <f>Annual!L715</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Annual!J716</f>
        <v>0.72</v>
      </c>
      <c r="K701" s="561">
        <f>Annual!K716</f>
        <v>5.5E-2</v>
      </c>
      <c r="L701" s="97">
        <f>Annual!L716</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Annual!J717</f>
        <v>0.72</v>
      </c>
      <c r="K702" s="561">
        <f>Annual!K717</f>
        <v>5.5E-2</v>
      </c>
      <c r="L702" s="97">
        <f>Annual!L717</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Annual!J718</f>
        <v>0.72</v>
      </c>
      <c r="K703" s="561">
        <f>Annual!K718</f>
        <v>5.5E-2</v>
      </c>
      <c r="L703" s="97">
        <f>Annual!L718</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Annual!J719</f>
        <v>0.68</v>
      </c>
      <c r="K704" s="561">
        <f>Annual!K719</f>
        <v>0.125</v>
      </c>
      <c r="L704" s="97">
        <f>Annual!L719</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Annual!J720</f>
        <v>0.66</v>
      </c>
      <c r="K705" s="561">
        <f>Annual!K720</f>
        <v>0.105</v>
      </c>
      <c r="L705" s="97">
        <f>Annual!L720</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Annual!J721</f>
        <v>0.61</v>
      </c>
      <c r="K706" s="561">
        <f>Annual!K721</f>
        <v>0.105</v>
      </c>
      <c r="L706" s="97">
        <f>Annual!L721</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Annual!J722</f>
        <v>0.56999999999999995</v>
      </c>
      <c r="K707" s="561">
        <f>Annual!K722</f>
        <v>8.5000000000000006E-2</v>
      </c>
      <c r="L707" s="97">
        <f>Annual!L722</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Annual!J723</f>
        <v>0.54</v>
      </c>
      <c r="K708" s="561">
        <f>Annual!K723</f>
        <v>0.06</v>
      </c>
      <c r="L708" s="97">
        <f>Annual!L723</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Annual!J724</f>
        <v>0.52</v>
      </c>
      <c r="K709" s="561">
        <f>Annual!K724</f>
        <v>0.04</v>
      </c>
      <c r="L709" s="97">
        <f>Annual!L724</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777</v>
      </c>
      <c r="I710" s="99" t="s">
        <v>366</v>
      </c>
      <c r="J710" s="109">
        <f>Annual!J725</f>
        <v>0.72</v>
      </c>
      <c r="K710" s="561">
        <f>Annual!K725</f>
        <v>5.5E-2</v>
      </c>
      <c r="L710" s="97">
        <f>Annual!L725</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Annual!J726</f>
        <v>0.72</v>
      </c>
      <c r="K711" s="561">
        <f>Annual!K726</f>
        <v>5.5E-2</v>
      </c>
      <c r="L711" s="97">
        <f>Annual!L726</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Annual!J727</f>
        <v>0.72</v>
      </c>
      <c r="K712" s="561">
        <f>Annual!K727</f>
        <v>5.5E-2</v>
      </c>
      <c r="L712" s="97">
        <f>Annual!L727</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Annual!J728</f>
        <v>0.72</v>
      </c>
      <c r="K713" s="561">
        <f>Annual!K728</f>
        <v>5.5E-2</v>
      </c>
      <c r="L713" s="97">
        <f>Annual!L728</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Annual!J729</f>
        <v>0.68</v>
      </c>
      <c r="K714" s="561">
        <f>Annual!K729</f>
        <v>0.125</v>
      </c>
      <c r="L714" s="97">
        <f>Annual!L729</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Annual!J730</f>
        <v>0.66</v>
      </c>
      <c r="K715" s="561">
        <f>Annual!K730</f>
        <v>0.105</v>
      </c>
      <c r="L715" s="97">
        <f>Annual!L730</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Annual!J731</f>
        <v>0.61</v>
      </c>
      <c r="K716" s="561">
        <f>Annual!K731</f>
        <v>0.105</v>
      </c>
      <c r="L716" s="97">
        <f>Annual!L731</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Annual!J732</f>
        <v>0.56999999999999995</v>
      </c>
      <c r="K717" s="561">
        <f>Annual!K732</f>
        <v>8.5000000000000006E-2</v>
      </c>
      <c r="L717" s="97">
        <f>Annual!L732</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Annual!J733</f>
        <v>0.54</v>
      </c>
      <c r="K718" s="561">
        <f>Annual!K733</f>
        <v>0.06</v>
      </c>
      <c r="L718" s="97">
        <f>Annual!L733</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Annual!J734</f>
        <v>0.52</v>
      </c>
      <c r="K719" s="561">
        <f>Annual!K734</f>
        <v>0.04</v>
      </c>
      <c r="L719" s="97">
        <f>Annual!L734</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778</v>
      </c>
      <c r="I720" s="99" t="s">
        <v>366</v>
      </c>
      <c r="J720" s="109">
        <f>Annual!J735</f>
        <v>0.72</v>
      </c>
      <c r="K720" s="561">
        <f>Annual!K735</f>
        <v>5.5E-2</v>
      </c>
      <c r="L720" s="97">
        <f>Annual!L735</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Annual!J736</f>
        <v>0.72</v>
      </c>
      <c r="K721" s="561">
        <f>Annual!K736</f>
        <v>5.5E-2</v>
      </c>
      <c r="L721" s="97">
        <f>Annual!L736</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Annual!J737</f>
        <v>0.72</v>
      </c>
      <c r="K722" s="561">
        <f>Annual!K737</f>
        <v>5.5E-2</v>
      </c>
      <c r="L722" s="97">
        <f>Annual!L737</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Annual!J738</f>
        <v>0.72</v>
      </c>
      <c r="K723" s="561">
        <f>Annual!K738</f>
        <v>5.5E-2</v>
      </c>
      <c r="L723" s="97">
        <f>Annual!L738</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Annual!J739</f>
        <v>0.68</v>
      </c>
      <c r="K724" s="561">
        <f>Annual!K739</f>
        <v>0.125</v>
      </c>
      <c r="L724" s="97">
        <f>Annual!L739</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Annual!J740</f>
        <v>0.66</v>
      </c>
      <c r="K725" s="561">
        <f>Annual!K740</f>
        <v>0.105</v>
      </c>
      <c r="L725" s="97">
        <f>Annual!L740</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Annual!J741</f>
        <v>0.61</v>
      </c>
      <c r="K726" s="561">
        <f>Annual!K741</f>
        <v>0.105</v>
      </c>
      <c r="L726" s="97">
        <f>Annual!L741</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Annual!J742</f>
        <v>0.56999999999999995</v>
      </c>
      <c r="K727" s="561">
        <f>Annual!K742</f>
        <v>8.5000000000000006E-2</v>
      </c>
      <c r="L727" s="97">
        <f>Annual!L742</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Annual!J743</f>
        <v>0.54</v>
      </c>
      <c r="K728" s="561">
        <f>Annual!K743</f>
        <v>0.06</v>
      </c>
      <c r="L728" s="97">
        <f>Annual!L743</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Annual!J744</f>
        <v>0.52</v>
      </c>
      <c r="K729" s="561">
        <f>Annual!K744</f>
        <v>0.04</v>
      </c>
      <c r="L729" s="97">
        <f>Annual!L744</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779</v>
      </c>
      <c r="I730" s="99" t="s">
        <v>366</v>
      </c>
      <c r="J730" s="109">
        <f>Annual!J745</f>
        <v>0.72</v>
      </c>
      <c r="K730" s="561">
        <f>Annual!K745</f>
        <v>5.5E-2</v>
      </c>
      <c r="L730" s="97">
        <f>Annual!L745</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Annual!J746</f>
        <v>0.72</v>
      </c>
      <c r="K731" s="561">
        <f>Annual!K746</f>
        <v>5.5E-2</v>
      </c>
      <c r="L731" s="97">
        <f>Annual!L746</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Annual!J747</f>
        <v>0.72</v>
      </c>
      <c r="K732" s="561">
        <f>Annual!K747</f>
        <v>5.5E-2</v>
      </c>
      <c r="L732" s="97">
        <f>Annual!L747</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Annual!J748</f>
        <v>0.72</v>
      </c>
      <c r="K733" s="561">
        <f>Annual!K748</f>
        <v>5.5E-2</v>
      </c>
      <c r="L733" s="97">
        <f>Annual!L748</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Annual!J749</f>
        <v>0.68</v>
      </c>
      <c r="K734" s="561">
        <f>Annual!K749</f>
        <v>0.125</v>
      </c>
      <c r="L734" s="97">
        <f>Annual!L749</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Annual!J750</f>
        <v>0.66</v>
      </c>
      <c r="K735" s="561">
        <f>Annual!K750</f>
        <v>0.105</v>
      </c>
      <c r="L735" s="97">
        <f>Annual!L750</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Annual!J751</f>
        <v>0.61</v>
      </c>
      <c r="K736" s="561">
        <f>Annual!K751</f>
        <v>0.105</v>
      </c>
      <c r="L736" s="97">
        <f>Annual!L751</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Annual!J752</f>
        <v>0.56999999999999995</v>
      </c>
      <c r="K737" s="561">
        <f>Annual!K752</f>
        <v>8.5000000000000006E-2</v>
      </c>
      <c r="L737" s="97">
        <f>Annual!L752</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Annual!J753</f>
        <v>0.54</v>
      </c>
      <c r="K738" s="561">
        <f>Annual!K753</f>
        <v>0.06</v>
      </c>
      <c r="L738" s="97">
        <f>Annual!L753</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Annual!J754</f>
        <v>0.52</v>
      </c>
      <c r="K739" s="561">
        <f>Annual!K754</f>
        <v>0.04</v>
      </c>
      <c r="L739" s="97">
        <f>Annual!L754</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4"/>
      <c r="M755" s="892"/>
      <c r="N755" s="892"/>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861</v>
      </c>
      <c r="S759" s="101" t="s">
        <v>862</v>
      </c>
      <c r="T759" s="101" t="s">
        <v>863</v>
      </c>
      <c r="U759" s="101" t="s">
        <v>1071</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772</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773</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774</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775</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776</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777</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778</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779</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874</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861</v>
      </c>
      <c r="Q904" s="23" t="s">
        <v>862</v>
      </c>
      <c r="R904" s="23" t="s">
        <v>863</v>
      </c>
      <c r="S904" s="23" t="s">
        <v>1071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800</v>
      </c>
      <c r="J905" s="143" t="s">
        <v>366</v>
      </c>
      <c r="K905" s="673">
        <f>Annual!K920</f>
        <v>1000</v>
      </c>
      <c r="L905" s="673">
        <f>Annual!L920</f>
        <v>1000</v>
      </c>
      <c r="M905" s="673">
        <f>Annual!M920</f>
        <v>1000</v>
      </c>
      <c r="N905" s="673">
        <f>Annual!N920</f>
        <v>1000</v>
      </c>
      <c r="O905" s="673">
        <f>Annual!O920</f>
        <v>1000</v>
      </c>
      <c r="P905" s="673">
        <f>Annual!P920</f>
        <v>1000</v>
      </c>
      <c r="Q905" s="673">
        <f>Annual!Q920</f>
        <v>1000</v>
      </c>
      <c r="R905" s="673">
        <f>Annual!R920</f>
        <v>500</v>
      </c>
      <c r="S905" s="673">
        <f>Annual!S920</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Annual!K921</f>
        <v>50</v>
      </c>
      <c r="L906" s="673">
        <f>Annual!L921</f>
        <v>50</v>
      </c>
      <c r="M906" s="673">
        <f>Annual!M921</f>
        <v>50</v>
      </c>
      <c r="N906" s="673">
        <f>Annual!N921</f>
        <v>50</v>
      </c>
      <c r="O906" s="673">
        <f>Annual!O921</f>
        <v>50</v>
      </c>
      <c r="P906" s="673">
        <f>Annual!P921</f>
        <v>50</v>
      </c>
      <c r="Q906" s="673">
        <f>Annual!Q921</f>
        <v>50</v>
      </c>
      <c r="R906" s="673">
        <f>Annual!R921</f>
        <v>50</v>
      </c>
      <c r="S906" s="673">
        <f>Annual!S921</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Annual!K922</f>
        <v>100</v>
      </c>
      <c r="L907" s="673">
        <f>Annual!L922</f>
        <v>100</v>
      </c>
      <c r="M907" s="673">
        <f>Annual!M922</f>
        <v>100</v>
      </c>
      <c r="N907" s="673">
        <f>Annual!N922</f>
        <v>100</v>
      </c>
      <c r="O907" s="673">
        <f>Annual!O922</f>
        <v>100</v>
      </c>
      <c r="P907" s="673">
        <f>Annual!P922</f>
        <v>100</v>
      </c>
      <c r="Q907" s="673">
        <f>Annual!Q922</f>
        <v>100</v>
      </c>
      <c r="R907" s="673">
        <f>Annual!R922</f>
        <v>100</v>
      </c>
      <c r="S907" s="673">
        <f>Annual!S922</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Annual!K923</f>
        <v>100</v>
      </c>
      <c r="L908" s="673">
        <f>Annual!L923</f>
        <v>100</v>
      </c>
      <c r="M908" s="673">
        <f>Annual!M923</f>
        <v>100</v>
      </c>
      <c r="N908" s="673">
        <f>Annual!N923</f>
        <v>100</v>
      </c>
      <c r="O908" s="673">
        <f>Annual!O923</f>
        <v>100</v>
      </c>
      <c r="P908" s="673">
        <f>Annual!P923</f>
        <v>100</v>
      </c>
      <c r="Q908" s="673">
        <f>Annual!Q923</f>
        <v>100</v>
      </c>
      <c r="R908" s="673">
        <f>Annual!R923</f>
        <v>100</v>
      </c>
      <c r="S908" s="673">
        <f>Annual!S923</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Annual!K924</f>
        <v>100</v>
      </c>
      <c r="L909" s="673">
        <f>Annual!L924</f>
        <v>100</v>
      </c>
      <c r="M909" s="673">
        <f>Annual!M924</f>
        <v>100</v>
      </c>
      <c r="N909" s="673">
        <f>Annual!N924</f>
        <v>100</v>
      </c>
      <c r="O909" s="673">
        <f>Annual!O924</f>
        <v>100</v>
      </c>
      <c r="P909" s="673">
        <f>Annual!P924</f>
        <v>100</v>
      </c>
      <c r="Q909" s="673">
        <f>Annual!Q924</f>
        <v>100</v>
      </c>
      <c r="R909" s="673">
        <f>Annual!R924</f>
        <v>100</v>
      </c>
      <c r="S909" s="673">
        <f>Annual!S924</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Annual!K925</f>
        <v>100</v>
      </c>
      <c r="L910" s="673">
        <f>Annual!L925</f>
        <v>100</v>
      </c>
      <c r="M910" s="673">
        <f>Annual!M925</f>
        <v>100</v>
      </c>
      <c r="N910" s="673">
        <f>Annual!N925</f>
        <v>100</v>
      </c>
      <c r="O910" s="673">
        <f>Annual!O925</f>
        <v>100</v>
      </c>
      <c r="P910" s="673">
        <f>Annual!P925</f>
        <v>100</v>
      </c>
      <c r="Q910" s="673">
        <f>Annual!Q925</f>
        <v>100</v>
      </c>
      <c r="R910" s="673">
        <f>Annual!R925</f>
        <v>100</v>
      </c>
      <c r="S910" s="673">
        <f>Annual!S925</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Annual!K926</f>
        <v>1000</v>
      </c>
      <c r="L911" s="673">
        <f>Annual!L926</f>
        <v>1000</v>
      </c>
      <c r="M911" s="673">
        <f>Annual!M926</f>
        <v>1000</v>
      </c>
      <c r="N911" s="673">
        <f>Annual!N926</f>
        <v>1000</v>
      </c>
      <c r="O911" s="673">
        <f>Annual!O926</f>
        <v>1000</v>
      </c>
      <c r="P911" s="673">
        <f>Annual!P926</f>
        <v>1000</v>
      </c>
      <c r="Q911" s="673">
        <f>Annual!Q926</f>
        <v>1000</v>
      </c>
      <c r="R911" s="673">
        <f>Annual!R926</f>
        <v>500</v>
      </c>
      <c r="S911" s="673">
        <f>Annual!S926</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Annual!K927</f>
        <v>1000</v>
      </c>
      <c r="L912" s="673">
        <f>Annual!L927</f>
        <v>1000</v>
      </c>
      <c r="M912" s="673">
        <f>Annual!M927</f>
        <v>1000</v>
      </c>
      <c r="N912" s="673">
        <f>Annual!N927</f>
        <v>1000</v>
      </c>
      <c r="O912" s="673">
        <f>Annual!O927</f>
        <v>1000</v>
      </c>
      <c r="P912" s="673">
        <f>Annual!P927</f>
        <v>1000</v>
      </c>
      <c r="Q912" s="673">
        <f>Annual!Q927</f>
        <v>1000</v>
      </c>
      <c r="R912" s="673">
        <f>Annual!R927</f>
        <v>500</v>
      </c>
      <c r="S912" s="673">
        <f>Annual!S927</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Annual!K928</f>
        <v>1000</v>
      </c>
      <c r="L913" s="673">
        <f>Annual!L928</f>
        <v>1000</v>
      </c>
      <c r="M913" s="673">
        <f>Annual!M928</f>
        <v>1000</v>
      </c>
      <c r="N913" s="673">
        <f>Annual!N928</f>
        <v>1000</v>
      </c>
      <c r="O913" s="673">
        <f>Annual!O928</f>
        <v>1000</v>
      </c>
      <c r="P913" s="673">
        <f>Annual!P928</f>
        <v>1000</v>
      </c>
      <c r="Q913" s="673">
        <f>Annual!Q928</f>
        <v>1000</v>
      </c>
      <c r="R913" s="673">
        <f>Annual!R928</f>
        <v>500</v>
      </c>
      <c r="S913" s="673">
        <f>Annual!S928</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Annual!K929</f>
        <v>1000</v>
      </c>
      <c r="L914" s="673">
        <f>Annual!L929</f>
        <v>1000</v>
      </c>
      <c r="M914" s="673">
        <f>Annual!M929</f>
        <v>1000</v>
      </c>
      <c r="N914" s="673">
        <f>Annual!N929</f>
        <v>1000</v>
      </c>
      <c r="O914" s="673">
        <f>Annual!O929</f>
        <v>1000</v>
      </c>
      <c r="P914" s="673">
        <f>Annual!P929</f>
        <v>1000</v>
      </c>
      <c r="Q914" s="673">
        <f>Annual!Q929</f>
        <v>1000</v>
      </c>
      <c r="R914" s="673">
        <f>Annual!R929</f>
        <v>500</v>
      </c>
      <c r="S914" s="673">
        <f>Annual!S929</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Annual!K930</f>
        <v>1000</v>
      </c>
      <c r="L915" s="673">
        <f>Annual!L930</f>
        <v>1000</v>
      </c>
      <c r="M915" s="673">
        <f>Annual!M930</f>
        <v>1000</v>
      </c>
      <c r="N915" s="673">
        <f>Annual!N930</f>
        <v>1000</v>
      </c>
      <c r="O915" s="673">
        <f>Annual!O930</f>
        <v>1000</v>
      </c>
      <c r="P915" s="673">
        <f>Annual!P930</f>
        <v>1000</v>
      </c>
      <c r="Q915" s="673">
        <f>Annual!Q930</f>
        <v>1000</v>
      </c>
      <c r="R915" s="673">
        <f>Annual!R930</f>
        <v>500</v>
      </c>
      <c r="S915" s="673">
        <f>Annual!S930</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Annual!K931</f>
        <v>50</v>
      </c>
      <c r="L916" s="673">
        <f>Annual!L931</f>
        <v>50</v>
      </c>
      <c r="M916" s="673">
        <f>Annual!M931</f>
        <v>50</v>
      </c>
      <c r="N916" s="673">
        <f>Annual!N931</f>
        <v>50</v>
      </c>
      <c r="O916" s="673">
        <f>Annual!O931</f>
        <v>50</v>
      </c>
      <c r="P916" s="673">
        <f>Annual!P931</f>
        <v>50</v>
      </c>
      <c r="Q916" s="673">
        <f>Annual!Q931</f>
        <v>50</v>
      </c>
      <c r="R916" s="673">
        <f>Annual!R931</f>
        <v>50</v>
      </c>
      <c r="S916" s="673">
        <f>Annual!S931</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Annual!K932</f>
        <v>100</v>
      </c>
      <c r="L917" s="673">
        <f>Annual!L932</f>
        <v>100</v>
      </c>
      <c r="M917" s="673">
        <f>Annual!M932</f>
        <v>100</v>
      </c>
      <c r="N917" s="673">
        <f>Annual!N932</f>
        <v>100</v>
      </c>
      <c r="O917" s="673">
        <f>Annual!O932</f>
        <v>100</v>
      </c>
      <c r="P917" s="673">
        <f>Annual!P932</f>
        <v>100</v>
      </c>
      <c r="Q917" s="673">
        <f>Annual!Q932</f>
        <v>100</v>
      </c>
      <c r="R917" s="673">
        <f>Annual!R932</f>
        <v>100</v>
      </c>
      <c r="S917" s="673">
        <f>Annual!S932</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Annual!K933</f>
        <v>100</v>
      </c>
      <c r="L918" s="673">
        <f>Annual!L933</f>
        <v>100</v>
      </c>
      <c r="M918" s="673">
        <f>Annual!M933</f>
        <v>100</v>
      </c>
      <c r="N918" s="673">
        <f>Annual!N933</f>
        <v>100</v>
      </c>
      <c r="O918" s="673">
        <f>Annual!O933</f>
        <v>100</v>
      </c>
      <c r="P918" s="673">
        <f>Annual!P933</f>
        <v>100</v>
      </c>
      <c r="Q918" s="673">
        <f>Annual!Q933</f>
        <v>100</v>
      </c>
      <c r="R918" s="673">
        <f>Annual!R933</f>
        <v>100</v>
      </c>
      <c r="S918" s="673">
        <f>Annual!S933</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Annual!K934</f>
        <v>100</v>
      </c>
      <c r="L919" s="673">
        <f>Annual!L934</f>
        <v>100</v>
      </c>
      <c r="M919" s="673">
        <f>Annual!M934</f>
        <v>100</v>
      </c>
      <c r="N919" s="673">
        <f>Annual!N934</f>
        <v>100</v>
      </c>
      <c r="O919" s="673">
        <f>Annual!O934</f>
        <v>100</v>
      </c>
      <c r="P919" s="673">
        <f>Annual!P934</f>
        <v>100</v>
      </c>
      <c r="Q919" s="673">
        <f>Annual!Q934</f>
        <v>100</v>
      </c>
      <c r="R919" s="673">
        <f>Annual!R934</f>
        <v>100</v>
      </c>
      <c r="S919" s="673">
        <f>Annual!S934</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Annual!K935</f>
        <v>100</v>
      </c>
      <c r="L920" s="673">
        <f>Annual!L935</f>
        <v>100</v>
      </c>
      <c r="M920" s="673">
        <f>Annual!M935</f>
        <v>100</v>
      </c>
      <c r="N920" s="673">
        <f>Annual!N935</f>
        <v>100</v>
      </c>
      <c r="O920" s="673">
        <f>Annual!O935</f>
        <v>100</v>
      </c>
      <c r="P920" s="673">
        <f>Annual!P935</f>
        <v>100</v>
      </c>
      <c r="Q920" s="673">
        <f>Annual!Q935</f>
        <v>100</v>
      </c>
      <c r="R920" s="673">
        <f>Annual!R935</f>
        <v>100</v>
      </c>
      <c r="S920" s="673">
        <f>Annual!S935</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Annual!K936</f>
        <v>1000</v>
      </c>
      <c r="L921" s="673">
        <f>Annual!L936</f>
        <v>1000</v>
      </c>
      <c r="M921" s="673">
        <f>Annual!M936</f>
        <v>1000</v>
      </c>
      <c r="N921" s="673">
        <f>Annual!N936</f>
        <v>1000</v>
      </c>
      <c r="O921" s="673">
        <f>Annual!O936</f>
        <v>1000</v>
      </c>
      <c r="P921" s="673">
        <f>Annual!P936</f>
        <v>1000</v>
      </c>
      <c r="Q921" s="673">
        <f>Annual!Q936</f>
        <v>1000</v>
      </c>
      <c r="R921" s="673">
        <f>Annual!R936</f>
        <v>500</v>
      </c>
      <c r="S921" s="673">
        <f>Annual!S936</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Annual!K937</f>
        <v>1000</v>
      </c>
      <c r="L922" s="673">
        <f>Annual!L937</f>
        <v>1000</v>
      </c>
      <c r="M922" s="673">
        <f>Annual!M937</f>
        <v>1000</v>
      </c>
      <c r="N922" s="673">
        <f>Annual!N937</f>
        <v>1000</v>
      </c>
      <c r="O922" s="673">
        <f>Annual!O937</f>
        <v>1000</v>
      </c>
      <c r="P922" s="673">
        <f>Annual!P937</f>
        <v>1000</v>
      </c>
      <c r="Q922" s="673">
        <f>Annual!Q937</f>
        <v>1000</v>
      </c>
      <c r="R922" s="673">
        <f>Annual!R937</f>
        <v>500</v>
      </c>
      <c r="S922" s="673">
        <f>Annual!S937</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Annual!K938</f>
        <v>1000</v>
      </c>
      <c r="L923" s="673">
        <f>Annual!L938</f>
        <v>1000</v>
      </c>
      <c r="M923" s="673">
        <f>Annual!M938</f>
        <v>1000</v>
      </c>
      <c r="N923" s="673">
        <f>Annual!N938</f>
        <v>1000</v>
      </c>
      <c r="O923" s="673">
        <f>Annual!O938</f>
        <v>1000</v>
      </c>
      <c r="P923" s="673">
        <f>Annual!P938</f>
        <v>1000</v>
      </c>
      <c r="Q923" s="673">
        <f>Annual!Q938</f>
        <v>1000</v>
      </c>
      <c r="R923" s="673">
        <f>Annual!R938</f>
        <v>500</v>
      </c>
      <c r="S923" s="673">
        <f>Annual!S938</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Annual!K939</f>
        <v>1000</v>
      </c>
      <c r="L924" s="673">
        <f>Annual!L939</f>
        <v>1000</v>
      </c>
      <c r="M924" s="673">
        <f>Annual!M939</f>
        <v>1000</v>
      </c>
      <c r="N924" s="673">
        <f>Annual!N939</f>
        <v>1000</v>
      </c>
      <c r="O924" s="673">
        <f>Annual!O939</f>
        <v>1000</v>
      </c>
      <c r="P924" s="673">
        <f>Annual!P939</f>
        <v>1000</v>
      </c>
      <c r="Q924" s="673">
        <f>Annual!Q939</f>
        <v>1000</v>
      </c>
      <c r="R924" s="673">
        <f>Annual!R939</f>
        <v>500</v>
      </c>
      <c r="S924" s="673">
        <f>Annual!S939</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772</v>
      </c>
      <c r="J925" s="99" t="s">
        <v>364</v>
      </c>
      <c r="K925" s="673">
        <f>Annual!K940</f>
        <v>1000</v>
      </c>
      <c r="L925" s="673">
        <f>Annual!L940</f>
        <v>1000</v>
      </c>
      <c r="M925" s="673">
        <f>Annual!M940</f>
        <v>1000</v>
      </c>
      <c r="N925" s="673">
        <f>Annual!N940</f>
        <v>1000</v>
      </c>
      <c r="O925" s="673">
        <f>Annual!O940</f>
        <v>1000</v>
      </c>
      <c r="P925" s="673">
        <f>Annual!P940</f>
        <v>1000</v>
      </c>
      <c r="Q925" s="673">
        <f>Annual!Q940</f>
        <v>1000</v>
      </c>
      <c r="R925" s="673">
        <f>Annual!R940</f>
        <v>500</v>
      </c>
      <c r="S925" s="673">
        <f>Annual!S940</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Annual!K941</f>
        <v>50</v>
      </c>
      <c r="L926" s="673">
        <f>Annual!L941</f>
        <v>50</v>
      </c>
      <c r="M926" s="673">
        <f>Annual!M941</f>
        <v>50</v>
      </c>
      <c r="N926" s="673">
        <f>Annual!N941</f>
        <v>50</v>
      </c>
      <c r="O926" s="673">
        <f>Annual!O941</f>
        <v>50</v>
      </c>
      <c r="P926" s="673">
        <f>Annual!P941</f>
        <v>50</v>
      </c>
      <c r="Q926" s="673">
        <f>Annual!Q941</f>
        <v>50</v>
      </c>
      <c r="R926" s="673">
        <f>Annual!R941</f>
        <v>50</v>
      </c>
      <c r="S926" s="673">
        <f>Annual!S941</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Annual!K942</f>
        <v>100</v>
      </c>
      <c r="L927" s="673">
        <f>Annual!L942</f>
        <v>100</v>
      </c>
      <c r="M927" s="673">
        <f>Annual!M942</f>
        <v>100</v>
      </c>
      <c r="N927" s="673">
        <f>Annual!N942</f>
        <v>100</v>
      </c>
      <c r="O927" s="673">
        <f>Annual!O942</f>
        <v>100</v>
      </c>
      <c r="P927" s="673">
        <f>Annual!P942</f>
        <v>100</v>
      </c>
      <c r="Q927" s="673">
        <f>Annual!Q942</f>
        <v>100</v>
      </c>
      <c r="R927" s="673">
        <f>Annual!R942</f>
        <v>100</v>
      </c>
      <c r="S927" s="673">
        <f>Annual!S942</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Annual!K943</f>
        <v>100</v>
      </c>
      <c r="L928" s="673">
        <f>Annual!L943</f>
        <v>100</v>
      </c>
      <c r="M928" s="673">
        <f>Annual!M943</f>
        <v>100</v>
      </c>
      <c r="N928" s="673">
        <f>Annual!N943</f>
        <v>100</v>
      </c>
      <c r="O928" s="673">
        <f>Annual!O943</f>
        <v>100</v>
      </c>
      <c r="P928" s="673">
        <f>Annual!P943</f>
        <v>100</v>
      </c>
      <c r="Q928" s="673">
        <f>Annual!Q943</f>
        <v>100</v>
      </c>
      <c r="R928" s="673">
        <f>Annual!R943</f>
        <v>100</v>
      </c>
      <c r="S928" s="673">
        <f>Annual!S943</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Annual!K944</f>
        <v>100</v>
      </c>
      <c r="L929" s="673">
        <f>Annual!L944</f>
        <v>100</v>
      </c>
      <c r="M929" s="673">
        <f>Annual!M944</f>
        <v>100</v>
      </c>
      <c r="N929" s="673">
        <f>Annual!N944</f>
        <v>100</v>
      </c>
      <c r="O929" s="673">
        <f>Annual!O944</f>
        <v>100</v>
      </c>
      <c r="P929" s="673">
        <f>Annual!P944</f>
        <v>100</v>
      </c>
      <c r="Q929" s="673">
        <f>Annual!Q944</f>
        <v>100</v>
      </c>
      <c r="R929" s="673">
        <f>Annual!R944</f>
        <v>100</v>
      </c>
      <c r="S929" s="673">
        <f>Annual!S944</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Annual!K945</f>
        <v>100</v>
      </c>
      <c r="L930" s="673">
        <f>Annual!L945</f>
        <v>100</v>
      </c>
      <c r="M930" s="673">
        <f>Annual!M945</f>
        <v>100</v>
      </c>
      <c r="N930" s="673">
        <f>Annual!N945</f>
        <v>100</v>
      </c>
      <c r="O930" s="673">
        <f>Annual!O945</f>
        <v>100</v>
      </c>
      <c r="P930" s="673">
        <f>Annual!P945</f>
        <v>100</v>
      </c>
      <c r="Q930" s="673">
        <f>Annual!Q945</f>
        <v>100</v>
      </c>
      <c r="R930" s="673">
        <f>Annual!R945</f>
        <v>100</v>
      </c>
      <c r="S930" s="673">
        <f>Annual!S945</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Annual!K946</f>
        <v>1000</v>
      </c>
      <c r="L931" s="673">
        <f>Annual!L946</f>
        <v>1000</v>
      </c>
      <c r="M931" s="673">
        <f>Annual!M946</f>
        <v>1000</v>
      </c>
      <c r="N931" s="673">
        <f>Annual!N946</f>
        <v>1000</v>
      </c>
      <c r="O931" s="673">
        <f>Annual!O946</f>
        <v>1000</v>
      </c>
      <c r="P931" s="673">
        <f>Annual!P946</f>
        <v>1000</v>
      </c>
      <c r="Q931" s="673">
        <f>Annual!Q946</f>
        <v>1000</v>
      </c>
      <c r="R931" s="673">
        <f>Annual!R946</f>
        <v>500</v>
      </c>
      <c r="S931" s="673">
        <f>Annual!S946</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Annual!K947</f>
        <v>1000</v>
      </c>
      <c r="L932" s="673">
        <f>Annual!L947</f>
        <v>1000</v>
      </c>
      <c r="M932" s="673">
        <f>Annual!M947</f>
        <v>1000</v>
      </c>
      <c r="N932" s="673">
        <f>Annual!N947</f>
        <v>1000</v>
      </c>
      <c r="O932" s="673">
        <f>Annual!O947</f>
        <v>1000</v>
      </c>
      <c r="P932" s="673">
        <f>Annual!P947</f>
        <v>1000</v>
      </c>
      <c r="Q932" s="673">
        <f>Annual!Q947</f>
        <v>1000</v>
      </c>
      <c r="R932" s="673">
        <f>Annual!R947</f>
        <v>500</v>
      </c>
      <c r="S932" s="673">
        <f>Annual!S947</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Annual!K948</f>
        <v>1000</v>
      </c>
      <c r="L933" s="673">
        <f>Annual!L948</f>
        <v>1000</v>
      </c>
      <c r="M933" s="673">
        <f>Annual!M948</f>
        <v>1000</v>
      </c>
      <c r="N933" s="673">
        <f>Annual!N948</f>
        <v>1000</v>
      </c>
      <c r="O933" s="673">
        <f>Annual!O948</f>
        <v>1000</v>
      </c>
      <c r="P933" s="673">
        <f>Annual!P948</f>
        <v>1000</v>
      </c>
      <c r="Q933" s="673">
        <f>Annual!Q948</f>
        <v>1000</v>
      </c>
      <c r="R933" s="673">
        <f>Annual!R948</f>
        <v>500</v>
      </c>
      <c r="S933" s="673">
        <f>Annual!S948</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Annual!K949</f>
        <v>1000</v>
      </c>
      <c r="L934" s="673">
        <f>Annual!L949</f>
        <v>1000</v>
      </c>
      <c r="M934" s="673">
        <f>Annual!M949</f>
        <v>1000</v>
      </c>
      <c r="N934" s="673">
        <f>Annual!N949</f>
        <v>1000</v>
      </c>
      <c r="O934" s="673">
        <f>Annual!O949</f>
        <v>1000</v>
      </c>
      <c r="P934" s="673">
        <f>Annual!P949</f>
        <v>1000</v>
      </c>
      <c r="Q934" s="673">
        <f>Annual!Q949</f>
        <v>1000</v>
      </c>
      <c r="R934" s="673">
        <f>Annual!R949</f>
        <v>500</v>
      </c>
      <c r="S934" s="673">
        <f>Annual!S949</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773</v>
      </c>
      <c r="J935" s="99" t="s">
        <v>364</v>
      </c>
      <c r="K935" s="673">
        <f>Annual!K950</f>
        <v>1000</v>
      </c>
      <c r="L935" s="673">
        <f>Annual!L950</f>
        <v>1000</v>
      </c>
      <c r="M935" s="673">
        <f>Annual!M950</f>
        <v>1000</v>
      </c>
      <c r="N935" s="673">
        <f>Annual!N950</f>
        <v>1000</v>
      </c>
      <c r="O935" s="673">
        <f>Annual!O950</f>
        <v>1000</v>
      </c>
      <c r="P935" s="673">
        <f>Annual!P950</f>
        <v>1000</v>
      </c>
      <c r="Q935" s="673">
        <f>Annual!Q950</f>
        <v>1000</v>
      </c>
      <c r="R935" s="673">
        <f>Annual!R950</f>
        <v>500</v>
      </c>
      <c r="S935" s="673">
        <f>Annual!S950</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Annual!K951</f>
        <v>50</v>
      </c>
      <c r="L936" s="673">
        <f>Annual!L951</f>
        <v>50</v>
      </c>
      <c r="M936" s="673">
        <f>Annual!M951</f>
        <v>50</v>
      </c>
      <c r="N936" s="673">
        <f>Annual!N951</f>
        <v>50</v>
      </c>
      <c r="O936" s="673">
        <f>Annual!O951</f>
        <v>50</v>
      </c>
      <c r="P936" s="673">
        <f>Annual!P951</f>
        <v>50</v>
      </c>
      <c r="Q936" s="673">
        <f>Annual!Q951</f>
        <v>50</v>
      </c>
      <c r="R936" s="673">
        <f>Annual!R951</f>
        <v>50</v>
      </c>
      <c r="S936" s="673">
        <f>Annual!S951</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Annual!K952</f>
        <v>100</v>
      </c>
      <c r="L937" s="673">
        <f>Annual!L952</f>
        <v>100</v>
      </c>
      <c r="M937" s="673">
        <f>Annual!M952</f>
        <v>100</v>
      </c>
      <c r="N937" s="673">
        <f>Annual!N952</f>
        <v>100</v>
      </c>
      <c r="O937" s="673">
        <f>Annual!O952</f>
        <v>100</v>
      </c>
      <c r="P937" s="673">
        <f>Annual!P952</f>
        <v>100</v>
      </c>
      <c r="Q937" s="673">
        <f>Annual!Q952</f>
        <v>100</v>
      </c>
      <c r="R937" s="673">
        <f>Annual!R952</f>
        <v>100</v>
      </c>
      <c r="S937" s="673">
        <f>Annual!S952</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Annual!K953</f>
        <v>100</v>
      </c>
      <c r="L938" s="673">
        <f>Annual!L953</f>
        <v>100</v>
      </c>
      <c r="M938" s="673">
        <f>Annual!M953</f>
        <v>100</v>
      </c>
      <c r="N938" s="673">
        <f>Annual!N953</f>
        <v>100</v>
      </c>
      <c r="O938" s="673">
        <f>Annual!O953</f>
        <v>100</v>
      </c>
      <c r="P938" s="673">
        <f>Annual!P953</f>
        <v>100</v>
      </c>
      <c r="Q938" s="673">
        <f>Annual!Q953</f>
        <v>100</v>
      </c>
      <c r="R938" s="673">
        <f>Annual!R953</f>
        <v>100</v>
      </c>
      <c r="S938" s="673">
        <f>Annual!S953</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Annual!K954</f>
        <v>100</v>
      </c>
      <c r="L939" s="673">
        <f>Annual!L954</f>
        <v>100</v>
      </c>
      <c r="M939" s="673">
        <f>Annual!M954</f>
        <v>100</v>
      </c>
      <c r="N939" s="673">
        <f>Annual!N954</f>
        <v>100</v>
      </c>
      <c r="O939" s="673">
        <f>Annual!O954</f>
        <v>100</v>
      </c>
      <c r="P939" s="673">
        <f>Annual!P954</f>
        <v>100</v>
      </c>
      <c r="Q939" s="673">
        <f>Annual!Q954</f>
        <v>100</v>
      </c>
      <c r="R939" s="673">
        <f>Annual!R954</f>
        <v>100</v>
      </c>
      <c r="S939" s="673">
        <f>Annual!S954</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Annual!K955</f>
        <v>100</v>
      </c>
      <c r="L940" s="673">
        <f>Annual!L955</f>
        <v>100</v>
      </c>
      <c r="M940" s="673">
        <f>Annual!M955</f>
        <v>100</v>
      </c>
      <c r="N940" s="673">
        <f>Annual!N955</f>
        <v>100</v>
      </c>
      <c r="O940" s="673">
        <f>Annual!O955</f>
        <v>100</v>
      </c>
      <c r="P940" s="673">
        <f>Annual!P955</f>
        <v>100</v>
      </c>
      <c r="Q940" s="673">
        <f>Annual!Q955</f>
        <v>100</v>
      </c>
      <c r="R940" s="673">
        <f>Annual!R955</f>
        <v>100</v>
      </c>
      <c r="S940" s="673">
        <f>Annual!S955</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Annual!K956</f>
        <v>1000</v>
      </c>
      <c r="L941" s="673">
        <f>Annual!L956</f>
        <v>1000</v>
      </c>
      <c r="M941" s="673">
        <f>Annual!M956</f>
        <v>1000</v>
      </c>
      <c r="N941" s="673">
        <f>Annual!N956</f>
        <v>1000</v>
      </c>
      <c r="O941" s="673">
        <f>Annual!O956</f>
        <v>1000</v>
      </c>
      <c r="P941" s="673">
        <f>Annual!P956</f>
        <v>1000</v>
      </c>
      <c r="Q941" s="673">
        <f>Annual!Q956</f>
        <v>1000</v>
      </c>
      <c r="R941" s="673">
        <f>Annual!R956</f>
        <v>500</v>
      </c>
      <c r="S941" s="673">
        <f>Annual!S956</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Annual!K957</f>
        <v>1000</v>
      </c>
      <c r="L942" s="673">
        <f>Annual!L957</f>
        <v>1000</v>
      </c>
      <c r="M942" s="673">
        <f>Annual!M957</f>
        <v>1000</v>
      </c>
      <c r="N942" s="673">
        <f>Annual!N957</f>
        <v>1000</v>
      </c>
      <c r="O942" s="673">
        <f>Annual!O957</f>
        <v>1000</v>
      </c>
      <c r="P942" s="673">
        <f>Annual!P957</f>
        <v>1000</v>
      </c>
      <c r="Q942" s="673">
        <f>Annual!Q957</f>
        <v>1000</v>
      </c>
      <c r="R942" s="673">
        <f>Annual!R957</f>
        <v>500</v>
      </c>
      <c r="S942" s="673">
        <f>Annual!S957</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Annual!K958</f>
        <v>1000</v>
      </c>
      <c r="L943" s="673">
        <f>Annual!L958</f>
        <v>1000</v>
      </c>
      <c r="M943" s="673">
        <f>Annual!M958</f>
        <v>1000</v>
      </c>
      <c r="N943" s="673">
        <f>Annual!N958</f>
        <v>1000</v>
      </c>
      <c r="O943" s="673">
        <f>Annual!O958</f>
        <v>1000</v>
      </c>
      <c r="P943" s="673">
        <f>Annual!P958</f>
        <v>1000</v>
      </c>
      <c r="Q943" s="673">
        <f>Annual!Q958</f>
        <v>1000</v>
      </c>
      <c r="R943" s="673">
        <f>Annual!R958</f>
        <v>500</v>
      </c>
      <c r="S943" s="673">
        <f>Annual!S958</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Annual!K959</f>
        <v>1000</v>
      </c>
      <c r="L944" s="673">
        <f>Annual!L959</f>
        <v>1000</v>
      </c>
      <c r="M944" s="673">
        <f>Annual!M959</f>
        <v>1000</v>
      </c>
      <c r="N944" s="673">
        <f>Annual!N959</f>
        <v>1000</v>
      </c>
      <c r="O944" s="673">
        <f>Annual!O959</f>
        <v>1000</v>
      </c>
      <c r="P944" s="673">
        <f>Annual!P959</f>
        <v>1000</v>
      </c>
      <c r="Q944" s="673">
        <f>Annual!Q959</f>
        <v>1000</v>
      </c>
      <c r="R944" s="673">
        <f>Annual!R959</f>
        <v>500</v>
      </c>
      <c r="S944" s="673">
        <f>Annual!S959</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774</v>
      </c>
      <c r="J945" s="99" t="s">
        <v>364</v>
      </c>
      <c r="K945" s="673">
        <f>Annual!K960</f>
        <v>1000</v>
      </c>
      <c r="L945" s="673">
        <f>Annual!L960</f>
        <v>1000</v>
      </c>
      <c r="M945" s="673">
        <f>Annual!M960</f>
        <v>1000</v>
      </c>
      <c r="N945" s="673">
        <f>Annual!N960</f>
        <v>1000</v>
      </c>
      <c r="O945" s="673">
        <f>Annual!O960</f>
        <v>1000</v>
      </c>
      <c r="P945" s="673">
        <f>Annual!P960</f>
        <v>1000</v>
      </c>
      <c r="Q945" s="673">
        <f>Annual!Q960</f>
        <v>1000</v>
      </c>
      <c r="R945" s="673">
        <f>Annual!R960</f>
        <v>500</v>
      </c>
      <c r="S945" s="673">
        <f>Annual!S960</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Annual!K961</f>
        <v>50</v>
      </c>
      <c r="L946" s="673">
        <f>Annual!L961</f>
        <v>50</v>
      </c>
      <c r="M946" s="673">
        <f>Annual!M961</f>
        <v>50</v>
      </c>
      <c r="N946" s="673">
        <f>Annual!N961</f>
        <v>50</v>
      </c>
      <c r="O946" s="673">
        <f>Annual!O961</f>
        <v>50</v>
      </c>
      <c r="P946" s="673">
        <f>Annual!P961</f>
        <v>50</v>
      </c>
      <c r="Q946" s="673">
        <f>Annual!Q961</f>
        <v>50</v>
      </c>
      <c r="R946" s="673">
        <f>Annual!R961</f>
        <v>50</v>
      </c>
      <c r="S946" s="673">
        <f>Annual!S961</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Annual!K962</f>
        <v>100</v>
      </c>
      <c r="L947" s="673">
        <f>Annual!L962</f>
        <v>100</v>
      </c>
      <c r="M947" s="673">
        <f>Annual!M962</f>
        <v>100</v>
      </c>
      <c r="N947" s="673">
        <f>Annual!N962</f>
        <v>100</v>
      </c>
      <c r="O947" s="673">
        <f>Annual!O962</f>
        <v>100</v>
      </c>
      <c r="P947" s="673">
        <f>Annual!P962</f>
        <v>100</v>
      </c>
      <c r="Q947" s="673">
        <f>Annual!Q962</f>
        <v>100</v>
      </c>
      <c r="R947" s="673">
        <f>Annual!R962</f>
        <v>100</v>
      </c>
      <c r="S947" s="673">
        <f>Annual!S962</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Annual!K963</f>
        <v>100</v>
      </c>
      <c r="L948" s="673">
        <f>Annual!L963</f>
        <v>100</v>
      </c>
      <c r="M948" s="673">
        <f>Annual!M963</f>
        <v>100</v>
      </c>
      <c r="N948" s="673">
        <f>Annual!N963</f>
        <v>100</v>
      </c>
      <c r="O948" s="673">
        <f>Annual!O963</f>
        <v>100</v>
      </c>
      <c r="P948" s="673">
        <f>Annual!P963</f>
        <v>100</v>
      </c>
      <c r="Q948" s="673">
        <f>Annual!Q963</f>
        <v>100</v>
      </c>
      <c r="R948" s="673">
        <f>Annual!R963</f>
        <v>100</v>
      </c>
      <c r="S948" s="673">
        <f>Annual!S963</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Annual!K964</f>
        <v>100</v>
      </c>
      <c r="L949" s="673">
        <f>Annual!L964</f>
        <v>100</v>
      </c>
      <c r="M949" s="673">
        <f>Annual!M964</f>
        <v>100</v>
      </c>
      <c r="N949" s="673">
        <f>Annual!N964</f>
        <v>100</v>
      </c>
      <c r="O949" s="673">
        <f>Annual!O964</f>
        <v>100</v>
      </c>
      <c r="P949" s="673">
        <f>Annual!P964</f>
        <v>100</v>
      </c>
      <c r="Q949" s="673">
        <f>Annual!Q964</f>
        <v>100</v>
      </c>
      <c r="R949" s="673">
        <f>Annual!R964</f>
        <v>100</v>
      </c>
      <c r="S949" s="673">
        <f>Annual!S964</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Annual!K965</f>
        <v>100</v>
      </c>
      <c r="L950" s="673">
        <f>Annual!L965</f>
        <v>100</v>
      </c>
      <c r="M950" s="673">
        <f>Annual!M965</f>
        <v>100</v>
      </c>
      <c r="N950" s="673">
        <f>Annual!N965</f>
        <v>100</v>
      </c>
      <c r="O950" s="673">
        <f>Annual!O965</f>
        <v>100</v>
      </c>
      <c r="P950" s="673">
        <f>Annual!P965</f>
        <v>100</v>
      </c>
      <c r="Q950" s="673">
        <f>Annual!Q965</f>
        <v>100</v>
      </c>
      <c r="R950" s="673">
        <f>Annual!R965</f>
        <v>100</v>
      </c>
      <c r="S950" s="673">
        <f>Annual!S965</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Annual!K966</f>
        <v>1000</v>
      </c>
      <c r="L951" s="673">
        <f>Annual!L966</f>
        <v>1000</v>
      </c>
      <c r="M951" s="673">
        <f>Annual!M966</f>
        <v>1000</v>
      </c>
      <c r="N951" s="673">
        <f>Annual!N966</f>
        <v>1000</v>
      </c>
      <c r="O951" s="673">
        <f>Annual!O966</f>
        <v>1000</v>
      </c>
      <c r="P951" s="673">
        <f>Annual!P966</f>
        <v>1000</v>
      </c>
      <c r="Q951" s="673">
        <f>Annual!Q966</f>
        <v>1000</v>
      </c>
      <c r="R951" s="673">
        <f>Annual!R966</f>
        <v>500</v>
      </c>
      <c r="S951" s="673">
        <f>Annual!S966</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Annual!K967</f>
        <v>1000</v>
      </c>
      <c r="L952" s="673">
        <f>Annual!L967</f>
        <v>1000</v>
      </c>
      <c r="M952" s="673">
        <f>Annual!M967</f>
        <v>1000</v>
      </c>
      <c r="N952" s="673">
        <f>Annual!N967</f>
        <v>1000</v>
      </c>
      <c r="O952" s="673">
        <f>Annual!O967</f>
        <v>1000</v>
      </c>
      <c r="P952" s="673">
        <f>Annual!P967</f>
        <v>1000</v>
      </c>
      <c r="Q952" s="673">
        <f>Annual!Q967</f>
        <v>1000</v>
      </c>
      <c r="R952" s="673">
        <f>Annual!R967</f>
        <v>500</v>
      </c>
      <c r="S952" s="673">
        <f>Annual!S967</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Annual!K968</f>
        <v>1000</v>
      </c>
      <c r="L953" s="673">
        <f>Annual!L968</f>
        <v>1000</v>
      </c>
      <c r="M953" s="673">
        <f>Annual!M968</f>
        <v>1000</v>
      </c>
      <c r="N953" s="673">
        <f>Annual!N968</f>
        <v>1000</v>
      </c>
      <c r="O953" s="673">
        <f>Annual!O968</f>
        <v>1000</v>
      </c>
      <c r="P953" s="673">
        <f>Annual!P968</f>
        <v>1000</v>
      </c>
      <c r="Q953" s="673">
        <f>Annual!Q968</f>
        <v>1000</v>
      </c>
      <c r="R953" s="673">
        <f>Annual!R968</f>
        <v>500</v>
      </c>
      <c r="S953" s="673">
        <f>Annual!S968</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Annual!K969</f>
        <v>1000</v>
      </c>
      <c r="L954" s="673">
        <f>Annual!L969</f>
        <v>1000</v>
      </c>
      <c r="M954" s="673">
        <f>Annual!M969</f>
        <v>1000</v>
      </c>
      <c r="N954" s="673">
        <f>Annual!N969</f>
        <v>1000</v>
      </c>
      <c r="O954" s="673">
        <f>Annual!O969</f>
        <v>1000</v>
      </c>
      <c r="P954" s="673">
        <f>Annual!P969</f>
        <v>1000</v>
      </c>
      <c r="Q954" s="673">
        <f>Annual!Q969</f>
        <v>1000</v>
      </c>
      <c r="R954" s="673">
        <f>Annual!R969</f>
        <v>500</v>
      </c>
      <c r="S954" s="673">
        <f>Annual!S969</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775</v>
      </c>
      <c r="J955" s="99" t="s">
        <v>364</v>
      </c>
      <c r="K955" s="673">
        <f>Annual!K970</f>
        <v>1000</v>
      </c>
      <c r="L955" s="673">
        <f>Annual!L970</f>
        <v>1000</v>
      </c>
      <c r="M955" s="673">
        <f>Annual!M970</f>
        <v>1000</v>
      </c>
      <c r="N955" s="673">
        <f>Annual!N970</f>
        <v>1000</v>
      </c>
      <c r="O955" s="673">
        <f>Annual!O970</f>
        <v>1000</v>
      </c>
      <c r="P955" s="673">
        <f>Annual!P970</f>
        <v>1000</v>
      </c>
      <c r="Q955" s="673">
        <f>Annual!Q970</f>
        <v>1000</v>
      </c>
      <c r="R955" s="673">
        <f>Annual!R970</f>
        <v>500</v>
      </c>
      <c r="S955" s="673">
        <f>Annual!S970</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Annual!K971</f>
        <v>50</v>
      </c>
      <c r="L956" s="673">
        <f>Annual!L971</f>
        <v>50</v>
      </c>
      <c r="M956" s="673">
        <f>Annual!M971</f>
        <v>50</v>
      </c>
      <c r="N956" s="673">
        <f>Annual!N971</f>
        <v>50</v>
      </c>
      <c r="O956" s="673">
        <f>Annual!O971</f>
        <v>50</v>
      </c>
      <c r="P956" s="673">
        <f>Annual!P971</f>
        <v>50</v>
      </c>
      <c r="Q956" s="673">
        <f>Annual!Q971</f>
        <v>50</v>
      </c>
      <c r="R956" s="673">
        <f>Annual!R971</f>
        <v>50</v>
      </c>
      <c r="S956" s="673">
        <f>Annual!S971</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Annual!K972</f>
        <v>100</v>
      </c>
      <c r="L957" s="673">
        <f>Annual!L972</f>
        <v>100</v>
      </c>
      <c r="M957" s="673">
        <f>Annual!M972</f>
        <v>100</v>
      </c>
      <c r="N957" s="673">
        <f>Annual!N972</f>
        <v>100</v>
      </c>
      <c r="O957" s="673">
        <f>Annual!O972</f>
        <v>100</v>
      </c>
      <c r="P957" s="673">
        <f>Annual!P972</f>
        <v>100</v>
      </c>
      <c r="Q957" s="673">
        <f>Annual!Q972</f>
        <v>100</v>
      </c>
      <c r="R957" s="673">
        <f>Annual!R972</f>
        <v>100</v>
      </c>
      <c r="S957" s="673">
        <f>Annual!S972</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Annual!K973</f>
        <v>100</v>
      </c>
      <c r="L958" s="673">
        <f>Annual!L973</f>
        <v>100</v>
      </c>
      <c r="M958" s="673">
        <f>Annual!M973</f>
        <v>100</v>
      </c>
      <c r="N958" s="673">
        <f>Annual!N973</f>
        <v>100</v>
      </c>
      <c r="O958" s="673">
        <f>Annual!O973</f>
        <v>100</v>
      </c>
      <c r="P958" s="673">
        <f>Annual!P973</f>
        <v>100</v>
      </c>
      <c r="Q958" s="673">
        <f>Annual!Q973</f>
        <v>100</v>
      </c>
      <c r="R958" s="673">
        <f>Annual!R973</f>
        <v>100</v>
      </c>
      <c r="S958" s="673">
        <f>Annual!S973</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Annual!K974</f>
        <v>100</v>
      </c>
      <c r="L959" s="673">
        <f>Annual!L974</f>
        <v>100</v>
      </c>
      <c r="M959" s="673">
        <f>Annual!M974</f>
        <v>100</v>
      </c>
      <c r="N959" s="673">
        <f>Annual!N974</f>
        <v>100</v>
      </c>
      <c r="O959" s="673">
        <f>Annual!O974</f>
        <v>100</v>
      </c>
      <c r="P959" s="673">
        <f>Annual!P974</f>
        <v>100</v>
      </c>
      <c r="Q959" s="673">
        <f>Annual!Q974</f>
        <v>100</v>
      </c>
      <c r="R959" s="673">
        <f>Annual!R974</f>
        <v>100</v>
      </c>
      <c r="S959" s="673">
        <f>Annual!S974</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Annual!K975</f>
        <v>100</v>
      </c>
      <c r="L960" s="673">
        <f>Annual!L975</f>
        <v>100</v>
      </c>
      <c r="M960" s="673">
        <f>Annual!M975</f>
        <v>100</v>
      </c>
      <c r="N960" s="673">
        <f>Annual!N975</f>
        <v>100</v>
      </c>
      <c r="O960" s="673">
        <f>Annual!O975</f>
        <v>100</v>
      </c>
      <c r="P960" s="673">
        <f>Annual!P975</f>
        <v>100</v>
      </c>
      <c r="Q960" s="673">
        <f>Annual!Q975</f>
        <v>100</v>
      </c>
      <c r="R960" s="673">
        <f>Annual!R975</f>
        <v>100</v>
      </c>
      <c r="S960" s="673">
        <f>Annual!S975</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Annual!K976</f>
        <v>1000</v>
      </c>
      <c r="L961" s="673">
        <f>Annual!L976</f>
        <v>1000</v>
      </c>
      <c r="M961" s="673">
        <f>Annual!M976</f>
        <v>1000</v>
      </c>
      <c r="N961" s="673">
        <f>Annual!N976</f>
        <v>1000</v>
      </c>
      <c r="O961" s="673">
        <f>Annual!O976</f>
        <v>1000</v>
      </c>
      <c r="P961" s="673">
        <f>Annual!P976</f>
        <v>1000</v>
      </c>
      <c r="Q961" s="673">
        <f>Annual!Q976</f>
        <v>1000</v>
      </c>
      <c r="R961" s="673">
        <f>Annual!R976</f>
        <v>500</v>
      </c>
      <c r="S961" s="673">
        <f>Annual!S976</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Annual!K977</f>
        <v>1000</v>
      </c>
      <c r="L962" s="673">
        <f>Annual!L977</f>
        <v>1000</v>
      </c>
      <c r="M962" s="673">
        <f>Annual!M977</f>
        <v>1000</v>
      </c>
      <c r="N962" s="673">
        <f>Annual!N977</f>
        <v>1000</v>
      </c>
      <c r="O962" s="673">
        <f>Annual!O977</f>
        <v>1000</v>
      </c>
      <c r="P962" s="673">
        <f>Annual!P977</f>
        <v>1000</v>
      </c>
      <c r="Q962" s="673">
        <f>Annual!Q977</f>
        <v>1000</v>
      </c>
      <c r="R962" s="673">
        <f>Annual!R977</f>
        <v>500</v>
      </c>
      <c r="S962" s="673">
        <f>Annual!S977</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Annual!K978</f>
        <v>1000</v>
      </c>
      <c r="L963" s="673">
        <f>Annual!L978</f>
        <v>1000</v>
      </c>
      <c r="M963" s="673">
        <f>Annual!M978</f>
        <v>1000</v>
      </c>
      <c r="N963" s="673">
        <f>Annual!N978</f>
        <v>1000</v>
      </c>
      <c r="O963" s="673">
        <f>Annual!O978</f>
        <v>1000</v>
      </c>
      <c r="P963" s="673">
        <f>Annual!P978</f>
        <v>1000</v>
      </c>
      <c r="Q963" s="673">
        <f>Annual!Q978</f>
        <v>1000</v>
      </c>
      <c r="R963" s="673">
        <f>Annual!R978</f>
        <v>500</v>
      </c>
      <c r="S963" s="673">
        <f>Annual!S978</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Annual!K979</f>
        <v>1000</v>
      </c>
      <c r="L964" s="673">
        <f>Annual!L979</f>
        <v>1000</v>
      </c>
      <c r="M964" s="673">
        <f>Annual!M979</f>
        <v>1000</v>
      </c>
      <c r="N964" s="673">
        <f>Annual!N979</f>
        <v>1000</v>
      </c>
      <c r="O964" s="673">
        <f>Annual!O979</f>
        <v>1000</v>
      </c>
      <c r="P964" s="673">
        <f>Annual!P979</f>
        <v>1000</v>
      </c>
      <c r="Q964" s="673">
        <f>Annual!Q979</f>
        <v>1000</v>
      </c>
      <c r="R964" s="673">
        <f>Annual!R979</f>
        <v>500</v>
      </c>
      <c r="S964" s="673">
        <f>Annual!S979</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776</v>
      </c>
      <c r="J965" s="99" t="s">
        <v>364</v>
      </c>
      <c r="K965" s="673">
        <f>Annual!K980</f>
        <v>1000</v>
      </c>
      <c r="L965" s="673">
        <f>Annual!L980</f>
        <v>1000</v>
      </c>
      <c r="M965" s="673">
        <f>Annual!M980</f>
        <v>1000</v>
      </c>
      <c r="N965" s="673">
        <f>Annual!N980</f>
        <v>1000</v>
      </c>
      <c r="O965" s="673">
        <f>Annual!O980</f>
        <v>1000</v>
      </c>
      <c r="P965" s="673">
        <f>Annual!P980</f>
        <v>1000</v>
      </c>
      <c r="Q965" s="673">
        <f>Annual!Q980</f>
        <v>1000</v>
      </c>
      <c r="R965" s="673">
        <f>Annual!R980</f>
        <v>500</v>
      </c>
      <c r="S965" s="673">
        <f>Annual!S980</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Annual!K981</f>
        <v>50</v>
      </c>
      <c r="L966" s="673">
        <f>Annual!L981</f>
        <v>50</v>
      </c>
      <c r="M966" s="673">
        <f>Annual!M981</f>
        <v>50</v>
      </c>
      <c r="N966" s="673">
        <f>Annual!N981</f>
        <v>50</v>
      </c>
      <c r="O966" s="673">
        <f>Annual!O981</f>
        <v>50</v>
      </c>
      <c r="P966" s="673">
        <f>Annual!P981</f>
        <v>50</v>
      </c>
      <c r="Q966" s="673">
        <f>Annual!Q981</f>
        <v>50</v>
      </c>
      <c r="R966" s="673">
        <f>Annual!R981</f>
        <v>50</v>
      </c>
      <c r="S966" s="673">
        <f>Annual!S981</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Annual!K982</f>
        <v>100</v>
      </c>
      <c r="L967" s="673">
        <f>Annual!L982</f>
        <v>100</v>
      </c>
      <c r="M967" s="673">
        <f>Annual!M982</f>
        <v>100</v>
      </c>
      <c r="N967" s="673">
        <f>Annual!N982</f>
        <v>100</v>
      </c>
      <c r="O967" s="673">
        <f>Annual!O982</f>
        <v>100</v>
      </c>
      <c r="P967" s="673">
        <f>Annual!P982</f>
        <v>100</v>
      </c>
      <c r="Q967" s="673">
        <f>Annual!Q982</f>
        <v>100</v>
      </c>
      <c r="R967" s="673">
        <f>Annual!R982</f>
        <v>100</v>
      </c>
      <c r="S967" s="673">
        <f>Annual!S982</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Annual!K983</f>
        <v>100</v>
      </c>
      <c r="L968" s="673">
        <f>Annual!L983</f>
        <v>100</v>
      </c>
      <c r="M968" s="673">
        <f>Annual!M983</f>
        <v>100</v>
      </c>
      <c r="N968" s="673">
        <f>Annual!N983</f>
        <v>100</v>
      </c>
      <c r="O968" s="673">
        <f>Annual!O983</f>
        <v>100</v>
      </c>
      <c r="P968" s="673">
        <f>Annual!P983</f>
        <v>100</v>
      </c>
      <c r="Q968" s="673">
        <f>Annual!Q983</f>
        <v>100</v>
      </c>
      <c r="R968" s="673">
        <f>Annual!R983</f>
        <v>100</v>
      </c>
      <c r="S968" s="673">
        <f>Annual!S983</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Annual!K984</f>
        <v>100</v>
      </c>
      <c r="L969" s="673">
        <f>Annual!L984</f>
        <v>100</v>
      </c>
      <c r="M969" s="673">
        <f>Annual!M984</f>
        <v>100</v>
      </c>
      <c r="N969" s="673">
        <f>Annual!N984</f>
        <v>100</v>
      </c>
      <c r="O969" s="673">
        <f>Annual!O984</f>
        <v>100</v>
      </c>
      <c r="P969" s="673">
        <f>Annual!P984</f>
        <v>100</v>
      </c>
      <c r="Q969" s="673">
        <f>Annual!Q984</f>
        <v>100</v>
      </c>
      <c r="R969" s="673">
        <f>Annual!R984</f>
        <v>100</v>
      </c>
      <c r="S969" s="673">
        <f>Annual!S984</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Annual!K985</f>
        <v>100</v>
      </c>
      <c r="L970" s="673">
        <f>Annual!L985</f>
        <v>100</v>
      </c>
      <c r="M970" s="673">
        <f>Annual!M985</f>
        <v>100</v>
      </c>
      <c r="N970" s="673">
        <f>Annual!N985</f>
        <v>100</v>
      </c>
      <c r="O970" s="673">
        <f>Annual!O985</f>
        <v>100</v>
      </c>
      <c r="P970" s="673">
        <f>Annual!P985</f>
        <v>100</v>
      </c>
      <c r="Q970" s="673">
        <f>Annual!Q985</f>
        <v>100</v>
      </c>
      <c r="R970" s="673">
        <f>Annual!R985</f>
        <v>100</v>
      </c>
      <c r="S970" s="673">
        <f>Annual!S985</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Annual!K986</f>
        <v>1000</v>
      </c>
      <c r="L971" s="673">
        <f>Annual!L986</f>
        <v>1000</v>
      </c>
      <c r="M971" s="673">
        <f>Annual!M986</f>
        <v>1000</v>
      </c>
      <c r="N971" s="673">
        <f>Annual!N986</f>
        <v>1000</v>
      </c>
      <c r="O971" s="673">
        <f>Annual!O986</f>
        <v>1000</v>
      </c>
      <c r="P971" s="673">
        <f>Annual!P986</f>
        <v>1000</v>
      </c>
      <c r="Q971" s="673">
        <f>Annual!Q986</f>
        <v>1000</v>
      </c>
      <c r="R971" s="673">
        <f>Annual!R986</f>
        <v>500</v>
      </c>
      <c r="S971" s="673">
        <f>Annual!S986</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Annual!K987</f>
        <v>1000</v>
      </c>
      <c r="L972" s="673">
        <f>Annual!L987</f>
        <v>1000</v>
      </c>
      <c r="M972" s="673">
        <f>Annual!M987</f>
        <v>1000</v>
      </c>
      <c r="N972" s="673">
        <f>Annual!N987</f>
        <v>1000</v>
      </c>
      <c r="O972" s="673">
        <f>Annual!O987</f>
        <v>1000</v>
      </c>
      <c r="P972" s="673">
        <f>Annual!P987</f>
        <v>1000</v>
      </c>
      <c r="Q972" s="673">
        <f>Annual!Q987</f>
        <v>1000</v>
      </c>
      <c r="R972" s="673">
        <f>Annual!R987</f>
        <v>500</v>
      </c>
      <c r="S972" s="673">
        <f>Annual!S987</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Annual!K988</f>
        <v>1000</v>
      </c>
      <c r="L973" s="673">
        <f>Annual!L988</f>
        <v>1000</v>
      </c>
      <c r="M973" s="673">
        <f>Annual!M988</f>
        <v>1000</v>
      </c>
      <c r="N973" s="673">
        <f>Annual!N988</f>
        <v>1000</v>
      </c>
      <c r="O973" s="673">
        <f>Annual!O988</f>
        <v>1000</v>
      </c>
      <c r="P973" s="673">
        <f>Annual!P988</f>
        <v>1000</v>
      </c>
      <c r="Q973" s="673">
        <f>Annual!Q988</f>
        <v>1000</v>
      </c>
      <c r="R973" s="673">
        <f>Annual!R988</f>
        <v>500</v>
      </c>
      <c r="S973" s="673">
        <f>Annual!S988</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Annual!K989</f>
        <v>1000</v>
      </c>
      <c r="L974" s="673">
        <f>Annual!L989</f>
        <v>1000</v>
      </c>
      <c r="M974" s="673">
        <f>Annual!M989</f>
        <v>1000</v>
      </c>
      <c r="N974" s="673">
        <f>Annual!N989</f>
        <v>1000</v>
      </c>
      <c r="O974" s="673">
        <f>Annual!O989</f>
        <v>1000</v>
      </c>
      <c r="P974" s="673">
        <f>Annual!P989</f>
        <v>1000</v>
      </c>
      <c r="Q974" s="673">
        <f>Annual!Q989</f>
        <v>1000</v>
      </c>
      <c r="R974" s="673">
        <f>Annual!R989</f>
        <v>500</v>
      </c>
      <c r="S974" s="673">
        <f>Annual!S989</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777</v>
      </c>
      <c r="J975" s="99" t="s">
        <v>364</v>
      </c>
      <c r="K975" s="673">
        <f>Annual!K990</f>
        <v>1000</v>
      </c>
      <c r="L975" s="673">
        <f>Annual!L990</f>
        <v>1000</v>
      </c>
      <c r="M975" s="673">
        <f>Annual!M990</f>
        <v>1000</v>
      </c>
      <c r="N975" s="673">
        <f>Annual!N990</f>
        <v>1000</v>
      </c>
      <c r="O975" s="673">
        <f>Annual!O990</f>
        <v>1000</v>
      </c>
      <c r="P975" s="673">
        <f>Annual!P990</f>
        <v>1000</v>
      </c>
      <c r="Q975" s="673">
        <f>Annual!Q990</f>
        <v>1000</v>
      </c>
      <c r="R975" s="673">
        <f>Annual!R990</f>
        <v>500</v>
      </c>
      <c r="S975" s="673">
        <f>Annual!S990</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Annual!K991</f>
        <v>50</v>
      </c>
      <c r="L976" s="673">
        <f>Annual!L991</f>
        <v>50</v>
      </c>
      <c r="M976" s="673">
        <f>Annual!M991</f>
        <v>50</v>
      </c>
      <c r="N976" s="673">
        <f>Annual!N991</f>
        <v>50</v>
      </c>
      <c r="O976" s="673">
        <f>Annual!O991</f>
        <v>50</v>
      </c>
      <c r="P976" s="673">
        <f>Annual!P991</f>
        <v>50</v>
      </c>
      <c r="Q976" s="673">
        <f>Annual!Q991</f>
        <v>50</v>
      </c>
      <c r="R976" s="673">
        <f>Annual!R991</f>
        <v>50</v>
      </c>
      <c r="S976" s="673">
        <f>Annual!S991</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Annual!K992</f>
        <v>100</v>
      </c>
      <c r="L977" s="673">
        <f>Annual!L992</f>
        <v>100</v>
      </c>
      <c r="M977" s="673">
        <f>Annual!M992</f>
        <v>100</v>
      </c>
      <c r="N977" s="673">
        <f>Annual!N992</f>
        <v>100</v>
      </c>
      <c r="O977" s="673">
        <f>Annual!O992</f>
        <v>100</v>
      </c>
      <c r="P977" s="673">
        <f>Annual!P992</f>
        <v>100</v>
      </c>
      <c r="Q977" s="673">
        <f>Annual!Q992</f>
        <v>100</v>
      </c>
      <c r="R977" s="673">
        <f>Annual!R992</f>
        <v>100</v>
      </c>
      <c r="S977" s="673">
        <f>Annual!S992</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Annual!K993</f>
        <v>100</v>
      </c>
      <c r="L978" s="673">
        <f>Annual!L993</f>
        <v>100</v>
      </c>
      <c r="M978" s="673">
        <f>Annual!M993</f>
        <v>100</v>
      </c>
      <c r="N978" s="673">
        <f>Annual!N993</f>
        <v>100</v>
      </c>
      <c r="O978" s="673">
        <f>Annual!O993</f>
        <v>100</v>
      </c>
      <c r="P978" s="673">
        <f>Annual!P993</f>
        <v>100</v>
      </c>
      <c r="Q978" s="673">
        <f>Annual!Q993</f>
        <v>100</v>
      </c>
      <c r="R978" s="673">
        <f>Annual!R993</f>
        <v>100</v>
      </c>
      <c r="S978" s="673">
        <f>Annual!S993</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Annual!K994</f>
        <v>100</v>
      </c>
      <c r="L979" s="673">
        <f>Annual!L994</f>
        <v>100</v>
      </c>
      <c r="M979" s="673">
        <f>Annual!M994</f>
        <v>100</v>
      </c>
      <c r="N979" s="673">
        <f>Annual!N994</f>
        <v>100</v>
      </c>
      <c r="O979" s="673">
        <f>Annual!O994</f>
        <v>100</v>
      </c>
      <c r="P979" s="673">
        <f>Annual!P994</f>
        <v>100</v>
      </c>
      <c r="Q979" s="673">
        <f>Annual!Q994</f>
        <v>100</v>
      </c>
      <c r="R979" s="673">
        <f>Annual!R994</f>
        <v>100</v>
      </c>
      <c r="S979" s="673">
        <f>Annual!S994</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Annual!K995</f>
        <v>100</v>
      </c>
      <c r="L980" s="673">
        <f>Annual!L995</f>
        <v>100</v>
      </c>
      <c r="M980" s="673">
        <f>Annual!M995</f>
        <v>100</v>
      </c>
      <c r="N980" s="673">
        <f>Annual!N995</f>
        <v>100</v>
      </c>
      <c r="O980" s="673">
        <f>Annual!O995</f>
        <v>100</v>
      </c>
      <c r="P980" s="673">
        <f>Annual!P995</f>
        <v>100</v>
      </c>
      <c r="Q980" s="673">
        <f>Annual!Q995</f>
        <v>100</v>
      </c>
      <c r="R980" s="673">
        <f>Annual!R995</f>
        <v>100</v>
      </c>
      <c r="S980" s="673">
        <f>Annual!S995</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Annual!K996</f>
        <v>1000</v>
      </c>
      <c r="L981" s="673">
        <f>Annual!L996</f>
        <v>1000</v>
      </c>
      <c r="M981" s="673">
        <f>Annual!M996</f>
        <v>1000</v>
      </c>
      <c r="N981" s="673">
        <f>Annual!N996</f>
        <v>1000</v>
      </c>
      <c r="O981" s="673">
        <f>Annual!O996</f>
        <v>1000</v>
      </c>
      <c r="P981" s="673">
        <f>Annual!P996</f>
        <v>1000</v>
      </c>
      <c r="Q981" s="673">
        <f>Annual!Q996</f>
        <v>1000</v>
      </c>
      <c r="R981" s="673">
        <f>Annual!R996</f>
        <v>500</v>
      </c>
      <c r="S981" s="673">
        <f>Annual!S996</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Annual!K997</f>
        <v>1000</v>
      </c>
      <c r="L982" s="673">
        <f>Annual!L997</f>
        <v>1000</v>
      </c>
      <c r="M982" s="673">
        <f>Annual!M997</f>
        <v>1000</v>
      </c>
      <c r="N982" s="673">
        <f>Annual!N997</f>
        <v>1000</v>
      </c>
      <c r="O982" s="673">
        <f>Annual!O997</f>
        <v>1000</v>
      </c>
      <c r="P982" s="673">
        <f>Annual!P997</f>
        <v>1000</v>
      </c>
      <c r="Q982" s="673">
        <f>Annual!Q997</f>
        <v>1000</v>
      </c>
      <c r="R982" s="673">
        <f>Annual!R997</f>
        <v>500</v>
      </c>
      <c r="S982" s="673">
        <f>Annual!S997</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Annual!K998</f>
        <v>1000</v>
      </c>
      <c r="L983" s="673">
        <f>Annual!L998</f>
        <v>1000</v>
      </c>
      <c r="M983" s="673">
        <f>Annual!M998</f>
        <v>1000</v>
      </c>
      <c r="N983" s="673">
        <f>Annual!N998</f>
        <v>1000</v>
      </c>
      <c r="O983" s="673">
        <f>Annual!O998</f>
        <v>1000</v>
      </c>
      <c r="P983" s="673">
        <f>Annual!P998</f>
        <v>1000</v>
      </c>
      <c r="Q983" s="673">
        <f>Annual!Q998</f>
        <v>1000</v>
      </c>
      <c r="R983" s="673">
        <f>Annual!R998</f>
        <v>500</v>
      </c>
      <c r="S983" s="673">
        <f>Annual!S998</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Annual!K999</f>
        <v>1000</v>
      </c>
      <c r="L984" s="673">
        <f>Annual!L999</f>
        <v>1000</v>
      </c>
      <c r="M984" s="673">
        <f>Annual!M999</f>
        <v>1000</v>
      </c>
      <c r="N984" s="673">
        <f>Annual!N999</f>
        <v>1000</v>
      </c>
      <c r="O984" s="673">
        <f>Annual!O999</f>
        <v>1000</v>
      </c>
      <c r="P984" s="673">
        <f>Annual!P999</f>
        <v>1000</v>
      </c>
      <c r="Q984" s="673">
        <f>Annual!Q999</f>
        <v>1000</v>
      </c>
      <c r="R984" s="673">
        <f>Annual!R999</f>
        <v>500</v>
      </c>
      <c r="S984" s="673">
        <f>Annual!S999</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778</v>
      </c>
      <c r="J985" s="99" t="s">
        <v>364</v>
      </c>
      <c r="K985" s="673">
        <f>Annual!K1000</f>
        <v>1000</v>
      </c>
      <c r="L985" s="673">
        <f>Annual!L1000</f>
        <v>1000</v>
      </c>
      <c r="M985" s="673">
        <f>Annual!M1000</f>
        <v>1000</v>
      </c>
      <c r="N985" s="673">
        <f>Annual!N1000</f>
        <v>1000</v>
      </c>
      <c r="O985" s="673">
        <f>Annual!O1000</f>
        <v>1000</v>
      </c>
      <c r="P985" s="673">
        <f>Annual!P1000</f>
        <v>1000</v>
      </c>
      <c r="Q985" s="673">
        <f>Annual!Q1000</f>
        <v>1000</v>
      </c>
      <c r="R985" s="673">
        <f>Annual!R1000</f>
        <v>500</v>
      </c>
      <c r="S985" s="673">
        <f>Annual!S1000</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Annual!K1001</f>
        <v>50</v>
      </c>
      <c r="L986" s="673">
        <f>Annual!L1001</f>
        <v>50</v>
      </c>
      <c r="M986" s="673">
        <f>Annual!M1001</f>
        <v>50</v>
      </c>
      <c r="N986" s="673">
        <f>Annual!N1001</f>
        <v>50</v>
      </c>
      <c r="O986" s="673">
        <f>Annual!O1001</f>
        <v>50</v>
      </c>
      <c r="P986" s="673">
        <f>Annual!P1001</f>
        <v>50</v>
      </c>
      <c r="Q986" s="673">
        <f>Annual!Q1001</f>
        <v>50</v>
      </c>
      <c r="R986" s="673">
        <f>Annual!R1001</f>
        <v>50</v>
      </c>
      <c r="S986" s="673">
        <f>Annual!S1001</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Annual!K1002</f>
        <v>100</v>
      </c>
      <c r="L987" s="673">
        <f>Annual!L1002</f>
        <v>100</v>
      </c>
      <c r="M987" s="673">
        <f>Annual!M1002</f>
        <v>100</v>
      </c>
      <c r="N987" s="673">
        <f>Annual!N1002</f>
        <v>100</v>
      </c>
      <c r="O987" s="673">
        <f>Annual!O1002</f>
        <v>100</v>
      </c>
      <c r="P987" s="673">
        <f>Annual!P1002</f>
        <v>100</v>
      </c>
      <c r="Q987" s="673">
        <f>Annual!Q1002</f>
        <v>100</v>
      </c>
      <c r="R987" s="673">
        <f>Annual!R1002</f>
        <v>100</v>
      </c>
      <c r="S987" s="673">
        <f>Annual!S1002</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Annual!K1003</f>
        <v>100</v>
      </c>
      <c r="L988" s="673">
        <f>Annual!L1003</f>
        <v>100</v>
      </c>
      <c r="M988" s="673">
        <f>Annual!M1003</f>
        <v>100</v>
      </c>
      <c r="N988" s="673">
        <f>Annual!N1003</f>
        <v>100</v>
      </c>
      <c r="O988" s="673">
        <f>Annual!O1003</f>
        <v>100</v>
      </c>
      <c r="P988" s="673">
        <f>Annual!P1003</f>
        <v>100</v>
      </c>
      <c r="Q988" s="673">
        <f>Annual!Q1003</f>
        <v>100</v>
      </c>
      <c r="R988" s="673">
        <f>Annual!R1003</f>
        <v>100</v>
      </c>
      <c r="S988" s="673">
        <f>Annual!S1003</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Annual!K1004</f>
        <v>100</v>
      </c>
      <c r="L989" s="673">
        <f>Annual!L1004</f>
        <v>100</v>
      </c>
      <c r="M989" s="673">
        <f>Annual!M1004</f>
        <v>100</v>
      </c>
      <c r="N989" s="673">
        <f>Annual!N1004</f>
        <v>100</v>
      </c>
      <c r="O989" s="673">
        <f>Annual!O1004</f>
        <v>100</v>
      </c>
      <c r="P989" s="673">
        <f>Annual!P1004</f>
        <v>100</v>
      </c>
      <c r="Q989" s="673">
        <f>Annual!Q1004</f>
        <v>100</v>
      </c>
      <c r="R989" s="673">
        <f>Annual!R1004</f>
        <v>100</v>
      </c>
      <c r="S989" s="673">
        <f>Annual!S1004</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Annual!K1005</f>
        <v>100</v>
      </c>
      <c r="L990" s="673">
        <f>Annual!L1005</f>
        <v>100</v>
      </c>
      <c r="M990" s="673">
        <f>Annual!M1005</f>
        <v>100</v>
      </c>
      <c r="N990" s="673">
        <f>Annual!N1005</f>
        <v>100</v>
      </c>
      <c r="O990" s="673">
        <f>Annual!O1005</f>
        <v>100</v>
      </c>
      <c r="P990" s="673">
        <f>Annual!P1005</f>
        <v>100</v>
      </c>
      <c r="Q990" s="673">
        <f>Annual!Q1005</f>
        <v>100</v>
      </c>
      <c r="R990" s="673">
        <f>Annual!R1005</f>
        <v>100</v>
      </c>
      <c r="S990" s="673">
        <f>Annual!S1005</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Annual!K1006</f>
        <v>1000</v>
      </c>
      <c r="L991" s="673">
        <f>Annual!L1006</f>
        <v>1000</v>
      </c>
      <c r="M991" s="673">
        <f>Annual!M1006</f>
        <v>1000</v>
      </c>
      <c r="N991" s="673">
        <f>Annual!N1006</f>
        <v>1000</v>
      </c>
      <c r="O991" s="673">
        <f>Annual!O1006</f>
        <v>1000</v>
      </c>
      <c r="P991" s="673">
        <f>Annual!P1006</f>
        <v>1000</v>
      </c>
      <c r="Q991" s="673">
        <f>Annual!Q1006</f>
        <v>1000</v>
      </c>
      <c r="R991" s="673">
        <f>Annual!R1006</f>
        <v>500</v>
      </c>
      <c r="S991" s="673">
        <f>Annual!S1006</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Annual!K1007</f>
        <v>1000</v>
      </c>
      <c r="L992" s="673">
        <f>Annual!L1007</f>
        <v>1000</v>
      </c>
      <c r="M992" s="673">
        <f>Annual!M1007</f>
        <v>1000</v>
      </c>
      <c r="N992" s="673">
        <f>Annual!N1007</f>
        <v>1000</v>
      </c>
      <c r="O992" s="673">
        <f>Annual!O1007</f>
        <v>1000</v>
      </c>
      <c r="P992" s="673">
        <f>Annual!P1007</f>
        <v>1000</v>
      </c>
      <c r="Q992" s="673">
        <f>Annual!Q1007</f>
        <v>1000</v>
      </c>
      <c r="R992" s="673">
        <f>Annual!R1007</f>
        <v>500</v>
      </c>
      <c r="S992" s="673">
        <f>Annual!S1007</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Annual!K1008</f>
        <v>1000</v>
      </c>
      <c r="L993" s="673">
        <f>Annual!L1008</f>
        <v>1000</v>
      </c>
      <c r="M993" s="673">
        <f>Annual!M1008</f>
        <v>1000</v>
      </c>
      <c r="N993" s="673">
        <f>Annual!N1008</f>
        <v>1000</v>
      </c>
      <c r="O993" s="673">
        <f>Annual!O1008</f>
        <v>1000</v>
      </c>
      <c r="P993" s="673">
        <f>Annual!P1008</f>
        <v>1000</v>
      </c>
      <c r="Q993" s="673">
        <f>Annual!Q1008</f>
        <v>1000</v>
      </c>
      <c r="R993" s="673">
        <f>Annual!R1008</f>
        <v>500</v>
      </c>
      <c r="S993" s="673">
        <f>Annual!S1008</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Annual!K1009</f>
        <v>1000</v>
      </c>
      <c r="L994" s="673">
        <f>Annual!L1009</f>
        <v>1000</v>
      </c>
      <c r="M994" s="673">
        <f>Annual!M1009</f>
        <v>1000</v>
      </c>
      <c r="N994" s="673">
        <f>Annual!N1009</f>
        <v>1000</v>
      </c>
      <c r="O994" s="673">
        <f>Annual!O1009</f>
        <v>1000</v>
      </c>
      <c r="P994" s="673">
        <f>Annual!P1009</f>
        <v>1000</v>
      </c>
      <c r="Q994" s="673">
        <f>Annual!Q1009</f>
        <v>1000</v>
      </c>
      <c r="R994" s="673">
        <f>Annual!R1009</f>
        <v>500</v>
      </c>
      <c r="S994" s="673">
        <f>Annual!S1009</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779</v>
      </c>
      <c r="J995" s="99" t="s">
        <v>364</v>
      </c>
      <c r="K995" s="673">
        <f>Annual!K1010</f>
        <v>1000</v>
      </c>
      <c r="L995" s="673">
        <f>Annual!L1010</f>
        <v>1000</v>
      </c>
      <c r="M995" s="673">
        <f>Annual!M1010</f>
        <v>1000</v>
      </c>
      <c r="N995" s="673">
        <f>Annual!N1010</f>
        <v>1000</v>
      </c>
      <c r="O995" s="673">
        <f>Annual!O1010</f>
        <v>1000</v>
      </c>
      <c r="P995" s="673">
        <f>Annual!P1010</f>
        <v>1000</v>
      </c>
      <c r="Q995" s="673">
        <f>Annual!Q1010</f>
        <v>1000</v>
      </c>
      <c r="R995" s="673">
        <f>Annual!R1010</f>
        <v>500</v>
      </c>
      <c r="S995" s="673">
        <f>Annual!S1010</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Annual!K1011</f>
        <v>50</v>
      </c>
      <c r="L996" s="673">
        <f>Annual!L1011</f>
        <v>50</v>
      </c>
      <c r="M996" s="673">
        <f>Annual!M1011</f>
        <v>50</v>
      </c>
      <c r="N996" s="673">
        <f>Annual!N1011</f>
        <v>50</v>
      </c>
      <c r="O996" s="673">
        <f>Annual!O1011</f>
        <v>50</v>
      </c>
      <c r="P996" s="673">
        <f>Annual!P1011</f>
        <v>50</v>
      </c>
      <c r="Q996" s="673">
        <f>Annual!Q1011</f>
        <v>50</v>
      </c>
      <c r="R996" s="673">
        <f>Annual!R1011</f>
        <v>50</v>
      </c>
      <c r="S996" s="673">
        <f>Annual!S1011</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Annual!K1012</f>
        <v>100</v>
      </c>
      <c r="L997" s="673">
        <f>Annual!L1012</f>
        <v>100</v>
      </c>
      <c r="M997" s="673">
        <f>Annual!M1012</f>
        <v>100</v>
      </c>
      <c r="N997" s="673">
        <f>Annual!N1012</f>
        <v>100</v>
      </c>
      <c r="O997" s="673">
        <f>Annual!O1012</f>
        <v>100</v>
      </c>
      <c r="P997" s="673">
        <f>Annual!P1012</f>
        <v>100</v>
      </c>
      <c r="Q997" s="673">
        <f>Annual!Q1012</f>
        <v>100</v>
      </c>
      <c r="R997" s="673">
        <f>Annual!R1012</f>
        <v>100</v>
      </c>
      <c r="S997" s="673">
        <f>Annual!S1012</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Annual!K1013</f>
        <v>100</v>
      </c>
      <c r="L998" s="673">
        <f>Annual!L1013</f>
        <v>100</v>
      </c>
      <c r="M998" s="673">
        <f>Annual!M1013</f>
        <v>100</v>
      </c>
      <c r="N998" s="673">
        <f>Annual!N1013</f>
        <v>100</v>
      </c>
      <c r="O998" s="673">
        <f>Annual!O1013</f>
        <v>100</v>
      </c>
      <c r="P998" s="673">
        <f>Annual!P1013</f>
        <v>100</v>
      </c>
      <c r="Q998" s="673">
        <f>Annual!Q1013</f>
        <v>100</v>
      </c>
      <c r="R998" s="673">
        <f>Annual!R1013</f>
        <v>100</v>
      </c>
      <c r="S998" s="673">
        <f>Annual!S1013</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Annual!K1014</f>
        <v>100</v>
      </c>
      <c r="L999" s="673">
        <f>Annual!L1014</f>
        <v>100</v>
      </c>
      <c r="M999" s="673">
        <f>Annual!M1014</f>
        <v>100</v>
      </c>
      <c r="N999" s="673">
        <f>Annual!N1014</f>
        <v>100</v>
      </c>
      <c r="O999" s="673">
        <f>Annual!O1014</f>
        <v>100</v>
      </c>
      <c r="P999" s="673">
        <f>Annual!P1014</f>
        <v>100</v>
      </c>
      <c r="Q999" s="673">
        <f>Annual!Q1014</f>
        <v>100</v>
      </c>
      <c r="R999" s="673">
        <f>Annual!R1014</f>
        <v>100</v>
      </c>
      <c r="S999" s="673">
        <f>Annual!S1014</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Annual!K1015</f>
        <v>100</v>
      </c>
      <c r="L1000" s="673">
        <f>Annual!L1015</f>
        <v>100</v>
      </c>
      <c r="M1000" s="673">
        <f>Annual!M1015</f>
        <v>100</v>
      </c>
      <c r="N1000" s="673">
        <f>Annual!N1015</f>
        <v>100</v>
      </c>
      <c r="O1000" s="673">
        <f>Annual!O1015</f>
        <v>100</v>
      </c>
      <c r="P1000" s="673">
        <f>Annual!P1015</f>
        <v>100</v>
      </c>
      <c r="Q1000" s="673">
        <f>Annual!Q1015</f>
        <v>100</v>
      </c>
      <c r="R1000" s="673">
        <f>Annual!R1015</f>
        <v>100</v>
      </c>
      <c r="S1000" s="673">
        <f>Annual!S1015</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Annual!K1016</f>
        <v>1000</v>
      </c>
      <c r="L1001" s="673">
        <f>Annual!L1016</f>
        <v>1000</v>
      </c>
      <c r="M1001" s="673">
        <f>Annual!M1016</f>
        <v>1000</v>
      </c>
      <c r="N1001" s="673">
        <f>Annual!N1016</f>
        <v>1000</v>
      </c>
      <c r="O1001" s="673">
        <f>Annual!O1016</f>
        <v>1000</v>
      </c>
      <c r="P1001" s="673">
        <f>Annual!P1016</f>
        <v>1000</v>
      </c>
      <c r="Q1001" s="673">
        <f>Annual!Q1016</f>
        <v>1000</v>
      </c>
      <c r="R1001" s="673">
        <f>Annual!R1016</f>
        <v>500</v>
      </c>
      <c r="S1001" s="673">
        <f>Annual!S1016</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Annual!K1017</f>
        <v>1000</v>
      </c>
      <c r="L1002" s="673">
        <f>Annual!L1017</f>
        <v>1000</v>
      </c>
      <c r="M1002" s="673">
        <f>Annual!M1017</f>
        <v>1000</v>
      </c>
      <c r="N1002" s="673">
        <f>Annual!N1017</f>
        <v>1000</v>
      </c>
      <c r="O1002" s="673">
        <f>Annual!O1017</f>
        <v>1000</v>
      </c>
      <c r="P1002" s="673">
        <f>Annual!P1017</f>
        <v>1000</v>
      </c>
      <c r="Q1002" s="673">
        <f>Annual!Q1017</f>
        <v>1000</v>
      </c>
      <c r="R1002" s="673">
        <f>Annual!R1017</f>
        <v>500</v>
      </c>
      <c r="S1002" s="673">
        <f>Annual!S1017</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Annual!K1018</f>
        <v>1000</v>
      </c>
      <c r="L1003" s="673">
        <f>Annual!L1018</f>
        <v>1000</v>
      </c>
      <c r="M1003" s="673">
        <f>Annual!M1018</f>
        <v>1000</v>
      </c>
      <c r="N1003" s="673">
        <f>Annual!N1018</f>
        <v>1000</v>
      </c>
      <c r="O1003" s="673">
        <f>Annual!O1018</f>
        <v>1000</v>
      </c>
      <c r="P1003" s="673">
        <f>Annual!P1018</f>
        <v>1000</v>
      </c>
      <c r="Q1003" s="673">
        <f>Annual!Q1018</f>
        <v>1000</v>
      </c>
      <c r="R1003" s="673">
        <f>Annual!R1018</f>
        <v>500</v>
      </c>
      <c r="S1003" s="673">
        <f>Annual!S1018</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Annual!K1019</f>
        <v>1000</v>
      </c>
      <c r="L1004" s="673">
        <f>Annual!L1019</f>
        <v>1000</v>
      </c>
      <c r="M1004" s="673">
        <f>Annual!M1019</f>
        <v>1000</v>
      </c>
      <c r="N1004" s="673">
        <f>Annual!N1019</f>
        <v>1000</v>
      </c>
      <c r="O1004" s="673">
        <f>Annual!O1019</f>
        <v>1000</v>
      </c>
      <c r="P1004" s="673">
        <f>Annual!P1019</f>
        <v>1000</v>
      </c>
      <c r="Q1004" s="673">
        <f>Annual!Q1019</f>
        <v>1000</v>
      </c>
      <c r="R1004" s="673">
        <f>Annual!R1019</f>
        <v>500</v>
      </c>
      <c r="S1004" s="673">
        <f>Annual!S1019</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728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919</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729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892</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727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893</v>
      </c>
      <c r="H1033" s="85"/>
      <c r="I1033" s="85"/>
      <c r="J1033" s="85"/>
      <c r="K1033" s="85"/>
      <c r="L1033" s="222">
        <v>6.5</v>
      </c>
      <c r="M1033" s="85" t="s">
        <v>733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3"/>
  <sheetViews>
    <sheetView topLeftCell="B1" zoomScale="80" zoomScaleNormal="80" workbookViewId="0">
      <pane xSplit="9" ySplit="23" topLeftCell="T163" activePane="bottomRight" state="frozen"/>
      <selection activeCell="B1" sqref="B1"/>
      <selection pane="topRight" activeCell="K1" sqref="K1"/>
      <selection pane="bottomLeft" activeCell="B24" sqref="B24"/>
      <selection pane="bottomRight" activeCell="AC177" sqref="AC177:AD188"/>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7" t="s">
        <v>1115</v>
      </c>
      <c r="K11" s="908"/>
      <c r="L11" s="908"/>
      <c r="M11" s="908"/>
      <c r="N11" s="908"/>
      <c r="O11" s="908"/>
      <c r="P11" s="908"/>
      <c r="Q11" s="908"/>
      <c r="R11" s="908"/>
      <c r="S11" s="908"/>
      <c r="T11" s="908"/>
      <c r="U11" s="908"/>
      <c r="V11" s="908"/>
      <c r="W11" s="908"/>
      <c r="X11" s="909"/>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10" t="s">
        <v>1125</v>
      </c>
      <c r="K12" s="910"/>
      <c r="L12" s="910"/>
      <c r="M12" s="910"/>
      <c r="N12" s="910"/>
      <c r="O12" s="910"/>
      <c r="P12" s="910"/>
      <c r="Q12" s="910"/>
      <c r="R12" s="910"/>
      <c r="S12" s="910"/>
      <c r="T12" s="910"/>
      <c r="U12" s="910"/>
      <c r="V12" s="910"/>
      <c r="W12" s="910"/>
      <c r="X12" s="910"/>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INT(MAX($C$40:$C$173))+1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INT(MAX($C$40:$C$173))+1</f>
        <v>5</v>
      </c>
      <c r="D37" s="268"/>
      <c r="E37" s="325"/>
      <c r="F37" s="325"/>
      <c r="G37" s="268"/>
      <c r="AQ37" s="268"/>
      <c r="AR37" s="255"/>
      <c r="AS37" s="243"/>
      <c r="AT37" s="243"/>
      <c r="AU37" s="243"/>
    </row>
    <row r="38" spans="1:47" hidden="1" outlineLevel="4" x14ac:dyDescent="0.35">
      <c r="A38" s="243"/>
      <c r="B38" s="252" t="s">
        <v>389</v>
      </c>
      <c r="C38" s="245">
        <f>INT(MAX($C$40:$C$173))+1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872</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outlineLevel="3" x14ac:dyDescent="0.35">
      <c r="A49" s="243"/>
      <c r="B49" s="252"/>
      <c r="C49" s="245">
        <v>4</v>
      </c>
      <c r="D49" s="268"/>
      <c r="E49" s="325"/>
      <c r="F49" s="325"/>
      <c r="G49" s="268"/>
      <c r="H49" s="273" t="s">
        <v>421</v>
      </c>
      <c r="I49" s="273"/>
      <c r="J49" s="276">
        <v>35</v>
      </c>
      <c r="K49" s="273"/>
      <c r="L49" s="273" t="s">
        <v>934</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outlineLevel="3" x14ac:dyDescent="0.35">
      <c r="A51" s="243"/>
      <c r="B51" s="252"/>
      <c r="C51" s="245">
        <f>INT($C$29)+3</f>
        <v>4</v>
      </c>
      <c r="D51" s="268"/>
      <c r="E51" s="325"/>
      <c r="F51" s="325"/>
      <c r="G51" s="268"/>
      <c r="H51" s="273"/>
      <c r="I51" s="289"/>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outlineLevel="3" x14ac:dyDescent="0.35">
      <c r="A52" s="243"/>
      <c r="B52" s="252"/>
      <c r="C52" s="245"/>
      <c r="D52" s="268"/>
      <c r="E52" s="325"/>
      <c r="F52" s="325"/>
      <c r="G52" s="268"/>
      <c r="H52" s="273" t="s">
        <v>1226</v>
      </c>
      <c r="I52" s="289"/>
      <c r="J52" s="306">
        <v>0.3</v>
      </c>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outlineLevel="3" x14ac:dyDescent="0.35">
      <c r="A53" s="243"/>
      <c r="B53" s="252"/>
      <c r="C53" s="245"/>
      <c r="D53" s="268"/>
      <c r="E53" s="325"/>
      <c r="F53" s="325"/>
      <c r="G53" s="268"/>
      <c r="H53" s="273"/>
      <c r="I53" s="289"/>
      <c r="J53" s="289"/>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outlineLevel="3" x14ac:dyDescent="0.35">
      <c r="A54" s="243"/>
      <c r="B54" s="252"/>
      <c r="C54" s="245"/>
      <c r="D54" s="268"/>
      <c r="E54" s="325"/>
      <c r="F54" s="325"/>
      <c r="G54" s="268"/>
      <c r="H54" s="273" t="s">
        <v>1227</v>
      </c>
      <c r="I54" s="289"/>
      <c r="J54" s="273" t="s">
        <v>1228</v>
      </c>
      <c r="K54" s="273" t="s">
        <v>1229</v>
      </c>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outlineLevel="3" x14ac:dyDescent="0.35">
      <c r="A55" s="243"/>
      <c r="B55" s="252"/>
      <c r="C55" s="245"/>
      <c r="D55" s="268"/>
      <c r="E55" s="325"/>
      <c r="F55" s="325"/>
      <c r="G55" s="268"/>
      <c r="H55" s="273"/>
      <c r="I55" s="289"/>
      <c r="J55" s="889">
        <v>1</v>
      </c>
      <c r="K55" s="889">
        <v>1</v>
      </c>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outlineLevel="3" x14ac:dyDescent="0.35">
      <c r="A56" s="243"/>
      <c r="B56" s="252"/>
      <c r="C56" s="245"/>
      <c r="D56" s="268"/>
      <c r="E56" s="325"/>
      <c r="F56" s="325"/>
      <c r="G56" s="268"/>
      <c r="H56" s="273"/>
      <c r="I56" s="289"/>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outlineLevel="3" x14ac:dyDescent="0.35">
      <c r="A57" s="243"/>
      <c r="B57" s="252"/>
      <c r="C57" s="245">
        <f>INT($C$29)+3</f>
        <v>4</v>
      </c>
      <c r="D57" s="268"/>
      <c r="E57" s="325"/>
      <c r="F57" s="325"/>
      <c r="G57" s="268"/>
      <c r="H57" s="273" t="s">
        <v>423</v>
      </c>
      <c r="I57" s="289"/>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outlineLevel="3" x14ac:dyDescent="0.35">
      <c r="A58" s="243"/>
      <c r="B58" s="252"/>
      <c r="C58" s="245">
        <f>INT($C$29)+3</f>
        <v>4</v>
      </c>
      <c r="D58" s="268"/>
      <c r="E58" s="325"/>
      <c r="F58" s="325"/>
      <c r="G58" s="268"/>
      <c r="H58" s="273"/>
      <c r="I58" s="295" t="s">
        <v>424</v>
      </c>
      <c r="J58" s="295"/>
      <c r="K58" s="295"/>
      <c r="L58" s="295"/>
      <c r="M58" s="295"/>
      <c r="N58" s="295"/>
      <c r="O58" s="295"/>
      <c r="P58" s="295"/>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68"/>
      <c r="AR58" s="255"/>
      <c r="AS58" s="243"/>
      <c r="AT58" s="243"/>
      <c r="AU58" s="243"/>
    </row>
    <row r="59" spans="1:47" outlineLevel="3" x14ac:dyDescent="0.35">
      <c r="A59" s="243"/>
      <c r="B59" s="252"/>
      <c r="C59" s="245">
        <f>INT($C$29)+3</f>
        <v>4</v>
      </c>
      <c r="D59" s="268"/>
      <c r="E59" s="325"/>
      <c r="F59" s="325"/>
      <c r="G59" s="268"/>
      <c r="H59" s="273"/>
      <c r="I59" s="296" t="s">
        <v>425</v>
      </c>
      <c r="J59" s="296"/>
      <c r="K59" s="296" t="s">
        <v>426</v>
      </c>
      <c r="L59" s="296"/>
      <c r="M59" s="296" t="s">
        <v>427</v>
      </c>
      <c r="N59" s="296"/>
      <c r="O59" s="296" t="s">
        <v>428</v>
      </c>
      <c r="P59" s="296"/>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273"/>
      <c r="AQ59" s="268"/>
      <c r="AR59" s="255"/>
      <c r="AS59" s="243"/>
      <c r="AT59" s="243"/>
      <c r="AU59" s="243"/>
    </row>
    <row r="60" spans="1:47" outlineLevel="3" x14ac:dyDescent="0.35">
      <c r="A60" s="243"/>
      <c r="B60" s="252"/>
      <c r="C60" s="245"/>
      <c r="D60" s="268"/>
      <c r="E60" s="325"/>
      <c r="F60" s="325"/>
      <c r="G60" s="268"/>
      <c r="H60" s="275" t="s">
        <v>429</v>
      </c>
      <c r="I60" s="297">
        <f>DATE(i_startyear,1,1)</f>
        <v>43466</v>
      </c>
      <c r="J60" s="298">
        <v>43466</v>
      </c>
      <c r="K60" s="297">
        <f>I60</f>
        <v>43466</v>
      </c>
      <c r="L60" s="298">
        <v>43466</v>
      </c>
      <c r="M60" s="297">
        <f>K60</f>
        <v>43466</v>
      </c>
      <c r="N60" s="298">
        <v>43466</v>
      </c>
      <c r="O60" s="297">
        <f>M60</f>
        <v>43466</v>
      </c>
      <c r="P60" s="298">
        <v>43466</v>
      </c>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273"/>
      <c r="AQ60" s="268"/>
      <c r="AR60" s="255"/>
      <c r="AS60" s="243"/>
      <c r="AT60" s="243"/>
      <c r="AU60" s="243"/>
    </row>
    <row r="61" spans="1:47" outlineLevel="3" x14ac:dyDescent="0.35">
      <c r="A61" s="243"/>
      <c r="B61" s="252"/>
      <c r="C61" s="245">
        <v>3</v>
      </c>
      <c r="D61" s="268"/>
      <c r="E61" s="325"/>
      <c r="F61" s="325"/>
      <c r="G61" s="268"/>
      <c r="H61" s="275" t="s">
        <v>429</v>
      </c>
      <c r="I61" s="711">
        <f t="shared" ref="I61:P61" si="0">MIN(363,INT((I60 - DATE(YEAR(I60),1,1))))+364*(YEAR(I60)-i_startyear)</f>
        <v>0</v>
      </c>
      <c r="J61" s="711">
        <f t="shared" si="0"/>
        <v>0</v>
      </c>
      <c r="K61" s="711">
        <f t="shared" si="0"/>
        <v>0</v>
      </c>
      <c r="L61" s="711">
        <f t="shared" si="0"/>
        <v>0</v>
      </c>
      <c r="M61" s="711">
        <f t="shared" si="0"/>
        <v>0</v>
      </c>
      <c r="N61" s="711">
        <f t="shared" si="0"/>
        <v>0</v>
      </c>
      <c r="O61" s="711">
        <f t="shared" si="0"/>
        <v>0</v>
      </c>
      <c r="P61" s="711">
        <f t="shared" si="0"/>
        <v>0</v>
      </c>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68"/>
      <c r="AR61" s="255"/>
      <c r="AS61" s="243"/>
      <c r="AT61" s="243"/>
      <c r="AU61" s="243"/>
    </row>
    <row r="62" spans="1:47" ht="5.15" customHeight="1" outlineLevel="2" x14ac:dyDescent="0.35">
      <c r="A62" s="243"/>
      <c r="B62" s="252"/>
      <c r="C62" s="245">
        <f>INT($C$29)+2.005</f>
        <v>3.0049999999999999</v>
      </c>
      <c r="D62" s="268"/>
      <c r="E62" s="268"/>
      <c r="F62" s="268"/>
      <c r="G62" s="268"/>
      <c r="H62" s="268"/>
      <c r="I62" s="268"/>
      <c r="J62" s="268"/>
      <c r="K62" s="268"/>
      <c r="L62" s="268"/>
      <c r="M62" s="268"/>
      <c r="N62" s="268"/>
      <c r="O62" s="268"/>
      <c r="P62" s="268"/>
      <c r="Q62" s="268"/>
      <c r="R62" s="268"/>
      <c r="S62" s="268"/>
      <c r="T62" s="268"/>
      <c r="U62" s="268"/>
      <c r="V62" s="268"/>
      <c r="W62" s="268"/>
      <c r="X62" s="268"/>
      <c r="Y62" s="268"/>
      <c r="Z62" s="268"/>
      <c r="AA62" s="268"/>
      <c r="AB62" s="268"/>
      <c r="AC62" s="268"/>
      <c r="AD62" s="268"/>
      <c r="AE62" s="268"/>
      <c r="AF62" s="268"/>
      <c r="AG62" s="268"/>
      <c r="AH62" s="268"/>
      <c r="AI62" s="268"/>
      <c r="AJ62" s="268"/>
      <c r="AK62" s="268"/>
      <c r="AL62" s="268"/>
      <c r="AM62" s="268"/>
      <c r="AN62" s="268"/>
      <c r="AO62" s="268"/>
      <c r="AP62" s="268"/>
      <c r="AQ62" s="268" t="s">
        <v>395</v>
      </c>
      <c r="AR62" s="255"/>
      <c r="AS62" s="243"/>
      <c r="AT62" s="243"/>
      <c r="AU62" s="243"/>
    </row>
    <row r="63" spans="1:47" outlineLevel="1" x14ac:dyDescent="0.35">
      <c r="A63" s="243"/>
      <c r="B63" s="252"/>
      <c r="C63" s="245">
        <f>INT($C$29)+1</f>
        <v>2</v>
      </c>
      <c r="D63" s="268"/>
      <c r="E63" s="325"/>
      <c r="F63" s="325"/>
      <c r="G63" s="268"/>
      <c r="H63" s="285" t="s">
        <v>430</v>
      </c>
      <c r="I63" s="286"/>
      <c r="J63" s="287"/>
      <c r="K63" s="299" t="s">
        <v>431</v>
      </c>
      <c r="L63" s="299" t="s">
        <v>432</v>
      </c>
      <c r="M63" s="300"/>
      <c r="N63" s="301"/>
      <c r="O63" s="258" t="s">
        <v>433</v>
      </c>
      <c r="P63" s="258"/>
      <c r="Q63" s="258" t="s">
        <v>434</v>
      </c>
      <c r="R63" s="258"/>
      <c r="S63" s="302" t="s">
        <v>21</v>
      </c>
      <c r="T63" s="287"/>
      <c r="U63" s="640" t="s">
        <v>435</v>
      </c>
      <c r="V63" s="258" t="s">
        <v>938</v>
      </c>
      <c r="W63" s="287"/>
      <c r="X63" s="301" t="s">
        <v>437</v>
      </c>
      <c r="Y63" s="303" t="s">
        <v>436</v>
      </c>
      <c r="Z63" s="303"/>
      <c r="AA63" s="303"/>
      <c r="AB63" s="303"/>
      <c r="AC63" s="303"/>
      <c r="AD63" s="303"/>
      <c r="AE63" s="287"/>
      <c r="AF63" s="287"/>
      <c r="AG63" s="287"/>
      <c r="AH63" s="287"/>
      <c r="AI63" s="287"/>
      <c r="AJ63" s="287"/>
      <c r="AK63" s="287"/>
      <c r="AL63" s="287"/>
      <c r="AM63" s="287"/>
      <c r="AN63" s="287"/>
      <c r="AO63" s="287"/>
      <c r="AP63" s="287"/>
      <c r="AQ63" s="268"/>
      <c r="AR63" s="255"/>
      <c r="AS63" s="243"/>
      <c r="AT63" s="243"/>
      <c r="AU63" s="243"/>
    </row>
    <row r="64" spans="1:47" ht="16" outlineLevel="1" x14ac:dyDescent="0.35">
      <c r="A64" s="243"/>
      <c r="B64" s="252"/>
      <c r="C64" s="245">
        <f>INT($C$29)+1</f>
        <v>2</v>
      </c>
      <c r="D64" s="268"/>
      <c r="E64" s="325"/>
      <c r="F64" s="325"/>
      <c r="G64" s="268"/>
      <c r="H64" s="302" t="s">
        <v>438</v>
      </c>
      <c r="I64" s="302" t="s">
        <v>439</v>
      </c>
      <c r="J64" s="301"/>
      <c r="K64" s="299"/>
      <c r="L64" s="299" t="s">
        <v>440</v>
      </c>
      <c r="M64" s="300"/>
      <c r="N64" s="301"/>
      <c r="O64" s="302" t="s">
        <v>442</v>
      </c>
      <c r="P64" s="302" t="s">
        <v>443</v>
      </c>
      <c r="Q64" s="302" t="s">
        <v>442</v>
      </c>
      <c r="R64" s="302" t="s">
        <v>443</v>
      </c>
      <c r="S64" s="302" t="s">
        <v>441</v>
      </c>
      <c r="T64" s="301" t="s">
        <v>444</v>
      </c>
      <c r="U64" s="301" t="s">
        <v>445</v>
      </c>
      <c r="V64" s="302" t="s">
        <v>939</v>
      </c>
      <c r="W64" s="301"/>
      <c r="X64" s="301" t="s">
        <v>446</v>
      </c>
      <c r="Y64" s="579" t="s">
        <v>425</v>
      </c>
      <c r="Z64" s="579"/>
      <c r="AA64" s="579"/>
      <c r="AB64" s="579" t="s">
        <v>426</v>
      </c>
      <c r="AC64" s="579"/>
      <c r="AD64" s="579"/>
      <c r="AE64" s="579" t="s">
        <v>428</v>
      </c>
      <c r="AF64" s="579"/>
      <c r="AG64" s="303"/>
      <c r="AH64" s="301"/>
      <c r="AI64" s="301"/>
      <c r="AJ64" s="301"/>
      <c r="AK64" s="301"/>
      <c r="AL64" s="301"/>
      <c r="AM64" s="301"/>
      <c r="AN64" s="301"/>
      <c r="AO64" s="301"/>
      <c r="AP64" s="301"/>
      <c r="AQ64" s="268"/>
      <c r="AR64" s="255"/>
      <c r="AS64" s="243"/>
      <c r="AT64" s="243"/>
      <c r="AU64" s="243"/>
    </row>
    <row r="65" spans="1:47" ht="5.15" hidden="1" customHeight="1" outlineLevel="3" x14ac:dyDescent="0.35">
      <c r="A65" s="243"/>
      <c r="B65" s="252"/>
      <c r="C65" s="245">
        <f>INT($C$29)+3.005</f>
        <v>4.0049999999999999</v>
      </c>
      <c r="D65" s="268" t="s">
        <v>391</v>
      </c>
      <c r="E65" s="268"/>
      <c r="F65" s="268"/>
      <c r="G65" s="268"/>
      <c r="H65" s="268"/>
      <c r="I65" s="268"/>
      <c r="J65" s="268"/>
      <c r="K65" s="304"/>
      <c r="L65" s="304"/>
      <c r="M65" s="304"/>
      <c r="N65" s="268"/>
      <c r="O65" s="268"/>
      <c r="P65" s="268"/>
      <c r="Q65" s="268"/>
      <c r="R65" s="268"/>
      <c r="S65" s="268"/>
      <c r="T65" s="268"/>
      <c r="U65" s="268"/>
      <c r="V65" s="268"/>
      <c r="W65" s="268"/>
      <c r="X65" s="268"/>
      <c r="Y65" s="268"/>
      <c r="Z65" s="268"/>
      <c r="AA65" s="268"/>
      <c r="AB65" s="268"/>
      <c r="AC65" s="268"/>
      <c r="AD65" s="268"/>
      <c r="AE65" s="268"/>
      <c r="AF65" s="268"/>
      <c r="AG65" s="268"/>
      <c r="AH65" s="268"/>
      <c r="AI65" s="268"/>
      <c r="AJ65" s="268"/>
      <c r="AK65" s="268"/>
      <c r="AL65" s="268"/>
      <c r="AM65" s="268"/>
      <c r="AN65" s="268"/>
      <c r="AO65" s="268"/>
      <c r="AP65" s="268"/>
      <c r="AQ65" s="268"/>
      <c r="AR65" s="255"/>
      <c r="AS65" s="243"/>
      <c r="AT65" s="243"/>
      <c r="AU65" s="243"/>
    </row>
    <row r="66" spans="1:47" hidden="1" outlineLevel="3" x14ac:dyDescent="0.35">
      <c r="A66" s="243"/>
      <c r="B66" s="252"/>
      <c r="C66" s="245">
        <f>INT($C$29)+3</f>
        <v>4</v>
      </c>
      <c r="D66" s="268"/>
      <c r="E66" s="325"/>
      <c r="F66" s="325"/>
      <c r="G66" s="268"/>
      <c r="H66" s="273"/>
      <c r="I66" s="289"/>
      <c r="J66" s="289"/>
      <c r="K66" s="273"/>
      <c r="L66" s="273"/>
      <c r="M66" s="273"/>
      <c r="N66" s="273"/>
      <c r="O66" s="273"/>
      <c r="P66" s="273"/>
      <c r="Q66" s="273"/>
      <c r="R66" s="273"/>
      <c r="S66" s="273"/>
      <c r="T66" s="273"/>
      <c r="U66" s="273"/>
      <c r="V66" s="273"/>
      <c r="W66" s="273"/>
      <c r="X66" s="273" t="s">
        <v>726</v>
      </c>
      <c r="Y66" s="273"/>
      <c r="Z66" s="273"/>
      <c r="AA66" s="273"/>
      <c r="AB66" s="273"/>
      <c r="AC66" s="273"/>
      <c r="AD66" s="273"/>
      <c r="AE66" s="273"/>
      <c r="AF66" s="273"/>
      <c r="AG66" s="273"/>
      <c r="AH66" s="273" t="s">
        <v>1084</v>
      </c>
      <c r="AI66" s="273"/>
      <c r="AJ66" s="273">
        <f>COUNT($J$69:$J$78)</f>
        <v>10</v>
      </c>
      <c r="AK66" s="273"/>
      <c r="AL66" s="273"/>
      <c r="AM66" s="273"/>
      <c r="AN66" s="273"/>
      <c r="AO66" s="273"/>
      <c r="AP66" s="273"/>
      <c r="AQ66" s="268"/>
      <c r="AR66" s="255"/>
      <c r="AS66" s="243"/>
      <c r="AT66" s="243"/>
      <c r="AU66" s="243"/>
    </row>
    <row r="67" spans="1:47" outlineLevel="2" x14ac:dyDescent="0.35">
      <c r="A67" s="243"/>
      <c r="B67" s="252"/>
      <c r="C67" s="245">
        <f>INT($C$29)+2</f>
        <v>3</v>
      </c>
      <c r="D67" s="268"/>
      <c r="E67" s="325"/>
      <c r="F67" s="325"/>
      <c r="G67" s="268"/>
      <c r="H67" s="273"/>
      <c r="I67" s="273"/>
      <c r="J67" s="273"/>
      <c r="K67" s="479"/>
      <c r="L67" s="273"/>
      <c r="M67" s="273"/>
      <c r="N67" s="273"/>
      <c r="O67" s="273"/>
      <c r="P67" s="273"/>
      <c r="Q67" s="273"/>
      <c r="R67" s="273"/>
      <c r="S67" s="273"/>
      <c r="T67" s="273"/>
      <c r="U67" s="273"/>
      <c r="V67" s="273"/>
      <c r="W67" s="273"/>
      <c r="X67" s="343"/>
      <c r="Y67" s="466" t="s">
        <v>725</v>
      </c>
      <c r="Z67" s="295"/>
      <c r="AA67" s="295"/>
      <c r="AB67" s="295"/>
      <c r="AC67" s="295"/>
      <c r="AD67" s="467"/>
      <c r="AE67" s="360"/>
      <c r="AF67" s="273"/>
      <c r="AG67" s="273"/>
      <c r="AH67" s="289"/>
      <c r="AI67" s="295" t="s">
        <v>1085</v>
      </c>
      <c r="AJ67" s="295"/>
      <c r="AK67" s="289"/>
      <c r="AL67" s="289"/>
      <c r="AM67" s="289"/>
      <c r="AN67" s="295" t="s">
        <v>1086</v>
      </c>
      <c r="AO67" s="295"/>
      <c r="AP67" s="295"/>
      <c r="AQ67" s="268"/>
      <c r="AR67" s="255"/>
      <c r="AS67" s="243"/>
      <c r="AT67" s="243"/>
      <c r="AU67" s="243"/>
    </row>
    <row r="68" spans="1:47" ht="45" customHeight="1" outlineLevel="2" x14ac:dyDescent="0.35">
      <c r="A68" s="243"/>
      <c r="B68" s="252"/>
      <c r="C68" s="245">
        <f>INT($C$29)+2</f>
        <v>3</v>
      </c>
      <c r="D68" s="268"/>
      <c r="E68" s="839" t="s">
        <v>1096</v>
      </c>
      <c r="F68" s="839" t="s">
        <v>1097</v>
      </c>
      <c r="G68" s="268"/>
      <c r="H68" s="273"/>
      <c r="I68" s="289" t="s">
        <v>439</v>
      </c>
      <c r="J68" s="289" t="s">
        <v>151</v>
      </c>
      <c r="K68" s="289" t="s">
        <v>150</v>
      </c>
      <c r="L68" s="289" t="s">
        <v>432</v>
      </c>
      <c r="M68" s="273"/>
      <c r="N68" s="521" t="s">
        <v>804</v>
      </c>
      <c r="O68" s="678" t="s">
        <v>803</v>
      </c>
      <c r="P68" s="674"/>
      <c r="Q68" s="674"/>
      <c r="R68" s="674"/>
      <c r="S68" s="674"/>
      <c r="T68" s="675"/>
      <c r="U68" s="273"/>
      <c r="V68" s="639"/>
      <c r="W68" s="273"/>
      <c r="X68" s="343"/>
      <c r="Y68" s="470" t="str">
        <f>INDEX(i_i_idx,1,1)</f>
        <v>Aut</v>
      </c>
      <c r="Z68" s="338" t="str">
        <f>INDEX(i_i_idx,2,1)</f>
        <v>Win</v>
      </c>
      <c r="AA68" s="338" t="str">
        <f>INDEX(i_i_idx,3,1)</f>
        <v>Spr</v>
      </c>
      <c r="AB68" s="338" t="str">
        <f>INDEX(i_i_idx,1,1)</f>
        <v>Aut</v>
      </c>
      <c r="AC68" s="338" t="str">
        <f>INDEX(i_i_idx,2,1)</f>
        <v>Win</v>
      </c>
      <c r="AD68" s="338" t="str">
        <f>INDEX(i_i_idx,3,1)</f>
        <v>Spr</v>
      </c>
      <c r="AE68" s="338" t="str">
        <f>INDEX(i_i_idx,1,1)</f>
        <v>Aut</v>
      </c>
      <c r="AF68" s="471" t="str">
        <f>INDEX(i_i_idx,2,1)</f>
        <v>Win</v>
      </c>
      <c r="AG68" s="471" t="str">
        <f>INDEX(i_i_idx,3,1)</f>
        <v>Spr</v>
      </c>
      <c r="AH68" s="838" t="s">
        <v>1087</v>
      </c>
      <c r="AI68" s="289" t="s">
        <v>1088</v>
      </c>
      <c r="AJ68" s="289" t="s">
        <v>1089</v>
      </c>
      <c r="AK68" s="521" t="s">
        <v>1090</v>
      </c>
      <c r="AL68" s="521" t="s">
        <v>1091</v>
      </c>
      <c r="AM68" s="521" t="s">
        <v>1092</v>
      </c>
      <c r="AN68" s="521" t="s">
        <v>1093</v>
      </c>
      <c r="AO68" s="521" t="s">
        <v>1094</v>
      </c>
      <c r="AP68" s="521" t="s">
        <v>1095</v>
      </c>
      <c r="AQ68" s="268"/>
      <c r="AR68" s="255"/>
      <c r="AS68" s="243"/>
      <c r="AT68" s="243"/>
      <c r="AU68" s="243"/>
    </row>
    <row r="69" spans="1:47" outlineLevel="2" x14ac:dyDescent="0.35">
      <c r="A69" s="243"/>
      <c r="B69" s="252"/>
      <c r="C69" s="245">
        <f>INT($C$29)+2</f>
        <v>3</v>
      </c>
      <c r="D69" s="268"/>
      <c r="E69" s="325">
        <v>-1</v>
      </c>
      <c r="F69" s="840">
        <f>$K69+364*($K69&lt;$AN69)</f>
        <v>43924</v>
      </c>
      <c r="G69" s="268"/>
      <c r="H69" s="289"/>
      <c r="I69" s="289" t="s">
        <v>800</v>
      </c>
      <c r="J69" s="289">
        <v>0</v>
      </c>
      <c r="K69" s="479">
        <f>INDEX(Periods!$F$21:$O$30,J69+1,$E69+2)</f>
        <v>43560</v>
      </c>
      <c r="L69" s="480">
        <f t="shared" ref="L69:L100" ca="1" si="1">IF(K70-K69&gt;0,K70-K69,OFFSET(K70,-i_p6_len,0)+365-K69)</f>
        <v>40</v>
      </c>
      <c r="M69" s="566"/>
      <c r="N69" s="276">
        <f>COUNT(J69:J78)</f>
        <v>10</v>
      </c>
      <c r="O69" s="564">
        <v>200</v>
      </c>
      <c r="P69" s="564">
        <v>352</v>
      </c>
      <c r="Q69" s="306">
        <v>0.81</v>
      </c>
      <c r="R69" s="306">
        <v>0.81</v>
      </c>
      <c r="S69" s="681" cm="1">
        <f t="array" ref="S69">INDEX([0]!i_pasture_stage_p6z,$J69+1,ROUNDDOWN((ROW($J69)-ROW($J$69))/i_p6_len,0)+1)</f>
        <v>1</v>
      </c>
      <c r="T69" s="306">
        <v>0.3</v>
      </c>
      <c r="U69" s="290">
        <v>5</v>
      </c>
      <c r="V69" s="306">
        <v>0.1</v>
      </c>
      <c r="W69" s="273"/>
      <c r="X69" s="465">
        <v>1</v>
      </c>
      <c r="Y69" s="468">
        <v>50</v>
      </c>
      <c r="Z69" s="290">
        <v>50</v>
      </c>
      <c r="AA69" s="290">
        <v>50</v>
      </c>
      <c r="AB69" s="290">
        <v>100</v>
      </c>
      <c r="AC69" s="290">
        <v>400</v>
      </c>
      <c r="AD69" s="290">
        <v>400</v>
      </c>
      <c r="AE69" s="290">
        <v>400</v>
      </c>
      <c r="AF69" s="469">
        <v>400</v>
      </c>
      <c r="AG69" s="469">
        <v>400</v>
      </c>
      <c r="AH69" s="273"/>
      <c r="AI69" s="273"/>
      <c r="AJ69" s="273"/>
      <c r="AK69" s="289" t="str">
        <f>IF($K69&lt;$AN69,"Dry",IF($K69&lt;$AO69,"Early",IF($K69&lt;$AP69,"Late","Dry")))</f>
        <v>Dry</v>
      </c>
      <c r="AL69" s="273">
        <f>IF($AK69="Early",$F69-$AN69,IF($AK69="Late",$F69-$AO69,$F69-$AP69))</f>
        <v>171</v>
      </c>
      <c r="AM69" s="273">
        <f>1+$J69*($AK69&lt;&gt;$AK68)</f>
        <v>1</v>
      </c>
      <c r="AN69" s="345">
        <f t="shared" ref="AN69:AN100" si="2">INDEX(i_break_date,$E69+2,1)</f>
        <v>43600</v>
      </c>
      <c r="AO69" s="369">
        <f>Periods!$F$24</f>
        <v>43684</v>
      </c>
      <c r="AP69" s="841">
        <f>INDEX(Periods!$F$21:$O$31,INDEX(Annual!EndGS,1,$E69+2)+2,$E69+2)</f>
        <v>43753</v>
      </c>
      <c r="AQ69" s="268"/>
      <c r="AR69" s="255"/>
      <c r="AS69" s="243"/>
      <c r="AT69" s="243"/>
      <c r="AU69" s="243"/>
    </row>
    <row r="70" spans="1:47" outlineLevel="2" x14ac:dyDescent="0.35">
      <c r="A70" s="243"/>
      <c r="B70" s="252"/>
      <c r="C70" s="245">
        <f t="shared" ref="C70:C78" si="3">INT($C$29)+2</f>
        <v>3</v>
      </c>
      <c r="D70" s="268"/>
      <c r="E70" s="325">
        <v>-1</v>
      </c>
      <c r="F70" s="840">
        <f t="shared" ref="F70:F133" si="4">$K70+364*($K70&lt;$AN70)</f>
        <v>43600</v>
      </c>
      <c r="G70" s="268"/>
      <c r="H70" s="289"/>
      <c r="I70" s="289"/>
      <c r="J70" s="289">
        <v>1</v>
      </c>
      <c r="K70" s="479">
        <f>INDEX(Periods!$F$21:$O$30,J70+1,$E70+2)</f>
        <v>43600</v>
      </c>
      <c r="L70" s="480">
        <f t="shared" ca="1" si="1"/>
        <v>31</v>
      </c>
      <c r="M70" s="566"/>
      <c r="N70" s="273"/>
      <c r="O70" s="564">
        <v>200</v>
      </c>
      <c r="P70" s="564">
        <v>550</v>
      </c>
      <c r="Q70" s="306">
        <v>0.81</v>
      </c>
      <c r="R70" s="306">
        <v>0.81</v>
      </c>
      <c r="S70" s="681" cm="1">
        <f t="array" ref="S70">INDEX([0]!i_pasture_stage_p6z,$J70+1,ROUNDDOWN((ROW($J70)-ROW($J$69))/i_p6_len,0)+1)</f>
        <v>0</v>
      </c>
      <c r="T70" s="306">
        <v>0.3</v>
      </c>
      <c r="U70" s="290">
        <v>5</v>
      </c>
      <c r="V70" s="306">
        <v>0.05</v>
      </c>
      <c r="W70" s="273"/>
      <c r="X70" s="465">
        <v>1</v>
      </c>
      <c r="Y70" s="468">
        <v>50</v>
      </c>
      <c r="Z70" s="290">
        <v>50</v>
      </c>
      <c r="AA70" s="290">
        <v>50</v>
      </c>
      <c r="AB70" s="290">
        <v>100</v>
      </c>
      <c r="AC70" s="290">
        <v>150</v>
      </c>
      <c r="AD70" s="290">
        <v>150</v>
      </c>
      <c r="AE70" s="290">
        <v>400</v>
      </c>
      <c r="AF70" s="469">
        <v>400</v>
      </c>
      <c r="AG70" s="469">
        <v>400</v>
      </c>
      <c r="AH70" s="273"/>
      <c r="AI70" s="273"/>
      <c r="AJ70" s="273"/>
      <c r="AK70" s="289" t="str">
        <f t="shared" ref="AK70:AK133" si="5">IF($K70&lt;$AN70,"Dry",IF($K70&lt;$AO70,"Early",IF($K70&lt;$AP70,"Late","Dry")))</f>
        <v>Early</v>
      </c>
      <c r="AL70" s="273">
        <f t="shared" ref="AL70:AL133" si="6">IF($AK70="Early",$F70-$AN70,IF($AK70="Late",$F70-$AO70,$F70-$AP70))</f>
        <v>0</v>
      </c>
      <c r="AM70" s="273">
        <f t="shared" ref="AM70:AM78" si="7">1+$J70*($AK70&lt;&gt;$AK69)</f>
        <v>2</v>
      </c>
      <c r="AN70" s="345">
        <f t="shared" si="2"/>
        <v>43600</v>
      </c>
      <c r="AO70" s="345">
        <f>AO69</f>
        <v>43684</v>
      </c>
      <c r="AP70" s="841">
        <f>INDEX(Periods!$F$21:$O$31,INDEX(Annual!EndGS,1,$E70+2)+2,$E70+2)</f>
        <v>43753</v>
      </c>
      <c r="AQ70" s="268"/>
      <c r="AR70" s="255"/>
      <c r="AS70" s="243"/>
      <c r="AT70" s="243"/>
      <c r="AU70" s="243"/>
    </row>
    <row r="71" spans="1:47" outlineLevel="2" x14ac:dyDescent="0.35">
      <c r="A71" s="243"/>
      <c r="B71" s="252"/>
      <c r="C71" s="245">
        <f t="shared" si="3"/>
        <v>3</v>
      </c>
      <c r="D71" s="268"/>
      <c r="E71" s="325">
        <v>-1</v>
      </c>
      <c r="F71" s="840">
        <f t="shared" si="4"/>
        <v>43631</v>
      </c>
      <c r="G71" s="268"/>
      <c r="H71" s="289"/>
      <c r="I71" s="289"/>
      <c r="J71" s="289">
        <v>2</v>
      </c>
      <c r="K71" s="479">
        <f>INDEX(Periods!$F$21:$O$30,J71+1,$E71+2)</f>
        <v>43631</v>
      </c>
      <c r="L71" s="480">
        <f t="shared" ca="1" si="1"/>
        <v>53</v>
      </c>
      <c r="M71" s="566"/>
      <c r="N71" s="273"/>
      <c r="O71" s="564">
        <v>250</v>
      </c>
      <c r="P71" s="564">
        <v>1200</v>
      </c>
      <c r="Q71" s="306">
        <v>0.81</v>
      </c>
      <c r="R71" s="306">
        <v>0.81</v>
      </c>
      <c r="S71" s="681" cm="1">
        <f t="array" ref="S71">INDEX([0]!i_pasture_stage_p6z,$J71+1,ROUNDDOWN((ROW($J71)-ROW($J$69))/i_p6_len,0)+1)</f>
        <v>0.9642857142857143</v>
      </c>
      <c r="T71" s="306">
        <v>0.3</v>
      </c>
      <c r="U71" s="290">
        <v>5</v>
      </c>
      <c r="V71" s="306">
        <v>0</v>
      </c>
      <c r="W71" s="273"/>
      <c r="X71" s="465">
        <v>1</v>
      </c>
      <c r="Y71" s="468">
        <v>50</v>
      </c>
      <c r="Z71" s="290">
        <v>50</v>
      </c>
      <c r="AA71" s="290">
        <v>50</v>
      </c>
      <c r="AB71" s="290">
        <v>150</v>
      </c>
      <c r="AC71" s="290">
        <v>100</v>
      </c>
      <c r="AD71" s="290">
        <v>150</v>
      </c>
      <c r="AE71" s="290">
        <v>400</v>
      </c>
      <c r="AF71" s="469">
        <v>400</v>
      </c>
      <c r="AG71" s="469">
        <v>400</v>
      </c>
      <c r="AH71" s="273"/>
      <c r="AI71" s="273"/>
      <c r="AJ71" s="273"/>
      <c r="AK71" s="289" t="str">
        <f t="shared" si="5"/>
        <v>Early</v>
      </c>
      <c r="AL71" s="273">
        <f t="shared" si="6"/>
        <v>31</v>
      </c>
      <c r="AM71" s="273">
        <f>1+$J71*($AK71&lt;&gt;$AK70)</f>
        <v>1</v>
      </c>
      <c r="AN71" s="345">
        <f t="shared" si="2"/>
        <v>43600</v>
      </c>
      <c r="AO71" s="345">
        <f t="shared" ref="AO71:AO134" si="8">AO70</f>
        <v>43684</v>
      </c>
      <c r="AP71" s="841">
        <f>INDEX(Periods!$F$21:$O$31,INDEX(Annual!EndGS,1,$E71+2)+2,$E71+2)</f>
        <v>43753</v>
      </c>
      <c r="AQ71" s="268"/>
      <c r="AR71" s="255"/>
      <c r="AS71" s="243"/>
      <c r="AT71" s="243"/>
      <c r="AU71" s="243"/>
    </row>
    <row r="72" spans="1:47" outlineLevel="2" x14ac:dyDescent="0.35">
      <c r="A72" s="243"/>
      <c r="B72" s="252"/>
      <c r="C72" s="245">
        <f t="shared" si="3"/>
        <v>3</v>
      </c>
      <c r="D72" s="268"/>
      <c r="E72" s="325">
        <v>-1</v>
      </c>
      <c r="F72" s="840">
        <f t="shared" si="4"/>
        <v>43684</v>
      </c>
      <c r="G72" s="268"/>
      <c r="H72" s="289"/>
      <c r="I72" s="289"/>
      <c r="J72" s="289">
        <v>3</v>
      </c>
      <c r="K72" s="479">
        <f>INDEX(Periods!$F$21:$O$30,J72+1,$E72+2)</f>
        <v>43684</v>
      </c>
      <c r="L72" s="480">
        <f t="shared" ca="1" si="1"/>
        <v>25</v>
      </c>
      <c r="M72" s="566"/>
      <c r="N72" s="273"/>
      <c r="O72" s="564">
        <v>300</v>
      </c>
      <c r="P72" s="564">
        <v>2456</v>
      </c>
      <c r="Q72" s="306">
        <v>0.8</v>
      </c>
      <c r="R72" s="306">
        <v>0.8</v>
      </c>
      <c r="S72" s="681" cm="1">
        <f t="array" ref="S72">INDEX([0]!i_pasture_stage_p6z,$J72+1,ROUNDDOWN((ROW($J72)-ROW($J$69))/i_p6_len,0)+1)</f>
        <v>1</v>
      </c>
      <c r="T72" s="306">
        <v>0.3</v>
      </c>
      <c r="U72" s="290">
        <v>5</v>
      </c>
      <c r="V72" s="306">
        <v>0</v>
      </c>
      <c r="W72" s="273"/>
      <c r="X72" s="465">
        <v>1</v>
      </c>
      <c r="Y72" s="468">
        <v>50</v>
      </c>
      <c r="Z72" s="290">
        <v>50</v>
      </c>
      <c r="AA72" s="290">
        <v>50</v>
      </c>
      <c r="AB72" s="290">
        <v>150</v>
      </c>
      <c r="AC72" s="290">
        <v>150</v>
      </c>
      <c r="AD72" s="290">
        <v>100</v>
      </c>
      <c r="AE72" s="290">
        <v>400</v>
      </c>
      <c r="AF72" s="469">
        <v>400</v>
      </c>
      <c r="AG72" s="469">
        <v>400</v>
      </c>
      <c r="AH72" s="273"/>
      <c r="AI72" s="273"/>
      <c r="AJ72" s="273"/>
      <c r="AK72" s="289" t="str">
        <f t="shared" si="5"/>
        <v>Late</v>
      </c>
      <c r="AL72" s="273">
        <f t="shared" si="6"/>
        <v>0</v>
      </c>
      <c r="AM72" s="273">
        <f t="shared" si="7"/>
        <v>4</v>
      </c>
      <c r="AN72" s="345">
        <f t="shared" si="2"/>
        <v>43600</v>
      </c>
      <c r="AO72" s="345">
        <f t="shared" si="8"/>
        <v>43684</v>
      </c>
      <c r="AP72" s="841">
        <f>INDEX(Periods!$F$21:$O$31,INDEX(Annual!EndGS,1,$E72+2)+2,$E72+2)</f>
        <v>43753</v>
      </c>
      <c r="AQ72" s="268"/>
      <c r="AR72" s="255"/>
      <c r="AS72" s="243"/>
      <c r="AT72" s="243"/>
      <c r="AU72" s="243"/>
    </row>
    <row r="73" spans="1:47" outlineLevel="2" x14ac:dyDescent="0.35">
      <c r="A73" s="243"/>
      <c r="B73" s="252"/>
      <c r="C73" s="245">
        <f t="shared" si="3"/>
        <v>3</v>
      </c>
      <c r="D73" s="268"/>
      <c r="E73" s="325">
        <v>-1</v>
      </c>
      <c r="F73" s="840">
        <f t="shared" si="4"/>
        <v>43709</v>
      </c>
      <c r="G73" s="268"/>
      <c r="H73" s="289"/>
      <c r="I73" s="289"/>
      <c r="J73" s="289">
        <v>4</v>
      </c>
      <c r="K73" s="479">
        <f>INDEX(Periods!$F$21:$O$30,J73+1,$E73+2)</f>
        <v>43709</v>
      </c>
      <c r="L73" s="480">
        <f t="shared" ca="1" si="1"/>
        <v>29</v>
      </c>
      <c r="M73" s="566"/>
      <c r="N73" s="273"/>
      <c r="O73" s="564">
        <v>500</v>
      </c>
      <c r="P73" s="564">
        <v>3598</v>
      </c>
      <c r="Q73" s="306">
        <v>0.76</v>
      </c>
      <c r="R73" s="306">
        <v>0.78</v>
      </c>
      <c r="S73" s="681" cm="1">
        <f t="array" ref="S73">INDEX([0]!i_pasture_stage_p6z,$J73+1,ROUNDDOWN((ROW($J73)-ROW($J$69))/i_p6_len,0)+1)</f>
        <v>1</v>
      </c>
      <c r="T73" s="306">
        <v>0.3</v>
      </c>
      <c r="U73" s="290">
        <v>5</v>
      </c>
      <c r="V73" s="306">
        <v>0</v>
      </c>
      <c r="W73" s="273"/>
      <c r="X73" s="465">
        <v>0.75</v>
      </c>
      <c r="Y73" s="468">
        <v>50</v>
      </c>
      <c r="Z73" s="290">
        <v>50</v>
      </c>
      <c r="AA73" s="290">
        <v>50</v>
      </c>
      <c r="AB73" s="290">
        <v>150</v>
      </c>
      <c r="AC73" s="290">
        <v>150</v>
      </c>
      <c r="AD73" s="290">
        <v>150</v>
      </c>
      <c r="AE73" s="290">
        <v>400</v>
      </c>
      <c r="AF73" s="469">
        <v>400</v>
      </c>
      <c r="AG73" s="469">
        <v>400</v>
      </c>
      <c r="AH73" s="273"/>
      <c r="AI73" s="273"/>
      <c r="AJ73" s="273"/>
      <c r="AK73" s="289" t="str">
        <f t="shared" si="5"/>
        <v>Late</v>
      </c>
      <c r="AL73" s="273">
        <f t="shared" si="6"/>
        <v>25</v>
      </c>
      <c r="AM73" s="273">
        <f t="shared" si="7"/>
        <v>1</v>
      </c>
      <c r="AN73" s="345">
        <f t="shared" si="2"/>
        <v>43600</v>
      </c>
      <c r="AO73" s="345">
        <f t="shared" si="8"/>
        <v>43684</v>
      </c>
      <c r="AP73" s="841">
        <f>INDEX(Periods!$F$21:$O$31,INDEX(Annual!EndGS,1,$E73+2)+2,$E73+2)</f>
        <v>43753</v>
      </c>
      <c r="AQ73" s="268"/>
      <c r="AR73" s="255"/>
      <c r="AS73" s="243"/>
      <c r="AT73" s="243"/>
      <c r="AU73" s="243"/>
    </row>
    <row r="74" spans="1:47" outlineLevel="2" x14ac:dyDescent="0.35">
      <c r="A74" s="243"/>
      <c r="B74" s="252"/>
      <c r="C74" s="245">
        <f t="shared" si="3"/>
        <v>3</v>
      </c>
      <c r="D74" s="268"/>
      <c r="E74" s="325">
        <v>-1</v>
      </c>
      <c r="F74" s="840">
        <f t="shared" si="4"/>
        <v>43738</v>
      </c>
      <c r="G74" s="268"/>
      <c r="H74" s="289"/>
      <c r="I74" s="289"/>
      <c r="J74" s="289">
        <v>5</v>
      </c>
      <c r="K74" s="479">
        <f>INDEX(Periods!$F$21:$O$30,J74+1,$E74+2)</f>
        <v>43738</v>
      </c>
      <c r="L74" s="480">
        <f t="shared" ca="1" si="1"/>
        <v>15</v>
      </c>
      <c r="M74" s="566"/>
      <c r="N74" s="273"/>
      <c r="O74" s="290">
        <v>750</v>
      </c>
      <c r="P74" s="290">
        <v>2650</v>
      </c>
      <c r="Q74" s="306">
        <v>0.60750000000000004</v>
      </c>
      <c r="R74" s="306">
        <v>0.71250000000000002</v>
      </c>
      <c r="S74" s="681" cm="1">
        <f t="array" ref="S74">INDEX([0]!i_pasture_stage_p6z,$J74+1,ROUNDDOWN((ROW($J74)-ROW($J$69))/i_p6_len,0)+1)</f>
        <v>1</v>
      </c>
      <c r="T74" s="306">
        <v>0.3</v>
      </c>
      <c r="U74" s="290">
        <v>5</v>
      </c>
      <c r="V74" s="306">
        <v>0</v>
      </c>
      <c r="W74" s="273"/>
      <c r="X74" s="465">
        <v>0.75</v>
      </c>
      <c r="Y74" s="468">
        <v>50</v>
      </c>
      <c r="Z74" s="290">
        <v>50</v>
      </c>
      <c r="AA74" s="290">
        <v>50</v>
      </c>
      <c r="AB74" s="290">
        <v>150</v>
      </c>
      <c r="AC74" s="290">
        <v>150</v>
      </c>
      <c r="AD74" s="290">
        <v>150</v>
      </c>
      <c r="AE74" s="290">
        <v>400</v>
      </c>
      <c r="AF74" s="469">
        <v>400</v>
      </c>
      <c r="AG74" s="469">
        <v>400</v>
      </c>
      <c r="AH74" s="273"/>
      <c r="AI74" s="273"/>
      <c r="AJ74" s="273"/>
      <c r="AK74" s="289" t="str">
        <f t="shared" si="5"/>
        <v>Late</v>
      </c>
      <c r="AL74" s="273">
        <f t="shared" si="6"/>
        <v>54</v>
      </c>
      <c r="AM74" s="273">
        <f t="shared" si="7"/>
        <v>1</v>
      </c>
      <c r="AN74" s="345">
        <f t="shared" si="2"/>
        <v>43600</v>
      </c>
      <c r="AO74" s="345">
        <f t="shared" si="8"/>
        <v>43684</v>
      </c>
      <c r="AP74" s="841">
        <f>INDEX(Periods!$F$21:$O$31,INDEX(Annual!EndGS,1,$E74+2)+2,$E74+2)</f>
        <v>43753</v>
      </c>
      <c r="AQ74" s="268"/>
      <c r="AR74" s="255"/>
      <c r="AS74" s="243"/>
      <c r="AT74" s="243"/>
      <c r="AU74" s="243"/>
    </row>
    <row r="75" spans="1:47" outlineLevel="2" x14ac:dyDescent="0.35">
      <c r="A75" s="243"/>
      <c r="B75" s="252"/>
      <c r="C75" s="245">
        <f t="shared" si="3"/>
        <v>3</v>
      </c>
      <c r="D75" s="268"/>
      <c r="E75" s="325">
        <v>-1</v>
      </c>
      <c r="F75" s="840">
        <f t="shared" si="4"/>
        <v>43753</v>
      </c>
      <c r="G75" s="268"/>
      <c r="H75" s="289"/>
      <c r="I75" s="289"/>
      <c r="J75" s="289">
        <v>6</v>
      </c>
      <c r="K75" s="479">
        <f>INDEX(Periods!$F$21:$O$30,J75+1,$E75+2)</f>
        <v>43753</v>
      </c>
      <c r="L75" s="480">
        <f t="shared" ca="1" si="1"/>
        <v>41</v>
      </c>
      <c r="M75" s="566"/>
      <c r="N75" s="273"/>
      <c r="O75" s="290">
        <v>425</v>
      </c>
      <c r="P75" s="290">
        <v>1675</v>
      </c>
      <c r="Q75" s="306">
        <v>0.5575</v>
      </c>
      <c r="R75" s="306">
        <v>0.66249999999999998</v>
      </c>
      <c r="S75" s="681" cm="1">
        <f t="array" ref="S75">INDEX([0]!i_pasture_stage_p6z,$J75+1,ROUNDDOWN((ROW($J75)-ROW($J$69))/i_p6_len,0)+1)</f>
        <v>1</v>
      </c>
      <c r="T75" s="306">
        <v>0.3</v>
      </c>
      <c r="U75" s="290">
        <v>5</v>
      </c>
      <c r="V75" s="306">
        <v>0</v>
      </c>
      <c r="W75" s="273"/>
      <c r="X75" s="465">
        <v>0.4</v>
      </c>
      <c r="Y75" s="468">
        <v>50</v>
      </c>
      <c r="Z75" s="290">
        <v>50</v>
      </c>
      <c r="AA75" s="290">
        <v>50</v>
      </c>
      <c r="AB75" s="290">
        <v>150</v>
      </c>
      <c r="AC75" s="290">
        <v>150</v>
      </c>
      <c r="AD75" s="290">
        <v>150</v>
      </c>
      <c r="AE75" s="290">
        <v>400</v>
      </c>
      <c r="AF75" s="469">
        <v>400</v>
      </c>
      <c r="AG75" s="469">
        <v>400</v>
      </c>
      <c r="AH75" s="273"/>
      <c r="AI75" s="273"/>
      <c r="AJ75" s="273"/>
      <c r="AK75" s="289" t="str">
        <f t="shared" si="5"/>
        <v>Dry</v>
      </c>
      <c r="AL75" s="273">
        <f t="shared" si="6"/>
        <v>0</v>
      </c>
      <c r="AM75" s="273">
        <f t="shared" si="7"/>
        <v>7</v>
      </c>
      <c r="AN75" s="345">
        <f t="shared" si="2"/>
        <v>43600</v>
      </c>
      <c r="AO75" s="345">
        <f t="shared" si="8"/>
        <v>43684</v>
      </c>
      <c r="AP75" s="841">
        <f>INDEX(Periods!$F$21:$O$31,INDEX(Annual!EndGS,1,$E75+2)+2,$E75+2)</f>
        <v>43753</v>
      </c>
      <c r="AQ75" s="268"/>
      <c r="AR75" s="255"/>
      <c r="AS75" s="243"/>
      <c r="AT75" s="243"/>
      <c r="AU75" s="243"/>
    </row>
    <row r="76" spans="1:47" outlineLevel="2" x14ac:dyDescent="0.35">
      <c r="A76" s="243"/>
      <c r="B76" s="252"/>
      <c r="C76" s="245">
        <f t="shared" si="3"/>
        <v>3</v>
      </c>
      <c r="D76" s="268"/>
      <c r="E76" s="325">
        <v>-1</v>
      </c>
      <c r="F76" s="840">
        <f t="shared" si="4"/>
        <v>43794</v>
      </c>
      <c r="G76" s="268"/>
      <c r="H76" s="289"/>
      <c r="I76" s="289"/>
      <c r="J76" s="289">
        <v>7</v>
      </c>
      <c r="K76" s="479">
        <f>INDEX(Periods!$F$21:$O$30,J76+1,$E76+2)</f>
        <v>43794</v>
      </c>
      <c r="L76" s="480">
        <f t="shared" ca="1" si="1"/>
        <v>37</v>
      </c>
      <c r="M76" s="566"/>
      <c r="N76" s="273"/>
      <c r="O76" s="290">
        <v>175</v>
      </c>
      <c r="P76" s="290">
        <v>925</v>
      </c>
      <c r="Q76" s="306">
        <v>0.52749999999999997</v>
      </c>
      <c r="R76" s="306">
        <v>0.61249999999999993</v>
      </c>
      <c r="S76" s="681" cm="1">
        <f t="array" ref="S76">INDEX([0]!i_pasture_stage_p6z,$J76+1,ROUNDDOWN((ROW($J76)-ROW($J$69))/i_p6_len,0)+1)</f>
        <v>1</v>
      </c>
      <c r="T76" s="306">
        <v>0.3</v>
      </c>
      <c r="U76" s="290">
        <v>5</v>
      </c>
      <c r="V76" s="306">
        <v>0</v>
      </c>
      <c r="W76" s="273"/>
      <c r="X76" s="465">
        <v>0.33</v>
      </c>
      <c r="Y76" s="468">
        <v>50</v>
      </c>
      <c r="Z76" s="290">
        <v>50</v>
      </c>
      <c r="AA76" s="290">
        <v>50</v>
      </c>
      <c r="AB76" s="290">
        <v>400</v>
      </c>
      <c r="AC76" s="290">
        <v>400</v>
      </c>
      <c r="AD76" s="290">
        <v>400</v>
      </c>
      <c r="AE76" s="290">
        <v>400</v>
      </c>
      <c r="AF76" s="469">
        <v>400</v>
      </c>
      <c r="AG76" s="469">
        <v>400</v>
      </c>
      <c r="AH76" s="273"/>
      <c r="AI76" s="273"/>
      <c r="AJ76" s="273"/>
      <c r="AK76" s="289" t="str">
        <f t="shared" si="5"/>
        <v>Dry</v>
      </c>
      <c r="AL76" s="273">
        <f t="shared" si="6"/>
        <v>41</v>
      </c>
      <c r="AM76" s="273">
        <f t="shared" si="7"/>
        <v>1</v>
      </c>
      <c r="AN76" s="345">
        <f t="shared" si="2"/>
        <v>43600</v>
      </c>
      <c r="AO76" s="345">
        <f t="shared" si="8"/>
        <v>43684</v>
      </c>
      <c r="AP76" s="841">
        <f>INDEX(Periods!$F$21:$O$31,INDEX(Annual!EndGS,1,$E76+2)+2,$E76+2)</f>
        <v>43753</v>
      </c>
      <c r="AQ76" s="268"/>
      <c r="AR76" s="255"/>
      <c r="AS76" s="243"/>
      <c r="AT76" s="243"/>
      <c r="AU76" s="243"/>
    </row>
    <row r="77" spans="1:47" outlineLevel="2" x14ac:dyDescent="0.35">
      <c r="A77" s="243"/>
      <c r="B77" s="252"/>
      <c r="C77" s="245">
        <f t="shared" si="3"/>
        <v>3</v>
      </c>
      <c r="D77" s="268"/>
      <c r="E77" s="325">
        <v>-1</v>
      </c>
      <c r="F77" s="840">
        <f t="shared" si="4"/>
        <v>43831</v>
      </c>
      <c r="G77" s="268"/>
      <c r="H77" s="289"/>
      <c r="I77" s="289"/>
      <c r="J77" s="289">
        <v>8</v>
      </c>
      <c r="K77" s="479">
        <f>INDEX(Periods!$F$21:$O$30,J77+1,$E77+2)</f>
        <v>43831</v>
      </c>
      <c r="L77" s="480">
        <f t="shared" ca="1" si="1"/>
        <v>45</v>
      </c>
      <c r="M77" s="566"/>
      <c r="N77" s="273"/>
      <c r="O77" s="290">
        <v>200</v>
      </c>
      <c r="P77" s="290">
        <v>700</v>
      </c>
      <c r="Q77" s="306">
        <v>0.51</v>
      </c>
      <c r="R77" s="306">
        <v>0.57000000000000006</v>
      </c>
      <c r="S77" s="681" cm="1">
        <f t="array" ref="S77">INDEX([0]!i_pasture_stage_p6z,$J77+1,ROUNDDOWN((ROW($J77)-ROW($J$69))/i_p6_len,0)+1)</f>
        <v>1</v>
      </c>
      <c r="T77" s="306">
        <v>0.3</v>
      </c>
      <c r="U77" s="290">
        <v>5</v>
      </c>
      <c r="V77" s="306">
        <v>0.05</v>
      </c>
      <c r="W77" s="273"/>
      <c r="X77" s="465">
        <v>0.33</v>
      </c>
      <c r="Y77" s="468">
        <v>50</v>
      </c>
      <c r="Z77" s="290">
        <v>50</v>
      </c>
      <c r="AA77" s="290">
        <v>50</v>
      </c>
      <c r="AB77" s="290">
        <v>400</v>
      </c>
      <c r="AC77" s="290">
        <v>400</v>
      </c>
      <c r="AD77" s="290">
        <v>400</v>
      </c>
      <c r="AE77" s="290">
        <v>400</v>
      </c>
      <c r="AF77" s="469">
        <v>400</v>
      </c>
      <c r="AG77" s="469">
        <v>400</v>
      </c>
      <c r="AH77" s="273"/>
      <c r="AI77" s="273"/>
      <c r="AJ77" s="273"/>
      <c r="AK77" s="289" t="str">
        <f t="shared" si="5"/>
        <v>Dry</v>
      </c>
      <c r="AL77" s="273">
        <f t="shared" si="6"/>
        <v>78</v>
      </c>
      <c r="AM77" s="273">
        <f t="shared" si="7"/>
        <v>1</v>
      </c>
      <c r="AN77" s="345">
        <f t="shared" si="2"/>
        <v>43600</v>
      </c>
      <c r="AO77" s="345">
        <f t="shared" si="8"/>
        <v>43684</v>
      </c>
      <c r="AP77" s="841">
        <f>INDEX(Periods!$F$21:$O$31,INDEX(Annual!EndGS,1,$E77+2)+2,$E77+2)</f>
        <v>43753</v>
      </c>
      <c r="AQ77" s="268"/>
      <c r="AR77" s="255"/>
      <c r="AS77" s="243"/>
      <c r="AT77" s="243"/>
      <c r="AU77" s="243"/>
    </row>
    <row r="78" spans="1:47" outlineLevel="2" x14ac:dyDescent="0.35">
      <c r="A78" s="243"/>
      <c r="B78" s="252"/>
      <c r="C78" s="245">
        <f t="shared" si="3"/>
        <v>3</v>
      </c>
      <c r="D78" s="268"/>
      <c r="E78" s="325">
        <v>-1</v>
      </c>
      <c r="F78" s="840">
        <f t="shared" si="4"/>
        <v>43876</v>
      </c>
      <c r="G78" s="268"/>
      <c r="H78" s="289"/>
      <c r="I78" s="341"/>
      <c r="J78" s="341">
        <v>9</v>
      </c>
      <c r="K78" s="500">
        <f>INDEX(Periods!$F$21:$O$30,J78+1,$E78+2)</f>
        <v>43876</v>
      </c>
      <c r="L78" s="517">
        <f t="shared" ca="1" si="1"/>
        <v>49</v>
      </c>
      <c r="M78" s="566"/>
      <c r="N78" s="342"/>
      <c r="O78" s="565">
        <v>200</v>
      </c>
      <c r="P78" s="565">
        <v>500</v>
      </c>
      <c r="Q78" s="503">
        <v>0.5</v>
      </c>
      <c r="R78" s="503">
        <v>0.54</v>
      </c>
      <c r="S78" s="682" cm="1">
        <f t="array" ref="S78">INDEX([0]!i_pasture_stage_p6z,$J78+1,ROUNDDOWN((ROW($J78)-ROW($J$69))/i_p6_len,0)+1)</f>
        <v>1</v>
      </c>
      <c r="T78" s="503">
        <v>0.3</v>
      </c>
      <c r="U78" s="290">
        <v>5</v>
      </c>
      <c r="V78" s="306">
        <v>0.15</v>
      </c>
      <c r="W78" s="342"/>
      <c r="X78" s="504">
        <v>0.33</v>
      </c>
      <c r="Y78" s="505">
        <v>50</v>
      </c>
      <c r="Z78" s="502">
        <v>50</v>
      </c>
      <c r="AA78" s="502">
        <v>50</v>
      </c>
      <c r="AB78" s="502">
        <v>400</v>
      </c>
      <c r="AC78" s="502">
        <v>400</v>
      </c>
      <c r="AD78" s="502">
        <v>400</v>
      </c>
      <c r="AE78" s="502">
        <v>400</v>
      </c>
      <c r="AF78" s="506">
        <v>400</v>
      </c>
      <c r="AG78" s="506">
        <v>400</v>
      </c>
      <c r="AH78" s="273"/>
      <c r="AI78" s="273"/>
      <c r="AJ78" s="273"/>
      <c r="AK78" s="289" t="str">
        <f t="shared" si="5"/>
        <v>Dry</v>
      </c>
      <c r="AL78" s="273">
        <f t="shared" si="6"/>
        <v>123</v>
      </c>
      <c r="AM78" s="273">
        <f t="shared" si="7"/>
        <v>1</v>
      </c>
      <c r="AN78" s="345">
        <f t="shared" si="2"/>
        <v>43600</v>
      </c>
      <c r="AO78" s="345">
        <f t="shared" si="8"/>
        <v>43684</v>
      </c>
      <c r="AP78" s="841">
        <f>INDEX(Periods!$F$21:$O$31,INDEX(Annual!EndGS,1,$E78+2)+2,$E78+2)</f>
        <v>43753</v>
      </c>
      <c r="AQ78" s="268"/>
      <c r="AR78" s="255"/>
      <c r="AS78" s="243"/>
      <c r="AT78" s="243"/>
      <c r="AU78" s="243"/>
    </row>
    <row r="79" spans="1:47" outlineLevel="2" collapsed="1" x14ac:dyDescent="0.35">
      <c r="A79" s="243"/>
      <c r="B79" s="252"/>
      <c r="C79" s="245">
        <f>INT($C$29)+2</f>
        <v>3</v>
      </c>
      <c r="D79" s="268"/>
      <c r="E79" s="325">
        <v>0</v>
      </c>
      <c r="F79" s="840">
        <f t="shared" si="4"/>
        <v>43924</v>
      </c>
      <c r="G79" s="268"/>
      <c r="H79" s="289"/>
      <c r="I79" s="507" t="s">
        <v>745</v>
      </c>
      <c r="J79" s="507">
        <v>0</v>
      </c>
      <c r="K79" s="508">
        <f>INDEX(Periods!$F$21:$O$30,J79+1,$E79+2)</f>
        <v>43560</v>
      </c>
      <c r="L79" s="518">
        <f t="shared" ca="1" si="1"/>
        <v>29</v>
      </c>
      <c r="M79" s="509"/>
      <c r="N79" s="510"/>
      <c r="O79" s="684" cm="1">
        <f t="array" aca="1" ref="O79" ca="1">INDEX(O$69:O$78,$AI79,1)*(1-$AH79)+INDEX(O$69:O$78,$AJ79,1)*($AH79)</f>
        <v>200</v>
      </c>
      <c r="P79" s="684" cm="1">
        <f t="array" aca="1" ref="P79" ca="1">INDEX(P$69:P$78,$AI79,1)*(1-$AH79)+INDEX(P$69:P$78,$AJ79,1)*($AH79)</f>
        <v>370.12244897959181</v>
      </c>
      <c r="Q79" s="685" cm="1">
        <f t="array" aca="1" ref="Q79" ca="1">INDEX(Q$69:Q$78,$AI79,1)*(1-$AH79)+INDEX(Q$69:Q$78,$AJ79,1)*($AH79)</f>
        <v>0.77204081632653065</v>
      </c>
      <c r="R79" s="685" cm="1">
        <f t="array" aca="1" ref="R79" ca="1">INDEX(R$69:R$78,$AI79,1)*(1-$AH79)+INDEX(R$69:R$78,$AJ79,1)*($AH79)</f>
        <v>0.77693877551020407</v>
      </c>
      <c r="S79" s="683" cm="1">
        <f t="array" ref="S79">INDEX([0]!i_pasture_stage_p6z,$J79+1,ROUNDDOWN((ROW($J79)-ROW($J$69))/i_p6_len,0)+1)</f>
        <v>1</v>
      </c>
      <c r="T79" s="685" cm="1">
        <f t="array" aca="1" ref="T79" ca="1">INDEX(T$69:T$78,$AI79,1)*(1-$AH79)+INDEX(T$69:T$78,$AJ79,1)*($AH79)</f>
        <v>0.3</v>
      </c>
      <c r="U79" s="683" cm="1">
        <f t="array" aca="1" ref="U79" ca="1">INDEX(U$69:U$78,$AI79,1)*(1-$AH79)+INDEX(U$69:U$78,$AJ79,1)*($AH79)</f>
        <v>5</v>
      </c>
      <c r="V79" s="685" cm="1">
        <f t="array" aca="1" ref="V79" ca="1">INDEX(V$69:V$78,$AI79,1)*(1-$AH79)+INDEX(V$69:V$78,$AJ79,1)*($AH79)</f>
        <v>0.10612244897959183</v>
      </c>
      <c r="W79" s="510"/>
      <c r="X79" s="835" cm="1">
        <f t="array" aca="1" ref="X79" ca="1">INDEX(X$69:X$78,$AI79,1)*(1-$AH79)+INDEX(X$69:X$78,$AJ79,1)*($AH79)</f>
        <v>0.9179591836734694</v>
      </c>
      <c r="Y79" s="684" cm="1">
        <f t="array" aca="1" ref="Y79" ca="1">INDEX(Y$69:Y$78,$AI79,1)*(1-$AH79)+INDEX(Y$69:Y$78,$AJ79,1)*($AH79)</f>
        <v>50</v>
      </c>
      <c r="Z79" s="684" cm="1">
        <f t="array" aca="1" ref="Z79" ca="1">INDEX(Z$69:Z$78,$AI79,1)*(1-$AH79)+INDEX(Z$69:Z$78,$AJ79,1)*($AH79)</f>
        <v>50</v>
      </c>
      <c r="AA79" s="684" cm="1">
        <f t="array" aca="1" ref="AA79" ca="1">INDEX(AA$69:AA$78,$AI79,1)*(1-$AH79)+INDEX(AA$69:AA$78,$AJ79,1)*($AH79)</f>
        <v>50</v>
      </c>
      <c r="AB79" s="684" cm="1">
        <f t="array" aca="1" ref="AB79" ca="1">INDEX(AB$69:AB$78,$AI79,1)*(1-$AH79)+INDEX(AB$69:AB$78,$AJ79,1)*($AH79)</f>
        <v>136.73469387755102</v>
      </c>
      <c r="AC79" s="684" cm="1">
        <f t="array" aca="1" ref="AC79" ca="1">INDEX(AC$69:AC$78,$AI79,1)*(1-$AH79)+INDEX(AC$69:AC$78,$AJ79,1)*($AH79)</f>
        <v>400</v>
      </c>
      <c r="AD79" s="684" cm="1">
        <f t="array" aca="1" ref="AD79" ca="1">INDEX(AD$69:AD$78,$AI79,1)*(1-$AH79)+INDEX(AD$69:AD$78,$AJ79,1)*($AH79)</f>
        <v>400</v>
      </c>
      <c r="AE79" s="684" cm="1">
        <f t="array" aca="1" ref="AE79" ca="1">INDEX(AE$69:AE$78,$AI79,1)*(1-$AH79)+INDEX(AE$69:AE$78,$AJ79,1)*($AH79)</f>
        <v>400</v>
      </c>
      <c r="AF79" s="684" cm="1">
        <f t="array" aca="1" ref="AF79" ca="1">INDEX(AF$69:AF$78,$AI79,1)*(1-$AH79)+INDEX(AF$69:AF$78,$AJ79,1)*($AH79)</f>
        <v>400</v>
      </c>
      <c r="AG79" s="684" cm="1">
        <f t="array" aca="1" ref="AG79" ca="1">INDEX(AG$69:AG$78,$AI79,1)*(1-$AH79)+INDEX(AG$69:AG$78,$AJ79,1)*($AH79)</f>
        <v>400</v>
      </c>
      <c r="AH79" s="273">
        <f ca="1">($AL79-INDEX($AL$69:$AL$78,$AI79,1))/INDEX($L$69:$L$78,$AI79,1)</f>
        <v>0.87755102040816324</v>
      </c>
      <c r="AI79" s="273">
        <f>MOD(SUMIFS($AM$69:$AM$78,$AK$69:$AK$78,$AK79,$AL$69:$AL$78,"&lt;="&amp;$AL79)-1,$AJ$66)+1</f>
        <v>10</v>
      </c>
      <c r="AJ79" s="273">
        <f>IF(OR(INDEX($AK$69:$AK$78,$AI79,1)=INDEX($AK$69:$AK$78,MOD($AI79,AJ$66)+1,1),INDEX($AK$69:$AK$78,$AI79,1)="Early"),MOD($AI79,AJ$66)+1,$AI79)</f>
        <v>1</v>
      </c>
      <c r="AK79" s="289" t="str">
        <f t="shared" si="5"/>
        <v>Dry</v>
      </c>
      <c r="AL79" s="273">
        <f t="shared" si="6"/>
        <v>166</v>
      </c>
      <c r="AM79" s="273"/>
      <c r="AN79" s="345">
        <f t="shared" si="2"/>
        <v>43589</v>
      </c>
      <c r="AO79" s="345">
        <f t="shared" si="8"/>
        <v>43684</v>
      </c>
      <c r="AP79" s="841">
        <f>INDEX(Periods!$F$21:$O$31,INDEX(Annual!EndGS,1,$E79+2)+2,$E79+2)</f>
        <v>43758</v>
      </c>
      <c r="AQ79" s="268"/>
      <c r="AR79" s="255"/>
      <c r="AS79" s="243"/>
      <c r="AT79" s="243"/>
      <c r="AU79" s="243"/>
    </row>
    <row r="80" spans="1:47" hidden="1" outlineLevel="3" collapsed="1" x14ac:dyDescent="0.35">
      <c r="A80" s="243"/>
      <c r="B80" s="252"/>
      <c r="C80" s="245">
        <f t="shared" ref="C80:C133" si="9">INT($C$29)+3</f>
        <v>4</v>
      </c>
      <c r="D80" s="268"/>
      <c r="E80" s="325">
        <v>0</v>
      </c>
      <c r="F80" s="840">
        <f t="shared" si="4"/>
        <v>43589</v>
      </c>
      <c r="G80" s="268"/>
      <c r="H80" s="289"/>
      <c r="I80" s="289"/>
      <c r="J80" s="289">
        <v>1</v>
      </c>
      <c r="K80" s="479">
        <f>INDEX(Periods!$F$21:$O$30,J80+1,$E80+2)</f>
        <v>43589</v>
      </c>
      <c r="L80" s="480">
        <f t="shared" ca="1" si="1"/>
        <v>42</v>
      </c>
      <c r="M80" s="305"/>
      <c r="N80" s="273"/>
      <c r="O80" s="686" cm="1">
        <f t="array" aca="1" ref="O80" ca="1">INDEX(O$69:O$78,$AI80,1)*(1-$AH80)+INDEX(O$69:O$78,$AJ80,1)*($AH80)</f>
        <v>200</v>
      </c>
      <c r="P80" s="686" cm="1">
        <f t="array" aca="1" ref="P80" ca="1">INDEX(P$69:P$78,$AI80,1)*(1-$AH80)+INDEX(P$69:P$78,$AJ80,1)*($AH80)</f>
        <v>550</v>
      </c>
      <c r="Q80" s="687" cm="1">
        <f t="array" aca="1" ref="Q80" ca="1">INDEX(Q$69:Q$78,$AI80,1)*(1-$AH80)+INDEX(Q$69:Q$78,$AJ80,1)*($AH80)</f>
        <v>0.81</v>
      </c>
      <c r="R80" s="687" cm="1">
        <f t="array" aca="1" ref="R80" ca="1">INDEX(R$69:R$78,$AI80,1)*(1-$AH80)+INDEX(R$69:R$78,$AJ80,1)*($AH80)</f>
        <v>0.81</v>
      </c>
      <c r="S80" s="681" cm="1">
        <f t="array" ref="S80">INDEX([0]!i_pasture_stage_p6z,$J80+1,ROUNDDOWN((ROW($J80)-ROW($J$69))/i_p6_len,0)+1)</f>
        <v>0.2857142857142857</v>
      </c>
      <c r="T80" s="687" cm="1">
        <f t="array" aca="1" ref="T80" ca="1">INDEX(T$69:T$78,$AI80,1)*(1-$AH80)+INDEX(T$69:T$78,$AJ80,1)*($AH80)</f>
        <v>0.3</v>
      </c>
      <c r="U80" s="681" cm="1">
        <f t="array" aca="1" ref="U80" ca="1">INDEX(U$69:U$78,$AI80,1)*(1-$AH80)+INDEX(U$69:U$78,$AJ80,1)*($AH80)</f>
        <v>5</v>
      </c>
      <c r="V80" s="687" cm="1">
        <f t="array" aca="1" ref="V80" ca="1">INDEX(V$69:V$78,$AI80,1)*(1-$AH80)+INDEX(V$69:V$78,$AJ80,1)*($AH80)</f>
        <v>0.05</v>
      </c>
      <c r="W80" s="273"/>
      <c r="X80" s="836" cm="1">
        <f t="array" aca="1" ref="X80" ca="1">INDEX(X$69:X$78,$AI80,1)*(1-$AH80)+INDEX(X$69:X$78,$AJ80,1)*($AH80)</f>
        <v>1</v>
      </c>
      <c r="Y80" s="686" cm="1">
        <f t="array" aca="1" ref="Y80" ca="1">INDEX(Y$69:Y$78,$AI80,1)*(1-$AH80)+INDEX(Y$69:Y$78,$AJ80,1)*($AH80)</f>
        <v>50</v>
      </c>
      <c r="Z80" s="686" cm="1">
        <f t="array" aca="1" ref="Z80" ca="1">INDEX(Z$69:Z$78,$AI80,1)*(1-$AH80)+INDEX(Z$69:Z$78,$AJ80,1)*($AH80)</f>
        <v>50</v>
      </c>
      <c r="AA80" s="686" cm="1">
        <f t="array" aca="1" ref="AA80" ca="1">INDEX(AA$69:AA$78,$AI80,1)*(1-$AH80)+INDEX(AA$69:AA$78,$AJ80,1)*($AH80)</f>
        <v>50</v>
      </c>
      <c r="AB80" s="686" cm="1">
        <f t="array" aca="1" ref="AB80" ca="1">INDEX(AB$69:AB$78,$AI80,1)*(1-$AH80)+INDEX(AB$69:AB$78,$AJ80,1)*($AH80)</f>
        <v>100</v>
      </c>
      <c r="AC80" s="686" cm="1">
        <f t="array" aca="1" ref="AC80" ca="1">INDEX(AC$69:AC$78,$AI80,1)*(1-$AH80)+INDEX(AC$69:AC$78,$AJ80,1)*($AH80)</f>
        <v>150</v>
      </c>
      <c r="AD80" s="686" cm="1">
        <f t="array" aca="1" ref="AD80" ca="1">INDEX(AD$69:AD$78,$AI80,1)*(1-$AH80)+INDEX(AD$69:AD$78,$AJ80,1)*($AH80)</f>
        <v>150</v>
      </c>
      <c r="AE80" s="686" cm="1">
        <f t="array" aca="1" ref="AE80" ca="1">INDEX(AE$69:AE$78,$AI80,1)*(1-$AH80)+INDEX(AE$69:AE$78,$AJ80,1)*($AH80)</f>
        <v>400</v>
      </c>
      <c r="AF80" s="686" cm="1">
        <f t="array" aca="1" ref="AF80" ca="1">INDEX(AF$69:AF$78,$AI80,1)*(1-$AH80)+INDEX(AF$69:AF$78,$AJ80,1)*($AH80)</f>
        <v>400</v>
      </c>
      <c r="AG80" s="686" cm="1">
        <f t="array" aca="1" ref="AG80" ca="1">INDEX(AG$69:AG$78,$AI80,1)*(1-$AH80)+INDEX(AG$69:AG$78,$AJ80,1)*($AH80)</f>
        <v>400</v>
      </c>
      <c r="AH80" s="273">
        <f t="shared" ref="AH80:AH143" ca="1" si="10">($AL80-INDEX($AL$69:$AL$78,$AI80,1))/INDEX($L$69:$L$78,$AI80,1)</f>
        <v>0</v>
      </c>
      <c r="AI80" s="273">
        <f t="shared" ref="AI80:AI143" si="11">MOD(SUMIFS($AM$69:$AM$78,$AK$69:$AK$78,$AK80,$AL$69:$AL$78,"&lt;="&amp;$AL80)-1,$AJ$66)+1</f>
        <v>2</v>
      </c>
      <c r="AJ80" s="273">
        <f>IF(OR(INDEX($AK$69:$AK$78,$AI80,1)=INDEX($AK$69:$AK$78,MOD($AI80,AJ$66)+1,1),INDEX($AK$69:$AK$78,$AI80,1)="Early"),MOD($AI80,AJ$66)+1,$AI80)</f>
        <v>3</v>
      </c>
      <c r="AK80" s="289" t="str">
        <f t="shared" si="5"/>
        <v>Early</v>
      </c>
      <c r="AL80" s="273">
        <f t="shared" si="6"/>
        <v>0</v>
      </c>
      <c r="AM80" s="273"/>
      <c r="AN80" s="345">
        <f t="shared" si="2"/>
        <v>43589</v>
      </c>
      <c r="AO80" s="345">
        <f t="shared" si="8"/>
        <v>43684</v>
      </c>
      <c r="AP80" s="841">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0">
        <f t="shared" si="4"/>
        <v>43631</v>
      </c>
      <c r="G81" s="268"/>
      <c r="H81" s="289"/>
      <c r="I81" s="289"/>
      <c r="J81" s="289">
        <v>2</v>
      </c>
      <c r="K81" s="479">
        <f>INDEX(Periods!$F$21:$O$30,J81+1,$E81+2)</f>
        <v>43631</v>
      </c>
      <c r="L81" s="480">
        <f t="shared" ca="1" si="1"/>
        <v>53</v>
      </c>
      <c r="M81" s="305"/>
      <c r="N81" s="273"/>
      <c r="O81" s="686" cm="1">
        <f t="array" aca="1" ref="O81" ca="1">INDEX(O$69:O$78,$AI81,1)*(1-$AH81)+INDEX(O$69:O$78,$AJ81,1)*($AH81)</f>
        <v>260.37735849056605</v>
      </c>
      <c r="P81" s="686" cm="1">
        <f t="array" aca="1" ref="P81" ca="1">INDEX(P$69:P$78,$AI81,1)*(1-$AH81)+INDEX(P$69:P$78,$AJ81,1)*($AH81)</f>
        <v>1460.6792452830191</v>
      </c>
      <c r="Q81" s="687" cm="1">
        <f t="array" aca="1" ref="Q81" ca="1">INDEX(Q$69:Q$78,$AI81,1)*(1-$AH81)+INDEX(Q$69:Q$78,$AJ81,1)*($AH81)</f>
        <v>0.80792452830188699</v>
      </c>
      <c r="R81" s="687" cm="1">
        <f t="array" aca="1" ref="R81" ca="1">INDEX(R$69:R$78,$AI81,1)*(1-$AH81)+INDEX(R$69:R$78,$AJ81,1)*($AH81)</f>
        <v>0.80792452830188699</v>
      </c>
      <c r="S81" s="681" cm="1">
        <f t="array" ref="S81">INDEX([0]!i_pasture_stage_p6z,$J81+1,ROUNDDOWN((ROW($J81)-ROW($J$69))/i_p6_len,0)+1)</f>
        <v>1</v>
      </c>
      <c r="T81" s="687" cm="1">
        <f t="array" aca="1" ref="T81" ca="1">INDEX(T$69:T$78,$AI81,1)*(1-$AH81)+INDEX(T$69:T$78,$AJ81,1)*($AH81)</f>
        <v>0.3</v>
      </c>
      <c r="U81" s="681" cm="1">
        <f t="array" aca="1" ref="U81" ca="1">INDEX(U$69:U$78,$AI81,1)*(1-$AH81)+INDEX(U$69:U$78,$AJ81,1)*($AH81)</f>
        <v>5</v>
      </c>
      <c r="V81" s="687" cm="1">
        <f t="array" aca="1" ref="V81" ca="1">INDEX(V$69:V$78,$AI81,1)*(1-$AH81)+INDEX(V$69:V$78,$AJ81,1)*($AH81)</f>
        <v>0</v>
      </c>
      <c r="W81" s="273"/>
      <c r="X81" s="836" cm="1">
        <f t="array" aca="1" ref="X81" ca="1">INDEX(X$69:X$78,$AI81,1)*(1-$AH81)+INDEX(X$69:X$78,$AJ81,1)*($AH81)</f>
        <v>1</v>
      </c>
      <c r="Y81" s="686" cm="1">
        <f t="array" aca="1" ref="Y81" ca="1">INDEX(Y$69:Y$78,$AI81,1)*(1-$AH81)+INDEX(Y$69:Y$78,$AJ81,1)*($AH81)</f>
        <v>50</v>
      </c>
      <c r="Z81" s="686" cm="1">
        <f t="array" aca="1" ref="Z81" ca="1">INDEX(Z$69:Z$78,$AI81,1)*(1-$AH81)+INDEX(Z$69:Z$78,$AJ81,1)*($AH81)</f>
        <v>50</v>
      </c>
      <c r="AA81" s="686" cm="1">
        <f t="array" aca="1" ref="AA81" ca="1">INDEX(AA$69:AA$78,$AI81,1)*(1-$AH81)+INDEX(AA$69:AA$78,$AJ81,1)*($AH81)</f>
        <v>50</v>
      </c>
      <c r="AB81" s="686" cm="1">
        <f t="array" aca="1" ref="AB81" ca="1">INDEX(AB$69:AB$78,$AI81,1)*(1-$AH81)+INDEX(AB$69:AB$78,$AJ81,1)*($AH81)</f>
        <v>150</v>
      </c>
      <c r="AC81" s="686" cm="1">
        <f t="array" aca="1" ref="AC81" ca="1">INDEX(AC$69:AC$78,$AI81,1)*(1-$AH81)+INDEX(AC$69:AC$78,$AJ81,1)*($AH81)</f>
        <v>110.37735849056604</v>
      </c>
      <c r="AD81" s="686" cm="1">
        <f t="array" aca="1" ref="AD81" ca="1">INDEX(AD$69:AD$78,$AI81,1)*(1-$AH81)+INDEX(AD$69:AD$78,$AJ81,1)*($AH81)</f>
        <v>139.62264150943398</v>
      </c>
      <c r="AE81" s="686" cm="1">
        <f t="array" aca="1" ref="AE81" ca="1">INDEX(AE$69:AE$78,$AI81,1)*(1-$AH81)+INDEX(AE$69:AE$78,$AJ81,1)*($AH81)</f>
        <v>400</v>
      </c>
      <c r="AF81" s="686" cm="1">
        <f t="array" aca="1" ref="AF81" ca="1">INDEX(AF$69:AF$78,$AI81,1)*(1-$AH81)+INDEX(AF$69:AF$78,$AJ81,1)*($AH81)</f>
        <v>400</v>
      </c>
      <c r="AG81" s="686" cm="1">
        <f t="array" aca="1" ref="AG81" ca="1">INDEX(AG$69:AG$78,$AI81,1)*(1-$AH81)+INDEX(AG$69:AG$78,$AJ81,1)*($AH81)</f>
        <v>400</v>
      </c>
      <c r="AH81" s="273">
        <f t="shared" ca="1" si="10"/>
        <v>0.20754716981132076</v>
      </c>
      <c r="AI81" s="273">
        <f t="shared" si="11"/>
        <v>3</v>
      </c>
      <c r="AJ81" s="273">
        <f>IF(OR(INDEX($AK$69:$AK$78,$AI81,1)=INDEX($AK$69:$AK$78,MOD($AI81,AJ$66)+1,1),INDEX($AK$69:$AK$78,$AI81,1)="Early"),MOD($AI81,AJ$66)+1,$AI81)</f>
        <v>4</v>
      </c>
      <c r="AK81" s="289" t="str">
        <f t="shared" si="5"/>
        <v>Early</v>
      </c>
      <c r="AL81" s="273">
        <f t="shared" si="6"/>
        <v>42</v>
      </c>
      <c r="AM81" s="273"/>
      <c r="AN81" s="345">
        <f t="shared" si="2"/>
        <v>43589</v>
      </c>
      <c r="AO81" s="345">
        <f t="shared" si="8"/>
        <v>43684</v>
      </c>
      <c r="AP81" s="841">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0">
        <f t="shared" si="4"/>
        <v>43684</v>
      </c>
      <c r="G82" s="268"/>
      <c r="H82" s="289"/>
      <c r="I82" s="289"/>
      <c r="J82" s="289">
        <v>3</v>
      </c>
      <c r="K82" s="479">
        <f>INDEX(Periods!$F$21:$O$30,J82+1,$E82+2)</f>
        <v>43684</v>
      </c>
      <c r="L82" s="480">
        <f t="shared" ca="1" si="1"/>
        <v>25</v>
      </c>
      <c r="M82" s="305"/>
      <c r="N82" s="273"/>
      <c r="O82" s="686" cm="1">
        <f t="array" aca="1" ref="O82" ca="1">INDEX(O$69:O$78,$AI82,1)*(1-$AH82)+INDEX(O$69:O$78,$AJ82,1)*($AH82)</f>
        <v>300</v>
      </c>
      <c r="P82" s="686" cm="1">
        <f t="array" aca="1" ref="P82" ca="1">INDEX(P$69:P$78,$AI82,1)*(1-$AH82)+INDEX(P$69:P$78,$AJ82,1)*($AH82)</f>
        <v>2456</v>
      </c>
      <c r="Q82" s="687" cm="1">
        <f t="array" aca="1" ref="Q82" ca="1">INDEX(Q$69:Q$78,$AI82,1)*(1-$AH82)+INDEX(Q$69:Q$78,$AJ82,1)*($AH82)</f>
        <v>0.8</v>
      </c>
      <c r="R82" s="687" cm="1">
        <f t="array" aca="1" ref="R82" ca="1">INDEX(R$69:R$78,$AI82,1)*(1-$AH82)+INDEX(R$69:R$78,$AJ82,1)*($AH82)</f>
        <v>0.8</v>
      </c>
      <c r="S82" s="681" cm="1">
        <f t="array" ref="S82">INDEX([0]!i_pasture_stage_p6z,$J82+1,ROUNDDOWN((ROW($J82)-ROW($J$69))/i_p6_len,0)+1)</f>
        <v>1</v>
      </c>
      <c r="T82" s="687" cm="1">
        <f t="array" aca="1" ref="T82" ca="1">INDEX(T$69:T$78,$AI82,1)*(1-$AH82)+INDEX(T$69:T$78,$AJ82,1)*($AH82)</f>
        <v>0.3</v>
      </c>
      <c r="U82" s="681" cm="1">
        <f t="array" aca="1" ref="U82" ca="1">INDEX(U$69:U$78,$AI82,1)*(1-$AH82)+INDEX(U$69:U$78,$AJ82,1)*($AH82)</f>
        <v>5</v>
      </c>
      <c r="V82" s="687" cm="1">
        <f t="array" aca="1" ref="V82" ca="1">INDEX(V$69:V$78,$AI82,1)*(1-$AH82)+INDEX(V$69:V$78,$AJ82,1)*($AH82)</f>
        <v>0</v>
      </c>
      <c r="W82" s="273"/>
      <c r="X82" s="836" cm="1">
        <f t="array" aca="1" ref="X82" ca="1">INDEX(X$69:X$78,$AI82,1)*(1-$AH82)+INDEX(X$69:X$78,$AJ82,1)*($AH82)</f>
        <v>1</v>
      </c>
      <c r="Y82" s="686" cm="1">
        <f t="array" aca="1" ref="Y82" ca="1">INDEX(Y$69:Y$78,$AI82,1)*(1-$AH82)+INDEX(Y$69:Y$78,$AJ82,1)*($AH82)</f>
        <v>50</v>
      </c>
      <c r="Z82" s="686" cm="1">
        <f t="array" aca="1" ref="Z82" ca="1">INDEX(Z$69:Z$78,$AI82,1)*(1-$AH82)+INDEX(Z$69:Z$78,$AJ82,1)*($AH82)</f>
        <v>50</v>
      </c>
      <c r="AA82" s="686" cm="1">
        <f t="array" aca="1" ref="AA82" ca="1">INDEX(AA$69:AA$78,$AI82,1)*(1-$AH82)+INDEX(AA$69:AA$78,$AJ82,1)*($AH82)</f>
        <v>50</v>
      </c>
      <c r="AB82" s="686" cm="1">
        <f t="array" aca="1" ref="AB82" ca="1">INDEX(AB$69:AB$78,$AI82,1)*(1-$AH82)+INDEX(AB$69:AB$78,$AJ82,1)*($AH82)</f>
        <v>150</v>
      </c>
      <c r="AC82" s="686" cm="1">
        <f t="array" aca="1" ref="AC82" ca="1">INDEX(AC$69:AC$78,$AI82,1)*(1-$AH82)+INDEX(AC$69:AC$78,$AJ82,1)*($AH82)</f>
        <v>150</v>
      </c>
      <c r="AD82" s="686" cm="1">
        <f t="array" aca="1" ref="AD82" ca="1">INDEX(AD$69:AD$78,$AI82,1)*(1-$AH82)+INDEX(AD$69:AD$78,$AJ82,1)*($AH82)</f>
        <v>100</v>
      </c>
      <c r="AE82" s="686" cm="1">
        <f t="array" aca="1" ref="AE82" ca="1">INDEX(AE$69:AE$78,$AI82,1)*(1-$AH82)+INDEX(AE$69:AE$78,$AJ82,1)*($AH82)</f>
        <v>400</v>
      </c>
      <c r="AF82" s="686" cm="1">
        <f t="array" aca="1" ref="AF82" ca="1">INDEX(AF$69:AF$78,$AI82,1)*(1-$AH82)+INDEX(AF$69:AF$78,$AJ82,1)*($AH82)</f>
        <v>400</v>
      </c>
      <c r="AG82" s="686" cm="1">
        <f t="array" aca="1" ref="AG82" ca="1">INDEX(AG$69:AG$78,$AI82,1)*(1-$AH82)+INDEX(AG$69:AG$78,$AJ82,1)*($AH82)</f>
        <v>400</v>
      </c>
      <c r="AH82" s="273">
        <f t="shared" ca="1" si="10"/>
        <v>0</v>
      </c>
      <c r="AI82" s="273">
        <f t="shared" si="11"/>
        <v>4</v>
      </c>
      <c r="AJ82" s="273">
        <f t="shared" ref="AJ82:AJ145" si="12">IF(OR(INDEX($AK$69:$AK$78,$AI82,1)=INDEX($AK$69:$AK$78,MOD($AI82,AJ$66)+1,1),INDEX($AK$69:$AK$78,$AI82,1)="Early"),MOD($AI82,AJ$66)+1,$AI82)</f>
        <v>5</v>
      </c>
      <c r="AK82" s="289" t="str">
        <f t="shared" si="5"/>
        <v>Late</v>
      </c>
      <c r="AL82" s="273">
        <f t="shared" si="6"/>
        <v>0</v>
      </c>
      <c r="AM82" s="273"/>
      <c r="AN82" s="345">
        <f t="shared" si="2"/>
        <v>43589</v>
      </c>
      <c r="AO82" s="345">
        <f t="shared" si="8"/>
        <v>43684</v>
      </c>
      <c r="AP82" s="841">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0">
        <f t="shared" si="4"/>
        <v>43709</v>
      </c>
      <c r="G83" s="268"/>
      <c r="H83" s="289"/>
      <c r="I83" s="289"/>
      <c r="J83" s="289">
        <v>4</v>
      </c>
      <c r="K83" s="479">
        <f>INDEX(Periods!$F$21:$O$30,J83+1,$E83+2)</f>
        <v>43709</v>
      </c>
      <c r="L83" s="480">
        <f t="shared" ca="1" si="1"/>
        <v>29</v>
      </c>
      <c r="M83" s="305"/>
      <c r="N83" s="273"/>
      <c r="O83" s="686" cm="1">
        <f t="array" aca="1" ref="O83" ca="1">INDEX(O$69:O$78,$AI83,1)*(1-$AH83)+INDEX(O$69:O$78,$AJ83,1)*($AH83)</f>
        <v>500</v>
      </c>
      <c r="P83" s="686" cm="1">
        <f t="array" aca="1" ref="P83" ca="1">INDEX(P$69:P$78,$AI83,1)*(1-$AH83)+INDEX(P$69:P$78,$AJ83,1)*($AH83)</f>
        <v>3598</v>
      </c>
      <c r="Q83" s="687" cm="1">
        <f t="array" aca="1" ref="Q83" ca="1">INDEX(Q$69:Q$78,$AI83,1)*(1-$AH83)+INDEX(Q$69:Q$78,$AJ83,1)*($AH83)</f>
        <v>0.76</v>
      </c>
      <c r="R83" s="687" cm="1">
        <f t="array" aca="1" ref="R83" ca="1">INDEX(R$69:R$78,$AI83,1)*(1-$AH83)+INDEX(R$69:R$78,$AJ83,1)*($AH83)</f>
        <v>0.78</v>
      </c>
      <c r="S83" s="681" cm="1">
        <f t="array" ref="S83">INDEX([0]!i_pasture_stage_p6z,$J83+1,ROUNDDOWN((ROW($J83)-ROW($J$69))/i_p6_len,0)+1)</f>
        <v>1</v>
      </c>
      <c r="T83" s="687" cm="1">
        <f t="array" aca="1" ref="T83" ca="1">INDEX(T$69:T$78,$AI83,1)*(1-$AH83)+INDEX(T$69:T$78,$AJ83,1)*($AH83)</f>
        <v>0.3</v>
      </c>
      <c r="U83" s="681" cm="1">
        <f t="array" aca="1" ref="U83" ca="1">INDEX(U$69:U$78,$AI83,1)*(1-$AH83)+INDEX(U$69:U$78,$AJ83,1)*($AH83)</f>
        <v>5</v>
      </c>
      <c r="V83" s="687" cm="1">
        <f t="array" aca="1" ref="V83" ca="1">INDEX(V$69:V$78,$AI83,1)*(1-$AH83)+INDEX(V$69:V$78,$AJ83,1)*($AH83)</f>
        <v>0</v>
      </c>
      <c r="W83" s="273"/>
      <c r="X83" s="836" cm="1">
        <f t="array" aca="1" ref="X83" ca="1">INDEX(X$69:X$78,$AI83,1)*(1-$AH83)+INDEX(X$69:X$78,$AJ83,1)*($AH83)</f>
        <v>0.75</v>
      </c>
      <c r="Y83" s="686" cm="1">
        <f t="array" aca="1" ref="Y83" ca="1">INDEX(Y$69:Y$78,$AI83,1)*(1-$AH83)+INDEX(Y$69:Y$78,$AJ83,1)*($AH83)</f>
        <v>50</v>
      </c>
      <c r="Z83" s="686" cm="1">
        <f t="array" aca="1" ref="Z83" ca="1">INDEX(Z$69:Z$78,$AI83,1)*(1-$AH83)+INDEX(Z$69:Z$78,$AJ83,1)*($AH83)</f>
        <v>50</v>
      </c>
      <c r="AA83" s="686" cm="1">
        <f t="array" aca="1" ref="AA83" ca="1">INDEX(AA$69:AA$78,$AI83,1)*(1-$AH83)+INDEX(AA$69:AA$78,$AJ83,1)*($AH83)</f>
        <v>50</v>
      </c>
      <c r="AB83" s="686" cm="1">
        <f t="array" aca="1" ref="AB83" ca="1">INDEX(AB$69:AB$78,$AI83,1)*(1-$AH83)+INDEX(AB$69:AB$78,$AJ83,1)*($AH83)</f>
        <v>150</v>
      </c>
      <c r="AC83" s="686" cm="1">
        <f t="array" aca="1" ref="AC83" ca="1">INDEX(AC$69:AC$78,$AI83,1)*(1-$AH83)+INDEX(AC$69:AC$78,$AJ83,1)*($AH83)</f>
        <v>150</v>
      </c>
      <c r="AD83" s="686" cm="1">
        <f t="array" aca="1" ref="AD83" ca="1">INDEX(AD$69:AD$78,$AI83,1)*(1-$AH83)+INDEX(AD$69:AD$78,$AJ83,1)*($AH83)</f>
        <v>150</v>
      </c>
      <c r="AE83" s="686" cm="1">
        <f t="array" aca="1" ref="AE83" ca="1">INDEX(AE$69:AE$78,$AI83,1)*(1-$AH83)+INDEX(AE$69:AE$78,$AJ83,1)*($AH83)</f>
        <v>400</v>
      </c>
      <c r="AF83" s="686" cm="1">
        <f t="array" aca="1" ref="AF83" ca="1">INDEX(AF$69:AF$78,$AI83,1)*(1-$AH83)+INDEX(AF$69:AF$78,$AJ83,1)*($AH83)</f>
        <v>400</v>
      </c>
      <c r="AG83" s="686" cm="1">
        <f t="array" aca="1" ref="AG83" ca="1">INDEX(AG$69:AG$78,$AI83,1)*(1-$AH83)+INDEX(AG$69:AG$78,$AJ83,1)*($AH83)</f>
        <v>400</v>
      </c>
      <c r="AH83" s="273">
        <f t="shared" ca="1" si="10"/>
        <v>0</v>
      </c>
      <c r="AI83" s="273">
        <f t="shared" si="11"/>
        <v>5</v>
      </c>
      <c r="AJ83" s="273">
        <f t="shared" si="12"/>
        <v>6</v>
      </c>
      <c r="AK83" s="289" t="str">
        <f t="shared" si="5"/>
        <v>Late</v>
      </c>
      <c r="AL83" s="273">
        <f t="shared" si="6"/>
        <v>25</v>
      </c>
      <c r="AM83" s="273"/>
      <c r="AN83" s="345">
        <f t="shared" si="2"/>
        <v>43589</v>
      </c>
      <c r="AO83" s="345">
        <f t="shared" si="8"/>
        <v>43684</v>
      </c>
      <c r="AP83" s="841">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0">
        <f t="shared" si="4"/>
        <v>43738</v>
      </c>
      <c r="G84" s="268"/>
      <c r="H84" s="289"/>
      <c r="I84" s="289"/>
      <c r="J84" s="289">
        <v>5</v>
      </c>
      <c r="K84" s="479">
        <f>INDEX(Periods!$F$21:$O$30,J84+1,$E84+2)</f>
        <v>43738</v>
      </c>
      <c r="L84" s="480">
        <f t="shared" ca="1" si="1"/>
        <v>20</v>
      </c>
      <c r="M84" s="305"/>
      <c r="N84" s="273"/>
      <c r="O84" s="686" cm="1">
        <f t="array" aca="1" ref="O84" ca="1">INDEX(O$69:O$78,$AI84,1)*(1-$AH84)+INDEX(O$69:O$78,$AJ84,1)*($AH84)</f>
        <v>750</v>
      </c>
      <c r="P84" s="686" cm="1">
        <f t="array" aca="1" ref="P84" ca="1">INDEX(P$69:P$78,$AI84,1)*(1-$AH84)+INDEX(P$69:P$78,$AJ84,1)*($AH84)</f>
        <v>2650</v>
      </c>
      <c r="Q84" s="687" cm="1">
        <f t="array" aca="1" ref="Q84" ca="1">INDEX(Q$69:Q$78,$AI84,1)*(1-$AH84)+INDEX(Q$69:Q$78,$AJ84,1)*($AH84)</f>
        <v>0.60750000000000004</v>
      </c>
      <c r="R84" s="687" cm="1">
        <f t="array" aca="1" ref="R84" ca="1">INDEX(R$69:R$78,$AI84,1)*(1-$AH84)+INDEX(R$69:R$78,$AJ84,1)*($AH84)</f>
        <v>0.71250000000000002</v>
      </c>
      <c r="S84" s="681" cm="1">
        <f t="array" ref="S84">INDEX([0]!i_pasture_stage_p6z,$J84+1,ROUNDDOWN((ROW($J84)-ROW($J$69))/i_p6_len,0)+1)</f>
        <v>1</v>
      </c>
      <c r="T84" s="687" cm="1">
        <f t="array" aca="1" ref="T84" ca="1">INDEX(T$69:T$78,$AI84,1)*(1-$AH84)+INDEX(T$69:T$78,$AJ84,1)*($AH84)</f>
        <v>0.3</v>
      </c>
      <c r="U84" s="681" cm="1">
        <f t="array" aca="1" ref="U84" ca="1">INDEX(U$69:U$78,$AI84,1)*(1-$AH84)+INDEX(U$69:U$78,$AJ84,1)*($AH84)</f>
        <v>5</v>
      </c>
      <c r="V84" s="687" cm="1">
        <f t="array" aca="1" ref="V84" ca="1">INDEX(V$69:V$78,$AI84,1)*(1-$AH84)+INDEX(V$69:V$78,$AJ84,1)*($AH84)</f>
        <v>0</v>
      </c>
      <c r="W84" s="273"/>
      <c r="X84" s="836" cm="1">
        <f t="array" aca="1" ref="X84" ca="1">INDEX(X$69:X$78,$AI84,1)*(1-$AH84)+INDEX(X$69:X$78,$AJ84,1)*($AH84)</f>
        <v>0.75</v>
      </c>
      <c r="Y84" s="686" cm="1">
        <f t="array" aca="1" ref="Y84" ca="1">INDEX(Y$69:Y$78,$AI84,1)*(1-$AH84)+INDEX(Y$69:Y$78,$AJ84,1)*($AH84)</f>
        <v>50</v>
      </c>
      <c r="Z84" s="686" cm="1">
        <f t="array" aca="1" ref="Z84" ca="1">INDEX(Z$69:Z$78,$AI84,1)*(1-$AH84)+INDEX(Z$69:Z$78,$AJ84,1)*($AH84)</f>
        <v>50</v>
      </c>
      <c r="AA84" s="686" cm="1">
        <f t="array" aca="1" ref="AA84" ca="1">INDEX(AA$69:AA$78,$AI84,1)*(1-$AH84)+INDEX(AA$69:AA$78,$AJ84,1)*($AH84)</f>
        <v>50</v>
      </c>
      <c r="AB84" s="686" cm="1">
        <f t="array" aca="1" ref="AB84" ca="1">INDEX(AB$69:AB$78,$AI84,1)*(1-$AH84)+INDEX(AB$69:AB$78,$AJ84,1)*($AH84)</f>
        <v>150</v>
      </c>
      <c r="AC84" s="686" cm="1">
        <f t="array" aca="1" ref="AC84" ca="1">INDEX(AC$69:AC$78,$AI84,1)*(1-$AH84)+INDEX(AC$69:AC$78,$AJ84,1)*($AH84)</f>
        <v>150</v>
      </c>
      <c r="AD84" s="686" cm="1">
        <f t="array" aca="1" ref="AD84" ca="1">INDEX(AD$69:AD$78,$AI84,1)*(1-$AH84)+INDEX(AD$69:AD$78,$AJ84,1)*($AH84)</f>
        <v>150</v>
      </c>
      <c r="AE84" s="686" cm="1">
        <f t="array" aca="1" ref="AE84" ca="1">INDEX(AE$69:AE$78,$AI84,1)*(1-$AH84)+INDEX(AE$69:AE$78,$AJ84,1)*($AH84)</f>
        <v>400</v>
      </c>
      <c r="AF84" s="686" cm="1">
        <f t="array" aca="1" ref="AF84" ca="1">INDEX(AF$69:AF$78,$AI84,1)*(1-$AH84)+INDEX(AF$69:AF$78,$AJ84,1)*($AH84)</f>
        <v>400</v>
      </c>
      <c r="AG84" s="686" cm="1">
        <f t="array" aca="1" ref="AG84" ca="1">INDEX(AG$69:AG$78,$AI84,1)*(1-$AH84)+INDEX(AG$69:AG$78,$AJ84,1)*($AH84)</f>
        <v>400</v>
      </c>
      <c r="AH84" s="273">
        <f t="shared" ca="1" si="10"/>
        <v>0</v>
      </c>
      <c r="AI84" s="273">
        <f t="shared" si="11"/>
        <v>6</v>
      </c>
      <c r="AJ84" s="273">
        <f t="shared" si="12"/>
        <v>6</v>
      </c>
      <c r="AK84" s="289" t="str">
        <f t="shared" si="5"/>
        <v>Late</v>
      </c>
      <c r="AL84" s="273">
        <f t="shared" si="6"/>
        <v>54</v>
      </c>
      <c r="AM84" s="273"/>
      <c r="AN84" s="345">
        <f t="shared" si="2"/>
        <v>43589</v>
      </c>
      <c r="AO84" s="345">
        <f t="shared" si="8"/>
        <v>43684</v>
      </c>
      <c r="AP84" s="841">
        <f>INDEX(Periods!$F$21:$O$31,INDEX(Annual!EndGS,1,$E84+2)+2,$E84+2)</f>
        <v>43758</v>
      </c>
      <c r="AQ84" s="268"/>
      <c r="AR84" s="255"/>
      <c r="AS84" s="243"/>
      <c r="AT84" s="243"/>
      <c r="AU84" s="243"/>
    </row>
    <row r="85" spans="1:47" hidden="1" outlineLevel="3" x14ac:dyDescent="0.35">
      <c r="A85" s="243"/>
      <c r="B85" s="252"/>
      <c r="C85" s="245">
        <f t="shared" si="9"/>
        <v>4</v>
      </c>
      <c r="D85" s="268"/>
      <c r="E85" s="325">
        <v>0</v>
      </c>
      <c r="F85" s="840">
        <f t="shared" si="4"/>
        <v>43758</v>
      </c>
      <c r="G85" s="268"/>
      <c r="H85" s="289"/>
      <c r="I85" s="289"/>
      <c r="J85" s="289">
        <v>6</v>
      </c>
      <c r="K85" s="479">
        <f>INDEX(Periods!$F$21:$O$30,J85+1,$E85+2)</f>
        <v>43758</v>
      </c>
      <c r="L85" s="480">
        <f t="shared" ca="1" si="1"/>
        <v>36</v>
      </c>
      <c r="M85" s="305"/>
      <c r="N85" s="273"/>
      <c r="O85" s="686" cm="1">
        <f t="array" aca="1" ref="O85" ca="1">INDEX(O$69:O$78,$AI85,1)*(1-$AH85)+INDEX(O$69:O$78,$AJ85,1)*($AH85)</f>
        <v>425</v>
      </c>
      <c r="P85" s="686" cm="1">
        <f t="array" aca="1" ref="P85" ca="1">INDEX(P$69:P$78,$AI85,1)*(1-$AH85)+INDEX(P$69:P$78,$AJ85,1)*($AH85)</f>
        <v>1675</v>
      </c>
      <c r="Q85" s="687" cm="1">
        <f t="array" aca="1" ref="Q85" ca="1">INDEX(Q$69:Q$78,$AI85,1)*(1-$AH85)+INDEX(Q$69:Q$78,$AJ85,1)*($AH85)</f>
        <v>0.5575</v>
      </c>
      <c r="R85" s="687" cm="1">
        <f t="array" aca="1" ref="R85" ca="1">INDEX(R$69:R$78,$AI85,1)*(1-$AH85)+INDEX(R$69:R$78,$AJ85,1)*($AH85)</f>
        <v>0.66249999999999998</v>
      </c>
      <c r="S85" s="681" cm="1">
        <f t="array" ref="S85">INDEX([0]!i_pasture_stage_p6z,$J85+1,ROUNDDOWN((ROW($J85)-ROW($J$69))/i_p6_len,0)+1)</f>
        <v>1</v>
      </c>
      <c r="T85" s="687" cm="1">
        <f t="array" aca="1" ref="T85" ca="1">INDEX(T$69:T$78,$AI85,1)*(1-$AH85)+INDEX(T$69:T$78,$AJ85,1)*($AH85)</f>
        <v>0.3</v>
      </c>
      <c r="U85" s="681" cm="1">
        <f t="array" aca="1" ref="U85" ca="1">INDEX(U$69:U$78,$AI85,1)*(1-$AH85)+INDEX(U$69:U$78,$AJ85,1)*($AH85)</f>
        <v>5</v>
      </c>
      <c r="V85" s="687" cm="1">
        <f t="array" aca="1" ref="V85" ca="1">INDEX(V$69:V$78,$AI85,1)*(1-$AH85)+INDEX(V$69:V$78,$AJ85,1)*($AH85)</f>
        <v>0</v>
      </c>
      <c r="W85" s="273"/>
      <c r="X85" s="836" cm="1">
        <f t="array" aca="1" ref="X85" ca="1">INDEX(X$69:X$78,$AI85,1)*(1-$AH85)+INDEX(X$69:X$78,$AJ85,1)*($AH85)</f>
        <v>0.4</v>
      </c>
      <c r="Y85" s="686" cm="1">
        <f t="array" aca="1" ref="Y85" ca="1">INDEX(Y$69:Y$78,$AI85,1)*(1-$AH85)+INDEX(Y$69:Y$78,$AJ85,1)*($AH85)</f>
        <v>50</v>
      </c>
      <c r="Z85" s="686" cm="1">
        <f t="array" aca="1" ref="Z85" ca="1">INDEX(Z$69:Z$78,$AI85,1)*(1-$AH85)+INDEX(Z$69:Z$78,$AJ85,1)*($AH85)</f>
        <v>50</v>
      </c>
      <c r="AA85" s="686" cm="1">
        <f t="array" aca="1" ref="AA85" ca="1">INDEX(AA$69:AA$78,$AI85,1)*(1-$AH85)+INDEX(AA$69:AA$78,$AJ85,1)*($AH85)</f>
        <v>50</v>
      </c>
      <c r="AB85" s="686" cm="1">
        <f t="array" aca="1" ref="AB85" ca="1">INDEX(AB$69:AB$78,$AI85,1)*(1-$AH85)+INDEX(AB$69:AB$78,$AJ85,1)*($AH85)</f>
        <v>150</v>
      </c>
      <c r="AC85" s="686" cm="1">
        <f t="array" aca="1" ref="AC85" ca="1">INDEX(AC$69:AC$78,$AI85,1)*(1-$AH85)+INDEX(AC$69:AC$78,$AJ85,1)*($AH85)</f>
        <v>150</v>
      </c>
      <c r="AD85" s="686" cm="1">
        <f t="array" aca="1" ref="AD85" ca="1">INDEX(AD$69:AD$78,$AI85,1)*(1-$AH85)+INDEX(AD$69:AD$78,$AJ85,1)*($AH85)</f>
        <v>150</v>
      </c>
      <c r="AE85" s="686" cm="1">
        <f t="array" aca="1" ref="AE85" ca="1">INDEX(AE$69:AE$78,$AI85,1)*(1-$AH85)+INDEX(AE$69:AE$78,$AJ85,1)*($AH85)</f>
        <v>400</v>
      </c>
      <c r="AF85" s="686" cm="1">
        <f t="array" aca="1" ref="AF85" ca="1">INDEX(AF$69:AF$78,$AI85,1)*(1-$AH85)+INDEX(AF$69:AF$78,$AJ85,1)*($AH85)</f>
        <v>400</v>
      </c>
      <c r="AG85" s="686" cm="1">
        <f t="array" aca="1" ref="AG85" ca="1">INDEX(AG$69:AG$78,$AI85,1)*(1-$AH85)+INDEX(AG$69:AG$78,$AJ85,1)*($AH85)</f>
        <v>400</v>
      </c>
      <c r="AH85" s="273">
        <f t="shared" ca="1" si="10"/>
        <v>0</v>
      </c>
      <c r="AI85" s="273">
        <f t="shared" si="11"/>
        <v>7</v>
      </c>
      <c r="AJ85" s="273">
        <f t="shared" si="12"/>
        <v>8</v>
      </c>
      <c r="AK85" s="289" t="str">
        <f t="shared" si="5"/>
        <v>Dry</v>
      </c>
      <c r="AL85" s="273">
        <f t="shared" si="6"/>
        <v>0</v>
      </c>
      <c r="AM85" s="273"/>
      <c r="AN85" s="345">
        <f t="shared" si="2"/>
        <v>43589</v>
      </c>
      <c r="AO85" s="345">
        <f t="shared" si="8"/>
        <v>43684</v>
      </c>
      <c r="AP85" s="841">
        <f>INDEX(Periods!$F$21:$O$31,INDEX(Annual!EndGS,1,$E85+2)+2,$E85+2)</f>
        <v>43758</v>
      </c>
      <c r="AQ85" s="268"/>
      <c r="AR85" s="255"/>
      <c r="AS85" s="243"/>
      <c r="AT85" s="243"/>
      <c r="AU85" s="243"/>
    </row>
    <row r="86" spans="1:47" hidden="1" outlineLevel="3" x14ac:dyDescent="0.35">
      <c r="A86" s="243"/>
      <c r="B86" s="252"/>
      <c r="C86" s="245">
        <f t="shared" si="9"/>
        <v>4</v>
      </c>
      <c r="D86" s="268"/>
      <c r="E86" s="325">
        <v>0</v>
      </c>
      <c r="F86" s="840">
        <f t="shared" si="4"/>
        <v>43794</v>
      </c>
      <c r="G86" s="268"/>
      <c r="H86" s="289"/>
      <c r="I86" s="289"/>
      <c r="J86" s="289">
        <v>7</v>
      </c>
      <c r="K86" s="479">
        <f>INDEX(Periods!$F$21:$O$30,J86+1,$E86+2)</f>
        <v>43794</v>
      </c>
      <c r="L86" s="480">
        <f t="shared" ca="1" si="1"/>
        <v>37</v>
      </c>
      <c r="M86" s="305"/>
      <c r="N86" s="273"/>
      <c r="O86" s="686" cm="1">
        <f t="array" aca="1" ref="O86" ca="1">INDEX(O$69:O$78,$AI86,1)*(1-$AH86)+INDEX(O$69:O$78,$AJ86,1)*($AH86)</f>
        <v>205.48780487804879</v>
      </c>
      <c r="P86" s="686" cm="1">
        <f t="array" aca="1" ref="P86" ca="1">INDEX(P$69:P$78,$AI86,1)*(1-$AH86)+INDEX(P$69:P$78,$AJ86,1)*($AH86)</f>
        <v>1016.4634146341464</v>
      </c>
      <c r="Q86" s="687" cm="1">
        <f t="array" aca="1" ref="Q86" ca="1">INDEX(Q$69:Q$78,$AI86,1)*(1-$AH86)+INDEX(Q$69:Q$78,$AJ86,1)*($AH86)</f>
        <v>0.53115853658536583</v>
      </c>
      <c r="R86" s="687" cm="1">
        <f t="array" aca="1" ref="R86" ca="1">INDEX(R$69:R$78,$AI86,1)*(1-$AH86)+INDEX(R$69:R$78,$AJ86,1)*($AH86)</f>
        <v>0.61859756097560969</v>
      </c>
      <c r="S86" s="681" cm="1">
        <f t="array" ref="S86">INDEX([0]!i_pasture_stage_p6z,$J86+1,ROUNDDOWN((ROW($J86)-ROW($J$69))/i_p6_len,0)+1)</f>
        <v>1</v>
      </c>
      <c r="T86" s="687" cm="1">
        <f t="array" aca="1" ref="T86" ca="1">INDEX(T$69:T$78,$AI86,1)*(1-$AH86)+INDEX(T$69:T$78,$AJ86,1)*($AH86)</f>
        <v>0.3</v>
      </c>
      <c r="U86" s="681" cm="1">
        <f t="array" aca="1" ref="U86" ca="1">INDEX(U$69:U$78,$AI86,1)*(1-$AH86)+INDEX(U$69:U$78,$AJ86,1)*($AH86)</f>
        <v>5</v>
      </c>
      <c r="V86" s="687" cm="1">
        <f t="array" aca="1" ref="V86" ca="1">INDEX(V$69:V$78,$AI86,1)*(1-$AH86)+INDEX(V$69:V$78,$AJ86,1)*($AH86)</f>
        <v>0</v>
      </c>
      <c r="W86" s="273"/>
      <c r="X86" s="836" cm="1">
        <f t="array" aca="1" ref="X86" ca="1">INDEX(X$69:X$78,$AI86,1)*(1-$AH86)+INDEX(X$69:X$78,$AJ86,1)*($AH86)</f>
        <v>0.33853658536585368</v>
      </c>
      <c r="Y86" s="686" cm="1">
        <f t="array" aca="1" ref="Y86" ca="1">INDEX(Y$69:Y$78,$AI86,1)*(1-$AH86)+INDEX(Y$69:Y$78,$AJ86,1)*($AH86)</f>
        <v>50</v>
      </c>
      <c r="Z86" s="686" cm="1">
        <f t="array" aca="1" ref="Z86" ca="1">INDEX(Z$69:Z$78,$AI86,1)*(1-$AH86)+INDEX(Z$69:Z$78,$AJ86,1)*($AH86)</f>
        <v>50</v>
      </c>
      <c r="AA86" s="686" cm="1">
        <f t="array" aca="1" ref="AA86" ca="1">INDEX(AA$69:AA$78,$AI86,1)*(1-$AH86)+INDEX(AA$69:AA$78,$AJ86,1)*($AH86)</f>
        <v>50</v>
      </c>
      <c r="AB86" s="686" cm="1">
        <f t="array" aca="1" ref="AB86" ca="1">INDEX(AB$69:AB$78,$AI86,1)*(1-$AH86)+INDEX(AB$69:AB$78,$AJ86,1)*($AH86)</f>
        <v>369.51219512195127</v>
      </c>
      <c r="AC86" s="686" cm="1">
        <f t="array" aca="1" ref="AC86" ca="1">INDEX(AC$69:AC$78,$AI86,1)*(1-$AH86)+INDEX(AC$69:AC$78,$AJ86,1)*($AH86)</f>
        <v>369.51219512195127</v>
      </c>
      <c r="AD86" s="686" cm="1">
        <f t="array" aca="1" ref="AD86" ca="1">INDEX(AD$69:AD$78,$AI86,1)*(1-$AH86)+INDEX(AD$69:AD$78,$AJ86,1)*($AH86)</f>
        <v>369.51219512195127</v>
      </c>
      <c r="AE86" s="686" cm="1">
        <f t="array" aca="1" ref="AE86" ca="1">INDEX(AE$69:AE$78,$AI86,1)*(1-$AH86)+INDEX(AE$69:AE$78,$AJ86,1)*($AH86)</f>
        <v>400</v>
      </c>
      <c r="AF86" s="686" cm="1">
        <f t="array" aca="1" ref="AF86" ca="1">INDEX(AF$69:AF$78,$AI86,1)*(1-$AH86)+INDEX(AF$69:AF$78,$AJ86,1)*($AH86)</f>
        <v>400</v>
      </c>
      <c r="AG86" s="686" cm="1">
        <f t="array" aca="1" ref="AG86" ca="1">INDEX(AG$69:AG$78,$AI86,1)*(1-$AH86)+INDEX(AG$69:AG$78,$AJ86,1)*($AH86)</f>
        <v>400</v>
      </c>
      <c r="AH86" s="273">
        <f t="shared" ca="1" si="10"/>
        <v>0.87804878048780488</v>
      </c>
      <c r="AI86" s="273">
        <f t="shared" si="11"/>
        <v>7</v>
      </c>
      <c r="AJ86" s="273">
        <f t="shared" si="12"/>
        <v>8</v>
      </c>
      <c r="AK86" s="289" t="str">
        <f t="shared" si="5"/>
        <v>Dry</v>
      </c>
      <c r="AL86" s="273">
        <f t="shared" si="6"/>
        <v>36</v>
      </c>
      <c r="AM86" s="273"/>
      <c r="AN86" s="345">
        <f t="shared" si="2"/>
        <v>43589</v>
      </c>
      <c r="AO86" s="345">
        <f t="shared" si="8"/>
        <v>43684</v>
      </c>
      <c r="AP86" s="841">
        <f>INDEX(Periods!$F$21:$O$31,INDEX(Annual!EndGS,1,$E86+2)+2,$E86+2)</f>
        <v>43758</v>
      </c>
      <c r="AQ86" s="268"/>
      <c r="AR86" s="255"/>
      <c r="AS86" s="243"/>
      <c r="AT86" s="243"/>
      <c r="AU86" s="243"/>
    </row>
    <row r="87" spans="1:47" hidden="1" outlineLevel="3" x14ac:dyDescent="0.35">
      <c r="A87" s="243"/>
      <c r="B87" s="252"/>
      <c r="C87" s="245">
        <f t="shared" si="9"/>
        <v>4</v>
      </c>
      <c r="D87" s="268"/>
      <c r="E87" s="325">
        <v>0</v>
      </c>
      <c r="F87" s="840">
        <f t="shared" si="4"/>
        <v>43831</v>
      </c>
      <c r="G87" s="268"/>
      <c r="H87" s="289"/>
      <c r="I87" s="289"/>
      <c r="J87" s="289">
        <v>8</v>
      </c>
      <c r="K87" s="479">
        <f>INDEX(Periods!$F$21:$O$30,J87+1,$E87+2)</f>
        <v>43831</v>
      </c>
      <c r="L87" s="480">
        <f t="shared" ca="1" si="1"/>
        <v>45</v>
      </c>
      <c r="M87" s="305"/>
      <c r="N87" s="273"/>
      <c r="O87" s="686" cm="1">
        <f t="array" aca="1" ref="O87" ca="1">INDEX(O$69:O$78,$AI87,1)*(1-$AH87)+INDEX(O$69:O$78,$AJ87,1)*($AH87)</f>
        <v>196.62162162162161</v>
      </c>
      <c r="P87" s="686" cm="1">
        <f t="array" aca="1" ref="P87" ca="1">INDEX(P$69:P$78,$AI87,1)*(1-$AH87)+INDEX(P$69:P$78,$AJ87,1)*($AH87)</f>
        <v>730.40540540540542</v>
      </c>
      <c r="Q87" s="687" cm="1">
        <f t="array" aca="1" ref="Q87" ca="1">INDEX(Q$69:Q$78,$AI87,1)*(1-$AH87)+INDEX(Q$69:Q$78,$AJ87,1)*($AH87)</f>
        <v>0.51236486486486488</v>
      </c>
      <c r="R87" s="687" cm="1">
        <f t="array" aca="1" ref="R87" ca="1">INDEX(R$69:R$78,$AI87,1)*(1-$AH87)+INDEX(R$69:R$78,$AJ87,1)*($AH87)</f>
        <v>0.57574324324324322</v>
      </c>
      <c r="S87" s="681" cm="1">
        <f t="array" ref="S87">INDEX([0]!i_pasture_stage_p6z,$J87+1,ROUNDDOWN((ROW($J87)-ROW($J$69))/i_p6_len,0)+1)</f>
        <v>1</v>
      </c>
      <c r="T87" s="687" cm="1">
        <f t="array" aca="1" ref="T87" ca="1">INDEX(T$69:T$78,$AI87,1)*(1-$AH87)+INDEX(T$69:T$78,$AJ87,1)*($AH87)</f>
        <v>0.3</v>
      </c>
      <c r="U87" s="681" cm="1">
        <f t="array" aca="1" ref="U87" ca="1">INDEX(U$69:U$78,$AI87,1)*(1-$AH87)+INDEX(U$69:U$78,$AJ87,1)*($AH87)</f>
        <v>5</v>
      </c>
      <c r="V87" s="687" cm="1">
        <f t="array" aca="1" ref="V87" ca="1">INDEX(V$69:V$78,$AI87,1)*(1-$AH87)+INDEX(V$69:V$78,$AJ87,1)*($AH87)</f>
        <v>4.3243243243243246E-2</v>
      </c>
      <c r="W87" s="273"/>
      <c r="X87" s="836" cm="1">
        <f t="array" aca="1" ref="X87" ca="1">INDEX(X$69:X$78,$AI87,1)*(1-$AH87)+INDEX(X$69:X$78,$AJ87,1)*($AH87)</f>
        <v>0.33</v>
      </c>
      <c r="Y87" s="686" cm="1">
        <f t="array" aca="1" ref="Y87" ca="1">INDEX(Y$69:Y$78,$AI87,1)*(1-$AH87)+INDEX(Y$69:Y$78,$AJ87,1)*($AH87)</f>
        <v>50</v>
      </c>
      <c r="Z87" s="686" cm="1">
        <f t="array" aca="1" ref="Z87" ca="1">INDEX(Z$69:Z$78,$AI87,1)*(1-$AH87)+INDEX(Z$69:Z$78,$AJ87,1)*($AH87)</f>
        <v>50</v>
      </c>
      <c r="AA87" s="686" cm="1">
        <f t="array" aca="1" ref="AA87" ca="1">INDEX(AA$69:AA$78,$AI87,1)*(1-$AH87)+INDEX(AA$69:AA$78,$AJ87,1)*($AH87)</f>
        <v>50</v>
      </c>
      <c r="AB87" s="686" cm="1">
        <f t="array" aca="1" ref="AB87" ca="1">INDEX(AB$69:AB$78,$AI87,1)*(1-$AH87)+INDEX(AB$69:AB$78,$AJ87,1)*($AH87)</f>
        <v>400</v>
      </c>
      <c r="AC87" s="686" cm="1">
        <f t="array" aca="1" ref="AC87" ca="1">INDEX(AC$69:AC$78,$AI87,1)*(1-$AH87)+INDEX(AC$69:AC$78,$AJ87,1)*($AH87)</f>
        <v>400</v>
      </c>
      <c r="AD87" s="686" cm="1">
        <f t="array" aca="1" ref="AD87" ca="1">INDEX(AD$69:AD$78,$AI87,1)*(1-$AH87)+INDEX(AD$69:AD$78,$AJ87,1)*($AH87)</f>
        <v>400</v>
      </c>
      <c r="AE87" s="686" cm="1">
        <f t="array" aca="1" ref="AE87" ca="1">INDEX(AE$69:AE$78,$AI87,1)*(1-$AH87)+INDEX(AE$69:AE$78,$AJ87,1)*($AH87)</f>
        <v>400</v>
      </c>
      <c r="AF87" s="686" cm="1">
        <f t="array" aca="1" ref="AF87" ca="1">INDEX(AF$69:AF$78,$AI87,1)*(1-$AH87)+INDEX(AF$69:AF$78,$AJ87,1)*($AH87)</f>
        <v>400</v>
      </c>
      <c r="AG87" s="686" cm="1">
        <f t="array" aca="1" ref="AG87" ca="1">INDEX(AG$69:AG$78,$AI87,1)*(1-$AH87)+INDEX(AG$69:AG$78,$AJ87,1)*($AH87)</f>
        <v>400</v>
      </c>
      <c r="AH87" s="273">
        <f t="shared" ca="1" si="10"/>
        <v>0.86486486486486491</v>
      </c>
      <c r="AI87" s="273">
        <f t="shared" si="11"/>
        <v>8</v>
      </c>
      <c r="AJ87" s="273">
        <f t="shared" si="12"/>
        <v>9</v>
      </c>
      <c r="AK87" s="289" t="str">
        <f t="shared" si="5"/>
        <v>Dry</v>
      </c>
      <c r="AL87" s="273">
        <f t="shared" si="6"/>
        <v>73</v>
      </c>
      <c r="AM87" s="273"/>
      <c r="AN87" s="345">
        <f t="shared" si="2"/>
        <v>43589</v>
      </c>
      <c r="AO87" s="345">
        <f t="shared" si="8"/>
        <v>43684</v>
      </c>
      <c r="AP87" s="841">
        <f>INDEX(Periods!$F$21:$O$31,INDEX(Annual!EndGS,1,$E87+2)+2,$E87+2)</f>
        <v>43758</v>
      </c>
      <c r="AQ87" s="268"/>
      <c r="AR87" s="255"/>
      <c r="AS87" s="243"/>
      <c r="AT87" s="243"/>
      <c r="AU87" s="243"/>
    </row>
    <row r="88" spans="1:47" hidden="1" outlineLevel="3" x14ac:dyDescent="0.35">
      <c r="A88" s="243"/>
      <c r="B88" s="252"/>
      <c r="C88" s="245">
        <f t="shared" si="9"/>
        <v>4</v>
      </c>
      <c r="D88" s="268"/>
      <c r="E88" s="325">
        <v>0</v>
      </c>
      <c r="F88" s="840">
        <f t="shared" si="4"/>
        <v>43876</v>
      </c>
      <c r="G88" s="268"/>
      <c r="H88" s="289"/>
      <c r="I88" s="341"/>
      <c r="J88" s="341">
        <v>9</v>
      </c>
      <c r="K88" s="500">
        <f>INDEX(Periods!$F$21:$O$30,J88+1,$E88+2)</f>
        <v>43876</v>
      </c>
      <c r="L88" s="517">
        <f t="shared" ca="1" si="1"/>
        <v>49</v>
      </c>
      <c r="M88" s="501"/>
      <c r="N88" s="342"/>
      <c r="O88" s="688" cm="1">
        <f t="array" aca="1" ref="O88" ca="1">INDEX(O$69:O$78,$AI88,1)*(1-$AH88)+INDEX(O$69:O$78,$AJ88,1)*($AH88)</f>
        <v>200</v>
      </c>
      <c r="P88" s="688" cm="1">
        <f t="array" aca="1" ref="P88" ca="1">INDEX(P$69:P$78,$AI88,1)*(1-$AH88)+INDEX(P$69:P$78,$AJ88,1)*($AH88)</f>
        <v>522.22222222222217</v>
      </c>
      <c r="Q88" s="689" cm="1">
        <f t="array" aca="1" ref="Q88" ca="1">INDEX(Q$69:Q$78,$AI88,1)*(1-$AH88)+INDEX(Q$69:Q$78,$AJ88,1)*($AH88)</f>
        <v>0.50111111111111106</v>
      </c>
      <c r="R88" s="689" cm="1">
        <f t="array" aca="1" ref="R88" ca="1">INDEX(R$69:R$78,$AI88,1)*(1-$AH88)+INDEX(R$69:R$78,$AJ88,1)*($AH88)</f>
        <v>0.54333333333333333</v>
      </c>
      <c r="S88" s="682" cm="1">
        <f t="array" ref="S88">INDEX([0]!i_pasture_stage_p6z,$J88+1,ROUNDDOWN((ROW($J88)-ROW($J$69))/i_p6_len,0)+1)</f>
        <v>1</v>
      </c>
      <c r="T88" s="689" cm="1">
        <f t="array" aca="1" ref="T88" ca="1">INDEX(T$69:T$78,$AI88,1)*(1-$AH88)+INDEX(T$69:T$78,$AJ88,1)*($AH88)</f>
        <v>0.3</v>
      </c>
      <c r="U88" s="682" cm="1">
        <f t="array" aca="1" ref="U88" ca="1">INDEX(U$69:U$78,$AI88,1)*(1-$AH88)+INDEX(U$69:U$78,$AJ88,1)*($AH88)</f>
        <v>5</v>
      </c>
      <c r="V88" s="689" cm="1">
        <f t="array" aca="1" ref="V88" ca="1">INDEX(V$69:V$78,$AI88,1)*(1-$AH88)+INDEX(V$69:V$78,$AJ88,1)*($AH88)</f>
        <v>0.1388888888888889</v>
      </c>
      <c r="W88" s="342"/>
      <c r="X88" s="837" cm="1">
        <f t="array" aca="1" ref="X88" ca="1">INDEX(X$69:X$78,$AI88,1)*(1-$AH88)+INDEX(X$69:X$78,$AJ88,1)*($AH88)</f>
        <v>0.33</v>
      </c>
      <c r="Y88" s="688" cm="1">
        <f t="array" aca="1" ref="Y88" ca="1">INDEX(Y$69:Y$78,$AI88,1)*(1-$AH88)+INDEX(Y$69:Y$78,$AJ88,1)*($AH88)</f>
        <v>50</v>
      </c>
      <c r="Z88" s="688" cm="1">
        <f t="array" aca="1" ref="Z88" ca="1">INDEX(Z$69:Z$78,$AI88,1)*(1-$AH88)+INDEX(Z$69:Z$78,$AJ88,1)*($AH88)</f>
        <v>50</v>
      </c>
      <c r="AA88" s="688" cm="1">
        <f t="array" aca="1" ref="AA88" ca="1">INDEX(AA$69:AA$78,$AI88,1)*(1-$AH88)+INDEX(AA$69:AA$78,$AJ88,1)*($AH88)</f>
        <v>50</v>
      </c>
      <c r="AB88" s="688" cm="1">
        <f t="array" aca="1" ref="AB88" ca="1">INDEX(AB$69:AB$78,$AI88,1)*(1-$AH88)+INDEX(AB$69:AB$78,$AJ88,1)*($AH88)</f>
        <v>400</v>
      </c>
      <c r="AC88" s="688" cm="1">
        <f t="array" aca="1" ref="AC88" ca="1">INDEX(AC$69:AC$78,$AI88,1)*(1-$AH88)+INDEX(AC$69:AC$78,$AJ88,1)*($AH88)</f>
        <v>400</v>
      </c>
      <c r="AD88" s="688" cm="1">
        <f t="array" aca="1" ref="AD88" ca="1">INDEX(AD$69:AD$78,$AI88,1)*(1-$AH88)+INDEX(AD$69:AD$78,$AJ88,1)*($AH88)</f>
        <v>400</v>
      </c>
      <c r="AE88" s="688" cm="1">
        <f t="array" aca="1" ref="AE88" ca="1">INDEX(AE$69:AE$78,$AI88,1)*(1-$AH88)+INDEX(AE$69:AE$78,$AJ88,1)*($AH88)</f>
        <v>400</v>
      </c>
      <c r="AF88" s="688" cm="1">
        <f t="array" aca="1" ref="AF88" ca="1">INDEX(AF$69:AF$78,$AI88,1)*(1-$AH88)+INDEX(AF$69:AF$78,$AJ88,1)*($AH88)</f>
        <v>400</v>
      </c>
      <c r="AG88" s="688" cm="1">
        <f t="array" aca="1" ref="AG88" ca="1">INDEX(AG$69:AG$78,$AI88,1)*(1-$AH88)+INDEX(AG$69:AG$78,$AJ88,1)*($AH88)</f>
        <v>400</v>
      </c>
      <c r="AH88" s="273">
        <f t="shared" ca="1" si="10"/>
        <v>0.88888888888888884</v>
      </c>
      <c r="AI88" s="273">
        <f t="shared" si="11"/>
        <v>9</v>
      </c>
      <c r="AJ88" s="273">
        <f t="shared" si="12"/>
        <v>10</v>
      </c>
      <c r="AK88" s="289" t="str">
        <f t="shared" si="5"/>
        <v>Dry</v>
      </c>
      <c r="AL88" s="273">
        <f t="shared" si="6"/>
        <v>118</v>
      </c>
      <c r="AM88" s="273"/>
      <c r="AN88" s="345">
        <f t="shared" si="2"/>
        <v>43589</v>
      </c>
      <c r="AO88" s="345">
        <f t="shared" si="8"/>
        <v>43684</v>
      </c>
      <c r="AP88" s="841">
        <f>INDEX(Periods!$F$21:$O$31,INDEX(Annual!EndGS,1,$E88+2)+2,$E88+2)</f>
        <v>43758</v>
      </c>
      <c r="AQ88" s="268"/>
      <c r="AR88" s="255"/>
      <c r="AS88" s="243"/>
      <c r="AT88" s="243"/>
      <c r="AU88" s="243"/>
    </row>
    <row r="89" spans="1:47" outlineLevel="2" collapsed="1" x14ac:dyDescent="0.35">
      <c r="A89" s="243"/>
      <c r="B89" s="252"/>
      <c r="C89" s="245">
        <f>INT($C$29)+2</f>
        <v>3</v>
      </c>
      <c r="D89" s="268"/>
      <c r="E89" s="325">
        <v>1</v>
      </c>
      <c r="F89" s="840">
        <f t="shared" si="4"/>
        <v>43924</v>
      </c>
      <c r="G89" s="268"/>
      <c r="H89" s="289"/>
      <c r="I89" s="507" t="s">
        <v>737</v>
      </c>
      <c r="J89" s="507">
        <v>0</v>
      </c>
      <c r="K89" s="508">
        <f>INDEX(Periods!$F$21:$O$30,J89+1,$E89+2)</f>
        <v>43560</v>
      </c>
      <c r="L89" s="518">
        <f t="shared" ca="1" si="1"/>
        <v>29</v>
      </c>
      <c r="M89" s="509"/>
      <c r="N89" s="510"/>
      <c r="O89" s="684" cm="1">
        <f t="array" aca="1" ref="O89" ca="1">INDEX(O$69:O$78,$AI89,1)*(1-$AH89)+INDEX(O$69:O$78,$AJ89,1)*($AH89)</f>
        <v>200</v>
      </c>
      <c r="P89" s="684" cm="1">
        <f t="array" aca="1" ref="P89" ca="1">INDEX(P$69:P$78,$AI89,1)*(1-$AH89)+INDEX(P$69:P$78,$AJ89,1)*($AH89)</f>
        <v>370.12244897959181</v>
      </c>
      <c r="Q89" s="685" cm="1">
        <f t="array" aca="1" ref="Q89" ca="1">INDEX(Q$69:Q$78,$AI89,1)*(1-$AH89)+INDEX(Q$69:Q$78,$AJ89,1)*($AH89)</f>
        <v>0.77204081632653065</v>
      </c>
      <c r="R89" s="685" cm="1">
        <f t="array" aca="1" ref="R89" ca="1">INDEX(R$69:R$78,$AI89,1)*(1-$AH89)+INDEX(R$69:R$78,$AJ89,1)*($AH89)</f>
        <v>0.77693877551020407</v>
      </c>
      <c r="S89" s="683" cm="1">
        <f t="array" ref="S89">INDEX([0]!i_pasture_stage_p6z,$J89+1,ROUNDDOWN((ROW($J89)-ROW($J$69))/i_p6_len,0)+1)</f>
        <v>1</v>
      </c>
      <c r="T89" s="685" cm="1">
        <f t="array" aca="1" ref="T89" ca="1">INDEX(T$69:T$78,$AI89,1)*(1-$AH89)+INDEX(T$69:T$78,$AJ89,1)*($AH89)</f>
        <v>0.3</v>
      </c>
      <c r="U89" s="683" cm="1">
        <f t="array" aca="1" ref="U89" ca="1">INDEX(U$69:U$78,$AI89,1)*(1-$AH89)+INDEX(U$69:U$78,$AJ89,1)*($AH89)</f>
        <v>5</v>
      </c>
      <c r="V89" s="685" cm="1">
        <f t="array" aca="1" ref="V89" ca="1">INDEX(V$69:V$78,$AI89,1)*(1-$AH89)+INDEX(V$69:V$78,$AJ89,1)*($AH89)</f>
        <v>0.10612244897959183</v>
      </c>
      <c r="W89" s="510"/>
      <c r="X89" s="835" cm="1">
        <f t="array" aca="1" ref="X89" ca="1">INDEX(X$69:X$78,$AI89,1)*(1-$AH89)+INDEX(X$69:X$78,$AJ89,1)*($AH89)</f>
        <v>0.9179591836734694</v>
      </c>
      <c r="Y89" s="684" cm="1">
        <f t="array" aca="1" ref="Y89" ca="1">INDEX(Y$69:Y$78,$AI89,1)*(1-$AH89)+INDEX(Y$69:Y$78,$AJ89,1)*($AH89)</f>
        <v>50</v>
      </c>
      <c r="Z89" s="684" cm="1">
        <f t="array" aca="1" ref="Z89" ca="1">INDEX(Z$69:Z$78,$AI89,1)*(1-$AH89)+INDEX(Z$69:Z$78,$AJ89,1)*($AH89)</f>
        <v>50</v>
      </c>
      <c r="AA89" s="684" cm="1">
        <f t="array" aca="1" ref="AA89" ca="1">INDEX(AA$69:AA$78,$AI89,1)*(1-$AH89)+INDEX(AA$69:AA$78,$AJ89,1)*($AH89)</f>
        <v>50</v>
      </c>
      <c r="AB89" s="684" cm="1">
        <f t="array" aca="1" ref="AB89" ca="1">INDEX(AB$69:AB$78,$AI89,1)*(1-$AH89)+INDEX(AB$69:AB$78,$AJ89,1)*($AH89)</f>
        <v>136.73469387755102</v>
      </c>
      <c r="AC89" s="684" cm="1">
        <f t="array" aca="1" ref="AC89" ca="1">INDEX(AC$69:AC$78,$AI89,1)*(1-$AH89)+INDEX(AC$69:AC$78,$AJ89,1)*($AH89)</f>
        <v>400</v>
      </c>
      <c r="AD89" s="684" cm="1">
        <f t="array" aca="1" ref="AD89" ca="1">INDEX(AD$69:AD$78,$AI89,1)*(1-$AH89)+INDEX(AD$69:AD$78,$AJ89,1)*($AH89)</f>
        <v>400</v>
      </c>
      <c r="AE89" s="684" cm="1">
        <f t="array" aca="1" ref="AE89" ca="1">INDEX(AE$69:AE$78,$AI89,1)*(1-$AH89)+INDEX(AE$69:AE$78,$AJ89,1)*($AH89)</f>
        <v>400</v>
      </c>
      <c r="AF89" s="684" cm="1">
        <f t="array" aca="1" ref="AF89" ca="1">INDEX(AF$69:AF$78,$AI89,1)*(1-$AH89)+INDEX(AF$69:AF$78,$AJ89,1)*($AH89)</f>
        <v>400</v>
      </c>
      <c r="AG89" s="684" cm="1">
        <f t="array" aca="1" ref="AG89" ca="1">INDEX(AG$69:AG$78,$AI89,1)*(1-$AH89)+INDEX(AG$69:AG$78,$AJ89,1)*($AH89)</f>
        <v>400</v>
      </c>
      <c r="AH89" s="273">
        <f t="shared" ca="1" si="10"/>
        <v>0.87755102040816324</v>
      </c>
      <c r="AI89" s="273">
        <f t="shared" si="11"/>
        <v>10</v>
      </c>
      <c r="AJ89" s="273">
        <f t="shared" si="12"/>
        <v>1</v>
      </c>
      <c r="AK89" s="289" t="str">
        <f t="shared" si="5"/>
        <v>Dry</v>
      </c>
      <c r="AL89" s="273">
        <f t="shared" si="6"/>
        <v>166</v>
      </c>
      <c r="AM89" s="273"/>
      <c r="AN89" s="345">
        <f t="shared" si="2"/>
        <v>43589</v>
      </c>
      <c r="AO89" s="345">
        <f t="shared" si="8"/>
        <v>43684</v>
      </c>
      <c r="AP89" s="841">
        <f>INDEX(Periods!$F$21:$O$31,INDEX(Annual!EndGS,1,$E89+2)+2,$E89+2)</f>
        <v>43758</v>
      </c>
      <c r="AQ89" s="268"/>
      <c r="AR89" s="255"/>
      <c r="AS89" s="243"/>
      <c r="AT89" s="243"/>
      <c r="AU89" s="243"/>
    </row>
    <row r="90" spans="1:47" hidden="1" outlineLevel="3" collapsed="1" x14ac:dyDescent="0.35">
      <c r="A90" s="243"/>
      <c r="B90" s="252"/>
      <c r="C90" s="245">
        <f t="shared" si="9"/>
        <v>4</v>
      </c>
      <c r="D90" s="268"/>
      <c r="E90" s="325">
        <v>1</v>
      </c>
      <c r="F90" s="840">
        <f t="shared" si="4"/>
        <v>43589</v>
      </c>
      <c r="G90" s="268"/>
      <c r="H90" s="289"/>
      <c r="I90" s="289"/>
      <c r="J90" s="289">
        <v>1</v>
      </c>
      <c r="K90" s="479">
        <f>INDEX(Periods!$F$21:$O$30,J90+1,$E90+2)</f>
        <v>43589</v>
      </c>
      <c r="L90" s="480">
        <f t="shared" ca="1" si="1"/>
        <v>42</v>
      </c>
      <c r="M90" s="305"/>
      <c r="N90" s="273"/>
      <c r="O90" s="686" cm="1">
        <f t="array" aca="1" ref="O90" ca="1">INDEX(O$69:O$78,$AI90,1)*(1-$AH90)+INDEX(O$69:O$78,$AJ90,1)*($AH90)</f>
        <v>200</v>
      </c>
      <c r="P90" s="686" cm="1">
        <f t="array" aca="1" ref="P90" ca="1">INDEX(P$69:P$78,$AI90,1)*(1-$AH90)+INDEX(P$69:P$78,$AJ90,1)*($AH90)</f>
        <v>550</v>
      </c>
      <c r="Q90" s="687" cm="1">
        <f t="array" aca="1" ref="Q90" ca="1">INDEX(Q$69:Q$78,$AI90,1)*(1-$AH90)+INDEX(Q$69:Q$78,$AJ90,1)*($AH90)</f>
        <v>0.81</v>
      </c>
      <c r="R90" s="687" cm="1">
        <f t="array" aca="1" ref="R90" ca="1">INDEX(R$69:R$78,$AI90,1)*(1-$AH90)+INDEX(R$69:R$78,$AJ90,1)*($AH90)</f>
        <v>0.81</v>
      </c>
      <c r="S90" s="681" cm="1">
        <f t="array" ref="S90">INDEX([0]!i_pasture_stage_p6z,$J90+1,ROUNDDOWN((ROW($J90)-ROW($J$69))/i_p6_len,0)+1)</f>
        <v>0.2857142857142857</v>
      </c>
      <c r="T90" s="687" cm="1">
        <f t="array" aca="1" ref="T90" ca="1">INDEX(T$69:T$78,$AI90,1)*(1-$AH90)+INDEX(T$69:T$78,$AJ90,1)*($AH90)</f>
        <v>0.3</v>
      </c>
      <c r="U90" s="681" cm="1">
        <f t="array" aca="1" ref="U90" ca="1">INDEX(U$69:U$78,$AI90,1)*(1-$AH90)+INDEX(U$69:U$78,$AJ90,1)*($AH90)</f>
        <v>5</v>
      </c>
      <c r="V90" s="687" cm="1">
        <f t="array" aca="1" ref="V90" ca="1">INDEX(V$69:V$78,$AI90,1)*(1-$AH90)+INDEX(V$69:V$78,$AJ90,1)*($AH90)</f>
        <v>0.05</v>
      </c>
      <c r="W90" s="273"/>
      <c r="X90" s="836" cm="1">
        <f t="array" aca="1" ref="X90" ca="1">INDEX(X$69:X$78,$AI90,1)*(1-$AH90)+INDEX(X$69:X$78,$AJ90,1)*($AH90)</f>
        <v>1</v>
      </c>
      <c r="Y90" s="686" cm="1">
        <f t="array" aca="1" ref="Y90" ca="1">INDEX(Y$69:Y$78,$AI90,1)*(1-$AH90)+INDEX(Y$69:Y$78,$AJ90,1)*($AH90)</f>
        <v>50</v>
      </c>
      <c r="Z90" s="686" cm="1">
        <f t="array" aca="1" ref="Z90" ca="1">INDEX(Z$69:Z$78,$AI90,1)*(1-$AH90)+INDEX(Z$69:Z$78,$AJ90,1)*($AH90)</f>
        <v>50</v>
      </c>
      <c r="AA90" s="686" cm="1">
        <f t="array" aca="1" ref="AA90" ca="1">INDEX(AA$69:AA$78,$AI90,1)*(1-$AH90)+INDEX(AA$69:AA$78,$AJ90,1)*($AH90)</f>
        <v>50</v>
      </c>
      <c r="AB90" s="686" cm="1">
        <f t="array" aca="1" ref="AB90" ca="1">INDEX(AB$69:AB$78,$AI90,1)*(1-$AH90)+INDEX(AB$69:AB$78,$AJ90,1)*($AH90)</f>
        <v>100</v>
      </c>
      <c r="AC90" s="686" cm="1">
        <f t="array" aca="1" ref="AC90" ca="1">INDEX(AC$69:AC$78,$AI90,1)*(1-$AH90)+INDEX(AC$69:AC$78,$AJ90,1)*($AH90)</f>
        <v>150</v>
      </c>
      <c r="AD90" s="686" cm="1">
        <f t="array" aca="1" ref="AD90" ca="1">INDEX(AD$69:AD$78,$AI90,1)*(1-$AH90)+INDEX(AD$69:AD$78,$AJ90,1)*($AH90)</f>
        <v>150</v>
      </c>
      <c r="AE90" s="686" cm="1">
        <f t="array" aca="1" ref="AE90" ca="1">INDEX(AE$69:AE$78,$AI90,1)*(1-$AH90)+INDEX(AE$69:AE$78,$AJ90,1)*($AH90)</f>
        <v>400</v>
      </c>
      <c r="AF90" s="686" cm="1">
        <f t="array" aca="1" ref="AF90" ca="1">INDEX(AF$69:AF$78,$AI90,1)*(1-$AH90)+INDEX(AF$69:AF$78,$AJ90,1)*($AH90)</f>
        <v>400</v>
      </c>
      <c r="AG90" s="686" cm="1">
        <f t="array" aca="1" ref="AG90" ca="1">INDEX(AG$69:AG$78,$AI90,1)*(1-$AH90)+INDEX(AG$69:AG$78,$AJ90,1)*($AH90)</f>
        <v>400</v>
      </c>
      <c r="AH90" s="273">
        <f t="shared" ca="1" si="10"/>
        <v>0</v>
      </c>
      <c r="AI90" s="273">
        <f t="shared" si="11"/>
        <v>2</v>
      </c>
      <c r="AJ90" s="273">
        <f t="shared" si="12"/>
        <v>3</v>
      </c>
      <c r="AK90" s="289" t="str">
        <f t="shared" si="5"/>
        <v>Early</v>
      </c>
      <c r="AL90" s="273">
        <f t="shared" si="6"/>
        <v>0</v>
      </c>
      <c r="AM90" s="273"/>
      <c r="AN90" s="345">
        <f t="shared" si="2"/>
        <v>43589</v>
      </c>
      <c r="AO90" s="345">
        <f t="shared" si="8"/>
        <v>43684</v>
      </c>
      <c r="AP90" s="841">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0">
        <f t="shared" si="4"/>
        <v>43631</v>
      </c>
      <c r="G91" s="268"/>
      <c r="H91" s="289"/>
      <c r="I91" s="289"/>
      <c r="J91" s="289">
        <v>2</v>
      </c>
      <c r="K91" s="479">
        <f>INDEX(Periods!$F$21:$O$30,J91+1,$E91+2)</f>
        <v>43631</v>
      </c>
      <c r="L91" s="480">
        <f t="shared" ca="1" si="1"/>
        <v>53</v>
      </c>
      <c r="M91" s="305"/>
      <c r="N91" s="273"/>
      <c r="O91" s="686" cm="1">
        <f t="array" aca="1" ref="O91" ca="1">INDEX(O$69:O$78,$AI91,1)*(1-$AH91)+INDEX(O$69:O$78,$AJ91,1)*($AH91)</f>
        <v>260.37735849056605</v>
      </c>
      <c r="P91" s="686" cm="1">
        <f t="array" aca="1" ref="P91" ca="1">INDEX(P$69:P$78,$AI91,1)*(1-$AH91)+INDEX(P$69:P$78,$AJ91,1)*($AH91)</f>
        <v>1460.6792452830191</v>
      </c>
      <c r="Q91" s="687" cm="1">
        <f t="array" aca="1" ref="Q91" ca="1">INDEX(Q$69:Q$78,$AI91,1)*(1-$AH91)+INDEX(Q$69:Q$78,$AJ91,1)*($AH91)</f>
        <v>0.80792452830188699</v>
      </c>
      <c r="R91" s="687" cm="1">
        <f t="array" aca="1" ref="R91" ca="1">INDEX(R$69:R$78,$AI91,1)*(1-$AH91)+INDEX(R$69:R$78,$AJ91,1)*($AH91)</f>
        <v>0.80792452830188699</v>
      </c>
      <c r="S91" s="681" cm="1">
        <f t="array" ref="S91">INDEX([0]!i_pasture_stage_p6z,$J91+1,ROUNDDOWN((ROW($J91)-ROW($J$69))/i_p6_len,0)+1)</f>
        <v>1</v>
      </c>
      <c r="T91" s="687" cm="1">
        <f t="array" aca="1" ref="T91" ca="1">INDEX(T$69:T$78,$AI91,1)*(1-$AH91)+INDEX(T$69:T$78,$AJ91,1)*($AH91)</f>
        <v>0.3</v>
      </c>
      <c r="U91" s="681" cm="1">
        <f t="array" aca="1" ref="U91" ca="1">INDEX(U$69:U$78,$AI91,1)*(1-$AH91)+INDEX(U$69:U$78,$AJ91,1)*($AH91)</f>
        <v>5</v>
      </c>
      <c r="V91" s="687" cm="1">
        <f t="array" aca="1" ref="V91" ca="1">INDEX(V$69:V$78,$AI91,1)*(1-$AH91)+INDEX(V$69:V$78,$AJ91,1)*($AH91)</f>
        <v>0</v>
      </c>
      <c r="W91" s="273"/>
      <c r="X91" s="836" cm="1">
        <f t="array" aca="1" ref="X91" ca="1">INDEX(X$69:X$78,$AI91,1)*(1-$AH91)+INDEX(X$69:X$78,$AJ91,1)*($AH91)</f>
        <v>1</v>
      </c>
      <c r="Y91" s="686" cm="1">
        <f t="array" aca="1" ref="Y91" ca="1">INDEX(Y$69:Y$78,$AI91,1)*(1-$AH91)+INDEX(Y$69:Y$78,$AJ91,1)*($AH91)</f>
        <v>50</v>
      </c>
      <c r="Z91" s="686" cm="1">
        <f t="array" aca="1" ref="Z91" ca="1">INDEX(Z$69:Z$78,$AI91,1)*(1-$AH91)+INDEX(Z$69:Z$78,$AJ91,1)*($AH91)</f>
        <v>50</v>
      </c>
      <c r="AA91" s="686" cm="1">
        <f t="array" aca="1" ref="AA91" ca="1">INDEX(AA$69:AA$78,$AI91,1)*(1-$AH91)+INDEX(AA$69:AA$78,$AJ91,1)*($AH91)</f>
        <v>50</v>
      </c>
      <c r="AB91" s="686" cm="1">
        <f t="array" aca="1" ref="AB91" ca="1">INDEX(AB$69:AB$78,$AI91,1)*(1-$AH91)+INDEX(AB$69:AB$78,$AJ91,1)*($AH91)</f>
        <v>150</v>
      </c>
      <c r="AC91" s="686" cm="1">
        <f t="array" aca="1" ref="AC91" ca="1">INDEX(AC$69:AC$78,$AI91,1)*(1-$AH91)+INDEX(AC$69:AC$78,$AJ91,1)*($AH91)</f>
        <v>110.37735849056604</v>
      </c>
      <c r="AD91" s="686" cm="1">
        <f t="array" aca="1" ref="AD91" ca="1">INDEX(AD$69:AD$78,$AI91,1)*(1-$AH91)+INDEX(AD$69:AD$78,$AJ91,1)*($AH91)</f>
        <v>139.62264150943398</v>
      </c>
      <c r="AE91" s="686" cm="1">
        <f t="array" aca="1" ref="AE91" ca="1">INDEX(AE$69:AE$78,$AI91,1)*(1-$AH91)+INDEX(AE$69:AE$78,$AJ91,1)*($AH91)</f>
        <v>400</v>
      </c>
      <c r="AF91" s="686" cm="1">
        <f t="array" aca="1" ref="AF91" ca="1">INDEX(AF$69:AF$78,$AI91,1)*(1-$AH91)+INDEX(AF$69:AF$78,$AJ91,1)*($AH91)</f>
        <v>400</v>
      </c>
      <c r="AG91" s="686" cm="1">
        <f t="array" aca="1" ref="AG91" ca="1">INDEX(AG$69:AG$78,$AI91,1)*(1-$AH91)+INDEX(AG$69:AG$78,$AJ91,1)*($AH91)</f>
        <v>400</v>
      </c>
      <c r="AH91" s="273">
        <f t="shared" ca="1" si="10"/>
        <v>0.20754716981132076</v>
      </c>
      <c r="AI91" s="273">
        <f t="shared" si="11"/>
        <v>3</v>
      </c>
      <c r="AJ91" s="273">
        <f t="shared" si="12"/>
        <v>4</v>
      </c>
      <c r="AK91" s="289" t="str">
        <f t="shared" si="5"/>
        <v>Early</v>
      </c>
      <c r="AL91" s="273">
        <f t="shared" si="6"/>
        <v>42</v>
      </c>
      <c r="AM91" s="273"/>
      <c r="AN91" s="345">
        <f t="shared" si="2"/>
        <v>43589</v>
      </c>
      <c r="AO91" s="345">
        <f t="shared" si="8"/>
        <v>43684</v>
      </c>
      <c r="AP91" s="841">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0">
        <f t="shared" si="4"/>
        <v>43684</v>
      </c>
      <c r="G92" s="268"/>
      <c r="H92" s="289"/>
      <c r="I92" s="289"/>
      <c r="J92" s="289">
        <v>3</v>
      </c>
      <c r="K92" s="479">
        <f>INDEX(Periods!$F$21:$O$30,J92+1,$E92+2)</f>
        <v>43684</v>
      </c>
      <c r="L92" s="480">
        <f t="shared" ca="1" si="1"/>
        <v>25</v>
      </c>
      <c r="M92" s="305"/>
      <c r="N92" s="273"/>
      <c r="O92" s="686" cm="1">
        <f t="array" aca="1" ref="O92" ca="1">INDEX(O$69:O$78,$AI92,1)*(1-$AH92)+INDEX(O$69:O$78,$AJ92,1)*($AH92)</f>
        <v>300</v>
      </c>
      <c r="P92" s="686" cm="1">
        <f t="array" aca="1" ref="P92" ca="1">INDEX(P$69:P$78,$AI92,1)*(1-$AH92)+INDEX(P$69:P$78,$AJ92,1)*($AH92)</f>
        <v>2456</v>
      </c>
      <c r="Q92" s="687" cm="1">
        <f t="array" aca="1" ref="Q92" ca="1">INDEX(Q$69:Q$78,$AI92,1)*(1-$AH92)+INDEX(Q$69:Q$78,$AJ92,1)*($AH92)</f>
        <v>0.8</v>
      </c>
      <c r="R92" s="687" cm="1">
        <f t="array" aca="1" ref="R92" ca="1">INDEX(R$69:R$78,$AI92,1)*(1-$AH92)+INDEX(R$69:R$78,$AJ92,1)*($AH92)</f>
        <v>0.8</v>
      </c>
      <c r="S92" s="681" cm="1">
        <f t="array" ref="S92">INDEX([0]!i_pasture_stage_p6z,$J92+1,ROUNDDOWN((ROW($J92)-ROW($J$69))/i_p6_len,0)+1)</f>
        <v>1</v>
      </c>
      <c r="T92" s="687" cm="1">
        <f t="array" aca="1" ref="T92" ca="1">INDEX(T$69:T$78,$AI92,1)*(1-$AH92)+INDEX(T$69:T$78,$AJ92,1)*($AH92)</f>
        <v>0.3</v>
      </c>
      <c r="U92" s="681" cm="1">
        <f t="array" aca="1" ref="U92" ca="1">INDEX(U$69:U$78,$AI92,1)*(1-$AH92)+INDEX(U$69:U$78,$AJ92,1)*($AH92)</f>
        <v>5</v>
      </c>
      <c r="V92" s="687" cm="1">
        <f t="array" aca="1" ref="V92" ca="1">INDEX(V$69:V$78,$AI92,1)*(1-$AH92)+INDEX(V$69:V$78,$AJ92,1)*($AH92)</f>
        <v>0</v>
      </c>
      <c r="W92" s="273"/>
      <c r="X92" s="836" cm="1">
        <f t="array" aca="1" ref="X92" ca="1">INDEX(X$69:X$78,$AI92,1)*(1-$AH92)+INDEX(X$69:X$78,$AJ92,1)*($AH92)</f>
        <v>1</v>
      </c>
      <c r="Y92" s="686" cm="1">
        <f t="array" aca="1" ref="Y92" ca="1">INDEX(Y$69:Y$78,$AI92,1)*(1-$AH92)+INDEX(Y$69:Y$78,$AJ92,1)*($AH92)</f>
        <v>50</v>
      </c>
      <c r="Z92" s="686" cm="1">
        <f t="array" aca="1" ref="Z92" ca="1">INDEX(Z$69:Z$78,$AI92,1)*(1-$AH92)+INDEX(Z$69:Z$78,$AJ92,1)*($AH92)</f>
        <v>50</v>
      </c>
      <c r="AA92" s="686" cm="1">
        <f t="array" aca="1" ref="AA92" ca="1">INDEX(AA$69:AA$78,$AI92,1)*(1-$AH92)+INDEX(AA$69:AA$78,$AJ92,1)*($AH92)</f>
        <v>50</v>
      </c>
      <c r="AB92" s="686" cm="1">
        <f t="array" aca="1" ref="AB92" ca="1">INDEX(AB$69:AB$78,$AI92,1)*(1-$AH92)+INDEX(AB$69:AB$78,$AJ92,1)*($AH92)</f>
        <v>150</v>
      </c>
      <c r="AC92" s="686" cm="1">
        <f t="array" aca="1" ref="AC92" ca="1">INDEX(AC$69:AC$78,$AI92,1)*(1-$AH92)+INDEX(AC$69:AC$78,$AJ92,1)*($AH92)</f>
        <v>150</v>
      </c>
      <c r="AD92" s="686" cm="1">
        <f t="array" aca="1" ref="AD92" ca="1">INDEX(AD$69:AD$78,$AI92,1)*(1-$AH92)+INDEX(AD$69:AD$78,$AJ92,1)*($AH92)</f>
        <v>100</v>
      </c>
      <c r="AE92" s="686" cm="1">
        <f t="array" aca="1" ref="AE92" ca="1">INDEX(AE$69:AE$78,$AI92,1)*(1-$AH92)+INDEX(AE$69:AE$78,$AJ92,1)*($AH92)</f>
        <v>400</v>
      </c>
      <c r="AF92" s="686" cm="1">
        <f t="array" aca="1" ref="AF92" ca="1">INDEX(AF$69:AF$78,$AI92,1)*(1-$AH92)+INDEX(AF$69:AF$78,$AJ92,1)*($AH92)</f>
        <v>400</v>
      </c>
      <c r="AG92" s="686" cm="1">
        <f t="array" aca="1" ref="AG92" ca="1">INDEX(AG$69:AG$78,$AI92,1)*(1-$AH92)+INDEX(AG$69:AG$78,$AJ92,1)*($AH92)</f>
        <v>400</v>
      </c>
      <c r="AH92" s="273">
        <f t="shared" ca="1" si="10"/>
        <v>0</v>
      </c>
      <c r="AI92" s="273">
        <f t="shared" si="11"/>
        <v>4</v>
      </c>
      <c r="AJ92" s="273">
        <f t="shared" si="12"/>
        <v>5</v>
      </c>
      <c r="AK92" s="289" t="str">
        <f t="shared" si="5"/>
        <v>Late</v>
      </c>
      <c r="AL92" s="273">
        <f t="shared" si="6"/>
        <v>0</v>
      </c>
      <c r="AM92" s="273"/>
      <c r="AN92" s="345">
        <f t="shared" si="2"/>
        <v>43589</v>
      </c>
      <c r="AO92" s="345">
        <f t="shared" si="8"/>
        <v>43684</v>
      </c>
      <c r="AP92" s="841">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0">
        <f t="shared" si="4"/>
        <v>43709</v>
      </c>
      <c r="G93" s="268"/>
      <c r="H93" s="289"/>
      <c r="I93" s="289"/>
      <c r="J93" s="289">
        <v>4</v>
      </c>
      <c r="K93" s="479">
        <f>INDEX(Periods!$F$21:$O$30,J93+1,$E93+2)</f>
        <v>43709</v>
      </c>
      <c r="L93" s="480">
        <f t="shared" ca="1" si="1"/>
        <v>29</v>
      </c>
      <c r="M93" s="305"/>
      <c r="N93" s="273"/>
      <c r="O93" s="686" cm="1">
        <f t="array" aca="1" ref="O93" ca="1">INDEX(O$69:O$78,$AI93,1)*(1-$AH93)+INDEX(O$69:O$78,$AJ93,1)*($AH93)</f>
        <v>500</v>
      </c>
      <c r="P93" s="686" cm="1">
        <f t="array" aca="1" ref="P93" ca="1">INDEX(P$69:P$78,$AI93,1)*(1-$AH93)+INDEX(P$69:P$78,$AJ93,1)*($AH93)</f>
        <v>3598</v>
      </c>
      <c r="Q93" s="687" cm="1">
        <f t="array" aca="1" ref="Q93" ca="1">INDEX(Q$69:Q$78,$AI93,1)*(1-$AH93)+INDEX(Q$69:Q$78,$AJ93,1)*($AH93)</f>
        <v>0.76</v>
      </c>
      <c r="R93" s="687" cm="1">
        <f t="array" aca="1" ref="R93" ca="1">INDEX(R$69:R$78,$AI93,1)*(1-$AH93)+INDEX(R$69:R$78,$AJ93,1)*($AH93)</f>
        <v>0.78</v>
      </c>
      <c r="S93" s="681" cm="1">
        <f t="array" ref="S93">INDEX([0]!i_pasture_stage_p6z,$J93+1,ROUNDDOWN((ROW($J93)-ROW($J$69))/i_p6_len,0)+1)</f>
        <v>1</v>
      </c>
      <c r="T93" s="687" cm="1">
        <f t="array" aca="1" ref="T93" ca="1">INDEX(T$69:T$78,$AI93,1)*(1-$AH93)+INDEX(T$69:T$78,$AJ93,1)*($AH93)</f>
        <v>0.3</v>
      </c>
      <c r="U93" s="681" cm="1">
        <f t="array" aca="1" ref="U93" ca="1">INDEX(U$69:U$78,$AI93,1)*(1-$AH93)+INDEX(U$69:U$78,$AJ93,1)*($AH93)</f>
        <v>5</v>
      </c>
      <c r="V93" s="687" cm="1">
        <f t="array" aca="1" ref="V93" ca="1">INDEX(V$69:V$78,$AI93,1)*(1-$AH93)+INDEX(V$69:V$78,$AJ93,1)*($AH93)</f>
        <v>0</v>
      </c>
      <c r="W93" s="273"/>
      <c r="X93" s="836" cm="1">
        <f t="array" aca="1" ref="X93" ca="1">INDEX(X$69:X$78,$AI93,1)*(1-$AH93)+INDEX(X$69:X$78,$AJ93,1)*($AH93)</f>
        <v>0.75</v>
      </c>
      <c r="Y93" s="686" cm="1">
        <f t="array" aca="1" ref="Y93" ca="1">INDEX(Y$69:Y$78,$AI93,1)*(1-$AH93)+INDEX(Y$69:Y$78,$AJ93,1)*($AH93)</f>
        <v>50</v>
      </c>
      <c r="Z93" s="686" cm="1">
        <f t="array" aca="1" ref="Z93" ca="1">INDEX(Z$69:Z$78,$AI93,1)*(1-$AH93)+INDEX(Z$69:Z$78,$AJ93,1)*($AH93)</f>
        <v>50</v>
      </c>
      <c r="AA93" s="686" cm="1">
        <f t="array" aca="1" ref="AA93" ca="1">INDEX(AA$69:AA$78,$AI93,1)*(1-$AH93)+INDEX(AA$69:AA$78,$AJ93,1)*($AH93)</f>
        <v>50</v>
      </c>
      <c r="AB93" s="686" cm="1">
        <f t="array" aca="1" ref="AB93" ca="1">INDEX(AB$69:AB$78,$AI93,1)*(1-$AH93)+INDEX(AB$69:AB$78,$AJ93,1)*($AH93)</f>
        <v>150</v>
      </c>
      <c r="AC93" s="686" cm="1">
        <f t="array" aca="1" ref="AC93" ca="1">INDEX(AC$69:AC$78,$AI93,1)*(1-$AH93)+INDEX(AC$69:AC$78,$AJ93,1)*($AH93)</f>
        <v>150</v>
      </c>
      <c r="AD93" s="686" cm="1">
        <f t="array" aca="1" ref="AD93" ca="1">INDEX(AD$69:AD$78,$AI93,1)*(1-$AH93)+INDEX(AD$69:AD$78,$AJ93,1)*($AH93)</f>
        <v>150</v>
      </c>
      <c r="AE93" s="686" cm="1">
        <f t="array" aca="1" ref="AE93" ca="1">INDEX(AE$69:AE$78,$AI93,1)*(1-$AH93)+INDEX(AE$69:AE$78,$AJ93,1)*($AH93)</f>
        <v>400</v>
      </c>
      <c r="AF93" s="686" cm="1">
        <f t="array" aca="1" ref="AF93" ca="1">INDEX(AF$69:AF$78,$AI93,1)*(1-$AH93)+INDEX(AF$69:AF$78,$AJ93,1)*($AH93)</f>
        <v>400</v>
      </c>
      <c r="AG93" s="686" cm="1">
        <f t="array" aca="1" ref="AG93" ca="1">INDEX(AG$69:AG$78,$AI93,1)*(1-$AH93)+INDEX(AG$69:AG$78,$AJ93,1)*($AH93)</f>
        <v>400</v>
      </c>
      <c r="AH93" s="273">
        <f t="shared" ca="1" si="10"/>
        <v>0</v>
      </c>
      <c r="AI93" s="273">
        <f t="shared" si="11"/>
        <v>5</v>
      </c>
      <c r="AJ93" s="273">
        <f t="shared" si="12"/>
        <v>6</v>
      </c>
      <c r="AK93" s="289" t="str">
        <f t="shared" si="5"/>
        <v>Late</v>
      </c>
      <c r="AL93" s="273">
        <f t="shared" si="6"/>
        <v>25</v>
      </c>
      <c r="AM93" s="273"/>
      <c r="AN93" s="345">
        <f t="shared" si="2"/>
        <v>43589</v>
      </c>
      <c r="AO93" s="345">
        <f t="shared" si="8"/>
        <v>43684</v>
      </c>
      <c r="AP93" s="841">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0">
        <f t="shared" si="4"/>
        <v>43738</v>
      </c>
      <c r="G94" s="268"/>
      <c r="H94" s="289"/>
      <c r="I94" s="289"/>
      <c r="J94" s="289">
        <v>5</v>
      </c>
      <c r="K94" s="479">
        <f>INDEX(Periods!$F$21:$O$30,J94+1,$E94+2)</f>
        <v>43738</v>
      </c>
      <c r="L94" s="480">
        <f t="shared" ca="1" si="1"/>
        <v>20</v>
      </c>
      <c r="M94" s="305"/>
      <c r="N94" s="273"/>
      <c r="O94" s="686" cm="1">
        <f t="array" aca="1" ref="O94" ca="1">INDEX(O$69:O$78,$AI94,1)*(1-$AH94)+INDEX(O$69:O$78,$AJ94,1)*($AH94)</f>
        <v>750</v>
      </c>
      <c r="P94" s="686" cm="1">
        <f t="array" aca="1" ref="P94" ca="1">INDEX(P$69:P$78,$AI94,1)*(1-$AH94)+INDEX(P$69:P$78,$AJ94,1)*($AH94)</f>
        <v>2650</v>
      </c>
      <c r="Q94" s="687" cm="1">
        <f t="array" aca="1" ref="Q94" ca="1">INDEX(Q$69:Q$78,$AI94,1)*(1-$AH94)+INDEX(Q$69:Q$78,$AJ94,1)*($AH94)</f>
        <v>0.60750000000000004</v>
      </c>
      <c r="R94" s="687" cm="1">
        <f t="array" aca="1" ref="R94" ca="1">INDEX(R$69:R$78,$AI94,1)*(1-$AH94)+INDEX(R$69:R$78,$AJ94,1)*($AH94)</f>
        <v>0.71250000000000002</v>
      </c>
      <c r="S94" s="681" cm="1">
        <f t="array" ref="S94">INDEX([0]!i_pasture_stage_p6z,$J94+1,ROUNDDOWN((ROW($J94)-ROW($J$69))/i_p6_len,0)+1)</f>
        <v>1</v>
      </c>
      <c r="T94" s="687" cm="1">
        <f t="array" aca="1" ref="T94" ca="1">INDEX(T$69:T$78,$AI94,1)*(1-$AH94)+INDEX(T$69:T$78,$AJ94,1)*($AH94)</f>
        <v>0.3</v>
      </c>
      <c r="U94" s="681" cm="1">
        <f t="array" aca="1" ref="U94" ca="1">INDEX(U$69:U$78,$AI94,1)*(1-$AH94)+INDEX(U$69:U$78,$AJ94,1)*($AH94)</f>
        <v>5</v>
      </c>
      <c r="V94" s="687" cm="1">
        <f t="array" aca="1" ref="V94" ca="1">INDEX(V$69:V$78,$AI94,1)*(1-$AH94)+INDEX(V$69:V$78,$AJ94,1)*($AH94)</f>
        <v>0</v>
      </c>
      <c r="W94" s="273"/>
      <c r="X94" s="836" cm="1">
        <f t="array" aca="1" ref="X94" ca="1">INDEX(X$69:X$78,$AI94,1)*(1-$AH94)+INDEX(X$69:X$78,$AJ94,1)*($AH94)</f>
        <v>0.75</v>
      </c>
      <c r="Y94" s="686" cm="1">
        <f t="array" aca="1" ref="Y94" ca="1">INDEX(Y$69:Y$78,$AI94,1)*(1-$AH94)+INDEX(Y$69:Y$78,$AJ94,1)*($AH94)</f>
        <v>50</v>
      </c>
      <c r="Z94" s="686" cm="1">
        <f t="array" aca="1" ref="Z94" ca="1">INDEX(Z$69:Z$78,$AI94,1)*(1-$AH94)+INDEX(Z$69:Z$78,$AJ94,1)*($AH94)</f>
        <v>50</v>
      </c>
      <c r="AA94" s="686" cm="1">
        <f t="array" aca="1" ref="AA94" ca="1">INDEX(AA$69:AA$78,$AI94,1)*(1-$AH94)+INDEX(AA$69:AA$78,$AJ94,1)*($AH94)</f>
        <v>50</v>
      </c>
      <c r="AB94" s="686" cm="1">
        <f t="array" aca="1" ref="AB94" ca="1">INDEX(AB$69:AB$78,$AI94,1)*(1-$AH94)+INDEX(AB$69:AB$78,$AJ94,1)*($AH94)</f>
        <v>150</v>
      </c>
      <c r="AC94" s="686" cm="1">
        <f t="array" aca="1" ref="AC94" ca="1">INDEX(AC$69:AC$78,$AI94,1)*(1-$AH94)+INDEX(AC$69:AC$78,$AJ94,1)*($AH94)</f>
        <v>150</v>
      </c>
      <c r="AD94" s="686" cm="1">
        <f t="array" aca="1" ref="AD94" ca="1">INDEX(AD$69:AD$78,$AI94,1)*(1-$AH94)+INDEX(AD$69:AD$78,$AJ94,1)*($AH94)</f>
        <v>150</v>
      </c>
      <c r="AE94" s="686" cm="1">
        <f t="array" aca="1" ref="AE94" ca="1">INDEX(AE$69:AE$78,$AI94,1)*(1-$AH94)+INDEX(AE$69:AE$78,$AJ94,1)*($AH94)</f>
        <v>400</v>
      </c>
      <c r="AF94" s="686" cm="1">
        <f t="array" aca="1" ref="AF94" ca="1">INDEX(AF$69:AF$78,$AI94,1)*(1-$AH94)+INDEX(AF$69:AF$78,$AJ94,1)*($AH94)</f>
        <v>400</v>
      </c>
      <c r="AG94" s="686" cm="1">
        <f t="array" aca="1" ref="AG94" ca="1">INDEX(AG$69:AG$78,$AI94,1)*(1-$AH94)+INDEX(AG$69:AG$78,$AJ94,1)*($AH94)</f>
        <v>400</v>
      </c>
      <c r="AH94" s="273">
        <f t="shared" ca="1" si="10"/>
        <v>0</v>
      </c>
      <c r="AI94" s="273">
        <f t="shared" si="11"/>
        <v>6</v>
      </c>
      <c r="AJ94" s="273">
        <f t="shared" si="12"/>
        <v>6</v>
      </c>
      <c r="AK94" s="289" t="str">
        <f t="shared" si="5"/>
        <v>Late</v>
      </c>
      <c r="AL94" s="273">
        <f t="shared" si="6"/>
        <v>54</v>
      </c>
      <c r="AM94" s="273"/>
      <c r="AN94" s="345">
        <f t="shared" si="2"/>
        <v>43589</v>
      </c>
      <c r="AO94" s="345">
        <f t="shared" si="8"/>
        <v>43684</v>
      </c>
      <c r="AP94" s="841">
        <f>INDEX(Periods!$F$21:$O$31,INDEX(Annual!EndGS,1,$E94+2)+2,$E94+2)</f>
        <v>43758</v>
      </c>
      <c r="AQ94" s="268"/>
      <c r="AR94" s="255"/>
      <c r="AS94" s="243"/>
      <c r="AT94" s="243"/>
      <c r="AU94" s="243"/>
    </row>
    <row r="95" spans="1:47" hidden="1" outlineLevel="3" x14ac:dyDescent="0.35">
      <c r="A95" s="243"/>
      <c r="B95" s="252"/>
      <c r="C95" s="245">
        <f t="shared" si="9"/>
        <v>4</v>
      </c>
      <c r="D95" s="268"/>
      <c r="E95" s="325">
        <v>1</v>
      </c>
      <c r="F95" s="840">
        <f t="shared" si="4"/>
        <v>43758</v>
      </c>
      <c r="G95" s="268"/>
      <c r="H95" s="289"/>
      <c r="I95" s="289"/>
      <c r="J95" s="289">
        <v>6</v>
      </c>
      <c r="K95" s="479">
        <f>INDEX(Periods!$F$21:$O$30,J95+1,$E95+2)</f>
        <v>43758</v>
      </c>
      <c r="L95" s="480">
        <f t="shared" ca="1" si="1"/>
        <v>36</v>
      </c>
      <c r="M95" s="305"/>
      <c r="N95" s="273"/>
      <c r="O95" s="686" cm="1">
        <f t="array" aca="1" ref="O95" ca="1">INDEX(O$69:O$78,$AI95,1)*(1-$AH95)+INDEX(O$69:O$78,$AJ95,1)*($AH95)</f>
        <v>425</v>
      </c>
      <c r="P95" s="686" cm="1">
        <f t="array" aca="1" ref="P95" ca="1">INDEX(P$69:P$78,$AI95,1)*(1-$AH95)+INDEX(P$69:P$78,$AJ95,1)*($AH95)</f>
        <v>1675</v>
      </c>
      <c r="Q95" s="687" cm="1">
        <f t="array" aca="1" ref="Q95" ca="1">INDEX(Q$69:Q$78,$AI95,1)*(1-$AH95)+INDEX(Q$69:Q$78,$AJ95,1)*($AH95)</f>
        <v>0.5575</v>
      </c>
      <c r="R95" s="687" cm="1">
        <f t="array" aca="1" ref="R95" ca="1">INDEX(R$69:R$78,$AI95,1)*(1-$AH95)+INDEX(R$69:R$78,$AJ95,1)*($AH95)</f>
        <v>0.66249999999999998</v>
      </c>
      <c r="S95" s="681" cm="1">
        <f t="array" ref="S95">INDEX([0]!i_pasture_stage_p6z,$J95+1,ROUNDDOWN((ROW($J95)-ROW($J$69))/i_p6_len,0)+1)</f>
        <v>1</v>
      </c>
      <c r="T95" s="687" cm="1">
        <f t="array" aca="1" ref="T95" ca="1">INDEX(T$69:T$78,$AI95,1)*(1-$AH95)+INDEX(T$69:T$78,$AJ95,1)*($AH95)</f>
        <v>0.3</v>
      </c>
      <c r="U95" s="681" cm="1">
        <f t="array" aca="1" ref="U95" ca="1">INDEX(U$69:U$78,$AI95,1)*(1-$AH95)+INDEX(U$69:U$78,$AJ95,1)*($AH95)</f>
        <v>5</v>
      </c>
      <c r="V95" s="687" cm="1">
        <f t="array" aca="1" ref="V95" ca="1">INDEX(V$69:V$78,$AI95,1)*(1-$AH95)+INDEX(V$69:V$78,$AJ95,1)*($AH95)</f>
        <v>0</v>
      </c>
      <c r="W95" s="273"/>
      <c r="X95" s="836" cm="1">
        <f t="array" aca="1" ref="X95" ca="1">INDEX(X$69:X$78,$AI95,1)*(1-$AH95)+INDEX(X$69:X$78,$AJ95,1)*($AH95)</f>
        <v>0.4</v>
      </c>
      <c r="Y95" s="686" cm="1">
        <f t="array" aca="1" ref="Y95" ca="1">INDEX(Y$69:Y$78,$AI95,1)*(1-$AH95)+INDEX(Y$69:Y$78,$AJ95,1)*($AH95)</f>
        <v>50</v>
      </c>
      <c r="Z95" s="686" cm="1">
        <f t="array" aca="1" ref="Z95" ca="1">INDEX(Z$69:Z$78,$AI95,1)*(1-$AH95)+INDEX(Z$69:Z$78,$AJ95,1)*($AH95)</f>
        <v>50</v>
      </c>
      <c r="AA95" s="686" cm="1">
        <f t="array" aca="1" ref="AA95" ca="1">INDEX(AA$69:AA$78,$AI95,1)*(1-$AH95)+INDEX(AA$69:AA$78,$AJ95,1)*($AH95)</f>
        <v>50</v>
      </c>
      <c r="AB95" s="686" cm="1">
        <f t="array" aca="1" ref="AB95" ca="1">INDEX(AB$69:AB$78,$AI95,1)*(1-$AH95)+INDEX(AB$69:AB$78,$AJ95,1)*($AH95)</f>
        <v>150</v>
      </c>
      <c r="AC95" s="686" cm="1">
        <f t="array" aca="1" ref="AC95" ca="1">INDEX(AC$69:AC$78,$AI95,1)*(1-$AH95)+INDEX(AC$69:AC$78,$AJ95,1)*($AH95)</f>
        <v>150</v>
      </c>
      <c r="AD95" s="686" cm="1">
        <f t="array" aca="1" ref="AD95" ca="1">INDEX(AD$69:AD$78,$AI95,1)*(1-$AH95)+INDEX(AD$69:AD$78,$AJ95,1)*($AH95)</f>
        <v>150</v>
      </c>
      <c r="AE95" s="686" cm="1">
        <f t="array" aca="1" ref="AE95" ca="1">INDEX(AE$69:AE$78,$AI95,1)*(1-$AH95)+INDEX(AE$69:AE$78,$AJ95,1)*($AH95)</f>
        <v>400</v>
      </c>
      <c r="AF95" s="686" cm="1">
        <f t="array" aca="1" ref="AF95" ca="1">INDEX(AF$69:AF$78,$AI95,1)*(1-$AH95)+INDEX(AF$69:AF$78,$AJ95,1)*($AH95)</f>
        <v>400</v>
      </c>
      <c r="AG95" s="686" cm="1">
        <f t="array" aca="1" ref="AG95" ca="1">INDEX(AG$69:AG$78,$AI95,1)*(1-$AH95)+INDEX(AG$69:AG$78,$AJ95,1)*($AH95)</f>
        <v>400</v>
      </c>
      <c r="AH95" s="273">
        <f t="shared" ca="1" si="10"/>
        <v>0</v>
      </c>
      <c r="AI95" s="273">
        <f t="shared" si="11"/>
        <v>7</v>
      </c>
      <c r="AJ95" s="273">
        <f t="shared" si="12"/>
        <v>8</v>
      </c>
      <c r="AK95" s="289" t="str">
        <f t="shared" si="5"/>
        <v>Dry</v>
      </c>
      <c r="AL95" s="273">
        <f t="shared" si="6"/>
        <v>0</v>
      </c>
      <c r="AM95" s="273"/>
      <c r="AN95" s="345">
        <f t="shared" si="2"/>
        <v>43589</v>
      </c>
      <c r="AO95" s="345">
        <f t="shared" si="8"/>
        <v>43684</v>
      </c>
      <c r="AP95" s="841">
        <f>INDEX(Periods!$F$21:$O$31,INDEX(Annual!EndGS,1,$E95+2)+2,$E95+2)</f>
        <v>43758</v>
      </c>
      <c r="AQ95" s="268"/>
      <c r="AR95" s="255"/>
      <c r="AS95" s="243"/>
      <c r="AT95" s="243"/>
      <c r="AU95" s="243"/>
    </row>
    <row r="96" spans="1:47" hidden="1" outlineLevel="3" x14ac:dyDescent="0.35">
      <c r="A96" s="243"/>
      <c r="B96" s="252"/>
      <c r="C96" s="245">
        <f t="shared" si="9"/>
        <v>4</v>
      </c>
      <c r="D96" s="268"/>
      <c r="E96" s="325">
        <v>1</v>
      </c>
      <c r="F96" s="840">
        <f t="shared" si="4"/>
        <v>43794</v>
      </c>
      <c r="G96" s="268"/>
      <c r="H96" s="289"/>
      <c r="I96" s="289"/>
      <c r="J96" s="289">
        <v>7</v>
      </c>
      <c r="K96" s="479">
        <f>INDEX(Periods!$F$21:$O$30,J96+1,$E96+2)</f>
        <v>43794</v>
      </c>
      <c r="L96" s="480">
        <f t="shared" ca="1" si="1"/>
        <v>37</v>
      </c>
      <c r="M96" s="305"/>
      <c r="N96" s="273"/>
      <c r="O96" s="686" cm="1">
        <f t="array" aca="1" ref="O96" ca="1">INDEX(O$69:O$78,$AI96,1)*(1-$AH96)+INDEX(O$69:O$78,$AJ96,1)*($AH96)</f>
        <v>205.48780487804879</v>
      </c>
      <c r="P96" s="686" cm="1">
        <f t="array" aca="1" ref="P96" ca="1">INDEX(P$69:P$78,$AI96,1)*(1-$AH96)+INDEX(P$69:P$78,$AJ96,1)*($AH96)</f>
        <v>1016.4634146341464</v>
      </c>
      <c r="Q96" s="687" cm="1">
        <f t="array" aca="1" ref="Q96" ca="1">INDEX(Q$69:Q$78,$AI96,1)*(1-$AH96)+INDEX(Q$69:Q$78,$AJ96,1)*($AH96)</f>
        <v>0.53115853658536583</v>
      </c>
      <c r="R96" s="687" cm="1">
        <f t="array" aca="1" ref="R96" ca="1">INDEX(R$69:R$78,$AI96,1)*(1-$AH96)+INDEX(R$69:R$78,$AJ96,1)*($AH96)</f>
        <v>0.61859756097560969</v>
      </c>
      <c r="S96" s="681" cm="1">
        <f t="array" ref="S96">INDEX([0]!i_pasture_stage_p6z,$J96+1,ROUNDDOWN((ROW($J96)-ROW($J$69))/i_p6_len,0)+1)</f>
        <v>1</v>
      </c>
      <c r="T96" s="687" cm="1">
        <f t="array" aca="1" ref="T96" ca="1">INDEX(T$69:T$78,$AI96,1)*(1-$AH96)+INDEX(T$69:T$78,$AJ96,1)*($AH96)</f>
        <v>0.3</v>
      </c>
      <c r="U96" s="681" cm="1">
        <f t="array" aca="1" ref="U96" ca="1">INDEX(U$69:U$78,$AI96,1)*(1-$AH96)+INDEX(U$69:U$78,$AJ96,1)*($AH96)</f>
        <v>5</v>
      </c>
      <c r="V96" s="687" cm="1">
        <f t="array" aca="1" ref="V96" ca="1">INDEX(V$69:V$78,$AI96,1)*(1-$AH96)+INDEX(V$69:V$78,$AJ96,1)*($AH96)</f>
        <v>0</v>
      </c>
      <c r="W96" s="273"/>
      <c r="X96" s="836" cm="1">
        <f t="array" aca="1" ref="X96" ca="1">INDEX(X$69:X$78,$AI96,1)*(1-$AH96)+INDEX(X$69:X$78,$AJ96,1)*($AH96)</f>
        <v>0.33853658536585368</v>
      </c>
      <c r="Y96" s="686" cm="1">
        <f t="array" aca="1" ref="Y96" ca="1">INDEX(Y$69:Y$78,$AI96,1)*(1-$AH96)+INDEX(Y$69:Y$78,$AJ96,1)*($AH96)</f>
        <v>50</v>
      </c>
      <c r="Z96" s="686" cm="1">
        <f t="array" aca="1" ref="Z96" ca="1">INDEX(Z$69:Z$78,$AI96,1)*(1-$AH96)+INDEX(Z$69:Z$78,$AJ96,1)*($AH96)</f>
        <v>50</v>
      </c>
      <c r="AA96" s="686" cm="1">
        <f t="array" aca="1" ref="AA96" ca="1">INDEX(AA$69:AA$78,$AI96,1)*(1-$AH96)+INDEX(AA$69:AA$78,$AJ96,1)*($AH96)</f>
        <v>50</v>
      </c>
      <c r="AB96" s="686" cm="1">
        <f t="array" aca="1" ref="AB96" ca="1">INDEX(AB$69:AB$78,$AI96,1)*(1-$AH96)+INDEX(AB$69:AB$78,$AJ96,1)*($AH96)</f>
        <v>369.51219512195127</v>
      </c>
      <c r="AC96" s="686" cm="1">
        <f t="array" aca="1" ref="AC96" ca="1">INDEX(AC$69:AC$78,$AI96,1)*(1-$AH96)+INDEX(AC$69:AC$78,$AJ96,1)*($AH96)</f>
        <v>369.51219512195127</v>
      </c>
      <c r="AD96" s="686" cm="1">
        <f t="array" aca="1" ref="AD96" ca="1">INDEX(AD$69:AD$78,$AI96,1)*(1-$AH96)+INDEX(AD$69:AD$78,$AJ96,1)*($AH96)</f>
        <v>369.51219512195127</v>
      </c>
      <c r="AE96" s="686" cm="1">
        <f t="array" aca="1" ref="AE96" ca="1">INDEX(AE$69:AE$78,$AI96,1)*(1-$AH96)+INDEX(AE$69:AE$78,$AJ96,1)*($AH96)</f>
        <v>400</v>
      </c>
      <c r="AF96" s="686" cm="1">
        <f t="array" aca="1" ref="AF96" ca="1">INDEX(AF$69:AF$78,$AI96,1)*(1-$AH96)+INDEX(AF$69:AF$78,$AJ96,1)*($AH96)</f>
        <v>400</v>
      </c>
      <c r="AG96" s="686" cm="1">
        <f t="array" aca="1" ref="AG96" ca="1">INDEX(AG$69:AG$78,$AI96,1)*(1-$AH96)+INDEX(AG$69:AG$78,$AJ96,1)*($AH96)</f>
        <v>400</v>
      </c>
      <c r="AH96" s="273">
        <f t="shared" ca="1" si="10"/>
        <v>0.87804878048780488</v>
      </c>
      <c r="AI96" s="273">
        <f t="shared" si="11"/>
        <v>7</v>
      </c>
      <c r="AJ96" s="273">
        <f t="shared" si="12"/>
        <v>8</v>
      </c>
      <c r="AK96" s="289" t="str">
        <f t="shared" si="5"/>
        <v>Dry</v>
      </c>
      <c r="AL96" s="273">
        <f t="shared" si="6"/>
        <v>36</v>
      </c>
      <c r="AM96" s="273"/>
      <c r="AN96" s="345">
        <f t="shared" si="2"/>
        <v>43589</v>
      </c>
      <c r="AO96" s="345">
        <f t="shared" si="8"/>
        <v>43684</v>
      </c>
      <c r="AP96" s="841">
        <f>INDEX(Periods!$F$21:$O$31,INDEX(Annual!EndGS,1,$E96+2)+2,$E96+2)</f>
        <v>43758</v>
      </c>
      <c r="AQ96" s="268"/>
      <c r="AR96" s="255"/>
      <c r="AS96" s="243"/>
      <c r="AT96" s="243"/>
      <c r="AU96" s="243"/>
    </row>
    <row r="97" spans="1:47" hidden="1" outlineLevel="3" x14ac:dyDescent="0.35">
      <c r="A97" s="243"/>
      <c r="B97" s="252"/>
      <c r="C97" s="245">
        <f t="shared" si="9"/>
        <v>4</v>
      </c>
      <c r="D97" s="268"/>
      <c r="E97" s="325">
        <v>1</v>
      </c>
      <c r="F97" s="840">
        <f t="shared" si="4"/>
        <v>43831</v>
      </c>
      <c r="G97" s="268"/>
      <c r="H97" s="289"/>
      <c r="I97" s="289"/>
      <c r="J97" s="289">
        <v>8</v>
      </c>
      <c r="K97" s="479">
        <f>INDEX(Periods!$F$21:$O$30,J97+1,$E97+2)</f>
        <v>43831</v>
      </c>
      <c r="L97" s="480">
        <f t="shared" ca="1" si="1"/>
        <v>45</v>
      </c>
      <c r="M97" s="305"/>
      <c r="N97" s="273"/>
      <c r="O97" s="686" cm="1">
        <f t="array" aca="1" ref="O97" ca="1">INDEX(O$69:O$78,$AI97,1)*(1-$AH97)+INDEX(O$69:O$78,$AJ97,1)*($AH97)</f>
        <v>196.62162162162161</v>
      </c>
      <c r="P97" s="686" cm="1">
        <f t="array" aca="1" ref="P97" ca="1">INDEX(P$69:P$78,$AI97,1)*(1-$AH97)+INDEX(P$69:P$78,$AJ97,1)*($AH97)</f>
        <v>730.40540540540542</v>
      </c>
      <c r="Q97" s="687" cm="1">
        <f t="array" aca="1" ref="Q97" ca="1">INDEX(Q$69:Q$78,$AI97,1)*(1-$AH97)+INDEX(Q$69:Q$78,$AJ97,1)*($AH97)</f>
        <v>0.51236486486486488</v>
      </c>
      <c r="R97" s="687" cm="1">
        <f t="array" aca="1" ref="R97" ca="1">INDEX(R$69:R$78,$AI97,1)*(1-$AH97)+INDEX(R$69:R$78,$AJ97,1)*($AH97)</f>
        <v>0.57574324324324322</v>
      </c>
      <c r="S97" s="681" cm="1">
        <f t="array" ref="S97">INDEX([0]!i_pasture_stage_p6z,$J97+1,ROUNDDOWN((ROW($J97)-ROW($J$69))/i_p6_len,0)+1)</f>
        <v>1</v>
      </c>
      <c r="T97" s="687" cm="1">
        <f t="array" aca="1" ref="T97" ca="1">INDEX(T$69:T$78,$AI97,1)*(1-$AH97)+INDEX(T$69:T$78,$AJ97,1)*($AH97)</f>
        <v>0.3</v>
      </c>
      <c r="U97" s="681" cm="1">
        <f t="array" aca="1" ref="U97" ca="1">INDEX(U$69:U$78,$AI97,1)*(1-$AH97)+INDEX(U$69:U$78,$AJ97,1)*($AH97)</f>
        <v>5</v>
      </c>
      <c r="V97" s="687" cm="1">
        <f t="array" aca="1" ref="V97" ca="1">INDEX(V$69:V$78,$AI97,1)*(1-$AH97)+INDEX(V$69:V$78,$AJ97,1)*($AH97)</f>
        <v>4.3243243243243246E-2</v>
      </c>
      <c r="W97" s="273"/>
      <c r="X97" s="836" cm="1">
        <f t="array" aca="1" ref="X97" ca="1">INDEX(X$69:X$78,$AI97,1)*(1-$AH97)+INDEX(X$69:X$78,$AJ97,1)*($AH97)</f>
        <v>0.33</v>
      </c>
      <c r="Y97" s="686" cm="1">
        <f t="array" aca="1" ref="Y97" ca="1">INDEX(Y$69:Y$78,$AI97,1)*(1-$AH97)+INDEX(Y$69:Y$78,$AJ97,1)*($AH97)</f>
        <v>50</v>
      </c>
      <c r="Z97" s="686" cm="1">
        <f t="array" aca="1" ref="Z97" ca="1">INDEX(Z$69:Z$78,$AI97,1)*(1-$AH97)+INDEX(Z$69:Z$78,$AJ97,1)*($AH97)</f>
        <v>50</v>
      </c>
      <c r="AA97" s="686" cm="1">
        <f t="array" aca="1" ref="AA97" ca="1">INDEX(AA$69:AA$78,$AI97,1)*(1-$AH97)+INDEX(AA$69:AA$78,$AJ97,1)*($AH97)</f>
        <v>50</v>
      </c>
      <c r="AB97" s="686" cm="1">
        <f t="array" aca="1" ref="AB97" ca="1">INDEX(AB$69:AB$78,$AI97,1)*(1-$AH97)+INDEX(AB$69:AB$78,$AJ97,1)*($AH97)</f>
        <v>400</v>
      </c>
      <c r="AC97" s="686" cm="1">
        <f t="array" aca="1" ref="AC97" ca="1">INDEX(AC$69:AC$78,$AI97,1)*(1-$AH97)+INDEX(AC$69:AC$78,$AJ97,1)*($AH97)</f>
        <v>400</v>
      </c>
      <c r="AD97" s="686" cm="1">
        <f t="array" aca="1" ref="AD97" ca="1">INDEX(AD$69:AD$78,$AI97,1)*(1-$AH97)+INDEX(AD$69:AD$78,$AJ97,1)*($AH97)</f>
        <v>400</v>
      </c>
      <c r="AE97" s="686" cm="1">
        <f t="array" aca="1" ref="AE97" ca="1">INDEX(AE$69:AE$78,$AI97,1)*(1-$AH97)+INDEX(AE$69:AE$78,$AJ97,1)*($AH97)</f>
        <v>400</v>
      </c>
      <c r="AF97" s="686" cm="1">
        <f t="array" aca="1" ref="AF97" ca="1">INDEX(AF$69:AF$78,$AI97,1)*(1-$AH97)+INDEX(AF$69:AF$78,$AJ97,1)*($AH97)</f>
        <v>400</v>
      </c>
      <c r="AG97" s="686" cm="1">
        <f t="array" aca="1" ref="AG97" ca="1">INDEX(AG$69:AG$78,$AI97,1)*(1-$AH97)+INDEX(AG$69:AG$78,$AJ97,1)*($AH97)</f>
        <v>400</v>
      </c>
      <c r="AH97" s="273">
        <f t="shared" ca="1" si="10"/>
        <v>0.86486486486486491</v>
      </c>
      <c r="AI97" s="273">
        <f t="shared" si="11"/>
        <v>8</v>
      </c>
      <c r="AJ97" s="273">
        <f t="shared" si="12"/>
        <v>9</v>
      </c>
      <c r="AK97" s="289" t="str">
        <f t="shared" si="5"/>
        <v>Dry</v>
      </c>
      <c r="AL97" s="273">
        <f t="shared" si="6"/>
        <v>73</v>
      </c>
      <c r="AM97" s="273"/>
      <c r="AN97" s="345">
        <f t="shared" si="2"/>
        <v>43589</v>
      </c>
      <c r="AO97" s="345">
        <f t="shared" si="8"/>
        <v>43684</v>
      </c>
      <c r="AP97" s="841">
        <f>INDEX(Periods!$F$21:$O$31,INDEX(Annual!EndGS,1,$E97+2)+2,$E97+2)</f>
        <v>43758</v>
      </c>
      <c r="AQ97" s="268"/>
      <c r="AR97" s="255"/>
      <c r="AS97" s="243"/>
      <c r="AT97" s="243"/>
      <c r="AU97" s="243"/>
    </row>
    <row r="98" spans="1:47" hidden="1" outlineLevel="3" x14ac:dyDescent="0.35">
      <c r="A98" s="243"/>
      <c r="B98" s="252"/>
      <c r="C98" s="245">
        <f t="shared" si="9"/>
        <v>4</v>
      </c>
      <c r="D98" s="268"/>
      <c r="E98" s="325">
        <v>1</v>
      </c>
      <c r="F98" s="840">
        <f t="shared" si="4"/>
        <v>43876</v>
      </c>
      <c r="G98" s="268"/>
      <c r="H98" s="289"/>
      <c r="I98" s="341"/>
      <c r="J98" s="341">
        <v>9</v>
      </c>
      <c r="K98" s="500">
        <f>INDEX(Periods!$F$21:$O$30,J98+1,$E98+2)</f>
        <v>43876</v>
      </c>
      <c r="L98" s="517">
        <f t="shared" ca="1" si="1"/>
        <v>49</v>
      </c>
      <c r="M98" s="501"/>
      <c r="N98" s="342"/>
      <c r="O98" s="688" cm="1">
        <f t="array" aca="1" ref="O98" ca="1">INDEX(O$69:O$78,$AI98,1)*(1-$AH98)+INDEX(O$69:O$78,$AJ98,1)*($AH98)</f>
        <v>200</v>
      </c>
      <c r="P98" s="688" cm="1">
        <f t="array" aca="1" ref="P98" ca="1">INDEX(P$69:P$78,$AI98,1)*(1-$AH98)+INDEX(P$69:P$78,$AJ98,1)*($AH98)</f>
        <v>522.22222222222217</v>
      </c>
      <c r="Q98" s="689" cm="1">
        <f t="array" aca="1" ref="Q98" ca="1">INDEX(Q$69:Q$78,$AI98,1)*(1-$AH98)+INDEX(Q$69:Q$78,$AJ98,1)*($AH98)</f>
        <v>0.50111111111111106</v>
      </c>
      <c r="R98" s="689" cm="1">
        <f t="array" aca="1" ref="R98" ca="1">INDEX(R$69:R$78,$AI98,1)*(1-$AH98)+INDEX(R$69:R$78,$AJ98,1)*($AH98)</f>
        <v>0.54333333333333333</v>
      </c>
      <c r="S98" s="682" cm="1">
        <f t="array" ref="S98">INDEX([0]!i_pasture_stage_p6z,$J98+1,ROUNDDOWN((ROW($J98)-ROW($J$69))/i_p6_len,0)+1)</f>
        <v>1</v>
      </c>
      <c r="T98" s="689" cm="1">
        <f t="array" aca="1" ref="T98" ca="1">INDEX(T$69:T$78,$AI98,1)*(1-$AH98)+INDEX(T$69:T$78,$AJ98,1)*($AH98)</f>
        <v>0.3</v>
      </c>
      <c r="U98" s="682" cm="1">
        <f t="array" aca="1" ref="U98" ca="1">INDEX(U$69:U$78,$AI98,1)*(1-$AH98)+INDEX(U$69:U$78,$AJ98,1)*($AH98)</f>
        <v>5</v>
      </c>
      <c r="V98" s="689" cm="1">
        <f t="array" aca="1" ref="V98" ca="1">INDEX(V$69:V$78,$AI98,1)*(1-$AH98)+INDEX(V$69:V$78,$AJ98,1)*($AH98)</f>
        <v>0.1388888888888889</v>
      </c>
      <c r="W98" s="342"/>
      <c r="X98" s="837" cm="1">
        <f t="array" aca="1" ref="X98" ca="1">INDEX(X$69:X$78,$AI98,1)*(1-$AH98)+INDEX(X$69:X$78,$AJ98,1)*($AH98)</f>
        <v>0.33</v>
      </c>
      <c r="Y98" s="688" cm="1">
        <f t="array" aca="1" ref="Y98" ca="1">INDEX(Y$69:Y$78,$AI98,1)*(1-$AH98)+INDEX(Y$69:Y$78,$AJ98,1)*($AH98)</f>
        <v>50</v>
      </c>
      <c r="Z98" s="688" cm="1">
        <f t="array" aca="1" ref="Z98" ca="1">INDEX(Z$69:Z$78,$AI98,1)*(1-$AH98)+INDEX(Z$69:Z$78,$AJ98,1)*($AH98)</f>
        <v>50</v>
      </c>
      <c r="AA98" s="688" cm="1">
        <f t="array" aca="1" ref="AA98" ca="1">INDEX(AA$69:AA$78,$AI98,1)*(1-$AH98)+INDEX(AA$69:AA$78,$AJ98,1)*($AH98)</f>
        <v>50</v>
      </c>
      <c r="AB98" s="688" cm="1">
        <f t="array" aca="1" ref="AB98" ca="1">INDEX(AB$69:AB$78,$AI98,1)*(1-$AH98)+INDEX(AB$69:AB$78,$AJ98,1)*($AH98)</f>
        <v>400</v>
      </c>
      <c r="AC98" s="688" cm="1">
        <f t="array" aca="1" ref="AC98" ca="1">INDEX(AC$69:AC$78,$AI98,1)*(1-$AH98)+INDEX(AC$69:AC$78,$AJ98,1)*($AH98)</f>
        <v>400</v>
      </c>
      <c r="AD98" s="688" cm="1">
        <f t="array" aca="1" ref="AD98" ca="1">INDEX(AD$69:AD$78,$AI98,1)*(1-$AH98)+INDEX(AD$69:AD$78,$AJ98,1)*($AH98)</f>
        <v>400</v>
      </c>
      <c r="AE98" s="688" cm="1">
        <f t="array" aca="1" ref="AE98" ca="1">INDEX(AE$69:AE$78,$AI98,1)*(1-$AH98)+INDEX(AE$69:AE$78,$AJ98,1)*($AH98)</f>
        <v>400</v>
      </c>
      <c r="AF98" s="688" cm="1">
        <f t="array" aca="1" ref="AF98" ca="1">INDEX(AF$69:AF$78,$AI98,1)*(1-$AH98)+INDEX(AF$69:AF$78,$AJ98,1)*($AH98)</f>
        <v>400</v>
      </c>
      <c r="AG98" s="688" cm="1">
        <f t="array" aca="1" ref="AG98" ca="1">INDEX(AG$69:AG$78,$AI98,1)*(1-$AH98)+INDEX(AG$69:AG$78,$AJ98,1)*($AH98)</f>
        <v>400</v>
      </c>
      <c r="AH98" s="273">
        <f t="shared" ca="1" si="10"/>
        <v>0.88888888888888884</v>
      </c>
      <c r="AI98" s="273">
        <f t="shared" si="11"/>
        <v>9</v>
      </c>
      <c r="AJ98" s="273">
        <f t="shared" si="12"/>
        <v>10</v>
      </c>
      <c r="AK98" s="289" t="str">
        <f t="shared" si="5"/>
        <v>Dry</v>
      </c>
      <c r="AL98" s="273">
        <f t="shared" si="6"/>
        <v>118</v>
      </c>
      <c r="AM98" s="273"/>
      <c r="AN98" s="345">
        <f t="shared" si="2"/>
        <v>43589</v>
      </c>
      <c r="AO98" s="345">
        <f t="shared" si="8"/>
        <v>43684</v>
      </c>
      <c r="AP98" s="841">
        <f>INDEX(Periods!$F$21:$O$31,INDEX(Annual!EndGS,1,$E98+2)+2,$E98+2)</f>
        <v>43758</v>
      </c>
      <c r="AQ98" s="268"/>
      <c r="AR98" s="255"/>
      <c r="AS98" s="243"/>
      <c r="AT98" s="243"/>
      <c r="AU98" s="243"/>
    </row>
    <row r="99" spans="1:47" outlineLevel="2" collapsed="1" x14ac:dyDescent="0.35">
      <c r="A99" s="243"/>
      <c r="B99" s="252"/>
      <c r="C99" s="245">
        <f>INT($C$29)+2</f>
        <v>3</v>
      </c>
      <c r="D99" s="268"/>
      <c r="E99" s="325">
        <v>2</v>
      </c>
      <c r="F99" s="840">
        <f t="shared" si="4"/>
        <v>43924</v>
      </c>
      <c r="G99" s="268"/>
      <c r="H99" s="289"/>
      <c r="I99" s="507" t="s">
        <v>738</v>
      </c>
      <c r="J99" s="507">
        <v>0</v>
      </c>
      <c r="K99" s="508">
        <f>INDEX(Periods!$F$21:$O$30,J99+1,$E99+2)</f>
        <v>43560</v>
      </c>
      <c r="L99" s="518">
        <f t="shared" ca="1" si="1"/>
        <v>29</v>
      </c>
      <c r="M99" s="509"/>
      <c r="N99" s="510"/>
      <c r="O99" s="684" cm="1">
        <f t="array" aca="1" ref="O99" ca="1">INDEX(O$69:O$78,$AI99,1)*(1-$AH99)+INDEX(O$69:O$78,$AJ99,1)*($AH99)</f>
        <v>200</v>
      </c>
      <c r="P99" s="684" cm="1">
        <f t="array" aca="1" ref="P99" ca="1">INDEX(P$69:P$78,$AI99,1)*(1-$AH99)+INDEX(P$69:P$78,$AJ99,1)*($AH99)</f>
        <v>370.12244897959181</v>
      </c>
      <c r="Q99" s="685" cm="1">
        <f t="array" aca="1" ref="Q99" ca="1">INDEX(Q$69:Q$78,$AI99,1)*(1-$AH99)+INDEX(Q$69:Q$78,$AJ99,1)*($AH99)</f>
        <v>0.77204081632653065</v>
      </c>
      <c r="R99" s="685" cm="1">
        <f t="array" aca="1" ref="R99" ca="1">INDEX(R$69:R$78,$AI99,1)*(1-$AH99)+INDEX(R$69:R$78,$AJ99,1)*($AH99)</f>
        <v>0.77693877551020407</v>
      </c>
      <c r="S99" s="683" cm="1">
        <f t="array" ref="S99">INDEX([0]!i_pasture_stage_p6z,$J99+1,ROUNDDOWN((ROW($J99)-ROW($J$69))/i_p6_len,0)+1)</f>
        <v>1</v>
      </c>
      <c r="T99" s="685" cm="1">
        <f t="array" aca="1" ref="T99" ca="1">INDEX(T$69:T$78,$AI99,1)*(1-$AH99)+INDEX(T$69:T$78,$AJ99,1)*($AH99)</f>
        <v>0.3</v>
      </c>
      <c r="U99" s="683" cm="1">
        <f t="array" aca="1" ref="U99" ca="1">INDEX(U$69:U$78,$AI99,1)*(1-$AH99)+INDEX(U$69:U$78,$AJ99,1)*($AH99)</f>
        <v>5</v>
      </c>
      <c r="V99" s="685" cm="1">
        <f t="array" aca="1" ref="V99" ca="1">INDEX(V$69:V$78,$AI99,1)*(1-$AH99)+INDEX(V$69:V$78,$AJ99,1)*($AH99)</f>
        <v>0.10612244897959183</v>
      </c>
      <c r="W99" s="510"/>
      <c r="X99" s="835" cm="1">
        <f t="array" aca="1" ref="X99" ca="1">INDEX(X$69:X$78,$AI99,1)*(1-$AH99)+INDEX(X$69:X$78,$AJ99,1)*($AH99)</f>
        <v>0.9179591836734694</v>
      </c>
      <c r="Y99" s="684" cm="1">
        <f t="array" aca="1" ref="Y99" ca="1">INDEX(Y$69:Y$78,$AI99,1)*(1-$AH99)+INDEX(Y$69:Y$78,$AJ99,1)*($AH99)</f>
        <v>50</v>
      </c>
      <c r="Z99" s="684" cm="1">
        <f t="array" aca="1" ref="Z99" ca="1">INDEX(Z$69:Z$78,$AI99,1)*(1-$AH99)+INDEX(Z$69:Z$78,$AJ99,1)*($AH99)</f>
        <v>50</v>
      </c>
      <c r="AA99" s="684" cm="1">
        <f t="array" aca="1" ref="AA99" ca="1">INDEX(AA$69:AA$78,$AI99,1)*(1-$AH99)+INDEX(AA$69:AA$78,$AJ99,1)*($AH99)</f>
        <v>50</v>
      </c>
      <c r="AB99" s="684" cm="1">
        <f t="array" aca="1" ref="AB99" ca="1">INDEX(AB$69:AB$78,$AI99,1)*(1-$AH99)+INDEX(AB$69:AB$78,$AJ99,1)*($AH99)</f>
        <v>136.73469387755102</v>
      </c>
      <c r="AC99" s="684" cm="1">
        <f t="array" aca="1" ref="AC99" ca="1">INDEX(AC$69:AC$78,$AI99,1)*(1-$AH99)+INDEX(AC$69:AC$78,$AJ99,1)*($AH99)</f>
        <v>400</v>
      </c>
      <c r="AD99" s="684" cm="1">
        <f t="array" aca="1" ref="AD99" ca="1">INDEX(AD$69:AD$78,$AI99,1)*(1-$AH99)+INDEX(AD$69:AD$78,$AJ99,1)*($AH99)</f>
        <v>400</v>
      </c>
      <c r="AE99" s="684" cm="1">
        <f t="array" aca="1" ref="AE99" ca="1">INDEX(AE$69:AE$78,$AI99,1)*(1-$AH99)+INDEX(AE$69:AE$78,$AJ99,1)*($AH99)</f>
        <v>400</v>
      </c>
      <c r="AF99" s="684" cm="1">
        <f t="array" aca="1" ref="AF99" ca="1">INDEX(AF$69:AF$78,$AI99,1)*(1-$AH99)+INDEX(AF$69:AF$78,$AJ99,1)*($AH99)</f>
        <v>400</v>
      </c>
      <c r="AG99" s="684" cm="1">
        <f t="array" aca="1" ref="AG99" ca="1">INDEX(AG$69:AG$78,$AI99,1)*(1-$AH99)+INDEX(AG$69:AG$78,$AJ99,1)*($AH99)</f>
        <v>400</v>
      </c>
      <c r="AH99" s="273">
        <f t="shared" ca="1" si="10"/>
        <v>0.87755102040816324</v>
      </c>
      <c r="AI99" s="273">
        <f t="shared" si="11"/>
        <v>10</v>
      </c>
      <c r="AJ99" s="273">
        <f t="shared" si="12"/>
        <v>1</v>
      </c>
      <c r="AK99" s="289" t="str">
        <f t="shared" si="5"/>
        <v>Dry</v>
      </c>
      <c r="AL99" s="273">
        <f t="shared" si="6"/>
        <v>166</v>
      </c>
      <c r="AM99" s="273"/>
      <c r="AN99" s="345">
        <f t="shared" si="2"/>
        <v>43589</v>
      </c>
      <c r="AO99" s="345">
        <f t="shared" si="8"/>
        <v>43684</v>
      </c>
      <c r="AP99" s="841">
        <f>INDEX(Periods!$F$21:$O$31,INDEX(Annual!EndGS,1,$E99+2)+2,$E99+2)</f>
        <v>43758</v>
      </c>
      <c r="AQ99" s="268"/>
      <c r="AR99" s="255"/>
      <c r="AS99" s="243"/>
      <c r="AT99" s="243"/>
      <c r="AU99" s="243"/>
    </row>
    <row r="100" spans="1:47" hidden="1" outlineLevel="3" collapsed="1" x14ac:dyDescent="0.35">
      <c r="A100" s="243"/>
      <c r="B100" s="252"/>
      <c r="C100" s="245">
        <f t="shared" si="9"/>
        <v>4</v>
      </c>
      <c r="D100" s="268"/>
      <c r="E100" s="325">
        <v>2</v>
      </c>
      <c r="F100" s="840">
        <f t="shared" si="4"/>
        <v>43589</v>
      </c>
      <c r="G100" s="268"/>
      <c r="H100" s="289"/>
      <c r="I100" s="289"/>
      <c r="J100" s="289">
        <v>1</v>
      </c>
      <c r="K100" s="479">
        <f>INDEX(Periods!$F$21:$O$30,J100+1,$E100+2)</f>
        <v>43589</v>
      </c>
      <c r="L100" s="480">
        <f t="shared" ca="1" si="1"/>
        <v>42</v>
      </c>
      <c r="M100" s="305"/>
      <c r="N100" s="273"/>
      <c r="O100" s="686" cm="1">
        <f t="array" aca="1" ref="O100" ca="1">INDEX(O$69:O$78,$AI100,1)*(1-$AH100)+INDEX(O$69:O$78,$AJ100,1)*($AH100)</f>
        <v>200</v>
      </c>
      <c r="P100" s="686" cm="1">
        <f t="array" aca="1" ref="P100" ca="1">INDEX(P$69:P$78,$AI100,1)*(1-$AH100)+INDEX(P$69:P$78,$AJ100,1)*($AH100)</f>
        <v>550</v>
      </c>
      <c r="Q100" s="687" cm="1">
        <f t="array" aca="1" ref="Q100" ca="1">INDEX(Q$69:Q$78,$AI100,1)*(1-$AH100)+INDEX(Q$69:Q$78,$AJ100,1)*($AH100)</f>
        <v>0.81</v>
      </c>
      <c r="R100" s="687" cm="1">
        <f t="array" aca="1" ref="R100" ca="1">INDEX(R$69:R$78,$AI100,1)*(1-$AH100)+INDEX(R$69:R$78,$AJ100,1)*($AH100)</f>
        <v>0.81</v>
      </c>
      <c r="S100" s="681" cm="1">
        <f t="array" ref="S100">INDEX([0]!i_pasture_stage_p6z,$J100+1,ROUNDDOWN((ROW($J100)-ROW($J$69))/i_p6_len,0)+1)</f>
        <v>0.2857142857142857</v>
      </c>
      <c r="T100" s="687" cm="1">
        <f t="array" aca="1" ref="T100" ca="1">INDEX(T$69:T$78,$AI100,1)*(1-$AH100)+INDEX(T$69:T$78,$AJ100,1)*($AH100)</f>
        <v>0.3</v>
      </c>
      <c r="U100" s="681" cm="1">
        <f t="array" aca="1" ref="U100" ca="1">INDEX(U$69:U$78,$AI100,1)*(1-$AH100)+INDEX(U$69:U$78,$AJ100,1)*($AH100)</f>
        <v>5</v>
      </c>
      <c r="V100" s="687" cm="1">
        <f t="array" aca="1" ref="V100" ca="1">INDEX(V$69:V$78,$AI100,1)*(1-$AH100)+INDEX(V$69:V$78,$AJ100,1)*($AH100)</f>
        <v>0.05</v>
      </c>
      <c r="W100" s="273"/>
      <c r="X100" s="836" cm="1">
        <f t="array" aca="1" ref="X100" ca="1">INDEX(X$69:X$78,$AI100,1)*(1-$AH100)+INDEX(X$69:X$78,$AJ100,1)*($AH100)</f>
        <v>1</v>
      </c>
      <c r="Y100" s="686" cm="1">
        <f t="array" aca="1" ref="Y100" ca="1">INDEX(Y$69:Y$78,$AI100,1)*(1-$AH100)+INDEX(Y$69:Y$78,$AJ100,1)*($AH100)</f>
        <v>50</v>
      </c>
      <c r="Z100" s="686" cm="1">
        <f t="array" aca="1" ref="Z100" ca="1">INDEX(Z$69:Z$78,$AI100,1)*(1-$AH100)+INDEX(Z$69:Z$78,$AJ100,1)*($AH100)</f>
        <v>50</v>
      </c>
      <c r="AA100" s="686" cm="1">
        <f t="array" aca="1" ref="AA100" ca="1">INDEX(AA$69:AA$78,$AI100,1)*(1-$AH100)+INDEX(AA$69:AA$78,$AJ100,1)*($AH100)</f>
        <v>50</v>
      </c>
      <c r="AB100" s="686" cm="1">
        <f t="array" aca="1" ref="AB100" ca="1">INDEX(AB$69:AB$78,$AI100,1)*(1-$AH100)+INDEX(AB$69:AB$78,$AJ100,1)*($AH100)</f>
        <v>100</v>
      </c>
      <c r="AC100" s="686" cm="1">
        <f t="array" aca="1" ref="AC100" ca="1">INDEX(AC$69:AC$78,$AI100,1)*(1-$AH100)+INDEX(AC$69:AC$78,$AJ100,1)*($AH100)</f>
        <v>150</v>
      </c>
      <c r="AD100" s="686" cm="1">
        <f t="array" aca="1" ref="AD100" ca="1">INDEX(AD$69:AD$78,$AI100,1)*(1-$AH100)+INDEX(AD$69:AD$78,$AJ100,1)*($AH100)</f>
        <v>150</v>
      </c>
      <c r="AE100" s="686" cm="1">
        <f t="array" aca="1" ref="AE100" ca="1">INDEX(AE$69:AE$78,$AI100,1)*(1-$AH100)+INDEX(AE$69:AE$78,$AJ100,1)*($AH100)</f>
        <v>400</v>
      </c>
      <c r="AF100" s="686" cm="1">
        <f t="array" aca="1" ref="AF100" ca="1">INDEX(AF$69:AF$78,$AI100,1)*(1-$AH100)+INDEX(AF$69:AF$78,$AJ100,1)*($AH100)</f>
        <v>400</v>
      </c>
      <c r="AG100" s="686" cm="1">
        <f t="array" aca="1" ref="AG100" ca="1">INDEX(AG$69:AG$78,$AI100,1)*(1-$AH100)+INDEX(AG$69:AG$78,$AJ100,1)*($AH100)</f>
        <v>400</v>
      </c>
      <c r="AH100" s="273">
        <f t="shared" ca="1" si="10"/>
        <v>0</v>
      </c>
      <c r="AI100" s="273">
        <f t="shared" si="11"/>
        <v>2</v>
      </c>
      <c r="AJ100" s="273">
        <f t="shared" si="12"/>
        <v>3</v>
      </c>
      <c r="AK100" s="289" t="str">
        <f t="shared" si="5"/>
        <v>Early</v>
      </c>
      <c r="AL100" s="273">
        <f t="shared" si="6"/>
        <v>0</v>
      </c>
      <c r="AM100" s="273"/>
      <c r="AN100" s="345">
        <f t="shared" si="2"/>
        <v>43589</v>
      </c>
      <c r="AO100" s="345">
        <f t="shared" si="8"/>
        <v>43684</v>
      </c>
      <c r="AP100" s="841">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0">
        <f t="shared" si="4"/>
        <v>43631</v>
      </c>
      <c r="G101" s="268"/>
      <c r="H101" s="289"/>
      <c r="I101" s="289"/>
      <c r="J101" s="289">
        <v>2</v>
      </c>
      <c r="K101" s="479">
        <f>INDEX(Periods!$F$21:$O$30,J101+1,$E101+2)</f>
        <v>43631</v>
      </c>
      <c r="L101" s="480">
        <f t="shared" ref="L101:L132" ca="1" si="13">IF(K102-K101&gt;0,K102-K101,OFFSET(K102,-i_p6_len,0)+365-K101)</f>
        <v>53</v>
      </c>
      <c r="M101" s="305"/>
      <c r="N101" s="273"/>
      <c r="O101" s="686" cm="1">
        <f t="array" aca="1" ref="O101" ca="1">INDEX(O$69:O$78,$AI101,1)*(1-$AH101)+INDEX(O$69:O$78,$AJ101,1)*($AH101)</f>
        <v>260.37735849056605</v>
      </c>
      <c r="P101" s="686" cm="1">
        <f t="array" aca="1" ref="P101" ca="1">INDEX(P$69:P$78,$AI101,1)*(1-$AH101)+INDEX(P$69:P$78,$AJ101,1)*($AH101)</f>
        <v>1460.6792452830191</v>
      </c>
      <c r="Q101" s="687" cm="1">
        <f t="array" aca="1" ref="Q101" ca="1">INDEX(Q$69:Q$78,$AI101,1)*(1-$AH101)+INDEX(Q$69:Q$78,$AJ101,1)*($AH101)</f>
        <v>0.80792452830188699</v>
      </c>
      <c r="R101" s="687" cm="1">
        <f t="array" aca="1" ref="R101" ca="1">INDEX(R$69:R$78,$AI101,1)*(1-$AH101)+INDEX(R$69:R$78,$AJ101,1)*($AH101)</f>
        <v>0.80792452830188699</v>
      </c>
      <c r="S101" s="681" cm="1">
        <f t="array" ref="S101">INDEX([0]!i_pasture_stage_p6z,$J101+1,ROUNDDOWN((ROW($J101)-ROW($J$69))/i_p6_len,0)+1)</f>
        <v>1</v>
      </c>
      <c r="T101" s="687" cm="1">
        <f t="array" aca="1" ref="T101" ca="1">INDEX(T$69:T$78,$AI101,1)*(1-$AH101)+INDEX(T$69:T$78,$AJ101,1)*($AH101)</f>
        <v>0.3</v>
      </c>
      <c r="U101" s="681" cm="1">
        <f t="array" aca="1" ref="U101" ca="1">INDEX(U$69:U$78,$AI101,1)*(1-$AH101)+INDEX(U$69:U$78,$AJ101,1)*($AH101)</f>
        <v>5</v>
      </c>
      <c r="V101" s="687" cm="1">
        <f t="array" aca="1" ref="V101" ca="1">INDEX(V$69:V$78,$AI101,1)*(1-$AH101)+INDEX(V$69:V$78,$AJ101,1)*($AH101)</f>
        <v>0</v>
      </c>
      <c r="W101" s="273"/>
      <c r="X101" s="836" cm="1">
        <f t="array" aca="1" ref="X101" ca="1">INDEX(X$69:X$78,$AI101,1)*(1-$AH101)+INDEX(X$69:X$78,$AJ101,1)*($AH101)</f>
        <v>1</v>
      </c>
      <c r="Y101" s="686" cm="1">
        <f t="array" aca="1" ref="Y101" ca="1">INDEX(Y$69:Y$78,$AI101,1)*(1-$AH101)+INDEX(Y$69:Y$78,$AJ101,1)*($AH101)</f>
        <v>50</v>
      </c>
      <c r="Z101" s="686" cm="1">
        <f t="array" aca="1" ref="Z101" ca="1">INDEX(Z$69:Z$78,$AI101,1)*(1-$AH101)+INDEX(Z$69:Z$78,$AJ101,1)*($AH101)</f>
        <v>50</v>
      </c>
      <c r="AA101" s="686" cm="1">
        <f t="array" aca="1" ref="AA101" ca="1">INDEX(AA$69:AA$78,$AI101,1)*(1-$AH101)+INDEX(AA$69:AA$78,$AJ101,1)*($AH101)</f>
        <v>50</v>
      </c>
      <c r="AB101" s="686" cm="1">
        <f t="array" aca="1" ref="AB101" ca="1">INDEX(AB$69:AB$78,$AI101,1)*(1-$AH101)+INDEX(AB$69:AB$78,$AJ101,1)*($AH101)</f>
        <v>150</v>
      </c>
      <c r="AC101" s="686" cm="1">
        <f t="array" aca="1" ref="AC101" ca="1">INDEX(AC$69:AC$78,$AI101,1)*(1-$AH101)+INDEX(AC$69:AC$78,$AJ101,1)*($AH101)</f>
        <v>110.37735849056604</v>
      </c>
      <c r="AD101" s="686" cm="1">
        <f t="array" aca="1" ref="AD101" ca="1">INDEX(AD$69:AD$78,$AI101,1)*(1-$AH101)+INDEX(AD$69:AD$78,$AJ101,1)*($AH101)</f>
        <v>139.62264150943398</v>
      </c>
      <c r="AE101" s="686" cm="1">
        <f t="array" aca="1" ref="AE101" ca="1">INDEX(AE$69:AE$78,$AI101,1)*(1-$AH101)+INDEX(AE$69:AE$78,$AJ101,1)*($AH101)</f>
        <v>400</v>
      </c>
      <c r="AF101" s="686" cm="1">
        <f t="array" aca="1" ref="AF101" ca="1">INDEX(AF$69:AF$78,$AI101,1)*(1-$AH101)+INDEX(AF$69:AF$78,$AJ101,1)*($AH101)</f>
        <v>400</v>
      </c>
      <c r="AG101" s="686" cm="1">
        <f t="array" aca="1" ref="AG101" ca="1">INDEX(AG$69:AG$78,$AI101,1)*(1-$AH101)+INDEX(AG$69:AG$78,$AJ101,1)*($AH101)</f>
        <v>400</v>
      </c>
      <c r="AH101" s="273">
        <f t="shared" ca="1" si="10"/>
        <v>0.20754716981132076</v>
      </c>
      <c r="AI101" s="273">
        <f t="shared" si="11"/>
        <v>3</v>
      </c>
      <c r="AJ101" s="273">
        <f t="shared" si="12"/>
        <v>4</v>
      </c>
      <c r="AK101" s="289" t="str">
        <f t="shared" si="5"/>
        <v>Early</v>
      </c>
      <c r="AL101" s="273">
        <f t="shared" si="6"/>
        <v>42</v>
      </c>
      <c r="AM101" s="273"/>
      <c r="AN101" s="345">
        <f t="shared" ref="AN101:AN132" si="14">INDEX(i_break_date,$E101+2,1)</f>
        <v>43589</v>
      </c>
      <c r="AO101" s="345">
        <f t="shared" si="8"/>
        <v>43684</v>
      </c>
      <c r="AP101" s="841">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0">
        <f t="shared" si="4"/>
        <v>43684</v>
      </c>
      <c r="G102" s="268"/>
      <c r="H102" s="289"/>
      <c r="I102" s="289"/>
      <c r="J102" s="289">
        <v>3</v>
      </c>
      <c r="K102" s="479">
        <f>INDEX(Periods!$F$21:$O$30,J102+1,$E102+2)</f>
        <v>43684</v>
      </c>
      <c r="L102" s="480">
        <f t="shared" ca="1" si="13"/>
        <v>25</v>
      </c>
      <c r="M102" s="305"/>
      <c r="N102" s="273"/>
      <c r="O102" s="686" cm="1">
        <f t="array" aca="1" ref="O102" ca="1">INDEX(O$69:O$78,$AI102,1)*(1-$AH102)+INDEX(O$69:O$78,$AJ102,1)*($AH102)</f>
        <v>300</v>
      </c>
      <c r="P102" s="686" cm="1">
        <f t="array" aca="1" ref="P102" ca="1">INDEX(P$69:P$78,$AI102,1)*(1-$AH102)+INDEX(P$69:P$78,$AJ102,1)*($AH102)</f>
        <v>2456</v>
      </c>
      <c r="Q102" s="687" cm="1">
        <f t="array" aca="1" ref="Q102" ca="1">INDEX(Q$69:Q$78,$AI102,1)*(1-$AH102)+INDEX(Q$69:Q$78,$AJ102,1)*($AH102)</f>
        <v>0.8</v>
      </c>
      <c r="R102" s="687" cm="1">
        <f t="array" aca="1" ref="R102" ca="1">INDEX(R$69:R$78,$AI102,1)*(1-$AH102)+INDEX(R$69:R$78,$AJ102,1)*($AH102)</f>
        <v>0.8</v>
      </c>
      <c r="S102" s="681" cm="1">
        <f t="array" ref="S102">INDEX([0]!i_pasture_stage_p6z,$J102+1,ROUNDDOWN((ROW($J102)-ROW($J$69))/i_p6_len,0)+1)</f>
        <v>1</v>
      </c>
      <c r="T102" s="687" cm="1">
        <f t="array" aca="1" ref="T102" ca="1">INDEX(T$69:T$78,$AI102,1)*(1-$AH102)+INDEX(T$69:T$78,$AJ102,1)*($AH102)</f>
        <v>0.3</v>
      </c>
      <c r="U102" s="681" cm="1">
        <f t="array" aca="1" ref="U102" ca="1">INDEX(U$69:U$78,$AI102,1)*(1-$AH102)+INDEX(U$69:U$78,$AJ102,1)*($AH102)</f>
        <v>5</v>
      </c>
      <c r="V102" s="687" cm="1">
        <f t="array" aca="1" ref="V102" ca="1">INDEX(V$69:V$78,$AI102,1)*(1-$AH102)+INDEX(V$69:V$78,$AJ102,1)*($AH102)</f>
        <v>0</v>
      </c>
      <c r="W102" s="273"/>
      <c r="X102" s="836" cm="1">
        <f t="array" aca="1" ref="X102" ca="1">INDEX(X$69:X$78,$AI102,1)*(1-$AH102)+INDEX(X$69:X$78,$AJ102,1)*($AH102)</f>
        <v>1</v>
      </c>
      <c r="Y102" s="686" cm="1">
        <f t="array" aca="1" ref="Y102" ca="1">INDEX(Y$69:Y$78,$AI102,1)*(1-$AH102)+INDEX(Y$69:Y$78,$AJ102,1)*($AH102)</f>
        <v>50</v>
      </c>
      <c r="Z102" s="686" cm="1">
        <f t="array" aca="1" ref="Z102" ca="1">INDEX(Z$69:Z$78,$AI102,1)*(1-$AH102)+INDEX(Z$69:Z$78,$AJ102,1)*($AH102)</f>
        <v>50</v>
      </c>
      <c r="AA102" s="686" cm="1">
        <f t="array" aca="1" ref="AA102" ca="1">INDEX(AA$69:AA$78,$AI102,1)*(1-$AH102)+INDEX(AA$69:AA$78,$AJ102,1)*($AH102)</f>
        <v>50</v>
      </c>
      <c r="AB102" s="686" cm="1">
        <f t="array" aca="1" ref="AB102" ca="1">INDEX(AB$69:AB$78,$AI102,1)*(1-$AH102)+INDEX(AB$69:AB$78,$AJ102,1)*($AH102)</f>
        <v>150</v>
      </c>
      <c r="AC102" s="686" cm="1">
        <f t="array" aca="1" ref="AC102" ca="1">INDEX(AC$69:AC$78,$AI102,1)*(1-$AH102)+INDEX(AC$69:AC$78,$AJ102,1)*($AH102)</f>
        <v>150</v>
      </c>
      <c r="AD102" s="686" cm="1">
        <f t="array" aca="1" ref="AD102" ca="1">INDEX(AD$69:AD$78,$AI102,1)*(1-$AH102)+INDEX(AD$69:AD$78,$AJ102,1)*($AH102)</f>
        <v>100</v>
      </c>
      <c r="AE102" s="686" cm="1">
        <f t="array" aca="1" ref="AE102" ca="1">INDEX(AE$69:AE$78,$AI102,1)*(1-$AH102)+INDEX(AE$69:AE$78,$AJ102,1)*($AH102)</f>
        <v>400</v>
      </c>
      <c r="AF102" s="686" cm="1">
        <f t="array" aca="1" ref="AF102" ca="1">INDEX(AF$69:AF$78,$AI102,1)*(1-$AH102)+INDEX(AF$69:AF$78,$AJ102,1)*($AH102)</f>
        <v>400</v>
      </c>
      <c r="AG102" s="686" cm="1">
        <f t="array" aca="1" ref="AG102" ca="1">INDEX(AG$69:AG$78,$AI102,1)*(1-$AH102)+INDEX(AG$69:AG$78,$AJ102,1)*($AH102)</f>
        <v>400</v>
      </c>
      <c r="AH102" s="273">
        <f t="shared" ca="1" si="10"/>
        <v>0</v>
      </c>
      <c r="AI102" s="273">
        <f t="shared" si="11"/>
        <v>4</v>
      </c>
      <c r="AJ102" s="273">
        <f t="shared" si="12"/>
        <v>5</v>
      </c>
      <c r="AK102" s="289" t="str">
        <f t="shared" si="5"/>
        <v>Late</v>
      </c>
      <c r="AL102" s="273">
        <f t="shared" si="6"/>
        <v>0</v>
      </c>
      <c r="AM102" s="273"/>
      <c r="AN102" s="345">
        <f t="shared" si="14"/>
        <v>43589</v>
      </c>
      <c r="AO102" s="345">
        <f t="shared" si="8"/>
        <v>43684</v>
      </c>
      <c r="AP102" s="841">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0">
        <f t="shared" si="4"/>
        <v>43709</v>
      </c>
      <c r="G103" s="268"/>
      <c r="H103" s="289"/>
      <c r="I103" s="289"/>
      <c r="J103" s="289">
        <v>4</v>
      </c>
      <c r="K103" s="479">
        <f>INDEX(Periods!$F$21:$O$30,J103+1,$E103+2)</f>
        <v>43709</v>
      </c>
      <c r="L103" s="480">
        <f t="shared" ca="1" si="13"/>
        <v>29</v>
      </c>
      <c r="M103" s="305"/>
      <c r="N103" s="273"/>
      <c r="O103" s="686" cm="1">
        <f t="array" aca="1" ref="O103" ca="1">INDEX(O$69:O$78,$AI103,1)*(1-$AH103)+INDEX(O$69:O$78,$AJ103,1)*($AH103)</f>
        <v>500</v>
      </c>
      <c r="P103" s="686" cm="1">
        <f t="array" aca="1" ref="P103" ca="1">INDEX(P$69:P$78,$AI103,1)*(1-$AH103)+INDEX(P$69:P$78,$AJ103,1)*($AH103)</f>
        <v>3598</v>
      </c>
      <c r="Q103" s="687" cm="1">
        <f t="array" aca="1" ref="Q103" ca="1">INDEX(Q$69:Q$78,$AI103,1)*(1-$AH103)+INDEX(Q$69:Q$78,$AJ103,1)*($AH103)</f>
        <v>0.76</v>
      </c>
      <c r="R103" s="687" cm="1">
        <f t="array" aca="1" ref="R103" ca="1">INDEX(R$69:R$78,$AI103,1)*(1-$AH103)+INDEX(R$69:R$78,$AJ103,1)*($AH103)</f>
        <v>0.78</v>
      </c>
      <c r="S103" s="681" cm="1">
        <f t="array" ref="S103">INDEX([0]!i_pasture_stage_p6z,$J103+1,ROUNDDOWN((ROW($J103)-ROW($J$69))/i_p6_len,0)+1)</f>
        <v>1</v>
      </c>
      <c r="T103" s="687" cm="1">
        <f t="array" aca="1" ref="T103" ca="1">INDEX(T$69:T$78,$AI103,1)*(1-$AH103)+INDEX(T$69:T$78,$AJ103,1)*($AH103)</f>
        <v>0.3</v>
      </c>
      <c r="U103" s="681" cm="1">
        <f t="array" aca="1" ref="U103" ca="1">INDEX(U$69:U$78,$AI103,1)*(1-$AH103)+INDEX(U$69:U$78,$AJ103,1)*($AH103)</f>
        <v>5</v>
      </c>
      <c r="V103" s="687" cm="1">
        <f t="array" aca="1" ref="V103" ca="1">INDEX(V$69:V$78,$AI103,1)*(1-$AH103)+INDEX(V$69:V$78,$AJ103,1)*($AH103)</f>
        <v>0</v>
      </c>
      <c r="W103" s="273"/>
      <c r="X103" s="836" cm="1">
        <f t="array" aca="1" ref="X103" ca="1">INDEX(X$69:X$78,$AI103,1)*(1-$AH103)+INDEX(X$69:X$78,$AJ103,1)*($AH103)</f>
        <v>0.75</v>
      </c>
      <c r="Y103" s="686" cm="1">
        <f t="array" aca="1" ref="Y103" ca="1">INDEX(Y$69:Y$78,$AI103,1)*(1-$AH103)+INDEX(Y$69:Y$78,$AJ103,1)*($AH103)</f>
        <v>50</v>
      </c>
      <c r="Z103" s="686" cm="1">
        <f t="array" aca="1" ref="Z103" ca="1">INDEX(Z$69:Z$78,$AI103,1)*(1-$AH103)+INDEX(Z$69:Z$78,$AJ103,1)*($AH103)</f>
        <v>50</v>
      </c>
      <c r="AA103" s="686" cm="1">
        <f t="array" aca="1" ref="AA103" ca="1">INDEX(AA$69:AA$78,$AI103,1)*(1-$AH103)+INDEX(AA$69:AA$78,$AJ103,1)*($AH103)</f>
        <v>50</v>
      </c>
      <c r="AB103" s="686" cm="1">
        <f t="array" aca="1" ref="AB103" ca="1">INDEX(AB$69:AB$78,$AI103,1)*(1-$AH103)+INDEX(AB$69:AB$78,$AJ103,1)*($AH103)</f>
        <v>150</v>
      </c>
      <c r="AC103" s="686" cm="1">
        <f t="array" aca="1" ref="AC103" ca="1">INDEX(AC$69:AC$78,$AI103,1)*(1-$AH103)+INDEX(AC$69:AC$78,$AJ103,1)*($AH103)</f>
        <v>150</v>
      </c>
      <c r="AD103" s="686" cm="1">
        <f t="array" aca="1" ref="AD103" ca="1">INDEX(AD$69:AD$78,$AI103,1)*(1-$AH103)+INDEX(AD$69:AD$78,$AJ103,1)*($AH103)</f>
        <v>150</v>
      </c>
      <c r="AE103" s="686" cm="1">
        <f t="array" aca="1" ref="AE103" ca="1">INDEX(AE$69:AE$78,$AI103,1)*(1-$AH103)+INDEX(AE$69:AE$78,$AJ103,1)*($AH103)</f>
        <v>400</v>
      </c>
      <c r="AF103" s="686" cm="1">
        <f t="array" aca="1" ref="AF103" ca="1">INDEX(AF$69:AF$78,$AI103,1)*(1-$AH103)+INDEX(AF$69:AF$78,$AJ103,1)*($AH103)</f>
        <v>400</v>
      </c>
      <c r="AG103" s="686" cm="1">
        <f t="array" aca="1" ref="AG103" ca="1">INDEX(AG$69:AG$78,$AI103,1)*(1-$AH103)+INDEX(AG$69:AG$78,$AJ103,1)*($AH103)</f>
        <v>400</v>
      </c>
      <c r="AH103" s="273">
        <f t="shared" ca="1" si="10"/>
        <v>0</v>
      </c>
      <c r="AI103" s="273">
        <f t="shared" si="11"/>
        <v>5</v>
      </c>
      <c r="AJ103" s="273">
        <f t="shared" si="12"/>
        <v>6</v>
      </c>
      <c r="AK103" s="289" t="str">
        <f t="shared" si="5"/>
        <v>Late</v>
      </c>
      <c r="AL103" s="273">
        <f t="shared" si="6"/>
        <v>25</v>
      </c>
      <c r="AM103" s="273"/>
      <c r="AN103" s="345">
        <f t="shared" si="14"/>
        <v>43589</v>
      </c>
      <c r="AO103" s="345">
        <f t="shared" si="8"/>
        <v>43684</v>
      </c>
      <c r="AP103" s="841">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0">
        <f t="shared" si="4"/>
        <v>43738</v>
      </c>
      <c r="G104" s="268"/>
      <c r="H104" s="289"/>
      <c r="I104" s="289"/>
      <c r="J104" s="289">
        <v>5</v>
      </c>
      <c r="K104" s="479">
        <f>INDEX(Periods!$F$21:$O$30,J104+1,$E104+2)</f>
        <v>43738</v>
      </c>
      <c r="L104" s="480">
        <f t="shared" ca="1" si="13"/>
        <v>20</v>
      </c>
      <c r="M104" s="305"/>
      <c r="N104" s="273"/>
      <c r="O104" s="686" cm="1">
        <f t="array" aca="1" ref="O104" ca="1">INDEX(O$69:O$78,$AI104,1)*(1-$AH104)+INDEX(O$69:O$78,$AJ104,1)*($AH104)</f>
        <v>750</v>
      </c>
      <c r="P104" s="686" cm="1">
        <f t="array" aca="1" ref="P104" ca="1">INDEX(P$69:P$78,$AI104,1)*(1-$AH104)+INDEX(P$69:P$78,$AJ104,1)*($AH104)</f>
        <v>2650</v>
      </c>
      <c r="Q104" s="687" cm="1">
        <f t="array" aca="1" ref="Q104" ca="1">INDEX(Q$69:Q$78,$AI104,1)*(1-$AH104)+INDEX(Q$69:Q$78,$AJ104,1)*($AH104)</f>
        <v>0.60750000000000004</v>
      </c>
      <c r="R104" s="687" cm="1">
        <f t="array" aca="1" ref="R104" ca="1">INDEX(R$69:R$78,$AI104,1)*(1-$AH104)+INDEX(R$69:R$78,$AJ104,1)*($AH104)</f>
        <v>0.71250000000000002</v>
      </c>
      <c r="S104" s="681" cm="1">
        <f t="array" ref="S104">INDEX([0]!i_pasture_stage_p6z,$J104+1,ROUNDDOWN((ROW($J104)-ROW($J$69))/i_p6_len,0)+1)</f>
        <v>1</v>
      </c>
      <c r="T104" s="687" cm="1">
        <f t="array" aca="1" ref="T104" ca="1">INDEX(T$69:T$78,$AI104,1)*(1-$AH104)+INDEX(T$69:T$78,$AJ104,1)*($AH104)</f>
        <v>0.3</v>
      </c>
      <c r="U104" s="681" cm="1">
        <f t="array" aca="1" ref="U104" ca="1">INDEX(U$69:U$78,$AI104,1)*(1-$AH104)+INDEX(U$69:U$78,$AJ104,1)*($AH104)</f>
        <v>5</v>
      </c>
      <c r="V104" s="687" cm="1">
        <f t="array" aca="1" ref="V104" ca="1">INDEX(V$69:V$78,$AI104,1)*(1-$AH104)+INDEX(V$69:V$78,$AJ104,1)*($AH104)</f>
        <v>0</v>
      </c>
      <c r="W104" s="273"/>
      <c r="X104" s="836" cm="1">
        <f t="array" aca="1" ref="X104" ca="1">INDEX(X$69:X$78,$AI104,1)*(1-$AH104)+INDEX(X$69:X$78,$AJ104,1)*($AH104)</f>
        <v>0.75</v>
      </c>
      <c r="Y104" s="686" cm="1">
        <f t="array" aca="1" ref="Y104" ca="1">INDEX(Y$69:Y$78,$AI104,1)*(1-$AH104)+INDEX(Y$69:Y$78,$AJ104,1)*($AH104)</f>
        <v>50</v>
      </c>
      <c r="Z104" s="686" cm="1">
        <f t="array" aca="1" ref="Z104" ca="1">INDEX(Z$69:Z$78,$AI104,1)*(1-$AH104)+INDEX(Z$69:Z$78,$AJ104,1)*($AH104)</f>
        <v>50</v>
      </c>
      <c r="AA104" s="686" cm="1">
        <f t="array" aca="1" ref="AA104" ca="1">INDEX(AA$69:AA$78,$AI104,1)*(1-$AH104)+INDEX(AA$69:AA$78,$AJ104,1)*($AH104)</f>
        <v>50</v>
      </c>
      <c r="AB104" s="686" cm="1">
        <f t="array" aca="1" ref="AB104" ca="1">INDEX(AB$69:AB$78,$AI104,1)*(1-$AH104)+INDEX(AB$69:AB$78,$AJ104,1)*($AH104)</f>
        <v>150</v>
      </c>
      <c r="AC104" s="686" cm="1">
        <f t="array" aca="1" ref="AC104" ca="1">INDEX(AC$69:AC$78,$AI104,1)*(1-$AH104)+INDEX(AC$69:AC$78,$AJ104,1)*($AH104)</f>
        <v>150</v>
      </c>
      <c r="AD104" s="686" cm="1">
        <f t="array" aca="1" ref="AD104" ca="1">INDEX(AD$69:AD$78,$AI104,1)*(1-$AH104)+INDEX(AD$69:AD$78,$AJ104,1)*($AH104)</f>
        <v>150</v>
      </c>
      <c r="AE104" s="686" cm="1">
        <f t="array" aca="1" ref="AE104" ca="1">INDEX(AE$69:AE$78,$AI104,1)*(1-$AH104)+INDEX(AE$69:AE$78,$AJ104,1)*($AH104)</f>
        <v>400</v>
      </c>
      <c r="AF104" s="686" cm="1">
        <f t="array" aca="1" ref="AF104" ca="1">INDEX(AF$69:AF$78,$AI104,1)*(1-$AH104)+INDEX(AF$69:AF$78,$AJ104,1)*($AH104)</f>
        <v>400</v>
      </c>
      <c r="AG104" s="686" cm="1">
        <f t="array" aca="1" ref="AG104" ca="1">INDEX(AG$69:AG$78,$AI104,1)*(1-$AH104)+INDEX(AG$69:AG$78,$AJ104,1)*($AH104)</f>
        <v>400</v>
      </c>
      <c r="AH104" s="273">
        <f t="shared" ca="1" si="10"/>
        <v>0</v>
      </c>
      <c r="AI104" s="273">
        <f t="shared" si="11"/>
        <v>6</v>
      </c>
      <c r="AJ104" s="273">
        <f t="shared" si="12"/>
        <v>6</v>
      </c>
      <c r="AK104" s="289" t="str">
        <f t="shared" si="5"/>
        <v>Late</v>
      </c>
      <c r="AL104" s="273">
        <f t="shared" si="6"/>
        <v>54</v>
      </c>
      <c r="AM104" s="273"/>
      <c r="AN104" s="345">
        <f t="shared" si="14"/>
        <v>43589</v>
      </c>
      <c r="AO104" s="345">
        <f t="shared" si="8"/>
        <v>43684</v>
      </c>
      <c r="AP104" s="841">
        <f>INDEX(Periods!$F$21:$O$31,INDEX(Annual!EndGS,1,$E104+2)+2,$E104+2)</f>
        <v>43758</v>
      </c>
      <c r="AQ104" s="268"/>
      <c r="AR104" s="255"/>
      <c r="AS104" s="243"/>
      <c r="AT104" s="243"/>
      <c r="AU104" s="243"/>
    </row>
    <row r="105" spans="1:47" hidden="1" outlineLevel="3" x14ac:dyDescent="0.35">
      <c r="A105" s="243"/>
      <c r="B105" s="252"/>
      <c r="C105" s="245">
        <f t="shared" si="9"/>
        <v>4</v>
      </c>
      <c r="D105" s="268"/>
      <c r="E105" s="325">
        <v>2</v>
      </c>
      <c r="F105" s="840">
        <f t="shared" si="4"/>
        <v>43758</v>
      </c>
      <c r="G105" s="268"/>
      <c r="H105" s="289"/>
      <c r="I105" s="289"/>
      <c r="J105" s="289">
        <v>6</v>
      </c>
      <c r="K105" s="479">
        <f>INDEX(Periods!$F$21:$O$30,J105+1,$E105+2)</f>
        <v>43758</v>
      </c>
      <c r="L105" s="480">
        <f t="shared" ca="1" si="13"/>
        <v>36</v>
      </c>
      <c r="M105" s="305"/>
      <c r="N105" s="273"/>
      <c r="O105" s="686" cm="1">
        <f t="array" aca="1" ref="O105" ca="1">INDEX(O$69:O$78,$AI105,1)*(1-$AH105)+INDEX(O$69:O$78,$AJ105,1)*($AH105)</f>
        <v>425</v>
      </c>
      <c r="P105" s="686" cm="1">
        <f t="array" aca="1" ref="P105" ca="1">INDEX(P$69:P$78,$AI105,1)*(1-$AH105)+INDEX(P$69:P$78,$AJ105,1)*($AH105)</f>
        <v>1675</v>
      </c>
      <c r="Q105" s="687" cm="1">
        <f t="array" aca="1" ref="Q105" ca="1">INDEX(Q$69:Q$78,$AI105,1)*(1-$AH105)+INDEX(Q$69:Q$78,$AJ105,1)*($AH105)</f>
        <v>0.5575</v>
      </c>
      <c r="R105" s="687" cm="1">
        <f t="array" aca="1" ref="R105" ca="1">INDEX(R$69:R$78,$AI105,1)*(1-$AH105)+INDEX(R$69:R$78,$AJ105,1)*($AH105)</f>
        <v>0.66249999999999998</v>
      </c>
      <c r="S105" s="681" cm="1">
        <f t="array" ref="S105">INDEX([0]!i_pasture_stage_p6z,$J105+1,ROUNDDOWN((ROW($J105)-ROW($J$69))/i_p6_len,0)+1)</f>
        <v>1</v>
      </c>
      <c r="T105" s="687" cm="1">
        <f t="array" aca="1" ref="T105" ca="1">INDEX(T$69:T$78,$AI105,1)*(1-$AH105)+INDEX(T$69:T$78,$AJ105,1)*($AH105)</f>
        <v>0.3</v>
      </c>
      <c r="U105" s="681" cm="1">
        <f t="array" aca="1" ref="U105" ca="1">INDEX(U$69:U$78,$AI105,1)*(1-$AH105)+INDEX(U$69:U$78,$AJ105,1)*($AH105)</f>
        <v>5</v>
      </c>
      <c r="V105" s="687" cm="1">
        <f t="array" aca="1" ref="V105" ca="1">INDEX(V$69:V$78,$AI105,1)*(1-$AH105)+INDEX(V$69:V$78,$AJ105,1)*($AH105)</f>
        <v>0</v>
      </c>
      <c r="W105" s="273"/>
      <c r="X105" s="836" cm="1">
        <f t="array" aca="1" ref="X105" ca="1">INDEX(X$69:X$78,$AI105,1)*(1-$AH105)+INDEX(X$69:X$78,$AJ105,1)*($AH105)</f>
        <v>0.4</v>
      </c>
      <c r="Y105" s="686" cm="1">
        <f t="array" aca="1" ref="Y105" ca="1">INDEX(Y$69:Y$78,$AI105,1)*(1-$AH105)+INDEX(Y$69:Y$78,$AJ105,1)*($AH105)</f>
        <v>50</v>
      </c>
      <c r="Z105" s="686" cm="1">
        <f t="array" aca="1" ref="Z105" ca="1">INDEX(Z$69:Z$78,$AI105,1)*(1-$AH105)+INDEX(Z$69:Z$78,$AJ105,1)*($AH105)</f>
        <v>50</v>
      </c>
      <c r="AA105" s="686" cm="1">
        <f t="array" aca="1" ref="AA105" ca="1">INDEX(AA$69:AA$78,$AI105,1)*(1-$AH105)+INDEX(AA$69:AA$78,$AJ105,1)*($AH105)</f>
        <v>50</v>
      </c>
      <c r="AB105" s="686" cm="1">
        <f t="array" aca="1" ref="AB105" ca="1">INDEX(AB$69:AB$78,$AI105,1)*(1-$AH105)+INDEX(AB$69:AB$78,$AJ105,1)*($AH105)</f>
        <v>150</v>
      </c>
      <c r="AC105" s="686" cm="1">
        <f t="array" aca="1" ref="AC105" ca="1">INDEX(AC$69:AC$78,$AI105,1)*(1-$AH105)+INDEX(AC$69:AC$78,$AJ105,1)*($AH105)</f>
        <v>150</v>
      </c>
      <c r="AD105" s="686" cm="1">
        <f t="array" aca="1" ref="AD105" ca="1">INDEX(AD$69:AD$78,$AI105,1)*(1-$AH105)+INDEX(AD$69:AD$78,$AJ105,1)*($AH105)</f>
        <v>150</v>
      </c>
      <c r="AE105" s="686" cm="1">
        <f t="array" aca="1" ref="AE105" ca="1">INDEX(AE$69:AE$78,$AI105,1)*(1-$AH105)+INDEX(AE$69:AE$78,$AJ105,1)*($AH105)</f>
        <v>400</v>
      </c>
      <c r="AF105" s="686" cm="1">
        <f t="array" aca="1" ref="AF105" ca="1">INDEX(AF$69:AF$78,$AI105,1)*(1-$AH105)+INDEX(AF$69:AF$78,$AJ105,1)*($AH105)</f>
        <v>400</v>
      </c>
      <c r="AG105" s="686" cm="1">
        <f t="array" aca="1" ref="AG105" ca="1">INDEX(AG$69:AG$78,$AI105,1)*(1-$AH105)+INDEX(AG$69:AG$78,$AJ105,1)*($AH105)</f>
        <v>400</v>
      </c>
      <c r="AH105" s="273">
        <f t="shared" ca="1" si="10"/>
        <v>0</v>
      </c>
      <c r="AI105" s="273">
        <f t="shared" si="11"/>
        <v>7</v>
      </c>
      <c r="AJ105" s="273">
        <f t="shared" si="12"/>
        <v>8</v>
      </c>
      <c r="AK105" s="289" t="str">
        <f t="shared" si="5"/>
        <v>Dry</v>
      </c>
      <c r="AL105" s="273">
        <f t="shared" si="6"/>
        <v>0</v>
      </c>
      <c r="AM105" s="273"/>
      <c r="AN105" s="345">
        <f t="shared" si="14"/>
        <v>43589</v>
      </c>
      <c r="AO105" s="345">
        <f t="shared" si="8"/>
        <v>43684</v>
      </c>
      <c r="AP105" s="841">
        <f>INDEX(Periods!$F$21:$O$31,INDEX(Annual!EndGS,1,$E105+2)+2,$E105+2)</f>
        <v>43758</v>
      </c>
      <c r="AQ105" s="268"/>
      <c r="AR105" s="255"/>
      <c r="AS105" s="243"/>
      <c r="AT105" s="243"/>
      <c r="AU105" s="243"/>
    </row>
    <row r="106" spans="1:47" hidden="1" outlineLevel="3" x14ac:dyDescent="0.35">
      <c r="A106" s="243"/>
      <c r="B106" s="252"/>
      <c r="C106" s="245">
        <f t="shared" si="9"/>
        <v>4</v>
      </c>
      <c r="D106" s="268"/>
      <c r="E106" s="325">
        <v>2</v>
      </c>
      <c r="F106" s="840">
        <f t="shared" si="4"/>
        <v>43794</v>
      </c>
      <c r="G106" s="268"/>
      <c r="H106" s="289"/>
      <c r="I106" s="289"/>
      <c r="J106" s="289">
        <v>7</v>
      </c>
      <c r="K106" s="479">
        <f>INDEX(Periods!$F$21:$O$30,J106+1,$E106+2)</f>
        <v>43794</v>
      </c>
      <c r="L106" s="480">
        <f t="shared" ca="1" si="13"/>
        <v>37</v>
      </c>
      <c r="M106" s="305"/>
      <c r="N106" s="273"/>
      <c r="O106" s="686" cm="1">
        <f t="array" aca="1" ref="O106" ca="1">INDEX(O$69:O$78,$AI106,1)*(1-$AH106)+INDEX(O$69:O$78,$AJ106,1)*($AH106)</f>
        <v>205.48780487804879</v>
      </c>
      <c r="P106" s="686" cm="1">
        <f t="array" aca="1" ref="P106" ca="1">INDEX(P$69:P$78,$AI106,1)*(1-$AH106)+INDEX(P$69:P$78,$AJ106,1)*($AH106)</f>
        <v>1016.4634146341464</v>
      </c>
      <c r="Q106" s="687" cm="1">
        <f t="array" aca="1" ref="Q106" ca="1">INDEX(Q$69:Q$78,$AI106,1)*(1-$AH106)+INDEX(Q$69:Q$78,$AJ106,1)*($AH106)</f>
        <v>0.53115853658536583</v>
      </c>
      <c r="R106" s="687" cm="1">
        <f t="array" aca="1" ref="R106" ca="1">INDEX(R$69:R$78,$AI106,1)*(1-$AH106)+INDEX(R$69:R$78,$AJ106,1)*($AH106)</f>
        <v>0.61859756097560969</v>
      </c>
      <c r="S106" s="681" cm="1">
        <f t="array" ref="S106">INDEX([0]!i_pasture_stage_p6z,$J106+1,ROUNDDOWN((ROW($J106)-ROW($J$69))/i_p6_len,0)+1)</f>
        <v>1</v>
      </c>
      <c r="T106" s="687" cm="1">
        <f t="array" aca="1" ref="T106" ca="1">INDEX(T$69:T$78,$AI106,1)*(1-$AH106)+INDEX(T$69:T$78,$AJ106,1)*($AH106)</f>
        <v>0.3</v>
      </c>
      <c r="U106" s="681" cm="1">
        <f t="array" aca="1" ref="U106" ca="1">INDEX(U$69:U$78,$AI106,1)*(1-$AH106)+INDEX(U$69:U$78,$AJ106,1)*($AH106)</f>
        <v>5</v>
      </c>
      <c r="V106" s="687" cm="1">
        <f t="array" aca="1" ref="V106" ca="1">INDEX(V$69:V$78,$AI106,1)*(1-$AH106)+INDEX(V$69:V$78,$AJ106,1)*($AH106)</f>
        <v>0</v>
      </c>
      <c r="W106" s="273"/>
      <c r="X106" s="836" cm="1">
        <f t="array" aca="1" ref="X106" ca="1">INDEX(X$69:X$78,$AI106,1)*(1-$AH106)+INDEX(X$69:X$78,$AJ106,1)*($AH106)</f>
        <v>0.33853658536585368</v>
      </c>
      <c r="Y106" s="686" cm="1">
        <f t="array" aca="1" ref="Y106" ca="1">INDEX(Y$69:Y$78,$AI106,1)*(1-$AH106)+INDEX(Y$69:Y$78,$AJ106,1)*($AH106)</f>
        <v>50</v>
      </c>
      <c r="Z106" s="686" cm="1">
        <f t="array" aca="1" ref="Z106" ca="1">INDEX(Z$69:Z$78,$AI106,1)*(1-$AH106)+INDEX(Z$69:Z$78,$AJ106,1)*($AH106)</f>
        <v>50</v>
      </c>
      <c r="AA106" s="686" cm="1">
        <f t="array" aca="1" ref="AA106" ca="1">INDEX(AA$69:AA$78,$AI106,1)*(1-$AH106)+INDEX(AA$69:AA$78,$AJ106,1)*($AH106)</f>
        <v>50</v>
      </c>
      <c r="AB106" s="686" cm="1">
        <f t="array" aca="1" ref="AB106" ca="1">INDEX(AB$69:AB$78,$AI106,1)*(1-$AH106)+INDEX(AB$69:AB$78,$AJ106,1)*($AH106)</f>
        <v>369.51219512195127</v>
      </c>
      <c r="AC106" s="686" cm="1">
        <f t="array" aca="1" ref="AC106" ca="1">INDEX(AC$69:AC$78,$AI106,1)*(1-$AH106)+INDEX(AC$69:AC$78,$AJ106,1)*($AH106)</f>
        <v>369.51219512195127</v>
      </c>
      <c r="AD106" s="686" cm="1">
        <f t="array" aca="1" ref="AD106" ca="1">INDEX(AD$69:AD$78,$AI106,1)*(1-$AH106)+INDEX(AD$69:AD$78,$AJ106,1)*($AH106)</f>
        <v>369.51219512195127</v>
      </c>
      <c r="AE106" s="686" cm="1">
        <f t="array" aca="1" ref="AE106" ca="1">INDEX(AE$69:AE$78,$AI106,1)*(1-$AH106)+INDEX(AE$69:AE$78,$AJ106,1)*($AH106)</f>
        <v>400</v>
      </c>
      <c r="AF106" s="686" cm="1">
        <f t="array" aca="1" ref="AF106" ca="1">INDEX(AF$69:AF$78,$AI106,1)*(1-$AH106)+INDEX(AF$69:AF$78,$AJ106,1)*($AH106)</f>
        <v>400</v>
      </c>
      <c r="AG106" s="686" cm="1">
        <f t="array" aca="1" ref="AG106" ca="1">INDEX(AG$69:AG$78,$AI106,1)*(1-$AH106)+INDEX(AG$69:AG$78,$AJ106,1)*($AH106)</f>
        <v>400</v>
      </c>
      <c r="AH106" s="273">
        <f t="shared" ca="1" si="10"/>
        <v>0.87804878048780488</v>
      </c>
      <c r="AI106" s="273">
        <f t="shared" si="11"/>
        <v>7</v>
      </c>
      <c r="AJ106" s="273">
        <f t="shared" si="12"/>
        <v>8</v>
      </c>
      <c r="AK106" s="289" t="str">
        <f t="shared" si="5"/>
        <v>Dry</v>
      </c>
      <c r="AL106" s="273">
        <f t="shared" si="6"/>
        <v>36</v>
      </c>
      <c r="AM106" s="273"/>
      <c r="AN106" s="345">
        <f t="shared" si="14"/>
        <v>43589</v>
      </c>
      <c r="AO106" s="345">
        <f t="shared" si="8"/>
        <v>43684</v>
      </c>
      <c r="AP106" s="841">
        <f>INDEX(Periods!$F$21:$O$31,INDEX(Annual!EndGS,1,$E106+2)+2,$E106+2)</f>
        <v>43758</v>
      </c>
      <c r="AQ106" s="268"/>
      <c r="AR106" s="255"/>
      <c r="AS106" s="243"/>
      <c r="AT106" s="243"/>
      <c r="AU106" s="243"/>
    </row>
    <row r="107" spans="1:47" hidden="1" outlineLevel="3" x14ac:dyDescent="0.35">
      <c r="A107" s="243"/>
      <c r="B107" s="252"/>
      <c r="C107" s="245">
        <f t="shared" si="9"/>
        <v>4</v>
      </c>
      <c r="D107" s="268"/>
      <c r="E107" s="325">
        <v>2</v>
      </c>
      <c r="F107" s="840">
        <f t="shared" si="4"/>
        <v>43831</v>
      </c>
      <c r="G107" s="268"/>
      <c r="H107" s="289"/>
      <c r="I107" s="289"/>
      <c r="J107" s="289">
        <v>8</v>
      </c>
      <c r="K107" s="479">
        <f>INDEX(Periods!$F$21:$O$30,J107+1,$E107+2)</f>
        <v>43831</v>
      </c>
      <c r="L107" s="480">
        <f t="shared" ca="1" si="13"/>
        <v>45</v>
      </c>
      <c r="M107" s="305"/>
      <c r="N107" s="273"/>
      <c r="O107" s="686" cm="1">
        <f t="array" aca="1" ref="O107" ca="1">INDEX(O$69:O$78,$AI107,1)*(1-$AH107)+INDEX(O$69:O$78,$AJ107,1)*($AH107)</f>
        <v>196.62162162162161</v>
      </c>
      <c r="P107" s="686" cm="1">
        <f t="array" aca="1" ref="P107" ca="1">INDEX(P$69:P$78,$AI107,1)*(1-$AH107)+INDEX(P$69:P$78,$AJ107,1)*($AH107)</f>
        <v>730.40540540540542</v>
      </c>
      <c r="Q107" s="687" cm="1">
        <f t="array" aca="1" ref="Q107" ca="1">INDEX(Q$69:Q$78,$AI107,1)*(1-$AH107)+INDEX(Q$69:Q$78,$AJ107,1)*($AH107)</f>
        <v>0.51236486486486488</v>
      </c>
      <c r="R107" s="687" cm="1">
        <f t="array" aca="1" ref="R107" ca="1">INDEX(R$69:R$78,$AI107,1)*(1-$AH107)+INDEX(R$69:R$78,$AJ107,1)*($AH107)</f>
        <v>0.57574324324324322</v>
      </c>
      <c r="S107" s="681" cm="1">
        <f t="array" ref="S107">INDEX([0]!i_pasture_stage_p6z,$J107+1,ROUNDDOWN((ROW($J107)-ROW($J$69))/i_p6_len,0)+1)</f>
        <v>1</v>
      </c>
      <c r="T107" s="687" cm="1">
        <f t="array" aca="1" ref="T107" ca="1">INDEX(T$69:T$78,$AI107,1)*(1-$AH107)+INDEX(T$69:T$78,$AJ107,1)*($AH107)</f>
        <v>0.3</v>
      </c>
      <c r="U107" s="681" cm="1">
        <f t="array" aca="1" ref="U107" ca="1">INDEX(U$69:U$78,$AI107,1)*(1-$AH107)+INDEX(U$69:U$78,$AJ107,1)*($AH107)</f>
        <v>5</v>
      </c>
      <c r="V107" s="687" cm="1">
        <f t="array" aca="1" ref="V107" ca="1">INDEX(V$69:V$78,$AI107,1)*(1-$AH107)+INDEX(V$69:V$78,$AJ107,1)*($AH107)</f>
        <v>4.3243243243243246E-2</v>
      </c>
      <c r="W107" s="273"/>
      <c r="X107" s="836" cm="1">
        <f t="array" aca="1" ref="X107" ca="1">INDEX(X$69:X$78,$AI107,1)*(1-$AH107)+INDEX(X$69:X$78,$AJ107,1)*($AH107)</f>
        <v>0.33</v>
      </c>
      <c r="Y107" s="686" cm="1">
        <f t="array" aca="1" ref="Y107" ca="1">INDEX(Y$69:Y$78,$AI107,1)*(1-$AH107)+INDEX(Y$69:Y$78,$AJ107,1)*($AH107)</f>
        <v>50</v>
      </c>
      <c r="Z107" s="686" cm="1">
        <f t="array" aca="1" ref="Z107" ca="1">INDEX(Z$69:Z$78,$AI107,1)*(1-$AH107)+INDEX(Z$69:Z$78,$AJ107,1)*($AH107)</f>
        <v>50</v>
      </c>
      <c r="AA107" s="686" cm="1">
        <f t="array" aca="1" ref="AA107" ca="1">INDEX(AA$69:AA$78,$AI107,1)*(1-$AH107)+INDEX(AA$69:AA$78,$AJ107,1)*($AH107)</f>
        <v>50</v>
      </c>
      <c r="AB107" s="686" cm="1">
        <f t="array" aca="1" ref="AB107" ca="1">INDEX(AB$69:AB$78,$AI107,1)*(1-$AH107)+INDEX(AB$69:AB$78,$AJ107,1)*($AH107)</f>
        <v>400</v>
      </c>
      <c r="AC107" s="686" cm="1">
        <f t="array" aca="1" ref="AC107" ca="1">INDEX(AC$69:AC$78,$AI107,1)*(1-$AH107)+INDEX(AC$69:AC$78,$AJ107,1)*($AH107)</f>
        <v>400</v>
      </c>
      <c r="AD107" s="686" cm="1">
        <f t="array" aca="1" ref="AD107" ca="1">INDEX(AD$69:AD$78,$AI107,1)*(1-$AH107)+INDEX(AD$69:AD$78,$AJ107,1)*($AH107)</f>
        <v>400</v>
      </c>
      <c r="AE107" s="686" cm="1">
        <f t="array" aca="1" ref="AE107" ca="1">INDEX(AE$69:AE$78,$AI107,1)*(1-$AH107)+INDEX(AE$69:AE$78,$AJ107,1)*($AH107)</f>
        <v>400</v>
      </c>
      <c r="AF107" s="686" cm="1">
        <f t="array" aca="1" ref="AF107" ca="1">INDEX(AF$69:AF$78,$AI107,1)*(1-$AH107)+INDEX(AF$69:AF$78,$AJ107,1)*($AH107)</f>
        <v>400</v>
      </c>
      <c r="AG107" s="686" cm="1">
        <f t="array" aca="1" ref="AG107" ca="1">INDEX(AG$69:AG$78,$AI107,1)*(1-$AH107)+INDEX(AG$69:AG$78,$AJ107,1)*($AH107)</f>
        <v>400</v>
      </c>
      <c r="AH107" s="273">
        <f t="shared" ca="1" si="10"/>
        <v>0.86486486486486491</v>
      </c>
      <c r="AI107" s="273">
        <f t="shared" si="11"/>
        <v>8</v>
      </c>
      <c r="AJ107" s="273">
        <f t="shared" si="12"/>
        <v>9</v>
      </c>
      <c r="AK107" s="289" t="str">
        <f t="shared" si="5"/>
        <v>Dry</v>
      </c>
      <c r="AL107" s="273">
        <f t="shared" si="6"/>
        <v>73</v>
      </c>
      <c r="AM107" s="273"/>
      <c r="AN107" s="345">
        <f t="shared" si="14"/>
        <v>43589</v>
      </c>
      <c r="AO107" s="345">
        <f t="shared" si="8"/>
        <v>43684</v>
      </c>
      <c r="AP107" s="841">
        <f>INDEX(Periods!$F$21:$O$31,INDEX(Annual!EndGS,1,$E107+2)+2,$E107+2)</f>
        <v>43758</v>
      </c>
      <c r="AQ107" s="268"/>
      <c r="AR107" s="255"/>
      <c r="AS107" s="243"/>
      <c r="AT107" s="243"/>
      <c r="AU107" s="243"/>
    </row>
    <row r="108" spans="1:47" hidden="1" outlineLevel="3" x14ac:dyDescent="0.35">
      <c r="A108" s="243"/>
      <c r="B108" s="252"/>
      <c r="C108" s="245">
        <f t="shared" si="9"/>
        <v>4</v>
      </c>
      <c r="D108" s="268"/>
      <c r="E108" s="325">
        <v>2</v>
      </c>
      <c r="F108" s="840">
        <f t="shared" si="4"/>
        <v>43876</v>
      </c>
      <c r="G108" s="268"/>
      <c r="H108" s="289"/>
      <c r="I108" s="341"/>
      <c r="J108" s="341">
        <v>9</v>
      </c>
      <c r="K108" s="500">
        <f>INDEX(Periods!$F$21:$O$30,J108+1,$E108+2)</f>
        <v>43876</v>
      </c>
      <c r="L108" s="517">
        <f t="shared" ca="1" si="13"/>
        <v>49</v>
      </c>
      <c r="M108" s="501"/>
      <c r="N108" s="342"/>
      <c r="O108" s="688" cm="1">
        <f t="array" aca="1" ref="O108" ca="1">INDEX(O$69:O$78,$AI108,1)*(1-$AH108)+INDEX(O$69:O$78,$AJ108,1)*($AH108)</f>
        <v>200</v>
      </c>
      <c r="P108" s="688" cm="1">
        <f t="array" aca="1" ref="P108" ca="1">INDEX(P$69:P$78,$AI108,1)*(1-$AH108)+INDEX(P$69:P$78,$AJ108,1)*($AH108)</f>
        <v>522.22222222222217</v>
      </c>
      <c r="Q108" s="689" cm="1">
        <f t="array" aca="1" ref="Q108" ca="1">INDEX(Q$69:Q$78,$AI108,1)*(1-$AH108)+INDEX(Q$69:Q$78,$AJ108,1)*($AH108)</f>
        <v>0.50111111111111106</v>
      </c>
      <c r="R108" s="689" cm="1">
        <f t="array" aca="1" ref="R108" ca="1">INDEX(R$69:R$78,$AI108,1)*(1-$AH108)+INDEX(R$69:R$78,$AJ108,1)*($AH108)</f>
        <v>0.54333333333333333</v>
      </c>
      <c r="S108" s="682" cm="1">
        <f t="array" ref="S108">INDEX([0]!i_pasture_stage_p6z,$J108+1,ROUNDDOWN((ROW($J108)-ROW($J$69))/i_p6_len,0)+1)</f>
        <v>1</v>
      </c>
      <c r="T108" s="689" cm="1">
        <f t="array" aca="1" ref="T108" ca="1">INDEX(T$69:T$78,$AI108,1)*(1-$AH108)+INDEX(T$69:T$78,$AJ108,1)*($AH108)</f>
        <v>0.3</v>
      </c>
      <c r="U108" s="682" cm="1">
        <f t="array" aca="1" ref="U108" ca="1">INDEX(U$69:U$78,$AI108,1)*(1-$AH108)+INDEX(U$69:U$78,$AJ108,1)*($AH108)</f>
        <v>5</v>
      </c>
      <c r="V108" s="689" cm="1">
        <f t="array" aca="1" ref="V108" ca="1">INDEX(V$69:V$78,$AI108,1)*(1-$AH108)+INDEX(V$69:V$78,$AJ108,1)*($AH108)</f>
        <v>0.1388888888888889</v>
      </c>
      <c r="W108" s="342"/>
      <c r="X108" s="837" cm="1">
        <f t="array" aca="1" ref="X108" ca="1">INDEX(X$69:X$78,$AI108,1)*(1-$AH108)+INDEX(X$69:X$78,$AJ108,1)*($AH108)</f>
        <v>0.33</v>
      </c>
      <c r="Y108" s="688" cm="1">
        <f t="array" aca="1" ref="Y108" ca="1">INDEX(Y$69:Y$78,$AI108,1)*(1-$AH108)+INDEX(Y$69:Y$78,$AJ108,1)*($AH108)</f>
        <v>50</v>
      </c>
      <c r="Z108" s="688" cm="1">
        <f t="array" aca="1" ref="Z108" ca="1">INDEX(Z$69:Z$78,$AI108,1)*(1-$AH108)+INDEX(Z$69:Z$78,$AJ108,1)*($AH108)</f>
        <v>50</v>
      </c>
      <c r="AA108" s="688" cm="1">
        <f t="array" aca="1" ref="AA108" ca="1">INDEX(AA$69:AA$78,$AI108,1)*(1-$AH108)+INDEX(AA$69:AA$78,$AJ108,1)*($AH108)</f>
        <v>50</v>
      </c>
      <c r="AB108" s="688" cm="1">
        <f t="array" aca="1" ref="AB108" ca="1">INDEX(AB$69:AB$78,$AI108,1)*(1-$AH108)+INDEX(AB$69:AB$78,$AJ108,1)*($AH108)</f>
        <v>400</v>
      </c>
      <c r="AC108" s="688" cm="1">
        <f t="array" aca="1" ref="AC108" ca="1">INDEX(AC$69:AC$78,$AI108,1)*(1-$AH108)+INDEX(AC$69:AC$78,$AJ108,1)*($AH108)</f>
        <v>400</v>
      </c>
      <c r="AD108" s="688" cm="1">
        <f t="array" aca="1" ref="AD108" ca="1">INDEX(AD$69:AD$78,$AI108,1)*(1-$AH108)+INDEX(AD$69:AD$78,$AJ108,1)*($AH108)</f>
        <v>400</v>
      </c>
      <c r="AE108" s="688" cm="1">
        <f t="array" aca="1" ref="AE108" ca="1">INDEX(AE$69:AE$78,$AI108,1)*(1-$AH108)+INDEX(AE$69:AE$78,$AJ108,1)*($AH108)</f>
        <v>400</v>
      </c>
      <c r="AF108" s="688" cm="1">
        <f t="array" aca="1" ref="AF108" ca="1">INDEX(AF$69:AF$78,$AI108,1)*(1-$AH108)+INDEX(AF$69:AF$78,$AJ108,1)*($AH108)</f>
        <v>400</v>
      </c>
      <c r="AG108" s="688" cm="1">
        <f t="array" aca="1" ref="AG108" ca="1">INDEX(AG$69:AG$78,$AI108,1)*(1-$AH108)+INDEX(AG$69:AG$78,$AJ108,1)*($AH108)</f>
        <v>400</v>
      </c>
      <c r="AH108" s="273">
        <f t="shared" ca="1" si="10"/>
        <v>0.88888888888888884</v>
      </c>
      <c r="AI108" s="273">
        <f t="shared" si="11"/>
        <v>9</v>
      </c>
      <c r="AJ108" s="273">
        <f t="shared" si="12"/>
        <v>10</v>
      </c>
      <c r="AK108" s="289" t="str">
        <f t="shared" si="5"/>
        <v>Dry</v>
      </c>
      <c r="AL108" s="273">
        <f t="shared" si="6"/>
        <v>118</v>
      </c>
      <c r="AM108" s="273"/>
      <c r="AN108" s="345">
        <f t="shared" si="14"/>
        <v>43589</v>
      </c>
      <c r="AO108" s="345">
        <f t="shared" si="8"/>
        <v>43684</v>
      </c>
      <c r="AP108" s="841">
        <f>INDEX(Periods!$F$21:$O$31,INDEX(Annual!EndGS,1,$E108+2)+2,$E108+2)</f>
        <v>43758</v>
      </c>
      <c r="AQ108" s="268"/>
      <c r="AR108" s="255"/>
      <c r="AS108" s="243"/>
      <c r="AT108" s="243"/>
      <c r="AU108" s="243"/>
    </row>
    <row r="109" spans="1:47" outlineLevel="2" collapsed="1" x14ac:dyDescent="0.35">
      <c r="A109" s="243"/>
      <c r="B109" s="252"/>
      <c r="C109" s="245">
        <f>INT($C$29)+2</f>
        <v>3</v>
      </c>
      <c r="D109" s="268"/>
      <c r="E109" s="325">
        <v>3</v>
      </c>
      <c r="F109" s="840">
        <f t="shared" si="4"/>
        <v>43924</v>
      </c>
      <c r="G109" s="268"/>
      <c r="H109" s="289"/>
      <c r="I109" s="507" t="s">
        <v>739</v>
      </c>
      <c r="J109" s="507">
        <v>0</v>
      </c>
      <c r="K109" s="508">
        <f>INDEX(Periods!$F$21:$O$30,J109+1,$E109+2)</f>
        <v>43560</v>
      </c>
      <c r="L109" s="518">
        <f t="shared" ca="1" si="13"/>
        <v>29</v>
      </c>
      <c r="M109" s="509"/>
      <c r="N109" s="510"/>
      <c r="O109" s="684" cm="1">
        <f t="array" aca="1" ref="O109" ca="1">INDEX(O$69:O$78,$AI109,1)*(1-$AH109)+INDEX(O$69:O$78,$AJ109,1)*($AH109)</f>
        <v>200</v>
      </c>
      <c r="P109" s="684" cm="1">
        <f t="array" aca="1" ref="P109" ca="1">INDEX(P$69:P$78,$AI109,1)*(1-$AH109)+INDEX(P$69:P$78,$AJ109,1)*($AH109)</f>
        <v>370.12244897959181</v>
      </c>
      <c r="Q109" s="685" cm="1">
        <f t="array" aca="1" ref="Q109" ca="1">INDEX(Q$69:Q$78,$AI109,1)*(1-$AH109)+INDEX(Q$69:Q$78,$AJ109,1)*($AH109)</f>
        <v>0.77204081632653065</v>
      </c>
      <c r="R109" s="685" cm="1">
        <f t="array" aca="1" ref="R109" ca="1">INDEX(R$69:R$78,$AI109,1)*(1-$AH109)+INDEX(R$69:R$78,$AJ109,1)*($AH109)</f>
        <v>0.77693877551020407</v>
      </c>
      <c r="S109" s="683" cm="1">
        <f t="array" ref="S109">INDEX([0]!i_pasture_stage_p6z,$J109+1,ROUNDDOWN((ROW($J109)-ROW($J$69))/i_p6_len,0)+1)</f>
        <v>1</v>
      </c>
      <c r="T109" s="685" cm="1">
        <f t="array" aca="1" ref="T109" ca="1">INDEX(T$69:T$78,$AI109,1)*(1-$AH109)+INDEX(T$69:T$78,$AJ109,1)*($AH109)</f>
        <v>0.3</v>
      </c>
      <c r="U109" s="683" cm="1">
        <f t="array" aca="1" ref="U109" ca="1">INDEX(U$69:U$78,$AI109,1)*(1-$AH109)+INDEX(U$69:U$78,$AJ109,1)*($AH109)</f>
        <v>5</v>
      </c>
      <c r="V109" s="685" cm="1">
        <f t="array" aca="1" ref="V109" ca="1">INDEX(V$69:V$78,$AI109,1)*(1-$AH109)+INDEX(V$69:V$78,$AJ109,1)*($AH109)</f>
        <v>0.10612244897959183</v>
      </c>
      <c r="W109" s="510"/>
      <c r="X109" s="835" cm="1">
        <f t="array" aca="1" ref="X109" ca="1">INDEX(X$69:X$78,$AI109,1)*(1-$AH109)+INDEX(X$69:X$78,$AJ109,1)*($AH109)</f>
        <v>0.9179591836734694</v>
      </c>
      <c r="Y109" s="684" cm="1">
        <f t="array" aca="1" ref="Y109" ca="1">INDEX(Y$69:Y$78,$AI109,1)*(1-$AH109)+INDEX(Y$69:Y$78,$AJ109,1)*($AH109)</f>
        <v>50</v>
      </c>
      <c r="Z109" s="684" cm="1">
        <f t="array" aca="1" ref="Z109" ca="1">INDEX(Z$69:Z$78,$AI109,1)*(1-$AH109)+INDEX(Z$69:Z$78,$AJ109,1)*($AH109)</f>
        <v>50</v>
      </c>
      <c r="AA109" s="684" cm="1">
        <f t="array" aca="1" ref="AA109" ca="1">INDEX(AA$69:AA$78,$AI109,1)*(1-$AH109)+INDEX(AA$69:AA$78,$AJ109,1)*($AH109)</f>
        <v>50</v>
      </c>
      <c r="AB109" s="684" cm="1">
        <f t="array" aca="1" ref="AB109" ca="1">INDEX(AB$69:AB$78,$AI109,1)*(1-$AH109)+INDEX(AB$69:AB$78,$AJ109,1)*($AH109)</f>
        <v>136.73469387755102</v>
      </c>
      <c r="AC109" s="684" cm="1">
        <f t="array" aca="1" ref="AC109" ca="1">INDEX(AC$69:AC$78,$AI109,1)*(1-$AH109)+INDEX(AC$69:AC$78,$AJ109,1)*($AH109)</f>
        <v>400</v>
      </c>
      <c r="AD109" s="684" cm="1">
        <f t="array" aca="1" ref="AD109" ca="1">INDEX(AD$69:AD$78,$AI109,1)*(1-$AH109)+INDEX(AD$69:AD$78,$AJ109,1)*($AH109)</f>
        <v>400</v>
      </c>
      <c r="AE109" s="684" cm="1">
        <f t="array" aca="1" ref="AE109" ca="1">INDEX(AE$69:AE$78,$AI109,1)*(1-$AH109)+INDEX(AE$69:AE$78,$AJ109,1)*($AH109)</f>
        <v>400</v>
      </c>
      <c r="AF109" s="684" cm="1">
        <f t="array" aca="1" ref="AF109" ca="1">INDEX(AF$69:AF$78,$AI109,1)*(1-$AH109)+INDEX(AF$69:AF$78,$AJ109,1)*($AH109)</f>
        <v>400</v>
      </c>
      <c r="AG109" s="684" cm="1">
        <f t="array" aca="1" ref="AG109" ca="1">INDEX(AG$69:AG$78,$AI109,1)*(1-$AH109)+INDEX(AG$69:AG$78,$AJ109,1)*($AH109)</f>
        <v>400</v>
      </c>
      <c r="AH109" s="273">
        <f t="shared" ca="1" si="10"/>
        <v>0.87755102040816324</v>
      </c>
      <c r="AI109" s="273">
        <f t="shared" si="11"/>
        <v>10</v>
      </c>
      <c r="AJ109" s="273">
        <f t="shared" si="12"/>
        <v>1</v>
      </c>
      <c r="AK109" s="289" t="str">
        <f t="shared" si="5"/>
        <v>Dry</v>
      </c>
      <c r="AL109" s="273">
        <f t="shared" si="6"/>
        <v>166</v>
      </c>
      <c r="AM109" s="273"/>
      <c r="AN109" s="345">
        <f t="shared" si="14"/>
        <v>43589</v>
      </c>
      <c r="AO109" s="345">
        <f t="shared" si="8"/>
        <v>43684</v>
      </c>
      <c r="AP109" s="841">
        <f>INDEX(Periods!$F$21:$O$31,INDEX(Annual!EndGS,1,$E109+2)+2,$E109+2)</f>
        <v>43758</v>
      </c>
      <c r="AQ109" s="268"/>
      <c r="AR109" s="255"/>
      <c r="AS109" s="243"/>
      <c r="AT109" s="243"/>
      <c r="AU109" s="243"/>
    </row>
    <row r="110" spans="1:47" hidden="1" outlineLevel="3" collapsed="1" x14ac:dyDescent="0.35">
      <c r="A110" s="243"/>
      <c r="B110" s="252"/>
      <c r="C110" s="245">
        <f t="shared" si="9"/>
        <v>4</v>
      </c>
      <c r="D110" s="268"/>
      <c r="E110" s="325">
        <v>3</v>
      </c>
      <c r="F110" s="840">
        <f t="shared" si="4"/>
        <v>43589</v>
      </c>
      <c r="G110" s="268"/>
      <c r="H110" s="289"/>
      <c r="I110" s="289"/>
      <c r="J110" s="289">
        <v>1</v>
      </c>
      <c r="K110" s="479">
        <f>INDEX(Periods!$F$21:$O$30,J110+1,$E110+2)</f>
        <v>43589</v>
      </c>
      <c r="L110" s="480">
        <f t="shared" ca="1" si="13"/>
        <v>42</v>
      </c>
      <c r="M110" s="305"/>
      <c r="N110" s="273"/>
      <c r="O110" s="686" cm="1">
        <f t="array" aca="1" ref="O110" ca="1">INDEX(O$69:O$78,$AI110,1)*(1-$AH110)+INDEX(O$69:O$78,$AJ110,1)*($AH110)</f>
        <v>200</v>
      </c>
      <c r="P110" s="686" cm="1">
        <f t="array" aca="1" ref="P110" ca="1">INDEX(P$69:P$78,$AI110,1)*(1-$AH110)+INDEX(P$69:P$78,$AJ110,1)*($AH110)</f>
        <v>550</v>
      </c>
      <c r="Q110" s="687" cm="1">
        <f t="array" aca="1" ref="Q110" ca="1">INDEX(Q$69:Q$78,$AI110,1)*(1-$AH110)+INDEX(Q$69:Q$78,$AJ110,1)*($AH110)</f>
        <v>0.81</v>
      </c>
      <c r="R110" s="687" cm="1">
        <f t="array" aca="1" ref="R110" ca="1">INDEX(R$69:R$78,$AI110,1)*(1-$AH110)+INDEX(R$69:R$78,$AJ110,1)*($AH110)</f>
        <v>0.81</v>
      </c>
      <c r="S110" s="681" cm="1">
        <f t="array" ref="S110">INDEX([0]!i_pasture_stage_p6z,$J110+1,ROUNDDOWN((ROW($J110)-ROW($J$69))/i_p6_len,0)+1)</f>
        <v>0.2857142857142857</v>
      </c>
      <c r="T110" s="687" cm="1">
        <f t="array" aca="1" ref="T110" ca="1">INDEX(T$69:T$78,$AI110,1)*(1-$AH110)+INDEX(T$69:T$78,$AJ110,1)*($AH110)</f>
        <v>0.3</v>
      </c>
      <c r="U110" s="681" cm="1">
        <f t="array" aca="1" ref="U110" ca="1">INDEX(U$69:U$78,$AI110,1)*(1-$AH110)+INDEX(U$69:U$78,$AJ110,1)*($AH110)</f>
        <v>5</v>
      </c>
      <c r="V110" s="687" cm="1">
        <f t="array" aca="1" ref="V110" ca="1">INDEX(V$69:V$78,$AI110,1)*(1-$AH110)+INDEX(V$69:V$78,$AJ110,1)*($AH110)</f>
        <v>0.05</v>
      </c>
      <c r="W110" s="273"/>
      <c r="X110" s="836" cm="1">
        <f t="array" aca="1" ref="X110" ca="1">INDEX(X$69:X$78,$AI110,1)*(1-$AH110)+INDEX(X$69:X$78,$AJ110,1)*($AH110)</f>
        <v>1</v>
      </c>
      <c r="Y110" s="686" cm="1">
        <f t="array" aca="1" ref="Y110" ca="1">INDEX(Y$69:Y$78,$AI110,1)*(1-$AH110)+INDEX(Y$69:Y$78,$AJ110,1)*($AH110)</f>
        <v>50</v>
      </c>
      <c r="Z110" s="686" cm="1">
        <f t="array" aca="1" ref="Z110" ca="1">INDEX(Z$69:Z$78,$AI110,1)*(1-$AH110)+INDEX(Z$69:Z$78,$AJ110,1)*($AH110)</f>
        <v>50</v>
      </c>
      <c r="AA110" s="686" cm="1">
        <f t="array" aca="1" ref="AA110" ca="1">INDEX(AA$69:AA$78,$AI110,1)*(1-$AH110)+INDEX(AA$69:AA$78,$AJ110,1)*($AH110)</f>
        <v>50</v>
      </c>
      <c r="AB110" s="686" cm="1">
        <f t="array" aca="1" ref="AB110" ca="1">INDEX(AB$69:AB$78,$AI110,1)*(1-$AH110)+INDEX(AB$69:AB$78,$AJ110,1)*($AH110)</f>
        <v>100</v>
      </c>
      <c r="AC110" s="686" cm="1">
        <f t="array" aca="1" ref="AC110" ca="1">INDEX(AC$69:AC$78,$AI110,1)*(1-$AH110)+INDEX(AC$69:AC$78,$AJ110,1)*($AH110)</f>
        <v>150</v>
      </c>
      <c r="AD110" s="686" cm="1">
        <f t="array" aca="1" ref="AD110" ca="1">INDEX(AD$69:AD$78,$AI110,1)*(1-$AH110)+INDEX(AD$69:AD$78,$AJ110,1)*($AH110)</f>
        <v>150</v>
      </c>
      <c r="AE110" s="686" cm="1">
        <f t="array" aca="1" ref="AE110" ca="1">INDEX(AE$69:AE$78,$AI110,1)*(1-$AH110)+INDEX(AE$69:AE$78,$AJ110,1)*($AH110)</f>
        <v>400</v>
      </c>
      <c r="AF110" s="686" cm="1">
        <f t="array" aca="1" ref="AF110" ca="1">INDEX(AF$69:AF$78,$AI110,1)*(1-$AH110)+INDEX(AF$69:AF$78,$AJ110,1)*($AH110)</f>
        <v>400</v>
      </c>
      <c r="AG110" s="686" cm="1">
        <f t="array" aca="1" ref="AG110" ca="1">INDEX(AG$69:AG$78,$AI110,1)*(1-$AH110)+INDEX(AG$69:AG$78,$AJ110,1)*($AH110)</f>
        <v>400</v>
      </c>
      <c r="AH110" s="273">
        <f t="shared" ca="1" si="10"/>
        <v>0</v>
      </c>
      <c r="AI110" s="273">
        <f t="shared" si="11"/>
        <v>2</v>
      </c>
      <c r="AJ110" s="273">
        <f t="shared" si="12"/>
        <v>3</v>
      </c>
      <c r="AK110" s="289" t="str">
        <f t="shared" si="5"/>
        <v>Early</v>
      </c>
      <c r="AL110" s="273">
        <f t="shared" si="6"/>
        <v>0</v>
      </c>
      <c r="AM110" s="273"/>
      <c r="AN110" s="345">
        <f t="shared" si="14"/>
        <v>43589</v>
      </c>
      <c r="AO110" s="345">
        <f t="shared" si="8"/>
        <v>43684</v>
      </c>
      <c r="AP110" s="841">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0">
        <f t="shared" si="4"/>
        <v>43631</v>
      </c>
      <c r="G111" s="268"/>
      <c r="H111" s="289"/>
      <c r="I111" s="289"/>
      <c r="J111" s="289">
        <v>2</v>
      </c>
      <c r="K111" s="479">
        <f>INDEX(Periods!$F$21:$O$30,J111+1,$E111+2)</f>
        <v>43631</v>
      </c>
      <c r="L111" s="480">
        <f t="shared" ca="1" si="13"/>
        <v>53</v>
      </c>
      <c r="M111" s="305"/>
      <c r="N111" s="273"/>
      <c r="O111" s="686" cm="1">
        <f t="array" aca="1" ref="O111" ca="1">INDEX(O$69:O$78,$AI111,1)*(1-$AH111)+INDEX(O$69:O$78,$AJ111,1)*($AH111)</f>
        <v>260.37735849056605</v>
      </c>
      <c r="P111" s="686" cm="1">
        <f t="array" aca="1" ref="P111" ca="1">INDEX(P$69:P$78,$AI111,1)*(1-$AH111)+INDEX(P$69:P$78,$AJ111,1)*($AH111)</f>
        <v>1460.6792452830191</v>
      </c>
      <c r="Q111" s="687" cm="1">
        <f t="array" aca="1" ref="Q111" ca="1">INDEX(Q$69:Q$78,$AI111,1)*(1-$AH111)+INDEX(Q$69:Q$78,$AJ111,1)*($AH111)</f>
        <v>0.80792452830188699</v>
      </c>
      <c r="R111" s="687" cm="1">
        <f t="array" aca="1" ref="R111" ca="1">INDEX(R$69:R$78,$AI111,1)*(1-$AH111)+INDEX(R$69:R$78,$AJ111,1)*($AH111)</f>
        <v>0.80792452830188699</v>
      </c>
      <c r="S111" s="681" cm="1">
        <f t="array" ref="S111">INDEX([0]!i_pasture_stage_p6z,$J111+1,ROUNDDOWN((ROW($J111)-ROW($J$69))/i_p6_len,0)+1)</f>
        <v>1</v>
      </c>
      <c r="T111" s="687" cm="1">
        <f t="array" aca="1" ref="T111" ca="1">INDEX(T$69:T$78,$AI111,1)*(1-$AH111)+INDEX(T$69:T$78,$AJ111,1)*($AH111)</f>
        <v>0.3</v>
      </c>
      <c r="U111" s="681" cm="1">
        <f t="array" aca="1" ref="U111" ca="1">INDEX(U$69:U$78,$AI111,1)*(1-$AH111)+INDEX(U$69:U$78,$AJ111,1)*($AH111)</f>
        <v>5</v>
      </c>
      <c r="V111" s="687" cm="1">
        <f t="array" aca="1" ref="V111" ca="1">INDEX(V$69:V$78,$AI111,1)*(1-$AH111)+INDEX(V$69:V$78,$AJ111,1)*($AH111)</f>
        <v>0</v>
      </c>
      <c r="W111" s="273"/>
      <c r="X111" s="836" cm="1">
        <f t="array" aca="1" ref="X111" ca="1">INDEX(X$69:X$78,$AI111,1)*(1-$AH111)+INDEX(X$69:X$78,$AJ111,1)*($AH111)</f>
        <v>1</v>
      </c>
      <c r="Y111" s="686" cm="1">
        <f t="array" aca="1" ref="Y111" ca="1">INDEX(Y$69:Y$78,$AI111,1)*(1-$AH111)+INDEX(Y$69:Y$78,$AJ111,1)*($AH111)</f>
        <v>50</v>
      </c>
      <c r="Z111" s="686" cm="1">
        <f t="array" aca="1" ref="Z111" ca="1">INDEX(Z$69:Z$78,$AI111,1)*(1-$AH111)+INDEX(Z$69:Z$78,$AJ111,1)*($AH111)</f>
        <v>50</v>
      </c>
      <c r="AA111" s="686" cm="1">
        <f t="array" aca="1" ref="AA111" ca="1">INDEX(AA$69:AA$78,$AI111,1)*(1-$AH111)+INDEX(AA$69:AA$78,$AJ111,1)*($AH111)</f>
        <v>50</v>
      </c>
      <c r="AB111" s="686" cm="1">
        <f t="array" aca="1" ref="AB111" ca="1">INDEX(AB$69:AB$78,$AI111,1)*(1-$AH111)+INDEX(AB$69:AB$78,$AJ111,1)*($AH111)</f>
        <v>150</v>
      </c>
      <c r="AC111" s="686" cm="1">
        <f t="array" aca="1" ref="AC111" ca="1">INDEX(AC$69:AC$78,$AI111,1)*(1-$AH111)+INDEX(AC$69:AC$78,$AJ111,1)*($AH111)</f>
        <v>110.37735849056604</v>
      </c>
      <c r="AD111" s="686" cm="1">
        <f t="array" aca="1" ref="AD111" ca="1">INDEX(AD$69:AD$78,$AI111,1)*(1-$AH111)+INDEX(AD$69:AD$78,$AJ111,1)*($AH111)</f>
        <v>139.62264150943398</v>
      </c>
      <c r="AE111" s="686" cm="1">
        <f t="array" aca="1" ref="AE111" ca="1">INDEX(AE$69:AE$78,$AI111,1)*(1-$AH111)+INDEX(AE$69:AE$78,$AJ111,1)*($AH111)</f>
        <v>400</v>
      </c>
      <c r="AF111" s="686" cm="1">
        <f t="array" aca="1" ref="AF111" ca="1">INDEX(AF$69:AF$78,$AI111,1)*(1-$AH111)+INDEX(AF$69:AF$78,$AJ111,1)*($AH111)</f>
        <v>400</v>
      </c>
      <c r="AG111" s="686" cm="1">
        <f t="array" aca="1" ref="AG111" ca="1">INDEX(AG$69:AG$78,$AI111,1)*(1-$AH111)+INDEX(AG$69:AG$78,$AJ111,1)*($AH111)</f>
        <v>400</v>
      </c>
      <c r="AH111" s="273">
        <f t="shared" ca="1" si="10"/>
        <v>0.20754716981132076</v>
      </c>
      <c r="AI111" s="273">
        <f t="shared" si="11"/>
        <v>3</v>
      </c>
      <c r="AJ111" s="273">
        <f t="shared" si="12"/>
        <v>4</v>
      </c>
      <c r="AK111" s="289" t="str">
        <f t="shared" si="5"/>
        <v>Early</v>
      </c>
      <c r="AL111" s="273">
        <f t="shared" si="6"/>
        <v>42</v>
      </c>
      <c r="AM111" s="273"/>
      <c r="AN111" s="345">
        <f t="shared" si="14"/>
        <v>43589</v>
      </c>
      <c r="AO111" s="345">
        <f t="shared" si="8"/>
        <v>43684</v>
      </c>
      <c r="AP111" s="841">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0">
        <f t="shared" si="4"/>
        <v>43684</v>
      </c>
      <c r="G112" s="268"/>
      <c r="H112" s="289"/>
      <c r="I112" s="289"/>
      <c r="J112" s="289">
        <v>3</v>
      </c>
      <c r="K112" s="479">
        <f>INDEX(Periods!$F$21:$O$30,J112+1,$E112+2)</f>
        <v>43684</v>
      </c>
      <c r="L112" s="480">
        <f t="shared" ca="1" si="13"/>
        <v>25</v>
      </c>
      <c r="M112" s="305"/>
      <c r="N112" s="273"/>
      <c r="O112" s="686" cm="1">
        <f t="array" aca="1" ref="O112" ca="1">INDEX(O$69:O$78,$AI112,1)*(1-$AH112)+INDEX(O$69:O$78,$AJ112,1)*($AH112)</f>
        <v>300</v>
      </c>
      <c r="P112" s="686" cm="1">
        <f t="array" aca="1" ref="P112" ca="1">INDEX(P$69:P$78,$AI112,1)*(1-$AH112)+INDEX(P$69:P$78,$AJ112,1)*($AH112)</f>
        <v>2456</v>
      </c>
      <c r="Q112" s="687" cm="1">
        <f t="array" aca="1" ref="Q112" ca="1">INDEX(Q$69:Q$78,$AI112,1)*(1-$AH112)+INDEX(Q$69:Q$78,$AJ112,1)*($AH112)</f>
        <v>0.8</v>
      </c>
      <c r="R112" s="687" cm="1">
        <f t="array" aca="1" ref="R112" ca="1">INDEX(R$69:R$78,$AI112,1)*(1-$AH112)+INDEX(R$69:R$78,$AJ112,1)*($AH112)</f>
        <v>0.8</v>
      </c>
      <c r="S112" s="681" cm="1">
        <f t="array" ref="S112">INDEX([0]!i_pasture_stage_p6z,$J112+1,ROUNDDOWN((ROW($J112)-ROW($J$69))/i_p6_len,0)+1)</f>
        <v>1</v>
      </c>
      <c r="T112" s="687" cm="1">
        <f t="array" aca="1" ref="T112" ca="1">INDEX(T$69:T$78,$AI112,1)*(1-$AH112)+INDEX(T$69:T$78,$AJ112,1)*($AH112)</f>
        <v>0.3</v>
      </c>
      <c r="U112" s="681" cm="1">
        <f t="array" aca="1" ref="U112" ca="1">INDEX(U$69:U$78,$AI112,1)*(1-$AH112)+INDEX(U$69:U$78,$AJ112,1)*($AH112)</f>
        <v>5</v>
      </c>
      <c r="V112" s="687" cm="1">
        <f t="array" aca="1" ref="V112" ca="1">INDEX(V$69:V$78,$AI112,1)*(1-$AH112)+INDEX(V$69:V$78,$AJ112,1)*($AH112)</f>
        <v>0</v>
      </c>
      <c r="W112" s="273"/>
      <c r="X112" s="836" cm="1">
        <f t="array" aca="1" ref="X112" ca="1">INDEX(X$69:X$78,$AI112,1)*(1-$AH112)+INDEX(X$69:X$78,$AJ112,1)*($AH112)</f>
        <v>1</v>
      </c>
      <c r="Y112" s="686" cm="1">
        <f t="array" aca="1" ref="Y112" ca="1">INDEX(Y$69:Y$78,$AI112,1)*(1-$AH112)+INDEX(Y$69:Y$78,$AJ112,1)*($AH112)</f>
        <v>50</v>
      </c>
      <c r="Z112" s="686" cm="1">
        <f t="array" aca="1" ref="Z112" ca="1">INDEX(Z$69:Z$78,$AI112,1)*(1-$AH112)+INDEX(Z$69:Z$78,$AJ112,1)*($AH112)</f>
        <v>50</v>
      </c>
      <c r="AA112" s="686" cm="1">
        <f t="array" aca="1" ref="AA112" ca="1">INDEX(AA$69:AA$78,$AI112,1)*(1-$AH112)+INDEX(AA$69:AA$78,$AJ112,1)*($AH112)</f>
        <v>50</v>
      </c>
      <c r="AB112" s="686" cm="1">
        <f t="array" aca="1" ref="AB112" ca="1">INDEX(AB$69:AB$78,$AI112,1)*(1-$AH112)+INDEX(AB$69:AB$78,$AJ112,1)*($AH112)</f>
        <v>150</v>
      </c>
      <c r="AC112" s="686" cm="1">
        <f t="array" aca="1" ref="AC112" ca="1">INDEX(AC$69:AC$78,$AI112,1)*(1-$AH112)+INDEX(AC$69:AC$78,$AJ112,1)*($AH112)</f>
        <v>150</v>
      </c>
      <c r="AD112" s="686" cm="1">
        <f t="array" aca="1" ref="AD112" ca="1">INDEX(AD$69:AD$78,$AI112,1)*(1-$AH112)+INDEX(AD$69:AD$78,$AJ112,1)*($AH112)</f>
        <v>100</v>
      </c>
      <c r="AE112" s="686" cm="1">
        <f t="array" aca="1" ref="AE112" ca="1">INDEX(AE$69:AE$78,$AI112,1)*(1-$AH112)+INDEX(AE$69:AE$78,$AJ112,1)*($AH112)</f>
        <v>400</v>
      </c>
      <c r="AF112" s="686" cm="1">
        <f t="array" aca="1" ref="AF112" ca="1">INDEX(AF$69:AF$78,$AI112,1)*(1-$AH112)+INDEX(AF$69:AF$78,$AJ112,1)*($AH112)</f>
        <v>400</v>
      </c>
      <c r="AG112" s="686" cm="1">
        <f t="array" aca="1" ref="AG112" ca="1">INDEX(AG$69:AG$78,$AI112,1)*(1-$AH112)+INDEX(AG$69:AG$78,$AJ112,1)*($AH112)</f>
        <v>400</v>
      </c>
      <c r="AH112" s="273">
        <f t="shared" ca="1" si="10"/>
        <v>0</v>
      </c>
      <c r="AI112" s="273">
        <f t="shared" si="11"/>
        <v>4</v>
      </c>
      <c r="AJ112" s="273">
        <f t="shared" si="12"/>
        <v>5</v>
      </c>
      <c r="AK112" s="289" t="str">
        <f t="shared" si="5"/>
        <v>Late</v>
      </c>
      <c r="AL112" s="273">
        <f t="shared" si="6"/>
        <v>0</v>
      </c>
      <c r="AM112" s="273"/>
      <c r="AN112" s="345">
        <f t="shared" si="14"/>
        <v>43589</v>
      </c>
      <c r="AO112" s="345">
        <f t="shared" si="8"/>
        <v>43684</v>
      </c>
      <c r="AP112" s="841">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0">
        <f t="shared" si="4"/>
        <v>43709</v>
      </c>
      <c r="G113" s="268"/>
      <c r="H113" s="289"/>
      <c r="I113" s="289"/>
      <c r="J113" s="289">
        <v>4</v>
      </c>
      <c r="K113" s="479">
        <f>INDEX(Periods!$F$21:$O$30,J113+1,$E113+2)</f>
        <v>43709</v>
      </c>
      <c r="L113" s="480">
        <f t="shared" ca="1" si="13"/>
        <v>29</v>
      </c>
      <c r="M113" s="305"/>
      <c r="N113" s="273"/>
      <c r="O113" s="686" cm="1">
        <f t="array" aca="1" ref="O113" ca="1">INDEX(O$69:O$78,$AI113,1)*(1-$AH113)+INDEX(O$69:O$78,$AJ113,1)*($AH113)</f>
        <v>500</v>
      </c>
      <c r="P113" s="686" cm="1">
        <f t="array" aca="1" ref="P113" ca="1">INDEX(P$69:P$78,$AI113,1)*(1-$AH113)+INDEX(P$69:P$78,$AJ113,1)*($AH113)</f>
        <v>3598</v>
      </c>
      <c r="Q113" s="687" cm="1">
        <f t="array" aca="1" ref="Q113" ca="1">INDEX(Q$69:Q$78,$AI113,1)*(1-$AH113)+INDEX(Q$69:Q$78,$AJ113,1)*($AH113)</f>
        <v>0.76</v>
      </c>
      <c r="R113" s="687" cm="1">
        <f t="array" aca="1" ref="R113" ca="1">INDEX(R$69:R$78,$AI113,1)*(1-$AH113)+INDEX(R$69:R$78,$AJ113,1)*($AH113)</f>
        <v>0.78</v>
      </c>
      <c r="S113" s="681" cm="1">
        <f t="array" ref="S113">INDEX([0]!i_pasture_stage_p6z,$J113+1,ROUNDDOWN((ROW($J113)-ROW($J$69))/i_p6_len,0)+1)</f>
        <v>1</v>
      </c>
      <c r="T113" s="687" cm="1">
        <f t="array" aca="1" ref="T113" ca="1">INDEX(T$69:T$78,$AI113,1)*(1-$AH113)+INDEX(T$69:T$78,$AJ113,1)*($AH113)</f>
        <v>0.3</v>
      </c>
      <c r="U113" s="681" cm="1">
        <f t="array" aca="1" ref="U113" ca="1">INDEX(U$69:U$78,$AI113,1)*(1-$AH113)+INDEX(U$69:U$78,$AJ113,1)*($AH113)</f>
        <v>5</v>
      </c>
      <c r="V113" s="687" cm="1">
        <f t="array" aca="1" ref="V113" ca="1">INDEX(V$69:V$78,$AI113,1)*(1-$AH113)+INDEX(V$69:V$78,$AJ113,1)*($AH113)</f>
        <v>0</v>
      </c>
      <c r="W113" s="273"/>
      <c r="X113" s="836" cm="1">
        <f t="array" aca="1" ref="X113" ca="1">INDEX(X$69:X$78,$AI113,1)*(1-$AH113)+INDEX(X$69:X$78,$AJ113,1)*($AH113)</f>
        <v>0.75</v>
      </c>
      <c r="Y113" s="686" cm="1">
        <f t="array" aca="1" ref="Y113" ca="1">INDEX(Y$69:Y$78,$AI113,1)*(1-$AH113)+INDEX(Y$69:Y$78,$AJ113,1)*($AH113)</f>
        <v>50</v>
      </c>
      <c r="Z113" s="686" cm="1">
        <f t="array" aca="1" ref="Z113" ca="1">INDEX(Z$69:Z$78,$AI113,1)*(1-$AH113)+INDEX(Z$69:Z$78,$AJ113,1)*($AH113)</f>
        <v>50</v>
      </c>
      <c r="AA113" s="686" cm="1">
        <f t="array" aca="1" ref="AA113" ca="1">INDEX(AA$69:AA$78,$AI113,1)*(1-$AH113)+INDEX(AA$69:AA$78,$AJ113,1)*($AH113)</f>
        <v>50</v>
      </c>
      <c r="AB113" s="686" cm="1">
        <f t="array" aca="1" ref="AB113" ca="1">INDEX(AB$69:AB$78,$AI113,1)*(1-$AH113)+INDEX(AB$69:AB$78,$AJ113,1)*($AH113)</f>
        <v>150</v>
      </c>
      <c r="AC113" s="686" cm="1">
        <f t="array" aca="1" ref="AC113" ca="1">INDEX(AC$69:AC$78,$AI113,1)*(1-$AH113)+INDEX(AC$69:AC$78,$AJ113,1)*($AH113)</f>
        <v>150</v>
      </c>
      <c r="AD113" s="686" cm="1">
        <f t="array" aca="1" ref="AD113" ca="1">INDEX(AD$69:AD$78,$AI113,1)*(1-$AH113)+INDEX(AD$69:AD$78,$AJ113,1)*($AH113)</f>
        <v>150</v>
      </c>
      <c r="AE113" s="686" cm="1">
        <f t="array" aca="1" ref="AE113" ca="1">INDEX(AE$69:AE$78,$AI113,1)*(1-$AH113)+INDEX(AE$69:AE$78,$AJ113,1)*($AH113)</f>
        <v>400</v>
      </c>
      <c r="AF113" s="686" cm="1">
        <f t="array" aca="1" ref="AF113" ca="1">INDEX(AF$69:AF$78,$AI113,1)*(1-$AH113)+INDEX(AF$69:AF$78,$AJ113,1)*($AH113)</f>
        <v>400</v>
      </c>
      <c r="AG113" s="686" cm="1">
        <f t="array" aca="1" ref="AG113" ca="1">INDEX(AG$69:AG$78,$AI113,1)*(1-$AH113)+INDEX(AG$69:AG$78,$AJ113,1)*($AH113)</f>
        <v>400</v>
      </c>
      <c r="AH113" s="273">
        <f t="shared" ca="1" si="10"/>
        <v>0</v>
      </c>
      <c r="AI113" s="273">
        <f t="shared" si="11"/>
        <v>5</v>
      </c>
      <c r="AJ113" s="273">
        <f t="shared" si="12"/>
        <v>6</v>
      </c>
      <c r="AK113" s="289" t="str">
        <f t="shared" si="5"/>
        <v>Late</v>
      </c>
      <c r="AL113" s="273">
        <f t="shared" si="6"/>
        <v>25</v>
      </c>
      <c r="AM113" s="273"/>
      <c r="AN113" s="345">
        <f t="shared" si="14"/>
        <v>43589</v>
      </c>
      <c r="AO113" s="345">
        <f t="shared" si="8"/>
        <v>43684</v>
      </c>
      <c r="AP113" s="841">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0">
        <f t="shared" si="4"/>
        <v>43738</v>
      </c>
      <c r="G114" s="268"/>
      <c r="H114" s="289"/>
      <c r="I114" s="289"/>
      <c r="J114" s="289">
        <v>5</v>
      </c>
      <c r="K114" s="479">
        <f>INDEX(Periods!$F$21:$O$30,J114+1,$E114+2)</f>
        <v>43738</v>
      </c>
      <c r="L114" s="480">
        <f t="shared" ca="1" si="13"/>
        <v>20</v>
      </c>
      <c r="M114" s="305"/>
      <c r="N114" s="273"/>
      <c r="O114" s="686" cm="1">
        <f t="array" aca="1" ref="O114" ca="1">INDEX(O$69:O$78,$AI114,1)*(1-$AH114)+INDEX(O$69:O$78,$AJ114,1)*($AH114)</f>
        <v>750</v>
      </c>
      <c r="P114" s="686" cm="1">
        <f t="array" aca="1" ref="P114" ca="1">INDEX(P$69:P$78,$AI114,1)*(1-$AH114)+INDEX(P$69:P$78,$AJ114,1)*($AH114)</f>
        <v>2650</v>
      </c>
      <c r="Q114" s="687" cm="1">
        <f t="array" aca="1" ref="Q114" ca="1">INDEX(Q$69:Q$78,$AI114,1)*(1-$AH114)+INDEX(Q$69:Q$78,$AJ114,1)*($AH114)</f>
        <v>0.60750000000000004</v>
      </c>
      <c r="R114" s="687" cm="1">
        <f t="array" aca="1" ref="R114" ca="1">INDEX(R$69:R$78,$AI114,1)*(1-$AH114)+INDEX(R$69:R$78,$AJ114,1)*($AH114)</f>
        <v>0.71250000000000002</v>
      </c>
      <c r="S114" s="681" cm="1">
        <f t="array" ref="S114">INDEX([0]!i_pasture_stage_p6z,$J114+1,ROUNDDOWN((ROW($J114)-ROW($J$69))/i_p6_len,0)+1)</f>
        <v>1</v>
      </c>
      <c r="T114" s="687" cm="1">
        <f t="array" aca="1" ref="T114" ca="1">INDEX(T$69:T$78,$AI114,1)*(1-$AH114)+INDEX(T$69:T$78,$AJ114,1)*($AH114)</f>
        <v>0.3</v>
      </c>
      <c r="U114" s="681" cm="1">
        <f t="array" aca="1" ref="U114" ca="1">INDEX(U$69:U$78,$AI114,1)*(1-$AH114)+INDEX(U$69:U$78,$AJ114,1)*($AH114)</f>
        <v>5</v>
      </c>
      <c r="V114" s="687" cm="1">
        <f t="array" aca="1" ref="V114" ca="1">INDEX(V$69:V$78,$AI114,1)*(1-$AH114)+INDEX(V$69:V$78,$AJ114,1)*($AH114)</f>
        <v>0</v>
      </c>
      <c r="W114" s="273"/>
      <c r="X114" s="836" cm="1">
        <f t="array" aca="1" ref="X114" ca="1">INDEX(X$69:X$78,$AI114,1)*(1-$AH114)+INDEX(X$69:X$78,$AJ114,1)*($AH114)</f>
        <v>0.75</v>
      </c>
      <c r="Y114" s="686" cm="1">
        <f t="array" aca="1" ref="Y114" ca="1">INDEX(Y$69:Y$78,$AI114,1)*(1-$AH114)+INDEX(Y$69:Y$78,$AJ114,1)*($AH114)</f>
        <v>50</v>
      </c>
      <c r="Z114" s="686" cm="1">
        <f t="array" aca="1" ref="Z114" ca="1">INDEX(Z$69:Z$78,$AI114,1)*(1-$AH114)+INDEX(Z$69:Z$78,$AJ114,1)*($AH114)</f>
        <v>50</v>
      </c>
      <c r="AA114" s="686" cm="1">
        <f t="array" aca="1" ref="AA114" ca="1">INDEX(AA$69:AA$78,$AI114,1)*(1-$AH114)+INDEX(AA$69:AA$78,$AJ114,1)*($AH114)</f>
        <v>50</v>
      </c>
      <c r="AB114" s="686" cm="1">
        <f t="array" aca="1" ref="AB114" ca="1">INDEX(AB$69:AB$78,$AI114,1)*(1-$AH114)+INDEX(AB$69:AB$78,$AJ114,1)*($AH114)</f>
        <v>150</v>
      </c>
      <c r="AC114" s="686" cm="1">
        <f t="array" aca="1" ref="AC114" ca="1">INDEX(AC$69:AC$78,$AI114,1)*(1-$AH114)+INDEX(AC$69:AC$78,$AJ114,1)*($AH114)</f>
        <v>150</v>
      </c>
      <c r="AD114" s="686" cm="1">
        <f t="array" aca="1" ref="AD114" ca="1">INDEX(AD$69:AD$78,$AI114,1)*(1-$AH114)+INDEX(AD$69:AD$78,$AJ114,1)*($AH114)</f>
        <v>150</v>
      </c>
      <c r="AE114" s="686" cm="1">
        <f t="array" aca="1" ref="AE114" ca="1">INDEX(AE$69:AE$78,$AI114,1)*(1-$AH114)+INDEX(AE$69:AE$78,$AJ114,1)*($AH114)</f>
        <v>400</v>
      </c>
      <c r="AF114" s="686" cm="1">
        <f t="array" aca="1" ref="AF114" ca="1">INDEX(AF$69:AF$78,$AI114,1)*(1-$AH114)+INDEX(AF$69:AF$78,$AJ114,1)*($AH114)</f>
        <v>400</v>
      </c>
      <c r="AG114" s="686" cm="1">
        <f t="array" aca="1" ref="AG114" ca="1">INDEX(AG$69:AG$78,$AI114,1)*(1-$AH114)+INDEX(AG$69:AG$78,$AJ114,1)*($AH114)</f>
        <v>400</v>
      </c>
      <c r="AH114" s="273">
        <f t="shared" ca="1" si="10"/>
        <v>0</v>
      </c>
      <c r="AI114" s="273">
        <f t="shared" si="11"/>
        <v>6</v>
      </c>
      <c r="AJ114" s="273">
        <f t="shared" si="12"/>
        <v>6</v>
      </c>
      <c r="AK114" s="289" t="str">
        <f t="shared" si="5"/>
        <v>Late</v>
      </c>
      <c r="AL114" s="273">
        <f t="shared" si="6"/>
        <v>54</v>
      </c>
      <c r="AM114" s="273"/>
      <c r="AN114" s="345">
        <f t="shared" si="14"/>
        <v>43589</v>
      </c>
      <c r="AO114" s="345">
        <f t="shared" si="8"/>
        <v>43684</v>
      </c>
      <c r="AP114" s="841">
        <f>INDEX(Periods!$F$21:$O$31,INDEX(Annual!EndGS,1,$E114+2)+2,$E114+2)</f>
        <v>43758</v>
      </c>
      <c r="AQ114" s="268"/>
      <c r="AR114" s="255"/>
      <c r="AS114" s="243"/>
      <c r="AT114" s="243"/>
      <c r="AU114" s="243"/>
    </row>
    <row r="115" spans="1:47" hidden="1" outlineLevel="3" x14ac:dyDescent="0.35">
      <c r="A115" s="243"/>
      <c r="B115" s="252"/>
      <c r="C115" s="245">
        <f t="shared" si="9"/>
        <v>4</v>
      </c>
      <c r="D115" s="268"/>
      <c r="E115" s="325">
        <v>3</v>
      </c>
      <c r="F115" s="840">
        <f t="shared" si="4"/>
        <v>43758</v>
      </c>
      <c r="G115" s="268"/>
      <c r="H115" s="289"/>
      <c r="I115" s="289"/>
      <c r="J115" s="289">
        <v>6</v>
      </c>
      <c r="K115" s="479">
        <f>INDEX(Periods!$F$21:$O$30,J115+1,$E115+2)</f>
        <v>43758</v>
      </c>
      <c r="L115" s="480">
        <f t="shared" ca="1" si="13"/>
        <v>36</v>
      </c>
      <c r="M115" s="305"/>
      <c r="N115" s="273"/>
      <c r="O115" s="686" cm="1">
        <f t="array" aca="1" ref="O115" ca="1">INDEX(O$69:O$78,$AI115,1)*(1-$AH115)+INDEX(O$69:O$78,$AJ115,1)*($AH115)</f>
        <v>425</v>
      </c>
      <c r="P115" s="686" cm="1">
        <f t="array" aca="1" ref="P115" ca="1">INDEX(P$69:P$78,$AI115,1)*(1-$AH115)+INDEX(P$69:P$78,$AJ115,1)*($AH115)</f>
        <v>1675</v>
      </c>
      <c r="Q115" s="687" cm="1">
        <f t="array" aca="1" ref="Q115" ca="1">INDEX(Q$69:Q$78,$AI115,1)*(1-$AH115)+INDEX(Q$69:Q$78,$AJ115,1)*($AH115)</f>
        <v>0.5575</v>
      </c>
      <c r="R115" s="687" cm="1">
        <f t="array" aca="1" ref="R115" ca="1">INDEX(R$69:R$78,$AI115,1)*(1-$AH115)+INDEX(R$69:R$78,$AJ115,1)*($AH115)</f>
        <v>0.66249999999999998</v>
      </c>
      <c r="S115" s="681" cm="1">
        <f t="array" ref="S115">INDEX([0]!i_pasture_stage_p6z,$J115+1,ROUNDDOWN((ROW($J115)-ROW($J$69))/i_p6_len,0)+1)</f>
        <v>1</v>
      </c>
      <c r="T115" s="687" cm="1">
        <f t="array" aca="1" ref="T115" ca="1">INDEX(T$69:T$78,$AI115,1)*(1-$AH115)+INDEX(T$69:T$78,$AJ115,1)*($AH115)</f>
        <v>0.3</v>
      </c>
      <c r="U115" s="681" cm="1">
        <f t="array" aca="1" ref="U115" ca="1">INDEX(U$69:U$78,$AI115,1)*(1-$AH115)+INDEX(U$69:U$78,$AJ115,1)*($AH115)</f>
        <v>5</v>
      </c>
      <c r="V115" s="687" cm="1">
        <f t="array" aca="1" ref="V115" ca="1">INDEX(V$69:V$78,$AI115,1)*(1-$AH115)+INDEX(V$69:V$78,$AJ115,1)*($AH115)</f>
        <v>0</v>
      </c>
      <c r="W115" s="273"/>
      <c r="X115" s="836" cm="1">
        <f t="array" aca="1" ref="X115" ca="1">INDEX(X$69:X$78,$AI115,1)*(1-$AH115)+INDEX(X$69:X$78,$AJ115,1)*($AH115)</f>
        <v>0.4</v>
      </c>
      <c r="Y115" s="686" cm="1">
        <f t="array" aca="1" ref="Y115" ca="1">INDEX(Y$69:Y$78,$AI115,1)*(1-$AH115)+INDEX(Y$69:Y$78,$AJ115,1)*($AH115)</f>
        <v>50</v>
      </c>
      <c r="Z115" s="686" cm="1">
        <f t="array" aca="1" ref="Z115" ca="1">INDEX(Z$69:Z$78,$AI115,1)*(1-$AH115)+INDEX(Z$69:Z$78,$AJ115,1)*($AH115)</f>
        <v>50</v>
      </c>
      <c r="AA115" s="686" cm="1">
        <f t="array" aca="1" ref="AA115" ca="1">INDEX(AA$69:AA$78,$AI115,1)*(1-$AH115)+INDEX(AA$69:AA$78,$AJ115,1)*($AH115)</f>
        <v>50</v>
      </c>
      <c r="AB115" s="686" cm="1">
        <f t="array" aca="1" ref="AB115" ca="1">INDEX(AB$69:AB$78,$AI115,1)*(1-$AH115)+INDEX(AB$69:AB$78,$AJ115,1)*($AH115)</f>
        <v>150</v>
      </c>
      <c r="AC115" s="686" cm="1">
        <f t="array" aca="1" ref="AC115" ca="1">INDEX(AC$69:AC$78,$AI115,1)*(1-$AH115)+INDEX(AC$69:AC$78,$AJ115,1)*($AH115)</f>
        <v>150</v>
      </c>
      <c r="AD115" s="686" cm="1">
        <f t="array" aca="1" ref="AD115" ca="1">INDEX(AD$69:AD$78,$AI115,1)*(1-$AH115)+INDEX(AD$69:AD$78,$AJ115,1)*($AH115)</f>
        <v>150</v>
      </c>
      <c r="AE115" s="686" cm="1">
        <f t="array" aca="1" ref="AE115" ca="1">INDEX(AE$69:AE$78,$AI115,1)*(1-$AH115)+INDEX(AE$69:AE$78,$AJ115,1)*($AH115)</f>
        <v>400</v>
      </c>
      <c r="AF115" s="686" cm="1">
        <f t="array" aca="1" ref="AF115" ca="1">INDEX(AF$69:AF$78,$AI115,1)*(1-$AH115)+INDEX(AF$69:AF$78,$AJ115,1)*($AH115)</f>
        <v>400</v>
      </c>
      <c r="AG115" s="686" cm="1">
        <f t="array" aca="1" ref="AG115" ca="1">INDEX(AG$69:AG$78,$AI115,1)*(1-$AH115)+INDEX(AG$69:AG$78,$AJ115,1)*($AH115)</f>
        <v>400</v>
      </c>
      <c r="AH115" s="273">
        <f t="shared" ca="1" si="10"/>
        <v>0</v>
      </c>
      <c r="AI115" s="273">
        <f t="shared" si="11"/>
        <v>7</v>
      </c>
      <c r="AJ115" s="273">
        <f t="shared" si="12"/>
        <v>8</v>
      </c>
      <c r="AK115" s="289" t="str">
        <f t="shared" si="5"/>
        <v>Dry</v>
      </c>
      <c r="AL115" s="273">
        <f t="shared" si="6"/>
        <v>0</v>
      </c>
      <c r="AM115" s="273"/>
      <c r="AN115" s="345">
        <f t="shared" si="14"/>
        <v>43589</v>
      </c>
      <c r="AO115" s="345">
        <f t="shared" si="8"/>
        <v>43684</v>
      </c>
      <c r="AP115" s="841">
        <f>INDEX(Periods!$F$21:$O$31,INDEX(Annual!EndGS,1,$E115+2)+2,$E115+2)</f>
        <v>43758</v>
      </c>
      <c r="AQ115" s="268"/>
      <c r="AR115" s="255"/>
      <c r="AS115" s="243"/>
      <c r="AT115" s="243"/>
      <c r="AU115" s="243"/>
    </row>
    <row r="116" spans="1:47" hidden="1" outlineLevel="3" x14ac:dyDescent="0.35">
      <c r="A116" s="243"/>
      <c r="B116" s="252"/>
      <c r="C116" s="245">
        <f t="shared" si="9"/>
        <v>4</v>
      </c>
      <c r="D116" s="268"/>
      <c r="E116" s="325">
        <v>3</v>
      </c>
      <c r="F116" s="840">
        <f t="shared" si="4"/>
        <v>43794</v>
      </c>
      <c r="G116" s="268"/>
      <c r="H116" s="289"/>
      <c r="I116" s="289"/>
      <c r="J116" s="289">
        <v>7</v>
      </c>
      <c r="K116" s="479">
        <f>INDEX(Periods!$F$21:$O$30,J116+1,$E116+2)</f>
        <v>43794</v>
      </c>
      <c r="L116" s="480">
        <f t="shared" ca="1" si="13"/>
        <v>37</v>
      </c>
      <c r="M116" s="305"/>
      <c r="N116" s="273"/>
      <c r="O116" s="686" cm="1">
        <f t="array" aca="1" ref="O116" ca="1">INDEX(O$69:O$78,$AI116,1)*(1-$AH116)+INDEX(O$69:O$78,$AJ116,1)*($AH116)</f>
        <v>205.48780487804879</v>
      </c>
      <c r="P116" s="686" cm="1">
        <f t="array" aca="1" ref="P116" ca="1">INDEX(P$69:P$78,$AI116,1)*(1-$AH116)+INDEX(P$69:P$78,$AJ116,1)*($AH116)</f>
        <v>1016.4634146341464</v>
      </c>
      <c r="Q116" s="687" cm="1">
        <f t="array" aca="1" ref="Q116" ca="1">INDEX(Q$69:Q$78,$AI116,1)*(1-$AH116)+INDEX(Q$69:Q$78,$AJ116,1)*($AH116)</f>
        <v>0.53115853658536583</v>
      </c>
      <c r="R116" s="687" cm="1">
        <f t="array" aca="1" ref="R116" ca="1">INDEX(R$69:R$78,$AI116,1)*(1-$AH116)+INDEX(R$69:R$78,$AJ116,1)*($AH116)</f>
        <v>0.61859756097560969</v>
      </c>
      <c r="S116" s="681" cm="1">
        <f t="array" ref="S116">INDEX([0]!i_pasture_stage_p6z,$J116+1,ROUNDDOWN((ROW($J116)-ROW($J$69))/i_p6_len,0)+1)</f>
        <v>1</v>
      </c>
      <c r="T116" s="687" cm="1">
        <f t="array" aca="1" ref="T116" ca="1">INDEX(T$69:T$78,$AI116,1)*(1-$AH116)+INDEX(T$69:T$78,$AJ116,1)*($AH116)</f>
        <v>0.3</v>
      </c>
      <c r="U116" s="681" cm="1">
        <f t="array" aca="1" ref="U116" ca="1">INDEX(U$69:U$78,$AI116,1)*(1-$AH116)+INDEX(U$69:U$78,$AJ116,1)*($AH116)</f>
        <v>5</v>
      </c>
      <c r="V116" s="687" cm="1">
        <f t="array" aca="1" ref="V116" ca="1">INDEX(V$69:V$78,$AI116,1)*(1-$AH116)+INDEX(V$69:V$78,$AJ116,1)*($AH116)</f>
        <v>0</v>
      </c>
      <c r="W116" s="273"/>
      <c r="X116" s="836" cm="1">
        <f t="array" aca="1" ref="X116" ca="1">INDEX(X$69:X$78,$AI116,1)*(1-$AH116)+INDEX(X$69:X$78,$AJ116,1)*($AH116)</f>
        <v>0.33853658536585368</v>
      </c>
      <c r="Y116" s="686" cm="1">
        <f t="array" aca="1" ref="Y116" ca="1">INDEX(Y$69:Y$78,$AI116,1)*(1-$AH116)+INDEX(Y$69:Y$78,$AJ116,1)*($AH116)</f>
        <v>50</v>
      </c>
      <c r="Z116" s="686" cm="1">
        <f t="array" aca="1" ref="Z116" ca="1">INDEX(Z$69:Z$78,$AI116,1)*(1-$AH116)+INDEX(Z$69:Z$78,$AJ116,1)*($AH116)</f>
        <v>50</v>
      </c>
      <c r="AA116" s="686" cm="1">
        <f t="array" aca="1" ref="AA116" ca="1">INDEX(AA$69:AA$78,$AI116,1)*(1-$AH116)+INDEX(AA$69:AA$78,$AJ116,1)*($AH116)</f>
        <v>50</v>
      </c>
      <c r="AB116" s="686" cm="1">
        <f t="array" aca="1" ref="AB116" ca="1">INDEX(AB$69:AB$78,$AI116,1)*(1-$AH116)+INDEX(AB$69:AB$78,$AJ116,1)*($AH116)</f>
        <v>369.51219512195127</v>
      </c>
      <c r="AC116" s="686" cm="1">
        <f t="array" aca="1" ref="AC116" ca="1">INDEX(AC$69:AC$78,$AI116,1)*(1-$AH116)+INDEX(AC$69:AC$78,$AJ116,1)*($AH116)</f>
        <v>369.51219512195127</v>
      </c>
      <c r="AD116" s="686" cm="1">
        <f t="array" aca="1" ref="AD116" ca="1">INDEX(AD$69:AD$78,$AI116,1)*(1-$AH116)+INDEX(AD$69:AD$78,$AJ116,1)*($AH116)</f>
        <v>369.51219512195127</v>
      </c>
      <c r="AE116" s="686" cm="1">
        <f t="array" aca="1" ref="AE116" ca="1">INDEX(AE$69:AE$78,$AI116,1)*(1-$AH116)+INDEX(AE$69:AE$78,$AJ116,1)*($AH116)</f>
        <v>400</v>
      </c>
      <c r="AF116" s="686" cm="1">
        <f t="array" aca="1" ref="AF116" ca="1">INDEX(AF$69:AF$78,$AI116,1)*(1-$AH116)+INDEX(AF$69:AF$78,$AJ116,1)*($AH116)</f>
        <v>400</v>
      </c>
      <c r="AG116" s="686" cm="1">
        <f t="array" aca="1" ref="AG116" ca="1">INDEX(AG$69:AG$78,$AI116,1)*(1-$AH116)+INDEX(AG$69:AG$78,$AJ116,1)*($AH116)</f>
        <v>400</v>
      </c>
      <c r="AH116" s="273">
        <f t="shared" ca="1" si="10"/>
        <v>0.87804878048780488</v>
      </c>
      <c r="AI116" s="273">
        <f t="shared" si="11"/>
        <v>7</v>
      </c>
      <c r="AJ116" s="273">
        <f t="shared" si="12"/>
        <v>8</v>
      </c>
      <c r="AK116" s="289" t="str">
        <f t="shared" si="5"/>
        <v>Dry</v>
      </c>
      <c r="AL116" s="273">
        <f t="shared" si="6"/>
        <v>36</v>
      </c>
      <c r="AM116" s="273"/>
      <c r="AN116" s="345">
        <f t="shared" si="14"/>
        <v>43589</v>
      </c>
      <c r="AO116" s="345">
        <f t="shared" si="8"/>
        <v>43684</v>
      </c>
      <c r="AP116" s="841">
        <f>INDEX(Periods!$F$21:$O$31,INDEX(Annual!EndGS,1,$E116+2)+2,$E116+2)</f>
        <v>43758</v>
      </c>
      <c r="AQ116" s="268"/>
      <c r="AR116" s="255"/>
      <c r="AS116" s="243"/>
      <c r="AT116" s="243"/>
      <c r="AU116" s="243"/>
    </row>
    <row r="117" spans="1:47" hidden="1" outlineLevel="3" x14ac:dyDescent="0.35">
      <c r="A117" s="243"/>
      <c r="B117" s="252"/>
      <c r="C117" s="245">
        <f t="shared" si="9"/>
        <v>4</v>
      </c>
      <c r="D117" s="268"/>
      <c r="E117" s="325">
        <v>3</v>
      </c>
      <c r="F117" s="840">
        <f t="shared" si="4"/>
        <v>43831</v>
      </c>
      <c r="G117" s="268"/>
      <c r="H117" s="289"/>
      <c r="I117" s="289"/>
      <c r="J117" s="289">
        <v>8</v>
      </c>
      <c r="K117" s="479">
        <f>INDEX(Periods!$F$21:$O$30,J117+1,$E117+2)</f>
        <v>43831</v>
      </c>
      <c r="L117" s="480">
        <f t="shared" ca="1" si="13"/>
        <v>45</v>
      </c>
      <c r="M117" s="305"/>
      <c r="N117" s="273"/>
      <c r="O117" s="686" cm="1">
        <f t="array" aca="1" ref="O117" ca="1">INDEX(O$69:O$78,$AI117,1)*(1-$AH117)+INDEX(O$69:O$78,$AJ117,1)*($AH117)</f>
        <v>196.62162162162161</v>
      </c>
      <c r="P117" s="686" cm="1">
        <f t="array" aca="1" ref="P117" ca="1">INDEX(P$69:P$78,$AI117,1)*(1-$AH117)+INDEX(P$69:P$78,$AJ117,1)*($AH117)</f>
        <v>730.40540540540542</v>
      </c>
      <c r="Q117" s="687" cm="1">
        <f t="array" aca="1" ref="Q117" ca="1">INDEX(Q$69:Q$78,$AI117,1)*(1-$AH117)+INDEX(Q$69:Q$78,$AJ117,1)*($AH117)</f>
        <v>0.51236486486486488</v>
      </c>
      <c r="R117" s="687" cm="1">
        <f t="array" aca="1" ref="R117" ca="1">INDEX(R$69:R$78,$AI117,1)*(1-$AH117)+INDEX(R$69:R$78,$AJ117,1)*($AH117)</f>
        <v>0.57574324324324322</v>
      </c>
      <c r="S117" s="681" cm="1">
        <f t="array" ref="S117">INDEX([0]!i_pasture_stage_p6z,$J117+1,ROUNDDOWN((ROW($J117)-ROW($J$69))/i_p6_len,0)+1)</f>
        <v>1</v>
      </c>
      <c r="T117" s="687" cm="1">
        <f t="array" aca="1" ref="T117" ca="1">INDEX(T$69:T$78,$AI117,1)*(1-$AH117)+INDEX(T$69:T$78,$AJ117,1)*($AH117)</f>
        <v>0.3</v>
      </c>
      <c r="U117" s="681" cm="1">
        <f t="array" aca="1" ref="U117" ca="1">INDEX(U$69:U$78,$AI117,1)*(1-$AH117)+INDEX(U$69:U$78,$AJ117,1)*($AH117)</f>
        <v>5</v>
      </c>
      <c r="V117" s="687" cm="1">
        <f t="array" aca="1" ref="V117" ca="1">INDEX(V$69:V$78,$AI117,1)*(1-$AH117)+INDEX(V$69:V$78,$AJ117,1)*($AH117)</f>
        <v>4.3243243243243246E-2</v>
      </c>
      <c r="W117" s="273"/>
      <c r="X117" s="836" cm="1">
        <f t="array" aca="1" ref="X117" ca="1">INDEX(X$69:X$78,$AI117,1)*(1-$AH117)+INDEX(X$69:X$78,$AJ117,1)*($AH117)</f>
        <v>0.33</v>
      </c>
      <c r="Y117" s="686" cm="1">
        <f t="array" aca="1" ref="Y117" ca="1">INDEX(Y$69:Y$78,$AI117,1)*(1-$AH117)+INDEX(Y$69:Y$78,$AJ117,1)*($AH117)</f>
        <v>50</v>
      </c>
      <c r="Z117" s="686" cm="1">
        <f t="array" aca="1" ref="Z117" ca="1">INDEX(Z$69:Z$78,$AI117,1)*(1-$AH117)+INDEX(Z$69:Z$78,$AJ117,1)*($AH117)</f>
        <v>50</v>
      </c>
      <c r="AA117" s="686" cm="1">
        <f t="array" aca="1" ref="AA117" ca="1">INDEX(AA$69:AA$78,$AI117,1)*(1-$AH117)+INDEX(AA$69:AA$78,$AJ117,1)*($AH117)</f>
        <v>50</v>
      </c>
      <c r="AB117" s="686" cm="1">
        <f t="array" aca="1" ref="AB117" ca="1">INDEX(AB$69:AB$78,$AI117,1)*(1-$AH117)+INDEX(AB$69:AB$78,$AJ117,1)*($AH117)</f>
        <v>400</v>
      </c>
      <c r="AC117" s="686" cm="1">
        <f t="array" aca="1" ref="AC117" ca="1">INDEX(AC$69:AC$78,$AI117,1)*(1-$AH117)+INDEX(AC$69:AC$78,$AJ117,1)*($AH117)</f>
        <v>400</v>
      </c>
      <c r="AD117" s="686" cm="1">
        <f t="array" aca="1" ref="AD117" ca="1">INDEX(AD$69:AD$78,$AI117,1)*(1-$AH117)+INDEX(AD$69:AD$78,$AJ117,1)*($AH117)</f>
        <v>400</v>
      </c>
      <c r="AE117" s="686" cm="1">
        <f t="array" aca="1" ref="AE117" ca="1">INDEX(AE$69:AE$78,$AI117,1)*(1-$AH117)+INDEX(AE$69:AE$78,$AJ117,1)*($AH117)</f>
        <v>400</v>
      </c>
      <c r="AF117" s="686" cm="1">
        <f t="array" aca="1" ref="AF117" ca="1">INDEX(AF$69:AF$78,$AI117,1)*(1-$AH117)+INDEX(AF$69:AF$78,$AJ117,1)*($AH117)</f>
        <v>400</v>
      </c>
      <c r="AG117" s="686" cm="1">
        <f t="array" aca="1" ref="AG117" ca="1">INDEX(AG$69:AG$78,$AI117,1)*(1-$AH117)+INDEX(AG$69:AG$78,$AJ117,1)*($AH117)</f>
        <v>400</v>
      </c>
      <c r="AH117" s="273">
        <f t="shared" ca="1" si="10"/>
        <v>0.86486486486486491</v>
      </c>
      <c r="AI117" s="273">
        <f t="shared" si="11"/>
        <v>8</v>
      </c>
      <c r="AJ117" s="273">
        <f t="shared" si="12"/>
        <v>9</v>
      </c>
      <c r="AK117" s="289" t="str">
        <f t="shared" si="5"/>
        <v>Dry</v>
      </c>
      <c r="AL117" s="273">
        <f t="shared" si="6"/>
        <v>73</v>
      </c>
      <c r="AM117" s="273"/>
      <c r="AN117" s="345">
        <f t="shared" si="14"/>
        <v>43589</v>
      </c>
      <c r="AO117" s="345">
        <f t="shared" si="8"/>
        <v>43684</v>
      </c>
      <c r="AP117" s="841">
        <f>INDEX(Periods!$F$21:$O$31,INDEX(Annual!EndGS,1,$E117+2)+2,$E117+2)</f>
        <v>43758</v>
      </c>
      <c r="AQ117" s="268"/>
      <c r="AR117" s="255"/>
      <c r="AS117" s="243"/>
      <c r="AT117" s="243"/>
      <c r="AU117" s="243"/>
    </row>
    <row r="118" spans="1:47" hidden="1" outlineLevel="3" x14ac:dyDescent="0.35">
      <c r="A118" s="243"/>
      <c r="B118" s="252"/>
      <c r="C118" s="245">
        <f t="shared" si="9"/>
        <v>4</v>
      </c>
      <c r="D118" s="268"/>
      <c r="E118" s="325">
        <v>3</v>
      </c>
      <c r="F118" s="840">
        <f t="shared" si="4"/>
        <v>43876</v>
      </c>
      <c r="G118" s="268"/>
      <c r="H118" s="289"/>
      <c r="I118" s="341"/>
      <c r="J118" s="341">
        <v>9</v>
      </c>
      <c r="K118" s="500">
        <f>INDEX(Periods!$F$21:$O$30,J118+1,$E118+2)</f>
        <v>43876</v>
      </c>
      <c r="L118" s="517">
        <f t="shared" ca="1" si="13"/>
        <v>49</v>
      </c>
      <c r="M118" s="501"/>
      <c r="N118" s="342"/>
      <c r="O118" s="688" cm="1">
        <f t="array" aca="1" ref="O118" ca="1">INDEX(O$69:O$78,$AI118,1)*(1-$AH118)+INDEX(O$69:O$78,$AJ118,1)*($AH118)</f>
        <v>200</v>
      </c>
      <c r="P118" s="688" cm="1">
        <f t="array" aca="1" ref="P118" ca="1">INDEX(P$69:P$78,$AI118,1)*(1-$AH118)+INDEX(P$69:P$78,$AJ118,1)*($AH118)</f>
        <v>522.22222222222217</v>
      </c>
      <c r="Q118" s="689" cm="1">
        <f t="array" aca="1" ref="Q118" ca="1">INDEX(Q$69:Q$78,$AI118,1)*(1-$AH118)+INDEX(Q$69:Q$78,$AJ118,1)*($AH118)</f>
        <v>0.50111111111111106</v>
      </c>
      <c r="R118" s="689" cm="1">
        <f t="array" aca="1" ref="R118" ca="1">INDEX(R$69:R$78,$AI118,1)*(1-$AH118)+INDEX(R$69:R$78,$AJ118,1)*($AH118)</f>
        <v>0.54333333333333333</v>
      </c>
      <c r="S118" s="682" cm="1">
        <f t="array" ref="S118">INDEX([0]!i_pasture_stage_p6z,$J118+1,ROUNDDOWN((ROW($J118)-ROW($J$69))/i_p6_len,0)+1)</f>
        <v>1</v>
      </c>
      <c r="T118" s="689" cm="1">
        <f t="array" aca="1" ref="T118" ca="1">INDEX(T$69:T$78,$AI118,1)*(1-$AH118)+INDEX(T$69:T$78,$AJ118,1)*($AH118)</f>
        <v>0.3</v>
      </c>
      <c r="U118" s="682" cm="1">
        <f t="array" aca="1" ref="U118" ca="1">INDEX(U$69:U$78,$AI118,1)*(1-$AH118)+INDEX(U$69:U$78,$AJ118,1)*($AH118)</f>
        <v>5</v>
      </c>
      <c r="V118" s="689" cm="1">
        <f t="array" aca="1" ref="V118" ca="1">INDEX(V$69:V$78,$AI118,1)*(1-$AH118)+INDEX(V$69:V$78,$AJ118,1)*($AH118)</f>
        <v>0.1388888888888889</v>
      </c>
      <c r="W118" s="342"/>
      <c r="X118" s="837" cm="1">
        <f t="array" aca="1" ref="X118" ca="1">INDEX(X$69:X$78,$AI118,1)*(1-$AH118)+INDEX(X$69:X$78,$AJ118,1)*($AH118)</f>
        <v>0.33</v>
      </c>
      <c r="Y118" s="688" cm="1">
        <f t="array" aca="1" ref="Y118" ca="1">INDEX(Y$69:Y$78,$AI118,1)*(1-$AH118)+INDEX(Y$69:Y$78,$AJ118,1)*($AH118)</f>
        <v>50</v>
      </c>
      <c r="Z118" s="688" cm="1">
        <f t="array" aca="1" ref="Z118" ca="1">INDEX(Z$69:Z$78,$AI118,1)*(1-$AH118)+INDEX(Z$69:Z$78,$AJ118,1)*($AH118)</f>
        <v>50</v>
      </c>
      <c r="AA118" s="688" cm="1">
        <f t="array" aca="1" ref="AA118" ca="1">INDEX(AA$69:AA$78,$AI118,1)*(1-$AH118)+INDEX(AA$69:AA$78,$AJ118,1)*($AH118)</f>
        <v>50</v>
      </c>
      <c r="AB118" s="688" cm="1">
        <f t="array" aca="1" ref="AB118" ca="1">INDEX(AB$69:AB$78,$AI118,1)*(1-$AH118)+INDEX(AB$69:AB$78,$AJ118,1)*($AH118)</f>
        <v>400</v>
      </c>
      <c r="AC118" s="688" cm="1">
        <f t="array" aca="1" ref="AC118" ca="1">INDEX(AC$69:AC$78,$AI118,1)*(1-$AH118)+INDEX(AC$69:AC$78,$AJ118,1)*($AH118)</f>
        <v>400</v>
      </c>
      <c r="AD118" s="688" cm="1">
        <f t="array" aca="1" ref="AD118" ca="1">INDEX(AD$69:AD$78,$AI118,1)*(1-$AH118)+INDEX(AD$69:AD$78,$AJ118,1)*($AH118)</f>
        <v>400</v>
      </c>
      <c r="AE118" s="688" cm="1">
        <f t="array" aca="1" ref="AE118" ca="1">INDEX(AE$69:AE$78,$AI118,1)*(1-$AH118)+INDEX(AE$69:AE$78,$AJ118,1)*($AH118)</f>
        <v>400</v>
      </c>
      <c r="AF118" s="688" cm="1">
        <f t="array" aca="1" ref="AF118" ca="1">INDEX(AF$69:AF$78,$AI118,1)*(1-$AH118)+INDEX(AF$69:AF$78,$AJ118,1)*($AH118)</f>
        <v>400</v>
      </c>
      <c r="AG118" s="688" cm="1">
        <f t="array" aca="1" ref="AG118" ca="1">INDEX(AG$69:AG$78,$AI118,1)*(1-$AH118)+INDEX(AG$69:AG$78,$AJ118,1)*($AH118)</f>
        <v>400</v>
      </c>
      <c r="AH118" s="273">
        <f t="shared" ca="1" si="10"/>
        <v>0.88888888888888884</v>
      </c>
      <c r="AI118" s="273">
        <f t="shared" si="11"/>
        <v>9</v>
      </c>
      <c r="AJ118" s="273">
        <f t="shared" si="12"/>
        <v>10</v>
      </c>
      <c r="AK118" s="289" t="str">
        <f t="shared" si="5"/>
        <v>Dry</v>
      </c>
      <c r="AL118" s="273">
        <f t="shared" si="6"/>
        <v>118</v>
      </c>
      <c r="AM118" s="273"/>
      <c r="AN118" s="345">
        <f t="shared" si="14"/>
        <v>43589</v>
      </c>
      <c r="AO118" s="345">
        <f t="shared" si="8"/>
        <v>43684</v>
      </c>
      <c r="AP118" s="841">
        <f>INDEX(Periods!$F$21:$O$31,INDEX(Annual!EndGS,1,$E118+2)+2,$E118+2)</f>
        <v>43758</v>
      </c>
      <c r="AQ118" s="268"/>
      <c r="AR118" s="255"/>
      <c r="AS118" s="243"/>
      <c r="AT118" s="243"/>
      <c r="AU118" s="243"/>
    </row>
    <row r="119" spans="1:47" outlineLevel="2" collapsed="1" x14ac:dyDescent="0.35">
      <c r="A119" s="243"/>
      <c r="B119" s="252"/>
      <c r="C119" s="245">
        <f>INT($C$29)+2</f>
        <v>3</v>
      </c>
      <c r="D119" s="268"/>
      <c r="E119" s="325">
        <v>4</v>
      </c>
      <c r="F119" s="840">
        <f t="shared" si="4"/>
        <v>43924</v>
      </c>
      <c r="G119" s="268"/>
      <c r="H119" s="289"/>
      <c r="I119" s="507" t="s">
        <v>740</v>
      </c>
      <c r="J119" s="507">
        <v>0</v>
      </c>
      <c r="K119" s="508">
        <f>INDEX(Periods!$F$21:$O$30,J119+1,$E119+2)</f>
        <v>43560</v>
      </c>
      <c r="L119" s="518">
        <f t="shared" ca="1" si="13"/>
        <v>46</v>
      </c>
      <c r="M119" s="509"/>
      <c r="N119" s="510"/>
      <c r="O119" s="684" cm="1">
        <f t="array" aca="1" ref="O119" ca="1">INDEX(O$69:O$78,$AI119,1)*(1-$AH119)+INDEX(O$69:O$78,$AJ119,1)*($AH119)</f>
        <v>200</v>
      </c>
      <c r="P119" s="684" cm="1">
        <f t="array" aca="1" ref="P119" ca="1">INDEX(P$69:P$78,$AI119,1)*(1-$AH119)+INDEX(P$69:P$78,$AJ119,1)*($AH119)</f>
        <v>352</v>
      </c>
      <c r="Q119" s="685" cm="1">
        <f t="array" aca="1" ref="Q119" ca="1">INDEX(Q$69:Q$78,$AI119,1)*(1-$AH119)+INDEX(Q$69:Q$78,$AJ119,1)*($AH119)</f>
        <v>0.81</v>
      </c>
      <c r="R119" s="685" cm="1">
        <f t="array" aca="1" ref="R119" ca="1">INDEX(R$69:R$78,$AI119,1)*(1-$AH119)+INDEX(R$69:R$78,$AJ119,1)*($AH119)</f>
        <v>0.81</v>
      </c>
      <c r="S119" s="683" cm="1">
        <f t="array" ref="S119">INDEX([0]!i_pasture_stage_p6z,$J119+1,ROUNDDOWN((ROW($J119)-ROW($J$69))/i_p6_len,0)+1)</f>
        <v>1</v>
      </c>
      <c r="T119" s="685" cm="1">
        <f t="array" aca="1" ref="T119" ca="1">INDEX(T$69:T$78,$AI119,1)*(1-$AH119)+INDEX(T$69:T$78,$AJ119,1)*($AH119)</f>
        <v>0.3</v>
      </c>
      <c r="U119" s="683" cm="1">
        <f t="array" aca="1" ref="U119" ca="1">INDEX(U$69:U$78,$AI119,1)*(1-$AH119)+INDEX(U$69:U$78,$AJ119,1)*($AH119)</f>
        <v>5</v>
      </c>
      <c r="V119" s="685" cm="1">
        <f t="array" aca="1" ref="V119" ca="1">INDEX(V$69:V$78,$AI119,1)*(1-$AH119)+INDEX(V$69:V$78,$AJ119,1)*($AH119)</f>
        <v>0.1</v>
      </c>
      <c r="W119" s="510"/>
      <c r="X119" s="835" cm="1">
        <f t="array" aca="1" ref="X119" ca="1">INDEX(X$69:X$78,$AI119,1)*(1-$AH119)+INDEX(X$69:X$78,$AJ119,1)*($AH119)</f>
        <v>1</v>
      </c>
      <c r="Y119" s="684" cm="1">
        <f t="array" aca="1" ref="Y119" ca="1">INDEX(Y$69:Y$78,$AI119,1)*(1-$AH119)+INDEX(Y$69:Y$78,$AJ119,1)*($AH119)</f>
        <v>50</v>
      </c>
      <c r="Z119" s="684" cm="1">
        <f t="array" aca="1" ref="Z119" ca="1">INDEX(Z$69:Z$78,$AI119,1)*(1-$AH119)+INDEX(Z$69:Z$78,$AJ119,1)*($AH119)</f>
        <v>50</v>
      </c>
      <c r="AA119" s="684" cm="1">
        <f t="array" aca="1" ref="AA119" ca="1">INDEX(AA$69:AA$78,$AI119,1)*(1-$AH119)+INDEX(AA$69:AA$78,$AJ119,1)*($AH119)</f>
        <v>50</v>
      </c>
      <c r="AB119" s="684" cm="1">
        <f t="array" aca="1" ref="AB119" ca="1">INDEX(AB$69:AB$78,$AI119,1)*(1-$AH119)+INDEX(AB$69:AB$78,$AJ119,1)*($AH119)</f>
        <v>100</v>
      </c>
      <c r="AC119" s="684" cm="1">
        <f t="array" aca="1" ref="AC119" ca="1">INDEX(AC$69:AC$78,$AI119,1)*(1-$AH119)+INDEX(AC$69:AC$78,$AJ119,1)*($AH119)</f>
        <v>400</v>
      </c>
      <c r="AD119" s="684" cm="1">
        <f t="array" aca="1" ref="AD119" ca="1">INDEX(AD$69:AD$78,$AI119,1)*(1-$AH119)+INDEX(AD$69:AD$78,$AJ119,1)*($AH119)</f>
        <v>400</v>
      </c>
      <c r="AE119" s="684" cm="1">
        <f t="array" aca="1" ref="AE119" ca="1">INDEX(AE$69:AE$78,$AI119,1)*(1-$AH119)+INDEX(AE$69:AE$78,$AJ119,1)*($AH119)</f>
        <v>400</v>
      </c>
      <c r="AF119" s="684" cm="1">
        <f t="array" aca="1" ref="AF119" ca="1">INDEX(AF$69:AF$78,$AI119,1)*(1-$AH119)+INDEX(AF$69:AF$78,$AJ119,1)*($AH119)</f>
        <v>400</v>
      </c>
      <c r="AG119" s="684" cm="1">
        <f t="array" aca="1" ref="AG119" ca="1">INDEX(AG$69:AG$78,$AI119,1)*(1-$AH119)+INDEX(AG$69:AG$78,$AJ119,1)*($AH119)</f>
        <v>400</v>
      </c>
      <c r="AH119" s="273">
        <f t="shared" ca="1" si="10"/>
        <v>0.125</v>
      </c>
      <c r="AI119" s="273">
        <f t="shared" si="11"/>
        <v>1</v>
      </c>
      <c r="AJ119" s="273">
        <f t="shared" si="12"/>
        <v>1</v>
      </c>
      <c r="AK119" s="289" t="str">
        <f t="shared" si="5"/>
        <v>Dry</v>
      </c>
      <c r="AL119" s="273">
        <f t="shared" si="6"/>
        <v>176</v>
      </c>
      <c r="AM119" s="273"/>
      <c r="AN119" s="345">
        <f t="shared" si="14"/>
        <v>43606</v>
      </c>
      <c r="AO119" s="345">
        <f t="shared" si="8"/>
        <v>43684</v>
      </c>
      <c r="AP119" s="841">
        <f>INDEX(Periods!$F$21:$O$31,INDEX(Annual!EndGS,1,$E119+2)+2,$E119+2)</f>
        <v>43748</v>
      </c>
      <c r="AQ119" s="268"/>
      <c r="AR119" s="255"/>
      <c r="AS119" s="243"/>
      <c r="AT119" s="243"/>
      <c r="AU119" s="243"/>
    </row>
    <row r="120" spans="1:47" hidden="1" outlineLevel="3" collapsed="1" x14ac:dyDescent="0.35">
      <c r="A120" s="243"/>
      <c r="B120" s="252"/>
      <c r="C120" s="245">
        <f t="shared" si="9"/>
        <v>4</v>
      </c>
      <c r="D120" s="268"/>
      <c r="E120" s="325">
        <v>4</v>
      </c>
      <c r="F120" s="840">
        <f t="shared" si="4"/>
        <v>43606</v>
      </c>
      <c r="G120" s="268"/>
      <c r="H120" s="289"/>
      <c r="I120" s="289"/>
      <c r="J120" s="289">
        <v>1</v>
      </c>
      <c r="K120" s="479">
        <f>INDEX(Periods!$F$21:$O$30,J120+1,$E120+2)</f>
        <v>43606</v>
      </c>
      <c r="L120" s="480">
        <f t="shared" ca="1" si="13"/>
        <v>25</v>
      </c>
      <c r="M120" s="305"/>
      <c r="N120" s="273"/>
      <c r="O120" s="686" cm="1">
        <f t="array" aca="1" ref="O120" ca="1">INDEX(O$69:O$78,$AI120,1)*(1-$AH120)+INDEX(O$69:O$78,$AJ120,1)*($AH120)</f>
        <v>200</v>
      </c>
      <c r="P120" s="686" cm="1">
        <f t="array" aca="1" ref="P120" ca="1">INDEX(P$69:P$78,$AI120,1)*(1-$AH120)+INDEX(P$69:P$78,$AJ120,1)*($AH120)</f>
        <v>550</v>
      </c>
      <c r="Q120" s="687" cm="1">
        <f t="array" aca="1" ref="Q120" ca="1">INDEX(Q$69:Q$78,$AI120,1)*(1-$AH120)+INDEX(Q$69:Q$78,$AJ120,1)*($AH120)</f>
        <v>0.81</v>
      </c>
      <c r="R120" s="687" cm="1">
        <f t="array" aca="1" ref="R120" ca="1">INDEX(R$69:R$78,$AI120,1)*(1-$AH120)+INDEX(R$69:R$78,$AJ120,1)*($AH120)</f>
        <v>0.81</v>
      </c>
      <c r="S120" s="681" cm="1">
        <f t="array" ref="S120">INDEX([0]!i_pasture_stage_p6z,$J120+1,ROUNDDOWN((ROW($J120)-ROW($J$69))/i_p6_len,0)+1)</f>
        <v>0</v>
      </c>
      <c r="T120" s="687" cm="1">
        <f t="array" aca="1" ref="T120" ca="1">INDEX(T$69:T$78,$AI120,1)*(1-$AH120)+INDEX(T$69:T$78,$AJ120,1)*($AH120)</f>
        <v>0.3</v>
      </c>
      <c r="U120" s="681" cm="1">
        <f t="array" aca="1" ref="U120" ca="1">INDEX(U$69:U$78,$AI120,1)*(1-$AH120)+INDEX(U$69:U$78,$AJ120,1)*($AH120)</f>
        <v>5</v>
      </c>
      <c r="V120" s="687" cm="1">
        <f t="array" aca="1" ref="V120" ca="1">INDEX(V$69:V$78,$AI120,1)*(1-$AH120)+INDEX(V$69:V$78,$AJ120,1)*($AH120)</f>
        <v>0.05</v>
      </c>
      <c r="W120" s="273"/>
      <c r="X120" s="836" cm="1">
        <f t="array" aca="1" ref="X120" ca="1">INDEX(X$69:X$78,$AI120,1)*(1-$AH120)+INDEX(X$69:X$78,$AJ120,1)*($AH120)</f>
        <v>1</v>
      </c>
      <c r="Y120" s="686" cm="1">
        <f t="array" aca="1" ref="Y120" ca="1">INDEX(Y$69:Y$78,$AI120,1)*(1-$AH120)+INDEX(Y$69:Y$78,$AJ120,1)*($AH120)</f>
        <v>50</v>
      </c>
      <c r="Z120" s="686" cm="1">
        <f t="array" aca="1" ref="Z120" ca="1">INDEX(Z$69:Z$78,$AI120,1)*(1-$AH120)+INDEX(Z$69:Z$78,$AJ120,1)*($AH120)</f>
        <v>50</v>
      </c>
      <c r="AA120" s="686" cm="1">
        <f t="array" aca="1" ref="AA120" ca="1">INDEX(AA$69:AA$78,$AI120,1)*(1-$AH120)+INDEX(AA$69:AA$78,$AJ120,1)*($AH120)</f>
        <v>50</v>
      </c>
      <c r="AB120" s="686" cm="1">
        <f t="array" aca="1" ref="AB120" ca="1">INDEX(AB$69:AB$78,$AI120,1)*(1-$AH120)+INDEX(AB$69:AB$78,$AJ120,1)*($AH120)</f>
        <v>100</v>
      </c>
      <c r="AC120" s="686" cm="1">
        <f t="array" aca="1" ref="AC120" ca="1">INDEX(AC$69:AC$78,$AI120,1)*(1-$AH120)+INDEX(AC$69:AC$78,$AJ120,1)*($AH120)</f>
        <v>150</v>
      </c>
      <c r="AD120" s="686" cm="1">
        <f t="array" aca="1" ref="AD120" ca="1">INDEX(AD$69:AD$78,$AI120,1)*(1-$AH120)+INDEX(AD$69:AD$78,$AJ120,1)*($AH120)</f>
        <v>150</v>
      </c>
      <c r="AE120" s="686" cm="1">
        <f t="array" aca="1" ref="AE120" ca="1">INDEX(AE$69:AE$78,$AI120,1)*(1-$AH120)+INDEX(AE$69:AE$78,$AJ120,1)*($AH120)</f>
        <v>400</v>
      </c>
      <c r="AF120" s="686" cm="1">
        <f t="array" aca="1" ref="AF120" ca="1">INDEX(AF$69:AF$78,$AI120,1)*(1-$AH120)+INDEX(AF$69:AF$78,$AJ120,1)*($AH120)</f>
        <v>400</v>
      </c>
      <c r="AG120" s="686" cm="1">
        <f t="array" aca="1" ref="AG120" ca="1">INDEX(AG$69:AG$78,$AI120,1)*(1-$AH120)+INDEX(AG$69:AG$78,$AJ120,1)*($AH120)</f>
        <v>400</v>
      </c>
      <c r="AH120" s="273">
        <f t="shared" ca="1" si="10"/>
        <v>0</v>
      </c>
      <c r="AI120" s="273">
        <f t="shared" si="11"/>
        <v>2</v>
      </c>
      <c r="AJ120" s="273">
        <f t="shared" si="12"/>
        <v>3</v>
      </c>
      <c r="AK120" s="289" t="str">
        <f t="shared" si="5"/>
        <v>Early</v>
      </c>
      <c r="AL120" s="273">
        <f t="shared" si="6"/>
        <v>0</v>
      </c>
      <c r="AM120" s="273"/>
      <c r="AN120" s="345">
        <f t="shared" si="14"/>
        <v>43606</v>
      </c>
      <c r="AO120" s="345">
        <f t="shared" si="8"/>
        <v>43684</v>
      </c>
      <c r="AP120" s="841">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0">
        <f t="shared" si="4"/>
        <v>43631</v>
      </c>
      <c r="G121" s="268"/>
      <c r="H121" s="289"/>
      <c r="I121" s="289"/>
      <c r="J121" s="289">
        <v>2</v>
      </c>
      <c r="K121" s="479">
        <f>INDEX(Periods!$F$21:$O$30,J121+1,$E121+2)</f>
        <v>43631</v>
      </c>
      <c r="L121" s="480">
        <f t="shared" ca="1" si="13"/>
        <v>53</v>
      </c>
      <c r="M121" s="305"/>
      <c r="N121" s="273"/>
      <c r="O121" s="686" cm="1">
        <f t="array" aca="1" ref="O121" ca="1">INDEX(O$69:O$78,$AI121,1)*(1-$AH121)+INDEX(O$69:O$78,$AJ121,1)*($AH121)</f>
        <v>240.32258064516128</v>
      </c>
      <c r="P121" s="686" cm="1">
        <f t="array" aca="1" ref="P121" ca="1">INDEX(P$69:P$78,$AI121,1)*(1-$AH121)+INDEX(P$69:P$78,$AJ121,1)*($AH121)</f>
        <v>1074.1935483870966</v>
      </c>
      <c r="Q121" s="687" cm="1">
        <f t="array" aca="1" ref="Q121" ca="1">INDEX(Q$69:Q$78,$AI121,1)*(1-$AH121)+INDEX(Q$69:Q$78,$AJ121,1)*($AH121)</f>
        <v>0.81</v>
      </c>
      <c r="R121" s="687" cm="1">
        <f t="array" aca="1" ref="R121" ca="1">INDEX(R$69:R$78,$AI121,1)*(1-$AH121)+INDEX(R$69:R$78,$AJ121,1)*($AH121)</f>
        <v>0.81</v>
      </c>
      <c r="S121" s="681" cm="1">
        <f t="array" ref="S121">INDEX([0]!i_pasture_stage_p6z,$J121+1,ROUNDDOWN((ROW($J121)-ROW($J$69))/i_p6_len,0)+1)</f>
        <v>0.8392857142857143</v>
      </c>
      <c r="T121" s="687" cm="1">
        <f t="array" aca="1" ref="T121" ca="1">INDEX(T$69:T$78,$AI121,1)*(1-$AH121)+INDEX(T$69:T$78,$AJ121,1)*($AH121)</f>
        <v>0.3</v>
      </c>
      <c r="U121" s="681" cm="1">
        <f t="array" aca="1" ref="U121" ca="1">INDEX(U$69:U$78,$AI121,1)*(1-$AH121)+INDEX(U$69:U$78,$AJ121,1)*($AH121)</f>
        <v>5</v>
      </c>
      <c r="V121" s="687" cm="1">
        <f t="array" aca="1" ref="V121" ca="1">INDEX(V$69:V$78,$AI121,1)*(1-$AH121)+INDEX(V$69:V$78,$AJ121,1)*($AH121)</f>
        <v>9.6774193548387136E-3</v>
      </c>
      <c r="W121" s="273"/>
      <c r="X121" s="836" cm="1">
        <f t="array" aca="1" ref="X121" ca="1">INDEX(X$69:X$78,$AI121,1)*(1-$AH121)+INDEX(X$69:X$78,$AJ121,1)*($AH121)</f>
        <v>1</v>
      </c>
      <c r="Y121" s="686" cm="1">
        <f t="array" aca="1" ref="Y121" ca="1">INDEX(Y$69:Y$78,$AI121,1)*(1-$AH121)+INDEX(Y$69:Y$78,$AJ121,1)*($AH121)</f>
        <v>50</v>
      </c>
      <c r="Z121" s="686" cm="1">
        <f t="array" aca="1" ref="Z121" ca="1">INDEX(Z$69:Z$78,$AI121,1)*(1-$AH121)+INDEX(Z$69:Z$78,$AJ121,1)*($AH121)</f>
        <v>50</v>
      </c>
      <c r="AA121" s="686" cm="1">
        <f t="array" aca="1" ref="AA121" ca="1">INDEX(AA$69:AA$78,$AI121,1)*(1-$AH121)+INDEX(AA$69:AA$78,$AJ121,1)*($AH121)</f>
        <v>50</v>
      </c>
      <c r="AB121" s="686" cm="1">
        <f t="array" aca="1" ref="AB121" ca="1">INDEX(AB$69:AB$78,$AI121,1)*(1-$AH121)+INDEX(AB$69:AB$78,$AJ121,1)*($AH121)</f>
        <v>140.32258064516128</v>
      </c>
      <c r="AC121" s="686" cm="1">
        <f t="array" aca="1" ref="AC121" ca="1">INDEX(AC$69:AC$78,$AI121,1)*(1-$AH121)+INDEX(AC$69:AC$78,$AJ121,1)*($AH121)</f>
        <v>109.67741935483872</v>
      </c>
      <c r="AD121" s="686" cm="1">
        <f t="array" aca="1" ref="AD121" ca="1">INDEX(AD$69:AD$78,$AI121,1)*(1-$AH121)+INDEX(AD$69:AD$78,$AJ121,1)*($AH121)</f>
        <v>150</v>
      </c>
      <c r="AE121" s="686" cm="1">
        <f t="array" aca="1" ref="AE121" ca="1">INDEX(AE$69:AE$78,$AI121,1)*(1-$AH121)+INDEX(AE$69:AE$78,$AJ121,1)*($AH121)</f>
        <v>400</v>
      </c>
      <c r="AF121" s="686" cm="1">
        <f t="array" aca="1" ref="AF121" ca="1">INDEX(AF$69:AF$78,$AI121,1)*(1-$AH121)+INDEX(AF$69:AF$78,$AJ121,1)*($AH121)</f>
        <v>400</v>
      </c>
      <c r="AG121" s="686" cm="1">
        <f t="array" aca="1" ref="AG121" ca="1">INDEX(AG$69:AG$78,$AI121,1)*(1-$AH121)+INDEX(AG$69:AG$78,$AJ121,1)*($AH121)</f>
        <v>400</v>
      </c>
      <c r="AH121" s="273">
        <f t="shared" ca="1" si="10"/>
        <v>0.80645161290322576</v>
      </c>
      <c r="AI121" s="273">
        <f t="shared" si="11"/>
        <v>2</v>
      </c>
      <c r="AJ121" s="273">
        <f t="shared" si="12"/>
        <v>3</v>
      </c>
      <c r="AK121" s="289" t="str">
        <f t="shared" si="5"/>
        <v>Early</v>
      </c>
      <c r="AL121" s="273">
        <f t="shared" si="6"/>
        <v>25</v>
      </c>
      <c r="AM121" s="273"/>
      <c r="AN121" s="345">
        <f t="shared" si="14"/>
        <v>43606</v>
      </c>
      <c r="AO121" s="345">
        <f t="shared" si="8"/>
        <v>43684</v>
      </c>
      <c r="AP121" s="841">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0">
        <f t="shared" si="4"/>
        <v>43684</v>
      </c>
      <c r="G122" s="268"/>
      <c r="H122" s="289"/>
      <c r="I122" s="289"/>
      <c r="J122" s="289">
        <v>3</v>
      </c>
      <c r="K122" s="479">
        <f>INDEX(Periods!$F$21:$O$30,J122+1,$E122+2)</f>
        <v>43684</v>
      </c>
      <c r="L122" s="480">
        <f t="shared" ca="1" si="13"/>
        <v>25</v>
      </c>
      <c r="M122" s="305"/>
      <c r="N122" s="273"/>
      <c r="O122" s="686" cm="1">
        <f t="array" aca="1" ref="O122" ca="1">INDEX(O$69:O$78,$AI122,1)*(1-$AH122)+INDEX(O$69:O$78,$AJ122,1)*($AH122)</f>
        <v>300</v>
      </c>
      <c r="P122" s="686" cm="1">
        <f t="array" aca="1" ref="P122" ca="1">INDEX(P$69:P$78,$AI122,1)*(1-$AH122)+INDEX(P$69:P$78,$AJ122,1)*($AH122)</f>
        <v>2456</v>
      </c>
      <c r="Q122" s="687" cm="1">
        <f t="array" aca="1" ref="Q122" ca="1">INDEX(Q$69:Q$78,$AI122,1)*(1-$AH122)+INDEX(Q$69:Q$78,$AJ122,1)*($AH122)</f>
        <v>0.8</v>
      </c>
      <c r="R122" s="687" cm="1">
        <f t="array" aca="1" ref="R122" ca="1">INDEX(R$69:R$78,$AI122,1)*(1-$AH122)+INDEX(R$69:R$78,$AJ122,1)*($AH122)</f>
        <v>0.8</v>
      </c>
      <c r="S122" s="681" cm="1">
        <f t="array" ref="S122">INDEX([0]!i_pasture_stage_p6z,$J122+1,ROUNDDOWN((ROW($J122)-ROW($J$69))/i_p6_len,0)+1)</f>
        <v>1</v>
      </c>
      <c r="T122" s="687" cm="1">
        <f t="array" aca="1" ref="T122" ca="1">INDEX(T$69:T$78,$AI122,1)*(1-$AH122)+INDEX(T$69:T$78,$AJ122,1)*($AH122)</f>
        <v>0.3</v>
      </c>
      <c r="U122" s="681" cm="1">
        <f t="array" aca="1" ref="U122" ca="1">INDEX(U$69:U$78,$AI122,1)*(1-$AH122)+INDEX(U$69:U$78,$AJ122,1)*($AH122)</f>
        <v>5</v>
      </c>
      <c r="V122" s="687" cm="1">
        <f t="array" aca="1" ref="V122" ca="1">INDEX(V$69:V$78,$AI122,1)*(1-$AH122)+INDEX(V$69:V$78,$AJ122,1)*($AH122)</f>
        <v>0</v>
      </c>
      <c r="W122" s="273"/>
      <c r="X122" s="836" cm="1">
        <f t="array" aca="1" ref="X122" ca="1">INDEX(X$69:X$78,$AI122,1)*(1-$AH122)+INDEX(X$69:X$78,$AJ122,1)*($AH122)</f>
        <v>1</v>
      </c>
      <c r="Y122" s="686" cm="1">
        <f t="array" aca="1" ref="Y122" ca="1">INDEX(Y$69:Y$78,$AI122,1)*(1-$AH122)+INDEX(Y$69:Y$78,$AJ122,1)*($AH122)</f>
        <v>50</v>
      </c>
      <c r="Z122" s="686" cm="1">
        <f t="array" aca="1" ref="Z122" ca="1">INDEX(Z$69:Z$78,$AI122,1)*(1-$AH122)+INDEX(Z$69:Z$78,$AJ122,1)*($AH122)</f>
        <v>50</v>
      </c>
      <c r="AA122" s="686" cm="1">
        <f t="array" aca="1" ref="AA122" ca="1">INDEX(AA$69:AA$78,$AI122,1)*(1-$AH122)+INDEX(AA$69:AA$78,$AJ122,1)*($AH122)</f>
        <v>50</v>
      </c>
      <c r="AB122" s="686" cm="1">
        <f t="array" aca="1" ref="AB122" ca="1">INDEX(AB$69:AB$78,$AI122,1)*(1-$AH122)+INDEX(AB$69:AB$78,$AJ122,1)*($AH122)</f>
        <v>150</v>
      </c>
      <c r="AC122" s="686" cm="1">
        <f t="array" aca="1" ref="AC122" ca="1">INDEX(AC$69:AC$78,$AI122,1)*(1-$AH122)+INDEX(AC$69:AC$78,$AJ122,1)*($AH122)</f>
        <v>150</v>
      </c>
      <c r="AD122" s="686" cm="1">
        <f t="array" aca="1" ref="AD122" ca="1">INDEX(AD$69:AD$78,$AI122,1)*(1-$AH122)+INDEX(AD$69:AD$78,$AJ122,1)*($AH122)</f>
        <v>100</v>
      </c>
      <c r="AE122" s="686" cm="1">
        <f t="array" aca="1" ref="AE122" ca="1">INDEX(AE$69:AE$78,$AI122,1)*(1-$AH122)+INDEX(AE$69:AE$78,$AJ122,1)*($AH122)</f>
        <v>400</v>
      </c>
      <c r="AF122" s="686" cm="1">
        <f t="array" aca="1" ref="AF122" ca="1">INDEX(AF$69:AF$78,$AI122,1)*(1-$AH122)+INDEX(AF$69:AF$78,$AJ122,1)*($AH122)</f>
        <v>400</v>
      </c>
      <c r="AG122" s="686" cm="1">
        <f t="array" aca="1" ref="AG122" ca="1">INDEX(AG$69:AG$78,$AI122,1)*(1-$AH122)+INDEX(AG$69:AG$78,$AJ122,1)*($AH122)</f>
        <v>400</v>
      </c>
      <c r="AH122" s="273">
        <f t="shared" ca="1" si="10"/>
        <v>0</v>
      </c>
      <c r="AI122" s="273">
        <f t="shared" si="11"/>
        <v>4</v>
      </c>
      <c r="AJ122" s="273">
        <f t="shared" si="12"/>
        <v>5</v>
      </c>
      <c r="AK122" s="289" t="str">
        <f t="shared" si="5"/>
        <v>Late</v>
      </c>
      <c r="AL122" s="273">
        <f t="shared" si="6"/>
        <v>0</v>
      </c>
      <c r="AM122" s="273"/>
      <c r="AN122" s="345">
        <f t="shared" si="14"/>
        <v>43606</v>
      </c>
      <c r="AO122" s="345">
        <f t="shared" si="8"/>
        <v>43684</v>
      </c>
      <c r="AP122" s="841">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0">
        <f t="shared" si="4"/>
        <v>43709</v>
      </c>
      <c r="G123" s="268"/>
      <c r="H123" s="289"/>
      <c r="I123" s="289"/>
      <c r="J123" s="289">
        <v>4</v>
      </c>
      <c r="K123" s="479">
        <f>INDEX(Periods!$F$21:$O$30,J123+1,$E123+2)</f>
        <v>43709</v>
      </c>
      <c r="L123" s="480">
        <f t="shared" ca="1" si="13"/>
        <v>29</v>
      </c>
      <c r="M123" s="305"/>
      <c r="N123" s="273"/>
      <c r="O123" s="686" cm="1">
        <f t="array" aca="1" ref="O123" ca="1">INDEX(O$69:O$78,$AI123,1)*(1-$AH123)+INDEX(O$69:O$78,$AJ123,1)*($AH123)</f>
        <v>500</v>
      </c>
      <c r="P123" s="686" cm="1">
        <f t="array" aca="1" ref="P123" ca="1">INDEX(P$69:P$78,$AI123,1)*(1-$AH123)+INDEX(P$69:P$78,$AJ123,1)*($AH123)</f>
        <v>3598</v>
      </c>
      <c r="Q123" s="687" cm="1">
        <f t="array" aca="1" ref="Q123" ca="1">INDEX(Q$69:Q$78,$AI123,1)*(1-$AH123)+INDEX(Q$69:Q$78,$AJ123,1)*($AH123)</f>
        <v>0.76</v>
      </c>
      <c r="R123" s="687" cm="1">
        <f t="array" aca="1" ref="R123" ca="1">INDEX(R$69:R$78,$AI123,1)*(1-$AH123)+INDEX(R$69:R$78,$AJ123,1)*($AH123)</f>
        <v>0.78</v>
      </c>
      <c r="S123" s="681" cm="1">
        <f t="array" ref="S123">INDEX([0]!i_pasture_stage_p6z,$J123+1,ROUNDDOWN((ROW($J123)-ROW($J$69))/i_p6_len,0)+1)</f>
        <v>1</v>
      </c>
      <c r="T123" s="687" cm="1">
        <f t="array" aca="1" ref="T123" ca="1">INDEX(T$69:T$78,$AI123,1)*(1-$AH123)+INDEX(T$69:T$78,$AJ123,1)*($AH123)</f>
        <v>0.3</v>
      </c>
      <c r="U123" s="681" cm="1">
        <f t="array" aca="1" ref="U123" ca="1">INDEX(U$69:U$78,$AI123,1)*(1-$AH123)+INDEX(U$69:U$78,$AJ123,1)*($AH123)</f>
        <v>5</v>
      </c>
      <c r="V123" s="687" cm="1">
        <f t="array" aca="1" ref="V123" ca="1">INDEX(V$69:V$78,$AI123,1)*(1-$AH123)+INDEX(V$69:V$78,$AJ123,1)*($AH123)</f>
        <v>0</v>
      </c>
      <c r="W123" s="273"/>
      <c r="X123" s="836" cm="1">
        <f t="array" aca="1" ref="X123" ca="1">INDEX(X$69:X$78,$AI123,1)*(1-$AH123)+INDEX(X$69:X$78,$AJ123,1)*($AH123)</f>
        <v>0.75</v>
      </c>
      <c r="Y123" s="686" cm="1">
        <f t="array" aca="1" ref="Y123" ca="1">INDEX(Y$69:Y$78,$AI123,1)*(1-$AH123)+INDEX(Y$69:Y$78,$AJ123,1)*($AH123)</f>
        <v>50</v>
      </c>
      <c r="Z123" s="686" cm="1">
        <f t="array" aca="1" ref="Z123" ca="1">INDEX(Z$69:Z$78,$AI123,1)*(1-$AH123)+INDEX(Z$69:Z$78,$AJ123,1)*($AH123)</f>
        <v>50</v>
      </c>
      <c r="AA123" s="686" cm="1">
        <f t="array" aca="1" ref="AA123" ca="1">INDEX(AA$69:AA$78,$AI123,1)*(1-$AH123)+INDEX(AA$69:AA$78,$AJ123,1)*($AH123)</f>
        <v>50</v>
      </c>
      <c r="AB123" s="686" cm="1">
        <f t="array" aca="1" ref="AB123" ca="1">INDEX(AB$69:AB$78,$AI123,1)*(1-$AH123)+INDEX(AB$69:AB$78,$AJ123,1)*($AH123)</f>
        <v>150</v>
      </c>
      <c r="AC123" s="686" cm="1">
        <f t="array" aca="1" ref="AC123" ca="1">INDEX(AC$69:AC$78,$AI123,1)*(1-$AH123)+INDEX(AC$69:AC$78,$AJ123,1)*($AH123)</f>
        <v>150</v>
      </c>
      <c r="AD123" s="686" cm="1">
        <f t="array" aca="1" ref="AD123" ca="1">INDEX(AD$69:AD$78,$AI123,1)*(1-$AH123)+INDEX(AD$69:AD$78,$AJ123,1)*($AH123)</f>
        <v>150</v>
      </c>
      <c r="AE123" s="686" cm="1">
        <f t="array" aca="1" ref="AE123" ca="1">INDEX(AE$69:AE$78,$AI123,1)*(1-$AH123)+INDEX(AE$69:AE$78,$AJ123,1)*($AH123)</f>
        <v>400</v>
      </c>
      <c r="AF123" s="686" cm="1">
        <f t="array" aca="1" ref="AF123" ca="1">INDEX(AF$69:AF$78,$AI123,1)*(1-$AH123)+INDEX(AF$69:AF$78,$AJ123,1)*($AH123)</f>
        <v>400</v>
      </c>
      <c r="AG123" s="686" cm="1">
        <f t="array" aca="1" ref="AG123" ca="1">INDEX(AG$69:AG$78,$AI123,1)*(1-$AH123)+INDEX(AG$69:AG$78,$AJ123,1)*($AH123)</f>
        <v>400</v>
      </c>
      <c r="AH123" s="273">
        <f t="shared" ca="1" si="10"/>
        <v>0</v>
      </c>
      <c r="AI123" s="273">
        <f t="shared" si="11"/>
        <v>5</v>
      </c>
      <c r="AJ123" s="273">
        <f t="shared" si="12"/>
        <v>6</v>
      </c>
      <c r="AK123" s="289" t="str">
        <f t="shared" si="5"/>
        <v>Late</v>
      </c>
      <c r="AL123" s="273">
        <f t="shared" si="6"/>
        <v>25</v>
      </c>
      <c r="AM123" s="273"/>
      <c r="AN123" s="345">
        <f t="shared" si="14"/>
        <v>43606</v>
      </c>
      <c r="AO123" s="345">
        <f t="shared" si="8"/>
        <v>43684</v>
      </c>
      <c r="AP123" s="841">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0">
        <f t="shared" si="4"/>
        <v>43738</v>
      </c>
      <c r="G124" s="268"/>
      <c r="H124" s="289"/>
      <c r="I124" s="289"/>
      <c r="J124" s="289">
        <v>5</v>
      </c>
      <c r="K124" s="479">
        <f>INDEX(Periods!$F$21:$O$30,J124+1,$E124+2)</f>
        <v>43738</v>
      </c>
      <c r="L124" s="480">
        <f t="shared" ca="1" si="13"/>
        <v>10</v>
      </c>
      <c r="M124" s="305"/>
      <c r="N124" s="273"/>
      <c r="O124" s="686" cm="1">
        <f t="array" aca="1" ref="O124" ca="1">INDEX(O$69:O$78,$AI124,1)*(1-$AH124)+INDEX(O$69:O$78,$AJ124,1)*($AH124)</f>
        <v>750</v>
      </c>
      <c r="P124" s="686" cm="1">
        <f t="array" aca="1" ref="P124" ca="1">INDEX(P$69:P$78,$AI124,1)*(1-$AH124)+INDEX(P$69:P$78,$AJ124,1)*($AH124)</f>
        <v>2650</v>
      </c>
      <c r="Q124" s="687" cm="1">
        <f t="array" aca="1" ref="Q124" ca="1">INDEX(Q$69:Q$78,$AI124,1)*(1-$AH124)+INDEX(Q$69:Q$78,$AJ124,1)*($AH124)</f>
        <v>0.60750000000000004</v>
      </c>
      <c r="R124" s="687" cm="1">
        <f t="array" aca="1" ref="R124" ca="1">INDEX(R$69:R$78,$AI124,1)*(1-$AH124)+INDEX(R$69:R$78,$AJ124,1)*($AH124)</f>
        <v>0.71250000000000002</v>
      </c>
      <c r="S124" s="681" cm="1">
        <f t="array" ref="S124">INDEX([0]!i_pasture_stage_p6z,$J124+1,ROUNDDOWN((ROW($J124)-ROW($J$69))/i_p6_len,0)+1)</f>
        <v>1</v>
      </c>
      <c r="T124" s="687" cm="1">
        <f t="array" aca="1" ref="T124" ca="1">INDEX(T$69:T$78,$AI124,1)*(1-$AH124)+INDEX(T$69:T$78,$AJ124,1)*($AH124)</f>
        <v>0.3</v>
      </c>
      <c r="U124" s="681" cm="1">
        <f t="array" aca="1" ref="U124" ca="1">INDEX(U$69:U$78,$AI124,1)*(1-$AH124)+INDEX(U$69:U$78,$AJ124,1)*($AH124)</f>
        <v>5</v>
      </c>
      <c r="V124" s="687" cm="1">
        <f t="array" aca="1" ref="V124" ca="1">INDEX(V$69:V$78,$AI124,1)*(1-$AH124)+INDEX(V$69:V$78,$AJ124,1)*($AH124)</f>
        <v>0</v>
      </c>
      <c r="W124" s="273"/>
      <c r="X124" s="836" cm="1">
        <f t="array" aca="1" ref="X124" ca="1">INDEX(X$69:X$78,$AI124,1)*(1-$AH124)+INDEX(X$69:X$78,$AJ124,1)*($AH124)</f>
        <v>0.75</v>
      </c>
      <c r="Y124" s="686" cm="1">
        <f t="array" aca="1" ref="Y124" ca="1">INDEX(Y$69:Y$78,$AI124,1)*(1-$AH124)+INDEX(Y$69:Y$78,$AJ124,1)*($AH124)</f>
        <v>50</v>
      </c>
      <c r="Z124" s="686" cm="1">
        <f t="array" aca="1" ref="Z124" ca="1">INDEX(Z$69:Z$78,$AI124,1)*(1-$AH124)+INDEX(Z$69:Z$78,$AJ124,1)*($AH124)</f>
        <v>50</v>
      </c>
      <c r="AA124" s="686" cm="1">
        <f t="array" aca="1" ref="AA124" ca="1">INDEX(AA$69:AA$78,$AI124,1)*(1-$AH124)+INDEX(AA$69:AA$78,$AJ124,1)*($AH124)</f>
        <v>50</v>
      </c>
      <c r="AB124" s="686" cm="1">
        <f t="array" aca="1" ref="AB124" ca="1">INDEX(AB$69:AB$78,$AI124,1)*(1-$AH124)+INDEX(AB$69:AB$78,$AJ124,1)*($AH124)</f>
        <v>150</v>
      </c>
      <c r="AC124" s="686" cm="1">
        <f t="array" aca="1" ref="AC124" ca="1">INDEX(AC$69:AC$78,$AI124,1)*(1-$AH124)+INDEX(AC$69:AC$78,$AJ124,1)*($AH124)</f>
        <v>150</v>
      </c>
      <c r="AD124" s="686" cm="1">
        <f t="array" aca="1" ref="AD124" ca="1">INDEX(AD$69:AD$78,$AI124,1)*(1-$AH124)+INDEX(AD$69:AD$78,$AJ124,1)*($AH124)</f>
        <v>150</v>
      </c>
      <c r="AE124" s="686" cm="1">
        <f t="array" aca="1" ref="AE124" ca="1">INDEX(AE$69:AE$78,$AI124,1)*(1-$AH124)+INDEX(AE$69:AE$78,$AJ124,1)*($AH124)</f>
        <v>400</v>
      </c>
      <c r="AF124" s="686" cm="1">
        <f t="array" aca="1" ref="AF124" ca="1">INDEX(AF$69:AF$78,$AI124,1)*(1-$AH124)+INDEX(AF$69:AF$78,$AJ124,1)*($AH124)</f>
        <v>400</v>
      </c>
      <c r="AG124" s="686" cm="1">
        <f t="array" aca="1" ref="AG124" ca="1">INDEX(AG$69:AG$78,$AI124,1)*(1-$AH124)+INDEX(AG$69:AG$78,$AJ124,1)*($AH124)</f>
        <v>400</v>
      </c>
      <c r="AH124" s="273">
        <f t="shared" ca="1" si="10"/>
        <v>0</v>
      </c>
      <c r="AI124" s="273">
        <f t="shared" si="11"/>
        <v>6</v>
      </c>
      <c r="AJ124" s="273">
        <f t="shared" si="12"/>
        <v>6</v>
      </c>
      <c r="AK124" s="289" t="str">
        <f t="shared" si="5"/>
        <v>Late</v>
      </c>
      <c r="AL124" s="273">
        <f t="shared" si="6"/>
        <v>54</v>
      </c>
      <c r="AM124" s="273"/>
      <c r="AN124" s="345">
        <f t="shared" si="14"/>
        <v>43606</v>
      </c>
      <c r="AO124" s="345">
        <f t="shared" si="8"/>
        <v>43684</v>
      </c>
      <c r="AP124" s="841">
        <f>INDEX(Periods!$F$21:$O$31,INDEX(Annual!EndGS,1,$E124+2)+2,$E124+2)</f>
        <v>43748</v>
      </c>
      <c r="AQ124" s="268"/>
      <c r="AR124" s="255"/>
      <c r="AS124" s="243"/>
      <c r="AT124" s="243"/>
      <c r="AU124" s="243"/>
    </row>
    <row r="125" spans="1:47" hidden="1" outlineLevel="3" x14ac:dyDescent="0.35">
      <c r="A125" s="243"/>
      <c r="B125" s="252"/>
      <c r="C125" s="245">
        <f t="shared" si="9"/>
        <v>4</v>
      </c>
      <c r="D125" s="268"/>
      <c r="E125" s="325">
        <v>4</v>
      </c>
      <c r="F125" s="840">
        <f t="shared" si="4"/>
        <v>43748</v>
      </c>
      <c r="G125" s="268"/>
      <c r="H125" s="289"/>
      <c r="I125" s="289"/>
      <c r="J125" s="289">
        <v>6</v>
      </c>
      <c r="K125" s="479">
        <f>INDEX(Periods!$F$21:$O$30,J125+1,$E125+2)</f>
        <v>43748</v>
      </c>
      <c r="L125" s="480">
        <f t="shared" ca="1" si="13"/>
        <v>46</v>
      </c>
      <c r="M125" s="305"/>
      <c r="N125" s="273"/>
      <c r="O125" s="686" cm="1">
        <f t="array" aca="1" ref="O125" ca="1">INDEX(O$69:O$78,$AI125,1)*(1-$AH125)+INDEX(O$69:O$78,$AJ125,1)*($AH125)</f>
        <v>425</v>
      </c>
      <c r="P125" s="686" cm="1">
        <f t="array" aca="1" ref="P125" ca="1">INDEX(P$69:P$78,$AI125,1)*(1-$AH125)+INDEX(P$69:P$78,$AJ125,1)*($AH125)</f>
        <v>1675</v>
      </c>
      <c r="Q125" s="687" cm="1">
        <f t="array" aca="1" ref="Q125" ca="1">INDEX(Q$69:Q$78,$AI125,1)*(1-$AH125)+INDEX(Q$69:Q$78,$AJ125,1)*($AH125)</f>
        <v>0.5575</v>
      </c>
      <c r="R125" s="687" cm="1">
        <f t="array" aca="1" ref="R125" ca="1">INDEX(R$69:R$78,$AI125,1)*(1-$AH125)+INDEX(R$69:R$78,$AJ125,1)*($AH125)</f>
        <v>0.66249999999999998</v>
      </c>
      <c r="S125" s="681" cm="1">
        <f t="array" ref="S125">INDEX([0]!i_pasture_stage_p6z,$J125+1,ROUNDDOWN((ROW($J125)-ROW($J$69))/i_p6_len,0)+1)</f>
        <v>1</v>
      </c>
      <c r="T125" s="687" cm="1">
        <f t="array" aca="1" ref="T125" ca="1">INDEX(T$69:T$78,$AI125,1)*(1-$AH125)+INDEX(T$69:T$78,$AJ125,1)*($AH125)</f>
        <v>0.3</v>
      </c>
      <c r="U125" s="681" cm="1">
        <f t="array" aca="1" ref="U125" ca="1">INDEX(U$69:U$78,$AI125,1)*(1-$AH125)+INDEX(U$69:U$78,$AJ125,1)*($AH125)</f>
        <v>5</v>
      </c>
      <c r="V125" s="687" cm="1">
        <f t="array" aca="1" ref="V125" ca="1">INDEX(V$69:V$78,$AI125,1)*(1-$AH125)+INDEX(V$69:V$78,$AJ125,1)*($AH125)</f>
        <v>0</v>
      </c>
      <c r="W125" s="273"/>
      <c r="X125" s="836" cm="1">
        <f t="array" aca="1" ref="X125" ca="1">INDEX(X$69:X$78,$AI125,1)*(1-$AH125)+INDEX(X$69:X$78,$AJ125,1)*($AH125)</f>
        <v>0.4</v>
      </c>
      <c r="Y125" s="686" cm="1">
        <f t="array" aca="1" ref="Y125" ca="1">INDEX(Y$69:Y$78,$AI125,1)*(1-$AH125)+INDEX(Y$69:Y$78,$AJ125,1)*($AH125)</f>
        <v>50</v>
      </c>
      <c r="Z125" s="686" cm="1">
        <f t="array" aca="1" ref="Z125" ca="1">INDEX(Z$69:Z$78,$AI125,1)*(1-$AH125)+INDEX(Z$69:Z$78,$AJ125,1)*($AH125)</f>
        <v>50</v>
      </c>
      <c r="AA125" s="686" cm="1">
        <f t="array" aca="1" ref="AA125" ca="1">INDEX(AA$69:AA$78,$AI125,1)*(1-$AH125)+INDEX(AA$69:AA$78,$AJ125,1)*($AH125)</f>
        <v>50</v>
      </c>
      <c r="AB125" s="686" cm="1">
        <f t="array" aca="1" ref="AB125" ca="1">INDEX(AB$69:AB$78,$AI125,1)*(1-$AH125)+INDEX(AB$69:AB$78,$AJ125,1)*($AH125)</f>
        <v>150</v>
      </c>
      <c r="AC125" s="686" cm="1">
        <f t="array" aca="1" ref="AC125" ca="1">INDEX(AC$69:AC$78,$AI125,1)*(1-$AH125)+INDEX(AC$69:AC$78,$AJ125,1)*($AH125)</f>
        <v>150</v>
      </c>
      <c r="AD125" s="686" cm="1">
        <f t="array" aca="1" ref="AD125" ca="1">INDEX(AD$69:AD$78,$AI125,1)*(1-$AH125)+INDEX(AD$69:AD$78,$AJ125,1)*($AH125)</f>
        <v>150</v>
      </c>
      <c r="AE125" s="686" cm="1">
        <f t="array" aca="1" ref="AE125" ca="1">INDEX(AE$69:AE$78,$AI125,1)*(1-$AH125)+INDEX(AE$69:AE$78,$AJ125,1)*($AH125)</f>
        <v>400</v>
      </c>
      <c r="AF125" s="686" cm="1">
        <f t="array" aca="1" ref="AF125" ca="1">INDEX(AF$69:AF$78,$AI125,1)*(1-$AH125)+INDEX(AF$69:AF$78,$AJ125,1)*($AH125)</f>
        <v>400</v>
      </c>
      <c r="AG125" s="686" cm="1">
        <f t="array" aca="1" ref="AG125" ca="1">INDEX(AG$69:AG$78,$AI125,1)*(1-$AH125)+INDEX(AG$69:AG$78,$AJ125,1)*($AH125)</f>
        <v>400</v>
      </c>
      <c r="AH125" s="273">
        <f t="shared" ca="1" si="10"/>
        <v>0</v>
      </c>
      <c r="AI125" s="273">
        <f t="shared" si="11"/>
        <v>7</v>
      </c>
      <c r="AJ125" s="273">
        <f t="shared" si="12"/>
        <v>8</v>
      </c>
      <c r="AK125" s="289" t="str">
        <f t="shared" si="5"/>
        <v>Dry</v>
      </c>
      <c r="AL125" s="273">
        <f t="shared" si="6"/>
        <v>0</v>
      </c>
      <c r="AM125" s="273"/>
      <c r="AN125" s="345">
        <f t="shared" si="14"/>
        <v>43606</v>
      </c>
      <c r="AO125" s="345">
        <f t="shared" si="8"/>
        <v>43684</v>
      </c>
      <c r="AP125" s="841">
        <f>INDEX(Periods!$F$21:$O$31,INDEX(Annual!EndGS,1,$E125+2)+2,$E125+2)</f>
        <v>43748</v>
      </c>
      <c r="AQ125" s="268"/>
      <c r="AR125" s="255"/>
      <c r="AS125" s="243"/>
      <c r="AT125" s="243"/>
      <c r="AU125" s="243"/>
    </row>
    <row r="126" spans="1:47" hidden="1" outlineLevel="3" x14ac:dyDescent="0.35">
      <c r="A126" s="243"/>
      <c r="B126" s="252"/>
      <c r="C126" s="245">
        <f t="shared" si="9"/>
        <v>4</v>
      </c>
      <c r="D126" s="268"/>
      <c r="E126" s="325">
        <v>4</v>
      </c>
      <c r="F126" s="840">
        <f t="shared" si="4"/>
        <v>43794</v>
      </c>
      <c r="G126" s="268"/>
      <c r="H126" s="289"/>
      <c r="I126" s="289"/>
      <c r="J126" s="289">
        <v>7</v>
      </c>
      <c r="K126" s="479">
        <f>INDEX(Periods!$F$21:$O$30,J126+1,$E126+2)</f>
        <v>43794</v>
      </c>
      <c r="L126" s="480">
        <f t="shared" ca="1" si="13"/>
        <v>37</v>
      </c>
      <c r="M126" s="305"/>
      <c r="N126" s="273"/>
      <c r="O126" s="686" cm="1">
        <f t="array" aca="1" ref="O126" ca="1">INDEX(O$69:O$78,$AI126,1)*(1-$AH126)+INDEX(O$69:O$78,$AJ126,1)*($AH126)</f>
        <v>178.37837837837839</v>
      </c>
      <c r="P126" s="686" cm="1">
        <f t="array" aca="1" ref="P126" ca="1">INDEX(P$69:P$78,$AI126,1)*(1-$AH126)+INDEX(P$69:P$78,$AJ126,1)*($AH126)</f>
        <v>894.59459459459458</v>
      </c>
      <c r="Q126" s="687" cm="1">
        <f t="array" aca="1" ref="Q126" ca="1">INDEX(Q$69:Q$78,$AI126,1)*(1-$AH126)+INDEX(Q$69:Q$78,$AJ126,1)*($AH126)</f>
        <v>0.5251351351351351</v>
      </c>
      <c r="R126" s="687" cm="1">
        <f t="array" aca="1" ref="R126" ca="1">INDEX(R$69:R$78,$AI126,1)*(1-$AH126)+INDEX(R$69:R$78,$AJ126,1)*($AH126)</f>
        <v>0.60675675675675667</v>
      </c>
      <c r="S126" s="681" cm="1">
        <f t="array" ref="S126">INDEX([0]!i_pasture_stage_p6z,$J126+1,ROUNDDOWN((ROW($J126)-ROW($J$69))/i_p6_len,0)+1)</f>
        <v>1</v>
      </c>
      <c r="T126" s="687" cm="1">
        <f t="array" aca="1" ref="T126" ca="1">INDEX(T$69:T$78,$AI126,1)*(1-$AH126)+INDEX(T$69:T$78,$AJ126,1)*($AH126)</f>
        <v>0.30000000000000004</v>
      </c>
      <c r="U126" s="681" cm="1">
        <f t="array" aca="1" ref="U126" ca="1">INDEX(U$69:U$78,$AI126,1)*(1-$AH126)+INDEX(U$69:U$78,$AJ126,1)*($AH126)</f>
        <v>5</v>
      </c>
      <c r="V126" s="687" cm="1">
        <f t="array" aca="1" ref="V126" ca="1">INDEX(V$69:V$78,$AI126,1)*(1-$AH126)+INDEX(V$69:V$78,$AJ126,1)*($AH126)</f>
        <v>6.7567567567567571E-3</v>
      </c>
      <c r="W126" s="273"/>
      <c r="X126" s="836" cm="1">
        <f t="array" aca="1" ref="X126" ca="1">INDEX(X$69:X$78,$AI126,1)*(1-$AH126)+INDEX(X$69:X$78,$AJ126,1)*($AH126)</f>
        <v>0.33</v>
      </c>
      <c r="Y126" s="686" cm="1">
        <f t="array" aca="1" ref="Y126" ca="1">INDEX(Y$69:Y$78,$AI126,1)*(1-$AH126)+INDEX(Y$69:Y$78,$AJ126,1)*($AH126)</f>
        <v>50</v>
      </c>
      <c r="Z126" s="686" cm="1">
        <f t="array" aca="1" ref="Z126" ca="1">INDEX(Z$69:Z$78,$AI126,1)*(1-$AH126)+INDEX(Z$69:Z$78,$AJ126,1)*($AH126)</f>
        <v>50</v>
      </c>
      <c r="AA126" s="686" cm="1">
        <f t="array" aca="1" ref="AA126" ca="1">INDEX(AA$69:AA$78,$AI126,1)*(1-$AH126)+INDEX(AA$69:AA$78,$AJ126,1)*($AH126)</f>
        <v>50</v>
      </c>
      <c r="AB126" s="686" cm="1">
        <f t="array" aca="1" ref="AB126" ca="1">INDEX(AB$69:AB$78,$AI126,1)*(1-$AH126)+INDEX(AB$69:AB$78,$AJ126,1)*($AH126)</f>
        <v>400</v>
      </c>
      <c r="AC126" s="686" cm="1">
        <f t="array" aca="1" ref="AC126" ca="1">INDEX(AC$69:AC$78,$AI126,1)*(1-$AH126)+INDEX(AC$69:AC$78,$AJ126,1)*($AH126)</f>
        <v>400</v>
      </c>
      <c r="AD126" s="686" cm="1">
        <f t="array" aca="1" ref="AD126" ca="1">INDEX(AD$69:AD$78,$AI126,1)*(1-$AH126)+INDEX(AD$69:AD$78,$AJ126,1)*($AH126)</f>
        <v>400</v>
      </c>
      <c r="AE126" s="686" cm="1">
        <f t="array" aca="1" ref="AE126" ca="1">INDEX(AE$69:AE$78,$AI126,1)*(1-$AH126)+INDEX(AE$69:AE$78,$AJ126,1)*($AH126)</f>
        <v>400</v>
      </c>
      <c r="AF126" s="686" cm="1">
        <f t="array" aca="1" ref="AF126" ca="1">INDEX(AF$69:AF$78,$AI126,1)*(1-$AH126)+INDEX(AF$69:AF$78,$AJ126,1)*($AH126)</f>
        <v>400</v>
      </c>
      <c r="AG126" s="686" cm="1">
        <f t="array" aca="1" ref="AG126" ca="1">INDEX(AG$69:AG$78,$AI126,1)*(1-$AH126)+INDEX(AG$69:AG$78,$AJ126,1)*($AH126)</f>
        <v>400</v>
      </c>
      <c r="AH126" s="273">
        <f t="shared" ca="1" si="10"/>
        <v>0.13513513513513514</v>
      </c>
      <c r="AI126" s="273">
        <f t="shared" si="11"/>
        <v>8</v>
      </c>
      <c r="AJ126" s="273">
        <f t="shared" si="12"/>
        <v>9</v>
      </c>
      <c r="AK126" s="289" t="str">
        <f t="shared" si="5"/>
        <v>Dry</v>
      </c>
      <c r="AL126" s="273">
        <f t="shared" si="6"/>
        <v>46</v>
      </c>
      <c r="AM126" s="273"/>
      <c r="AN126" s="345">
        <f t="shared" si="14"/>
        <v>43606</v>
      </c>
      <c r="AO126" s="345">
        <f t="shared" si="8"/>
        <v>43684</v>
      </c>
      <c r="AP126" s="841">
        <f>INDEX(Periods!$F$21:$O$31,INDEX(Annual!EndGS,1,$E126+2)+2,$E126+2)</f>
        <v>43748</v>
      </c>
      <c r="AQ126" s="268"/>
      <c r="AR126" s="255"/>
      <c r="AS126" s="243"/>
      <c r="AT126" s="243"/>
      <c r="AU126" s="243"/>
    </row>
    <row r="127" spans="1:47" hidden="1" outlineLevel="3" x14ac:dyDescent="0.35">
      <c r="A127" s="243"/>
      <c r="B127" s="252"/>
      <c r="C127" s="245">
        <f t="shared" si="9"/>
        <v>4</v>
      </c>
      <c r="D127" s="268"/>
      <c r="E127" s="325">
        <v>4</v>
      </c>
      <c r="F127" s="840">
        <f t="shared" si="4"/>
        <v>43831</v>
      </c>
      <c r="G127" s="268"/>
      <c r="H127" s="289"/>
      <c r="I127" s="289"/>
      <c r="J127" s="289">
        <v>8</v>
      </c>
      <c r="K127" s="479">
        <f>INDEX(Periods!$F$21:$O$30,J127+1,$E127+2)</f>
        <v>43831</v>
      </c>
      <c r="L127" s="480">
        <f t="shared" ca="1" si="13"/>
        <v>45</v>
      </c>
      <c r="M127" s="305"/>
      <c r="N127" s="273"/>
      <c r="O127" s="686" cm="1">
        <f t="array" aca="1" ref="O127" ca="1">INDEX(O$69:O$78,$AI127,1)*(1-$AH127)+INDEX(O$69:O$78,$AJ127,1)*($AH127)</f>
        <v>200</v>
      </c>
      <c r="P127" s="686" cm="1">
        <f t="array" aca="1" ref="P127" ca="1">INDEX(P$69:P$78,$AI127,1)*(1-$AH127)+INDEX(P$69:P$78,$AJ127,1)*($AH127)</f>
        <v>677.77777777777771</v>
      </c>
      <c r="Q127" s="687" cm="1">
        <f t="array" aca="1" ref="Q127" ca="1">INDEX(Q$69:Q$78,$AI127,1)*(1-$AH127)+INDEX(Q$69:Q$78,$AJ127,1)*($AH127)</f>
        <v>0.50888888888888884</v>
      </c>
      <c r="R127" s="687" cm="1">
        <f t="array" aca="1" ref="R127" ca="1">INDEX(R$69:R$78,$AI127,1)*(1-$AH127)+INDEX(R$69:R$78,$AJ127,1)*($AH127)</f>
        <v>0.56666666666666665</v>
      </c>
      <c r="S127" s="681" cm="1">
        <f t="array" ref="S127">INDEX([0]!i_pasture_stage_p6z,$J127+1,ROUNDDOWN((ROW($J127)-ROW($J$69))/i_p6_len,0)+1)</f>
        <v>1</v>
      </c>
      <c r="T127" s="687" cm="1">
        <f t="array" aca="1" ref="T127" ca="1">INDEX(T$69:T$78,$AI127,1)*(1-$AH127)+INDEX(T$69:T$78,$AJ127,1)*($AH127)</f>
        <v>0.3</v>
      </c>
      <c r="U127" s="681" cm="1">
        <f t="array" aca="1" ref="U127" ca="1">INDEX(U$69:U$78,$AI127,1)*(1-$AH127)+INDEX(U$69:U$78,$AJ127,1)*($AH127)</f>
        <v>5</v>
      </c>
      <c r="V127" s="687" cm="1">
        <f t="array" aca="1" ref="V127" ca="1">INDEX(V$69:V$78,$AI127,1)*(1-$AH127)+INDEX(V$69:V$78,$AJ127,1)*($AH127)</f>
        <v>6.1111111111111116E-2</v>
      </c>
      <c r="W127" s="273"/>
      <c r="X127" s="836" cm="1">
        <f t="array" aca="1" ref="X127" ca="1">INDEX(X$69:X$78,$AI127,1)*(1-$AH127)+INDEX(X$69:X$78,$AJ127,1)*($AH127)</f>
        <v>0.33</v>
      </c>
      <c r="Y127" s="686" cm="1">
        <f t="array" aca="1" ref="Y127" ca="1">INDEX(Y$69:Y$78,$AI127,1)*(1-$AH127)+INDEX(Y$69:Y$78,$AJ127,1)*($AH127)</f>
        <v>50</v>
      </c>
      <c r="Z127" s="686" cm="1">
        <f t="array" aca="1" ref="Z127" ca="1">INDEX(Z$69:Z$78,$AI127,1)*(1-$AH127)+INDEX(Z$69:Z$78,$AJ127,1)*($AH127)</f>
        <v>50</v>
      </c>
      <c r="AA127" s="686" cm="1">
        <f t="array" aca="1" ref="AA127" ca="1">INDEX(AA$69:AA$78,$AI127,1)*(1-$AH127)+INDEX(AA$69:AA$78,$AJ127,1)*($AH127)</f>
        <v>50</v>
      </c>
      <c r="AB127" s="686" cm="1">
        <f t="array" aca="1" ref="AB127" ca="1">INDEX(AB$69:AB$78,$AI127,1)*(1-$AH127)+INDEX(AB$69:AB$78,$AJ127,1)*($AH127)</f>
        <v>400</v>
      </c>
      <c r="AC127" s="686" cm="1">
        <f t="array" aca="1" ref="AC127" ca="1">INDEX(AC$69:AC$78,$AI127,1)*(1-$AH127)+INDEX(AC$69:AC$78,$AJ127,1)*($AH127)</f>
        <v>400</v>
      </c>
      <c r="AD127" s="686" cm="1">
        <f t="array" aca="1" ref="AD127" ca="1">INDEX(AD$69:AD$78,$AI127,1)*(1-$AH127)+INDEX(AD$69:AD$78,$AJ127,1)*($AH127)</f>
        <v>400</v>
      </c>
      <c r="AE127" s="686" cm="1">
        <f t="array" aca="1" ref="AE127" ca="1">INDEX(AE$69:AE$78,$AI127,1)*(1-$AH127)+INDEX(AE$69:AE$78,$AJ127,1)*($AH127)</f>
        <v>400</v>
      </c>
      <c r="AF127" s="686" cm="1">
        <f t="array" aca="1" ref="AF127" ca="1">INDEX(AF$69:AF$78,$AI127,1)*(1-$AH127)+INDEX(AF$69:AF$78,$AJ127,1)*($AH127)</f>
        <v>400</v>
      </c>
      <c r="AG127" s="686" cm="1">
        <f t="array" aca="1" ref="AG127" ca="1">INDEX(AG$69:AG$78,$AI127,1)*(1-$AH127)+INDEX(AG$69:AG$78,$AJ127,1)*($AH127)</f>
        <v>400</v>
      </c>
      <c r="AH127" s="273">
        <f t="shared" ca="1" si="10"/>
        <v>0.1111111111111111</v>
      </c>
      <c r="AI127" s="273">
        <f t="shared" si="11"/>
        <v>9</v>
      </c>
      <c r="AJ127" s="273">
        <f t="shared" si="12"/>
        <v>10</v>
      </c>
      <c r="AK127" s="289" t="str">
        <f t="shared" si="5"/>
        <v>Dry</v>
      </c>
      <c r="AL127" s="273">
        <f t="shared" si="6"/>
        <v>83</v>
      </c>
      <c r="AM127" s="273"/>
      <c r="AN127" s="345">
        <f t="shared" si="14"/>
        <v>43606</v>
      </c>
      <c r="AO127" s="345">
        <f t="shared" si="8"/>
        <v>43684</v>
      </c>
      <c r="AP127" s="841">
        <f>INDEX(Periods!$F$21:$O$31,INDEX(Annual!EndGS,1,$E127+2)+2,$E127+2)</f>
        <v>43748</v>
      </c>
      <c r="AQ127" s="268"/>
      <c r="AR127" s="255"/>
      <c r="AS127" s="243"/>
      <c r="AT127" s="243"/>
      <c r="AU127" s="243"/>
    </row>
    <row r="128" spans="1:47" hidden="1" outlineLevel="3" x14ac:dyDescent="0.35">
      <c r="A128" s="243"/>
      <c r="B128" s="252"/>
      <c r="C128" s="245">
        <f t="shared" si="9"/>
        <v>4</v>
      </c>
      <c r="D128" s="268"/>
      <c r="E128" s="325">
        <v>4</v>
      </c>
      <c r="F128" s="840">
        <f t="shared" si="4"/>
        <v>43876</v>
      </c>
      <c r="G128" s="268"/>
      <c r="H128" s="289"/>
      <c r="I128" s="341"/>
      <c r="J128" s="341">
        <v>9</v>
      </c>
      <c r="K128" s="500">
        <f>INDEX(Periods!$F$21:$O$30,J128+1,$E128+2)</f>
        <v>43876</v>
      </c>
      <c r="L128" s="517">
        <f t="shared" ca="1" si="13"/>
        <v>49</v>
      </c>
      <c r="M128" s="501"/>
      <c r="N128" s="342"/>
      <c r="O128" s="688" cm="1">
        <f t="array" aca="1" ref="O128" ca="1">INDEX(O$69:O$78,$AI128,1)*(1-$AH128)+INDEX(O$69:O$78,$AJ128,1)*($AH128)</f>
        <v>200</v>
      </c>
      <c r="P128" s="688" cm="1">
        <f t="array" aca="1" ref="P128" ca="1">INDEX(P$69:P$78,$AI128,1)*(1-$AH128)+INDEX(P$69:P$78,$AJ128,1)*($AH128)</f>
        <v>484.89795918367349</v>
      </c>
      <c r="Q128" s="689" cm="1">
        <f t="array" aca="1" ref="Q128" ca="1">INDEX(Q$69:Q$78,$AI128,1)*(1-$AH128)+INDEX(Q$69:Q$78,$AJ128,1)*($AH128)</f>
        <v>0.53163265306122454</v>
      </c>
      <c r="R128" s="689" cm="1">
        <f t="array" aca="1" ref="R128" ca="1">INDEX(R$69:R$78,$AI128,1)*(1-$AH128)+INDEX(R$69:R$78,$AJ128,1)*($AH128)</f>
        <v>0.5675510204081633</v>
      </c>
      <c r="S128" s="682" cm="1">
        <f t="array" ref="S128">INDEX([0]!i_pasture_stage_p6z,$J128+1,ROUNDDOWN((ROW($J128)-ROW($J$69))/i_p6_len,0)+1)</f>
        <v>1</v>
      </c>
      <c r="T128" s="689" cm="1">
        <f t="array" aca="1" ref="T128" ca="1">INDEX(T$69:T$78,$AI128,1)*(1-$AH128)+INDEX(T$69:T$78,$AJ128,1)*($AH128)</f>
        <v>0.3</v>
      </c>
      <c r="U128" s="682" cm="1">
        <f t="array" aca="1" ref="U128" ca="1">INDEX(U$69:U$78,$AI128,1)*(1-$AH128)+INDEX(U$69:U$78,$AJ128,1)*($AH128)</f>
        <v>5</v>
      </c>
      <c r="V128" s="689" cm="1">
        <f t="array" aca="1" ref="V128" ca="1">INDEX(V$69:V$78,$AI128,1)*(1-$AH128)+INDEX(V$69:V$78,$AJ128,1)*($AH128)</f>
        <v>0.14489795918367349</v>
      </c>
      <c r="W128" s="342"/>
      <c r="X128" s="837" cm="1">
        <f t="array" aca="1" ref="X128" ca="1">INDEX(X$69:X$78,$AI128,1)*(1-$AH128)+INDEX(X$69:X$78,$AJ128,1)*($AH128)</f>
        <v>0.39836734693877551</v>
      </c>
      <c r="Y128" s="688" cm="1">
        <f t="array" aca="1" ref="Y128" ca="1">INDEX(Y$69:Y$78,$AI128,1)*(1-$AH128)+INDEX(Y$69:Y$78,$AJ128,1)*($AH128)</f>
        <v>50</v>
      </c>
      <c r="Z128" s="688" cm="1">
        <f t="array" aca="1" ref="Z128" ca="1">INDEX(Z$69:Z$78,$AI128,1)*(1-$AH128)+INDEX(Z$69:Z$78,$AJ128,1)*($AH128)</f>
        <v>50</v>
      </c>
      <c r="AA128" s="688" cm="1">
        <f t="array" aca="1" ref="AA128" ca="1">INDEX(AA$69:AA$78,$AI128,1)*(1-$AH128)+INDEX(AA$69:AA$78,$AJ128,1)*($AH128)</f>
        <v>50</v>
      </c>
      <c r="AB128" s="688" cm="1">
        <f t="array" aca="1" ref="AB128" ca="1">INDEX(AB$69:AB$78,$AI128,1)*(1-$AH128)+INDEX(AB$69:AB$78,$AJ128,1)*($AH128)</f>
        <v>369.38775510204084</v>
      </c>
      <c r="AC128" s="688" cm="1">
        <f t="array" aca="1" ref="AC128" ca="1">INDEX(AC$69:AC$78,$AI128,1)*(1-$AH128)+INDEX(AC$69:AC$78,$AJ128,1)*($AH128)</f>
        <v>400</v>
      </c>
      <c r="AD128" s="688" cm="1">
        <f t="array" aca="1" ref="AD128" ca="1">INDEX(AD$69:AD$78,$AI128,1)*(1-$AH128)+INDEX(AD$69:AD$78,$AJ128,1)*($AH128)</f>
        <v>400</v>
      </c>
      <c r="AE128" s="688" cm="1">
        <f t="array" aca="1" ref="AE128" ca="1">INDEX(AE$69:AE$78,$AI128,1)*(1-$AH128)+INDEX(AE$69:AE$78,$AJ128,1)*($AH128)</f>
        <v>400</v>
      </c>
      <c r="AF128" s="688" cm="1">
        <f t="array" aca="1" ref="AF128" ca="1">INDEX(AF$69:AF$78,$AI128,1)*(1-$AH128)+INDEX(AF$69:AF$78,$AJ128,1)*($AH128)</f>
        <v>400</v>
      </c>
      <c r="AG128" s="688" cm="1">
        <f t="array" aca="1" ref="AG128" ca="1">INDEX(AG$69:AG$78,$AI128,1)*(1-$AH128)+INDEX(AG$69:AG$78,$AJ128,1)*($AH128)</f>
        <v>400</v>
      </c>
      <c r="AH128" s="273">
        <f t="shared" ca="1" si="10"/>
        <v>0.10204081632653061</v>
      </c>
      <c r="AI128" s="273">
        <f t="shared" si="11"/>
        <v>10</v>
      </c>
      <c r="AJ128" s="273">
        <f t="shared" si="12"/>
        <v>1</v>
      </c>
      <c r="AK128" s="289" t="str">
        <f t="shared" si="5"/>
        <v>Dry</v>
      </c>
      <c r="AL128" s="273">
        <f t="shared" si="6"/>
        <v>128</v>
      </c>
      <c r="AM128" s="273"/>
      <c r="AN128" s="345">
        <f t="shared" si="14"/>
        <v>43606</v>
      </c>
      <c r="AO128" s="345">
        <f t="shared" si="8"/>
        <v>43684</v>
      </c>
      <c r="AP128" s="841">
        <f>INDEX(Periods!$F$21:$O$31,INDEX(Annual!EndGS,1,$E128+2)+2,$E128+2)</f>
        <v>43748</v>
      </c>
      <c r="AQ128" s="268"/>
      <c r="AR128" s="255"/>
      <c r="AS128" s="243"/>
      <c r="AT128" s="243"/>
      <c r="AU128" s="243"/>
    </row>
    <row r="129" spans="1:47" outlineLevel="2" collapsed="1" x14ac:dyDescent="0.35">
      <c r="A129" s="243"/>
      <c r="B129" s="252"/>
      <c r="C129" s="245">
        <f>INT($C$29)+2</f>
        <v>3</v>
      </c>
      <c r="D129" s="268"/>
      <c r="E129" s="325">
        <v>5</v>
      </c>
      <c r="F129" s="840">
        <f t="shared" si="4"/>
        <v>43924</v>
      </c>
      <c r="G129" s="268"/>
      <c r="H129" s="289"/>
      <c r="I129" s="507" t="s">
        <v>741</v>
      </c>
      <c r="J129" s="507">
        <v>0</v>
      </c>
      <c r="K129" s="508">
        <f>INDEX(Periods!$F$21:$O$30,J129+1,$E129+2)</f>
        <v>43560</v>
      </c>
      <c r="L129" s="518">
        <f t="shared" ca="1" si="13"/>
        <v>46</v>
      </c>
      <c r="M129" s="509"/>
      <c r="N129" s="510"/>
      <c r="O129" s="684" cm="1">
        <f t="array" aca="1" ref="O129" ca="1">INDEX(O$69:O$78,$AI129,1)*(1-$AH129)+INDEX(O$69:O$78,$AJ129,1)*($AH129)</f>
        <v>200</v>
      </c>
      <c r="P129" s="684" cm="1">
        <f t="array" aca="1" ref="P129" ca="1">INDEX(P$69:P$78,$AI129,1)*(1-$AH129)+INDEX(P$69:P$78,$AJ129,1)*($AH129)</f>
        <v>352</v>
      </c>
      <c r="Q129" s="685" cm="1">
        <f t="array" aca="1" ref="Q129" ca="1">INDEX(Q$69:Q$78,$AI129,1)*(1-$AH129)+INDEX(Q$69:Q$78,$AJ129,1)*($AH129)</f>
        <v>0.81</v>
      </c>
      <c r="R129" s="685" cm="1">
        <f t="array" aca="1" ref="R129" ca="1">INDEX(R$69:R$78,$AI129,1)*(1-$AH129)+INDEX(R$69:R$78,$AJ129,1)*($AH129)</f>
        <v>0.81</v>
      </c>
      <c r="S129" s="683" cm="1">
        <f t="array" ref="S129">INDEX([0]!i_pasture_stage_p6z,$J129+1,ROUNDDOWN((ROW($J129)-ROW($J$69))/i_p6_len,0)+1)</f>
        <v>1</v>
      </c>
      <c r="T129" s="685" cm="1">
        <f t="array" aca="1" ref="T129" ca="1">INDEX(T$69:T$78,$AI129,1)*(1-$AH129)+INDEX(T$69:T$78,$AJ129,1)*($AH129)</f>
        <v>0.3</v>
      </c>
      <c r="U129" s="683" cm="1">
        <f t="array" aca="1" ref="U129" ca="1">INDEX(U$69:U$78,$AI129,1)*(1-$AH129)+INDEX(U$69:U$78,$AJ129,1)*($AH129)</f>
        <v>5</v>
      </c>
      <c r="V129" s="685" cm="1">
        <f t="array" aca="1" ref="V129" ca="1">INDEX(V$69:V$78,$AI129,1)*(1-$AH129)+INDEX(V$69:V$78,$AJ129,1)*($AH129)</f>
        <v>0.1</v>
      </c>
      <c r="W129" s="510"/>
      <c r="X129" s="835" cm="1">
        <f t="array" aca="1" ref="X129" ca="1">INDEX(X$69:X$78,$AI129,1)*(1-$AH129)+INDEX(X$69:X$78,$AJ129,1)*($AH129)</f>
        <v>1</v>
      </c>
      <c r="Y129" s="684" cm="1">
        <f t="array" aca="1" ref="Y129" ca="1">INDEX(Y$69:Y$78,$AI129,1)*(1-$AH129)+INDEX(Y$69:Y$78,$AJ129,1)*($AH129)</f>
        <v>50</v>
      </c>
      <c r="Z129" s="684" cm="1">
        <f t="array" aca="1" ref="Z129" ca="1">INDEX(Z$69:Z$78,$AI129,1)*(1-$AH129)+INDEX(Z$69:Z$78,$AJ129,1)*($AH129)</f>
        <v>50</v>
      </c>
      <c r="AA129" s="684" cm="1">
        <f t="array" aca="1" ref="AA129" ca="1">INDEX(AA$69:AA$78,$AI129,1)*(1-$AH129)+INDEX(AA$69:AA$78,$AJ129,1)*($AH129)</f>
        <v>50</v>
      </c>
      <c r="AB129" s="684" cm="1">
        <f t="array" aca="1" ref="AB129" ca="1">INDEX(AB$69:AB$78,$AI129,1)*(1-$AH129)+INDEX(AB$69:AB$78,$AJ129,1)*($AH129)</f>
        <v>100</v>
      </c>
      <c r="AC129" s="684" cm="1">
        <f t="array" aca="1" ref="AC129" ca="1">INDEX(AC$69:AC$78,$AI129,1)*(1-$AH129)+INDEX(AC$69:AC$78,$AJ129,1)*($AH129)</f>
        <v>400</v>
      </c>
      <c r="AD129" s="684" cm="1">
        <f t="array" aca="1" ref="AD129" ca="1">INDEX(AD$69:AD$78,$AI129,1)*(1-$AH129)+INDEX(AD$69:AD$78,$AJ129,1)*($AH129)</f>
        <v>400</v>
      </c>
      <c r="AE129" s="684" cm="1">
        <f t="array" aca="1" ref="AE129" ca="1">INDEX(AE$69:AE$78,$AI129,1)*(1-$AH129)+INDEX(AE$69:AE$78,$AJ129,1)*($AH129)</f>
        <v>400</v>
      </c>
      <c r="AF129" s="684" cm="1">
        <f t="array" aca="1" ref="AF129" ca="1">INDEX(AF$69:AF$78,$AI129,1)*(1-$AH129)+INDEX(AF$69:AF$78,$AJ129,1)*($AH129)</f>
        <v>400</v>
      </c>
      <c r="AG129" s="684" cm="1">
        <f t="array" aca="1" ref="AG129" ca="1">INDEX(AG$69:AG$78,$AI129,1)*(1-$AH129)+INDEX(AG$69:AG$78,$AJ129,1)*($AH129)</f>
        <v>400</v>
      </c>
      <c r="AH129" s="273">
        <f t="shared" ca="1" si="10"/>
        <v>0.125</v>
      </c>
      <c r="AI129" s="273">
        <f t="shared" si="11"/>
        <v>1</v>
      </c>
      <c r="AJ129" s="273">
        <f t="shared" si="12"/>
        <v>1</v>
      </c>
      <c r="AK129" s="289" t="str">
        <f t="shared" si="5"/>
        <v>Dry</v>
      </c>
      <c r="AL129" s="273">
        <f t="shared" si="6"/>
        <v>176</v>
      </c>
      <c r="AM129" s="273"/>
      <c r="AN129" s="345">
        <f t="shared" si="14"/>
        <v>43606</v>
      </c>
      <c r="AO129" s="345">
        <f t="shared" si="8"/>
        <v>43684</v>
      </c>
      <c r="AP129" s="841">
        <f>INDEX(Periods!$F$21:$O$31,INDEX(Annual!EndGS,1,$E129+2)+2,$E129+2)</f>
        <v>43748</v>
      </c>
      <c r="AQ129" s="268"/>
      <c r="AR129" s="255"/>
      <c r="AS129" s="243"/>
      <c r="AT129" s="243"/>
      <c r="AU129" s="243"/>
    </row>
    <row r="130" spans="1:47" hidden="1" outlineLevel="3" collapsed="1" x14ac:dyDescent="0.35">
      <c r="A130" s="243"/>
      <c r="B130" s="252"/>
      <c r="C130" s="245">
        <f t="shared" si="9"/>
        <v>4</v>
      </c>
      <c r="D130" s="268"/>
      <c r="E130" s="325">
        <v>5</v>
      </c>
      <c r="F130" s="840">
        <f t="shared" si="4"/>
        <v>43606</v>
      </c>
      <c r="G130" s="268"/>
      <c r="H130" s="289"/>
      <c r="I130" s="289"/>
      <c r="J130" s="289">
        <v>1</v>
      </c>
      <c r="K130" s="479">
        <f>INDEX(Periods!$F$21:$O$30,J130+1,$E130+2)</f>
        <v>43606</v>
      </c>
      <c r="L130" s="480">
        <f t="shared" ca="1" si="13"/>
        <v>25</v>
      </c>
      <c r="M130" s="305"/>
      <c r="N130" s="273"/>
      <c r="O130" s="686" cm="1">
        <f t="array" aca="1" ref="O130" ca="1">INDEX(O$69:O$78,$AI130,1)*(1-$AH130)+INDEX(O$69:O$78,$AJ130,1)*($AH130)</f>
        <v>200</v>
      </c>
      <c r="P130" s="686" cm="1">
        <f t="array" aca="1" ref="P130" ca="1">INDEX(P$69:P$78,$AI130,1)*(1-$AH130)+INDEX(P$69:P$78,$AJ130,1)*($AH130)</f>
        <v>550</v>
      </c>
      <c r="Q130" s="687" cm="1">
        <f t="array" aca="1" ref="Q130" ca="1">INDEX(Q$69:Q$78,$AI130,1)*(1-$AH130)+INDEX(Q$69:Q$78,$AJ130,1)*($AH130)</f>
        <v>0.81</v>
      </c>
      <c r="R130" s="687" cm="1">
        <f t="array" aca="1" ref="R130" ca="1">INDEX(R$69:R$78,$AI130,1)*(1-$AH130)+INDEX(R$69:R$78,$AJ130,1)*($AH130)</f>
        <v>0.81</v>
      </c>
      <c r="S130" s="681" cm="1">
        <f t="array" ref="S130">INDEX([0]!i_pasture_stage_p6z,$J130+1,ROUNDDOWN((ROW($J130)-ROW($J$69))/i_p6_len,0)+1)</f>
        <v>0</v>
      </c>
      <c r="T130" s="687" cm="1">
        <f t="array" aca="1" ref="T130" ca="1">INDEX(T$69:T$78,$AI130,1)*(1-$AH130)+INDEX(T$69:T$78,$AJ130,1)*($AH130)</f>
        <v>0.3</v>
      </c>
      <c r="U130" s="681" cm="1">
        <f t="array" aca="1" ref="U130" ca="1">INDEX(U$69:U$78,$AI130,1)*(1-$AH130)+INDEX(U$69:U$78,$AJ130,1)*($AH130)</f>
        <v>5</v>
      </c>
      <c r="V130" s="687" cm="1">
        <f t="array" aca="1" ref="V130" ca="1">INDEX(V$69:V$78,$AI130,1)*(1-$AH130)+INDEX(V$69:V$78,$AJ130,1)*($AH130)</f>
        <v>0.05</v>
      </c>
      <c r="W130" s="273"/>
      <c r="X130" s="836" cm="1">
        <f t="array" aca="1" ref="X130" ca="1">INDEX(X$69:X$78,$AI130,1)*(1-$AH130)+INDEX(X$69:X$78,$AJ130,1)*($AH130)</f>
        <v>1</v>
      </c>
      <c r="Y130" s="686" cm="1">
        <f t="array" aca="1" ref="Y130" ca="1">INDEX(Y$69:Y$78,$AI130,1)*(1-$AH130)+INDEX(Y$69:Y$78,$AJ130,1)*($AH130)</f>
        <v>50</v>
      </c>
      <c r="Z130" s="686" cm="1">
        <f t="array" aca="1" ref="Z130" ca="1">INDEX(Z$69:Z$78,$AI130,1)*(1-$AH130)+INDEX(Z$69:Z$78,$AJ130,1)*($AH130)</f>
        <v>50</v>
      </c>
      <c r="AA130" s="686" cm="1">
        <f t="array" aca="1" ref="AA130" ca="1">INDEX(AA$69:AA$78,$AI130,1)*(1-$AH130)+INDEX(AA$69:AA$78,$AJ130,1)*($AH130)</f>
        <v>50</v>
      </c>
      <c r="AB130" s="686" cm="1">
        <f t="array" aca="1" ref="AB130" ca="1">INDEX(AB$69:AB$78,$AI130,1)*(1-$AH130)+INDEX(AB$69:AB$78,$AJ130,1)*($AH130)</f>
        <v>100</v>
      </c>
      <c r="AC130" s="686" cm="1">
        <f t="array" aca="1" ref="AC130" ca="1">INDEX(AC$69:AC$78,$AI130,1)*(1-$AH130)+INDEX(AC$69:AC$78,$AJ130,1)*($AH130)</f>
        <v>150</v>
      </c>
      <c r="AD130" s="686" cm="1">
        <f t="array" aca="1" ref="AD130" ca="1">INDEX(AD$69:AD$78,$AI130,1)*(1-$AH130)+INDEX(AD$69:AD$78,$AJ130,1)*($AH130)</f>
        <v>150</v>
      </c>
      <c r="AE130" s="686" cm="1">
        <f t="array" aca="1" ref="AE130" ca="1">INDEX(AE$69:AE$78,$AI130,1)*(1-$AH130)+INDEX(AE$69:AE$78,$AJ130,1)*($AH130)</f>
        <v>400</v>
      </c>
      <c r="AF130" s="686" cm="1">
        <f t="array" aca="1" ref="AF130" ca="1">INDEX(AF$69:AF$78,$AI130,1)*(1-$AH130)+INDEX(AF$69:AF$78,$AJ130,1)*($AH130)</f>
        <v>400</v>
      </c>
      <c r="AG130" s="686" cm="1">
        <f t="array" aca="1" ref="AG130" ca="1">INDEX(AG$69:AG$78,$AI130,1)*(1-$AH130)+INDEX(AG$69:AG$78,$AJ130,1)*($AH130)</f>
        <v>400</v>
      </c>
      <c r="AH130" s="273">
        <f t="shared" ca="1" si="10"/>
        <v>0</v>
      </c>
      <c r="AI130" s="273">
        <f t="shared" si="11"/>
        <v>2</v>
      </c>
      <c r="AJ130" s="273">
        <f t="shared" si="12"/>
        <v>3</v>
      </c>
      <c r="AK130" s="289" t="str">
        <f t="shared" si="5"/>
        <v>Early</v>
      </c>
      <c r="AL130" s="273">
        <f t="shared" si="6"/>
        <v>0</v>
      </c>
      <c r="AM130" s="273"/>
      <c r="AN130" s="345">
        <f t="shared" si="14"/>
        <v>43606</v>
      </c>
      <c r="AO130" s="345">
        <f t="shared" si="8"/>
        <v>43684</v>
      </c>
      <c r="AP130" s="841">
        <f>INDEX(Periods!$F$21:$O$31,INDEX(Annual!EndGS,1,$E130+2)+2,$E130+2)</f>
        <v>43748</v>
      </c>
      <c r="AQ130" s="268"/>
      <c r="AR130" s="255"/>
      <c r="AS130" s="243"/>
      <c r="AT130" s="243"/>
      <c r="AU130" s="243"/>
    </row>
    <row r="131" spans="1:47" hidden="1" outlineLevel="3" x14ac:dyDescent="0.35">
      <c r="A131" s="243"/>
      <c r="B131" s="252"/>
      <c r="C131" s="245">
        <f t="shared" si="9"/>
        <v>4</v>
      </c>
      <c r="D131" s="268"/>
      <c r="E131" s="325">
        <v>5</v>
      </c>
      <c r="F131" s="840">
        <f t="shared" si="4"/>
        <v>43631</v>
      </c>
      <c r="G131" s="268"/>
      <c r="H131" s="289"/>
      <c r="I131" s="289"/>
      <c r="J131" s="289">
        <v>2</v>
      </c>
      <c r="K131" s="479">
        <f>INDEX(Periods!$F$21:$O$30,J131+1,$E131+2)</f>
        <v>43631</v>
      </c>
      <c r="L131" s="480">
        <f t="shared" ca="1" si="13"/>
        <v>53</v>
      </c>
      <c r="M131" s="305"/>
      <c r="N131" s="273"/>
      <c r="O131" s="686" cm="1">
        <f t="array" aca="1" ref="O131" ca="1">INDEX(O$69:O$78,$AI131,1)*(1-$AH131)+INDEX(O$69:O$78,$AJ131,1)*($AH131)</f>
        <v>240.32258064516128</v>
      </c>
      <c r="P131" s="686" cm="1">
        <f t="array" aca="1" ref="P131" ca="1">INDEX(P$69:P$78,$AI131,1)*(1-$AH131)+INDEX(P$69:P$78,$AJ131,1)*($AH131)</f>
        <v>1074.1935483870966</v>
      </c>
      <c r="Q131" s="687" cm="1">
        <f t="array" aca="1" ref="Q131" ca="1">INDEX(Q$69:Q$78,$AI131,1)*(1-$AH131)+INDEX(Q$69:Q$78,$AJ131,1)*($AH131)</f>
        <v>0.81</v>
      </c>
      <c r="R131" s="687" cm="1">
        <f t="array" aca="1" ref="R131" ca="1">INDEX(R$69:R$78,$AI131,1)*(1-$AH131)+INDEX(R$69:R$78,$AJ131,1)*($AH131)</f>
        <v>0.81</v>
      </c>
      <c r="S131" s="681" cm="1">
        <f t="array" ref="S131">INDEX([0]!i_pasture_stage_p6z,$J131+1,ROUNDDOWN((ROW($J131)-ROW($J$69))/i_p6_len,0)+1)</f>
        <v>0.8392857142857143</v>
      </c>
      <c r="T131" s="687" cm="1">
        <f t="array" aca="1" ref="T131" ca="1">INDEX(T$69:T$78,$AI131,1)*(1-$AH131)+INDEX(T$69:T$78,$AJ131,1)*($AH131)</f>
        <v>0.3</v>
      </c>
      <c r="U131" s="681" cm="1">
        <f t="array" aca="1" ref="U131" ca="1">INDEX(U$69:U$78,$AI131,1)*(1-$AH131)+INDEX(U$69:U$78,$AJ131,1)*($AH131)</f>
        <v>5</v>
      </c>
      <c r="V131" s="687" cm="1">
        <f t="array" aca="1" ref="V131" ca="1">INDEX(V$69:V$78,$AI131,1)*(1-$AH131)+INDEX(V$69:V$78,$AJ131,1)*($AH131)</f>
        <v>9.6774193548387136E-3</v>
      </c>
      <c r="W131" s="273"/>
      <c r="X131" s="836" cm="1">
        <f t="array" aca="1" ref="X131" ca="1">INDEX(X$69:X$78,$AI131,1)*(1-$AH131)+INDEX(X$69:X$78,$AJ131,1)*($AH131)</f>
        <v>1</v>
      </c>
      <c r="Y131" s="686" cm="1">
        <f t="array" aca="1" ref="Y131" ca="1">INDEX(Y$69:Y$78,$AI131,1)*(1-$AH131)+INDEX(Y$69:Y$78,$AJ131,1)*($AH131)</f>
        <v>50</v>
      </c>
      <c r="Z131" s="686" cm="1">
        <f t="array" aca="1" ref="Z131" ca="1">INDEX(Z$69:Z$78,$AI131,1)*(1-$AH131)+INDEX(Z$69:Z$78,$AJ131,1)*($AH131)</f>
        <v>50</v>
      </c>
      <c r="AA131" s="686" cm="1">
        <f t="array" aca="1" ref="AA131" ca="1">INDEX(AA$69:AA$78,$AI131,1)*(1-$AH131)+INDEX(AA$69:AA$78,$AJ131,1)*($AH131)</f>
        <v>50</v>
      </c>
      <c r="AB131" s="686" cm="1">
        <f t="array" aca="1" ref="AB131" ca="1">INDEX(AB$69:AB$78,$AI131,1)*(1-$AH131)+INDEX(AB$69:AB$78,$AJ131,1)*($AH131)</f>
        <v>140.32258064516128</v>
      </c>
      <c r="AC131" s="686" cm="1">
        <f t="array" aca="1" ref="AC131" ca="1">INDEX(AC$69:AC$78,$AI131,1)*(1-$AH131)+INDEX(AC$69:AC$78,$AJ131,1)*($AH131)</f>
        <v>109.67741935483872</v>
      </c>
      <c r="AD131" s="686" cm="1">
        <f t="array" aca="1" ref="AD131" ca="1">INDEX(AD$69:AD$78,$AI131,1)*(1-$AH131)+INDEX(AD$69:AD$78,$AJ131,1)*($AH131)</f>
        <v>150</v>
      </c>
      <c r="AE131" s="686" cm="1">
        <f t="array" aca="1" ref="AE131" ca="1">INDEX(AE$69:AE$78,$AI131,1)*(1-$AH131)+INDEX(AE$69:AE$78,$AJ131,1)*($AH131)</f>
        <v>400</v>
      </c>
      <c r="AF131" s="686" cm="1">
        <f t="array" aca="1" ref="AF131" ca="1">INDEX(AF$69:AF$78,$AI131,1)*(1-$AH131)+INDEX(AF$69:AF$78,$AJ131,1)*($AH131)</f>
        <v>400</v>
      </c>
      <c r="AG131" s="686" cm="1">
        <f t="array" aca="1" ref="AG131" ca="1">INDEX(AG$69:AG$78,$AI131,1)*(1-$AH131)+INDEX(AG$69:AG$78,$AJ131,1)*($AH131)</f>
        <v>400</v>
      </c>
      <c r="AH131" s="273">
        <f t="shared" ca="1" si="10"/>
        <v>0.80645161290322576</v>
      </c>
      <c r="AI131" s="273">
        <f t="shared" si="11"/>
        <v>2</v>
      </c>
      <c r="AJ131" s="273">
        <f t="shared" si="12"/>
        <v>3</v>
      </c>
      <c r="AK131" s="289" t="str">
        <f t="shared" si="5"/>
        <v>Early</v>
      </c>
      <c r="AL131" s="273">
        <f t="shared" si="6"/>
        <v>25</v>
      </c>
      <c r="AM131" s="273"/>
      <c r="AN131" s="345">
        <f t="shared" si="14"/>
        <v>43606</v>
      </c>
      <c r="AO131" s="345">
        <f t="shared" si="8"/>
        <v>43684</v>
      </c>
      <c r="AP131" s="841">
        <f>INDEX(Periods!$F$21:$O$31,INDEX(Annual!EndGS,1,$E131+2)+2,$E131+2)</f>
        <v>43748</v>
      </c>
      <c r="AQ131" s="268"/>
      <c r="AR131" s="255"/>
      <c r="AS131" s="243"/>
      <c r="AT131" s="243"/>
      <c r="AU131" s="243"/>
    </row>
    <row r="132" spans="1:47" hidden="1" outlineLevel="3" x14ac:dyDescent="0.35">
      <c r="A132" s="243"/>
      <c r="B132" s="252"/>
      <c r="C132" s="245">
        <f t="shared" si="9"/>
        <v>4</v>
      </c>
      <c r="D132" s="268"/>
      <c r="E132" s="325">
        <v>5</v>
      </c>
      <c r="F132" s="840">
        <f t="shared" si="4"/>
        <v>43684</v>
      </c>
      <c r="G132" s="268"/>
      <c r="H132" s="289"/>
      <c r="I132" s="289"/>
      <c r="J132" s="289">
        <v>3</v>
      </c>
      <c r="K132" s="479">
        <f>INDEX(Periods!$F$21:$O$30,J132+1,$E132+2)</f>
        <v>43684</v>
      </c>
      <c r="L132" s="480">
        <f t="shared" ca="1" si="13"/>
        <v>25</v>
      </c>
      <c r="M132" s="305"/>
      <c r="N132" s="273"/>
      <c r="O132" s="686" cm="1">
        <f t="array" aca="1" ref="O132" ca="1">INDEX(O$69:O$78,$AI132,1)*(1-$AH132)+INDEX(O$69:O$78,$AJ132,1)*($AH132)</f>
        <v>300</v>
      </c>
      <c r="P132" s="686" cm="1">
        <f t="array" aca="1" ref="P132" ca="1">INDEX(P$69:P$78,$AI132,1)*(1-$AH132)+INDEX(P$69:P$78,$AJ132,1)*($AH132)</f>
        <v>2456</v>
      </c>
      <c r="Q132" s="687" cm="1">
        <f t="array" aca="1" ref="Q132" ca="1">INDEX(Q$69:Q$78,$AI132,1)*(1-$AH132)+INDEX(Q$69:Q$78,$AJ132,1)*($AH132)</f>
        <v>0.8</v>
      </c>
      <c r="R132" s="687" cm="1">
        <f t="array" aca="1" ref="R132" ca="1">INDEX(R$69:R$78,$AI132,1)*(1-$AH132)+INDEX(R$69:R$78,$AJ132,1)*($AH132)</f>
        <v>0.8</v>
      </c>
      <c r="S132" s="681" cm="1">
        <f t="array" ref="S132">INDEX([0]!i_pasture_stage_p6z,$J132+1,ROUNDDOWN((ROW($J132)-ROW($J$69))/i_p6_len,0)+1)</f>
        <v>1</v>
      </c>
      <c r="T132" s="687" cm="1">
        <f t="array" aca="1" ref="T132" ca="1">INDEX(T$69:T$78,$AI132,1)*(1-$AH132)+INDEX(T$69:T$78,$AJ132,1)*($AH132)</f>
        <v>0.3</v>
      </c>
      <c r="U132" s="681" cm="1">
        <f t="array" aca="1" ref="U132" ca="1">INDEX(U$69:U$78,$AI132,1)*(1-$AH132)+INDEX(U$69:U$78,$AJ132,1)*($AH132)</f>
        <v>5</v>
      </c>
      <c r="V132" s="687" cm="1">
        <f t="array" aca="1" ref="V132" ca="1">INDEX(V$69:V$78,$AI132,1)*(1-$AH132)+INDEX(V$69:V$78,$AJ132,1)*($AH132)</f>
        <v>0</v>
      </c>
      <c r="W132" s="273"/>
      <c r="X132" s="836" cm="1">
        <f t="array" aca="1" ref="X132" ca="1">INDEX(X$69:X$78,$AI132,1)*(1-$AH132)+INDEX(X$69:X$78,$AJ132,1)*($AH132)</f>
        <v>1</v>
      </c>
      <c r="Y132" s="686" cm="1">
        <f t="array" aca="1" ref="Y132" ca="1">INDEX(Y$69:Y$78,$AI132,1)*(1-$AH132)+INDEX(Y$69:Y$78,$AJ132,1)*($AH132)</f>
        <v>50</v>
      </c>
      <c r="Z132" s="686" cm="1">
        <f t="array" aca="1" ref="Z132" ca="1">INDEX(Z$69:Z$78,$AI132,1)*(1-$AH132)+INDEX(Z$69:Z$78,$AJ132,1)*($AH132)</f>
        <v>50</v>
      </c>
      <c r="AA132" s="686" cm="1">
        <f t="array" aca="1" ref="AA132" ca="1">INDEX(AA$69:AA$78,$AI132,1)*(1-$AH132)+INDEX(AA$69:AA$78,$AJ132,1)*($AH132)</f>
        <v>50</v>
      </c>
      <c r="AB132" s="686" cm="1">
        <f t="array" aca="1" ref="AB132" ca="1">INDEX(AB$69:AB$78,$AI132,1)*(1-$AH132)+INDEX(AB$69:AB$78,$AJ132,1)*($AH132)</f>
        <v>150</v>
      </c>
      <c r="AC132" s="686" cm="1">
        <f t="array" aca="1" ref="AC132" ca="1">INDEX(AC$69:AC$78,$AI132,1)*(1-$AH132)+INDEX(AC$69:AC$78,$AJ132,1)*($AH132)</f>
        <v>150</v>
      </c>
      <c r="AD132" s="686" cm="1">
        <f t="array" aca="1" ref="AD132" ca="1">INDEX(AD$69:AD$78,$AI132,1)*(1-$AH132)+INDEX(AD$69:AD$78,$AJ132,1)*($AH132)</f>
        <v>100</v>
      </c>
      <c r="AE132" s="686" cm="1">
        <f t="array" aca="1" ref="AE132" ca="1">INDEX(AE$69:AE$78,$AI132,1)*(1-$AH132)+INDEX(AE$69:AE$78,$AJ132,1)*($AH132)</f>
        <v>400</v>
      </c>
      <c r="AF132" s="686" cm="1">
        <f t="array" aca="1" ref="AF132" ca="1">INDEX(AF$69:AF$78,$AI132,1)*(1-$AH132)+INDEX(AF$69:AF$78,$AJ132,1)*($AH132)</f>
        <v>400</v>
      </c>
      <c r="AG132" s="686" cm="1">
        <f t="array" aca="1" ref="AG132" ca="1">INDEX(AG$69:AG$78,$AI132,1)*(1-$AH132)+INDEX(AG$69:AG$78,$AJ132,1)*($AH132)</f>
        <v>400</v>
      </c>
      <c r="AH132" s="273">
        <f t="shared" ca="1" si="10"/>
        <v>0</v>
      </c>
      <c r="AI132" s="273">
        <f t="shared" si="11"/>
        <v>4</v>
      </c>
      <c r="AJ132" s="273">
        <f t="shared" si="12"/>
        <v>5</v>
      </c>
      <c r="AK132" s="289" t="str">
        <f t="shared" si="5"/>
        <v>Late</v>
      </c>
      <c r="AL132" s="273">
        <f t="shared" si="6"/>
        <v>0</v>
      </c>
      <c r="AM132" s="273"/>
      <c r="AN132" s="345">
        <f t="shared" si="14"/>
        <v>43606</v>
      </c>
      <c r="AO132" s="345">
        <f t="shared" si="8"/>
        <v>43684</v>
      </c>
      <c r="AP132" s="841">
        <f>INDEX(Periods!$F$21:$O$31,INDEX(Annual!EndGS,1,$E132+2)+2,$E132+2)</f>
        <v>43748</v>
      </c>
      <c r="AQ132" s="268"/>
      <c r="AR132" s="255"/>
      <c r="AS132" s="243"/>
      <c r="AT132" s="243"/>
      <c r="AU132" s="243"/>
    </row>
    <row r="133" spans="1:47" hidden="1" outlineLevel="3" x14ac:dyDescent="0.35">
      <c r="A133" s="243"/>
      <c r="B133" s="252"/>
      <c r="C133" s="245">
        <f t="shared" si="9"/>
        <v>4</v>
      </c>
      <c r="D133" s="268"/>
      <c r="E133" s="325">
        <v>5</v>
      </c>
      <c r="F133" s="840">
        <f t="shared" si="4"/>
        <v>43709</v>
      </c>
      <c r="G133" s="268"/>
      <c r="H133" s="289"/>
      <c r="I133" s="289"/>
      <c r="J133" s="289">
        <v>4</v>
      </c>
      <c r="K133" s="479">
        <f>INDEX(Periods!$F$21:$O$30,J133+1,$E133+2)</f>
        <v>43709</v>
      </c>
      <c r="L133" s="480">
        <f t="shared" ref="L133:L164" ca="1" si="15">IF(K134-K133&gt;0,K134-K133,OFFSET(K134,-i_p6_len,0)+365-K133)</f>
        <v>29</v>
      </c>
      <c r="M133" s="305"/>
      <c r="N133" s="273"/>
      <c r="O133" s="686" cm="1">
        <f t="array" aca="1" ref="O133" ca="1">INDEX(O$69:O$78,$AI133,1)*(1-$AH133)+INDEX(O$69:O$78,$AJ133,1)*($AH133)</f>
        <v>500</v>
      </c>
      <c r="P133" s="686" cm="1">
        <f t="array" aca="1" ref="P133" ca="1">INDEX(P$69:P$78,$AI133,1)*(1-$AH133)+INDEX(P$69:P$78,$AJ133,1)*($AH133)</f>
        <v>3598</v>
      </c>
      <c r="Q133" s="687" cm="1">
        <f t="array" aca="1" ref="Q133" ca="1">INDEX(Q$69:Q$78,$AI133,1)*(1-$AH133)+INDEX(Q$69:Q$78,$AJ133,1)*($AH133)</f>
        <v>0.76</v>
      </c>
      <c r="R133" s="687" cm="1">
        <f t="array" aca="1" ref="R133" ca="1">INDEX(R$69:R$78,$AI133,1)*(1-$AH133)+INDEX(R$69:R$78,$AJ133,1)*($AH133)</f>
        <v>0.78</v>
      </c>
      <c r="S133" s="681" cm="1">
        <f t="array" ref="S133">INDEX([0]!i_pasture_stage_p6z,$J133+1,ROUNDDOWN((ROW($J133)-ROW($J$69))/i_p6_len,0)+1)</f>
        <v>1</v>
      </c>
      <c r="T133" s="687" cm="1">
        <f t="array" aca="1" ref="T133" ca="1">INDEX(T$69:T$78,$AI133,1)*(1-$AH133)+INDEX(T$69:T$78,$AJ133,1)*($AH133)</f>
        <v>0.3</v>
      </c>
      <c r="U133" s="681" cm="1">
        <f t="array" aca="1" ref="U133" ca="1">INDEX(U$69:U$78,$AI133,1)*(1-$AH133)+INDEX(U$69:U$78,$AJ133,1)*($AH133)</f>
        <v>5</v>
      </c>
      <c r="V133" s="687" cm="1">
        <f t="array" aca="1" ref="V133" ca="1">INDEX(V$69:V$78,$AI133,1)*(1-$AH133)+INDEX(V$69:V$78,$AJ133,1)*($AH133)</f>
        <v>0</v>
      </c>
      <c r="W133" s="273"/>
      <c r="X133" s="836" cm="1">
        <f t="array" aca="1" ref="X133" ca="1">INDEX(X$69:X$78,$AI133,1)*(1-$AH133)+INDEX(X$69:X$78,$AJ133,1)*($AH133)</f>
        <v>0.75</v>
      </c>
      <c r="Y133" s="686" cm="1">
        <f t="array" aca="1" ref="Y133" ca="1">INDEX(Y$69:Y$78,$AI133,1)*(1-$AH133)+INDEX(Y$69:Y$78,$AJ133,1)*($AH133)</f>
        <v>50</v>
      </c>
      <c r="Z133" s="686" cm="1">
        <f t="array" aca="1" ref="Z133" ca="1">INDEX(Z$69:Z$78,$AI133,1)*(1-$AH133)+INDEX(Z$69:Z$78,$AJ133,1)*($AH133)</f>
        <v>50</v>
      </c>
      <c r="AA133" s="686" cm="1">
        <f t="array" aca="1" ref="AA133" ca="1">INDEX(AA$69:AA$78,$AI133,1)*(1-$AH133)+INDEX(AA$69:AA$78,$AJ133,1)*($AH133)</f>
        <v>50</v>
      </c>
      <c r="AB133" s="686" cm="1">
        <f t="array" aca="1" ref="AB133" ca="1">INDEX(AB$69:AB$78,$AI133,1)*(1-$AH133)+INDEX(AB$69:AB$78,$AJ133,1)*($AH133)</f>
        <v>150</v>
      </c>
      <c r="AC133" s="686" cm="1">
        <f t="array" aca="1" ref="AC133" ca="1">INDEX(AC$69:AC$78,$AI133,1)*(1-$AH133)+INDEX(AC$69:AC$78,$AJ133,1)*($AH133)</f>
        <v>150</v>
      </c>
      <c r="AD133" s="686" cm="1">
        <f t="array" aca="1" ref="AD133" ca="1">INDEX(AD$69:AD$78,$AI133,1)*(1-$AH133)+INDEX(AD$69:AD$78,$AJ133,1)*($AH133)</f>
        <v>150</v>
      </c>
      <c r="AE133" s="686" cm="1">
        <f t="array" aca="1" ref="AE133" ca="1">INDEX(AE$69:AE$78,$AI133,1)*(1-$AH133)+INDEX(AE$69:AE$78,$AJ133,1)*($AH133)</f>
        <v>400</v>
      </c>
      <c r="AF133" s="686" cm="1">
        <f t="array" aca="1" ref="AF133" ca="1">INDEX(AF$69:AF$78,$AI133,1)*(1-$AH133)+INDEX(AF$69:AF$78,$AJ133,1)*($AH133)</f>
        <v>400</v>
      </c>
      <c r="AG133" s="686" cm="1">
        <f t="array" aca="1" ref="AG133" ca="1">INDEX(AG$69:AG$78,$AI133,1)*(1-$AH133)+INDEX(AG$69:AG$78,$AJ133,1)*($AH133)</f>
        <v>400</v>
      </c>
      <c r="AH133" s="273">
        <f t="shared" ca="1" si="10"/>
        <v>0</v>
      </c>
      <c r="AI133" s="273">
        <f t="shared" si="11"/>
        <v>5</v>
      </c>
      <c r="AJ133" s="273">
        <f t="shared" si="12"/>
        <v>6</v>
      </c>
      <c r="AK133" s="289" t="str">
        <f t="shared" si="5"/>
        <v>Late</v>
      </c>
      <c r="AL133" s="273">
        <f t="shared" si="6"/>
        <v>25</v>
      </c>
      <c r="AM133" s="273"/>
      <c r="AN133" s="345">
        <f t="shared" ref="AN133:AN168" si="16">INDEX(i_break_date,$E133+2,1)</f>
        <v>43606</v>
      </c>
      <c r="AO133" s="345">
        <f t="shared" si="8"/>
        <v>43684</v>
      </c>
      <c r="AP133" s="841">
        <f>INDEX(Periods!$F$21:$O$31,INDEX(Annual!EndGS,1,$E133+2)+2,$E133+2)</f>
        <v>43748</v>
      </c>
      <c r="AQ133" s="268"/>
      <c r="AR133" s="255"/>
      <c r="AS133" s="243"/>
      <c r="AT133" s="243"/>
      <c r="AU133" s="243"/>
    </row>
    <row r="134" spans="1:47" hidden="1" outlineLevel="3" x14ac:dyDescent="0.35">
      <c r="A134" s="243"/>
      <c r="B134" s="252"/>
      <c r="C134" s="245">
        <f t="shared" ref="C134:C168" si="17">INT($C$29)+3</f>
        <v>4</v>
      </c>
      <c r="D134" s="268"/>
      <c r="E134" s="325">
        <v>5</v>
      </c>
      <c r="F134" s="840">
        <f t="shared" ref="F134:F168" si="18">$K134+364*($K134&lt;$AN134)</f>
        <v>43738</v>
      </c>
      <c r="G134" s="268"/>
      <c r="H134" s="289"/>
      <c r="I134" s="289"/>
      <c r="J134" s="289">
        <v>5</v>
      </c>
      <c r="K134" s="479">
        <f>INDEX(Periods!$F$21:$O$30,J134+1,$E134+2)</f>
        <v>43738</v>
      </c>
      <c r="L134" s="480">
        <f t="shared" ca="1" si="15"/>
        <v>10</v>
      </c>
      <c r="M134" s="305"/>
      <c r="N134" s="273"/>
      <c r="O134" s="686" cm="1">
        <f t="array" aca="1" ref="O134" ca="1">INDEX(O$69:O$78,$AI134,1)*(1-$AH134)+INDEX(O$69:O$78,$AJ134,1)*($AH134)</f>
        <v>750</v>
      </c>
      <c r="P134" s="686" cm="1">
        <f t="array" aca="1" ref="P134" ca="1">INDEX(P$69:P$78,$AI134,1)*(1-$AH134)+INDEX(P$69:P$78,$AJ134,1)*($AH134)</f>
        <v>2650</v>
      </c>
      <c r="Q134" s="687" cm="1">
        <f t="array" aca="1" ref="Q134" ca="1">INDEX(Q$69:Q$78,$AI134,1)*(1-$AH134)+INDEX(Q$69:Q$78,$AJ134,1)*($AH134)</f>
        <v>0.60750000000000004</v>
      </c>
      <c r="R134" s="687" cm="1">
        <f t="array" aca="1" ref="R134" ca="1">INDEX(R$69:R$78,$AI134,1)*(1-$AH134)+INDEX(R$69:R$78,$AJ134,1)*($AH134)</f>
        <v>0.71250000000000002</v>
      </c>
      <c r="S134" s="681" cm="1">
        <f t="array" ref="S134">INDEX([0]!i_pasture_stage_p6z,$J134+1,ROUNDDOWN((ROW($J134)-ROW($J$69))/i_p6_len,0)+1)</f>
        <v>1</v>
      </c>
      <c r="T134" s="687" cm="1">
        <f t="array" aca="1" ref="T134" ca="1">INDEX(T$69:T$78,$AI134,1)*(1-$AH134)+INDEX(T$69:T$78,$AJ134,1)*($AH134)</f>
        <v>0.3</v>
      </c>
      <c r="U134" s="681" cm="1">
        <f t="array" aca="1" ref="U134" ca="1">INDEX(U$69:U$78,$AI134,1)*(1-$AH134)+INDEX(U$69:U$78,$AJ134,1)*($AH134)</f>
        <v>5</v>
      </c>
      <c r="V134" s="687" cm="1">
        <f t="array" aca="1" ref="V134" ca="1">INDEX(V$69:V$78,$AI134,1)*(1-$AH134)+INDEX(V$69:V$78,$AJ134,1)*($AH134)</f>
        <v>0</v>
      </c>
      <c r="W134" s="273"/>
      <c r="X134" s="836" cm="1">
        <f t="array" aca="1" ref="X134" ca="1">INDEX(X$69:X$78,$AI134,1)*(1-$AH134)+INDEX(X$69:X$78,$AJ134,1)*($AH134)</f>
        <v>0.75</v>
      </c>
      <c r="Y134" s="686" cm="1">
        <f t="array" aca="1" ref="Y134" ca="1">INDEX(Y$69:Y$78,$AI134,1)*(1-$AH134)+INDEX(Y$69:Y$78,$AJ134,1)*($AH134)</f>
        <v>50</v>
      </c>
      <c r="Z134" s="686" cm="1">
        <f t="array" aca="1" ref="Z134" ca="1">INDEX(Z$69:Z$78,$AI134,1)*(1-$AH134)+INDEX(Z$69:Z$78,$AJ134,1)*($AH134)</f>
        <v>50</v>
      </c>
      <c r="AA134" s="686" cm="1">
        <f t="array" aca="1" ref="AA134" ca="1">INDEX(AA$69:AA$78,$AI134,1)*(1-$AH134)+INDEX(AA$69:AA$78,$AJ134,1)*($AH134)</f>
        <v>50</v>
      </c>
      <c r="AB134" s="686" cm="1">
        <f t="array" aca="1" ref="AB134" ca="1">INDEX(AB$69:AB$78,$AI134,1)*(1-$AH134)+INDEX(AB$69:AB$78,$AJ134,1)*($AH134)</f>
        <v>150</v>
      </c>
      <c r="AC134" s="686" cm="1">
        <f t="array" aca="1" ref="AC134" ca="1">INDEX(AC$69:AC$78,$AI134,1)*(1-$AH134)+INDEX(AC$69:AC$78,$AJ134,1)*($AH134)</f>
        <v>150</v>
      </c>
      <c r="AD134" s="686" cm="1">
        <f t="array" aca="1" ref="AD134" ca="1">INDEX(AD$69:AD$78,$AI134,1)*(1-$AH134)+INDEX(AD$69:AD$78,$AJ134,1)*($AH134)</f>
        <v>150</v>
      </c>
      <c r="AE134" s="686" cm="1">
        <f t="array" aca="1" ref="AE134" ca="1">INDEX(AE$69:AE$78,$AI134,1)*(1-$AH134)+INDEX(AE$69:AE$78,$AJ134,1)*($AH134)</f>
        <v>400</v>
      </c>
      <c r="AF134" s="686" cm="1">
        <f t="array" aca="1" ref="AF134" ca="1">INDEX(AF$69:AF$78,$AI134,1)*(1-$AH134)+INDEX(AF$69:AF$78,$AJ134,1)*($AH134)</f>
        <v>400</v>
      </c>
      <c r="AG134" s="686" cm="1">
        <f t="array" aca="1" ref="AG134" ca="1">INDEX(AG$69:AG$78,$AI134,1)*(1-$AH134)+INDEX(AG$69:AG$78,$AJ134,1)*($AH134)</f>
        <v>400</v>
      </c>
      <c r="AH134" s="273">
        <f t="shared" ca="1" si="10"/>
        <v>0</v>
      </c>
      <c r="AI134" s="273">
        <f t="shared" si="11"/>
        <v>6</v>
      </c>
      <c r="AJ134" s="273">
        <f t="shared" si="12"/>
        <v>6</v>
      </c>
      <c r="AK134" s="289" t="str">
        <f t="shared" ref="AK134:AK168" si="19">IF($K134&lt;$AN134,"Dry",IF($K134&lt;$AO134,"Early",IF($K134&lt;$AP134,"Late","Dry")))</f>
        <v>Late</v>
      </c>
      <c r="AL134" s="273">
        <f t="shared" ref="AL134:AL168" si="20">IF($AK134="Early",$F134-$AN134,IF($AK134="Late",$F134-$AO134,$F134-$AP134))</f>
        <v>54</v>
      </c>
      <c r="AM134" s="273"/>
      <c r="AN134" s="345">
        <f t="shared" si="16"/>
        <v>43606</v>
      </c>
      <c r="AO134" s="345">
        <f t="shared" si="8"/>
        <v>43684</v>
      </c>
      <c r="AP134" s="841">
        <f>INDEX(Periods!$F$21:$O$31,INDEX(Annual!EndGS,1,$E134+2)+2,$E134+2)</f>
        <v>43748</v>
      </c>
      <c r="AQ134" s="268"/>
      <c r="AR134" s="255"/>
      <c r="AS134" s="243"/>
      <c r="AT134" s="243"/>
      <c r="AU134" s="243"/>
    </row>
    <row r="135" spans="1:47" hidden="1" outlineLevel="3" x14ac:dyDescent="0.35">
      <c r="A135" s="243"/>
      <c r="B135" s="252"/>
      <c r="C135" s="245">
        <f t="shared" si="17"/>
        <v>4</v>
      </c>
      <c r="D135" s="268"/>
      <c r="E135" s="325">
        <v>5</v>
      </c>
      <c r="F135" s="840">
        <f t="shared" si="18"/>
        <v>43748</v>
      </c>
      <c r="G135" s="268"/>
      <c r="H135" s="289"/>
      <c r="I135" s="289"/>
      <c r="J135" s="289">
        <v>6</v>
      </c>
      <c r="K135" s="479">
        <f>INDEX(Periods!$F$21:$O$30,J135+1,$E135+2)</f>
        <v>43748</v>
      </c>
      <c r="L135" s="480">
        <f t="shared" ca="1" si="15"/>
        <v>46</v>
      </c>
      <c r="M135" s="305"/>
      <c r="N135" s="273"/>
      <c r="O135" s="686" cm="1">
        <f t="array" aca="1" ref="O135" ca="1">INDEX(O$69:O$78,$AI135,1)*(1-$AH135)+INDEX(O$69:O$78,$AJ135,1)*($AH135)</f>
        <v>425</v>
      </c>
      <c r="P135" s="686" cm="1">
        <f t="array" aca="1" ref="P135" ca="1">INDEX(P$69:P$78,$AI135,1)*(1-$AH135)+INDEX(P$69:P$78,$AJ135,1)*($AH135)</f>
        <v>1675</v>
      </c>
      <c r="Q135" s="687" cm="1">
        <f t="array" aca="1" ref="Q135" ca="1">INDEX(Q$69:Q$78,$AI135,1)*(1-$AH135)+INDEX(Q$69:Q$78,$AJ135,1)*($AH135)</f>
        <v>0.5575</v>
      </c>
      <c r="R135" s="687" cm="1">
        <f t="array" aca="1" ref="R135" ca="1">INDEX(R$69:R$78,$AI135,1)*(1-$AH135)+INDEX(R$69:R$78,$AJ135,1)*($AH135)</f>
        <v>0.66249999999999998</v>
      </c>
      <c r="S135" s="681" cm="1">
        <f t="array" ref="S135">INDEX([0]!i_pasture_stage_p6z,$J135+1,ROUNDDOWN((ROW($J135)-ROW($J$69))/i_p6_len,0)+1)</f>
        <v>1</v>
      </c>
      <c r="T135" s="687" cm="1">
        <f t="array" aca="1" ref="T135" ca="1">INDEX(T$69:T$78,$AI135,1)*(1-$AH135)+INDEX(T$69:T$78,$AJ135,1)*($AH135)</f>
        <v>0.3</v>
      </c>
      <c r="U135" s="681" cm="1">
        <f t="array" aca="1" ref="U135" ca="1">INDEX(U$69:U$78,$AI135,1)*(1-$AH135)+INDEX(U$69:U$78,$AJ135,1)*($AH135)</f>
        <v>5</v>
      </c>
      <c r="V135" s="687" cm="1">
        <f t="array" aca="1" ref="V135" ca="1">INDEX(V$69:V$78,$AI135,1)*(1-$AH135)+INDEX(V$69:V$78,$AJ135,1)*($AH135)</f>
        <v>0</v>
      </c>
      <c r="W135" s="273"/>
      <c r="X135" s="836" cm="1">
        <f t="array" aca="1" ref="X135" ca="1">INDEX(X$69:X$78,$AI135,1)*(1-$AH135)+INDEX(X$69:X$78,$AJ135,1)*($AH135)</f>
        <v>0.4</v>
      </c>
      <c r="Y135" s="686" cm="1">
        <f t="array" aca="1" ref="Y135" ca="1">INDEX(Y$69:Y$78,$AI135,1)*(1-$AH135)+INDEX(Y$69:Y$78,$AJ135,1)*($AH135)</f>
        <v>50</v>
      </c>
      <c r="Z135" s="686" cm="1">
        <f t="array" aca="1" ref="Z135" ca="1">INDEX(Z$69:Z$78,$AI135,1)*(1-$AH135)+INDEX(Z$69:Z$78,$AJ135,1)*($AH135)</f>
        <v>50</v>
      </c>
      <c r="AA135" s="686" cm="1">
        <f t="array" aca="1" ref="AA135" ca="1">INDEX(AA$69:AA$78,$AI135,1)*(1-$AH135)+INDEX(AA$69:AA$78,$AJ135,1)*($AH135)</f>
        <v>50</v>
      </c>
      <c r="AB135" s="686" cm="1">
        <f t="array" aca="1" ref="AB135" ca="1">INDEX(AB$69:AB$78,$AI135,1)*(1-$AH135)+INDEX(AB$69:AB$78,$AJ135,1)*($AH135)</f>
        <v>150</v>
      </c>
      <c r="AC135" s="686" cm="1">
        <f t="array" aca="1" ref="AC135" ca="1">INDEX(AC$69:AC$78,$AI135,1)*(1-$AH135)+INDEX(AC$69:AC$78,$AJ135,1)*($AH135)</f>
        <v>150</v>
      </c>
      <c r="AD135" s="686" cm="1">
        <f t="array" aca="1" ref="AD135" ca="1">INDEX(AD$69:AD$78,$AI135,1)*(1-$AH135)+INDEX(AD$69:AD$78,$AJ135,1)*($AH135)</f>
        <v>150</v>
      </c>
      <c r="AE135" s="686" cm="1">
        <f t="array" aca="1" ref="AE135" ca="1">INDEX(AE$69:AE$78,$AI135,1)*(1-$AH135)+INDEX(AE$69:AE$78,$AJ135,1)*($AH135)</f>
        <v>400</v>
      </c>
      <c r="AF135" s="686" cm="1">
        <f t="array" aca="1" ref="AF135" ca="1">INDEX(AF$69:AF$78,$AI135,1)*(1-$AH135)+INDEX(AF$69:AF$78,$AJ135,1)*($AH135)</f>
        <v>400</v>
      </c>
      <c r="AG135" s="686" cm="1">
        <f t="array" aca="1" ref="AG135" ca="1">INDEX(AG$69:AG$78,$AI135,1)*(1-$AH135)+INDEX(AG$69:AG$78,$AJ135,1)*($AH135)</f>
        <v>400</v>
      </c>
      <c r="AH135" s="273">
        <f t="shared" ca="1" si="10"/>
        <v>0</v>
      </c>
      <c r="AI135" s="273">
        <f t="shared" si="11"/>
        <v>7</v>
      </c>
      <c r="AJ135" s="273">
        <f t="shared" si="12"/>
        <v>8</v>
      </c>
      <c r="AK135" s="289" t="str">
        <f t="shared" si="19"/>
        <v>Dry</v>
      </c>
      <c r="AL135" s="273">
        <f t="shared" si="20"/>
        <v>0</v>
      </c>
      <c r="AM135" s="273"/>
      <c r="AN135" s="345">
        <f t="shared" si="16"/>
        <v>43606</v>
      </c>
      <c r="AO135" s="345">
        <f t="shared" ref="AO135:AO168" si="21">AO134</f>
        <v>43684</v>
      </c>
      <c r="AP135" s="841">
        <f>INDEX(Periods!$F$21:$O$31,INDEX(Annual!EndGS,1,$E135+2)+2,$E135+2)</f>
        <v>43748</v>
      </c>
      <c r="AQ135" s="268"/>
      <c r="AR135" s="255"/>
      <c r="AS135" s="243"/>
      <c r="AT135" s="243"/>
      <c r="AU135" s="243"/>
    </row>
    <row r="136" spans="1:47" hidden="1" outlineLevel="3" x14ac:dyDescent="0.35">
      <c r="A136" s="243"/>
      <c r="B136" s="252"/>
      <c r="C136" s="245">
        <f t="shared" si="17"/>
        <v>4</v>
      </c>
      <c r="D136" s="268"/>
      <c r="E136" s="325">
        <v>5</v>
      </c>
      <c r="F136" s="840">
        <f t="shared" si="18"/>
        <v>43794</v>
      </c>
      <c r="G136" s="268"/>
      <c r="H136" s="289"/>
      <c r="I136" s="289"/>
      <c r="J136" s="289">
        <v>7</v>
      </c>
      <c r="K136" s="479">
        <f>INDEX(Periods!$F$21:$O$30,J136+1,$E136+2)</f>
        <v>43794</v>
      </c>
      <c r="L136" s="480">
        <f t="shared" ca="1" si="15"/>
        <v>37</v>
      </c>
      <c r="M136" s="305"/>
      <c r="N136" s="273"/>
      <c r="O136" s="686" cm="1">
        <f t="array" aca="1" ref="O136" ca="1">INDEX(O$69:O$78,$AI136,1)*(1-$AH136)+INDEX(O$69:O$78,$AJ136,1)*($AH136)</f>
        <v>178.37837837837839</v>
      </c>
      <c r="P136" s="686" cm="1">
        <f t="array" aca="1" ref="P136" ca="1">INDEX(P$69:P$78,$AI136,1)*(1-$AH136)+INDEX(P$69:P$78,$AJ136,1)*($AH136)</f>
        <v>894.59459459459458</v>
      </c>
      <c r="Q136" s="687" cm="1">
        <f t="array" aca="1" ref="Q136" ca="1">INDEX(Q$69:Q$78,$AI136,1)*(1-$AH136)+INDEX(Q$69:Q$78,$AJ136,1)*($AH136)</f>
        <v>0.5251351351351351</v>
      </c>
      <c r="R136" s="687" cm="1">
        <f t="array" aca="1" ref="R136" ca="1">INDEX(R$69:R$78,$AI136,1)*(1-$AH136)+INDEX(R$69:R$78,$AJ136,1)*($AH136)</f>
        <v>0.60675675675675667</v>
      </c>
      <c r="S136" s="681" cm="1">
        <f t="array" ref="S136">INDEX([0]!i_pasture_stage_p6z,$J136+1,ROUNDDOWN((ROW($J136)-ROW($J$69))/i_p6_len,0)+1)</f>
        <v>1</v>
      </c>
      <c r="T136" s="687" cm="1">
        <f t="array" aca="1" ref="T136" ca="1">INDEX(T$69:T$78,$AI136,1)*(1-$AH136)+INDEX(T$69:T$78,$AJ136,1)*($AH136)</f>
        <v>0.30000000000000004</v>
      </c>
      <c r="U136" s="681" cm="1">
        <f t="array" aca="1" ref="U136" ca="1">INDEX(U$69:U$78,$AI136,1)*(1-$AH136)+INDEX(U$69:U$78,$AJ136,1)*($AH136)</f>
        <v>5</v>
      </c>
      <c r="V136" s="687" cm="1">
        <f t="array" aca="1" ref="V136" ca="1">INDEX(V$69:V$78,$AI136,1)*(1-$AH136)+INDEX(V$69:V$78,$AJ136,1)*($AH136)</f>
        <v>6.7567567567567571E-3</v>
      </c>
      <c r="W136" s="273"/>
      <c r="X136" s="836" cm="1">
        <f t="array" aca="1" ref="X136" ca="1">INDEX(X$69:X$78,$AI136,1)*(1-$AH136)+INDEX(X$69:X$78,$AJ136,1)*($AH136)</f>
        <v>0.33</v>
      </c>
      <c r="Y136" s="686" cm="1">
        <f t="array" aca="1" ref="Y136" ca="1">INDEX(Y$69:Y$78,$AI136,1)*(1-$AH136)+INDEX(Y$69:Y$78,$AJ136,1)*($AH136)</f>
        <v>50</v>
      </c>
      <c r="Z136" s="686" cm="1">
        <f t="array" aca="1" ref="Z136" ca="1">INDEX(Z$69:Z$78,$AI136,1)*(1-$AH136)+INDEX(Z$69:Z$78,$AJ136,1)*($AH136)</f>
        <v>50</v>
      </c>
      <c r="AA136" s="686" cm="1">
        <f t="array" aca="1" ref="AA136" ca="1">INDEX(AA$69:AA$78,$AI136,1)*(1-$AH136)+INDEX(AA$69:AA$78,$AJ136,1)*($AH136)</f>
        <v>50</v>
      </c>
      <c r="AB136" s="686" cm="1">
        <f t="array" aca="1" ref="AB136" ca="1">INDEX(AB$69:AB$78,$AI136,1)*(1-$AH136)+INDEX(AB$69:AB$78,$AJ136,1)*($AH136)</f>
        <v>400</v>
      </c>
      <c r="AC136" s="686" cm="1">
        <f t="array" aca="1" ref="AC136" ca="1">INDEX(AC$69:AC$78,$AI136,1)*(1-$AH136)+INDEX(AC$69:AC$78,$AJ136,1)*($AH136)</f>
        <v>400</v>
      </c>
      <c r="AD136" s="686" cm="1">
        <f t="array" aca="1" ref="AD136" ca="1">INDEX(AD$69:AD$78,$AI136,1)*(1-$AH136)+INDEX(AD$69:AD$78,$AJ136,1)*($AH136)</f>
        <v>400</v>
      </c>
      <c r="AE136" s="686" cm="1">
        <f t="array" aca="1" ref="AE136" ca="1">INDEX(AE$69:AE$78,$AI136,1)*(1-$AH136)+INDEX(AE$69:AE$78,$AJ136,1)*($AH136)</f>
        <v>400</v>
      </c>
      <c r="AF136" s="686" cm="1">
        <f t="array" aca="1" ref="AF136" ca="1">INDEX(AF$69:AF$78,$AI136,1)*(1-$AH136)+INDEX(AF$69:AF$78,$AJ136,1)*($AH136)</f>
        <v>400</v>
      </c>
      <c r="AG136" s="686" cm="1">
        <f t="array" aca="1" ref="AG136" ca="1">INDEX(AG$69:AG$78,$AI136,1)*(1-$AH136)+INDEX(AG$69:AG$78,$AJ136,1)*($AH136)</f>
        <v>400</v>
      </c>
      <c r="AH136" s="273">
        <f t="shared" ca="1" si="10"/>
        <v>0.13513513513513514</v>
      </c>
      <c r="AI136" s="273">
        <f t="shared" si="11"/>
        <v>8</v>
      </c>
      <c r="AJ136" s="273">
        <f t="shared" si="12"/>
        <v>9</v>
      </c>
      <c r="AK136" s="289" t="str">
        <f t="shared" si="19"/>
        <v>Dry</v>
      </c>
      <c r="AL136" s="273">
        <f t="shared" si="20"/>
        <v>46</v>
      </c>
      <c r="AM136" s="273"/>
      <c r="AN136" s="345">
        <f t="shared" si="16"/>
        <v>43606</v>
      </c>
      <c r="AO136" s="345">
        <f t="shared" si="21"/>
        <v>43684</v>
      </c>
      <c r="AP136" s="841">
        <f>INDEX(Periods!$F$21:$O$31,INDEX(Annual!EndGS,1,$E136+2)+2,$E136+2)</f>
        <v>43748</v>
      </c>
      <c r="AQ136" s="268"/>
      <c r="AR136" s="255"/>
      <c r="AS136" s="243"/>
      <c r="AT136" s="243"/>
      <c r="AU136" s="243"/>
    </row>
    <row r="137" spans="1:47" hidden="1" outlineLevel="3" x14ac:dyDescent="0.35">
      <c r="A137" s="243"/>
      <c r="B137" s="252"/>
      <c r="C137" s="245">
        <f t="shared" si="17"/>
        <v>4</v>
      </c>
      <c r="D137" s="268"/>
      <c r="E137" s="325">
        <v>5</v>
      </c>
      <c r="F137" s="840">
        <f t="shared" si="18"/>
        <v>43831</v>
      </c>
      <c r="G137" s="268"/>
      <c r="H137" s="289"/>
      <c r="I137" s="289"/>
      <c r="J137" s="289">
        <v>8</v>
      </c>
      <c r="K137" s="479">
        <f>INDEX(Periods!$F$21:$O$30,J137+1,$E137+2)</f>
        <v>43831</v>
      </c>
      <c r="L137" s="480">
        <f t="shared" ca="1" si="15"/>
        <v>45</v>
      </c>
      <c r="M137" s="305"/>
      <c r="N137" s="273"/>
      <c r="O137" s="686" cm="1">
        <f t="array" aca="1" ref="O137" ca="1">INDEX(O$69:O$78,$AI137,1)*(1-$AH137)+INDEX(O$69:O$78,$AJ137,1)*($AH137)</f>
        <v>200</v>
      </c>
      <c r="P137" s="686" cm="1">
        <f t="array" aca="1" ref="P137" ca="1">INDEX(P$69:P$78,$AI137,1)*(1-$AH137)+INDEX(P$69:P$78,$AJ137,1)*($AH137)</f>
        <v>677.77777777777771</v>
      </c>
      <c r="Q137" s="687" cm="1">
        <f t="array" aca="1" ref="Q137" ca="1">INDEX(Q$69:Q$78,$AI137,1)*(1-$AH137)+INDEX(Q$69:Q$78,$AJ137,1)*($AH137)</f>
        <v>0.50888888888888884</v>
      </c>
      <c r="R137" s="687" cm="1">
        <f t="array" aca="1" ref="R137" ca="1">INDEX(R$69:R$78,$AI137,1)*(1-$AH137)+INDEX(R$69:R$78,$AJ137,1)*($AH137)</f>
        <v>0.56666666666666665</v>
      </c>
      <c r="S137" s="681" cm="1">
        <f t="array" ref="S137">INDEX([0]!i_pasture_stage_p6z,$J137+1,ROUNDDOWN((ROW($J137)-ROW($J$69))/i_p6_len,0)+1)</f>
        <v>1</v>
      </c>
      <c r="T137" s="687" cm="1">
        <f t="array" aca="1" ref="T137" ca="1">INDEX(T$69:T$78,$AI137,1)*(1-$AH137)+INDEX(T$69:T$78,$AJ137,1)*($AH137)</f>
        <v>0.3</v>
      </c>
      <c r="U137" s="681" cm="1">
        <f t="array" aca="1" ref="U137" ca="1">INDEX(U$69:U$78,$AI137,1)*(1-$AH137)+INDEX(U$69:U$78,$AJ137,1)*($AH137)</f>
        <v>5</v>
      </c>
      <c r="V137" s="687" cm="1">
        <f t="array" aca="1" ref="V137" ca="1">INDEX(V$69:V$78,$AI137,1)*(1-$AH137)+INDEX(V$69:V$78,$AJ137,1)*($AH137)</f>
        <v>6.1111111111111116E-2</v>
      </c>
      <c r="W137" s="273"/>
      <c r="X137" s="836" cm="1">
        <f t="array" aca="1" ref="X137" ca="1">INDEX(X$69:X$78,$AI137,1)*(1-$AH137)+INDEX(X$69:X$78,$AJ137,1)*($AH137)</f>
        <v>0.33</v>
      </c>
      <c r="Y137" s="686" cm="1">
        <f t="array" aca="1" ref="Y137" ca="1">INDEX(Y$69:Y$78,$AI137,1)*(1-$AH137)+INDEX(Y$69:Y$78,$AJ137,1)*($AH137)</f>
        <v>50</v>
      </c>
      <c r="Z137" s="686" cm="1">
        <f t="array" aca="1" ref="Z137" ca="1">INDEX(Z$69:Z$78,$AI137,1)*(1-$AH137)+INDEX(Z$69:Z$78,$AJ137,1)*($AH137)</f>
        <v>50</v>
      </c>
      <c r="AA137" s="686" cm="1">
        <f t="array" aca="1" ref="AA137" ca="1">INDEX(AA$69:AA$78,$AI137,1)*(1-$AH137)+INDEX(AA$69:AA$78,$AJ137,1)*($AH137)</f>
        <v>50</v>
      </c>
      <c r="AB137" s="686" cm="1">
        <f t="array" aca="1" ref="AB137" ca="1">INDEX(AB$69:AB$78,$AI137,1)*(1-$AH137)+INDEX(AB$69:AB$78,$AJ137,1)*($AH137)</f>
        <v>400</v>
      </c>
      <c r="AC137" s="686" cm="1">
        <f t="array" aca="1" ref="AC137" ca="1">INDEX(AC$69:AC$78,$AI137,1)*(1-$AH137)+INDEX(AC$69:AC$78,$AJ137,1)*($AH137)</f>
        <v>400</v>
      </c>
      <c r="AD137" s="686" cm="1">
        <f t="array" aca="1" ref="AD137" ca="1">INDEX(AD$69:AD$78,$AI137,1)*(1-$AH137)+INDEX(AD$69:AD$78,$AJ137,1)*($AH137)</f>
        <v>400</v>
      </c>
      <c r="AE137" s="686" cm="1">
        <f t="array" aca="1" ref="AE137" ca="1">INDEX(AE$69:AE$78,$AI137,1)*(1-$AH137)+INDEX(AE$69:AE$78,$AJ137,1)*($AH137)</f>
        <v>400</v>
      </c>
      <c r="AF137" s="686" cm="1">
        <f t="array" aca="1" ref="AF137" ca="1">INDEX(AF$69:AF$78,$AI137,1)*(1-$AH137)+INDEX(AF$69:AF$78,$AJ137,1)*($AH137)</f>
        <v>400</v>
      </c>
      <c r="AG137" s="686" cm="1">
        <f t="array" aca="1" ref="AG137" ca="1">INDEX(AG$69:AG$78,$AI137,1)*(1-$AH137)+INDEX(AG$69:AG$78,$AJ137,1)*($AH137)</f>
        <v>400</v>
      </c>
      <c r="AH137" s="273">
        <f t="shared" ca="1" si="10"/>
        <v>0.1111111111111111</v>
      </c>
      <c r="AI137" s="273">
        <f t="shared" si="11"/>
        <v>9</v>
      </c>
      <c r="AJ137" s="273">
        <f t="shared" si="12"/>
        <v>10</v>
      </c>
      <c r="AK137" s="289" t="str">
        <f t="shared" si="19"/>
        <v>Dry</v>
      </c>
      <c r="AL137" s="273">
        <f t="shared" si="20"/>
        <v>83</v>
      </c>
      <c r="AM137" s="273"/>
      <c r="AN137" s="345">
        <f t="shared" si="16"/>
        <v>43606</v>
      </c>
      <c r="AO137" s="345">
        <f t="shared" si="21"/>
        <v>43684</v>
      </c>
      <c r="AP137" s="841">
        <f>INDEX(Periods!$F$21:$O$31,INDEX(Annual!EndGS,1,$E137+2)+2,$E137+2)</f>
        <v>43748</v>
      </c>
      <c r="AQ137" s="268"/>
      <c r="AR137" s="255"/>
      <c r="AS137" s="243"/>
      <c r="AT137" s="243"/>
      <c r="AU137" s="243"/>
    </row>
    <row r="138" spans="1:47" hidden="1" outlineLevel="3" x14ac:dyDescent="0.35">
      <c r="A138" s="243"/>
      <c r="B138" s="252"/>
      <c r="C138" s="245">
        <f t="shared" si="17"/>
        <v>4</v>
      </c>
      <c r="D138" s="268"/>
      <c r="E138" s="325">
        <v>5</v>
      </c>
      <c r="F138" s="840">
        <f t="shared" si="18"/>
        <v>43876</v>
      </c>
      <c r="G138" s="268"/>
      <c r="H138" s="289"/>
      <c r="I138" s="341"/>
      <c r="J138" s="341">
        <v>9</v>
      </c>
      <c r="K138" s="500">
        <f>INDEX(Periods!$F$21:$O$30,J138+1,$E138+2)</f>
        <v>43876</v>
      </c>
      <c r="L138" s="517">
        <f t="shared" ca="1" si="15"/>
        <v>49</v>
      </c>
      <c r="M138" s="501"/>
      <c r="N138" s="342"/>
      <c r="O138" s="688" cm="1">
        <f t="array" aca="1" ref="O138" ca="1">INDEX(O$69:O$78,$AI138,1)*(1-$AH138)+INDEX(O$69:O$78,$AJ138,1)*($AH138)</f>
        <v>200</v>
      </c>
      <c r="P138" s="688" cm="1">
        <f t="array" aca="1" ref="P138" ca="1">INDEX(P$69:P$78,$AI138,1)*(1-$AH138)+INDEX(P$69:P$78,$AJ138,1)*($AH138)</f>
        <v>484.89795918367349</v>
      </c>
      <c r="Q138" s="689" cm="1">
        <f t="array" aca="1" ref="Q138" ca="1">INDEX(Q$69:Q$78,$AI138,1)*(1-$AH138)+INDEX(Q$69:Q$78,$AJ138,1)*($AH138)</f>
        <v>0.53163265306122454</v>
      </c>
      <c r="R138" s="689" cm="1">
        <f t="array" aca="1" ref="R138" ca="1">INDEX(R$69:R$78,$AI138,1)*(1-$AH138)+INDEX(R$69:R$78,$AJ138,1)*($AH138)</f>
        <v>0.5675510204081633</v>
      </c>
      <c r="S138" s="682" cm="1">
        <f t="array" ref="S138">INDEX([0]!i_pasture_stage_p6z,$J138+1,ROUNDDOWN((ROW($J138)-ROW($J$69))/i_p6_len,0)+1)</f>
        <v>1</v>
      </c>
      <c r="T138" s="689" cm="1">
        <f t="array" aca="1" ref="T138" ca="1">INDEX(T$69:T$78,$AI138,1)*(1-$AH138)+INDEX(T$69:T$78,$AJ138,1)*($AH138)</f>
        <v>0.3</v>
      </c>
      <c r="U138" s="682" cm="1">
        <f t="array" aca="1" ref="U138" ca="1">INDEX(U$69:U$78,$AI138,1)*(1-$AH138)+INDEX(U$69:U$78,$AJ138,1)*($AH138)</f>
        <v>5</v>
      </c>
      <c r="V138" s="689" cm="1">
        <f t="array" aca="1" ref="V138" ca="1">INDEX(V$69:V$78,$AI138,1)*(1-$AH138)+INDEX(V$69:V$78,$AJ138,1)*($AH138)</f>
        <v>0.14489795918367349</v>
      </c>
      <c r="W138" s="342"/>
      <c r="X138" s="837" cm="1">
        <f t="array" aca="1" ref="X138" ca="1">INDEX(X$69:X$78,$AI138,1)*(1-$AH138)+INDEX(X$69:X$78,$AJ138,1)*($AH138)</f>
        <v>0.39836734693877551</v>
      </c>
      <c r="Y138" s="688" cm="1">
        <f t="array" aca="1" ref="Y138" ca="1">INDEX(Y$69:Y$78,$AI138,1)*(1-$AH138)+INDEX(Y$69:Y$78,$AJ138,1)*($AH138)</f>
        <v>50</v>
      </c>
      <c r="Z138" s="688" cm="1">
        <f t="array" aca="1" ref="Z138" ca="1">INDEX(Z$69:Z$78,$AI138,1)*(1-$AH138)+INDEX(Z$69:Z$78,$AJ138,1)*($AH138)</f>
        <v>50</v>
      </c>
      <c r="AA138" s="688" cm="1">
        <f t="array" aca="1" ref="AA138" ca="1">INDEX(AA$69:AA$78,$AI138,1)*(1-$AH138)+INDEX(AA$69:AA$78,$AJ138,1)*($AH138)</f>
        <v>50</v>
      </c>
      <c r="AB138" s="688" cm="1">
        <f t="array" aca="1" ref="AB138" ca="1">INDEX(AB$69:AB$78,$AI138,1)*(1-$AH138)+INDEX(AB$69:AB$78,$AJ138,1)*($AH138)</f>
        <v>369.38775510204084</v>
      </c>
      <c r="AC138" s="688" cm="1">
        <f t="array" aca="1" ref="AC138" ca="1">INDEX(AC$69:AC$78,$AI138,1)*(1-$AH138)+INDEX(AC$69:AC$78,$AJ138,1)*($AH138)</f>
        <v>400</v>
      </c>
      <c r="AD138" s="688" cm="1">
        <f t="array" aca="1" ref="AD138" ca="1">INDEX(AD$69:AD$78,$AI138,1)*(1-$AH138)+INDEX(AD$69:AD$78,$AJ138,1)*($AH138)</f>
        <v>400</v>
      </c>
      <c r="AE138" s="688" cm="1">
        <f t="array" aca="1" ref="AE138" ca="1">INDEX(AE$69:AE$78,$AI138,1)*(1-$AH138)+INDEX(AE$69:AE$78,$AJ138,1)*($AH138)</f>
        <v>400</v>
      </c>
      <c r="AF138" s="688" cm="1">
        <f t="array" aca="1" ref="AF138" ca="1">INDEX(AF$69:AF$78,$AI138,1)*(1-$AH138)+INDEX(AF$69:AF$78,$AJ138,1)*($AH138)</f>
        <v>400</v>
      </c>
      <c r="AG138" s="688" cm="1">
        <f t="array" aca="1" ref="AG138" ca="1">INDEX(AG$69:AG$78,$AI138,1)*(1-$AH138)+INDEX(AG$69:AG$78,$AJ138,1)*($AH138)</f>
        <v>400</v>
      </c>
      <c r="AH138" s="273">
        <f t="shared" ca="1" si="10"/>
        <v>0.10204081632653061</v>
      </c>
      <c r="AI138" s="273">
        <f t="shared" si="11"/>
        <v>10</v>
      </c>
      <c r="AJ138" s="273">
        <f t="shared" si="12"/>
        <v>1</v>
      </c>
      <c r="AK138" s="289" t="str">
        <f t="shared" si="19"/>
        <v>Dry</v>
      </c>
      <c r="AL138" s="273">
        <f t="shared" si="20"/>
        <v>128</v>
      </c>
      <c r="AM138" s="273"/>
      <c r="AN138" s="345">
        <f t="shared" si="16"/>
        <v>43606</v>
      </c>
      <c r="AO138" s="345">
        <f t="shared" si="21"/>
        <v>43684</v>
      </c>
      <c r="AP138" s="841">
        <f>INDEX(Periods!$F$21:$O$31,INDEX(Annual!EndGS,1,$E138+2)+2,$E138+2)</f>
        <v>43748</v>
      </c>
      <c r="AQ138" s="268"/>
      <c r="AR138" s="255"/>
      <c r="AS138" s="243"/>
      <c r="AT138" s="243"/>
      <c r="AU138" s="243"/>
    </row>
    <row r="139" spans="1:47" outlineLevel="2" collapsed="1" x14ac:dyDescent="0.35">
      <c r="A139" s="243"/>
      <c r="B139" s="252"/>
      <c r="C139" s="245">
        <f>INT($C$29)+2</f>
        <v>3</v>
      </c>
      <c r="D139" s="268"/>
      <c r="E139" s="325">
        <v>6</v>
      </c>
      <c r="F139" s="840">
        <f t="shared" si="18"/>
        <v>43924</v>
      </c>
      <c r="G139" s="268"/>
      <c r="H139" s="289"/>
      <c r="I139" s="507" t="s">
        <v>742</v>
      </c>
      <c r="J139" s="507">
        <v>0</v>
      </c>
      <c r="K139" s="508">
        <f>INDEX(Periods!$F$21:$O$30,J139+1,$E139+2)</f>
        <v>43560</v>
      </c>
      <c r="L139" s="518">
        <f t="shared" ca="1" si="15"/>
        <v>46</v>
      </c>
      <c r="M139" s="509"/>
      <c r="N139" s="510"/>
      <c r="O139" s="684" cm="1">
        <f t="array" aca="1" ref="O139" ca="1">INDEX(O$69:O$78,$AI139,1)*(1-$AH139)+INDEX(O$69:O$78,$AJ139,1)*($AH139)</f>
        <v>200</v>
      </c>
      <c r="P139" s="684" cm="1">
        <f t="array" aca="1" ref="P139" ca="1">INDEX(P$69:P$78,$AI139,1)*(1-$AH139)+INDEX(P$69:P$78,$AJ139,1)*($AH139)</f>
        <v>352</v>
      </c>
      <c r="Q139" s="685" cm="1">
        <f t="array" aca="1" ref="Q139" ca="1">INDEX(Q$69:Q$78,$AI139,1)*(1-$AH139)+INDEX(Q$69:Q$78,$AJ139,1)*($AH139)</f>
        <v>0.81</v>
      </c>
      <c r="R139" s="685" cm="1">
        <f t="array" aca="1" ref="R139" ca="1">INDEX(R$69:R$78,$AI139,1)*(1-$AH139)+INDEX(R$69:R$78,$AJ139,1)*($AH139)</f>
        <v>0.81</v>
      </c>
      <c r="S139" s="683" cm="1">
        <f t="array" ref="S139">INDEX([0]!i_pasture_stage_p6z,$J139+1,ROUNDDOWN((ROW($J139)-ROW($J$69))/i_p6_len,0)+1)</f>
        <v>1</v>
      </c>
      <c r="T139" s="685" cm="1">
        <f t="array" aca="1" ref="T139" ca="1">INDEX(T$69:T$78,$AI139,1)*(1-$AH139)+INDEX(T$69:T$78,$AJ139,1)*($AH139)</f>
        <v>0.3</v>
      </c>
      <c r="U139" s="683" cm="1">
        <f t="array" aca="1" ref="U139" ca="1">INDEX(U$69:U$78,$AI139,1)*(1-$AH139)+INDEX(U$69:U$78,$AJ139,1)*($AH139)</f>
        <v>5</v>
      </c>
      <c r="V139" s="685" cm="1">
        <f t="array" aca="1" ref="V139" ca="1">INDEX(V$69:V$78,$AI139,1)*(1-$AH139)+INDEX(V$69:V$78,$AJ139,1)*($AH139)</f>
        <v>0.1</v>
      </c>
      <c r="W139" s="510"/>
      <c r="X139" s="835" cm="1">
        <f t="array" aca="1" ref="X139" ca="1">INDEX(X$69:X$78,$AI139,1)*(1-$AH139)+INDEX(X$69:X$78,$AJ139,1)*($AH139)</f>
        <v>1</v>
      </c>
      <c r="Y139" s="684" cm="1">
        <f t="array" aca="1" ref="Y139" ca="1">INDEX(Y$69:Y$78,$AI139,1)*(1-$AH139)+INDEX(Y$69:Y$78,$AJ139,1)*($AH139)</f>
        <v>50</v>
      </c>
      <c r="Z139" s="684" cm="1">
        <f t="array" aca="1" ref="Z139" ca="1">INDEX(Z$69:Z$78,$AI139,1)*(1-$AH139)+INDEX(Z$69:Z$78,$AJ139,1)*($AH139)</f>
        <v>50</v>
      </c>
      <c r="AA139" s="684" cm="1">
        <f t="array" aca="1" ref="AA139" ca="1">INDEX(AA$69:AA$78,$AI139,1)*(1-$AH139)+INDEX(AA$69:AA$78,$AJ139,1)*($AH139)</f>
        <v>50</v>
      </c>
      <c r="AB139" s="684" cm="1">
        <f t="array" aca="1" ref="AB139" ca="1">INDEX(AB$69:AB$78,$AI139,1)*(1-$AH139)+INDEX(AB$69:AB$78,$AJ139,1)*($AH139)</f>
        <v>100</v>
      </c>
      <c r="AC139" s="684" cm="1">
        <f t="array" aca="1" ref="AC139" ca="1">INDEX(AC$69:AC$78,$AI139,1)*(1-$AH139)+INDEX(AC$69:AC$78,$AJ139,1)*($AH139)</f>
        <v>400</v>
      </c>
      <c r="AD139" s="684" cm="1">
        <f t="array" aca="1" ref="AD139" ca="1">INDEX(AD$69:AD$78,$AI139,1)*(1-$AH139)+INDEX(AD$69:AD$78,$AJ139,1)*($AH139)</f>
        <v>400</v>
      </c>
      <c r="AE139" s="684" cm="1">
        <f t="array" aca="1" ref="AE139" ca="1">INDEX(AE$69:AE$78,$AI139,1)*(1-$AH139)+INDEX(AE$69:AE$78,$AJ139,1)*($AH139)</f>
        <v>400</v>
      </c>
      <c r="AF139" s="684" cm="1">
        <f t="array" aca="1" ref="AF139" ca="1">INDEX(AF$69:AF$78,$AI139,1)*(1-$AH139)+INDEX(AF$69:AF$78,$AJ139,1)*($AH139)</f>
        <v>400</v>
      </c>
      <c r="AG139" s="684" cm="1">
        <f t="array" aca="1" ref="AG139" ca="1">INDEX(AG$69:AG$78,$AI139,1)*(1-$AH139)+INDEX(AG$69:AG$78,$AJ139,1)*($AH139)</f>
        <v>400</v>
      </c>
      <c r="AH139" s="273">
        <f t="shared" ca="1" si="10"/>
        <v>0.125</v>
      </c>
      <c r="AI139" s="273">
        <f t="shared" si="11"/>
        <v>1</v>
      </c>
      <c r="AJ139" s="273">
        <f t="shared" si="12"/>
        <v>1</v>
      </c>
      <c r="AK139" s="289" t="str">
        <f t="shared" si="19"/>
        <v>Dry</v>
      </c>
      <c r="AL139" s="273">
        <f t="shared" si="20"/>
        <v>176</v>
      </c>
      <c r="AM139" s="273"/>
      <c r="AN139" s="345">
        <f t="shared" si="16"/>
        <v>43606</v>
      </c>
      <c r="AO139" s="345">
        <f t="shared" si="21"/>
        <v>43684</v>
      </c>
      <c r="AP139" s="841">
        <f>INDEX(Periods!$F$21:$O$31,INDEX(Annual!EndGS,1,$E139+2)+2,$E139+2)</f>
        <v>43748</v>
      </c>
      <c r="AQ139" s="268"/>
      <c r="AR139" s="255"/>
      <c r="AS139" s="243"/>
      <c r="AT139" s="243"/>
      <c r="AU139" s="243"/>
    </row>
    <row r="140" spans="1:47" hidden="1" outlineLevel="3" collapsed="1" x14ac:dyDescent="0.35">
      <c r="A140" s="243"/>
      <c r="B140" s="252"/>
      <c r="C140" s="245">
        <f t="shared" si="17"/>
        <v>4</v>
      </c>
      <c r="D140" s="268"/>
      <c r="E140" s="325">
        <v>6</v>
      </c>
      <c r="F140" s="840">
        <f t="shared" si="18"/>
        <v>43606</v>
      </c>
      <c r="G140" s="268"/>
      <c r="H140" s="289"/>
      <c r="I140" s="289"/>
      <c r="J140" s="289">
        <v>1</v>
      </c>
      <c r="K140" s="479">
        <f>INDEX(Periods!$F$21:$O$30,J140+1,$E140+2)</f>
        <v>43606</v>
      </c>
      <c r="L140" s="480">
        <f t="shared" ca="1" si="15"/>
        <v>25</v>
      </c>
      <c r="M140" s="305"/>
      <c r="N140" s="273"/>
      <c r="O140" s="686" cm="1">
        <f t="array" aca="1" ref="O140" ca="1">INDEX(O$69:O$78,$AI140,1)*(1-$AH140)+INDEX(O$69:O$78,$AJ140,1)*($AH140)</f>
        <v>200</v>
      </c>
      <c r="P140" s="686" cm="1">
        <f t="array" aca="1" ref="P140" ca="1">INDEX(P$69:P$78,$AI140,1)*(1-$AH140)+INDEX(P$69:P$78,$AJ140,1)*($AH140)</f>
        <v>550</v>
      </c>
      <c r="Q140" s="687" cm="1">
        <f t="array" aca="1" ref="Q140" ca="1">INDEX(Q$69:Q$78,$AI140,1)*(1-$AH140)+INDEX(Q$69:Q$78,$AJ140,1)*($AH140)</f>
        <v>0.81</v>
      </c>
      <c r="R140" s="687" cm="1">
        <f t="array" aca="1" ref="R140" ca="1">INDEX(R$69:R$78,$AI140,1)*(1-$AH140)+INDEX(R$69:R$78,$AJ140,1)*($AH140)</f>
        <v>0.81</v>
      </c>
      <c r="S140" s="681" cm="1">
        <f t="array" ref="S140">INDEX([0]!i_pasture_stage_p6z,$J140+1,ROUNDDOWN((ROW($J140)-ROW($J$69))/i_p6_len,0)+1)</f>
        <v>0</v>
      </c>
      <c r="T140" s="687" cm="1">
        <f t="array" aca="1" ref="T140" ca="1">INDEX(T$69:T$78,$AI140,1)*(1-$AH140)+INDEX(T$69:T$78,$AJ140,1)*($AH140)</f>
        <v>0.3</v>
      </c>
      <c r="U140" s="681" cm="1">
        <f t="array" aca="1" ref="U140" ca="1">INDEX(U$69:U$78,$AI140,1)*(1-$AH140)+INDEX(U$69:U$78,$AJ140,1)*($AH140)</f>
        <v>5</v>
      </c>
      <c r="V140" s="687" cm="1">
        <f t="array" aca="1" ref="V140" ca="1">INDEX(V$69:V$78,$AI140,1)*(1-$AH140)+INDEX(V$69:V$78,$AJ140,1)*($AH140)</f>
        <v>0.05</v>
      </c>
      <c r="W140" s="273"/>
      <c r="X140" s="836" cm="1">
        <f t="array" aca="1" ref="X140" ca="1">INDEX(X$69:X$78,$AI140,1)*(1-$AH140)+INDEX(X$69:X$78,$AJ140,1)*($AH140)</f>
        <v>1</v>
      </c>
      <c r="Y140" s="686" cm="1">
        <f t="array" aca="1" ref="Y140" ca="1">INDEX(Y$69:Y$78,$AI140,1)*(1-$AH140)+INDEX(Y$69:Y$78,$AJ140,1)*($AH140)</f>
        <v>50</v>
      </c>
      <c r="Z140" s="686" cm="1">
        <f t="array" aca="1" ref="Z140" ca="1">INDEX(Z$69:Z$78,$AI140,1)*(1-$AH140)+INDEX(Z$69:Z$78,$AJ140,1)*($AH140)</f>
        <v>50</v>
      </c>
      <c r="AA140" s="686" cm="1">
        <f t="array" aca="1" ref="AA140" ca="1">INDEX(AA$69:AA$78,$AI140,1)*(1-$AH140)+INDEX(AA$69:AA$78,$AJ140,1)*($AH140)</f>
        <v>50</v>
      </c>
      <c r="AB140" s="686" cm="1">
        <f t="array" aca="1" ref="AB140" ca="1">INDEX(AB$69:AB$78,$AI140,1)*(1-$AH140)+INDEX(AB$69:AB$78,$AJ140,1)*($AH140)</f>
        <v>100</v>
      </c>
      <c r="AC140" s="686" cm="1">
        <f t="array" aca="1" ref="AC140" ca="1">INDEX(AC$69:AC$78,$AI140,1)*(1-$AH140)+INDEX(AC$69:AC$78,$AJ140,1)*($AH140)</f>
        <v>150</v>
      </c>
      <c r="AD140" s="686" cm="1">
        <f t="array" aca="1" ref="AD140" ca="1">INDEX(AD$69:AD$78,$AI140,1)*(1-$AH140)+INDEX(AD$69:AD$78,$AJ140,1)*($AH140)</f>
        <v>150</v>
      </c>
      <c r="AE140" s="686" cm="1">
        <f t="array" aca="1" ref="AE140" ca="1">INDEX(AE$69:AE$78,$AI140,1)*(1-$AH140)+INDEX(AE$69:AE$78,$AJ140,1)*($AH140)</f>
        <v>400</v>
      </c>
      <c r="AF140" s="686" cm="1">
        <f t="array" aca="1" ref="AF140" ca="1">INDEX(AF$69:AF$78,$AI140,1)*(1-$AH140)+INDEX(AF$69:AF$78,$AJ140,1)*($AH140)</f>
        <v>400</v>
      </c>
      <c r="AG140" s="686" cm="1">
        <f t="array" aca="1" ref="AG140" ca="1">INDEX(AG$69:AG$78,$AI140,1)*(1-$AH140)+INDEX(AG$69:AG$78,$AJ140,1)*($AH140)</f>
        <v>400</v>
      </c>
      <c r="AH140" s="273">
        <f t="shared" ca="1" si="10"/>
        <v>0</v>
      </c>
      <c r="AI140" s="273">
        <f t="shared" si="11"/>
        <v>2</v>
      </c>
      <c r="AJ140" s="273">
        <f t="shared" si="12"/>
        <v>3</v>
      </c>
      <c r="AK140" s="289" t="str">
        <f t="shared" si="19"/>
        <v>Early</v>
      </c>
      <c r="AL140" s="273">
        <f t="shared" si="20"/>
        <v>0</v>
      </c>
      <c r="AM140" s="273"/>
      <c r="AN140" s="345">
        <f t="shared" si="16"/>
        <v>43606</v>
      </c>
      <c r="AO140" s="345">
        <f t="shared" si="21"/>
        <v>43684</v>
      </c>
      <c r="AP140" s="841">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0">
        <f t="shared" si="18"/>
        <v>43631</v>
      </c>
      <c r="G141" s="268"/>
      <c r="H141" s="289"/>
      <c r="I141" s="289"/>
      <c r="J141" s="289">
        <v>2</v>
      </c>
      <c r="K141" s="479">
        <f>INDEX(Periods!$F$21:$O$30,J141+1,$E141+2)</f>
        <v>43631</v>
      </c>
      <c r="L141" s="480">
        <f t="shared" ca="1" si="15"/>
        <v>53</v>
      </c>
      <c r="M141" s="305"/>
      <c r="N141" s="273"/>
      <c r="O141" s="686" cm="1">
        <f t="array" aca="1" ref="O141" ca="1">INDEX(O$69:O$78,$AI141,1)*(1-$AH141)+INDEX(O$69:O$78,$AJ141,1)*($AH141)</f>
        <v>240.32258064516128</v>
      </c>
      <c r="P141" s="686" cm="1">
        <f t="array" aca="1" ref="P141" ca="1">INDEX(P$69:P$78,$AI141,1)*(1-$AH141)+INDEX(P$69:P$78,$AJ141,1)*($AH141)</f>
        <v>1074.1935483870966</v>
      </c>
      <c r="Q141" s="687" cm="1">
        <f t="array" aca="1" ref="Q141" ca="1">INDEX(Q$69:Q$78,$AI141,1)*(1-$AH141)+INDEX(Q$69:Q$78,$AJ141,1)*($AH141)</f>
        <v>0.81</v>
      </c>
      <c r="R141" s="687" cm="1">
        <f t="array" aca="1" ref="R141" ca="1">INDEX(R$69:R$78,$AI141,1)*(1-$AH141)+INDEX(R$69:R$78,$AJ141,1)*($AH141)</f>
        <v>0.81</v>
      </c>
      <c r="S141" s="681" cm="1">
        <f t="array" ref="S141">INDEX([0]!i_pasture_stage_p6z,$J141+1,ROUNDDOWN((ROW($J141)-ROW($J$69))/i_p6_len,0)+1)</f>
        <v>0.8392857142857143</v>
      </c>
      <c r="T141" s="687" cm="1">
        <f t="array" aca="1" ref="T141" ca="1">INDEX(T$69:T$78,$AI141,1)*(1-$AH141)+INDEX(T$69:T$78,$AJ141,1)*($AH141)</f>
        <v>0.3</v>
      </c>
      <c r="U141" s="681" cm="1">
        <f t="array" aca="1" ref="U141" ca="1">INDEX(U$69:U$78,$AI141,1)*(1-$AH141)+INDEX(U$69:U$78,$AJ141,1)*($AH141)</f>
        <v>5</v>
      </c>
      <c r="V141" s="687" cm="1">
        <f t="array" aca="1" ref="V141" ca="1">INDEX(V$69:V$78,$AI141,1)*(1-$AH141)+INDEX(V$69:V$78,$AJ141,1)*($AH141)</f>
        <v>9.6774193548387136E-3</v>
      </c>
      <c r="W141" s="273"/>
      <c r="X141" s="836" cm="1">
        <f t="array" aca="1" ref="X141" ca="1">INDEX(X$69:X$78,$AI141,1)*(1-$AH141)+INDEX(X$69:X$78,$AJ141,1)*($AH141)</f>
        <v>1</v>
      </c>
      <c r="Y141" s="686" cm="1">
        <f t="array" aca="1" ref="Y141" ca="1">INDEX(Y$69:Y$78,$AI141,1)*(1-$AH141)+INDEX(Y$69:Y$78,$AJ141,1)*($AH141)</f>
        <v>50</v>
      </c>
      <c r="Z141" s="686" cm="1">
        <f t="array" aca="1" ref="Z141" ca="1">INDEX(Z$69:Z$78,$AI141,1)*(1-$AH141)+INDEX(Z$69:Z$78,$AJ141,1)*($AH141)</f>
        <v>50</v>
      </c>
      <c r="AA141" s="686" cm="1">
        <f t="array" aca="1" ref="AA141" ca="1">INDEX(AA$69:AA$78,$AI141,1)*(1-$AH141)+INDEX(AA$69:AA$78,$AJ141,1)*($AH141)</f>
        <v>50</v>
      </c>
      <c r="AB141" s="686" cm="1">
        <f t="array" aca="1" ref="AB141" ca="1">INDEX(AB$69:AB$78,$AI141,1)*(1-$AH141)+INDEX(AB$69:AB$78,$AJ141,1)*($AH141)</f>
        <v>140.32258064516128</v>
      </c>
      <c r="AC141" s="686" cm="1">
        <f t="array" aca="1" ref="AC141" ca="1">INDEX(AC$69:AC$78,$AI141,1)*(1-$AH141)+INDEX(AC$69:AC$78,$AJ141,1)*($AH141)</f>
        <v>109.67741935483872</v>
      </c>
      <c r="AD141" s="686" cm="1">
        <f t="array" aca="1" ref="AD141" ca="1">INDEX(AD$69:AD$78,$AI141,1)*(1-$AH141)+INDEX(AD$69:AD$78,$AJ141,1)*($AH141)</f>
        <v>150</v>
      </c>
      <c r="AE141" s="686" cm="1">
        <f t="array" aca="1" ref="AE141" ca="1">INDEX(AE$69:AE$78,$AI141,1)*(1-$AH141)+INDEX(AE$69:AE$78,$AJ141,1)*($AH141)</f>
        <v>400</v>
      </c>
      <c r="AF141" s="686" cm="1">
        <f t="array" aca="1" ref="AF141" ca="1">INDEX(AF$69:AF$78,$AI141,1)*(1-$AH141)+INDEX(AF$69:AF$78,$AJ141,1)*($AH141)</f>
        <v>400</v>
      </c>
      <c r="AG141" s="686" cm="1">
        <f t="array" aca="1" ref="AG141" ca="1">INDEX(AG$69:AG$78,$AI141,1)*(1-$AH141)+INDEX(AG$69:AG$78,$AJ141,1)*($AH141)</f>
        <v>400</v>
      </c>
      <c r="AH141" s="273">
        <f t="shared" ca="1" si="10"/>
        <v>0.80645161290322576</v>
      </c>
      <c r="AI141" s="273">
        <f t="shared" si="11"/>
        <v>2</v>
      </c>
      <c r="AJ141" s="273">
        <f t="shared" si="12"/>
        <v>3</v>
      </c>
      <c r="AK141" s="289" t="str">
        <f t="shared" si="19"/>
        <v>Early</v>
      </c>
      <c r="AL141" s="273">
        <f t="shared" si="20"/>
        <v>25</v>
      </c>
      <c r="AM141" s="273"/>
      <c r="AN141" s="345">
        <f t="shared" si="16"/>
        <v>43606</v>
      </c>
      <c r="AO141" s="345">
        <f t="shared" si="21"/>
        <v>43684</v>
      </c>
      <c r="AP141" s="841">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0">
        <f t="shared" si="18"/>
        <v>43684</v>
      </c>
      <c r="G142" s="268"/>
      <c r="H142" s="289"/>
      <c r="I142" s="289"/>
      <c r="J142" s="289">
        <v>3</v>
      </c>
      <c r="K142" s="479">
        <f>INDEX(Periods!$F$21:$O$30,J142+1,$E142+2)</f>
        <v>43684</v>
      </c>
      <c r="L142" s="480">
        <f t="shared" ca="1" si="15"/>
        <v>25</v>
      </c>
      <c r="M142" s="305"/>
      <c r="N142" s="273"/>
      <c r="O142" s="686" cm="1">
        <f t="array" aca="1" ref="O142" ca="1">INDEX(O$69:O$78,$AI142,1)*(1-$AH142)+INDEX(O$69:O$78,$AJ142,1)*($AH142)</f>
        <v>300</v>
      </c>
      <c r="P142" s="686" cm="1">
        <f t="array" aca="1" ref="P142" ca="1">INDEX(P$69:P$78,$AI142,1)*(1-$AH142)+INDEX(P$69:P$78,$AJ142,1)*($AH142)</f>
        <v>2456</v>
      </c>
      <c r="Q142" s="687" cm="1">
        <f t="array" aca="1" ref="Q142" ca="1">INDEX(Q$69:Q$78,$AI142,1)*(1-$AH142)+INDEX(Q$69:Q$78,$AJ142,1)*($AH142)</f>
        <v>0.8</v>
      </c>
      <c r="R142" s="687" cm="1">
        <f t="array" aca="1" ref="R142" ca="1">INDEX(R$69:R$78,$AI142,1)*(1-$AH142)+INDEX(R$69:R$78,$AJ142,1)*($AH142)</f>
        <v>0.8</v>
      </c>
      <c r="S142" s="681" cm="1">
        <f t="array" ref="S142">INDEX([0]!i_pasture_stage_p6z,$J142+1,ROUNDDOWN((ROW($J142)-ROW($J$69))/i_p6_len,0)+1)</f>
        <v>1</v>
      </c>
      <c r="T142" s="687" cm="1">
        <f t="array" aca="1" ref="T142" ca="1">INDEX(T$69:T$78,$AI142,1)*(1-$AH142)+INDEX(T$69:T$78,$AJ142,1)*($AH142)</f>
        <v>0.3</v>
      </c>
      <c r="U142" s="681" cm="1">
        <f t="array" aca="1" ref="U142" ca="1">INDEX(U$69:U$78,$AI142,1)*(1-$AH142)+INDEX(U$69:U$78,$AJ142,1)*($AH142)</f>
        <v>5</v>
      </c>
      <c r="V142" s="687" cm="1">
        <f t="array" aca="1" ref="V142" ca="1">INDEX(V$69:V$78,$AI142,1)*(1-$AH142)+INDEX(V$69:V$78,$AJ142,1)*($AH142)</f>
        <v>0</v>
      </c>
      <c r="W142" s="273"/>
      <c r="X142" s="836" cm="1">
        <f t="array" aca="1" ref="X142" ca="1">INDEX(X$69:X$78,$AI142,1)*(1-$AH142)+INDEX(X$69:X$78,$AJ142,1)*($AH142)</f>
        <v>1</v>
      </c>
      <c r="Y142" s="686" cm="1">
        <f t="array" aca="1" ref="Y142" ca="1">INDEX(Y$69:Y$78,$AI142,1)*(1-$AH142)+INDEX(Y$69:Y$78,$AJ142,1)*($AH142)</f>
        <v>50</v>
      </c>
      <c r="Z142" s="686" cm="1">
        <f t="array" aca="1" ref="Z142" ca="1">INDEX(Z$69:Z$78,$AI142,1)*(1-$AH142)+INDEX(Z$69:Z$78,$AJ142,1)*($AH142)</f>
        <v>50</v>
      </c>
      <c r="AA142" s="686" cm="1">
        <f t="array" aca="1" ref="AA142" ca="1">INDEX(AA$69:AA$78,$AI142,1)*(1-$AH142)+INDEX(AA$69:AA$78,$AJ142,1)*($AH142)</f>
        <v>50</v>
      </c>
      <c r="AB142" s="686" cm="1">
        <f t="array" aca="1" ref="AB142" ca="1">INDEX(AB$69:AB$78,$AI142,1)*(1-$AH142)+INDEX(AB$69:AB$78,$AJ142,1)*($AH142)</f>
        <v>150</v>
      </c>
      <c r="AC142" s="686" cm="1">
        <f t="array" aca="1" ref="AC142" ca="1">INDEX(AC$69:AC$78,$AI142,1)*(1-$AH142)+INDEX(AC$69:AC$78,$AJ142,1)*($AH142)</f>
        <v>150</v>
      </c>
      <c r="AD142" s="686" cm="1">
        <f t="array" aca="1" ref="AD142" ca="1">INDEX(AD$69:AD$78,$AI142,1)*(1-$AH142)+INDEX(AD$69:AD$78,$AJ142,1)*($AH142)</f>
        <v>100</v>
      </c>
      <c r="AE142" s="686" cm="1">
        <f t="array" aca="1" ref="AE142" ca="1">INDEX(AE$69:AE$78,$AI142,1)*(1-$AH142)+INDEX(AE$69:AE$78,$AJ142,1)*($AH142)</f>
        <v>400</v>
      </c>
      <c r="AF142" s="686" cm="1">
        <f t="array" aca="1" ref="AF142" ca="1">INDEX(AF$69:AF$78,$AI142,1)*(1-$AH142)+INDEX(AF$69:AF$78,$AJ142,1)*($AH142)</f>
        <v>400</v>
      </c>
      <c r="AG142" s="686" cm="1">
        <f t="array" aca="1" ref="AG142" ca="1">INDEX(AG$69:AG$78,$AI142,1)*(1-$AH142)+INDEX(AG$69:AG$78,$AJ142,1)*($AH142)</f>
        <v>400</v>
      </c>
      <c r="AH142" s="273">
        <f t="shared" ca="1" si="10"/>
        <v>0</v>
      </c>
      <c r="AI142" s="273">
        <f t="shared" si="11"/>
        <v>4</v>
      </c>
      <c r="AJ142" s="273">
        <f t="shared" si="12"/>
        <v>5</v>
      </c>
      <c r="AK142" s="289" t="str">
        <f t="shared" si="19"/>
        <v>Late</v>
      </c>
      <c r="AL142" s="273">
        <f t="shared" si="20"/>
        <v>0</v>
      </c>
      <c r="AM142" s="273"/>
      <c r="AN142" s="345">
        <f t="shared" si="16"/>
        <v>43606</v>
      </c>
      <c r="AO142" s="345">
        <f t="shared" si="21"/>
        <v>43684</v>
      </c>
      <c r="AP142" s="841">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0">
        <f t="shared" si="18"/>
        <v>43709</v>
      </c>
      <c r="G143" s="268"/>
      <c r="H143" s="289"/>
      <c r="I143" s="289"/>
      <c r="J143" s="289">
        <v>4</v>
      </c>
      <c r="K143" s="479">
        <f>INDEX(Periods!$F$21:$O$30,J143+1,$E143+2)</f>
        <v>43709</v>
      </c>
      <c r="L143" s="480">
        <f t="shared" ca="1" si="15"/>
        <v>29</v>
      </c>
      <c r="M143" s="305"/>
      <c r="N143" s="273"/>
      <c r="O143" s="686" cm="1">
        <f t="array" aca="1" ref="O143" ca="1">INDEX(O$69:O$78,$AI143,1)*(1-$AH143)+INDEX(O$69:O$78,$AJ143,1)*($AH143)</f>
        <v>500</v>
      </c>
      <c r="P143" s="686" cm="1">
        <f t="array" aca="1" ref="P143" ca="1">INDEX(P$69:P$78,$AI143,1)*(1-$AH143)+INDEX(P$69:P$78,$AJ143,1)*($AH143)</f>
        <v>3598</v>
      </c>
      <c r="Q143" s="687" cm="1">
        <f t="array" aca="1" ref="Q143" ca="1">INDEX(Q$69:Q$78,$AI143,1)*(1-$AH143)+INDEX(Q$69:Q$78,$AJ143,1)*($AH143)</f>
        <v>0.76</v>
      </c>
      <c r="R143" s="687" cm="1">
        <f t="array" aca="1" ref="R143" ca="1">INDEX(R$69:R$78,$AI143,1)*(1-$AH143)+INDEX(R$69:R$78,$AJ143,1)*($AH143)</f>
        <v>0.78</v>
      </c>
      <c r="S143" s="681" cm="1">
        <f t="array" ref="S143">INDEX([0]!i_pasture_stage_p6z,$J143+1,ROUNDDOWN((ROW($J143)-ROW($J$69))/i_p6_len,0)+1)</f>
        <v>1</v>
      </c>
      <c r="T143" s="687" cm="1">
        <f t="array" aca="1" ref="T143" ca="1">INDEX(T$69:T$78,$AI143,1)*(1-$AH143)+INDEX(T$69:T$78,$AJ143,1)*($AH143)</f>
        <v>0.3</v>
      </c>
      <c r="U143" s="681" cm="1">
        <f t="array" aca="1" ref="U143" ca="1">INDEX(U$69:U$78,$AI143,1)*(1-$AH143)+INDEX(U$69:U$78,$AJ143,1)*($AH143)</f>
        <v>5</v>
      </c>
      <c r="V143" s="687" cm="1">
        <f t="array" aca="1" ref="V143" ca="1">INDEX(V$69:V$78,$AI143,1)*(1-$AH143)+INDEX(V$69:V$78,$AJ143,1)*($AH143)</f>
        <v>0</v>
      </c>
      <c r="W143" s="273"/>
      <c r="X143" s="836" cm="1">
        <f t="array" aca="1" ref="X143" ca="1">INDEX(X$69:X$78,$AI143,1)*(1-$AH143)+INDEX(X$69:X$78,$AJ143,1)*($AH143)</f>
        <v>0.75</v>
      </c>
      <c r="Y143" s="686" cm="1">
        <f t="array" aca="1" ref="Y143" ca="1">INDEX(Y$69:Y$78,$AI143,1)*(1-$AH143)+INDEX(Y$69:Y$78,$AJ143,1)*($AH143)</f>
        <v>50</v>
      </c>
      <c r="Z143" s="686" cm="1">
        <f t="array" aca="1" ref="Z143" ca="1">INDEX(Z$69:Z$78,$AI143,1)*(1-$AH143)+INDEX(Z$69:Z$78,$AJ143,1)*($AH143)</f>
        <v>50</v>
      </c>
      <c r="AA143" s="686" cm="1">
        <f t="array" aca="1" ref="AA143" ca="1">INDEX(AA$69:AA$78,$AI143,1)*(1-$AH143)+INDEX(AA$69:AA$78,$AJ143,1)*($AH143)</f>
        <v>50</v>
      </c>
      <c r="AB143" s="686" cm="1">
        <f t="array" aca="1" ref="AB143" ca="1">INDEX(AB$69:AB$78,$AI143,1)*(1-$AH143)+INDEX(AB$69:AB$78,$AJ143,1)*($AH143)</f>
        <v>150</v>
      </c>
      <c r="AC143" s="686" cm="1">
        <f t="array" aca="1" ref="AC143" ca="1">INDEX(AC$69:AC$78,$AI143,1)*(1-$AH143)+INDEX(AC$69:AC$78,$AJ143,1)*($AH143)</f>
        <v>150</v>
      </c>
      <c r="AD143" s="686" cm="1">
        <f t="array" aca="1" ref="AD143" ca="1">INDEX(AD$69:AD$78,$AI143,1)*(1-$AH143)+INDEX(AD$69:AD$78,$AJ143,1)*($AH143)</f>
        <v>150</v>
      </c>
      <c r="AE143" s="686" cm="1">
        <f t="array" aca="1" ref="AE143" ca="1">INDEX(AE$69:AE$78,$AI143,1)*(1-$AH143)+INDEX(AE$69:AE$78,$AJ143,1)*($AH143)</f>
        <v>400</v>
      </c>
      <c r="AF143" s="686" cm="1">
        <f t="array" aca="1" ref="AF143" ca="1">INDEX(AF$69:AF$78,$AI143,1)*(1-$AH143)+INDEX(AF$69:AF$78,$AJ143,1)*($AH143)</f>
        <v>400</v>
      </c>
      <c r="AG143" s="686" cm="1">
        <f t="array" aca="1" ref="AG143" ca="1">INDEX(AG$69:AG$78,$AI143,1)*(1-$AH143)+INDEX(AG$69:AG$78,$AJ143,1)*($AH143)</f>
        <v>400</v>
      </c>
      <c r="AH143" s="273">
        <f t="shared" ca="1" si="10"/>
        <v>0</v>
      </c>
      <c r="AI143" s="273">
        <f t="shared" si="11"/>
        <v>5</v>
      </c>
      <c r="AJ143" s="273">
        <f t="shared" si="12"/>
        <v>6</v>
      </c>
      <c r="AK143" s="289" t="str">
        <f t="shared" si="19"/>
        <v>Late</v>
      </c>
      <c r="AL143" s="273">
        <f t="shared" si="20"/>
        <v>25</v>
      </c>
      <c r="AM143" s="273"/>
      <c r="AN143" s="345">
        <f t="shared" si="16"/>
        <v>43606</v>
      </c>
      <c r="AO143" s="345">
        <f t="shared" si="21"/>
        <v>43684</v>
      </c>
      <c r="AP143" s="841">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0">
        <f t="shared" si="18"/>
        <v>43738</v>
      </c>
      <c r="G144" s="268"/>
      <c r="H144" s="289"/>
      <c r="I144" s="289"/>
      <c r="J144" s="289">
        <v>5</v>
      </c>
      <c r="K144" s="479">
        <f>INDEX(Periods!$F$21:$O$30,J144+1,$E144+2)</f>
        <v>43738</v>
      </c>
      <c r="L144" s="480">
        <f t="shared" ca="1" si="15"/>
        <v>10</v>
      </c>
      <c r="M144" s="305"/>
      <c r="N144" s="273"/>
      <c r="O144" s="686" cm="1">
        <f t="array" aca="1" ref="O144" ca="1">INDEX(O$69:O$78,$AI144,1)*(1-$AH144)+INDEX(O$69:O$78,$AJ144,1)*($AH144)</f>
        <v>750</v>
      </c>
      <c r="P144" s="686" cm="1">
        <f t="array" aca="1" ref="P144" ca="1">INDEX(P$69:P$78,$AI144,1)*(1-$AH144)+INDEX(P$69:P$78,$AJ144,1)*($AH144)</f>
        <v>2650</v>
      </c>
      <c r="Q144" s="687" cm="1">
        <f t="array" aca="1" ref="Q144" ca="1">INDEX(Q$69:Q$78,$AI144,1)*(1-$AH144)+INDEX(Q$69:Q$78,$AJ144,1)*($AH144)</f>
        <v>0.60750000000000004</v>
      </c>
      <c r="R144" s="687" cm="1">
        <f t="array" aca="1" ref="R144" ca="1">INDEX(R$69:R$78,$AI144,1)*(1-$AH144)+INDEX(R$69:R$78,$AJ144,1)*($AH144)</f>
        <v>0.71250000000000002</v>
      </c>
      <c r="S144" s="681" cm="1">
        <f t="array" ref="S144">INDEX([0]!i_pasture_stage_p6z,$J144+1,ROUNDDOWN((ROW($J144)-ROW($J$69))/i_p6_len,0)+1)</f>
        <v>1</v>
      </c>
      <c r="T144" s="687" cm="1">
        <f t="array" aca="1" ref="T144" ca="1">INDEX(T$69:T$78,$AI144,1)*(1-$AH144)+INDEX(T$69:T$78,$AJ144,1)*($AH144)</f>
        <v>0.3</v>
      </c>
      <c r="U144" s="681" cm="1">
        <f t="array" aca="1" ref="U144" ca="1">INDEX(U$69:U$78,$AI144,1)*(1-$AH144)+INDEX(U$69:U$78,$AJ144,1)*($AH144)</f>
        <v>5</v>
      </c>
      <c r="V144" s="687" cm="1">
        <f t="array" aca="1" ref="V144" ca="1">INDEX(V$69:V$78,$AI144,1)*(1-$AH144)+INDEX(V$69:V$78,$AJ144,1)*($AH144)</f>
        <v>0</v>
      </c>
      <c r="W144" s="273"/>
      <c r="X144" s="836" cm="1">
        <f t="array" aca="1" ref="X144" ca="1">INDEX(X$69:X$78,$AI144,1)*(1-$AH144)+INDEX(X$69:X$78,$AJ144,1)*($AH144)</f>
        <v>0.75</v>
      </c>
      <c r="Y144" s="686" cm="1">
        <f t="array" aca="1" ref="Y144" ca="1">INDEX(Y$69:Y$78,$AI144,1)*(1-$AH144)+INDEX(Y$69:Y$78,$AJ144,1)*($AH144)</f>
        <v>50</v>
      </c>
      <c r="Z144" s="686" cm="1">
        <f t="array" aca="1" ref="Z144" ca="1">INDEX(Z$69:Z$78,$AI144,1)*(1-$AH144)+INDEX(Z$69:Z$78,$AJ144,1)*($AH144)</f>
        <v>50</v>
      </c>
      <c r="AA144" s="686" cm="1">
        <f t="array" aca="1" ref="AA144" ca="1">INDEX(AA$69:AA$78,$AI144,1)*(1-$AH144)+INDEX(AA$69:AA$78,$AJ144,1)*($AH144)</f>
        <v>50</v>
      </c>
      <c r="AB144" s="686" cm="1">
        <f t="array" aca="1" ref="AB144" ca="1">INDEX(AB$69:AB$78,$AI144,1)*(1-$AH144)+INDEX(AB$69:AB$78,$AJ144,1)*($AH144)</f>
        <v>150</v>
      </c>
      <c r="AC144" s="686" cm="1">
        <f t="array" aca="1" ref="AC144" ca="1">INDEX(AC$69:AC$78,$AI144,1)*(1-$AH144)+INDEX(AC$69:AC$78,$AJ144,1)*($AH144)</f>
        <v>150</v>
      </c>
      <c r="AD144" s="686" cm="1">
        <f t="array" aca="1" ref="AD144" ca="1">INDEX(AD$69:AD$78,$AI144,1)*(1-$AH144)+INDEX(AD$69:AD$78,$AJ144,1)*($AH144)</f>
        <v>150</v>
      </c>
      <c r="AE144" s="686" cm="1">
        <f t="array" aca="1" ref="AE144" ca="1">INDEX(AE$69:AE$78,$AI144,1)*(1-$AH144)+INDEX(AE$69:AE$78,$AJ144,1)*($AH144)</f>
        <v>400</v>
      </c>
      <c r="AF144" s="686" cm="1">
        <f t="array" aca="1" ref="AF144" ca="1">INDEX(AF$69:AF$78,$AI144,1)*(1-$AH144)+INDEX(AF$69:AF$78,$AJ144,1)*($AH144)</f>
        <v>400</v>
      </c>
      <c r="AG144" s="686" cm="1">
        <f t="array" aca="1" ref="AG144" ca="1">INDEX(AG$69:AG$78,$AI144,1)*(1-$AH144)+INDEX(AG$69:AG$78,$AJ144,1)*($AH144)</f>
        <v>400</v>
      </c>
      <c r="AH144" s="273">
        <f t="shared" ref="AH144:AH168" ca="1" si="22">($AL144-INDEX($AL$69:$AL$78,$AI144,1))/INDEX($L$69:$L$78,$AI144,1)</f>
        <v>0</v>
      </c>
      <c r="AI144" s="273">
        <f t="shared" ref="AI144:AI168" si="23">MOD(SUMIFS($AM$69:$AM$78,$AK$69:$AK$78,$AK144,$AL$69:$AL$78,"&lt;="&amp;$AL144)-1,$AJ$66)+1</f>
        <v>6</v>
      </c>
      <c r="AJ144" s="273">
        <f t="shared" si="12"/>
        <v>6</v>
      </c>
      <c r="AK144" s="289" t="str">
        <f t="shared" si="19"/>
        <v>Late</v>
      </c>
      <c r="AL144" s="273">
        <f t="shared" si="20"/>
        <v>54</v>
      </c>
      <c r="AM144" s="273"/>
      <c r="AN144" s="345">
        <f t="shared" si="16"/>
        <v>43606</v>
      </c>
      <c r="AO144" s="345">
        <f t="shared" si="21"/>
        <v>43684</v>
      </c>
      <c r="AP144" s="841">
        <f>INDEX(Periods!$F$21:$O$31,INDEX(Annual!EndGS,1,$E144+2)+2,$E144+2)</f>
        <v>43748</v>
      </c>
      <c r="AQ144" s="268"/>
      <c r="AR144" s="255"/>
      <c r="AS144" s="243"/>
      <c r="AT144" s="243"/>
      <c r="AU144" s="243"/>
    </row>
    <row r="145" spans="1:47" hidden="1" outlineLevel="3" x14ac:dyDescent="0.35">
      <c r="A145" s="243"/>
      <c r="B145" s="252"/>
      <c r="C145" s="245">
        <f t="shared" si="17"/>
        <v>4</v>
      </c>
      <c r="D145" s="268"/>
      <c r="E145" s="325">
        <v>6</v>
      </c>
      <c r="F145" s="840">
        <f t="shared" si="18"/>
        <v>43748</v>
      </c>
      <c r="G145" s="268"/>
      <c r="H145" s="289"/>
      <c r="I145" s="289"/>
      <c r="J145" s="289">
        <v>6</v>
      </c>
      <c r="K145" s="479">
        <f>INDEX(Periods!$F$21:$O$30,J145+1,$E145+2)</f>
        <v>43748</v>
      </c>
      <c r="L145" s="480">
        <f t="shared" ca="1" si="15"/>
        <v>46</v>
      </c>
      <c r="M145" s="305"/>
      <c r="N145" s="273"/>
      <c r="O145" s="686" cm="1">
        <f t="array" aca="1" ref="O145" ca="1">INDEX(O$69:O$78,$AI145,1)*(1-$AH145)+INDEX(O$69:O$78,$AJ145,1)*($AH145)</f>
        <v>425</v>
      </c>
      <c r="P145" s="686" cm="1">
        <f t="array" aca="1" ref="P145" ca="1">INDEX(P$69:P$78,$AI145,1)*(1-$AH145)+INDEX(P$69:P$78,$AJ145,1)*($AH145)</f>
        <v>1675</v>
      </c>
      <c r="Q145" s="687" cm="1">
        <f t="array" aca="1" ref="Q145" ca="1">INDEX(Q$69:Q$78,$AI145,1)*(1-$AH145)+INDEX(Q$69:Q$78,$AJ145,1)*($AH145)</f>
        <v>0.5575</v>
      </c>
      <c r="R145" s="687" cm="1">
        <f t="array" aca="1" ref="R145" ca="1">INDEX(R$69:R$78,$AI145,1)*(1-$AH145)+INDEX(R$69:R$78,$AJ145,1)*($AH145)</f>
        <v>0.66249999999999998</v>
      </c>
      <c r="S145" s="681" cm="1">
        <f t="array" ref="S145">INDEX([0]!i_pasture_stage_p6z,$J145+1,ROUNDDOWN((ROW($J145)-ROW($J$69))/i_p6_len,0)+1)</f>
        <v>1</v>
      </c>
      <c r="T145" s="687" cm="1">
        <f t="array" aca="1" ref="T145" ca="1">INDEX(T$69:T$78,$AI145,1)*(1-$AH145)+INDEX(T$69:T$78,$AJ145,1)*($AH145)</f>
        <v>0.3</v>
      </c>
      <c r="U145" s="681" cm="1">
        <f t="array" aca="1" ref="U145" ca="1">INDEX(U$69:U$78,$AI145,1)*(1-$AH145)+INDEX(U$69:U$78,$AJ145,1)*($AH145)</f>
        <v>5</v>
      </c>
      <c r="V145" s="687" cm="1">
        <f t="array" aca="1" ref="V145" ca="1">INDEX(V$69:V$78,$AI145,1)*(1-$AH145)+INDEX(V$69:V$78,$AJ145,1)*($AH145)</f>
        <v>0</v>
      </c>
      <c r="W145" s="273"/>
      <c r="X145" s="836" cm="1">
        <f t="array" aca="1" ref="X145" ca="1">INDEX(X$69:X$78,$AI145,1)*(1-$AH145)+INDEX(X$69:X$78,$AJ145,1)*($AH145)</f>
        <v>0.4</v>
      </c>
      <c r="Y145" s="686" cm="1">
        <f t="array" aca="1" ref="Y145" ca="1">INDEX(Y$69:Y$78,$AI145,1)*(1-$AH145)+INDEX(Y$69:Y$78,$AJ145,1)*($AH145)</f>
        <v>50</v>
      </c>
      <c r="Z145" s="686" cm="1">
        <f t="array" aca="1" ref="Z145" ca="1">INDEX(Z$69:Z$78,$AI145,1)*(1-$AH145)+INDEX(Z$69:Z$78,$AJ145,1)*($AH145)</f>
        <v>50</v>
      </c>
      <c r="AA145" s="686" cm="1">
        <f t="array" aca="1" ref="AA145" ca="1">INDEX(AA$69:AA$78,$AI145,1)*(1-$AH145)+INDEX(AA$69:AA$78,$AJ145,1)*($AH145)</f>
        <v>50</v>
      </c>
      <c r="AB145" s="686" cm="1">
        <f t="array" aca="1" ref="AB145" ca="1">INDEX(AB$69:AB$78,$AI145,1)*(1-$AH145)+INDEX(AB$69:AB$78,$AJ145,1)*($AH145)</f>
        <v>150</v>
      </c>
      <c r="AC145" s="686" cm="1">
        <f t="array" aca="1" ref="AC145" ca="1">INDEX(AC$69:AC$78,$AI145,1)*(1-$AH145)+INDEX(AC$69:AC$78,$AJ145,1)*($AH145)</f>
        <v>150</v>
      </c>
      <c r="AD145" s="686" cm="1">
        <f t="array" aca="1" ref="AD145" ca="1">INDEX(AD$69:AD$78,$AI145,1)*(1-$AH145)+INDEX(AD$69:AD$78,$AJ145,1)*($AH145)</f>
        <v>150</v>
      </c>
      <c r="AE145" s="686" cm="1">
        <f t="array" aca="1" ref="AE145" ca="1">INDEX(AE$69:AE$78,$AI145,1)*(1-$AH145)+INDEX(AE$69:AE$78,$AJ145,1)*($AH145)</f>
        <v>400</v>
      </c>
      <c r="AF145" s="686" cm="1">
        <f t="array" aca="1" ref="AF145" ca="1">INDEX(AF$69:AF$78,$AI145,1)*(1-$AH145)+INDEX(AF$69:AF$78,$AJ145,1)*($AH145)</f>
        <v>400</v>
      </c>
      <c r="AG145" s="686" cm="1">
        <f t="array" aca="1" ref="AG145" ca="1">INDEX(AG$69:AG$78,$AI145,1)*(1-$AH145)+INDEX(AG$69:AG$78,$AJ145,1)*($AH145)</f>
        <v>400</v>
      </c>
      <c r="AH145" s="273">
        <f t="shared" ca="1" si="22"/>
        <v>0</v>
      </c>
      <c r="AI145" s="273">
        <f t="shared" si="23"/>
        <v>7</v>
      </c>
      <c r="AJ145" s="273">
        <f t="shared" si="12"/>
        <v>8</v>
      </c>
      <c r="AK145" s="289" t="str">
        <f t="shared" si="19"/>
        <v>Dry</v>
      </c>
      <c r="AL145" s="273">
        <f t="shared" si="20"/>
        <v>0</v>
      </c>
      <c r="AM145" s="273"/>
      <c r="AN145" s="345">
        <f t="shared" si="16"/>
        <v>43606</v>
      </c>
      <c r="AO145" s="345">
        <f t="shared" si="21"/>
        <v>43684</v>
      </c>
      <c r="AP145" s="841">
        <f>INDEX(Periods!$F$21:$O$31,INDEX(Annual!EndGS,1,$E145+2)+2,$E145+2)</f>
        <v>43748</v>
      </c>
      <c r="AQ145" s="268"/>
      <c r="AR145" s="255"/>
      <c r="AS145" s="243"/>
      <c r="AT145" s="243"/>
      <c r="AU145" s="243"/>
    </row>
    <row r="146" spans="1:47" hidden="1" outlineLevel="3" x14ac:dyDescent="0.35">
      <c r="A146" s="243"/>
      <c r="B146" s="252"/>
      <c r="C146" s="245">
        <f t="shared" si="17"/>
        <v>4</v>
      </c>
      <c r="D146" s="268"/>
      <c r="E146" s="325">
        <v>6</v>
      </c>
      <c r="F146" s="840">
        <f t="shared" si="18"/>
        <v>43794</v>
      </c>
      <c r="G146" s="268"/>
      <c r="H146" s="289"/>
      <c r="I146" s="289"/>
      <c r="J146" s="289">
        <v>7</v>
      </c>
      <c r="K146" s="479">
        <f>INDEX(Periods!$F$21:$O$30,J146+1,$E146+2)</f>
        <v>43794</v>
      </c>
      <c r="L146" s="480">
        <f t="shared" ca="1" si="15"/>
        <v>37</v>
      </c>
      <c r="M146" s="305"/>
      <c r="N146" s="273"/>
      <c r="O146" s="686" cm="1">
        <f t="array" aca="1" ref="O146" ca="1">INDEX(O$69:O$78,$AI146,1)*(1-$AH146)+INDEX(O$69:O$78,$AJ146,1)*($AH146)</f>
        <v>178.37837837837839</v>
      </c>
      <c r="P146" s="686" cm="1">
        <f t="array" aca="1" ref="P146" ca="1">INDEX(P$69:P$78,$AI146,1)*(1-$AH146)+INDEX(P$69:P$78,$AJ146,1)*($AH146)</f>
        <v>894.59459459459458</v>
      </c>
      <c r="Q146" s="687" cm="1">
        <f t="array" aca="1" ref="Q146" ca="1">INDEX(Q$69:Q$78,$AI146,1)*(1-$AH146)+INDEX(Q$69:Q$78,$AJ146,1)*($AH146)</f>
        <v>0.5251351351351351</v>
      </c>
      <c r="R146" s="687" cm="1">
        <f t="array" aca="1" ref="R146" ca="1">INDEX(R$69:R$78,$AI146,1)*(1-$AH146)+INDEX(R$69:R$78,$AJ146,1)*($AH146)</f>
        <v>0.60675675675675667</v>
      </c>
      <c r="S146" s="681" cm="1">
        <f t="array" ref="S146">INDEX([0]!i_pasture_stage_p6z,$J146+1,ROUNDDOWN((ROW($J146)-ROW($J$69))/i_p6_len,0)+1)</f>
        <v>1</v>
      </c>
      <c r="T146" s="687" cm="1">
        <f t="array" aca="1" ref="T146" ca="1">INDEX(T$69:T$78,$AI146,1)*(1-$AH146)+INDEX(T$69:T$78,$AJ146,1)*($AH146)</f>
        <v>0.30000000000000004</v>
      </c>
      <c r="U146" s="681" cm="1">
        <f t="array" aca="1" ref="U146" ca="1">INDEX(U$69:U$78,$AI146,1)*(1-$AH146)+INDEX(U$69:U$78,$AJ146,1)*($AH146)</f>
        <v>5</v>
      </c>
      <c r="V146" s="687" cm="1">
        <f t="array" aca="1" ref="V146" ca="1">INDEX(V$69:V$78,$AI146,1)*(1-$AH146)+INDEX(V$69:V$78,$AJ146,1)*($AH146)</f>
        <v>6.7567567567567571E-3</v>
      </c>
      <c r="W146" s="273"/>
      <c r="X146" s="836" cm="1">
        <f t="array" aca="1" ref="X146" ca="1">INDEX(X$69:X$78,$AI146,1)*(1-$AH146)+INDEX(X$69:X$78,$AJ146,1)*($AH146)</f>
        <v>0.33</v>
      </c>
      <c r="Y146" s="686" cm="1">
        <f t="array" aca="1" ref="Y146" ca="1">INDEX(Y$69:Y$78,$AI146,1)*(1-$AH146)+INDEX(Y$69:Y$78,$AJ146,1)*($AH146)</f>
        <v>50</v>
      </c>
      <c r="Z146" s="686" cm="1">
        <f t="array" aca="1" ref="Z146" ca="1">INDEX(Z$69:Z$78,$AI146,1)*(1-$AH146)+INDEX(Z$69:Z$78,$AJ146,1)*($AH146)</f>
        <v>50</v>
      </c>
      <c r="AA146" s="686" cm="1">
        <f t="array" aca="1" ref="AA146" ca="1">INDEX(AA$69:AA$78,$AI146,1)*(1-$AH146)+INDEX(AA$69:AA$78,$AJ146,1)*($AH146)</f>
        <v>50</v>
      </c>
      <c r="AB146" s="686" cm="1">
        <f t="array" aca="1" ref="AB146" ca="1">INDEX(AB$69:AB$78,$AI146,1)*(1-$AH146)+INDEX(AB$69:AB$78,$AJ146,1)*($AH146)</f>
        <v>400</v>
      </c>
      <c r="AC146" s="686" cm="1">
        <f t="array" aca="1" ref="AC146" ca="1">INDEX(AC$69:AC$78,$AI146,1)*(1-$AH146)+INDEX(AC$69:AC$78,$AJ146,1)*($AH146)</f>
        <v>400</v>
      </c>
      <c r="AD146" s="686" cm="1">
        <f t="array" aca="1" ref="AD146" ca="1">INDEX(AD$69:AD$78,$AI146,1)*(1-$AH146)+INDEX(AD$69:AD$78,$AJ146,1)*($AH146)</f>
        <v>400</v>
      </c>
      <c r="AE146" s="686" cm="1">
        <f t="array" aca="1" ref="AE146" ca="1">INDEX(AE$69:AE$78,$AI146,1)*(1-$AH146)+INDEX(AE$69:AE$78,$AJ146,1)*($AH146)</f>
        <v>400</v>
      </c>
      <c r="AF146" s="686" cm="1">
        <f t="array" aca="1" ref="AF146" ca="1">INDEX(AF$69:AF$78,$AI146,1)*(1-$AH146)+INDEX(AF$69:AF$78,$AJ146,1)*($AH146)</f>
        <v>400</v>
      </c>
      <c r="AG146" s="686" cm="1">
        <f t="array" aca="1" ref="AG146" ca="1">INDEX(AG$69:AG$78,$AI146,1)*(1-$AH146)+INDEX(AG$69:AG$78,$AJ146,1)*($AH146)</f>
        <v>400</v>
      </c>
      <c r="AH146" s="273">
        <f t="shared" ca="1" si="22"/>
        <v>0.13513513513513514</v>
      </c>
      <c r="AI146" s="273">
        <f t="shared" si="23"/>
        <v>8</v>
      </c>
      <c r="AJ146" s="273">
        <f t="shared" ref="AJ146:AJ168" si="24">IF(OR(INDEX($AK$69:$AK$78,$AI146,1)=INDEX($AK$69:$AK$78,MOD($AI146,AJ$66)+1,1),INDEX($AK$69:$AK$78,$AI146,1)="Early"),MOD($AI146,AJ$66)+1,$AI146)</f>
        <v>9</v>
      </c>
      <c r="AK146" s="289" t="str">
        <f t="shared" si="19"/>
        <v>Dry</v>
      </c>
      <c r="AL146" s="273">
        <f t="shared" si="20"/>
        <v>46</v>
      </c>
      <c r="AM146" s="273"/>
      <c r="AN146" s="345">
        <f t="shared" si="16"/>
        <v>43606</v>
      </c>
      <c r="AO146" s="345">
        <f t="shared" si="21"/>
        <v>43684</v>
      </c>
      <c r="AP146" s="841">
        <f>INDEX(Periods!$F$21:$O$31,INDEX(Annual!EndGS,1,$E146+2)+2,$E146+2)</f>
        <v>43748</v>
      </c>
      <c r="AQ146" s="268"/>
      <c r="AR146" s="255"/>
      <c r="AS146" s="243"/>
      <c r="AT146" s="243"/>
      <c r="AU146" s="243"/>
    </row>
    <row r="147" spans="1:47" hidden="1" outlineLevel="3" x14ac:dyDescent="0.35">
      <c r="A147" s="243"/>
      <c r="B147" s="252"/>
      <c r="C147" s="245">
        <f t="shared" si="17"/>
        <v>4</v>
      </c>
      <c r="D147" s="268"/>
      <c r="E147" s="325">
        <v>6</v>
      </c>
      <c r="F147" s="840">
        <f t="shared" si="18"/>
        <v>43831</v>
      </c>
      <c r="G147" s="268"/>
      <c r="H147" s="289"/>
      <c r="I147" s="289"/>
      <c r="J147" s="289">
        <v>8</v>
      </c>
      <c r="K147" s="479">
        <f>INDEX(Periods!$F$21:$O$30,J147+1,$E147+2)</f>
        <v>43831</v>
      </c>
      <c r="L147" s="480">
        <f t="shared" ca="1" si="15"/>
        <v>45</v>
      </c>
      <c r="M147" s="305"/>
      <c r="N147" s="273"/>
      <c r="O147" s="686" cm="1">
        <f t="array" aca="1" ref="O147" ca="1">INDEX(O$69:O$78,$AI147,1)*(1-$AH147)+INDEX(O$69:O$78,$AJ147,1)*($AH147)</f>
        <v>200</v>
      </c>
      <c r="P147" s="686" cm="1">
        <f t="array" aca="1" ref="P147" ca="1">INDEX(P$69:P$78,$AI147,1)*(1-$AH147)+INDEX(P$69:P$78,$AJ147,1)*($AH147)</f>
        <v>677.77777777777771</v>
      </c>
      <c r="Q147" s="687" cm="1">
        <f t="array" aca="1" ref="Q147" ca="1">INDEX(Q$69:Q$78,$AI147,1)*(1-$AH147)+INDEX(Q$69:Q$78,$AJ147,1)*($AH147)</f>
        <v>0.50888888888888884</v>
      </c>
      <c r="R147" s="687" cm="1">
        <f t="array" aca="1" ref="R147" ca="1">INDEX(R$69:R$78,$AI147,1)*(1-$AH147)+INDEX(R$69:R$78,$AJ147,1)*($AH147)</f>
        <v>0.56666666666666665</v>
      </c>
      <c r="S147" s="681" cm="1">
        <f t="array" ref="S147">INDEX([0]!i_pasture_stage_p6z,$J147+1,ROUNDDOWN((ROW($J147)-ROW($J$69))/i_p6_len,0)+1)</f>
        <v>1</v>
      </c>
      <c r="T147" s="687" cm="1">
        <f t="array" aca="1" ref="T147" ca="1">INDEX(T$69:T$78,$AI147,1)*(1-$AH147)+INDEX(T$69:T$78,$AJ147,1)*($AH147)</f>
        <v>0.3</v>
      </c>
      <c r="U147" s="681" cm="1">
        <f t="array" aca="1" ref="U147" ca="1">INDEX(U$69:U$78,$AI147,1)*(1-$AH147)+INDEX(U$69:U$78,$AJ147,1)*($AH147)</f>
        <v>5</v>
      </c>
      <c r="V147" s="687" cm="1">
        <f t="array" aca="1" ref="V147" ca="1">INDEX(V$69:V$78,$AI147,1)*(1-$AH147)+INDEX(V$69:V$78,$AJ147,1)*($AH147)</f>
        <v>6.1111111111111116E-2</v>
      </c>
      <c r="W147" s="273"/>
      <c r="X147" s="836" cm="1">
        <f t="array" aca="1" ref="X147" ca="1">INDEX(X$69:X$78,$AI147,1)*(1-$AH147)+INDEX(X$69:X$78,$AJ147,1)*($AH147)</f>
        <v>0.33</v>
      </c>
      <c r="Y147" s="686" cm="1">
        <f t="array" aca="1" ref="Y147" ca="1">INDEX(Y$69:Y$78,$AI147,1)*(1-$AH147)+INDEX(Y$69:Y$78,$AJ147,1)*($AH147)</f>
        <v>50</v>
      </c>
      <c r="Z147" s="686" cm="1">
        <f t="array" aca="1" ref="Z147" ca="1">INDEX(Z$69:Z$78,$AI147,1)*(1-$AH147)+INDEX(Z$69:Z$78,$AJ147,1)*($AH147)</f>
        <v>50</v>
      </c>
      <c r="AA147" s="686" cm="1">
        <f t="array" aca="1" ref="AA147" ca="1">INDEX(AA$69:AA$78,$AI147,1)*(1-$AH147)+INDEX(AA$69:AA$78,$AJ147,1)*($AH147)</f>
        <v>50</v>
      </c>
      <c r="AB147" s="686" cm="1">
        <f t="array" aca="1" ref="AB147" ca="1">INDEX(AB$69:AB$78,$AI147,1)*(1-$AH147)+INDEX(AB$69:AB$78,$AJ147,1)*($AH147)</f>
        <v>400</v>
      </c>
      <c r="AC147" s="686" cm="1">
        <f t="array" aca="1" ref="AC147" ca="1">INDEX(AC$69:AC$78,$AI147,1)*(1-$AH147)+INDEX(AC$69:AC$78,$AJ147,1)*($AH147)</f>
        <v>400</v>
      </c>
      <c r="AD147" s="686" cm="1">
        <f t="array" aca="1" ref="AD147" ca="1">INDEX(AD$69:AD$78,$AI147,1)*(1-$AH147)+INDEX(AD$69:AD$78,$AJ147,1)*($AH147)</f>
        <v>400</v>
      </c>
      <c r="AE147" s="686" cm="1">
        <f t="array" aca="1" ref="AE147" ca="1">INDEX(AE$69:AE$78,$AI147,1)*(1-$AH147)+INDEX(AE$69:AE$78,$AJ147,1)*($AH147)</f>
        <v>400</v>
      </c>
      <c r="AF147" s="686" cm="1">
        <f t="array" aca="1" ref="AF147" ca="1">INDEX(AF$69:AF$78,$AI147,1)*(1-$AH147)+INDEX(AF$69:AF$78,$AJ147,1)*($AH147)</f>
        <v>400</v>
      </c>
      <c r="AG147" s="686" cm="1">
        <f t="array" aca="1" ref="AG147" ca="1">INDEX(AG$69:AG$78,$AI147,1)*(1-$AH147)+INDEX(AG$69:AG$78,$AJ147,1)*($AH147)</f>
        <v>400</v>
      </c>
      <c r="AH147" s="273">
        <f t="shared" ca="1" si="22"/>
        <v>0.1111111111111111</v>
      </c>
      <c r="AI147" s="273">
        <f t="shared" si="23"/>
        <v>9</v>
      </c>
      <c r="AJ147" s="273">
        <f t="shared" si="24"/>
        <v>10</v>
      </c>
      <c r="AK147" s="289" t="str">
        <f t="shared" si="19"/>
        <v>Dry</v>
      </c>
      <c r="AL147" s="273">
        <f t="shared" si="20"/>
        <v>83</v>
      </c>
      <c r="AM147" s="273"/>
      <c r="AN147" s="345">
        <f t="shared" si="16"/>
        <v>43606</v>
      </c>
      <c r="AO147" s="345">
        <f t="shared" si="21"/>
        <v>43684</v>
      </c>
      <c r="AP147" s="841">
        <f>INDEX(Periods!$F$21:$O$31,INDEX(Annual!EndGS,1,$E147+2)+2,$E147+2)</f>
        <v>43748</v>
      </c>
      <c r="AQ147" s="268"/>
      <c r="AR147" s="255"/>
      <c r="AS147" s="243"/>
      <c r="AT147" s="243"/>
      <c r="AU147" s="243"/>
    </row>
    <row r="148" spans="1:47" hidden="1" outlineLevel="3" x14ac:dyDescent="0.35">
      <c r="A148" s="243"/>
      <c r="B148" s="252"/>
      <c r="C148" s="245">
        <f t="shared" si="17"/>
        <v>4</v>
      </c>
      <c r="D148" s="268"/>
      <c r="E148" s="325">
        <v>6</v>
      </c>
      <c r="F148" s="840">
        <f t="shared" si="18"/>
        <v>43876</v>
      </c>
      <c r="G148" s="268"/>
      <c r="H148" s="289"/>
      <c r="I148" s="341"/>
      <c r="J148" s="341">
        <v>9</v>
      </c>
      <c r="K148" s="500">
        <f>INDEX(Periods!$F$21:$O$30,J148+1,$E148+2)</f>
        <v>43876</v>
      </c>
      <c r="L148" s="517">
        <f t="shared" ca="1" si="15"/>
        <v>49</v>
      </c>
      <c r="M148" s="501"/>
      <c r="N148" s="342"/>
      <c r="O148" s="688" cm="1">
        <f t="array" aca="1" ref="O148" ca="1">INDEX(O$69:O$78,$AI148,1)*(1-$AH148)+INDEX(O$69:O$78,$AJ148,1)*($AH148)</f>
        <v>200</v>
      </c>
      <c r="P148" s="688" cm="1">
        <f t="array" aca="1" ref="P148" ca="1">INDEX(P$69:P$78,$AI148,1)*(1-$AH148)+INDEX(P$69:P$78,$AJ148,1)*($AH148)</f>
        <v>484.89795918367349</v>
      </c>
      <c r="Q148" s="689" cm="1">
        <f t="array" aca="1" ref="Q148" ca="1">INDEX(Q$69:Q$78,$AI148,1)*(1-$AH148)+INDEX(Q$69:Q$78,$AJ148,1)*($AH148)</f>
        <v>0.53163265306122454</v>
      </c>
      <c r="R148" s="689" cm="1">
        <f t="array" aca="1" ref="R148" ca="1">INDEX(R$69:R$78,$AI148,1)*(1-$AH148)+INDEX(R$69:R$78,$AJ148,1)*($AH148)</f>
        <v>0.5675510204081633</v>
      </c>
      <c r="S148" s="682" cm="1">
        <f t="array" ref="S148">INDEX([0]!i_pasture_stage_p6z,$J148+1,ROUNDDOWN((ROW($J148)-ROW($J$69))/i_p6_len,0)+1)</f>
        <v>1</v>
      </c>
      <c r="T148" s="689" cm="1">
        <f t="array" aca="1" ref="T148" ca="1">INDEX(T$69:T$78,$AI148,1)*(1-$AH148)+INDEX(T$69:T$78,$AJ148,1)*($AH148)</f>
        <v>0.3</v>
      </c>
      <c r="U148" s="682" cm="1">
        <f t="array" aca="1" ref="U148" ca="1">INDEX(U$69:U$78,$AI148,1)*(1-$AH148)+INDEX(U$69:U$78,$AJ148,1)*($AH148)</f>
        <v>5</v>
      </c>
      <c r="V148" s="689" cm="1">
        <f t="array" aca="1" ref="V148" ca="1">INDEX(V$69:V$78,$AI148,1)*(1-$AH148)+INDEX(V$69:V$78,$AJ148,1)*($AH148)</f>
        <v>0.14489795918367349</v>
      </c>
      <c r="W148" s="342"/>
      <c r="X148" s="837" cm="1">
        <f t="array" aca="1" ref="X148" ca="1">INDEX(X$69:X$78,$AI148,1)*(1-$AH148)+INDEX(X$69:X$78,$AJ148,1)*($AH148)</f>
        <v>0.39836734693877551</v>
      </c>
      <c r="Y148" s="688" cm="1">
        <f t="array" aca="1" ref="Y148" ca="1">INDEX(Y$69:Y$78,$AI148,1)*(1-$AH148)+INDEX(Y$69:Y$78,$AJ148,1)*($AH148)</f>
        <v>50</v>
      </c>
      <c r="Z148" s="688" cm="1">
        <f t="array" aca="1" ref="Z148" ca="1">INDEX(Z$69:Z$78,$AI148,1)*(1-$AH148)+INDEX(Z$69:Z$78,$AJ148,1)*($AH148)</f>
        <v>50</v>
      </c>
      <c r="AA148" s="688" cm="1">
        <f t="array" aca="1" ref="AA148" ca="1">INDEX(AA$69:AA$78,$AI148,1)*(1-$AH148)+INDEX(AA$69:AA$78,$AJ148,1)*($AH148)</f>
        <v>50</v>
      </c>
      <c r="AB148" s="688" cm="1">
        <f t="array" aca="1" ref="AB148" ca="1">INDEX(AB$69:AB$78,$AI148,1)*(1-$AH148)+INDEX(AB$69:AB$78,$AJ148,1)*($AH148)</f>
        <v>369.38775510204084</v>
      </c>
      <c r="AC148" s="688" cm="1">
        <f t="array" aca="1" ref="AC148" ca="1">INDEX(AC$69:AC$78,$AI148,1)*(1-$AH148)+INDEX(AC$69:AC$78,$AJ148,1)*($AH148)</f>
        <v>400</v>
      </c>
      <c r="AD148" s="688" cm="1">
        <f t="array" aca="1" ref="AD148" ca="1">INDEX(AD$69:AD$78,$AI148,1)*(1-$AH148)+INDEX(AD$69:AD$78,$AJ148,1)*($AH148)</f>
        <v>400</v>
      </c>
      <c r="AE148" s="688" cm="1">
        <f t="array" aca="1" ref="AE148" ca="1">INDEX(AE$69:AE$78,$AI148,1)*(1-$AH148)+INDEX(AE$69:AE$78,$AJ148,1)*($AH148)</f>
        <v>400</v>
      </c>
      <c r="AF148" s="688" cm="1">
        <f t="array" aca="1" ref="AF148" ca="1">INDEX(AF$69:AF$78,$AI148,1)*(1-$AH148)+INDEX(AF$69:AF$78,$AJ148,1)*($AH148)</f>
        <v>400</v>
      </c>
      <c r="AG148" s="688" cm="1">
        <f t="array" aca="1" ref="AG148" ca="1">INDEX(AG$69:AG$78,$AI148,1)*(1-$AH148)+INDEX(AG$69:AG$78,$AJ148,1)*($AH148)</f>
        <v>400</v>
      </c>
      <c r="AH148" s="273">
        <f t="shared" ca="1" si="22"/>
        <v>0.10204081632653061</v>
      </c>
      <c r="AI148" s="273">
        <f t="shared" si="23"/>
        <v>10</v>
      </c>
      <c r="AJ148" s="273">
        <f t="shared" si="24"/>
        <v>1</v>
      </c>
      <c r="AK148" s="289" t="str">
        <f t="shared" si="19"/>
        <v>Dry</v>
      </c>
      <c r="AL148" s="273">
        <f t="shared" si="20"/>
        <v>128</v>
      </c>
      <c r="AM148" s="273"/>
      <c r="AN148" s="345">
        <f t="shared" si="16"/>
        <v>43606</v>
      </c>
      <c r="AO148" s="345">
        <f t="shared" si="21"/>
        <v>43684</v>
      </c>
      <c r="AP148" s="841">
        <f>INDEX(Periods!$F$21:$O$31,INDEX(Annual!EndGS,1,$E148+2)+2,$E148+2)</f>
        <v>43748</v>
      </c>
      <c r="AQ148" s="268"/>
      <c r="AR148" s="255"/>
      <c r="AS148" s="243"/>
      <c r="AT148" s="243"/>
      <c r="AU148" s="243"/>
    </row>
    <row r="149" spans="1:47" outlineLevel="2" collapsed="1" x14ac:dyDescent="0.35">
      <c r="A149" s="243"/>
      <c r="B149" s="252"/>
      <c r="C149" s="245">
        <f>INT($C$29)+2</f>
        <v>3</v>
      </c>
      <c r="D149" s="268"/>
      <c r="E149" s="325">
        <v>7</v>
      </c>
      <c r="F149" s="840">
        <f t="shared" si="18"/>
        <v>43924</v>
      </c>
      <c r="G149" s="268"/>
      <c r="H149" s="289"/>
      <c r="I149" s="507" t="s">
        <v>743</v>
      </c>
      <c r="J149" s="507">
        <v>0</v>
      </c>
      <c r="K149" s="508">
        <f>INDEX(Periods!$F$21:$O$30,J149+1,$E149+2)</f>
        <v>43560</v>
      </c>
      <c r="L149" s="518">
        <f t="shared" ca="1" si="15"/>
        <v>46</v>
      </c>
      <c r="M149" s="509"/>
      <c r="N149" s="510"/>
      <c r="O149" s="684" cm="1">
        <f t="array" aca="1" ref="O149" ca="1">INDEX(O$69:O$78,$AI149,1)*(1-$AH149)+INDEX(O$69:O$78,$AJ149,1)*($AH149)</f>
        <v>200</v>
      </c>
      <c r="P149" s="684" cm="1">
        <f t="array" aca="1" ref="P149" ca="1">INDEX(P$69:P$78,$AI149,1)*(1-$AH149)+INDEX(P$69:P$78,$AJ149,1)*($AH149)</f>
        <v>352</v>
      </c>
      <c r="Q149" s="685" cm="1">
        <f t="array" aca="1" ref="Q149" ca="1">INDEX(Q$69:Q$78,$AI149,1)*(1-$AH149)+INDEX(Q$69:Q$78,$AJ149,1)*($AH149)</f>
        <v>0.81</v>
      </c>
      <c r="R149" s="685" cm="1">
        <f t="array" aca="1" ref="R149" ca="1">INDEX(R$69:R$78,$AI149,1)*(1-$AH149)+INDEX(R$69:R$78,$AJ149,1)*($AH149)</f>
        <v>0.81</v>
      </c>
      <c r="S149" s="683" cm="1">
        <f t="array" ref="S149">INDEX([0]!i_pasture_stage_p6z,$J149+1,ROUNDDOWN((ROW($J149)-ROW($J$69))/i_p6_len,0)+1)</f>
        <v>1</v>
      </c>
      <c r="T149" s="685" cm="1">
        <f t="array" aca="1" ref="T149" ca="1">INDEX(T$69:T$78,$AI149,1)*(1-$AH149)+INDEX(T$69:T$78,$AJ149,1)*($AH149)</f>
        <v>0.3</v>
      </c>
      <c r="U149" s="683" cm="1">
        <f t="array" aca="1" ref="U149" ca="1">INDEX(U$69:U$78,$AI149,1)*(1-$AH149)+INDEX(U$69:U$78,$AJ149,1)*($AH149)</f>
        <v>5</v>
      </c>
      <c r="V149" s="685" cm="1">
        <f t="array" aca="1" ref="V149" ca="1">INDEX(V$69:V$78,$AI149,1)*(1-$AH149)+INDEX(V$69:V$78,$AJ149,1)*($AH149)</f>
        <v>0.1</v>
      </c>
      <c r="W149" s="510"/>
      <c r="X149" s="835" cm="1">
        <f t="array" aca="1" ref="X149" ca="1">INDEX(X$69:X$78,$AI149,1)*(1-$AH149)+INDEX(X$69:X$78,$AJ149,1)*($AH149)</f>
        <v>1</v>
      </c>
      <c r="Y149" s="684" cm="1">
        <f t="array" aca="1" ref="Y149" ca="1">INDEX(Y$69:Y$78,$AI149,1)*(1-$AH149)+INDEX(Y$69:Y$78,$AJ149,1)*($AH149)</f>
        <v>50</v>
      </c>
      <c r="Z149" s="684" cm="1">
        <f t="array" aca="1" ref="Z149" ca="1">INDEX(Z$69:Z$78,$AI149,1)*(1-$AH149)+INDEX(Z$69:Z$78,$AJ149,1)*($AH149)</f>
        <v>50</v>
      </c>
      <c r="AA149" s="684" cm="1">
        <f t="array" aca="1" ref="AA149" ca="1">INDEX(AA$69:AA$78,$AI149,1)*(1-$AH149)+INDEX(AA$69:AA$78,$AJ149,1)*($AH149)</f>
        <v>50</v>
      </c>
      <c r="AB149" s="684" cm="1">
        <f t="array" aca="1" ref="AB149" ca="1">INDEX(AB$69:AB$78,$AI149,1)*(1-$AH149)+INDEX(AB$69:AB$78,$AJ149,1)*($AH149)</f>
        <v>100</v>
      </c>
      <c r="AC149" s="684" cm="1">
        <f t="array" aca="1" ref="AC149" ca="1">INDEX(AC$69:AC$78,$AI149,1)*(1-$AH149)+INDEX(AC$69:AC$78,$AJ149,1)*($AH149)</f>
        <v>400</v>
      </c>
      <c r="AD149" s="684" cm="1">
        <f t="array" aca="1" ref="AD149" ca="1">INDEX(AD$69:AD$78,$AI149,1)*(1-$AH149)+INDEX(AD$69:AD$78,$AJ149,1)*($AH149)</f>
        <v>400</v>
      </c>
      <c r="AE149" s="684" cm="1">
        <f t="array" aca="1" ref="AE149" ca="1">INDEX(AE$69:AE$78,$AI149,1)*(1-$AH149)+INDEX(AE$69:AE$78,$AJ149,1)*($AH149)</f>
        <v>400</v>
      </c>
      <c r="AF149" s="684" cm="1">
        <f t="array" aca="1" ref="AF149" ca="1">INDEX(AF$69:AF$78,$AI149,1)*(1-$AH149)+INDEX(AF$69:AF$78,$AJ149,1)*($AH149)</f>
        <v>400</v>
      </c>
      <c r="AG149" s="684" cm="1">
        <f t="array" aca="1" ref="AG149" ca="1">INDEX(AG$69:AG$78,$AI149,1)*(1-$AH149)+INDEX(AG$69:AG$78,$AJ149,1)*($AH149)</f>
        <v>400</v>
      </c>
      <c r="AH149" s="273">
        <f t="shared" ca="1" si="22"/>
        <v>0.125</v>
      </c>
      <c r="AI149" s="273">
        <f t="shared" si="23"/>
        <v>1</v>
      </c>
      <c r="AJ149" s="273">
        <f t="shared" si="24"/>
        <v>1</v>
      </c>
      <c r="AK149" s="289" t="str">
        <f t="shared" si="19"/>
        <v>Dry</v>
      </c>
      <c r="AL149" s="273">
        <f t="shared" si="20"/>
        <v>176</v>
      </c>
      <c r="AM149" s="273"/>
      <c r="AN149" s="345">
        <f t="shared" si="16"/>
        <v>43606</v>
      </c>
      <c r="AO149" s="345">
        <f t="shared" si="21"/>
        <v>43684</v>
      </c>
      <c r="AP149" s="841">
        <f>INDEX(Periods!$F$21:$O$31,INDEX(Annual!EndGS,1,$E149+2)+2,$E149+2)</f>
        <v>43748</v>
      </c>
      <c r="AQ149" s="268"/>
      <c r="AR149" s="255"/>
      <c r="AS149" s="243"/>
      <c r="AT149" s="243"/>
      <c r="AU149" s="243"/>
    </row>
    <row r="150" spans="1:47" hidden="1" outlineLevel="3" collapsed="1" x14ac:dyDescent="0.35">
      <c r="A150" s="243"/>
      <c r="B150" s="252"/>
      <c r="C150" s="245">
        <f t="shared" si="17"/>
        <v>4</v>
      </c>
      <c r="D150" s="268"/>
      <c r="E150" s="325">
        <v>7</v>
      </c>
      <c r="F150" s="840">
        <f t="shared" si="18"/>
        <v>43606</v>
      </c>
      <c r="G150" s="268"/>
      <c r="H150" s="289"/>
      <c r="I150" s="289"/>
      <c r="J150" s="289">
        <v>1</v>
      </c>
      <c r="K150" s="479">
        <f>INDEX(Periods!$F$21:$O$30,J150+1,$E150+2)</f>
        <v>43606</v>
      </c>
      <c r="L150" s="480">
        <f t="shared" ca="1" si="15"/>
        <v>25</v>
      </c>
      <c r="M150" s="305"/>
      <c r="N150" s="273"/>
      <c r="O150" s="686" cm="1">
        <f t="array" aca="1" ref="O150" ca="1">INDEX(O$69:O$78,$AI150,1)*(1-$AH150)+INDEX(O$69:O$78,$AJ150,1)*($AH150)</f>
        <v>200</v>
      </c>
      <c r="P150" s="686" cm="1">
        <f t="array" aca="1" ref="P150" ca="1">INDEX(P$69:P$78,$AI150,1)*(1-$AH150)+INDEX(P$69:P$78,$AJ150,1)*($AH150)</f>
        <v>550</v>
      </c>
      <c r="Q150" s="687" cm="1">
        <f t="array" aca="1" ref="Q150" ca="1">INDEX(Q$69:Q$78,$AI150,1)*(1-$AH150)+INDEX(Q$69:Q$78,$AJ150,1)*($AH150)</f>
        <v>0.81</v>
      </c>
      <c r="R150" s="687" cm="1">
        <f t="array" aca="1" ref="R150" ca="1">INDEX(R$69:R$78,$AI150,1)*(1-$AH150)+INDEX(R$69:R$78,$AJ150,1)*($AH150)</f>
        <v>0.81</v>
      </c>
      <c r="S150" s="681" cm="1">
        <f t="array" ref="S150">INDEX([0]!i_pasture_stage_p6z,$J150+1,ROUNDDOWN((ROW($J150)-ROW($J$69))/i_p6_len,0)+1)</f>
        <v>0</v>
      </c>
      <c r="T150" s="687" cm="1">
        <f t="array" aca="1" ref="T150" ca="1">INDEX(T$69:T$78,$AI150,1)*(1-$AH150)+INDEX(T$69:T$78,$AJ150,1)*($AH150)</f>
        <v>0.3</v>
      </c>
      <c r="U150" s="681" cm="1">
        <f t="array" aca="1" ref="U150" ca="1">INDEX(U$69:U$78,$AI150,1)*(1-$AH150)+INDEX(U$69:U$78,$AJ150,1)*($AH150)</f>
        <v>5</v>
      </c>
      <c r="V150" s="687" cm="1">
        <f t="array" aca="1" ref="V150" ca="1">INDEX(V$69:V$78,$AI150,1)*(1-$AH150)+INDEX(V$69:V$78,$AJ150,1)*($AH150)</f>
        <v>0.05</v>
      </c>
      <c r="W150" s="273"/>
      <c r="X150" s="836" cm="1">
        <f t="array" aca="1" ref="X150" ca="1">INDEX(X$69:X$78,$AI150,1)*(1-$AH150)+INDEX(X$69:X$78,$AJ150,1)*($AH150)</f>
        <v>1</v>
      </c>
      <c r="Y150" s="686" cm="1">
        <f t="array" aca="1" ref="Y150" ca="1">INDEX(Y$69:Y$78,$AI150,1)*(1-$AH150)+INDEX(Y$69:Y$78,$AJ150,1)*($AH150)</f>
        <v>50</v>
      </c>
      <c r="Z150" s="686" cm="1">
        <f t="array" aca="1" ref="Z150" ca="1">INDEX(Z$69:Z$78,$AI150,1)*(1-$AH150)+INDEX(Z$69:Z$78,$AJ150,1)*($AH150)</f>
        <v>50</v>
      </c>
      <c r="AA150" s="686" cm="1">
        <f t="array" aca="1" ref="AA150" ca="1">INDEX(AA$69:AA$78,$AI150,1)*(1-$AH150)+INDEX(AA$69:AA$78,$AJ150,1)*($AH150)</f>
        <v>50</v>
      </c>
      <c r="AB150" s="686" cm="1">
        <f t="array" aca="1" ref="AB150" ca="1">INDEX(AB$69:AB$78,$AI150,1)*(1-$AH150)+INDEX(AB$69:AB$78,$AJ150,1)*($AH150)</f>
        <v>100</v>
      </c>
      <c r="AC150" s="686" cm="1">
        <f t="array" aca="1" ref="AC150" ca="1">INDEX(AC$69:AC$78,$AI150,1)*(1-$AH150)+INDEX(AC$69:AC$78,$AJ150,1)*($AH150)</f>
        <v>150</v>
      </c>
      <c r="AD150" s="686" cm="1">
        <f t="array" aca="1" ref="AD150" ca="1">INDEX(AD$69:AD$78,$AI150,1)*(1-$AH150)+INDEX(AD$69:AD$78,$AJ150,1)*($AH150)</f>
        <v>150</v>
      </c>
      <c r="AE150" s="686" cm="1">
        <f t="array" aca="1" ref="AE150" ca="1">INDEX(AE$69:AE$78,$AI150,1)*(1-$AH150)+INDEX(AE$69:AE$78,$AJ150,1)*($AH150)</f>
        <v>400</v>
      </c>
      <c r="AF150" s="686" cm="1">
        <f t="array" aca="1" ref="AF150" ca="1">INDEX(AF$69:AF$78,$AI150,1)*(1-$AH150)+INDEX(AF$69:AF$78,$AJ150,1)*($AH150)</f>
        <v>400</v>
      </c>
      <c r="AG150" s="686" cm="1">
        <f t="array" aca="1" ref="AG150" ca="1">INDEX(AG$69:AG$78,$AI150,1)*(1-$AH150)+INDEX(AG$69:AG$78,$AJ150,1)*($AH150)</f>
        <v>400</v>
      </c>
      <c r="AH150" s="273">
        <f t="shared" ca="1" si="22"/>
        <v>0</v>
      </c>
      <c r="AI150" s="273">
        <f t="shared" si="23"/>
        <v>2</v>
      </c>
      <c r="AJ150" s="273">
        <f t="shared" si="24"/>
        <v>3</v>
      </c>
      <c r="AK150" s="289" t="str">
        <f t="shared" si="19"/>
        <v>Early</v>
      </c>
      <c r="AL150" s="273">
        <f t="shared" si="20"/>
        <v>0</v>
      </c>
      <c r="AM150" s="273"/>
      <c r="AN150" s="345">
        <f t="shared" si="16"/>
        <v>43606</v>
      </c>
      <c r="AO150" s="345">
        <f t="shared" si="21"/>
        <v>43684</v>
      </c>
      <c r="AP150" s="841">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0">
        <f t="shared" si="18"/>
        <v>43631</v>
      </c>
      <c r="G151" s="268"/>
      <c r="H151" s="289"/>
      <c r="I151" s="289"/>
      <c r="J151" s="289">
        <v>2</v>
      </c>
      <c r="K151" s="479">
        <f>INDEX(Periods!$F$21:$O$30,J151+1,$E151+2)</f>
        <v>43631</v>
      </c>
      <c r="L151" s="480">
        <f t="shared" ca="1" si="15"/>
        <v>53</v>
      </c>
      <c r="M151" s="305"/>
      <c r="N151" s="273"/>
      <c r="O151" s="686" cm="1">
        <f t="array" aca="1" ref="O151" ca="1">INDEX(O$69:O$78,$AI151,1)*(1-$AH151)+INDEX(O$69:O$78,$AJ151,1)*($AH151)</f>
        <v>240.32258064516128</v>
      </c>
      <c r="P151" s="686" cm="1">
        <f t="array" aca="1" ref="P151" ca="1">INDEX(P$69:P$78,$AI151,1)*(1-$AH151)+INDEX(P$69:P$78,$AJ151,1)*($AH151)</f>
        <v>1074.1935483870966</v>
      </c>
      <c r="Q151" s="687" cm="1">
        <f t="array" aca="1" ref="Q151" ca="1">INDEX(Q$69:Q$78,$AI151,1)*(1-$AH151)+INDEX(Q$69:Q$78,$AJ151,1)*($AH151)</f>
        <v>0.81</v>
      </c>
      <c r="R151" s="687" cm="1">
        <f t="array" aca="1" ref="R151" ca="1">INDEX(R$69:R$78,$AI151,1)*(1-$AH151)+INDEX(R$69:R$78,$AJ151,1)*($AH151)</f>
        <v>0.81</v>
      </c>
      <c r="S151" s="681" cm="1">
        <f t="array" ref="S151">INDEX([0]!i_pasture_stage_p6z,$J151+1,ROUNDDOWN((ROW($J151)-ROW($J$69))/i_p6_len,0)+1)</f>
        <v>0.8392857142857143</v>
      </c>
      <c r="T151" s="687" cm="1">
        <f t="array" aca="1" ref="T151" ca="1">INDEX(T$69:T$78,$AI151,1)*(1-$AH151)+INDEX(T$69:T$78,$AJ151,1)*($AH151)</f>
        <v>0.3</v>
      </c>
      <c r="U151" s="681" cm="1">
        <f t="array" aca="1" ref="U151" ca="1">INDEX(U$69:U$78,$AI151,1)*(1-$AH151)+INDEX(U$69:U$78,$AJ151,1)*($AH151)</f>
        <v>5</v>
      </c>
      <c r="V151" s="687" cm="1">
        <f t="array" aca="1" ref="V151" ca="1">INDEX(V$69:V$78,$AI151,1)*(1-$AH151)+INDEX(V$69:V$78,$AJ151,1)*($AH151)</f>
        <v>9.6774193548387136E-3</v>
      </c>
      <c r="W151" s="273"/>
      <c r="X151" s="836" cm="1">
        <f t="array" aca="1" ref="X151" ca="1">INDEX(X$69:X$78,$AI151,1)*(1-$AH151)+INDEX(X$69:X$78,$AJ151,1)*($AH151)</f>
        <v>1</v>
      </c>
      <c r="Y151" s="686" cm="1">
        <f t="array" aca="1" ref="Y151" ca="1">INDEX(Y$69:Y$78,$AI151,1)*(1-$AH151)+INDEX(Y$69:Y$78,$AJ151,1)*($AH151)</f>
        <v>50</v>
      </c>
      <c r="Z151" s="686" cm="1">
        <f t="array" aca="1" ref="Z151" ca="1">INDEX(Z$69:Z$78,$AI151,1)*(1-$AH151)+INDEX(Z$69:Z$78,$AJ151,1)*($AH151)</f>
        <v>50</v>
      </c>
      <c r="AA151" s="686" cm="1">
        <f t="array" aca="1" ref="AA151" ca="1">INDEX(AA$69:AA$78,$AI151,1)*(1-$AH151)+INDEX(AA$69:AA$78,$AJ151,1)*($AH151)</f>
        <v>50</v>
      </c>
      <c r="AB151" s="686" cm="1">
        <f t="array" aca="1" ref="AB151" ca="1">INDEX(AB$69:AB$78,$AI151,1)*(1-$AH151)+INDEX(AB$69:AB$78,$AJ151,1)*($AH151)</f>
        <v>140.32258064516128</v>
      </c>
      <c r="AC151" s="686" cm="1">
        <f t="array" aca="1" ref="AC151" ca="1">INDEX(AC$69:AC$78,$AI151,1)*(1-$AH151)+INDEX(AC$69:AC$78,$AJ151,1)*($AH151)</f>
        <v>109.67741935483872</v>
      </c>
      <c r="AD151" s="686" cm="1">
        <f t="array" aca="1" ref="AD151" ca="1">INDEX(AD$69:AD$78,$AI151,1)*(1-$AH151)+INDEX(AD$69:AD$78,$AJ151,1)*($AH151)</f>
        <v>150</v>
      </c>
      <c r="AE151" s="686" cm="1">
        <f t="array" aca="1" ref="AE151" ca="1">INDEX(AE$69:AE$78,$AI151,1)*(1-$AH151)+INDEX(AE$69:AE$78,$AJ151,1)*($AH151)</f>
        <v>400</v>
      </c>
      <c r="AF151" s="686" cm="1">
        <f t="array" aca="1" ref="AF151" ca="1">INDEX(AF$69:AF$78,$AI151,1)*(1-$AH151)+INDEX(AF$69:AF$78,$AJ151,1)*($AH151)</f>
        <v>400</v>
      </c>
      <c r="AG151" s="686" cm="1">
        <f t="array" aca="1" ref="AG151" ca="1">INDEX(AG$69:AG$78,$AI151,1)*(1-$AH151)+INDEX(AG$69:AG$78,$AJ151,1)*($AH151)</f>
        <v>400</v>
      </c>
      <c r="AH151" s="273">
        <f t="shared" ca="1" si="22"/>
        <v>0.80645161290322576</v>
      </c>
      <c r="AI151" s="273">
        <f t="shared" si="23"/>
        <v>2</v>
      </c>
      <c r="AJ151" s="273">
        <f t="shared" si="24"/>
        <v>3</v>
      </c>
      <c r="AK151" s="289" t="str">
        <f t="shared" si="19"/>
        <v>Early</v>
      </c>
      <c r="AL151" s="273">
        <f t="shared" si="20"/>
        <v>25</v>
      </c>
      <c r="AM151" s="273"/>
      <c r="AN151" s="345">
        <f t="shared" si="16"/>
        <v>43606</v>
      </c>
      <c r="AO151" s="345">
        <f t="shared" si="21"/>
        <v>43684</v>
      </c>
      <c r="AP151" s="841">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0">
        <f t="shared" si="18"/>
        <v>43684</v>
      </c>
      <c r="G152" s="268"/>
      <c r="H152" s="289"/>
      <c r="I152" s="289"/>
      <c r="J152" s="289">
        <v>3</v>
      </c>
      <c r="K152" s="479">
        <f>INDEX(Periods!$F$21:$O$30,J152+1,$E152+2)</f>
        <v>43684</v>
      </c>
      <c r="L152" s="480">
        <f t="shared" ca="1" si="15"/>
        <v>25</v>
      </c>
      <c r="M152" s="305"/>
      <c r="N152" s="273"/>
      <c r="O152" s="686" cm="1">
        <f t="array" aca="1" ref="O152" ca="1">INDEX(O$69:O$78,$AI152,1)*(1-$AH152)+INDEX(O$69:O$78,$AJ152,1)*($AH152)</f>
        <v>300</v>
      </c>
      <c r="P152" s="686" cm="1">
        <f t="array" aca="1" ref="P152" ca="1">INDEX(P$69:P$78,$AI152,1)*(1-$AH152)+INDEX(P$69:P$78,$AJ152,1)*($AH152)</f>
        <v>2456</v>
      </c>
      <c r="Q152" s="687" cm="1">
        <f t="array" aca="1" ref="Q152" ca="1">INDEX(Q$69:Q$78,$AI152,1)*(1-$AH152)+INDEX(Q$69:Q$78,$AJ152,1)*($AH152)</f>
        <v>0.8</v>
      </c>
      <c r="R152" s="687" cm="1">
        <f t="array" aca="1" ref="R152" ca="1">INDEX(R$69:R$78,$AI152,1)*(1-$AH152)+INDEX(R$69:R$78,$AJ152,1)*($AH152)</f>
        <v>0.8</v>
      </c>
      <c r="S152" s="681" cm="1">
        <f t="array" ref="S152">INDEX([0]!i_pasture_stage_p6z,$J152+1,ROUNDDOWN((ROW($J152)-ROW($J$69))/i_p6_len,0)+1)</f>
        <v>1</v>
      </c>
      <c r="T152" s="687" cm="1">
        <f t="array" aca="1" ref="T152" ca="1">INDEX(T$69:T$78,$AI152,1)*(1-$AH152)+INDEX(T$69:T$78,$AJ152,1)*($AH152)</f>
        <v>0.3</v>
      </c>
      <c r="U152" s="681" cm="1">
        <f t="array" aca="1" ref="U152" ca="1">INDEX(U$69:U$78,$AI152,1)*(1-$AH152)+INDEX(U$69:U$78,$AJ152,1)*($AH152)</f>
        <v>5</v>
      </c>
      <c r="V152" s="687" cm="1">
        <f t="array" aca="1" ref="V152" ca="1">INDEX(V$69:V$78,$AI152,1)*(1-$AH152)+INDEX(V$69:V$78,$AJ152,1)*($AH152)</f>
        <v>0</v>
      </c>
      <c r="W152" s="273"/>
      <c r="X152" s="836" cm="1">
        <f t="array" aca="1" ref="X152" ca="1">INDEX(X$69:X$78,$AI152,1)*(1-$AH152)+INDEX(X$69:X$78,$AJ152,1)*($AH152)</f>
        <v>1</v>
      </c>
      <c r="Y152" s="686" cm="1">
        <f t="array" aca="1" ref="Y152" ca="1">INDEX(Y$69:Y$78,$AI152,1)*(1-$AH152)+INDEX(Y$69:Y$78,$AJ152,1)*($AH152)</f>
        <v>50</v>
      </c>
      <c r="Z152" s="686" cm="1">
        <f t="array" aca="1" ref="Z152" ca="1">INDEX(Z$69:Z$78,$AI152,1)*(1-$AH152)+INDEX(Z$69:Z$78,$AJ152,1)*($AH152)</f>
        <v>50</v>
      </c>
      <c r="AA152" s="686" cm="1">
        <f t="array" aca="1" ref="AA152" ca="1">INDEX(AA$69:AA$78,$AI152,1)*(1-$AH152)+INDEX(AA$69:AA$78,$AJ152,1)*($AH152)</f>
        <v>50</v>
      </c>
      <c r="AB152" s="686" cm="1">
        <f t="array" aca="1" ref="AB152" ca="1">INDEX(AB$69:AB$78,$AI152,1)*(1-$AH152)+INDEX(AB$69:AB$78,$AJ152,1)*($AH152)</f>
        <v>150</v>
      </c>
      <c r="AC152" s="686" cm="1">
        <f t="array" aca="1" ref="AC152" ca="1">INDEX(AC$69:AC$78,$AI152,1)*(1-$AH152)+INDEX(AC$69:AC$78,$AJ152,1)*($AH152)</f>
        <v>150</v>
      </c>
      <c r="AD152" s="686" cm="1">
        <f t="array" aca="1" ref="AD152" ca="1">INDEX(AD$69:AD$78,$AI152,1)*(1-$AH152)+INDEX(AD$69:AD$78,$AJ152,1)*($AH152)</f>
        <v>100</v>
      </c>
      <c r="AE152" s="686" cm="1">
        <f t="array" aca="1" ref="AE152" ca="1">INDEX(AE$69:AE$78,$AI152,1)*(1-$AH152)+INDEX(AE$69:AE$78,$AJ152,1)*($AH152)</f>
        <v>400</v>
      </c>
      <c r="AF152" s="686" cm="1">
        <f t="array" aca="1" ref="AF152" ca="1">INDEX(AF$69:AF$78,$AI152,1)*(1-$AH152)+INDEX(AF$69:AF$78,$AJ152,1)*($AH152)</f>
        <v>400</v>
      </c>
      <c r="AG152" s="686" cm="1">
        <f t="array" aca="1" ref="AG152" ca="1">INDEX(AG$69:AG$78,$AI152,1)*(1-$AH152)+INDEX(AG$69:AG$78,$AJ152,1)*($AH152)</f>
        <v>400</v>
      </c>
      <c r="AH152" s="273">
        <f t="shared" ca="1" si="22"/>
        <v>0</v>
      </c>
      <c r="AI152" s="273">
        <f t="shared" si="23"/>
        <v>4</v>
      </c>
      <c r="AJ152" s="273">
        <f t="shared" si="24"/>
        <v>5</v>
      </c>
      <c r="AK152" s="289" t="str">
        <f t="shared" si="19"/>
        <v>Late</v>
      </c>
      <c r="AL152" s="273">
        <f t="shared" si="20"/>
        <v>0</v>
      </c>
      <c r="AM152" s="273"/>
      <c r="AN152" s="345">
        <f t="shared" si="16"/>
        <v>43606</v>
      </c>
      <c r="AO152" s="345">
        <f t="shared" si="21"/>
        <v>43684</v>
      </c>
      <c r="AP152" s="841">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0">
        <f t="shared" si="18"/>
        <v>43709</v>
      </c>
      <c r="G153" s="268"/>
      <c r="H153" s="289"/>
      <c r="I153" s="289"/>
      <c r="J153" s="289">
        <v>4</v>
      </c>
      <c r="K153" s="479">
        <f>INDEX(Periods!$F$21:$O$30,J153+1,$E153+2)</f>
        <v>43709</v>
      </c>
      <c r="L153" s="480">
        <f t="shared" ca="1" si="15"/>
        <v>29</v>
      </c>
      <c r="M153" s="305"/>
      <c r="N153" s="273"/>
      <c r="O153" s="686" cm="1">
        <f t="array" aca="1" ref="O153" ca="1">INDEX(O$69:O$78,$AI153,1)*(1-$AH153)+INDEX(O$69:O$78,$AJ153,1)*($AH153)</f>
        <v>500</v>
      </c>
      <c r="P153" s="686" cm="1">
        <f t="array" aca="1" ref="P153" ca="1">INDEX(P$69:P$78,$AI153,1)*(1-$AH153)+INDEX(P$69:P$78,$AJ153,1)*($AH153)</f>
        <v>3598</v>
      </c>
      <c r="Q153" s="687" cm="1">
        <f t="array" aca="1" ref="Q153" ca="1">INDEX(Q$69:Q$78,$AI153,1)*(1-$AH153)+INDEX(Q$69:Q$78,$AJ153,1)*($AH153)</f>
        <v>0.76</v>
      </c>
      <c r="R153" s="687" cm="1">
        <f t="array" aca="1" ref="R153" ca="1">INDEX(R$69:R$78,$AI153,1)*(1-$AH153)+INDEX(R$69:R$78,$AJ153,1)*($AH153)</f>
        <v>0.78</v>
      </c>
      <c r="S153" s="681" cm="1">
        <f t="array" ref="S153">INDEX([0]!i_pasture_stage_p6z,$J153+1,ROUNDDOWN((ROW($J153)-ROW($J$69))/i_p6_len,0)+1)</f>
        <v>1</v>
      </c>
      <c r="T153" s="687" cm="1">
        <f t="array" aca="1" ref="T153" ca="1">INDEX(T$69:T$78,$AI153,1)*(1-$AH153)+INDEX(T$69:T$78,$AJ153,1)*($AH153)</f>
        <v>0.3</v>
      </c>
      <c r="U153" s="681" cm="1">
        <f t="array" aca="1" ref="U153" ca="1">INDEX(U$69:U$78,$AI153,1)*(1-$AH153)+INDEX(U$69:U$78,$AJ153,1)*($AH153)</f>
        <v>5</v>
      </c>
      <c r="V153" s="687" cm="1">
        <f t="array" aca="1" ref="V153" ca="1">INDEX(V$69:V$78,$AI153,1)*(1-$AH153)+INDEX(V$69:V$78,$AJ153,1)*($AH153)</f>
        <v>0</v>
      </c>
      <c r="W153" s="273"/>
      <c r="X153" s="836" cm="1">
        <f t="array" aca="1" ref="X153" ca="1">INDEX(X$69:X$78,$AI153,1)*(1-$AH153)+INDEX(X$69:X$78,$AJ153,1)*($AH153)</f>
        <v>0.75</v>
      </c>
      <c r="Y153" s="686" cm="1">
        <f t="array" aca="1" ref="Y153" ca="1">INDEX(Y$69:Y$78,$AI153,1)*(1-$AH153)+INDEX(Y$69:Y$78,$AJ153,1)*($AH153)</f>
        <v>50</v>
      </c>
      <c r="Z153" s="686" cm="1">
        <f t="array" aca="1" ref="Z153" ca="1">INDEX(Z$69:Z$78,$AI153,1)*(1-$AH153)+INDEX(Z$69:Z$78,$AJ153,1)*($AH153)</f>
        <v>50</v>
      </c>
      <c r="AA153" s="686" cm="1">
        <f t="array" aca="1" ref="AA153" ca="1">INDEX(AA$69:AA$78,$AI153,1)*(1-$AH153)+INDEX(AA$69:AA$78,$AJ153,1)*($AH153)</f>
        <v>50</v>
      </c>
      <c r="AB153" s="686" cm="1">
        <f t="array" aca="1" ref="AB153" ca="1">INDEX(AB$69:AB$78,$AI153,1)*(1-$AH153)+INDEX(AB$69:AB$78,$AJ153,1)*($AH153)</f>
        <v>150</v>
      </c>
      <c r="AC153" s="686" cm="1">
        <f t="array" aca="1" ref="AC153" ca="1">INDEX(AC$69:AC$78,$AI153,1)*(1-$AH153)+INDEX(AC$69:AC$78,$AJ153,1)*($AH153)</f>
        <v>150</v>
      </c>
      <c r="AD153" s="686" cm="1">
        <f t="array" aca="1" ref="AD153" ca="1">INDEX(AD$69:AD$78,$AI153,1)*(1-$AH153)+INDEX(AD$69:AD$78,$AJ153,1)*($AH153)</f>
        <v>150</v>
      </c>
      <c r="AE153" s="686" cm="1">
        <f t="array" aca="1" ref="AE153" ca="1">INDEX(AE$69:AE$78,$AI153,1)*(1-$AH153)+INDEX(AE$69:AE$78,$AJ153,1)*($AH153)</f>
        <v>400</v>
      </c>
      <c r="AF153" s="686" cm="1">
        <f t="array" aca="1" ref="AF153" ca="1">INDEX(AF$69:AF$78,$AI153,1)*(1-$AH153)+INDEX(AF$69:AF$78,$AJ153,1)*($AH153)</f>
        <v>400</v>
      </c>
      <c r="AG153" s="686" cm="1">
        <f t="array" aca="1" ref="AG153" ca="1">INDEX(AG$69:AG$78,$AI153,1)*(1-$AH153)+INDEX(AG$69:AG$78,$AJ153,1)*($AH153)</f>
        <v>400</v>
      </c>
      <c r="AH153" s="273">
        <f t="shared" ca="1" si="22"/>
        <v>0</v>
      </c>
      <c r="AI153" s="273">
        <f t="shared" si="23"/>
        <v>5</v>
      </c>
      <c r="AJ153" s="273">
        <f t="shared" si="24"/>
        <v>6</v>
      </c>
      <c r="AK153" s="289" t="str">
        <f t="shared" si="19"/>
        <v>Late</v>
      </c>
      <c r="AL153" s="273">
        <f t="shared" si="20"/>
        <v>25</v>
      </c>
      <c r="AM153" s="273"/>
      <c r="AN153" s="345">
        <f t="shared" si="16"/>
        <v>43606</v>
      </c>
      <c r="AO153" s="345">
        <f t="shared" si="21"/>
        <v>43684</v>
      </c>
      <c r="AP153" s="841">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0">
        <f t="shared" si="18"/>
        <v>43738</v>
      </c>
      <c r="G154" s="268"/>
      <c r="H154" s="289"/>
      <c r="I154" s="289"/>
      <c r="J154" s="289">
        <v>5</v>
      </c>
      <c r="K154" s="479">
        <f>INDEX(Periods!$F$21:$O$30,J154+1,$E154+2)</f>
        <v>43738</v>
      </c>
      <c r="L154" s="480">
        <f t="shared" ca="1" si="15"/>
        <v>10</v>
      </c>
      <c r="M154" s="305"/>
      <c r="N154" s="273"/>
      <c r="O154" s="686" cm="1">
        <f t="array" aca="1" ref="O154" ca="1">INDEX(O$69:O$78,$AI154,1)*(1-$AH154)+INDEX(O$69:O$78,$AJ154,1)*($AH154)</f>
        <v>750</v>
      </c>
      <c r="P154" s="686" cm="1">
        <f t="array" aca="1" ref="P154" ca="1">INDEX(P$69:P$78,$AI154,1)*(1-$AH154)+INDEX(P$69:P$78,$AJ154,1)*($AH154)</f>
        <v>2650</v>
      </c>
      <c r="Q154" s="687" cm="1">
        <f t="array" aca="1" ref="Q154" ca="1">INDEX(Q$69:Q$78,$AI154,1)*(1-$AH154)+INDEX(Q$69:Q$78,$AJ154,1)*($AH154)</f>
        <v>0.60750000000000004</v>
      </c>
      <c r="R154" s="687" cm="1">
        <f t="array" aca="1" ref="R154" ca="1">INDEX(R$69:R$78,$AI154,1)*(1-$AH154)+INDEX(R$69:R$78,$AJ154,1)*($AH154)</f>
        <v>0.71250000000000002</v>
      </c>
      <c r="S154" s="681" cm="1">
        <f t="array" ref="S154">INDEX([0]!i_pasture_stage_p6z,$J154+1,ROUNDDOWN((ROW($J154)-ROW($J$69))/i_p6_len,0)+1)</f>
        <v>1</v>
      </c>
      <c r="T154" s="687" cm="1">
        <f t="array" aca="1" ref="T154" ca="1">INDEX(T$69:T$78,$AI154,1)*(1-$AH154)+INDEX(T$69:T$78,$AJ154,1)*($AH154)</f>
        <v>0.3</v>
      </c>
      <c r="U154" s="681" cm="1">
        <f t="array" aca="1" ref="U154" ca="1">INDEX(U$69:U$78,$AI154,1)*(1-$AH154)+INDEX(U$69:U$78,$AJ154,1)*($AH154)</f>
        <v>5</v>
      </c>
      <c r="V154" s="687" cm="1">
        <f t="array" aca="1" ref="V154" ca="1">INDEX(V$69:V$78,$AI154,1)*(1-$AH154)+INDEX(V$69:V$78,$AJ154,1)*($AH154)</f>
        <v>0</v>
      </c>
      <c r="W154" s="273"/>
      <c r="X154" s="836" cm="1">
        <f t="array" aca="1" ref="X154" ca="1">INDEX(X$69:X$78,$AI154,1)*(1-$AH154)+INDEX(X$69:X$78,$AJ154,1)*($AH154)</f>
        <v>0.75</v>
      </c>
      <c r="Y154" s="686" cm="1">
        <f t="array" aca="1" ref="Y154" ca="1">INDEX(Y$69:Y$78,$AI154,1)*(1-$AH154)+INDEX(Y$69:Y$78,$AJ154,1)*($AH154)</f>
        <v>50</v>
      </c>
      <c r="Z154" s="686" cm="1">
        <f t="array" aca="1" ref="Z154" ca="1">INDEX(Z$69:Z$78,$AI154,1)*(1-$AH154)+INDEX(Z$69:Z$78,$AJ154,1)*($AH154)</f>
        <v>50</v>
      </c>
      <c r="AA154" s="686" cm="1">
        <f t="array" aca="1" ref="AA154" ca="1">INDEX(AA$69:AA$78,$AI154,1)*(1-$AH154)+INDEX(AA$69:AA$78,$AJ154,1)*($AH154)</f>
        <v>50</v>
      </c>
      <c r="AB154" s="686" cm="1">
        <f t="array" aca="1" ref="AB154" ca="1">INDEX(AB$69:AB$78,$AI154,1)*(1-$AH154)+INDEX(AB$69:AB$78,$AJ154,1)*($AH154)</f>
        <v>150</v>
      </c>
      <c r="AC154" s="686" cm="1">
        <f t="array" aca="1" ref="AC154" ca="1">INDEX(AC$69:AC$78,$AI154,1)*(1-$AH154)+INDEX(AC$69:AC$78,$AJ154,1)*($AH154)</f>
        <v>150</v>
      </c>
      <c r="AD154" s="686" cm="1">
        <f t="array" aca="1" ref="AD154" ca="1">INDEX(AD$69:AD$78,$AI154,1)*(1-$AH154)+INDEX(AD$69:AD$78,$AJ154,1)*($AH154)</f>
        <v>150</v>
      </c>
      <c r="AE154" s="686" cm="1">
        <f t="array" aca="1" ref="AE154" ca="1">INDEX(AE$69:AE$78,$AI154,1)*(1-$AH154)+INDEX(AE$69:AE$78,$AJ154,1)*($AH154)</f>
        <v>400</v>
      </c>
      <c r="AF154" s="686" cm="1">
        <f t="array" aca="1" ref="AF154" ca="1">INDEX(AF$69:AF$78,$AI154,1)*(1-$AH154)+INDEX(AF$69:AF$78,$AJ154,1)*($AH154)</f>
        <v>400</v>
      </c>
      <c r="AG154" s="686" cm="1">
        <f t="array" aca="1" ref="AG154" ca="1">INDEX(AG$69:AG$78,$AI154,1)*(1-$AH154)+INDEX(AG$69:AG$78,$AJ154,1)*($AH154)</f>
        <v>400</v>
      </c>
      <c r="AH154" s="273">
        <f t="shared" ca="1" si="22"/>
        <v>0</v>
      </c>
      <c r="AI154" s="273">
        <f t="shared" si="23"/>
        <v>6</v>
      </c>
      <c r="AJ154" s="273">
        <f t="shared" si="24"/>
        <v>6</v>
      </c>
      <c r="AK154" s="289" t="str">
        <f t="shared" si="19"/>
        <v>Late</v>
      </c>
      <c r="AL154" s="273">
        <f t="shared" si="20"/>
        <v>54</v>
      </c>
      <c r="AM154" s="273"/>
      <c r="AN154" s="345">
        <f t="shared" si="16"/>
        <v>43606</v>
      </c>
      <c r="AO154" s="345">
        <f t="shared" si="21"/>
        <v>43684</v>
      </c>
      <c r="AP154" s="841">
        <f>INDEX(Periods!$F$21:$O$31,INDEX(Annual!EndGS,1,$E154+2)+2,$E154+2)</f>
        <v>43748</v>
      </c>
      <c r="AQ154" s="268"/>
      <c r="AR154" s="255"/>
      <c r="AS154" s="243"/>
      <c r="AT154" s="243"/>
      <c r="AU154" s="243"/>
    </row>
    <row r="155" spans="1:47" hidden="1" outlineLevel="3" x14ac:dyDescent="0.35">
      <c r="A155" s="243"/>
      <c r="B155" s="252"/>
      <c r="C155" s="245">
        <f t="shared" si="17"/>
        <v>4</v>
      </c>
      <c r="D155" s="268"/>
      <c r="E155" s="325">
        <v>7</v>
      </c>
      <c r="F155" s="840">
        <f t="shared" si="18"/>
        <v>43748</v>
      </c>
      <c r="G155" s="268"/>
      <c r="H155" s="289"/>
      <c r="I155" s="289"/>
      <c r="J155" s="289">
        <v>6</v>
      </c>
      <c r="K155" s="479">
        <f>INDEX(Periods!$F$21:$O$30,J155+1,$E155+2)</f>
        <v>43748</v>
      </c>
      <c r="L155" s="480">
        <f t="shared" ca="1" si="15"/>
        <v>46</v>
      </c>
      <c r="M155" s="305"/>
      <c r="N155" s="273"/>
      <c r="O155" s="686" cm="1">
        <f t="array" aca="1" ref="O155" ca="1">INDEX(O$69:O$78,$AI155,1)*(1-$AH155)+INDEX(O$69:O$78,$AJ155,1)*($AH155)</f>
        <v>425</v>
      </c>
      <c r="P155" s="686" cm="1">
        <f t="array" aca="1" ref="P155" ca="1">INDEX(P$69:P$78,$AI155,1)*(1-$AH155)+INDEX(P$69:P$78,$AJ155,1)*($AH155)</f>
        <v>1675</v>
      </c>
      <c r="Q155" s="687" cm="1">
        <f t="array" aca="1" ref="Q155" ca="1">INDEX(Q$69:Q$78,$AI155,1)*(1-$AH155)+INDEX(Q$69:Q$78,$AJ155,1)*($AH155)</f>
        <v>0.5575</v>
      </c>
      <c r="R155" s="687" cm="1">
        <f t="array" aca="1" ref="R155" ca="1">INDEX(R$69:R$78,$AI155,1)*(1-$AH155)+INDEX(R$69:R$78,$AJ155,1)*($AH155)</f>
        <v>0.66249999999999998</v>
      </c>
      <c r="S155" s="681" cm="1">
        <f t="array" ref="S155">INDEX([0]!i_pasture_stage_p6z,$J155+1,ROUNDDOWN((ROW($J155)-ROW($J$69))/i_p6_len,0)+1)</f>
        <v>1</v>
      </c>
      <c r="T155" s="687" cm="1">
        <f t="array" aca="1" ref="T155" ca="1">INDEX(T$69:T$78,$AI155,1)*(1-$AH155)+INDEX(T$69:T$78,$AJ155,1)*($AH155)</f>
        <v>0.3</v>
      </c>
      <c r="U155" s="681" cm="1">
        <f t="array" aca="1" ref="U155" ca="1">INDEX(U$69:U$78,$AI155,1)*(1-$AH155)+INDEX(U$69:U$78,$AJ155,1)*($AH155)</f>
        <v>5</v>
      </c>
      <c r="V155" s="687" cm="1">
        <f t="array" aca="1" ref="V155" ca="1">INDEX(V$69:V$78,$AI155,1)*(1-$AH155)+INDEX(V$69:V$78,$AJ155,1)*($AH155)</f>
        <v>0</v>
      </c>
      <c r="W155" s="273"/>
      <c r="X155" s="836" cm="1">
        <f t="array" aca="1" ref="X155" ca="1">INDEX(X$69:X$78,$AI155,1)*(1-$AH155)+INDEX(X$69:X$78,$AJ155,1)*($AH155)</f>
        <v>0.4</v>
      </c>
      <c r="Y155" s="686" cm="1">
        <f t="array" aca="1" ref="Y155" ca="1">INDEX(Y$69:Y$78,$AI155,1)*(1-$AH155)+INDEX(Y$69:Y$78,$AJ155,1)*($AH155)</f>
        <v>50</v>
      </c>
      <c r="Z155" s="686" cm="1">
        <f t="array" aca="1" ref="Z155" ca="1">INDEX(Z$69:Z$78,$AI155,1)*(1-$AH155)+INDEX(Z$69:Z$78,$AJ155,1)*($AH155)</f>
        <v>50</v>
      </c>
      <c r="AA155" s="686" cm="1">
        <f t="array" aca="1" ref="AA155" ca="1">INDEX(AA$69:AA$78,$AI155,1)*(1-$AH155)+INDEX(AA$69:AA$78,$AJ155,1)*($AH155)</f>
        <v>50</v>
      </c>
      <c r="AB155" s="686" cm="1">
        <f t="array" aca="1" ref="AB155" ca="1">INDEX(AB$69:AB$78,$AI155,1)*(1-$AH155)+INDEX(AB$69:AB$78,$AJ155,1)*($AH155)</f>
        <v>150</v>
      </c>
      <c r="AC155" s="686" cm="1">
        <f t="array" aca="1" ref="AC155" ca="1">INDEX(AC$69:AC$78,$AI155,1)*(1-$AH155)+INDEX(AC$69:AC$78,$AJ155,1)*($AH155)</f>
        <v>150</v>
      </c>
      <c r="AD155" s="686" cm="1">
        <f t="array" aca="1" ref="AD155" ca="1">INDEX(AD$69:AD$78,$AI155,1)*(1-$AH155)+INDEX(AD$69:AD$78,$AJ155,1)*($AH155)</f>
        <v>150</v>
      </c>
      <c r="AE155" s="686" cm="1">
        <f t="array" aca="1" ref="AE155" ca="1">INDEX(AE$69:AE$78,$AI155,1)*(1-$AH155)+INDEX(AE$69:AE$78,$AJ155,1)*($AH155)</f>
        <v>400</v>
      </c>
      <c r="AF155" s="686" cm="1">
        <f t="array" aca="1" ref="AF155" ca="1">INDEX(AF$69:AF$78,$AI155,1)*(1-$AH155)+INDEX(AF$69:AF$78,$AJ155,1)*($AH155)</f>
        <v>400</v>
      </c>
      <c r="AG155" s="686" cm="1">
        <f t="array" aca="1" ref="AG155" ca="1">INDEX(AG$69:AG$78,$AI155,1)*(1-$AH155)+INDEX(AG$69:AG$78,$AJ155,1)*($AH155)</f>
        <v>400</v>
      </c>
      <c r="AH155" s="273">
        <f t="shared" ca="1" si="22"/>
        <v>0</v>
      </c>
      <c r="AI155" s="273">
        <f t="shared" si="23"/>
        <v>7</v>
      </c>
      <c r="AJ155" s="273">
        <f t="shared" si="24"/>
        <v>8</v>
      </c>
      <c r="AK155" s="289" t="str">
        <f t="shared" si="19"/>
        <v>Dry</v>
      </c>
      <c r="AL155" s="273">
        <f t="shared" si="20"/>
        <v>0</v>
      </c>
      <c r="AM155" s="273"/>
      <c r="AN155" s="345">
        <f t="shared" si="16"/>
        <v>43606</v>
      </c>
      <c r="AO155" s="345">
        <f t="shared" si="21"/>
        <v>43684</v>
      </c>
      <c r="AP155" s="841">
        <f>INDEX(Periods!$F$21:$O$31,INDEX(Annual!EndGS,1,$E155+2)+2,$E155+2)</f>
        <v>43748</v>
      </c>
      <c r="AQ155" s="268"/>
      <c r="AR155" s="255"/>
      <c r="AS155" s="243"/>
      <c r="AT155" s="243"/>
      <c r="AU155" s="243"/>
    </row>
    <row r="156" spans="1:47" hidden="1" outlineLevel="3" x14ac:dyDescent="0.35">
      <c r="A156" s="243"/>
      <c r="B156" s="252"/>
      <c r="C156" s="245">
        <f t="shared" si="17"/>
        <v>4</v>
      </c>
      <c r="D156" s="268"/>
      <c r="E156" s="325">
        <v>7</v>
      </c>
      <c r="F156" s="840">
        <f t="shared" si="18"/>
        <v>43794</v>
      </c>
      <c r="G156" s="268"/>
      <c r="H156" s="289"/>
      <c r="I156" s="289"/>
      <c r="J156" s="289">
        <v>7</v>
      </c>
      <c r="K156" s="479">
        <f>INDEX(Periods!$F$21:$O$30,J156+1,$E156+2)</f>
        <v>43794</v>
      </c>
      <c r="L156" s="480">
        <f t="shared" ca="1" si="15"/>
        <v>37</v>
      </c>
      <c r="M156" s="305"/>
      <c r="N156" s="273"/>
      <c r="O156" s="686" cm="1">
        <f t="array" aca="1" ref="O156" ca="1">INDEX(O$69:O$78,$AI156,1)*(1-$AH156)+INDEX(O$69:O$78,$AJ156,1)*($AH156)</f>
        <v>178.37837837837839</v>
      </c>
      <c r="P156" s="686" cm="1">
        <f t="array" aca="1" ref="P156" ca="1">INDEX(P$69:P$78,$AI156,1)*(1-$AH156)+INDEX(P$69:P$78,$AJ156,1)*($AH156)</f>
        <v>894.59459459459458</v>
      </c>
      <c r="Q156" s="687" cm="1">
        <f t="array" aca="1" ref="Q156" ca="1">INDEX(Q$69:Q$78,$AI156,1)*(1-$AH156)+INDEX(Q$69:Q$78,$AJ156,1)*($AH156)</f>
        <v>0.5251351351351351</v>
      </c>
      <c r="R156" s="687" cm="1">
        <f t="array" aca="1" ref="R156" ca="1">INDEX(R$69:R$78,$AI156,1)*(1-$AH156)+INDEX(R$69:R$78,$AJ156,1)*($AH156)</f>
        <v>0.60675675675675667</v>
      </c>
      <c r="S156" s="681" cm="1">
        <f t="array" ref="S156">INDEX([0]!i_pasture_stage_p6z,$J156+1,ROUNDDOWN((ROW($J156)-ROW($J$69))/i_p6_len,0)+1)</f>
        <v>1</v>
      </c>
      <c r="T156" s="687" cm="1">
        <f t="array" aca="1" ref="T156" ca="1">INDEX(T$69:T$78,$AI156,1)*(1-$AH156)+INDEX(T$69:T$78,$AJ156,1)*($AH156)</f>
        <v>0.30000000000000004</v>
      </c>
      <c r="U156" s="681" cm="1">
        <f t="array" aca="1" ref="U156" ca="1">INDEX(U$69:U$78,$AI156,1)*(1-$AH156)+INDEX(U$69:U$78,$AJ156,1)*($AH156)</f>
        <v>5</v>
      </c>
      <c r="V156" s="687" cm="1">
        <f t="array" aca="1" ref="V156" ca="1">INDEX(V$69:V$78,$AI156,1)*(1-$AH156)+INDEX(V$69:V$78,$AJ156,1)*($AH156)</f>
        <v>6.7567567567567571E-3</v>
      </c>
      <c r="W156" s="273"/>
      <c r="X156" s="836" cm="1">
        <f t="array" aca="1" ref="X156" ca="1">INDEX(X$69:X$78,$AI156,1)*(1-$AH156)+INDEX(X$69:X$78,$AJ156,1)*($AH156)</f>
        <v>0.33</v>
      </c>
      <c r="Y156" s="686" cm="1">
        <f t="array" aca="1" ref="Y156" ca="1">INDEX(Y$69:Y$78,$AI156,1)*(1-$AH156)+INDEX(Y$69:Y$78,$AJ156,1)*($AH156)</f>
        <v>50</v>
      </c>
      <c r="Z156" s="686" cm="1">
        <f t="array" aca="1" ref="Z156" ca="1">INDEX(Z$69:Z$78,$AI156,1)*(1-$AH156)+INDEX(Z$69:Z$78,$AJ156,1)*($AH156)</f>
        <v>50</v>
      </c>
      <c r="AA156" s="686" cm="1">
        <f t="array" aca="1" ref="AA156" ca="1">INDEX(AA$69:AA$78,$AI156,1)*(1-$AH156)+INDEX(AA$69:AA$78,$AJ156,1)*($AH156)</f>
        <v>50</v>
      </c>
      <c r="AB156" s="686" cm="1">
        <f t="array" aca="1" ref="AB156" ca="1">INDEX(AB$69:AB$78,$AI156,1)*(1-$AH156)+INDEX(AB$69:AB$78,$AJ156,1)*($AH156)</f>
        <v>400</v>
      </c>
      <c r="AC156" s="686" cm="1">
        <f t="array" aca="1" ref="AC156" ca="1">INDEX(AC$69:AC$78,$AI156,1)*(1-$AH156)+INDEX(AC$69:AC$78,$AJ156,1)*($AH156)</f>
        <v>400</v>
      </c>
      <c r="AD156" s="686" cm="1">
        <f t="array" aca="1" ref="AD156" ca="1">INDEX(AD$69:AD$78,$AI156,1)*(1-$AH156)+INDEX(AD$69:AD$78,$AJ156,1)*($AH156)</f>
        <v>400</v>
      </c>
      <c r="AE156" s="686" cm="1">
        <f t="array" aca="1" ref="AE156" ca="1">INDEX(AE$69:AE$78,$AI156,1)*(1-$AH156)+INDEX(AE$69:AE$78,$AJ156,1)*($AH156)</f>
        <v>400</v>
      </c>
      <c r="AF156" s="686" cm="1">
        <f t="array" aca="1" ref="AF156" ca="1">INDEX(AF$69:AF$78,$AI156,1)*(1-$AH156)+INDEX(AF$69:AF$78,$AJ156,1)*($AH156)</f>
        <v>400</v>
      </c>
      <c r="AG156" s="686" cm="1">
        <f t="array" aca="1" ref="AG156" ca="1">INDEX(AG$69:AG$78,$AI156,1)*(1-$AH156)+INDEX(AG$69:AG$78,$AJ156,1)*($AH156)</f>
        <v>400</v>
      </c>
      <c r="AH156" s="273">
        <f t="shared" ca="1" si="22"/>
        <v>0.13513513513513514</v>
      </c>
      <c r="AI156" s="273">
        <f t="shared" si="23"/>
        <v>8</v>
      </c>
      <c r="AJ156" s="273">
        <f t="shared" si="24"/>
        <v>9</v>
      </c>
      <c r="AK156" s="289" t="str">
        <f t="shared" si="19"/>
        <v>Dry</v>
      </c>
      <c r="AL156" s="273">
        <f t="shared" si="20"/>
        <v>46</v>
      </c>
      <c r="AM156" s="273"/>
      <c r="AN156" s="345">
        <f t="shared" si="16"/>
        <v>43606</v>
      </c>
      <c r="AO156" s="345">
        <f t="shared" si="21"/>
        <v>43684</v>
      </c>
      <c r="AP156" s="841">
        <f>INDEX(Periods!$F$21:$O$31,INDEX(Annual!EndGS,1,$E156+2)+2,$E156+2)</f>
        <v>43748</v>
      </c>
      <c r="AQ156" s="268"/>
      <c r="AR156" s="255"/>
      <c r="AS156" s="243"/>
      <c r="AT156" s="243"/>
      <c r="AU156" s="243"/>
    </row>
    <row r="157" spans="1:47" hidden="1" outlineLevel="3" x14ac:dyDescent="0.35">
      <c r="A157" s="243"/>
      <c r="B157" s="252"/>
      <c r="C157" s="245">
        <f t="shared" si="17"/>
        <v>4</v>
      </c>
      <c r="D157" s="268"/>
      <c r="E157" s="325">
        <v>7</v>
      </c>
      <c r="F157" s="840">
        <f t="shared" si="18"/>
        <v>43831</v>
      </c>
      <c r="G157" s="268"/>
      <c r="H157" s="289"/>
      <c r="I157" s="289"/>
      <c r="J157" s="289">
        <v>8</v>
      </c>
      <c r="K157" s="479">
        <f>INDEX(Periods!$F$21:$O$30,J157+1,$E157+2)</f>
        <v>43831</v>
      </c>
      <c r="L157" s="480">
        <f t="shared" ca="1" si="15"/>
        <v>45</v>
      </c>
      <c r="M157" s="305"/>
      <c r="N157" s="273"/>
      <c r="O157" s="686" cm="1">
        <f t="array" aca="1" ref="O157" ca="1">INDEX(O$69:O$78,$AI157,1)*(1-$AH157)+INDEX(O$69:O$78,$AJ157,1)*($AH157)</f>
        <v>200</v>
      </c>
      <c r="P157" s="686" cm="1">
        <f t="array" aca="1" ref="P157" ca="1">INDEX(P$69:P$78,$AI157,1)*(1-$AH157)+INDEX(P$69:P$78,$AJ157,1)*($AH157)</f>
        <v>677.77777777777771</v>
      </c>
      <c r="Q157" s="687" cm="1">
        <f t="array" aca="1" ref="Q157" ca="1">INDEX(Q$69:Q$78,$AI157,1)*(1-$AH157)+INDEX(Q$69:Q$78,$AJ157,1)*($AH157)</f>
        <v>0.50888888888888884</v>
      </c>
      <c r="R157" s="687" cm="1">
        <f t="array" aca="1" ref="R157" ca="1">INDEX(R$69:R$78,$AI157,1)*(1-$AH157)+INDEX(R$69:R$78,$AJ157,1)*($AH157)</f>
        <v>0.56666666666666665</v>
      </c>
      <c r="S157" s="681" cm="1">
        <f t="array" ref="S157">INDEX([0]!i_pasture_stage_p6z,$J157+1,ROUNDDOWN((ROW($J157)-ROW($J$69))/i_p6_len,0)+1)</f>
        <v>1</v>
      </c>
      <c r="T157" s="687" cm="1">
        <f t="array" aca="1" ref="T157" ca="1">INDEX(T$69:T$78,$AI157,1)*(1-$AH157)+INDEX(T$69:T$78,$AJ157,1)*($AH157)</f>
        <v>0.3</v>
      </c>
      <c r="U157" s="681" cm="1">
        <f t="array" aca="1" ref="U157" ca="1">INDEX(U$69:U$78,$AI157,1)*(1-$AH157)+INDEX(U$69:U$78,$AJ157,1)*($AH157)</f>
        <v>5</v>
      </c>
      <c r="V157" s="687" cm="1">
        <f t="array" aca="1" ref="V157" ca="1">INDEX(V$69:V$78,$AI157,1)*(1-$AH157)+INDEX(V$69:V$78,$AJ157,1)*($AH157)</f>
        <v>6.1111111111111116E-2</v>
      </c>
      <c r="W157" s="273"/>
      <c r="X157" s="836" cm="1">
        <f t="array" aca="1" ref="X157" ca="1">INDEX(X$69:X$78,$AI157,1)*(1-$AH157)+INDEX(X$69:X$78,$AJ157,1)*($AH157)</f>
        <v>0.33</v>
      </c>
      <c r="Y157" s="686" cm="1">
        <f t="array" aca="1" ref="Y157" ca="1">INDEX(Y$69:Y$78,$AI157,1)*(1-$AH157)+INDEX(Y$69:Y$78,$AJ157,1)*($AH157)</f>
        <v>50</v>
      </c>
      <c r="Z157" s="686" cm="1">
        <f t="array" aca="1" ref="Z157" ca="1">INDEX(Z$69:Z$78,$AI157,1)*(1-$AH157)+INDEX(Z$69:Z$78,$AJ157,1)*($AH157)</f>
        <v>50</v>
      </c>
      <c r="AA157" s="686" cm="1">
        <f t="array" aca="1" ref="AA157" ca="1">INDEX(AA$69:AA$78,$AI157,1)*(1-$AH157)+INDEX(AA$69:AA$78,$AJ157,1)*($AH157)</f>
        <v>50</v>
      </c>
      <c r="AB157" s="686" cm="1">
        <f t="array" aca="1" ref="AB157" ca="1">INDEX(AB$69:AB$78,$AI157,1)*(1-$AH157)+INDEX(AB$69:AB$78,$AJ157,1)*($AH157)</f>
        <v>400</v>
      </c>
      <c r="AC157" s="686" cm="1">
        <f t="array" aca="1" ref="AC157" ca="1">INDEX(AC$69:AC$78,$AI157,1)*(1-$AH157)+INDEX(AC$69:AC$78,$AJ157,1)*($AH157)</f>
        <v>400</v>
      </c>
      <c r="AD157" s="686" cm="1">
        <f t="array" aca="1" ref="AD157" ca="1">INDEX(AD$69:AD$78,$AI157,1)*(1-$AH157)+INDEX(AD$69:AD$78,$AJ157,1)*($AH157)</f>
        <v>400</v>
      </c>
      <c r="AE157" s="686" cm="1">
        <f t="array" aca="1" ref="AE157" ca="1">INDEX(AE$69:AE$78,$AI157,1)*(1-$AH157)+INDEX(AE$69:AE$78,$AJ157,1)*($AH157)</f>
        <v>400</v>
      </c>
      <c r="AF157" s="686" cm="1">
        <f t="array" aca="1" ref="AF157" ca="1">INDEX(AF$69:AF$78,$AI157,1)*(1-$AH157)+INDEX(AF$69:AF$78,$AJ157,1)*($AH157)</f>
        <v>400</v>
      </c>
      <c r="AG157" s="686" cm="1">
        <f t="array" aca="1" ref="AG157" ca="1">INDEX(AG$69:AG$78,$AI157,1)*(1-$AH157)+INDEX(AG$69:AG$78,$AJ157,1)*($AH157)</f>
        <v>400</v>
      </c>
      <c r="AH157" s="273">
        <f t="shared" ca="1" si="22"/>
        <v>0.1111111111111111</v>
      </c>
      <c r="AI157" s="273">
        <f t="shared" si="23"/>
        <v>9</v>
      </c>
      <c r="AJ157" s="273">
        <f t="shared" si="24"/>
        <v>10</v>
      </c>
      <c r="AK157" s="289" t="str">
        <f t="shared" si="19"/>
        <v>Dry</v>
      </c>
      <c r="AL157" s="273">
        <f t="shared" si="20"/>
        <v>83</v>
      </c>
      <c r="AM157" s="273"/>
      <c r="AN157" s="345">
        <f t="shared" si="16"/>
        <v>43606</v>
      </c>
      <c r="AO157" s="345">
        <f t="shared" si="21"/>
        <v>43684</v>
      </c>
      <c r="AP157" s="841">
        <f>INDEX(Periods!$F$21:$O$31,INDEX(Annual!EndGS,1,$E157+2)+2,$E157+2)</f>
        <v>43748</v>
      </c>
      <c r="AQ157" s="268"/>
      <c r="AR157" s="255"/>
      <c r="AS157" s="243"/>
      <c r="AT157" s="243"/>
      <c r="AU157" s="243"/>
    </row>
    <row r="158" spans="1:47" hidden="1" outlineLevel="3" x14ac:dyDescent="0.35">
      <c r="A158" s="243"/>
      <c r="B158" s="252"/>
      <c r="C158" s="245">
        <f t="shared" si="17"/>
        <v>4</v>
      </c>
      <c r="D158" s="268"/>
      <c r="E158" s="325">
        <v>7</v>
      </c>
      <c r="F158" s="840">
        <f t="shared" si="18"/>
        <v>43876</v>
      </c>
      <c r="G158" s="268"/>
      <c r="H158" s="289"/>
      <c r="I158" s="341"/>
      <c r="J158" s="341">
        <v>9</v>
      </c>
      <c r="K158" s="500">
        <f>INDEX(Periods!$F$21:$O$30,J158+1,$E158+2)</f>
        <v>43876</v>
      </c>
      <c r="L158" s="517">
        <f t="shared" ca="1" si="15"/>
        <v>49</v>
      </c>
      <c r="M158" s="501"/>
      <c r="N158" s="342"/>
      <c r="O158" s="688" cm="1">
        <f t="array" aca="1" ref="O158" ca="1">INDEX(O$69:O$78,$AI158,1)*(1-$AH158)+INDEX(O$69:O$78,$AJ158,1)*($AH158)</f>
        <v>200</v>
      </c>
      <c r="P158" s="688" cm="1">
        <f t="array" aca="1" ref="P158" ca="1">INDEX(P$69:P$78,$AI158,1)*(1-$AH158)+INDEX(P$69:P$78,$AJ158,1)*($AH158)</f>
        <v>484.89795918367349</v>
      </c>
      <c r="Q158" s="689" cm="1">
        <f t="array" aca="1" ref="Q158" ca="1">INDEX(Q$69:Q$78,$AI158,1)*(1-$AH158)+INDEX(Q$69:Q$78,$AJ158,1)*($AH158)</f>
        <v>0.53163265306122454</v>
      </c>
      <c r="R158" s="689" cm="1">
        <f t="array" aca="1" ref="R158" ca="1">INDEX(R$69:R$78,$AI158,1)*(1-$AH158)+INDEX(R$69:R$78,$AJ158,1)*($AH158)</f>
        <v>0.5675510204081633</v>
      </c>
      <c r="S158" s="682" cm="1">
        <f t="array" ref="S158">INDEX([0]!i_pasture_stage_p6z,$J158+1,ROUNDDOWN((ROW($J158)-ROW($J$69))/i_p6_len,0)+1)</f>
        <v>1</v>
      </c>
      <c r="T158" s="689" cm="1">
        <f t="array" aca="1" ref="T158" ca="1">INDEX(T$69:T$78,$AI158,1)*(1-$AH158)+INDEX(T$69:T$78,$AJ158,1)*($AH158)</f>
        <v>0.3</v>
      </c>
      <c r="U158" s="682" cm="1">
        <f t="array" aca="1" ref="U158" ca="1">INDEX(U$69:U$78,$AI158,1)*(1-$AH158)+INDEX(U$69:U$78,$AJ158,1)*($AH158)</f>
        <v>5</v>
      </c>
      <c r="V158" s="689" cm="1">
        <f t="array" aca="1" ref="V158" ca="1">INDEX(V$69:V$78,$AI158,1)*(1-$AH158)+INDEX(V$69:V$78,$AJ158,1)*($AH158)</f>
        <v>0.14489795918367349</v>
      </c>
      <c r="W158" s="342"/>
      <c r="X158" s="837" cm="1">
        <f t="array" aca="1" ref="X158" ca="1">INDEX(X$69:X$78,$AI158,1)*(1-$AH158)+INDEX(X$69:X$78,$AJ158,1)*($AH158)</f>
        <v>0.39836734693877551</v>
      </c>
      <c r="Y158" s="688" cm="1">
        <f t="array" aca="1" ref="Y158" ca="1">INDEX(Y$69:Y$78,$AI158,1)*(1-$AH158)+INDEX(Y$69:Y$78,$AJ158,1)*($AH158)</f>
        <v>50</v>
      </c>
      <c r="Z158" s="688" cm="1">
        <f t="array" aca="1" ref="Z158" ca="1">INDEX(Z$69:Z$78,$AI158,1)*(1-$AH158)+INDEX(Z$69:Z$78,$AJ158,1)*($AH158)</f>
        <v>50</v>
      </c>
      <c r="AA158" s="688" cm="1">
        <f t="array" aca="1" ref="AA158" ca="1">INDEX(AA$69:AA$78,$AI158,1)*(1-$AH158)+INDEX(AA$69:AA$78,$AJ158,1)*($AH158)</f>
        <v>50</v>
      </c>
      <c r="AB158" s="688" cm="1">
        <f t="array" aca="1" ref="AB158" ca="1">INDEX(AB$69:AB$78,$AI158,1)*(1-$AH158)+INDEX(AB$69:AB$78,$AJ158,1)*($AH158)</f>
        <v>369.38775510204084</v>
      </c>
      <c r="AC158" s="688" cm="1">
        <f t="array" aca="1" ref="AC158" ca="1">INDEX(AC$69:AC$78,$AI158,1)*(1-$AH158)+INDEX(AC$69:AC$78,$AJ158,1)*($AH158)</f>
        <v>400</v>
      </c>
      <c r="AD158" s="688" cm="1">
        <f t="array" aca="1" ref="AD158" ca="1">INDEX(AD$69:AD$78,$AI158,1)*(1-$AH158)+INDEX(AD$69:AD$78,$AJ158,1)*($AH158)</f>
        <v>400</v>
      </c>
      <c r="AE158" s="688" cm="1">
        <f t="array" aca="1" ref="AE158" ca="1">INDEX(AE$69:AE$78,$AI158,1)*(1-$AH158)+INDEX(AE$69:AE$78,$AJ158,1)*($AH158)</f>
        <v>400</v>
      </c>
      <c r="AF158" s="688" cm="1">
        <f t="array" aca="1" ref="AF158" ca="1">INDEX(AF$69:AF$78,$AI158,1)*(1-$AH158)+INDEX(AF$69:AF$78,$AJ158,1)*($AH158)</f>
        <v>400</v>
      </c>
      <c r="AG158" s="688" cm="1">
        <f t="array" aca="1" ref="AG158" ca="1">INDEX(AG$69:AG$78,$AI158,1)*(1-$AH158)+INDEX(AG$69:AG$78,$AJ158,1)*($AH158)</f>
        <v>400</v>
      </c>
      <c r="AH158" s="273">
        <f t="shared" ca="1" si="22"/>
        <v>0.10204081632653061</v>
      </c>
      <c r="AI158" s="273">
        <f t="shared" si="23"/>
        <v>10</v>
      </c>
      <c r="AJ158" s="273">
        <f t="shared" si="24"/>
        <v>1</v>
      </c>
      <c r="AK158" s="289" t="str">
        <f t="shared" si="19"/>
        <v>Dry</v>
      </c>
      <c r="AL158" s="273">
        <f t="shared" si="20"/>
        <v>128</v>
      </c>
      <c r="AM158" s="273"/>
      <c r="AN158" s="345">
        <f t="shared" si="16"/>
        <v>43606</v>
      </c>
      <c r="AO158" s="345">
        <f t="shared" si="21"/>
        <v>43684</v>
      </c>
      <c r="AP158" s="841">
        <f>INDEX(Periods!$F$21:$O$31,INDEX(Annual!EndGS,1,$E158+2)+2,$E158+2)</f>
        <v>43748</v>
      </c>
      <c r="AQ158" s="268"/>
      <c r="AR158" s="255"/>
      <c r="AS158" s="243"/>
      <c r="AT158" s="243"/>
      <c r="AU158" s="243"/>
    </row>
    <row r="159" spans="1:47" outlineLevel="2" x14ac:dyDescent="0.35">
      <c r="A159" s="243"/>
      <c r="B159" s="252"/>
      <c r="C159" s="245">
        <f>INT($C$29)+2</f>
        <v>3</v>
      </c>
      <c r="D159" s="268"/>
      <c r="E159" s="325">
        <v>8</v>
      </c>
      <c r="F159" s="840">
        <f t="shared" si="18"/>
        <v>43924</v>
      </c>
      <c r="G159" s="268"/>
      <c r="H159" s="289"/>
      <c r="I159" s="507" t="s">
        <v>744</v>
      </c>
      <c r="J159" s="507">
        <v>0</v>
      </c>
      <c r="K159" s="508">
        <f>INDEX(Periods!$F$21:$O$30,J159+1,$E159+2)</f>
        <v>43560</v>
      </c>
      <c r="L159" s="518">
        <f t="shared" ca="1" si="15"/>
        <v>46</v>
      </c>
      <c r="M159" s="509"/>
      <c r="N159" s="510"/>
      <c r="O159" s="684" cm="1">
        <f t="array" aca="1" ref="O159" ca="1">INDEX(O$69:O$78,$AI159,1)*(1-$AH159)+INDEX(O$69:O$78,$AJ159,1)*($AH159)</f>
        <v>200</v>
      </c>
      <c r="P159" s="684" cm="1">
        <f t="array" aca="1" ref="P159" ca="1">INDEX(P$69:P$78,$AI159,1)*(1-$AH159)+INDEX(P$69:P$78,$AJ159,1)*($AH159)</f>
        <v>352</v>
      </c>
      <c r="Q159" s="685" cm="1">
        <f t="array" aca="1" ref="Q159" ca="1">INDEX(Q$69:Q$78,$AI159,1)*(1-$AH159)+INDEX(Q$69:Q$78,$AJ159,1)*($AH159)</f>
        <v>0.81</v>
      </c>
      <c r="R159" s="685" cm="1">
        <f t="array" aca="1" ref="R159" ca="1">INDEX(R$69:R$78,$AI159,1)*(1-$AH159)+INDEX(R$69:R$78,$AJ159,1)*($AH159)</f>
        <v>0.81</v>
      </c>
      <c r="S159" s="683" cm="1">
        <f t="array" ref="S159">INDEX([0]!i_pasture_stage_p6z,$J159+1,ROUNDDOWN((ROW($J159)-ROW($J$69))/i_p6_len,0)+1)</f>
        <v>1</v>
      </c>
      <c r="T159" s="685" cm="1">
        <f t="array" aca="1" ref="T159" ca="1">INDEX(T$69:T$78,$AI159,1)*(1-$AH159)+INDEX(T$69:T$78,$AJ159,1)*($AH159)</f>
        <v>0.3</v>
      </c>
      <c r="U159" s="683" cm="1">
        <f t="array" aca="1" ref="U159" ca="1">INDEX(U$69:U$78,$AI159,1)*(1-$AH159)+INDEX(U$69:U$78,$AJ159,1)*($AH159)</f>
        <v>5</v>
      </c>
      <c r="V159" s="685" cm="1">
        <f t="array" aca="1" ref="V159" ca="1">INDEX(V$69:V$78,$AI159,1)*(1-$AH159)+INDEX(V$69:V$78,$AJ159,1)*($AH159)</f>
        <v>0.1</v>
      </c>
      <c r="W159" s="510"/>
      <c r="X159" s="835" cm="1">
        <f t="array" aca="1" ref="X159" ca="1">INDEX(X$69:X$78,$AI159,1)*(1-$AH159)+INDEX(X$69:X$78,$AJ159,1)*($AH159)</f>
        <v>1</v>
      </c>
      <c r="Y159" s="684" cm="1">
        <f t="array" aca="1" ref="Y159" ca="1">INDEX(Y$69:Y$78,$AI159,1)*(1-$AH159)+INDEX(Y$69:Y$78,$AJ159,1)*($AH159)</f>
        <v>50</v>
      </c>
      <c r="Z159" s="684" cm="1">
        <f t="array" aca="1" ref="Z159" ca="1">INDEX(Z$69:Z$78,$AI159,1)*(1-$AH159)+INDEX(Z$69:Z$78,$AJ159,1)*($AH159)</f>
        <v>50</v>
      </c>
      <c r="AA159" s="684" cm="1">
        <f t="array" aca="1" ref="AA159" ca="1">INDEX(AA$69:AA$78,$AI159,1)*(1-$AH159)+INDEX(AA$69:AA$78,$AJ159,1)*($AH159)</f>
        <v>50</v>
      </c>
      <c r="AB159" s="684" cm="1">
        <f t="array" aca="1" ref="AB159" ca="1">INDEX(AB$69:AB$78,$AI159,1)*(1-$AH159)+INDEX(AB$69:AB$78,$AJ159,1)*($AH159)</f>
        <v>100</v>
      </c>
      <c r="AC159" s="684" cm="1">
        <f t="array" aca="1" ref="AC159" ca="1">INDEX(AC$69:AC$78,$AI159,1)*(1-$AH159)+INDEX(AC$69:AC$78,$AJ159,1)*($AH159)</f>
        <v>400</v>
      </c>
      <c r="AD159" s="684" cm="1">
        <f t="array" aca="1" ref="AD159" ca="1">INDEX(AD$69:AD$78,$AI159,1)*(1-$AH159)+INDEX(AD$69:AD$78,$AJ159,1)*($AH159)</f>
        <v>400</v>
      </c>
      <c r="AE159" s="684" cm="1">
        <f t="array" aca="1" ref="AE159" ca="1">INDEX(AE$69:AE$78,$AI159,1)*(1-$AH159)+INDEX(AE$69:AE$78,$AJ159,1)*($AH159)</f>
        <v>400</v>
      </c>
      <c r="AF159" s="684" cm="1">
        <f t="array" aca="1" ref="AF159" ca="1">INDEX(AF$69:AF$78,$AI159,1)*(1-$AH159)+INDEX(AF$69:AF$78,$AJ159,1)*($AH159)</f>
        <v>400</v>
      </c>
      <c r="AG159" s="684" cm="1">
        <f t="array" aca="1" ref="AG159" ca="1">INDEX(AG$69:AG$78,$AI159,1)*(1-$AH159)+INDEX(AG$69:AG$78,$AJ159,1)*($AH159)</f>
        <v>400</v>
      </c>
      <c r="AH159" s="273">
        <f t="shared" ca="1" si="22"/>
        <v>0.125</v>
      </c>
      <c r="AI159" s="273">
        <f t="shared" si="23"/>
        <v>1</v>
      </c>
      <c r="AJ159" s="273">
        <f t="shared" si="24"/>
        <v>1</v>
      </c>
      <c r="AK159" s="289" t="str">
        <f t="shared" si="19"/>
        <v>Dry</v>
      </c>
      <c r="AL159" s="273">
        <f t="shared" si="20"/>
        <v>176</v>
      </c>
      <c r="AM159" s="273"/>
      <c r="AN159" s="345">
        <f t="shared" si="16"/>
        <v>43606</v>
      </c>
      <c r="AO159" s="345">
        <f t="shared" si="21"/>
        <v>43684</v>
      </c>
      <c r="AP159" s="841">
        <f>INDEX(Periods!$F$21:$O$31,INDEX(Annual!EndGS,1,$E159+2)+2,$E159+2)</f>
        <v>43748</v>
      </c>
      <c r="AQ159" s="268"/>
      <c r="AR159" s="255"/>
      <c r="AS159" s="243"/>
      <c r="AT159" s="243"/>
      <c r="AU159" s="243"/>
    </row>
    <row r="160" spans="1:47" outlineLevel="3" collapsed="1" x14ac:dyDescent="0.35">
      <c r="A160" s="243"/>
      <c r="B160" s="252"/>
      <c r="C160" s="245">
        <f t="shared" si="17"/>
        <v>4</v>
      </c>
      <c r="D160" s="268"/>
      <c r="E160" s="325">
        <v>8</v>
      </c>
      <c r="F160" s="840">
        <f t="shared" si="18"/>
        <v>43606</v>
      </c>
      <c r="G160" s="268"/>
      <c r="H160" s="289"/>
      <c r="I160" s="289"/>
      <c r="J160" s="289">
        <v>1</v>
      </c>
      <c r="K160" s="479">
        <f>INDEX(Periods!$F$21:$O$30,J160+1,$E160+2)</f>
        <v>43606</v>
      </c>
      <c r="L160" s="480">
        <f t="shared" ca="1" si="15"/>
        <v>25</v>
      </c>
      <c r="M160" s="305"/>
      <c r="N160" s="273"/>
      <c r="O160" s="686" cm="1">
        <f t="array" aca="1" ref="O160" ca="1">INDEX(O$69:O$78,$AI160,1)*(1-$AH160)+INDEX(O$69:O$78,$AJ160,1)*($AH160)</f>
        <v>200</v>
      </c>
      <c r="P160" s="686" cm="1">
        <f t="array" aca="1" ref="P160" ca="1">INDEX(P$69:P$78,$AI160,1)*(1-$AH160)+INDEX(P$69:P$78,$AJ160,1)*($AH160)</f>
        <v>550</v>
      </c>
      <c r="Q160" s="687" cm="1">
        <f t="array" aca="1" ref="Q160" ca="1">INDEX(Q$69:Q$78,$AI160,1)*(1-$AH160)+INDEX(Q$69:Q$78,$AJ160,1)*($AH160)</f>
        <v>0.81</v>
      </c>
      <c r="R160" s="687" cm="1">
        <f t="array" aca="1" ref="R160" ca="1">INDEX(R$69:R$78,$AI160,1)*(1-$AH160)+INDEX(R$69:R$78,$AJ160,1)*($AH160)</f>
        <v>0.81</v>
      </c>
      <c r="S160" s="681" cm="1">
        <f t="array" ref="S160">INDEX([0]!i_pasture_stage_p6z,$J160+1,ROUNDDOWN((ROW($J160)-ROW($J$69))/i_p6_len,0)+1)</f>
        <v>0</v>
      </c>
      <c r="T160" s="687" cm="1">
        <f t="array" aca="1" ref="T160" ca="1">INDEX(T$69:T$78,$AI160,1)*(1-$AH160)+INDEX(T$69:T$78,$AJ160,1)*($AH160)</f>
        <v>0.3</v>
      </c>
      <c r="U160" s="681" cm="1">
        <f t="array" aca="1" ref="U160" ca="1">INDEX(U$69:U$78,$AI160,1)*(1-$AH160)+INDEX(U$69:U$78,$AJ160,1)*($AH160)</f>
        <v>5</v>
      </c>
      <c r="V160" s="687" cm="1">
        <f t="array" aca="1" ref="V160" ca="1">INDEX(V$69:V$78,$AI160,1)*(1-$AH160)+INDEX(V$69:V$78,$AJ160,1)*($AH160)</f>
        <v>0.05</v>
      </c>
      <c r="W160" s="273"/>
      <c r="X160" s="836" cm="1">
        <f t="array" aca="1" ref="X160" ca="1">INDEX(X$69:X$78,$AI160,1)*(1-$AH160)+INDEX(X$69:X$78,$AJ160,1)*($AH160)</f>
        <v>1</v>
      </c>
      <c r="Y160" s="686" cm="1">
        <f t="array" aca="1" ref="Y160" ca="1">INDEX(Y$69:Y$78,$AI160,1)*(1-$AH160)+INDEX(Y$69:Y$78,$AJ160,1)*($AH160)</f>
        <v>50</v>
      </c>
      <c r="Z160" s="686" cm="1">
        <f t="array" aca="1" ref="Z160" ca="1">INDEX(Z$69:Z$78,$AI160,1)*(1-$AH160)+INDEX(Z$69:Z$78,$AJ160,1)*($AH160)</f>
        <v>50</v>
      </c>
      <c r="AA160" s="686" cm="1">
        <f t="array" aca="1" ref="AA160" ca="1">INDEX(AA$69:AA$78,$AI160,1)*(1-$AH160)+INDEX(AA$69:AA$78,$AJ160,1)*($AH160)</f>
        <v>50</v>
      </c>
      <c r="AB160" s="686" cm="1">
        <f t="array" aca="1" ref="AB160" ca="1">INDEX(AB$69:AB$78,$AI160,1)*(1-$AH160)+INDEX(AB$69:AB$78,$AJ160,1)*($AH160)</f>
        <v>100</v>
      </c>
      <c r="AC160" s="686" cm="1">
        <f t="array" aca="1" ref="AC160" ca="1">INDEX(AC$69:AC$78,$AI160,1)*(1-$AH160)+INDEX(AC$69:AC$78,$AJ160,1)*($AH160)</f>
        <v>150</v>
      </c>
      <c r="AD160" s="686" cm="1">
        <f t="array" aca="1" ref="AD160" ca="1">INDEX(AD$69:AD$78,$AI160,1)*(1-$AH160)+INDEX(AD$69:AD$78,$AJ160,1)*($AH160)</f>
        <v>150</v>
      </c>
      <c r="AE160" s="686" cm="1">
        <f t="array" aca="1" ref="AE160" ca="1">INDEX(AE$69:AE$78,$AI160,1)*(1-$AH160)+INDEX(AE$69:AE$78,$AJ160,1)*($AH160)</f>
        <v>400</v>
      </c>
      <c r="AF160" s="686" cm="1">
        <f t="array" aca="1" ref="AF160" ca="1">INDEX(AF$69:AF$78,$AI160,1)*(1-$AH160)+INDEX(AF$69:AF$78,$AJ160,1)*($AH160)</f>
        <v>400</v>
      </c>
      <c r="AG160" s="686" cm="1">
        <f t="array" aca="1" ref="AG160" ca="1">INDEX(AG$69:AG$78,$AI160,1)*(1-$AH160)+INDEX(AG$69:AG$78,$AJ160,1)*($AH160)</f>
        <v>400</v>
      </c>
      <c r="AH160" s="273">
        <f t="shared" ca="1" si="22"/>
        <v>0</v>
      </c>
      <c r="AI160" s="273">
        <f t="shared" si="23"/>
        <v>2</v>
      </c>
      <c r="AJ160" s="273">
        <f t="shared" si="24"/>
        <v>3</v>
      </c>
      <c r="AK160" s="289" t="str">
        <f t="shared" si="19"/>
        <v>Early</v>
      </c>
      <c r="AL160" s="273">
        <f t="shared" si="20"/>
        <v>0</v>
      </c>
      <c r="AM160" s="273"/>
      <c r="AN160" s="345">
        <f t="shared" si="16"/>
        <v>43606</v>
      </c>
      <c r="AO160" s="345">
        <f t="shared" si="21"/>
        <v>43684</v>
      </c>
      <c r="AP160" s="841">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0">
        <f t="shared" si="18"/>
        <v>43631</v>
      </c>
      <c r="G161" s="268"/>
      <c r="H161" s="289"/>
      <c r="I161" s="289"/>
      <c r="J161" s="289">
        <v>2</v>
      </c>
      <c r="K161" s="479">
        <f>INDEX(Periods!$F$21:$O$30,J161+1,$E161+2)</f>
        <v>43631</v>
      </c>
      <c r="L161" s="480">
        <f t="shared" ca="1" si="15"/>
        <v>53</v>
      </c>
      <c r="M161" s="305"/>
      <c r="N161" s="273"/>
      <c r="O161" s="686" cm="1">
        <f t="array" aca="1" ref="O161" ca="1">INDEX(O$69:O$78,$AI161,1)*(1-$AH161)+INDEX(O$69:O$78,$AJ161,1)*($AH161)</f>
        <v>240.32258064516128</v>
      </c>
      <c r="P161" s="686" cm="1">
        <f t="array" aca="1" ref="P161" ca="1">INDEX(P$69:P$78,$AI161,1)*(1-$AH161)+INDEX(P$69:P$78,$AJ161,1)*($AH161)</f>
        <v>1074.1935483870966</v>
      </c>
      <c r="Q161" s="687" cm="1">
        <f t="array" aca="1" ref="Q161" ca="1">INDEX(Q$69:Q$78,$AI161,1)*(1-$AH161)+INDEX(Q$69:Q$78,$AJ161,1)*($AH161)</f>
        <v>0.81</v>
      </c>
      <c r="R161" s="687" cm="1">
        <f t="array" aca="1" ref="R161" ca="1">INDEX(R$69:R$78,$AI161,1)*(1-$AH161)+INDEX(R$69:R$78,$AJ161,1)*($AH161)</f>
        <v>0.81</v>
      </c>
      <c r="S161" s="681" cm="1">
        <f t="array" ref="S161">INDEX([0]!i_pasture_stage_p6z,$J161+1,ROUNDDOWN((ROW($J161)-ROW($J$69))/i_p6_len,0)+1)</f>
        <v>0.8392857142857143</v>
      </c>
      <c r="T161" s="687" cm="1">
        <f t="array" aca="1" ref="T161" ca="1">INDEX(T$69:T$78,$AI161,1)*(1-$AH161)+INDEX(T$69:T$78,$AJ161,1)*($AH161)</f>
        <v>0.3</v>
      </c>
      <c r="U161" s="681" cm="1">
        <f t="array" aca="1" ref="U161" ca="1">INDEX(U$69:U$78,$AI161,1)*(1-$AH161)+INDEX(U$69:U$78,$AJ161,1)*($AH161)</f>
        <v>5</v>
      </c>
      <c r="V161" s="687" cm="1">
        <f t="array" aca="1" ref="V161" ca="1">INDEX(V$69:V$78,$AI161,1)*(1-$AH161)+INDEX(V$69:V$78,$AJ161,1)*($AH161)</f>
        <v>9.6774193548387136E-3</v>
      </c>
      <c r="W161" s="273"/>
      <c r="X161" s="836" cm="1">
        <f t="array" aca="1" ref="X161" ca="1">INDEX(X$69:X$78,$AI161,1)*(1-$AH161)+INDEX(X$69:X$78,$AJ161,1)*($AH161)</f>
        <v>1</v>
      </c>
      <c r="Y161" s="686" cm="1">
        <f t="array" aca="1" ref="Y161" ca="1">INDEX(Y$69:Y$78,$AI161,1)*(1-$AH161)+INDEX(Y$69:Y$78,$AJ161,1)*($AH161)</f>
        <v>50</v>
      </c>
      <c r="Z161" s="686" cm="1">
        <f t="array" aca="1" ref="Z161" ca="1">INDEX(Z$69:Z$78,$AI161,1)*(1-$AH161)+INDEX(Z$69:Z$78,$AJ161,1)*($AH161)</f>
        <v>50</v>
      </c>
      <c r="AA161" s="686" cm="1">
        <f t="array" aca="1" ref="AA161" ca="1">INDEX(AA$69:AA$78,$AI161,1)*(1-$AH161)+INDEX(AA$69:AA$78,$AJ161,1)*($AH161)</f>
        <v>50</v>
      </c>
      <c r="AB161" s="686" cm="1">
        <f t="array" aca="1" ref="AB161" ca="1">INDEX(AB$69:AB$78,$AI161,1)*(1-$AH161)+INDEX(AB$69:AB$78,$AJ161,1)*($AH161)</f>
        <v>140.32258064516128</v>
      </c>
      <c r="AC161" s="686" cm="1">
        <f t="array" aca="1" ref="AC161" ca="1">INDEX(AC$69:AC$78,$AI161,1)*(1-$AH161)+INDEX(AC$69:AC$78,$AJ161,1)*($AH161)</f>
        <v>109.67741935483872</v>
      </c>
      <c r="AD161" s="686" cm="1">
        <f t="array" aca="1" ref="AD161" ca="1">INDEX(AD$69:AD$78,$AI161,1)*(1-$AH161)+INDEX(AD$69:AD$78,$AJ161,1)*($AH161)</f>
        <v>150</v>
      </c>
      <c r="AE161" s="686" cm="1">
        <f t="array" aca="1" ref="AE161" ca="1">INDEX(AE$69:AE$78,$AI161,1)*(1-$AH161)+INDEX(AE$69:AE$78,$AJ161,1)*($AH161)</f>
        <v>400</v>
      </c>
      <c r="AF161" s="686" cm="1">
        <f t="array" aca="1" ref="AF161" ca="1">INDEX(AF$69:AF$78,$AI161,1)*(1-$AH161)+INDEX(AF$69:AF$78,$AJ161,1)*($AH161)</f>
        <v>400</v>
      </c>
      <c r="AG161" s="686" cm="1">
        <f t="array" aca="1" ref="AG161" ca="1">INDEX(AG$69:AG$78,$AI161,1)*(1-$AH161)+INDEX(AG$69:AG$78,$AJ161,1)*($AH161)</f>
        <v>400</v>
      </c>
      <c r="AH161" s="273">
        <f t="shared" ca="1" si="22"/>
        <v>0.80645161290322576</v>
      </c>
      <c r="AI161" s="273">
        <f t="shared" si="23"/>
        <v>2</v>
      </c>
      <c r="AJ161" s="273">
        <f t="shared" si="24"/>
        <v>3</v>
      </c>
      <c r="AK161" s="289" t="str">
        <f t="shared" si="19"/>
        <v>Early</v>
      </c>
      <c r="AL161" s="273">
        <f t="shared" si="20"/>
        <v>25</v>
      </c>
      <c r="AM161" s="273"/>
      <c r="AN161" s="345">
        <f t="shared" si="16"/>
        <v>43606</v>
      </c>
      <c r="AO161" s="345">
        <f t="shared" si="21"/>
        <v>43684</v>
      </c>
      <c r="AP161" s="841">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0">
        <f t="shared" si="18"/>
        <v>43684</v>
      </c>
      <c r="G162" s="268"/>
      <c r="H162" s="289"/>
      <c r="I162" s="289"/>
      <c r="J162" s="289">
        <v>3</v>
      </c>
      <c r="K162" s="479">
        <f>INDEX(Periods!$F$21:$O$30,J162+1,$E162+2)</f>
        <v>43684</v>
      </c>
      <c r="L162" s="480">
        <f t="shared" ca="1" si="15"/>
        <v>25</v>
      </c>
      <c r="M162" s="305"/>
      <c r="N162" s="273"/>
      <c r="O162" s="686" cm="1">
        <f t="array" aca="1" ref="O162" ca="1">INDEX(O$69:O$78,$AI162,1)*(1-$AH162)+INDEX(O$69:O$78,$AJ162,1)*($AH162)</f>
        <v>300</v>
      </c>
      <c r="P162" s="686" cm="1">
        <f t="array" aca="1" ref="P162" ca="1">INDEX(P$69:P$78,$AI162,1)*(1-$AH162)+INDEX(P$69:P$78,$AJ162,1)*($AH162)</f>
        <v>2456</v>
      </c>
      <c r="Q162" s="687" cm="1">
        <f t="array" aca="1" ref="Q162" ca="1">INDEX(Q$69:Q$78,$AI162,1)*(1-$AH162)+INDEX(Q$69:Q$78,$AJ162,1)*($AH162)</f>
        <v>0.8</v>
      </c>
      <c r="R162" s="687" cm="1">
        <f t="array" aca="1" ref="R162" ca="1">INDEX(R$69:R$78,$AI162,1)*(1-$AH162)+INDEX(R$69:R$78,$AJ162,1)*($AH162)</f>
        <v>0.8</v>
      </c>
      <c r="S162" s="681" cm="1">
        <f t="array" ref="S162">INDEX([0]!i_pasture_stage_p6z,$J162+1,ROUNDDOWN((ROW($J162)-ROW($J$69))/i_p6_len,0)+1)</f>
        <v>1</v>
      </c>
      <c r="T162" s="687" cm="1">
        <f t="array" aca="1" ref="T162" ca="1">INDEX(T$69:T$78,$AI162,1)*(1-$AH162)+INDEX(T$69:T$78,$AJ162,1)*($AH162)</f>
        <v>0.3</v>
      </c>
      <c r="U162" s="681" cm="1">
        <f t="array" aca="1" ref="U162" ca="1">INDEX(U$69:U$78,$AI162,1)*(1-$AH162)+INDEX(U$69:U$78,$AJ162,1)*($AH162)</f>
        <v>5</v>
      </c>
      <c r="V162" s="687" cm="1">
        <f t="array" aca="1" ref="V162" ca="1">INDEX(V$69:V$78,$AI162,1)*(1-$AH162)+INDEX(V$69:V$78,$AJ162,1)*($AH162)</f>
        <v>0</v>
      </c>
      <c r="W162" s="273"/>
      <c r="X162" s="836" cm="1">
        <f t="array" aca="1" ref="X162" ca="1">INDEX(X$69:X$78,$AI162,1)*(1-$AH162)+INDEX(X$69:X$78,$AJ162,1)*($AH162)</f>
        <v>1</v>
      </c>
      <c r="Y162" s="686" cm="1">
        <f t="array" aca="1" ref="Y162" ca="1">INDEX(Y$69:Y$78,$AI162,1)*(1-$AH162)+INDEX(Y$69:Y$78,$AJ162,1)*($AH162)</f>
        <v>50</v>
      </c>
      <c r="Z162" s="686" cm="1">
        <f t="array" aca="1" ref="Z162" ca="1">INDEX(Z$69:Z$78,$AI162,1)*(1-$AH162)+INDEX(Z$69:Z$78,$AJ162,1)*($AH162)</f>
        <v>50</v>
      </c>
      <c r="AA162" s="686" cm="1">
        <f t="array" aca="1" ref="AA162" ca="1">INDEX(AA$69:AA$78,$AI162,1)*(1-$AH162)+INDEX(AA$69:AA$78,$AJ162,1)*($AH162)</f>
        <v>50</v>
      </c>
      <c r="AB162" s="686" cm="1">
        <f t="array" aca="1" ref="AB162" ca="1">INDEX(AB$69:AB$78,$AI162,1)*(1-$AH162)+INDEX(AB$69:AB$78,$AJ162,1)*($AH162)</f>
        <v>150</v>
      </c>
      <c r="AC162" s="686" cm="1">
        <f t="array" aca="1" ref="AC162" ca="1">INDEX(AC$69:AC$78,$AI162,1)*(1-$AH162)+INDEX(AC$69:AC$78,$AJ162,1)*($AH162)</f>
        <v>150</v>
      </c>
      <c r="AD162" s="686" cm="1">
        <f t="array" aca="1" ref="AD162" ca="1">INDEX(AD$69:AD$78,$AI162,1)*(1-$AH162)+INDEX(AD$69:AD$78,$AJ162,1)*($AH162)</f>
        <v>100</v>
      </c>
      <c r="AE162" s="686" cm="1">
        <f t="array" aca="1" ref="AE162" ca="1">INDEX(AE$69:AE$78,$AI162,1)*(1-$AH162)+INDEX(AE$69:AE$78,$AJ162,1)*($AH162)</f>
        <v>400</v>
      </c>
      <c r="AF162" s="686" cm="1">
        <f t="array" aca="1" ref="AF162" ca="1">INDEX(AF$69:AF$78,$AI162,1)*(1-$AH162)+INDEX(AF$69:AF$78,$AJ162,1)*($AH162)</f>
        <v>400</v>
      </c>
      <c r="AG162" s="686" cm="1">
        <f t="array" aca="1" ref="AG162" ca="1">INDEX(AG$69:AG$78,$AI162,1)*(1-$AH162)+INDEX(AG$69:AG$78,$AJ162,1)*($AH162)</f>
        <v>400</v>
      </c>
      <c r="AH162" s="273">
        <f t="shared" ca="1" si="22"/>
        <v>0</v>
      </c>
      <c r="AI162" s="273">
        <f t="shared" si="23"/>
        <v>4</v>
      </c>
      <c r="AJ162" s="273">
        <f t="shared" si="24"/>
        <v>5</v>
      </c>
      <c r="AK162" s="289" t="str">
        <f t="shared" si="19"/>
        <v>Late</v>
      </c>
      <c r="AL162" s="273">
        <f t="shared" si="20"/>
        <v>0</v>
      </c>
      <c r="AM162" s="273"/>
      <c r="AN162" s="345">
        <f t="shared" si="16"/>
        <v>43606</v>
      </c>
      <c r="AO162" s="345">
        <f t="shared" si="21"/>
        <v>43684</v>
      </c>
      <c r="AP162" s="841">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0">
        <f t="shared" si="18"/>
        <v>43709</v>
      </c>
      <c r="G163" s="268"/>
      <c r="H163" s="289"/>
      <c r="I163" s="289"/>
      <c r="J163" s="289">
        <v>4</v>
      </c>
      <c r="K163" s="479">
        <f>INDEX(Periods!$F$21:$O$30,J163+1,$E163+2)</f>
        <v>43709</v>
      </c>
      <c r="L163" s="480">
        <f t="shared" ca="1" si="15"/>
        <v>29</v>
      </c>
      <c r="M163" s="305"/>
      <c r="N163" s="273"/>
      <c r="O163" s="686" cm="1">
        <f t="array" aca="1" ref="O163" ca="1">INDEX(O$69:O$78,$AI163,1)*(1-$AH163)+INDEX(O$69:O$78,$AJ163,1)*($AH163)</f>
        <v>500</v>
      </c>
      <c r="P163" s="686" cm="1">
        <f t="array" aca="1" ref="P163" ca="1">INDEX(P$69:P$78,$AI163,1)*(1-$AH163)+INDEX(P$69:P$78,$AJ163,1)*($AH163)</f>
        <v>3598</v>
      </c>
      <c r="Q163" s="687" cm="1">
        <f t="array" aca="1" ref="Q163" ca="1">INDEX(Q$69:Q$78,$AI163,1)*(1-$AH163)+INDEX(Q$69:Q$78,$AJ163,1)*($AH163)</f>
        <v>0.76</v>
      </c>
      <c r="R163" s="687" cm="1">
        <f t="array" aca="1" ref="R163" ca="1">INDEX(R$69:R$78,$AI163,1)*(1-$AH163)+INDEX(R$69:R$78,$AJ163,1)*($AH163)</f>
        <v>0.78</v>
      </c>
      <c r="S163" s="681" cm="1">
        <f t="array" ref="S163">INDEX([0]!i_pasture_stage_p6z,$J163+1,ROUNDDOWN((ROW($J163)-ROW($J$69))/i_p6_len,0)+1)</f>
        <v>1</v>
      </c>
      <c r="T163" s="687" cm="1">
        <f t="array" aca="1" ref="T163" ca="1">INDEX(T$69:T$78,$AI163,1)*(1-$AH163)+INDEX(T$69:T$78,$AJ163,1)*($AH163)</f>
        <v>0.3</v>
      </c>
      <c r="U163" s="681" cm="1">
        <f t="array" aca="1" ref="U163" ca="1">INDEX(U$69:U$78,$AI163,1)*(1-$AH163)+INDEX(U$69:U$78,$AJ163,1)*($AH163)</f>
        <v>5</v>
      </c>
      <c r="V163" s="687" cm="1">
        <f t="array" aca="1" ref="V163" ca="1">INDEX(V$69:V$78,$AI163,1)*(1-$AH163)+INDEX(V$69:V$78,$AJ163,1)*($AH163)</f>
        <v>0</v>
      </c>
      <c r="W163" s="273"/>
      <c r="X163" s="836" cm="1">
        <f t="array" aca="1" ref="X163" ca="1">INDEX(X$69:X$78,$AI163,1)*(1-$AH163)+INDEX(X$69:X$78,$AJ163,1)*($AH163)</f>
        <v>0.75</v>
      </c>
      <c r="Y163" s="686" cm="1">
        <f t="array" aca="1" ref="Y163" ca="1">INDEX(Y$69:Y$78,$AI163,1)*(1-$AH163)+INDEX(Y$69:Y$78,$AJ163,1)*($AH163)</f>
        <v>50</v>
      </c>
      <c r="Z163" s="686" cm="1">
        <f t="array" aca="1" ref="Z163" ca="1">INDEX(Z$69:Z$78,$AI163,1)*(1-$AH163)+INDEX(Z$69:Z$78,$AJ163,1)*($AH163)</f>
        <v>50</v>
      </c>
      <c r="AA163" s="686" cm="1">
        <f t="array" aca="1" ref="AA163" ca="1">INDEX(AA$69:AA$78,$AI163,1)*(1-$AH163)+INDEX(AA$69:AA$78,$AJ163,1)*($AH163)</f>
        <v>50</v>
      </c>
      <c r="AB163" s="686" cm="1">
        <f t="array" aca="1" ref="AB163" ca="1">INDEX(AB$69:AB$78,$AI163,1)*(1-$AH163)+INDEX(AB$69:AB$78,$AJ163,1)*($AH163)</f>
        <v>150</v>
      </c>
      <c r="AC163" s="686" cm="1">
        <f t="array" aca="1" ref="AC163" ca="1">INDEX(AC$69:AC$78,$AI163,1)*(1-$AH163)+INDEX(AC$69:AC$78,$AJ163,1)*($AH163)</f>
        <v>150</v>
      </c>
      <c r="AD163" s="686" cm="1">
        <f t="array" aca="1" ref="AD163" ca="1">INDEX(AD$69:AD$78,$AI163,1)*(1-$AH163)+INDEX(AD$69:AD$78,$AJ163,1)*($AH163)</f>
        <v>150</v>
      </c>
      <c r="AE163" s="686" cm="1">
        <f t="array" aca="1" ref="AE163" ca="1">INDEX(AE$69:AE$78,$AI163,1)*(1-$AH163)+INDEX(AE$69:AE$78,$AJ163,1)*($AH163)</f>
        <v>400</v>
      </c>
      <c r="AF163" s="686" cm="1">
        <f t="array" aca="1" ref="AF163" ca="1">INDEX(AF$69:AF$78,$AI163,1)*(1-$AH163)+INDEX(AF$69:AF$78,$AJ163,1)*($AH163)</f>
        <v>400</v>
      </c>
      <c r="AG163" s="686" cm="1">
        <f t="array" aca="1" ref="AG163" ca="1">INDEX(AG$69:AG$78,$AI163,1)*(1-$AH163)+INDEX(AG$69:AG$78,$AJ163,1)*($AH163)</f>
        <v>400</v>
      </c>
      <c r="AH163" s="273">
        <f t="shared" ca="1" si="22"/>
        <v>0</v>
      </c>
      <c r="AI163" s="273">
        <f t="shared" si="23"/>
        <v>5</v>
      </c>
      <c r="AJ163" s="273">
        <f t="shared" si="24"/>
        <v>6</v>
      </c>
      <c r="AK163" s="289" t="str">
        <f t="shared" si="19"/>
        <v>Late</v>
      </c>
      <c r="AL163" s="273">
        <f t="shared" si="20"/>
        <v>25</v>
      </c>
      <c r="AM163" s="273"/>
      <c r="AN163" s="345">
        <f t="shared" si="16"/>
        <v>43606</v>
      </c>
      <c r="AO163" s="345">
        <f t="shared" si="21"/>
        <v>43684</v>
      </c>
      <c r="AP163" s="841">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0">
        <f t="shared" si="18"/>
        <v>43738</v>
      </c>
      <c r="G164" s="268"/>
      <c r="H164" s="289"/>
      <c r="I164" s="289"/>
      <c r="J164" s="289">
        <v>5</v>
      </c>
      <c r="K164" s="479">
        <f>INDEX(Periods!$F$21:$O$30,J164+1,$E164+2)</f>
        <v>43738</v>
      </c>
      <c r="L164" s="480">
        <f t="shared" ca="1" si="15"/>
        <v>10</v>
      </c>
      <c r="M164" s="305"/>
      <c r="N164" s="273"/>
      <c r="O164" s="686" cm="1">
        <f t="array" aca="1" ref="O164" ca="1">INDEX(O$69:O$78,$AI164,1)*(1-$AH164)+INDEX(O$69:O$78,$AJ164,1)*($AH164)</f>
        <v>750</v>
      </c>
      <c r="P164" s="686" cm="1">
        <f t="array" aca="1" ref="P164" ca="1">INDEX(P$69:P$78,$AI164,1)*(1-$AH164)+INDEX(P$69:P$78,$AJ164,1)*($AH164)</f>
        <v>2650</v>
      </c>
      <c r="Q164" s="687" cm="1">
        <f t="array" aca="1" ref="Q164" ca="1">INDEX(Q$69:Q$78,$AI164,1)*(1-$AH164)+INDEX(Q$69:Q$78,$AJ164,1)*($AH164)</f>
        <v>0.60750000000000004</v>
      </c>
      <c r="R164" s="687" cm="1">
        <f t="array" aca="1" ref="R164" ca="1">INDEX(R$69:R$78,$AI164,1)*(1-$AH164)+INDEX(R$69:R$78,$AJ164,1)*($AH164)</f>
        <v>0.71250000000000002</v>
      </c>
      <c r="S164" s="681" cm="1">
        <f t="array" ref="S164">INDEX([0]!i_pasture_stage_p6z,$J164+1,ROUNDDOWN((ROW($J164)-ROW($J$69))/i_p6_len,0)+1)</f>
        <v>1</v>
      </c>
      <c r="T164" s="687" cm="1">
        <f t="array" aca="1" ref="T164" ca="1">INDEX(T$69:T$78,$AI164,1)*(1-$AH164)+INDEX(T$69:T$78,$AJ164,1)*($AH164)</f>
        <v>0.3</v>
      </c>
      <c r="U164" s="681" cm="1">
        <f t="array" aca="1" ref="U164" ca="1">INDEX(U$69:U$78,$AI164,1)*(1-$AH164)+INDEX(U$69:U$78,$AJ164,1)*($AH164)</f>
        <v>5</v>
      </c>
      <c r="V164" s="687" cm="1">
        <f t="array" aca="1" ref="V164" ca="1">INDEX(V$69:V$78,$AI164,1)*(1-$AH164)+INDEX(V$69:V$78,$AJ164,1)*($AH164)</f>
        <v>0</v>
      </c>
      <c r="W164" s="273"/>
      <c r="X164" s="836" cm="1">
        <f t="array" aca="1" ref="X164" ca="1">INDEX(X$69:X$78,$AI164,1)*(1-$AH164)+INDEX(X$69:X$78,$AJ164,1)*($AH164)</f>
        <v>0.75</v>
      </c>
      <c r="Y164" s="686" cm="1">
        <f t="array" aca="1" ref="Y164" ca="1">INDEX(Y$69:Y$78,$AI164,1)*(1-$AH164)+INDEX(Y$69:Y$78,$AJ164,1)*($AH164)</f>
        <v>50</v>
      </c>
      <c r="Z164" s="686" cm="1">
        <f t="array" aca="1" ref="Z164" ca="1">INDEX(Z$69:Z$78,$AI164,1)*(1-$AH164)+INDEX(Z$69:Z$78,$AJ164,1)*($AH164)</f>
        <v>50</v>
      </c>
      <c r="AA164" s="686" cm="1">
        <f t="array" aca="1" ref="AA164" ca="1">INDEX(AA$69:AA$78,$AI164,1)*(1-$AH164)+INDEX(AA$69:AA$78,$AJ164,1)*($AH164)</f>
        <v>50</v>
      </c>
      <c r="AB164" s="686" cm="1">
        <f t="array" aca="1" ref="AB164" ca="1">INDEX(AB$69:AB$78,$AI164,1)*(1-$AH164)+INDEX(AB$69:AB$78,$AJ164,1)*($AH164)</f>
        <v>150</v>
      </c>
      <c r="AC164" s="686" cm="1">
        <f t="array" aca="1" ref="AC164" ca="1">INDEX(AC$69:AC$78,$AI164,1)*(1-$AH164)+INDEX(AC$69:AC$78,$AJ164,1)*($AH164)</f>
        <v>150</v>
      </c>
      <c r="AD164" s="686" cm="1">
        <f t="array" aca="1" ref="AD164" ca="1">INDEX(AD$69:AD$78,$AI164,1)*(1-$AH164)+INDEX(AD$69:AD$78,$AJ164,1)*($AH164)</f>
        <v>150</v>
      </c>
      <c r="AE164" s="686" cm="1">
        <f t="array" aca="1" ref="AE164" ca="1">INDEX(AE$69:AE$78,$AI164,1)*(1-$AH164)+INDEX(AE$69:AE$78,$AJ164,1)*($AH164)</f>
        <v>400</v>
      </c>
      <c r="AF164" s="686" cm="1">
        <f t="array" aca="1" ref="AF164" ca="1">INDEX(AF$69:AF$78,$AI164,1)*(1-$AH164)+INDEX(AF$69:AF$78,$AJ164,1)*($AH164)</f>
        <v>400</v>
      </c>
      <c r="AG164" s="686" cm="1">
        <f t="array" aca="1" ref="AG164" ca="1">INDEX(AG$69:AG$78,$AI164,1)*(1-$AH164)+INDEX(AG$69:AG$78,$AJ164,1)*($AH164)</f>
        <v>400</v>
      </c>
      <c r="AH164" s="273">
        <f t="shared" ca="1" si="22"/>
        <v>0</v>
      </c>
      <c r="AI164" s="273">
        <f t="shared" si="23"/>
        <v>6</v>
      </c>
      <c r="AJ164" s="273">
        <f t="shared" si="24"/>
        <v>6</v>
      </c>
      <c r="AK164" s="289" t="str">
        <f t="shared" si="19"/>
        <v>Late</v>
      </c>
      <c r="AL164" s="273">
        <f t="shared" si="20"/>
        <v>54</v>
      </c>
      <c r="AM164" s="273"/>
      <c r="AN164" s="345">
        <f t="shared" si="16"/>
        <v>43606</v>
      </c>
      <c r="AO164" s="345">
        <f t="shared" si="21"/>
        <v>43684</v>
      </c>
      <c r="AP164" s="841">
        <f>INDEX(Periods!$F$21:$O$31,INDEX(Annual!EndGS,1,$E164+2)+2,$E164+2)</f>
        <v>43748</v>
      </c>
      <c r="AQ164" s="268"/>
      <c r="AR164" s="255"/>
      <c r="AS164" s="243"/>
      <c r="AT164" s="243"/>
      <c r="AU164" s="243"/>
    </row>
    <row r="165" spans="1:47" outlineLevel="3" x14ac:dyDescent="0.35">
      <c r="A165" s="243"/>
      <c r="B165" s="252"/>
      <c r="C165" s="245">
        <f t="shared" si="17"/>
        <v>4</v>
      </c>
      <c r="D165" s="268"/>
      <c r="E165" s="325">
        <v>8</v>
      </c>
      <c r="F165" s="840">
        <f t="shared" si="18"/>
        <v>43748</v>
      </c>
      <c r="G165" s="268"/>
      <c r="H165" s="289"/>
      <c r="I165" s="289"/>
      <c r="J165" s="289">
        <v>6</v>
      </c>
      <c r="K165" s="479">
        <f>INDEX(Periods!$F$21:$O$30,J165+1,$E165+2)</f>
        <v>43748</v>
      </c>
      <c r="L165" s="480">
        <f ca="1">IF(K166-K165&gt;0,K166-K165,OFFSET(K166,-i_p6_len,0)+365-K165)</f>
        <v>46</v>
      </c>
      <c r="M165" s="305"/>
      <c r="N165" s="273"/>
      <c r="O165" s="686" cm="1">
        <f t="array" aca="1" ref="O165" ca="1">INDEX(O$69:O$78,$AI165,1)*(1-$AH165)+INDEX(O$69:O$78,$AJ165,1)*($AH165)</f>
        <v>425</v>
      </c>
      <c r="P165" s="686" cm="1">
        <f t="array" aca="1" ref="P165" ca="1">INDEX(P$69:P$78,$AI165,1)*(1-$AH165)+INDEX(P$69:P$78,$AJ165,1)*($AH165)</f>
        <v>1675</v>
      </c>
      <c r="Q165" s="687" cm="1">
        <f t="array" aca="1" ref="Q165" ca="1">INDEX(Q$69:Q$78,$AI165,1)*(1-$AH165)+INDEX(Q$69:Q$78,$AJ165,1)*($AH165)</f>
        <v>0.5575</v>
      </c>
      <c r="R165" s="687" cm="1">
        <f t="array" aca="1" ref="R165" ca="1">INDEX(R$69:R$78,$AI165,1)*(1-$AH165)+INDEX(R$69:R$78,$AJ165,1)*($AH165)</f>
        <v>0.66249999999999998</v>
      </c>
      <c r="S165" s="681" cm="1">
        <f t="array" ref="S165">INDEX([0]!i_pasture_stage_p6z,$J165+1,ROUNDDOWN((ROW($J165)-ROW($J$69))/i_p6_len,0)+1)</f>
        <v>1</v>
      </c>
      <c r="T165" s="687" cm="1">
        <f t="array" aca="1" ref="T165" ca="1">INDEX(T$69:T$78,$AI165,1)*(1-$AH165)+INDEX(T$69:T$78,$AJ165,1)*($AH165)</f>
        <v>0.3</v>
      </c>
      <c r="U165" s="681" cm="1">
        <f t="array" aca="1" ref="U165" ca="1">INDEX(U$69:U$78,$AI165,1)*(1-$AH165)+INDEX(U$69:U$78,$AJ165,1)*($AH165)</f>
        <v>5</v>
      </c>
      <c r="V165" s="687" cm="1">
        <f t="array" aca="1" ref="V165" ca="1">INDEX(V$69:V$78,$AI165,1)*(1-$AH165)+INDEX(V$69:V$78,$AJ165,1)*($AH165)</f>
        <v>0</v>
      </c>
      <c r="W165" s="273"/>
      <c r="X165" s="836" cm="1">
        <f t="array" aca="1" ref="X165" ca="1">INDEX(X$69:X$78,$AI165,1)*(1-$AH165)+INDEX(X$69:X$78,$AJ165,1)*($AH165)</f>
        <v>0.4</v>
      </c>
      <c r="Y165" s="686" cm="1">
        <f t="array" aca="1" ref="Y165" ca="1">INDEX(Y$69:Y$78,$AI165,1)*(1-$AH165)+INDEX(Y$69:Y$78,$AJ165,1)*($AH165)</f>
        <v>50</v>
      </c>
      <c r="Z165" s="686" cm="1">
        <f t="array" aca="1" ref="Z165" ca="1">INDEX(Z$69:Z$78,$AI165,1)*(1-$AH165)+INDEX(Z$69:Z$78,$AJ165,1)*($AH165)</f>
        <v>50</v>
      </c>
      <c r="AA165" s="686" cm="1">
        <f t="array" aca="1" ref="AA165" ca="1">INDEX(AA$69:AA$78,$AI165,1)*(1-$AH165)+INDEX(AA$69:AA$78,$AJ165,1)*($AH165)</f>
        <v>50</v>
      </c>
      <c r="AB165" s="686" cm="1">
        <f t="array" aca="1" ref="AB165" ca="1">INDEX(AB$69:AB$78,$AI165,1)*(1-$AH165)+INDEX(AB$69:AB$78,$AJ165,1)*($AH165)</f>
        <v>150</v>
      </c>
      <c r="AC165" s="686" cm="1">
        <f t="array" aca="1" ref="AC165" ca="1">INDEX(AC$69:AC$78,$AI165,1)*(1-$AH165)+INDEX(AC$69:AC$78,$AJ165,1)*($AH165)</f>
        <v>150</v>
      </c>
      <c r="AD165" s="686" cm="1">
        <f t="array" aca="1" ref="AD165" ca="1">INDEX(AD$69:AD$78,$AI165,1)*(1-$AH165)+INDEX(AD$69:AD$78,$AJ165,1)*($AH165)</f>
        <v>150</v>
      </c>
      <c r="AE165" s="686" cm="1">
        <f t="array" aca="1" ref="AE165" ca="1">INDEX(AE$69:AE$78,$AI165,1)*(1-$AH165)+INDEX(AE$69:AE$78,$AJ165,1)*($AH165)</f>
        <v>400</v>
      </c>
      <c r="AF165" s="686" cm="1">
        <f t="array" aca="1" ref="AF165" ca="1">INDEX(AF$69:AF$78,$AI165,1)*(1-$AH165)+INDEX(AF$69:AF$78,$AJ165,1)*($AH165)</f>
        <v>400</v>
      </c>
      <c r="AG165" s="686" cm="1">
        <f t="array" aca="1" ref="AG165" ca="1">INDEX(AG$69:AG$78,$AI165,1)*(1-$AH165)+INDEX(AG$69:AG$78,$AJ165,1)*($AH165)</f>
        <v>400</v>
      </c>
      <c r="AH165" s="273">
        <f t="shared" ca="1" si="22"/>
        <v>0</v>
      </c>
      <c r="AI165" s="273">
        <f t="shared" si="23"/>
        <v>7</v>
      </c>
      <c r="AJ165" s="273">
        <f t="shared" si="24"/>
        <v>8</v>
      </c>
      <c r="AK165" s="289" t="str">
        <f t="shared" si="19"/>
        <v>Dry</v>
      </c>
      <c r="AL165" s="273">
        <f t="shared" si="20"/>
        <v>0</v>
      </c>
      <c r="AM165" s="273"/>
      <c r="AN165" s="345">
        <f t="shared" si="16"/>
        <v>43606</v>
      </c>
      <c r="AO165" s="345">
        <f t="shared" si="21"/>
        <v>43684</v>
      </c>
      <c r="AP165" s="841">
        <f>INDEX(Periods!$F$21:$O$31,INDEX(Annual!EndGS,1,$E165+2)+2,$E165+2)</f>
        <v>43748</v>
      </c>
      <c r="AQ165" s="268"/>
      <c r="AR165" s="255"/>
      <c r="AS165" s="243"/>
      <c r="AT165" s="243"/>
      <c r="AU165" s="243"/>
    </row>
    <row r="166" spans="1:47" outlineLevel="3" x14ac:dyDescent="0.35">
      <c r="A166" s="243"/>
      <c r="B166" s="252"/>
      <c r="C166" s="245">
        <f t="shared" si="17"/>
        <v>4</v>
      </c>
      <c r="D166" s="268"/>
      <c r="E166" s="325">
        <v>8</v>
      </c>
      <c r="F166" s="840">
        <f t="shared" si="18"/>
        <v>43794</v>
      </c>
      <c r="G166" s="268"/>
      <c r="H166" s="289"/>
      <c r="I166" s="289"/>
      <c r="J166" s="289">
        <v>7</v>
      </c>
      <c r="K166" s="479">
        <f>INDEX(Periods!$F$21:$O$30,J166+1,$E166+2)</f>
        <v>43794</v>
      </c>
      <c r="L166" s="480">
        <f ca="1">IF(K167-K166&gt;0,K167-K166,OFFSET(K167,-i_p6_len,0)+365-K166)</f>
        <v>37</v>
      </c>
      <c r="M166" s="305"/>
      <c r="N166" s="273"/>
      <c r="O166" s="686" cm="1">
        <f t="array" aca="1" ref="O166" ca="1">INDEX(O$69:O$78,$AI166,1)*(1-$AH166)+INDEX(O$69:O$78,$AJ166,1)*($AH166)</f>
        <v>178.37837837837839</v>
      </c>
      <c r="P166" s="686" cm="1">
        <f t="array" aca="1" ref="P166" ca="1">INDEX(P$69:P$78,$AI166,1)*(1-$AH166)+INDEX(P$69:P$78,$AJ166,1)*($AH166)</f>
        <v>894.59459459459458</v>
      </c>
      <c r="Q166" s="687" cm="1">
        <f t="array" aca="1" ref="Q166" ca="1">INDEX(Q$69:Q$78,$AI166,1)*(1-$AH166)+INDEX(Q$69:Q$78,$AJ166,1)*($AH166)</f>
        <v>0.5251351351351351</v>
      </c>
      <c r="R166" s="687" cm="1">
        <f t="array" aca="1" ref="R166" ca="1">INDEX(R$69:R$78,$AI166,1)*(1-$AH166)+INDEX(R$69:R$78,$AJ166,1)*($AH166)</f>
        <v>0.60675675675675667</v>
      </c>
      <c r="S166" s="681" cm="1">
        <f t="array" ref="S166">INDEX([0]!i_pasture_stage_p6z,$J166+1,ROUNDDOWN((ROW($J166)-ROW($J$69))/i_p6_len,0)+1)</f>
        <v>1</v>
      </c>
      <c r="T166" s="687" cm="1">
        <f t="array" aca="1" ref="T166" ca="1">INDEX(T$69:T$78,$AI166,1)*(1-$AH166)+INDEX(T$69:T$78,$AJ166,1)*($AH166)</f>
        <v>0.30000000000000004</v>
      </c>
      <c r="U166" s="681" cm="1">
        <f t="array" aca="1" ref="U166" ca="1">INDEX(U$69:U$78,$AI166,1)*(1-$AH166)+INDEX(U$69:U$78,$AJ166,1)*($AH166)</f>
        <v>5</v>
      </c>
      <c r="V166" s="687" cm="1">
        <f t="array" aca="1" ref="V166" ca="1">INDEX(V$69:V$78,$AI166,1)*(1-$AH166)+INDEX(V$69:V$78,$AJ166,1)*($AH166)</f>
        <v>6.7567567567567571E-3</v>
      </c>
      <c r="W166" s="273"/>
      <c r="X166" s="836" cm="1">
        <f t="array" aca="1" ref="X166" ca="1">INDEX(X$69:X$78,$AI166,1)*(1-$AH166)+INDEX(X$69:X$78,$AJ166,1)*($AH166)</f>
        <v>0.33</v>
      </c>
      <c r="Y166" s="686" cm="1">
        <f t="array" aca="1" ref="Y166" ca="1">INDEX(Y$69:Y$78,$AI166,1)*(1-$AH166)+INDEX(Y$69:Y$78,$AJ166,1)*($AH166)</f>
        <v>50</v>
      </c>
      <c r="Z166" s="686" cm="1">
        <f t="array" aca="1" ref="Z166" ca="1">INDEX(Z$69:Z$78,$AI166,1)*(1-$AH166)+INDEX(Z$69:Z$78,$AJ166,1)*($AH166)</f>
        <v>50</v>
      </c>
      <c r="AA166" s="686" cm="1">
        <f t="array" aca="1" ref="AA166" ca="1">INDEX(AA$69:AA$78,$AI166,1)*(1-$AH166)+INDEX(AA$69:AA$78,$AJ166,1)*($AH166)</f>
        <v>50</v>
      </c>
      <c r="AB166" s="686" cm="1">
        <f t="array" aca="1" ref="AB166" ca="1">INDEX(AB$69:AB$78,$AI166,1)*(1-$AH166)+INDEX(AB$69:AB$78,$AJ166,1)*($AH166)</f>
        <v>400</v>
      </c>
      <c r="AC166" s="686" cm="1">
        <f t="array" aca="1" ref="AC166" ca="1">INDEX(AC$69:AC$78,$AI166,1)*(1-$AH166)+INDEX(AC$69:AC$78,$AJ166,1)*($AH166)</f>
        <v>400</v>
      </c>
      <c r="AD166" s="686" cm="1">
        <f t="array" aca="1" ref="AD166" ca="1">INDEX(AD$69:AD$78,$AI166,1)*(1-$AH166)+INDEX(AD$69:AD$78,$AJ166,1)*($AH166)</f>
        <v>400</v>
      </c>
      <c r="AE166" s="686" cm="1">
        <f t="array" aca="1" ref="AE166" ca="1">INDEX(AE$69:AE$78,$AI166,1)*(1-$AH166)+INDEX(AE$69:AE$78,$AJ166,1)*($AH166)</f>
        <v>400</v>
      </c>
      <c r="AF166" s="686" cm="1">
        <f t="array" aca="1" ref="AF166" ca="1">INDEX(AF$69:AF$78,$AI166,1)*(1-$AH166)+INDEX(AF$69:AF$78,$AJ166,1)*($AH166)</f>
        <v>400</v>
      </c>
      <c r="AG166" s="686" cm="1">
        <f t="array" aca="1" ref="AG166" ca="1">INDEX(AG$69:AG$78,$AI166,1)*(1-$AH166)+INDEX(AG$69:AG$78,$AJ166,1)*($AH166)</f>
        <v>400</v>
      </c>
      <c r="AH166" s="273">
        <f t="shared" ca="1" si="22"/>
        <v>0.13513513513513514</v>
      </c>
      <c r="AI166" s="273">
        <f t="shared" si="23"/>
        <v>8</v>
      </c>
      <c r="AJ166" s="273">
        <f t="shared" si="24"/>
        <v>9</v>
      </c>
      <c r="AK166" s="289" t="str">
        <f t="shared" si="19"/>
        <v>Dry</v>
      </c>
      <c r="AL166" s="273">
        <f t="shared" si="20"/>
        <v>46</v>
      </c>
      <c r="AM166" s="273"/>
      <c r="AN166" s="345">
        <f t="shared" si="16"/>
        <v>43606</v>
      </c>
      <c r="AO166" s="345">
        <f t="shared" si="21"/>
        <v>43684</v>
      </c>
      <c r="AP166" s="841">
        <f>INDEX(Periods!$F$21:$O$31,INDEX(Annual!EndGS,1,$E166+2)+2,$E166+2)</f>
        <v>43748</v>
      </c>
      <c r="AQ166" s="268"/>
      <c r="AR166" s="255"/>
      <c r="AS166" s="243"/>
      <c r="AT166" s="243"/>
      <c r="AU166" s="243"/>
    </row>
    <row r="167" spans="1:47" outlineLevel="3" x14ac:dyDescent="0.35">
      <c r="A167" s="243"/>
      <c r="B167" s="252"/>
      <c r="C167" s="245">
        <f t="shared" si="17"/>
        <v>4</v>
      </c>
      <c r="D167" s="268"/>
      <c r="E167" s="325">
        <v>8</v>
      </c>
      <c r="F167" s="840">
        <f t="shared" si="18"/>
        <v>43831</v>
      </c>
      <c r="G167" s="268"/>
      <c r="H167" s="289"/>
      <c r="I167" s="289"/>
      <c r="J167" s="289">
        <v>8</v>
      </c>
      <c r="K167" s="479">
        <f>INDEX(Periods!$F$21:$O$30,J167+1,$E167+2)</f>
        <v>43831</v>
      </c>
      <c r="L167" s="480">
        <f ca="1">IF(K168-K167&gt;0,K168-K167,OFFSET(K168,-i_p6_len,0)+365-K167)</f>
        <v>45</v>
      </c>
      <c r="M167" s="305"/>
      <c r="N167" s="273"/>
      <c r="O167" s="686" cm="1">
        <f t="array" aca="1" ref="O167" ca="1">INDEX(O$69:O$78,$AI167,1)*(1-$AH167)+INDEX(O$69:O$78,$AJ167,1)*($AH167)</f>
        <v>200</v>
      </c>
      <c r="P167" s="686" cm="1">
        <f t="array" aca="1" ref="P167" ca="1">INDEX(P$69:P$78,$AI167,1)*(1-$AH167)+INDEX(P$69:P$78,$AJ167,1)*($AH167)</f>
        <v>677.77777777777771</v>
      </c>
      <c r="Q167" s="687" cm="1">
        <f t="array" aca="1" ref="Q167" ca="1">INDEX(Q$69:Q$78,$AI167,1)*(1-$AH167)+INDEX(Q$69:Q$78,$AJ167,1)*($AH167)</f>
        <v>0.50888888888888884</v>
      </c>
      <c r="R167" s="687" cm="1">
        <f t="array" aca="1" ref="R167" ca="1">INDEX(R$69:R$78,$AI167,1)*(1-$AH167)+INDEX(R$69:R$78,$AJ167,1)*($AH167)</f>
        <v>0.56666666666666665</v>
      </c>
      <c r="S167" s="681" cm="1">
        <f t="array" ref="S167">INDEX([0]!i_pasture_stage_p6z,$J167+1,ROUNDDOWN((ROW($J167)-ROW($J$69))/i_p6_len,0)+1)</f>
        <v>1</v>
      </c>
      <c r="T167" s="687" cm="1">
        <f t="array" aca="1" ref="T167" ca="1">INDEX(T$69:T$78,$AI167,1)*(1-$AH167)+INDEX(T$69:T$78,$AJ167,1)*($AH167)</f>
        <v>0.3</v>
      </c>
      <c r="U167" s="681" cm="1">
        <f t="array" aca="1" ref="U167" ca="1">INDEX(U$69:U$78,$AI167,1)*(1-$AH167)+INDEX(U$69:U$78,$AJ167,1)*($AH167)</f>
        <v>5</v>
      </c>
      <c r="V167" s="687" cm="1">
        <f t="array" aca="1" ref="V167" ca="1">INDEX(V$69:V$78,$AI167,1)*(1-$AH167)+INDEX(V$69:V$78,$AJ167,1)*($AH167)</f>
        <v>6.1111111111111116E-2</v>
      </c>
      <c r="W167" s="273"/>
      <c r="X167" s="836" cm="1">
        <f t="array" aca="1" ref="X167" ca="1">INDEX(X$69:X$78,$AI167,1)*(1-$AH167)+INDEX(X$69:X$78,$AJ167,1)*($AH167)</f>
        <v>0.33</v>
      </c>
      <c r="Y167" s="686" cm="1">
        <f t="array" aca="1" ref="Y167" ca="1">INDEX(Y$69:Y$78,$AI167,1)*(1-$AH167)+INDEX(Y$69:Y$78,$AJ167,1)*($AH167)</f>
        <v>50</v>
      </c>
      <c r="Z167" s="686" cm="1">
        <f t="array" aca="1" ref="Z167" ca="1">INDEX(Z$69:Z$78,$AI167,1)*(1-$AH167)+INDEX(Z$69:Z$78,$AJ167,1)*($AH167)</f>
        <v>50</v>
      </c>
      <c r="AA167" s="686" cm="1">
        <f t="array" aca="1" ref="AA167" ca="1">INDEX(AA$69:AA$78,$AI167,1)*(1-$AH167)+INDEX(AA$69:AA$78,$AJ167,1)*($AH167)</f>
        <v>50</v>
      </c>
      <c r="AB167" s="686" cm="1">
        <f t="array" aca="1" ref="AB167" ca="1">INDEX(AB$69:AB$78,$AI167,1)*(1-$AH167)+INDEX(AB$69:AB$78,$AJ167,1)*($AH167)</f>
        <v>400</v>
      </c>
      <c r="AC167" s="686" cm="1">
        <f t="array" aca="1" ref="AC167" ca="1">INDEX(AC$69:AC$78,$AI167,1)*(1-$AH167)+INDEX(AC$69:AC$78,$AJ167,1)*($AH167)</f>
        <v>400</v>
      </c>
      <c r="AD167" s="686" cm="1">
        <f t="array" aca="1" ref="AD167" ca="1">INDEX(AD$69:AD$78,$AI167,1)*(1-$AH167)+INDEX(AD$69:AD$78,$AJ167,1)*($AH167)</f>
        <v>400</v>
      </c>
      <c r="AE167" s="686" cm="1">
        <f t="array" aca="1" ref="AE167" ca="1">INDEX(AE$69:AE$78,$AI167,1)*(1-$AH167)+INDEX(AE$69:AE$78,$AJ167,1)*($AH167)</f>
        <v>400</v>
      </c>
      <c r="AF167" s="686" cm="1">
        <f t="array" aca="1" ref="AF167" ca="1">INDEX(AF$69:AF$78,$AI167,1)*(1-$AH167)+INDEX(AF$69:AF$78,$AJ167,1)*($AH167)</f>
        <v>400</v>
      </c>
      <c r="AG167" s="686" cm="1">
        <f t="array" aca="1" ref="AG167" ca="1">INDEX(AG$69:AG$78,$AI167,1)*(1-$AH167)+INDEX(AG$69:AG$78,$AJ167,1)*($AH167)</f>
        <v>400</v>
      </c>
      <c r="AH167" s="273">
        <f t="shared" ca="1" si="22"/>
        <v>0.1111111111111111</v>
      </c>
      <c r="AI167" s="273">
        <f t="shared" si="23"/>
        <v>9</v>
      </c>
      <c r="AJ167" s="273">
        <f t="shared" si="24"/>
        <v>10</v>
      </c>
      <c r="AK167" s="289" t="str">
        <f t="shared" si="19"/>
        <v>Dry</v>
      </c>
      <c r="AL167" s="273">
        <f t="shared" si="20"/>
        <v>83</v>
      </c>
      <c r="AM167" s="273"/>
      <c r="AN167" s="345">
        <f t="shared" si="16"/>
        <v>43606</v>
      </c>
      <c r="AO167" s="345">
        <f t="shared" si="21"/>
        <v>43684</v>
      </c>
      <c r="AP167" s="841">
        <f>INDEX(Periods!$F$21:$O$31,INDEX(Annual!EndGS,1,$E167+2)+2,$E167+2)</f>
        <v>43748</v>
      </c>
      <c r="AQ167" s="268"/>
      <c r="AR167" s="255"/>
      <c r="AS167" s="243"/>
      <c r="AT167" s="243"/>
      <c r="AU167" s="243"/>
    </row>
    <row r="168" spans="1:47" outlineLevel="3" x14ac:dyDescent="0.35">
      <c r="A168" s="243"/>
      <c r="B168" s="252"/>
      <c r="C168" s="245">
        <f t="shared" si="17"/>
        <v>4</v>
      </c>
      <c r="D168" s="268"/>
      <c r="E168" s="325">
        <v>8</v>
      </c>
      <c r="F168" s="840">
        <f t="shared" si="18"/>
        <v>43876</v>
      </c>
      <c r="G168" s="268"/>
      <c r="H168" s="289"/>
      <c r="I168" s="289"/>
      <c r="J168" s="289">
        <v>9</v>
      </c>
      <c r="K168" s="479">
        <f>INDEX(Periods!$F$21:$O$30,J168+1,$E168+2)</f>
        <v>43876</v>
      </c>
      <c r="L168" s="480">
        <f ca="1">IF(K169-K168&gt;0,K169-K168,OFFSET(K169,-i_p6_len,0)+365-K168)</f>
        <v>49</v>
      </c>
      <c r="M168" s="308"/>
      <c r="N168" s="273"/>
      <c r="O168" s="686" cm="1">
        <f t="array" aca="1" ref="O168" ca="1">INDEX(O$69:O$78,$AI168,1)*(1-$AH168)+INDEX(O$69:O$78,$AJ168,1)*($AH168)</f>
        <v>200</v>
      </c>
      <c r="P168" s="686" cm="1">
        <f t="array" aca="1" ref="P168" ca="1">INDEX(P$69:P$78,$AI168,1)*(1-$AH168)+INDEX(P$69:P$78,$AJ168,1)*($AH168)</f>
        <v>484.89795918367349</v>
      </c>
      <c r="Q168" s="687" cm="1">
        <f t="array" aca="1" ref="Q168" ca="1">INDEX(Q$69:Q$78,$AI168,1)*(1-$AH168)+INDEX(Q$69:Q$78,$AJ168,1)*($AH168)</f>
        <v>0.53163265306122454</v>
      </c>
      <c r="R168" s="687" cm="1">
        <f t="array" aca="1" ref="R168" ca="1">INDEX(R$69:R$78,$AI168,1)*(1-$AH168)+INDEX(R$69:R$78,$AJ168,1)*($AH168)</f>
        <v>0.5675510204081633</v>
      </c>
      <c r="S168" s="681" cm="1">
        <f t="array" ref="S168">INDEX([0]!i_pasture_stage_p6z,$J168+1,ROUNDDOWN((ROW($J168)-ROW($J$69))/i_p6_len,0)+1)</f>
        <v>1</v>
      </c>
      <c r="T168" s="687" cm="1">
        <f t="array" aca="1" ref="T168" ca="1">INDEX(T$69:T$78,$AI168,1)*(1-$AH168)+INDEX(T$69:T$78,$AJ168,1)*($AH168)</f>
        <v>0.3</v>
      </c>
      <c r="U168" s="681" cm="1">
        <f t="array" aca="1" ref="U168" ca="1">INDEX(U$69:U$78,$AI168,1)*(1-$AH168)+INDEX(U$69:U$78,$AJ168,1)*($AH168)</f>
        <v>5</v>
      </c>
      <c r="V168" s="687" cm="1">
        <f t="array" aca="1" ref="V168" ca="1">INDEX(V$69:V$78,$AI168,1)*(1-$AH168)+INDEX(V$69:V$78,$AJ168,1)*($AH168)</f>
        <v>0.14489795918367349</v>
      </c>
      <c r="W168" s="273"/>
      <c r="X168" s="837" cm="1">
        <f t="array" aca="1" ref="X168" ca="1">INDEX(X$69:X$78,$AI168,1)*(1-$AH168)+INDEX(X$69:X$78,$AJ168,1)*($AH168)</f>
        <v>0.39836734693877551</v>
      </c>
      <c r="Y168" s="688" cm="1">
        <f t="array" aca="1" ref="Y168" ca="1">INDEX(Y$69:Y$78,$AI168,1)*(1-$AH168)+INDEX(Y$69:Y$78,$AJ168,1)*($AH168)</f>
        <v>50</v>
      </c>
      <c r="Z168" s="688" cm="1">
        <f t="array" aca="1" ref="Z168" ca="1">INDEX(Z$69:Z$78,$AI168,1)*(1-$AH168)+INDEX(Z$69:Z$78,$AJ168,1)*($AH168)</f>
        <v>50</v>
      </c>
      <c r="AA168" s="688" cm="1">
        <f t="array" aca="1" ref="AA168" ca="1">INDEX(AA$69:AA$78,$AI168,1)*(1-$AH168)+INDEX(AA$69:AA$78,$AJ168,1)*($AH168)</f>
        <v>50</v>
      </c>
      <c r="AB168" s="688" cm="1">
        <f t="array" aca="1" ref="AB168" ca="1">INDEX(AB$69:AB$78,$AI168,1)*(1-$AH168)+INDEX(AB$69:AB$78,$AJ168,1)*($AH168)</f>
        <v>369.38775510204084</v>
      </c>
      <c r="AC168" s="688" cm="1">
        <f t="array" aca="1" ref="AC168" ca="1">INDEX(AC$69:AC$78,$AI168,1)*(1-$AH168)+INDEX(AC$69:AC$78,$AJ168,1)*($AH168)</f>
        <v>400</v>
      </c>
      <c r="AD168" s="688" cm="1">
        <f t="array" aca="1" ref="AD168" ca="1">INDEX(AD$69:AD$78,$AI168,1)*(1-$AH168)+INDEX(AD$69:AD$78,$AJ168,1)*($AH168)</f>
        <v>400</v>
      </c>
      <c r="AE168" s="688" cm="1">
        <f t="array" aca="1" ref="AE168" ca="1">INDEX(AE$69:AE$78,$AI168,1)*(1-$AH168)+INDEX(AE$69:AE$78,$AJ168,1)*($AH168)</f>
        <v>400</v>
      </c>
      <c r="AF168" s="688" cm="1">
        <f t="array" aca="1" ref="AF168" ca="1">INDEX(AF$69:AF$78,$AI168,1)*(1-$AH168)+INDEX(AF$69:AF$78,$AJ168,1)*($AH168)</f>
        <v>400</v>
      </c>
      <c r="AG168" s="688" cm="1">
        <f t="array" aca="1" ref="AG168" ca="1">INDEX(AG$69:AG$78,$AI168,1)*(1-$AH168)+INDEX(AG$69:AG$78,$AJ168,1)*($AH168)</f>
        <v>400</v>
      </c>
      <c r="AH168" s="273">
        <f t="shared" ca="1" si="22"/>
        <v>0.10204081632653061</v>
      </c>
      <c r="AI168" s="273">
        <f t="shared" si="23"/>
        <v>10</v>
      </c>
      <c r="AJ168" s="273">
        <f t="shared" si="24"/>
        <v>1</v>
      </c>
      <c r="AK168" s="289" t="str">
        <f t="shared" si="19"/>
        <v>Dry</v>
      </c>
      <c r="AL168" s="273">
        <f t="shared" si="20"/>
        <v>128</v>
      </c>
      <c r="AM168" s="273"/>
      <c r="AN168" s="345">
        <f t="shared" si="16"/>
        <v>43606</v>
      </c>
      <c r="AO168" s="345">
        <f t="shared" si="21"/>
        <v>43684</v>
      </c>
      <c r="AP168" s="841">
        <f>INDEX(Periods!$F$21:$O$31,INDEX(Annual!EndGS,1,$E168+2)+2,$E168+2)</f>
        <v>43748</v>
      </c>
      <c r="AQ168" s="268"/>
      <c r="AR168" s="255"/>
      <c r="AS168" s="243"/>
      <c r="AT168" s="243"/>
      <c r="AU168" s="243"/>
    </row>
    <row r="169" spans="1:47" outlineLevel="3" x14ac:dyDescent="0.35">
      <c r="A169" s="243"/>
      <c r="B169" s="252"/>
      <c r="C169" s="245">
        <f>INT($C$29)+2</f>
        <v>3</v>
      </c>
      <c r="D169" s="268"/>
      <c r="E169" s="325"/>
      <c r="F169" s="325"/>
      <c r="G169" s="268"/>
      <c r="H169" s="289"/>
      <c r="I169" s="289"/>
      <c r="J169" s="289"/>
      <c r="K169" s="479"/>
      <c r="L169" s="273"/>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68"/>
      <c r="AR169" s="255"/>
      <c r="AS169" s="243"/>
      <c r="AT169" s="243"/>
      <c r="AU169" s="243"/>
    </row>
    <row r="170" spans="1:47" ht="5.15" customHeight="1" outlineLevel="2" collapsed="1" x14ac:dyDescent="0.35">
      <c r="A170" s="243"/>
      <c r="B170" s="252"/>
      <c r="C170" s="245">
        <f>INT($C$29)+2.005</f>
        <v>3.0049999999999999</v>
      </c>
      <c r="D170" s="268"/>
      <c r="E170" s="268"/>
      <c r="F170" s="268"/>
      <c r="G170" s="268"/>
      <c r="H170" s="268"/>
      <c r="I170" s="268"/>
      <c r="J170" s="268"/>
      <c r="K170" s="304"/>
      <c r="L170" s="304"/>
      <c r="M170" s="304"/>
      <c r="N170" s="268"/>
      <c r="O170" s="268"/>
      <c r="P170" s="268"/>
      <c r="Q170" s="268"/>
      <c r="R170" s="268"/>
      <c r="S170" s="268"/>
      <c r="T170" s="268"/>
      <c r="U170" s="268"/>
      <c r="V170" s="268"/>
      <c r="W170" s="268"/>
      <c r="X170" s="268"/>
      <c r="Y170" s="268"/>
      <c r="Z170" s="268"/>
      <c r="AA170" s="268"/>
      <c r="AB170" s="268"/>
      <c r="AC170" s="268"/>
      <c r="AD170" s="268"/>
      <c r="AE170" s="268"/>
      <c r="AF170" s="268"/>
      <c r="AG170" s="268"/>
      <c r="AH170" s="268"/>
      <c r="AI170" s="268"/>
      <c r="AJ170" s="268"/>
      <c r="AK170" s="268"/>
      <c r="AL170" s="268"/>
      <c r="AM170" s="268"/>
      <c r="AN170" s="268"/>
      <c r="AO170" s="268"/>
      <c r="AP170" s="268"/>
      <c r="AQ170" s="268" t="s">
        <v>395</v>
      </c>
      <c r="AR170" s="255"/>
      <c r="AS170" s="243"/>
      <c r="AT170" s="243"/>
      <c r="AU170" s="243"/>
    </row>
    <row r="171" spans="1:47" ht="5.15" hidden="1" customHeight="1" outlineLevel="3" x14ac:dyDescent="0.35">
      <c r="A171" s="243"/>
      <c r="B171" s="252"/>
      <c r="C171" s="245">
        <f>INT($C$29)+3.005</f>
        <v>4.0049999999999999</v>
      </c>
      <c r="D171" s="268" t="s">
        <v>391</v>
      </c>
      <c r="E171" s="268"/>
      <c r="F171" s="268"/>
      <c r="G171" s="268"/>
      <c r="H171" s="268"/>
      <c r="I171" s="268"/>
      <c r="J171" s="304"/>
      <c r="K171" s="304"/>
      <c r="L171" s="304"/>
      <c r="M171" s="268"/>
      <c r="N171" s="268"/>
      <c r="O171" s="268"/>
      <c r="P171" s="268"/>
      <c r="Q171" s="268"/>
      <c r="R171" s="268"/>
      <c r="S171" s="268"/>
      <c r="T171" s="268"/>
      <c r="U171" s="268"/>
      <c r="V171" s="268"/>
      <c r="W171" s="268"/>
      <c r="X171" s="268"/>
      <c r="Y171" s="268"/>
      <c r="Z171" s="268"/>
      <c r="AA171" s="268"/>
      <c r="AB171" s="268"/>
      <c r="AC171" s="268"/>
      <c r="AD171" s="268"/>
      <c r="AE171" s="268"/>
      <c r="AF171" s="268"/>
      <c r="AG171" s="268"/>
      <c r="AH171" s="268"/>
      <c r="AI171" s="268"/>
      <c r="AJ171" s="268"/>
      <c r="AK171" s="268"/>
      <c r="AL171" s="268"/>
      <c r="AM171" s="268"/>
      <c r="AN171" s="268"/>
      <c r="AO171" s="268"/>
      <c r="AP171" s="268"/>
      <c r="AQ171" s="268"/>
      <c r="AR171" s="255"/>
      <c r="AS171" s="243"/>
      <c r="AT171" s="243"/>
      <c r="AU171" s="243"/>
    </row>
    <row r="172" spans="1:47" outlineLevel="2" x14ac:dyDescent="0.35">
      <c r="A172" s="243"/>
      <c r="B172" s="252"/>
      <c r="C172" s="245">
        <f>INT($C$29)+2</f>
        <v>3</v>
      </c>
      <c r="D172" s="268"/>
      <c r="E172" s="325"/>
      <c r="F172" s="325"/>
      <c r="G172" s="268"/>
      <c r="H172" s="289" t="s">
        <v>447</v>
      </c>
      <c r="I172" s="289"/>
      <c r="J172" s="291"/>
      <c r="K172" s="291">
        <f ca="1">SUM(L$65:L$170)</f>
        <v>3650</v>
      </c>
      <c r="L172" s="291"/>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68"/>
      <c r="AR172" s="255"/>
      <c r="AS172" s="243"/>
      <c r="AT172" s="243"/>
      <c r="AU172" s="243"/>
    </row>
    <row r="173" spans="1:47" ht="5.15" customHeight="1" outlineLevel="2" x14ac:dyDescent="0.35">
      <c r="A173" s="243"/>
      <c r="B173" s="252"/>
      <c r="C173" s="245">
        <f>INT($C$29)+2.005</f>
        <v>3.0049999999999999</v>
      </c>
      <c r="D173" s="268"/>
      <c r="E173" s="268"/>
      <c r="F173" s="268"/>
      <c r="G173" s="268"/>
      <c r="H173" s="268"/>
      <c r="I173" s="268"/>
      <c r="J173" s="304"/>
      <c r="K173" s="304"/>
      <c r="L173" s="304"/>
      <c r="M173" s="268"/>
      <c r="N173" s="268"/>
      <c r="O173" s="268"/>
      <c r="P173" s="268"/>
      <c r="Q173" s="268"/>
      <c r="R173" s="268"/>
      <c r="S173" s="268"/>
      <c r="T173" s="268"/>
      <c r="U173" s="268"/>
      <c r="V173" s="268"/>
      <c r="W173" s="268"/>
      <c r="X173" s="268"/>
      <c r="Y173" s="268"/>
      <c r="Z173" s="268"/>
      <c r="AA173" s="268"/>
      <c r="AB173" s="268"/>
      <c r="AC173" s="268"/>
      <c r="AD173" s="268"/>
      <c r="AE173" s="268"/>
      <c r="AF173" s="268"/>
      <c r="AG173" s="268"/>
      <c r="AH173" s="268"/>
      <c r="AI173" s="268"/>
      <c r="AJ173" s="268"/>
      <c r="AK173" s="268"/>
      <c r="AL173" s="268"/>
      <c r="AM173" s="268"/>
      <c r="AN173" s="268"/>
      <c r="AO173" s="268"/>
      <c r="AP173" s="268"/>
      <c r="AQ173" s="268" t="s">
        <v>395</v>
      </c>
      <c r="AR173" s="255"/>
      <c r="AS173" s="243"/>
      <c r="AT173" s="243"/>
      <c r="AU173" s="243"/>
    </row>
    <row r="174" spans="1:47" outlineLevel="1" x14ac:dyDescent="0.35">
      <c r="A174" s="243"/>
      <c r="B174" s="252"/>
      <c r="C174" s="245">
        <f>INT($C$29)+1</f>
        <v>2</v>
      </c>
      <c r="D174" s="268"/>
      <c r="E174" s="325"/>
      <c r="F174" s="325"/>
      <c r="G174" s="268"/>
      <c r="H174" s="285" t="s">
        <v>448</v>
      </c>
      <c r="I174" s="309"/>
      <c r="J174" s="302" t="s">
        <v>449</v>
      </c>
      <c r="K174" s="258" t="s">
        <v>450</v>
      </c>
      <c r="L174" s="258"/>
      <c r="M174" s="258"/>
      <c r="N174" s="302"/>
      <c r="O174" s="258" t="s">
        <v>451</v>
      </c>
      <c r="P174" s="258"/>
      <c r="Q174" s="258"/>
      <c r="R174" s="258"/>
      <c r="S174" s="258"/>
      <c r="T174" s="258"/>
      <c r="U174" s="258" t="s">
        <v>452</v>
      </c>
      <c r="V174" s="258"/>
      <c r="W174" s="258"/>
      <c r="X174" s="258"/>
      <c r="Y174" s="303"/>
      <c r="Z174" s="303"/>
      <c r="AA174" s="303"/>
      <c r="AB174" s="310"/>
      <c r="AC174" s="310" t="s">
        <v>1230</v>
      </c>
      <c r="AD174" s="310"/>
      <c r="AE174" s="310"/>
      <c r="AF174" s="310"/>
      <c r="AG174" s="303" t="s">
        <v>1104</v>
      </c>
      <c r="AH174" s="303"/>
      <c r="AI174" s="310"/>
      <c r="AJ174" s="310"/>
      <c r="AK174" s="310"/>
      <c r="AL174" s="310"/>
      <c r="AM174" s="310"/>
      <c r="AN174" s="310"/>
      <c r="AO174" s="310"/>
      <c r="AP174" s="310"/>
      <c r="AQ174" s="268"/>
      <c r="AR174" s="255"/>
      <c r="AS174" s="243"/>
      <c r="AT174" s="243"/>
      <c r="AU174" s="243"/>
    </row>
    <row r="175" spans="1:47" outlineLevel="1" x14ac:dyDescent="0.35">
      <c r="A175" s="243"/>
      <c r="B175" s="252"/>
      <c r="C175" s="245">
        <f>INT($C$29)+1</f>
        <v>2</v>
      </c>
      <c r="D175" s="268"/>
      <c r="E175" s="325"/>
      <c r="F175" s="325"/>
      <c r="G175" s="268"/>
      <c r="H175" s="285"/>
      <c r="I175" s="309"/>
      <c r="J175" s="302"/>
      <c r="K175" s="302">
        <v>6</v>
      </c>
      <c r="L175" s="302">
        <v>8</v>
      </c>
      <c r="M175" s="302">
        <v>12</v>
      </c>
      <c r="N175" s="302"/>
      <c r="O175" s="302" t="s">
        <v>453</v>
      </c>
      <c r="P175" s="302" t="s">
        <v>454</v>
      </c>
      <c r="Q175" s="302" t="s">
        <v>455</v>
      </c>
      <c r="R175" s="302" t="s">
        <v>871</v>
      </c>
      <c r="S175" s="302" t="s">
        <v>456</v>
      </c>
      <c r="T175" s="302" t="s">
        <v>457</v>
      </c>
      <c r="U175" s="258" t="s">
        <v>458</v>
      </c>
      <c r="V175" s="258"/>
      <c r="W175" s="258"/>
      <c r="X175" s="258"/>
      <c r="Y175" s="303"/>
      <c r="Z175" s="303"/>
      <c r="AA175" s="303"/>
      <c r="AB175" s="310"/>
      <c r="AC175" s="310" t="s">
        <v>1228</v>
      </c>
      <c r="AD175" s="310" t="s">
        <v>1229</v>
      </c>
      <c r="AE175" s="310"/>
      <c r="AF175" s="310"/>
      <c r="AG175" s="310" t="s">
        <v>1105</v>
      </c>
      <c r="AH175" s="310" t="s">
        <v>1106</v>
      </c>
      <c r="AI175" s="310"/>
      <c r="AJ175" s="310"/>
      <c r="AK175" s="310"/>
      <c r="AL175" s="310"/>
      <c r="AM175" s="310"/>
      <c r="AN175" s="310"/>
      <c r="AO175" s="310"/>
      <c r="AP175" s="310"/>
      <c r="AQ175" s="268"/>
      <c r="AR175" s="255"/>
      <c r="AS175" s="243"/>
      <c r="AT175" s="243"/>
      <c r="AU175" s="243"/>
    </row>
    <row r="176" spans="1:47" ht="5.15" hidden="1" customHeight="1" outlineLevel="3" x14ac:dyDescent="0.35">
      <c r="A176" s="243"/>
      <c r="B176" s="252"/>
      <c r="C176" s="245">
        <f>INT($C$29)+3.005</f>
        <v>4.0049999999999999</v>
      </c>
      <c r="D176" s="268" t="s">
        <v>391</v>
      </c>
      <c r="E176" s="268"/>
      <c r="F176" s="268"/>
      <c r="G176" s="268"/>
      <c r="H176" s="268"/>
      <c r="I176" s="268"/>
      <c r="J176" s="268"/>
      <c r="K176" s="268"/>
      <c r="L176" s="268"/>
      <c r="M176" s="268"/>
      <c r="N176" s="268"/>
      <c r="O176" s="268"/>
      <c r="P176" s="268"/>
      <c r="Q176" s="268"/>
      <c r="R176" s="268"/>
      <c r="S176" s="268"/>
      <c r="T176" s="268"/>
      <c r="U176" s="268"/>
      <c r="V176" s="268"/>
      <c r="W176" s="268"/>
      <c r="X176" s="268"/>
      <c r="Y176" s="268"/>
      <c r="Z176" s="268"/>
      <c r="AA176" s="268"/>
      <c r="AB176" s="268"/>
      <c r="AC176" s="268"/>
      <c r="AD176" s="268"/>
      <c r="AE176" s="268"/>
      <c r="AF176" s="268"/>
      <c r="AG176" s="268"/>
      <c r="AH176" s="268"/>
      <c r="AI176" s="268"/>
      <c r="AJ176" s="268"/>
      <c r="AK176" s="268"/>
      <c r="AL176" s="268"/>
      <c r="AM176" s="268"/>
      <c r="AN176" s="268"/>
      <c r="AO176" s="268"/>
      <c r="AP176" s="268"/>
      <c r="AQ176" s="268"/>
      <c r="AR176" s="255"/>
      <c r="AS176" s="243"/>
      <c r="AT176" s="243"/>
      <c r="AU176" s="243"/>
    </row>
    <row r="177" spans="1:47" outlineLevel="2" x14ac:dyDescent="0.35">
      <c r="A177" s="243"/>
      <c r="B177" s="252"/>
      <c r="C177" s="245">
        <f>INT($C$29)+2</f>
        <v>3</v>
      </c>
      <c r="D177" s="268"/>
      <c r="E177" s="325"/>
      <c r="F177" s="325"/>
      <c r="G177" s="268"/>
      <c r="H177" s="289" t="s">
        <v>459</v>
      </c>
      <c r="I177" s="289"/>
      <c r="J177" s="290">
        <v>1.65</v>
      </c>
      <c r="K177" s="290">
        <v>0.4</v>
      </c>
      <c r="L177" s="290">
        <v>0.4</v>
      </c>
      <c r="M177" s="290">
        <v>0.6</v>
      </c>
      <c r="N177" s="273"/>
      <c r="O177" s="290">
        <v>18.100000000000001</v>
      </c>
      <c r="P177" s="290">
        <v>34.4</v>
      </c>
      <c r="Q177" s="273">
        <f t="shared" ref="Q177:Q188" si="25">IFERROR(AVERAGE(O177:P177),0)</f>
        <v>26.25</v>
      </c>
      <c r="R177" s="290">
        <v>2.42</v>
      </c>
      <c r="S177" s="290">
        <v>23.1</v>
      </c>
      <c r="T177" s="311">
        <v>2.2999999999999998</v>
      </c>
      <c r="U177" s="307">
        <v>0.8334474104494638</v>
      </c>
      <c r="V177" s="307">
        <v>0.14419347478895736</v>
      </c>
      <c r="W177" s="307">
        <v>2.0533880903490759E-2</v>
      </c>
      <c r="X177" s="307">
        <v>1.8252338580880675E-3</v>
      </c>
      <c r="Y177" s="307">
        <v>0</v>
      </c>
      <c r="Z177" s="307">
        <v>0</v>
      </c>
      <c r="AA177" s="307">
        <v>0</v>
      </c>
      <c r="AB177" s="273"/>
      <c r="AC177" s="307">
        <v>1</v>
      </c>
      <c r="AD177" s="307">
        <v>1</v>
      </c>
      <c r="AE177" s="273"/>
      <c r="AF177" s="273"/>
      <c r="AG177" s="403">
        <f>481+(11.7+3.1*$R177^0.5)*(40-$Q177)+418*(1-EXP(-0.04*$S177/30.4))</f>
        <v>720.69779729636059</v>
      </c>
      <c r="AH177" s="403">
        <f t="shared" ref="AH177:AH183" si="26">AVERAGE(481+(11.7+3.1*$R177^0.5)*(40-$Q177)+418*(1-EXP(-0.04*$S177/4*$U177)),
481+(11.7+3.1*$R177^0.5)*(40-$Q177)+418*(1-EXP(-0.04*$S177/4*$V177)),
481+(11.7+3.1*$R177^0.5)*(40-$Q177)+418*(1-EXP(-0.04*$S177/4*$W177)),
481+(11.7+3.1*$R177^0.5)*(40-$Q177)+418*(1-EXP(-0.04*$S177/4*$X177)),
481+(11.7+3.1*$R177^0.5)*(40-$Q177)+418*(1-EXP(-0.04*$S177/4*$Y177)),
481+(11.7+3.1*$R177^0.5)*(40-$Q177)+418*(1-EXP(-0.04*$S177/4*$Z177)),
481+(11.7+3.1*$R177^0.5)*(40-$Q177)+418*(1-EXP(-0.04*$S177/4*$AA177)))</f>
        <v>720.90553672539488</v>
      </c>
      <c r="AI177" s="273"/>
      <c r="AJ177" s="273"/>
      <c r="AK177" s="273"/>
      <c r="AL177" s="273"/>
      <c r="AM177" s="273"/>
      <c r="AN177" s="273"/>
      <c r="AO177" s="273"/>
      <c r="AP177" s="273"/>
      <c r="AQ177" s="268"/>
      <c r="AR177" s="255"/>
      <c r="AS177" s="243"/>
      <c r="AT177" s="243"/>
      <c r="AU177" s="243"/>
    </row>
    <row r="178" spans="1:47" outlineLevel="2" x14ac:dyDescent="0.35">
      <c r="A178" s="243"/>
      <c r="B178" s="252"/>
      <c r="C178" s="245">
        <f>INT($C$29)+2</f>
        <v>3</v>
      </c>
      <c r="D178" s="268"/>
      <c r="E178" s="325"/>
      <c r="F178" s="325"/>
      <c r="G178" s="268"/>
      <c r="H178" s="289" t="s">
        <v>460</v>
      </c>
      <c r="I178" s="289"/>
      <c r="J178" s="290">
        <v>1.9</v>
      </c>
      <c r="K178" s="290">
        <v>0.4</v>
      </c>
      <c r="L178" s="290">
        <v>0.4</v>
      </c>
      <c r="M178" s="290">
        <v>0.5</v>
      </c>
      <c r="N178" s="273"/>
      <c r="O178" s="290">
        <v>18.2</v>
      </c>
      <c r="P178" s="290">
        <v>33.6</v>
      </c>
      <c r="Q178" s="273">
        <f t="shared" si="25"/>
        <v>25.9</v>
      </c>
      <c r="R178" s="290">
        <v>2.5099999999999998</v>
      </c>
      <c r="S178" s="290">
        <v>19</v>
      </c>
      <c r="T178" s="311">
        <v>2.5</v>
      </c>
      <c r="U178" s="307">
        <v>0.70068027210884354</v>
      </c>
      <c r="V178" s="307">
        <v>0.2476888191173906</v>
      </c>
      <c r="W178" s="307">
        <v>4.2211756497470797E-2</v>
      </c>
      <c r="X178" s="307">
        <v>5.9305773591487899E-3</v>
      </c>
      <c r="Y178" s="307">
        <v>3.4885749171463466E-3</v>
      </c>
      <c r="Z178" s="307">
        <v>0</v>
      </c>
      <c r="AA178" s="307">
        <v>0</v>
      </c>
      <c r="AB178" s="273"/>
      <c r="AC178" s="307">
        <v>1</v>
      </c>
      <c r="AD178" s="307">
        <v>1</v>
      </c>
      <c r="AE178" s="273"/>
      <c r="AF178" s="273"/>
      <c r="AG178" s="403">
        <f t="shared" ref="AG178:AG188" si="27">481+(11.7+3.1*$R178^0.5)*(40-$Q178)+418*(1-EXP(-0.04*$S178/30.4))</f>
        <v>725.54012024426345</v>
      </c>
      <c r="AH178" s="403">
        <f t="shared" si="26"/>
        <v>725.99186261429099</v>
      </c>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ref="C179:C188" si="28">INT($C$29)+3</f>
        <v>4</v>
      </c>
      <c r="D179" s="268"/>
      <c r="E179" s="325"/>
      <c r="F179" s="325"/>
      <c r="G179" s="268"/>
      <c r="H179" s="289" t="s">
        <v>461</v>
      </c>
      <c r="I179" s="289"/>
      <c r="J179" s="290">
        <v>2</v>
      </c>
      <c r="K179" s="290">
        <v>0.4</v>
      </c>
      <c r="L179" s="290">
        <v>0.4</v>
      </c>
      <c r="M179" s="290">
        <v>0.4</v>
      </c>
      <c r="N179" s="273"/>
      <c r="O179" s="290">
        <v>16.399999999999999</v>
      </c>
      <c r="P179" s="290">
        <v>30.5</v>
      </c>
      <c r="Q179" s="273">
        <f t="shared" si="25"/>
        <v>23.45</v>
      </c>
      <c r="R179" s="290">
        <v>2.25</v>
      </c>
      <c r="S179" s="290">
        <v>22.6</v>
      </c>
      <c r="T179" s="311">
        <v>2.5</v>
      </c>
      <c r="U179" s="307">
        <v>0.73593984962406012</v>
      </c>
      <c r="V179" s="307">
        <v>0.18315789473684213</v>
      </c>
      <c r="W179" s="307">
        <v>5.8345864661654132E-2</v>
      </c>
      <c r="X179" s="307">
        <v>1.2030075187969926E-2</v>
      </c>
      <c r="Y179" s="307">
        <v>9.6240601503759411E-3</v>
      </c>
      <c r="Z179" s="307">
        <v>6.0150375939849632E-4</v>
      </c>
      <c r="AA179" s="307">
        <v>3.0075187969924816E-4</v>
      </c>
      <c r="AB179" s="273"/>
      <c r="AC179" s="307">
        <v>1</v>
      </c>
      <c r="AD179" s="307">
        <v>1</v>
      </c>
      <c r="AE179" s="273"/>
      <c r="AF179" s="273"/>
      <c r="AG179" s="403">
        <f t="shared" si="27"/>
        <v>763.83950392087888</v>
      </c>
      <c r="AH179" s="403">
        <f t="shared" si="26"/>
        <v>764.24994397905346</v>
      </c>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462</v>
      </c>
      <c r="I180" s="289"/>
      <c r="J180" s="290">
        <v>2.1</v>
      </c>
      <c r="K180" s="290">
        <v>0.4</v>
      </c>
      <c r="L180" s="290">
        <v>0.4</v>
      </c>
      <c r="M180" s="290">
        <v>0.3</v>
      </c>
      <c r="N180" s="273"/>
      <c r="O180" s="290">
        <v>13.1</v>
      </c>
      <c r="P180" s="290">
        <v>26.1</v>
      </c>
      <c r="Q180" s="273">
        <f t="shared" si="25"/>
        <v>19.600000000000001</v>
      </c>
      <c r="R180" s="290">
        <v>1.9</v>
      </c>
      <c r="S180" s="290">
        <v>21.4</v>
      </c>
      <c r="T180" s="311">
        <v>2.9</v>
      </c>
      <c r="U180" s="307">
        <v>0.8344877344877345</v>
      </c>
      <c r="V180" s="307">
        <v>0.13189033189033192</v>
      </c>
      <c r="W180" s="307">
        <v>3.0591630591630579E-2</v>
      </c>
      <c r="X180" s="307">
        <v>3.0303030303030299E-3</v>
      </c>
      <c r="Y180" s="307">
        <v>0</v>
      </c>
      <c r="Z180" s="307">
        <v>0</v>
      </c>
      <c r="AA180" s="307">
        <v>0</v>
      </c>
      <c r="AB180" s="273"/>
      <c r="AC180" s="307">
        <v>1</v>
      </c>
      <c r="AD180" s="307">
        <v>1</v>
      </c>
      <c r="AE180" s="273"/>
      <c r="AF180" s="273"/>
      <c r="AG180" s="403">
        <f t="shared" si="27"/>
        <v>818.45615955111771</v>
      </c>
      <c r="AH180" s="403">
        <f t="shared" si="26"/>
        <v>818.70639375049086</v>
      </c>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463</v>
      </c>
      <c r="I181" s="289"/>
      <c r="J181" s="290">
        <v>2.2999999999999998</v>
      </c>
      <c r="K181" s="290">
        <v>0.4</v>
      </c>
      <c r="L181" s="290">
        <v>0.4</v>
      </c>
      <c r="M181" s="290">
        <v>0.3</v>
      </c>
      <c r="N181" s="273"/>
      <c r="O181" s="290">
        <v>9</v>
      </c>
      <c r="P181" s="290">
        <v>21.3</v>
      </c>
      <c r="Q181" s="273">
        <f t="shared" si="25"/>
        <v>15.15</v>
      </c>
      <c r="R181" s="290">
        <v>1.74</v>
      </c>
      <c r="S181" s="290">
        <v>36.1</v>
      </c>
      <c r="T181" s="311">
        <v>5.3</v>
      </c>
      <c r="U181" s="307">
        <v>0.74293515358361772</v>
      </c>
      <c r="V181" s="307">
        <v>0.19372013651877135</v>
      </c>
      <c r="W181" s="307">
        <v>4.832764505119453E-2</v>
      </c>
      <c r="X181" s="307">
        <v>1.4197952218430031E-2</v>
      </c>
      <c r="Y181" s="307">
        <v>8.1911262798634791E-4</v>
      </c>
      <c r="Z181" s="307">
        <v>0</v>
      </c>
      <c r="AA181" s="307">
        <v>0</v>
      </c>
      <c r="AB181" s="273"/>
      <c r="AC181" s="307">
        <v>1</v>
      </c>
      <c r="AD181" s="307">
        <v>1</v>
      </c>
      <c r="AE181" s="273"/>
      <c r="AF181" s="273"/>
      <c r="AG181" s="403">
        <f t="shared" si="27"/>
        <v>892.75196628011759</v>
      </c>
      <c r="AH181" s="403">
        <f t="shared" si="26"/>
        <v>892.79763824312431</v>
      </c>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464</v>
      </c>
      <c r="I182" s="289"/>
      <c r="J182" s="290">
        <v>2</v>
      </c>
      <c r="K182" s="290">
        <v>0.4</v>
      </c>
      <c r="L182" s="290">
        <v>0.4</v>
      </c>
      <c r="M182" s="290">
        <v>0.3</v>
      </c>
      <c r="N182" s="273"/>
      <c r="O182" s="290">
        <v>6.8</v>
      </c>
      <c r="P182" s="290">
        <v>17.899999999999999</v>
      </c>
      <c r="Q182" s="273">
        <f t="shared" si="25"/>
        <v>12.35</v>
      </c>
      <c r="R182" s="290">
        <v>1.72</v>
      </c>
      <c r="S182" s="290">
        <v>38.1</v>
      </c>
      <c r="T182" s="311">
        <v>7.1</v>
      </c>
      <c r="U182" s="307">
        <v>0.69814465059437847</v>
      </c>
      <c r="V182" s="307">
        <v>0.21053216309298969</v>
      </c>
      <c r="W182" s="307">
        <v>7.7769136762581945E-2</v>
      </c>
      <c r="X182" s="307">
        <v>1.3109654482835239E-2</v>
      </c>
      <c r="Y182" s="307">
        <v>4.4439506721475399E-4</v>
      </c>
      <c r="Z182" s="307">
        <v>0</v>
      </c>
      <c r="AA182" s="307">
        <v>0</v>
      </c>
      <c r="AB182" s="273"/>
      <c r="AC182" s="307">
        <v>1</v>
      </c>
      <c r="AD182" s="307">
        <v>1</v>
      </c>
      <c r="AE182" s="273"/>
      <c r="AF182" s="273"/>
      <c r="AG182" s="403">
        <f t="shared" si="27"/>
        <v>937.35758335736057</v>
      </c>
      <c r="AH182" s="403">
        <f t="shared" si="26"/>
        <v>937.51955954776179</v>
      </c>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465</v>
      </c>
      <c r="I183" s="289"/>
      <c r="J183" s="290">
        <v>1.9</v>
      </c>
      <c r="K183" s="290">
        <v>0.4</v>
      </c>
      <c r="L183" s="290">
        <v>0.4</v>
      </c>
      <c r="M183" s="290">
        <v>0.5</v>
      </c>
      <c r="N183" s="273"/>
      <c r="O183" s="290">
        <v>5.7</v>
      </c>
      <c r="P183" s="290">
        <v>16.7</v>
      </c>
      <c r="Q183" s="273">
        <f t="shared" si="25"/>
        <v>11.2</v>
      </c>
      <c r="R183" s="290">
        <v>1.61</v>
      </c>
      <c r="S183" s="290">
        <v>46</v>
      </c>
      <c r="T183" s="311">
        <v>8.1</v>
      </c>
      <c r="U183" s="307">
        <v>0.65393594173125402</v>
      </c>
      <c r="V183" s="307">
        <v>0.2258847698197777</v>
      </c>
      <c r="W183" s="307">
        <v>7.2555794191801318E-2</v>
      </c>
      <c r="X183" s="307">
        <v>3.1935754972453073E-2</v>
      </c>
      <c r="Y183" s="307">
        <v>1.2326080866560838E-2</v>
      </c>
      <c r="Z183" s="307">
        <v>2.6146232141189664E-3</v>
      </c>
      <c r="AA183" s="307">
        <v>7.4703520403399028E-4</v>
      </c>
      <c r="AB183" s="273"/>
      <c r="AC183" s="307">
        <v>1</v>
      </c>
      <c r="AD183" s="307">
        <v>1</v>
      </c>
      <c r="AE183" s="273"/>
      <c r="AF183" s="273"/>
      <c r="AG183" s="403">
        <f t="shared" si="27"/>
        <v>955.79317892666029</v>
      </c>
      <c r="AH183" s="403">
        <f t="shared" si="26"/>
        <v>955.91041648102168</v>
      </c>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466</v>
      </c>
      <c r="I184" s="289"/>
      <c r="J184" s="290">
        <v>1.8</v>
      </c>
      <c r="K184" s="290">
        <v>0.4</v>
      </c>
      <c r="L184" s="290">
        <v>0.4</v>
      </c>
      <c r="M184" s="290">
        <v>0.65</v>
      </c>
      <c r="N184" s="273"/>
      <c r="O184" s="290">
        <v>5.8</v>
      </c>
      <c r="P184" s="290">
        <v>17.899999999999999</v>
      </c>
      <c r="Q184" s="273">
        <f t="shared" si="25"/>
        <v>11.85</v>
      </c>
      <c r="R184" s="290">
        <v>1.81</v>
      </c>
      <c r="S184" s="290">
        <v>41.5</v>
      </c>
      <c r="T184" s="311">
        <v>7.7</v>
      </c>
      <c r="U184" s="307">
        <v>0.65362889421431014</v>
      </c>
      <c r="V184" s="307">
        <v>0.23990071893187265</v>
      </c>
      <c r="W184" s="307">
        <v>7.3091407052379306E-2</v>
      </c>
      <c r="X184" s="307">
        <v>2.4392331393358429E-2</v>
      </c>
      <c r="Y184" s="307">
        <v>6.5046217048955841E-3</v>
      </c>
      <c r="Z184" s="307">
        <v>1.8829168093118791E-3</v>
      </c>
      <c r="AA184" s="307">
        <v>5.991098938719616E-4</v>
      </c>
      <c r="AB184" s="273"/>
      <c r="AC184" s="307">
        <v>1</v>
      </c>
      <c r="AD184" s="307">
        <v>1</v>
      </c>
      <c r="AE184" s="273"/>
      <c r="AF184" s="273"/>
      <c r="AG184" s="403">
        <f t="shared" si="27"/>
        <v>949.97105752572793</v>
      </c>
      <c r="AH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950.21162032238988</v>
      </c>
      <c r="AI184" s="273"/>
      <c r="AJ184" s="273"/>
      <c r="AK184" s="273"/>
      <c r="AL184" s="273"/>
      <c r="AM184" s="273"/>
      <c r="AN184" s="273"/>
      <c r="AO184" s="273"/>
      <c r="AP184" s="273"/>
      <c r="AQ184" s="268"/>
      <c r="AR184" s="255"/>
      <c r="AS184" s="243"/>
      <c r="AT184" s="243"/>
      <c r="AU184" s="243"/>
    </row>
    <row r="185" spans="1:47" outlineLevel="3" x14ac:dyDescent="0.35">
      <c r="A185" s="243"/>
      <c r="B185" s="252"/>
      <c r="C185" s="245">
        <f t="shared" si="28"/>
        <v>4</v>
      </c>
      <c r="D185" s="268"/>
      <c r="E185" s="325"/>
      <c r="F185" s="325"/>
      <c r="G185" s="268"/>
      <c r="H185" s="289" t="s">
        <v>467</v>
      </c>
      <c r="I185" s="289"/>
      <c r="J185" s="290">
        <v>1.6</v>
      </c>
      <c r="K185" s="290">
        <v>0.4</v>
      </c>
      <c r="L185" s="290">
        <v>0.4</v>
      </c>
      <c r="M185" s="290">
        <v>0.8</v>
      </c>
      <c r="N185" s="273"/>
      <c r="O185" s="290">
        <v>6.9</v>
      </c>
      <c r="P185" s="290">
        <v>20.9</v>
      </c>
      <c r="Q185" s="273">
        <f t="shared" si="25"/>
        <v>13.899999999999999</v>
      </c>
      <c r="R185" s="290">
        <v>1.99</v>
      </c>
      <c r="S185" s="290">
        <v>26.4</v>
      </c>
      <c r="T185" s="311">
        <v>5.5</v>
      </c>
      <c r="U185" s="307">
        <v>0.67234042553191486</v>
      </c>
      <c r="V185" s="307">
        <v>0.23371522094926342</v>
      </c>
      <c r="W185" s="307">
        <v>6.6012002182214952E-2</v>
      </c>
      <c r="X185" s="307">
        <v>2.094926350245499E-2</v>
      </c>
      <c r="Y185" s="307">
        <v>4.5826513911620291E-3</v>
      </c>
      <c r="Z185" s="307">
        <v>2.1822149481723944E-3</v>
      </c>
      <c r="AA185" s="307">
        <v>2.1822149481723948E-4</v>
      </c>
      <c r="AB185" s="273"/>
      <c r="AC185" s="307">
        <v>1</v>
      </c>
      <c r="AD185" s="307">
        <v>1</v>
      </c>
      <c r="AE185" s="273"/>
      <c r="AF185" s="273"/>
      <c r="AG185" s="403">
        <f t="shared" si="27"/>
        <v>914.77830624293176</v>
      </c>
      <c r="AH185" s="403">
        <f>AVERAGE(481+(11.7+3.1*$R185^0.5)*(40-$Q185)+418*(1-EXP(-0.04*$S185/4*$U185)),
481+(11.7+3.1*$R185^0.5)*(40-$Q185)+418*(1-EXP(-0.04*$S185/4*$V185)),
481+(11.7+3.1*$R185^0.5)*(40-$Q185)+418*(1-EXP(-0.04*$S185/4*$W185)),
481+(11.7+3.1*$R185^0.5)*(40-$Q185)+418*(1-EXP(-0.04*$S185/4*$X185)),
481+(11.7+3.1*$R185^0.5)*(40-$Q185)+418*(1-EXP(-0.04*$S185/4*$Y185)),
481+(11.7+3.1*$R185^0.5)*(40-$Q185)+418*(1-EXP(-0.04*$S185/4*$Z185)),
481+(11.7+3.1*$R185^0.5)*(40-$Q185)+418*(1-EXP(-0.04*$S185/4*$AA185)))</f>
        <v>915.2634345889594</v>
      </c>
      <c r="AI185" s="273"/>
      <c r="AJ185" s="273"/>
      <c r="AK185" s="273"/>
      <c r="AL185" s="273"/>
      <c r="AM185" s="273"/>
      <c r="AN185" s="273"/>
      <c r="AO185" s="273"/>
      <c r="AP185" s="273"/>
      <c r="AQ185" s="268"/>
      <c r="AR185" s="255"/>
      <c r="AS185" s="243"/>
      <c r="AT185" s="243"/>
      <c r="AU185" s="243"/>
    </row>
    <row r="186" spans="1:47" outlineLevel="3" x14ac:dyDescent="0.35">
      <c r="A186" s="243"/>
      <c r="B186" s="252"/>
      <c r="C186" s="245">
        <f t="shared" si="28"/>
        <v>4</v>
      </c>
      <c r="D186" s="268"/>
      <c r="E186" s="325"/>
      <c r="F186" s="325"/>
      <c r="G186" s="268"/>
      <c r="H186" s="289" t="s">
        <v>468</v>
      </c>
      <c r="I186" s="289"/>
      <c r="J186" s="290">
        <v>1.3</v>
      </c>
      <c r="K186" s="290">
        <v>0.4</v>
      </c>
      <c r="L186" s="290">
        <v>0.4</v>
      </c>
      <c r="M186" s="290">
        <v>0.8</v>
      </c>
      <c r="N186" s="273"/>
      <c r="O186" s="290">
        <v>10.199999999999999</v>
      </c>
      <c r="P186" s="290">
        <v>25.7</v>
      </c>
      <c r="Q186" s="273">
        <f t="shared" si="25"/>
        <v>17.95</v>
      </c>
      <c r="R186" s="290">
        <v>2.12</v>
      </c>
      <c r="S186" s="290">
        <v>17.7</v>
      </c>
      <c r="T186" s="311">
        <v>3.1</v>
      </c>
      <c r="U186" s="307">
        <v>0.70168388825105243</v>
      </c>
      <c r="V186" s="307">
        <v>0.22675086107921924</v>
      </c>
      <c r="W186" s="307">
        <v>4.8794489092996551E-2</v>
      </c>
      <c r="X186" s="307">
        <v>1.7795637198622271E-2</v>
      </c>
      <c r="Y186" s="307">
        <v>4.5924225028702633E-3</v>
      </c>
      <c r="Z186" s="307">
        <v>3.8270187523918868E-4</v>
      </c>
      <c r="AA186" s="307">
        <v>0</v>
      </c>
      <c r="AB186" s="273"/>
      <c r="AC186" s="307">
        <v>1</v>
      </c>
      <c r="AD186" s="307">
        <v>1</v>
      </c>
      <c r="AE186" s="273"/>
      <c r="AF186" s="273"/>
      <c r="AG186" s="403">
        <f t="shared" si="27"/>
        <v>848.13389572635992</v>
      </c>
      <c r="AH186" s="403">
        <f>AVERAGE(481+(11.7+3.1*$R186^0.5)*(40-$Q186)+418*(1-EXP(-0.04*$S186/4*$U186)),
481+(11.7+3.1*$R186^0.5)*(40-$Q186)+418*(1-EXP(-0.04*$S186/4*$V186)),
481+(11.7+3.1*$R186^0.5)*(40-$Q186)+418*(1-EXP(-0.04*$S186/4*$W186)),
481+(11.7+3.1*$R186^0.5)*(40-$Q186)+418*(1-EXP(-0.04*$S186/4*$X186)),
481+(11.7+3.1*$R186^0.5)*(40-$Q186)+418*(1-EXP(-0.04*$S186/4*$Y186)),
481+(11.7+3.1*$R186^0.5)*(40-$Q186)+418*(1-EXP(-0.04*$S186/4*$Z186)),
481+(11.7+3.1*$R186^0.5)*(40-$Q186)+418*(1-EXP(-0.04*$S186/4*$AA186)))</f>
        <v>848.58875507992491</v>
      </c>
      <c r="AI186" s="273"/>
      <c r="AJ186" s="273"/>
      <c r="AK186" s="273"/>
      <c r="AL186" s="273"/>
      <c r="AM186" s="273"/>
      <c r="AN186" s="273"/>
      <c r="AO186" s="273"/>
      <c r="AP186" s="273"/>
      <c r="AQ186" s="268"/>
      <c r="AR186" s="255"/>
      <c r="AS186" s="243"/>
      <c r="AT186" s="243"/>
      <c r="AU186" s="243"/>
    </row>
    <row r="187" spans="1:47" outlineLevel="3" x14ac:dyDescent="0.35">
      <c r="A187" s="243"/>
      <c r="B187" s="252"/>
      <c r="C187" s="245">
        <f t="shared" si="28"/>
        <v>4</v>
      </c>
      <c r="D187" s="268"/>
      <c r="E187" s="325"/>
      <c r="F187" s="325"/>
      <c r="G187" s="268"/>
      <c r="H187" s="289" t="s">
        <v>469</v>
      </c>
      <c r="I187" s="289"/>
      <c r="J187" s="290">
        <v>1.3</v>
      </c>
      <c r="K187" s="290">
        <v>0.4</v>
      </c>
      <c r="L187" s="290">
        <v>0.4</v>
      </c>
      <c r="M187" s="290">
        <v>0.7</v>
      </c>
      <c r="N187" s="273"/>
      <c r="O187" s="290">
        <v>13.6</v>
      </c>
      <c r="P187" s="290">
        <v>29.4</v>
      </c>
      <c r="Q187" s="273">
        <f t="shared" si="25"/>
        <v>21.5</v>
      </c>
      <c r="R187" s="290">
        <v>2.33</v>
      </c>
      <c r="S187" s="290">
        <v>18</v>
      </c>
      <c r="T187" s="311">
        <v>3.2</v>
      </c>
      <c r="U187" s="307">
        <v>0.81323480013436333</v>
      </c>
      <c r="V187" s="307">
        <v>0.13268390997648641</v>
      </c>
      <c r="W187" s="307">
        <v>3.6614040980853205E-2</v>
      </c>
      <c r="X187" s="307">
        <v>1.2932482364796773E-2</v>
      </c>
      <c r="Y187" s="307">
        <v>4.5347665435001676E-3</v>
      </c>
      <c r="Z187" s="307">
        <v>0</v>
      </c>
      <c r="AA187" s="307">
        <v>0</v>
      </c>
      <c r="AB187" s="273"/>
      <c r="AC187" s="307">
        <v>1</v>
      </c>
      <c r="AD187" s="307">
        <v>1</v>
      </c>
      <c r="AE187" s="273"/>
      <c r="AF187" s="273"/>
      <c r="AG187" s="403">
        <f t="shared" si="27"/>
        <v>794.77465894890111</v>
      </c>
      <c r="AH187" s="403">
        <f>AVERAGE(481+(11.7+3.1*$R187^0.5)*(40-$Q187)+418*(1-EXP(-0.04*$S187/4*$U187)),
481+(11.7+3.1*$R187^0.5)*(40-$Q187)+418*(1-EXP(-0.04*$S187/4*$V187)),
481+(11.7+3.1*$R187^0.5)*(40-$Q187)+418*(1-EXP(-0.04*$S187/4*$W187)),
481+(11.7+3.1*$R187^0.5)*(40-$Q187)+418*(1-EXP(-0.04*$S187/4*$X187)),
481+(11.7+3.1*$R187^0.5)*(40-$Q187)+418*(1-EXP(-0.04*$S187/4*$Y187)),
481+(11.7+3.1*$R187^0.5)*(40-$Q187)+418*(1-EXP(-0.04*$S187/4*$Z187)),
481+(11.7+3.1*$R187^0.5)*(40-$Q187)+418*(1-EXP(-0.04*$S187/4*$AA187)))</f>
        <v>795.11151116477743</v>
      </c>
      <c r="AI187" s="273"/>
      <c r="AJ187" s="273"/>
      <c r="AK187" s="273"/>
      <c r="AL187" s="273"/>
      <c r="AM187" s="273"/>
      <c r="AN187" s="273"/>
      <c r="AO187" s="273"/>
      <c r="AP187" s="273"/>
      <c r="AQ187" s="268"/>
      <c r="AR187" s="255"/>
      <c r="AS187" s="243"/>
      <c r="AT187" s="243"/>
      <c r="AU187" s="243"/>
    </row>
    <row r="188" spans="1:47" outlineLevel="3" x14ac:dyDescent="0.35">
      <c r="A188" s="243"/>
      <c r="B188" s="252"/>
      <c r="C188" s="245">
        <f t="shared" si="28"/>
        <v>4</v>
      </c>
      <c r="D188" s="268"/>
      <c r="E188" s="325"/>
      <c r="F188" s="325"/>
      <c r="G188" s="268"/>
      <c r="H188" s="289" t="s">
        <v>470</v>
      </c>
      <c r="I188" s="289"/>
      <c r="J188" s="290">
        <v>1.4</v>
      </c>
      <c r="K188" s="290">
        <v>0.4</v>
      </c>
      <c r="L188" s="290">
        <v>0.4</v>
      </c>
      <c r="M188" s="290">
        <v>0.65</v>
      </c>
      <c r="N188" s="273"/>
      <c r="O188" s="290">
        <v>16</v>
      </c>
      <c r="P188" s="290">
        <v>32.5</v>
      </c>
      <c r="Q188" s="273">
        <f t="shared" si="25"/>
        <v>24.25</v>
      </c>
      <c r="R188" s="290">
        <v>2.39</v>
      </c>
      <c r="S188" s="290">
        <v>16.7</v>
      </c>
      <c r="T188" s="311">
        <v>2.2999999999999998</v>
      </c>
      <c r="U188" s="307">
        <v>0.82748024582967505</v>
      </c>
      <c r="V188" s="307">
        <v>0.1180860403863038</v>
      </c>
      <c r="W188" s="307">
        <v>4.1264266900790166E-2</v>
      </c>
      <c r="X188" s="307">
        <v>1.1413520632133453E-2</v>
      </c>
      <c r="Y188" s="307">
        <v>1.7559262510974543E-3</v>
      </c>
      <c r="Z188" s="307">
        <v>0</v>
      </c>
      <c r="AA188" s="307">
        <v>0</v>
      </c>
      <c r="AB188" s="273"/>
      <c r="AC188" s="307">
        <v>1</v>
      </c>
      <c r="AD188" s="307">
        <v>1</v>
      </c>
      <c r="AE188" s="273"/>
      <c r="AF188" s="273"/>
      <c r="AG188" s="403">
        <f t="shared" si="27"/>
        <v>749.84143921515704</v>
      </c>
      <c r="AH188" s="403">
        <f>AVERAGE(481+(11.7+3.1*$R188^0.5)*(40-$Q188)+418*(1-EXP(-0.04*$S188/4*$U188)),
481+(11.7+3.1*$R188^0.5)*(40-$Q188)+418*(1-EXP(-0.04*$S188/4*$V188)),
481+(11.7+3.1*$R188^0.5)*(40-$Q188)+418*(1-EXP(-0.04*$S188/4*$W188)),
481+(11.7+3.1*$R188^0.5)*(40-$Q188)+418*(1-EXP(-0.04*$S188/4*$X188)),
481+(11.7+3.1*$R188^0.5)*(40-$Q188)+418*(1-EXP(-0.04*$S188/4*$Y188)),
481+(11.7+3.1*$R188^0.5)*(40-$Q188)+418*(1-EXP(-0.04*$S188/4*$Z188)),
481+(11.7+3.1*$R188^0.5)*(40-$Q188)+418*(1-EXP(-0.04*$S188/4*$AA188)))</f>
        <v>750.17106397974464</v>
      </c>
      <c r="AI188" s="273"/>
      <c r="AJ188" s="273"/>
      <c r="AK188" s="273"/>
      <c r="AL188" s="273"/>
      <c r="AM188" s="273"/>
      <c r="AN188" s="273"/>
      <c r="AO188" s="273"/>
      <c r="AP188" s="273"/>
      <c r="AQ188" s="268"/>
      <c r="AR188" s="255"/>
      <c r="AS188" s="243"/>
      <c r="AT188" s="243"/>
      <c r="AU188" s="243"/>
    </row>
    <row r="189" spans="1:47" ht="5.15" customHeight="1" outlineLevel="2" collapsed="1" x14ac:dyDescent="0.35">
      <c r="A189" s="243"/>
      <c r="B189" s="252"/>
      <c r="C189" s="245">
        <f>INT($C$29)+2.005</f>
        <v>3.0049999999999999</v>
      </c>
      <c r="D189" s="268"/>
      <c r="E189" s="268"/>
      <c r="F189" s="268"/>
      <c r="G189" s="268"/>
      <c r="H189" s="268"/>
      <c r="I189" s="268"/>
      <c r="J189" s="268"/>
      <c r="K189" s="268"/>
      <c r="L189" s="268"/>
      <c r="M189" s="268"/>
      <c r="N189" s="268"/>
      <c r="O189" s="268"/>
      <c r="P189" s="268"/>
      <c r="Q189" s="268"/>
      <c r="R189" s="268"/>
      <c r="S189" s="268"/>
      <c r="T189" s="268"/>
      <c r="U189" s="268"/>
      <c r="V189" s="268"/>
      <c r="W189" s="268"/>
      <c r="X189" s="268"/>
      <c r="Y189" s="268"/>
      <c r="Z189" s="268"/>
      <c r="AA189" s="268"/>
      <c r="AB189" s="268"/>
      <c r="AC189" s="268"/>
      <c r="AD189" s="268"/>
      <c r="AE189" s="268"/>
      <c r="AF189" s="268"/>
      <c r="AG189" s="268"/>
      <c r="AH189" s="268"/>
      <c r="AI189" s="268"/>
      <c r="AJ189" s="268"/>
      <c r="AK189" s="268"/>
      <c r="AL189" s="268"/>
      <c r="AM189" s="268"/>
      <c r="AN189" s="268"/>
      <c r="AO189" s="268"/>
      <c r="AP189" s="268"/>
      <c r="AQ189" s="268" t="s">
        <v>395</v>
      </c>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outlineLevel="2" x14ac:dyDescent="0.35">
      <c r="A191" s="243"/>
      <c r="B191" s="252"/>
      <c r="C191" s="245">
        <f>INT($C$29)+2</f>
        <v>3</v>
      </c>
      <c r="D191" s="268"/>
      <c r="E191" s="325"/>
      <c r="F191" s="325"/>
      <c r="G191" s="268"/>
      <c r="H191" s="289" t="s">
        <v>873</v>
      </c>
      <c r="I191" s="289"/>
      <c r="J191" s="273"/>
      <c r="K191" s="273"/>
      <c r="L191" s="273"/>
      <c r="M191" s="273"/>
      <c r="N191" s="273"/>
      <c r="O191" s="312">
        <f>IFERROR(AVERAGE(O176:O189),0)</f>
        <v>11.65</v>
      </c>
      <c r="P191" s="312">
        <f>IFERROR(AVERAGE(P176:P189),0)</f>
        <v>25.574999999999999</v>
      </c>
      <c r="Q191" s="312">
        <f>IFERROR(AVERAGE(Q176:Q189),0)</f>
        <v>18.612499999999997</v>
      </c>
      <c r="R191" s="312">
        <f>IFERROR(AVERAGE(R176:R189),0)</f>
        <v>2.0658333333333334</v>
      </c>
      <c r="S191" s="312">
        <f>SUM(S176:S189)</f>
        <v>326.59999999999997</v>
      </c>
      <c r="T191" s="312">
        <f>SUM(T176:T189)</f>
        <v>52.500000000000007</v>
      </c>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ht="5.15" customHeight="1" outlineLevel="2" x14ac:dyDescent="0.35">
      <c r="A192" s="243"/>
      <c r="B192" s="252"/>
      <c r="C192" s="245">
        <f>INT($C$29)+2.005</f>
        <v>3.0049999999999999</v>
      </c>
      <c r="D192" s="268"/>
      <c r="E192" s="268"/>
      <c r="F192" s="268"/>
      <c r="G192" s="268"/>
      <c r="H192" s="268"/>
      <c r="I192" s="268"/>
      <c r="J192" s="268"/>
      <c r="K192" s="268"/>
      <c r="L192" s="268"/>
      <c r="M192" s="268"/>
      <c r="N192" s="268"/>
      <c r="O192" s="268"/>
      <c r="P192" s="268"/>
      <c r="Q192" s="268"/>
      <c r="R192" s="268"/>
      <c r="S192" s="268"/>
      <c r="T192" s="268"/>
      <c r="U192" s="268"/>
      <c r="V192" s="268"/>
      <c r="W192" s="268"/>
      <c r="X192" s="268"/>
      <c r="Y192" s="268"/>
      <c r="Z192" s="268"/>
      <c r="AA192" s="268"/>
      <c r="AB192" s="268"/>
      <c r="AC192" s="268"/>
      <c r="AD192" s="268"/>
      <c r="AE192" s="268"/>
      <c r="AF192" s="268"/>
      <c r="AG192" s="268"/>
      <c r="AH192" s="268"/>
      <c r="AI192" s="268"/>
      <c r="AJ192" s="268"/>
      <c r="AK192" s="268"/>
      <c r="AL192" s="268"/>
      <c r="AM192" s="268"/>
      <c r="AN192" s="268"/>
      <c r="AO192" s="268"/>
      <c r="AP192" s="268"/>
      <c r="AQ192" s="268" t="s">
        <v>395</v>
      </c>
      <c r="AR192" s="255"/>
      <c r="AS192" s="243"/>
      <c r="AT192" s="243"/>
      <c r="AU192" s="243"/>
    </row>
    <row r="193" spans="1:47" outlineLevel="1" x14ac:dyDescent="0.35">
      <c r="A193" s="243"/>
      <c r="B193" s="252"/>
      <c r="C193" s="245">
        <f>INT($C$29)+1</f>
        <v>2</v>
      </c>
      <c r="D193" s="268"/>
      <c r="E193" s="325"/>
      <c r="F193" s="325"/>
      <c r="G193" s="268"/>
      <c r="H193" s="285" t="s">
        <v>471</v>
      </c>
      <c r="I193" s="286"/>
      <c r="J193" s="313" t="s">
        <v>364</v>
      </c>
      <c r="K193" s="313" t="s">
        <v>129</v>
      </c>
      <c r="L193" s="313" t="s">
        <v>130</v>
      </c>
      <c r="M193" s="313" t="s">
        <v>131</v>
      </c>
      <c r="N193" s="313" t="s">
        <v>132</v>
      </c>
      <c r="O193" s="313" t="s">
        <v>133</v>
      </c>
      <c r="P193" s="313" t="s">
        <v>134</v>
      </c>
      <c r="Q193" s="313" t="s">
        <v>135</v>
      </c>
      <c r="R193" s="313" t="s">
        <v>136</v>
      </c>
      <c r="S193" s="313" t="s">
        <v>137</v>
      </c>
      <c r="T193" s="258"/>
      <c r="U193" s="258"/>
      <c r="V193" s="258"/>
      <c r="W193" s="258"/>
      <c r="X193" s="258"/>
      <c r="Y193" s="287"/>
      <c r="Z193" s="287"/>
      <c r="AA193" s="287"/>
      <c r="AB193" s="287"/>
      <c r="AC193" s="287"/>
      <c r="AD193" s="287"/>
      <c r="AE193" s="287"/>
      <c r="AF193" s="287"/>
      <c r="AG193" s="287"/>
      <c r="AH193" s="287"/>
      <c r="AI193" s="287"/>
      <c r="AJ193" s="287"/>
      <c r="AK193" s="287"/>
      <c r="AL193" s="287"/>
      <c r="AM193" s="287"/>
      <c r="AN193" s="287"/>
      <c r="AO193" s="287"/>
      <c r="AP193" s="287"/>
      <c r="AQ193" s="268"/>
      <c r="AR193" s="255"/>
      <c r="AS193" s="243"/>
      <c r="AT193" s="243"/>
      <c r="AU193" s="243"/>
    </row>
    <row r="194" spans="1:47" ht="5.15" hidden="1" customHeight="1" outlineLevel="3" x14ac:dyDescent="0.35">
      <c r="A194" s="243"/>
      <c r="B194" s="252"/>
      <c r="C194" s="245">
        <f>INT($C$29)+3.005</f>
        <v>4.0049999999999999</v>
      </c>
      <c r="D194" s="268" t="s">
        <v>391</v>
      </c>
      <c r="E194" s="268"/>
      <c r="F194" s="268"/>
      <c r="G194" s="268"/>
      <c r="H194" s="268"/>
      <c r="I194" s="268"/>
      <c r="J194" s="268"/>
      <c r="K194" s="268"/>
      <c r="L194" s="268"/>
      <c r="M194" s="268"/>
      <c r="N194" s="268"/>
      <c r="O194" s="268"/>
      <c r="P194" s="268"/>
      <c r="Q194" s="268"/>
      <c r="R194" s="268"/>
      <c r="S194" s="268"/>
      <c r="T194" s="268"/>
      <c r="U194" s="268"/>
      <c r="V194" s="268"/>
      <c r="W194" s="268"/>
      <c r="X194" s="268"/>
      <c r="Y194" s="268"/>
      <c r="Z194" s="268"/>
      <c r="AA194" s="268"/>
      <c r="AB194" s="268"/>
      <c r="AC194" s="268"/>
      <c r="AD194" s="268"/>
      <c r="AE194" s="268"/>
      <c r="AF194" s="268"/>
      <c r="AG194" s="268"/>
      <c r="AH194" s="268"/>
      <c r="AI194" s="268"/>
      <c r="AJ194" s="268"/>
      <c r="AK194" s="268"/>
      <c r="AL194" s="268"/>
      <c r="AM194" s="268"/>
      <c r="AN194" s="268"/>
      <c r="AO194" s="268"/>
      <c r="AP194" s="268"/>
      <c r="AQ194" s="268"/>
      <c r="AR194" s="255"/>
      <c r="AS194" s="243"/>
      <c r="AT194" s="243"/>
      <c r="AU194" s="243"/>
    </row>
    <row r="195" spans="1:47" ht="16" outlineLevel="2" x14ac:dyDescent="0.35">
      <c r="A195" s="243"/>
      <c r="B195" s="252"/>
      <c r="C195" s="245">
        <f>INT($C$29)+2</f>
        <v>3</v>
      </c>
      <c r="D195" s="268"/>
      <c r="E195" s="325"/>
      <c r="F195" s="325"/>
      <c r="G195" s="268"/>
      <c r="H195" s="273" t="s">
        <v>473</v>
      </c>
      <c r="I195" s="289"/>
      <c r="J195" s="314">
        <v>50</v>
      </c>
      <c r="K195" s="273"/>
      <c r="L195" s="273"/>
      <c r="M195" s="273" t="s">
        <v>474</v>
      </c>
      <c r="N195" s="273"/>
      <c r="O195" s="273"/>
      <c r="P195" s="273"/>
      <c r="Q195" s="273"/>
      <c r="R195" s="273"/>
      <c r="S195" s="273"/>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2" x14ac:dyDescent="0.35">
      <c r="A196" s="243"/>
      <c r="B196" s="252"/>
      <c r="C196" s="245">
        <f>INT($C$29)+2</f>
        <v>3</v>
      </c>
      <c r="D196" s="268"/>
      <c r="E196" s="325"/>
      <c r="F196" s="325"/>
      <c r="G196" s="268"/>
      <c r="H196" s="273" t="s">
        <v>475</v>
      </c>
      <c r="I196" s="289"/>
      <c r="J196" s="273"/>
      <c r="K196" s="273"/>
      <c r="L196" s="273"/>
      <c r="M196" s="273"/>
      <c r="N196" s="273"/>
      <c r="O196" s="273"/>
      <c r="P196" s="273"/>
      <c r="Q196" s="273"/>
      <c r="R196" s="273"/>
      <c r="S196" s="273"/>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2" x14ac:dyDescent="0.35">
      <c r="A197" s="243"/>
      <c r="B197" s="252"/>
      <c r="C197" s="245">
        <f>INT($C$29)+2</f>
        <v>3</v>
      </c>
      <c r="D197" s="268"/>
      <c r="E197" s="325"/>
      <c r="F197" s="325"/>
      <c r="G197" s="268"/>
      <c r="H197" s="273"/>
      <c r="I197" s="289"/>
      <c r="J197" s="273" t="s">
        <v>476</v>
      </c>
      <c r="K197" s="273"/>
      <c r="L197" s="273"/>
      <c r="M197" s="273"/>
      <c r="N197" s="273"/>
      <c r="O197" s="273"/>
      <c r="P197" s="273"/>
      <c r="Q197" s="273"/>
      <c r="R197" s="273"/>
      <c r="S197" s="273"/>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ref="C198:C206" si="29">INT($C$29)+3</f>
        <v>4</v>
      </c>
      <c r="D198" s="268"/>
      <c r="E198" s="325"/>
      <c r="F198" s="325"/>
      <c r="G198" s="268"/>
      <c r="H198" s="275" t="s">
        <v>477</v>
      </c>
      <c r="I198" s="289">
        <v>0</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478</v>
      </c>
      <c r="I199" s="289">
        <v>1</v>
      </c>
      <c r="J199" s="315">
        <v>1.4</v>
      </c>
      <c r="K199" s="315">
        <v>1.4</v>
      </c>
      <c r="L199" s="315">
        <v>1.4</v>
      </c>
      <c r="M199" s="315">
        <v>1.4</v>
      </c>
      <c r="N199" s="315">
        <v>1.4</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479</v>
      </c>
      <c r="I200" s="289">
        <v>2</v>
      </c>
      <c r="J200" s="315">
        <v>1.8</v>
      </c>
      <c r="K200" s="315">
        <v>1.8</v>
      </c>
      <c r="L200" s="315">
        <v>1.8</v>
      </c>
      <c r="M200" s="315">
        <v>1.8</v>
      </c>
      <c r="N200" s="315">
        <v>1.8</v>
      </c>
      <c r="O200" s="315">
        <v>1</v>
      </c>
      <c r="P200" s="315">
        <v>1</v>
      </c>
      <c r="Q200" s="315">
        <v>1</v>
      </c>
      <c r="R200" s="315">
        <v>1</v>
      </c>
      <c r="S200" s="315">
        <v>1</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5" t="s">
        <v>480</v>
      </c>
      <c r="I201" s="289">
        <v>3</v>
      </c>
      <c r="J201" s="315">
        <v>2.1</v>
      </c>
      <c r="K201" s="315">
        <v>2.1</v>
      </c>
      <c r="L201" s="315">
        <v>2.1</v>
      </c>
      <c r="M201" s="315">
        <v>2.1</v>
      </c>
      <c r="N201" s="315">
        <v>2.1</v>
      </c>
      <c r="O201" s="315">
        <v>1</v>
      </c>
      <c r="P201" s="315">
        <v>1</v>
      </c>
      <c r="Q201" s="315">
        <v>1</v>
      </c>
      <c r="R201" s="315">
        <v>1</v>
      </c>
      <c r="S201" s="315">
        <v>1</v>
      </c>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481</v>
      </c>
      <c r="I202" s="289">
        <v>4</v>
      </c>
      <c r="J202" s="315">
        <v>1</v>
      </c>
      <c r="K202" s="315">
        <v>1</v>
      </c>
      <c r="L202" s="315">
        <v>1</v>
      </c>
      <c r="M202" s="315">
        <v>1</v>
      </c>
      <c r="N202" s="315">
        <v>1</v>
      </c>
      <c r="O202" s="315">
        <v>1</v>
      </c>
      <c r="P202" s="315">
        <v>1</v>
      </c>
      <c r="Q202" s="315">
        <v>1</v>
      </c>
      <c r="R202" s="315">
        <v>1</v>
      </c>
      <c r="S202" s="315">
        <v>1</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outlineLevel="3" x14ac:dyDescent="0.35">
      <c r="A203" s="243"/>
      <c r="B203" s="252"/>
      <c r="C203" s="245">
        <f t="shared" si="29"/>
        <v>4</v>
      </c>
      <c r="D203" s="268"/>
      <c r="E203" s="325"/>
      <c r="F203" s="325"/>
      <c r="G203" s="268"/>
      <c r="H203" s="275" t="s">
        <v>482</v>
      </c>
      <c r="I203" s="289">
        <v>5</v>
      </c>
      <c r="J203" s="315">
        <v>1</v>
      </c>
      <c r="K203" s="315">
        <v>1</v>
      </c>
      <c r="L203" s="315">
        <v>1</v>
      </c>
      <c r="M203" s="315">
        <v>1</v>
      </c>
      <c r="N203" s="315">
        <v>1</v>
      </c>
      <c r="O203" s="315">
        <v>1</v>
      </c>
      <c r="P203" s="315">
        <v>1</v>
      </c>
      <c r="Q203" s="315">
        <v>1</v>
      </c>
      <c r="R203" s="315">
        <v>1</v>
      </c>
      <c r="S203" s="315">
        <v>1</v>
      </c>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68"/>
      <c r="AR203" s="255"/>
      <c r="AS203" s="243"/>
      <c r="AT203" s="243"/>
      <c r="AU203" s="243"/>
    </row>
    <row r="204" spans="1:47" outlineLevel="3" x14ac:dyDescent="0.35">
      <c r="A204" s="243"/>
      <c r="B204" s="252"/>
      <c r="C204" s="245">
        <f t="shared" si="29"/>
        <v>4</v>
      </c>
      <c r="D204" s="268"/>
      <c r="E204" s="325"/>
      <c r="F204" s="325"/>
      <c r="G204" s="268"/>
      <c r="H204" s="275" t="s">
        <v>483</v>
      </c>
      <c r="I204" s="289">
        <v>6</v>
      </c>
      <c r="J204" s="315">
        <v>0</v>
      </c>
      <c r="K204" s="315">
        <v>0</v>
      </c>
      <c r="L204" s="315">
        <v>0</v>
      </c>
      <c r="M204" s="315">
        <v>0</v>
      </c>
      <c r="N204" s="315">
        <v>0</v>
      </c>
      <c r="O204" s="315">
        <v>0</v>
      </c>
      <c r="P204" s="315">
        <v>0</v>
      </c>
      <c r="Q204" s="315">
        <v>0</v>
      </c>
      <c r="R204" s="315">
        <v>0</v>
      </c>
      <c r="S204" s="315">
        <v>0</v>
      </c>
      <c r="T204" s="273"/>
      <c r="U204" s="273"/>
      <c r="V204" s="273"/>
      <c r="W204" s="273"/>
      <c r="X204" s="273"/>
      <c r="Y204" s="273"/>
      <c r="Z204" s="273"/>
      <c r="AA204" s="273"/>
      <c r="AB204" s="273"/>
      <c r="AC204" s="273"/>
      <c r="AD204" s="273"/>
      <c r="AE204" s="273"/>
      <c r="AF204" s="273"/>
      <c r="AG204" s="273"/>
      <c r="AH204" s="273"/>
      <c r="AI204" s="273"/>
      <c r="AJ204" s="273"/>
      <c r="AK204" s="273"/>
      <c r="AL204" s="273"/>
      <c r="AM204" s="273"/>
      <c r="AN204" s="273"/>
      <c r="AO204" s="273"/>
      <c r="AP204" s="273"/>
      <c r="AQ204" s="268"/>
      <c r="AR204" s="255"/>
      <c r="AS204" s="243"/>
      <c r="AT204" s="243"/>
      <c r="AU204" s="243"/>
    </row>
    <row r="205" spans="1:47" outlineLevel="3" x14ac:dyDescent="0.35">
      <c r="A205" s="243"/>
      <c r="B205" s="252"/>
      <c r="C205" s="245">
        <f t="shared" si="29"/>
        <v>4</v>
      </c>
      <c r="D205" s="268"/>
      <c r="E205" s="325"/>
      <c r="F205" s="325"/>
      <c r="G205" s="268"/>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68"/>
      <c r="AR205" s="255"/>
      <c r="AS205" s="243"/>
      <c r="AT205" s="243"/>
      <c r="AU205" s="243"/>
    </row>
    <row r="206" spans="1:47" outlineLevel="3" x14ac:dyDescent="0.35">
      <c r="A206" s="243"/>
      <c r="B206" s="252"/>
      <c r="C206" s="245">
        <f t="shared" si="29"/>
        <v>4</v>
      </c>
      <c r="D206" s="268"/>
      <c r="E206" s="325"/>
      <c r="F206" s="325"/>
      <c r="G206" s="268"/>
      <c r="H206" s="275" t="s">
        <v>484</v>
      </c>
      <c r="I206" s="289"/>
      <c r="J206" s="316">
        <v>0</v>
      </c>
      <c r="K206" s="316">
        <v>0.5</v>
      </c>
      <c r="L206" s="316">
        <v>0.5</v>
      </c>
      <c r="M206" s="316">
        <v>0</v>
      </c>
      <c r="N206" s="316">
        <v>0</v>
      </c>
      <c r="O206" s="316">
        <v>0</v>
      </c>
      <c r="P206" s="316">
        <v>0</v>
      </c>
      <c r="Q206" s="316">
        <v>0</v>
      </c>
      <c r="R206" s="316">
        <v>0</v>
      </c>
      <c r="S206" s="316">
        <v>0</v>
      </c>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485</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x14ac:dyDescent="0.35">
      <c r="A210" s="243"/>
      <c r="B210" s="252"/>
      <c r="C210" s="245">
        <f>INT($C$29)+2</f>
        <v>3</v>
      </c>
      <c r="D210" s="268"/>
      <c r="E210" s="325"/>
      <c r="F210" s="325"/>
      <c r="G210" s="268"/>
      <c r="H210" s="273" t="s">
        <v>486</v>
      </c>
      <c r="I210" s="289"/>
      <c r="J210" s="315">
        <v>8</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t="5.15" customHeight="1" outlineLevel="2" x14ac:dyDescent="0.35">
      <c r="A211" s="243"/>
      <c r="B211" s="252"/>
      <c r="C211" s="245">
        <f>INT($C$29)+2.005</f>
        <v>3.0049999999999999</v>
      </c>
      <c r="D211" s="268"/>
      <c r="E211" s="268"/>
      <c r="F211" s="268"/>
      <c r="G211" s="268"/>
      <c r="H211" s="268"/>
      <c r="I211" s="268"/>
      <c r="J211" s="268"/>
      <c r="K211" s="268"/>
      <c r="L211" s="268"/>
      <c r="M211" s="268"/>
      <c r="N211" s="268"/>
      <c r="O211" s="268"/>
      <c r="P211" s="268"/>
      <c r="Q211" s="268"/>
      <c r="R211" s="268"/>
      <c r="S211" s="268"/>
      <c r="T211" s="268"/>
      <c r="U211" s="268"/>
      <c r="V211" s="268"/>
      <c r="W211" s="268"/>
      <c r="X211" s="268"/>
      <c r="Y211" s="268"/>
      <c r="Z211" s="268"/>
      <c r="AA211" s="268"/>
      <c r="AB211" s="268"/>
      <c r="AC211" s="268"/>
      <c r="AD211" s="268"/>
      <c r="AE211" s="268"/>
      <c r="AF211" s="268"/>
      <c r="AG211" s="268"/>
      <c r="AH211" s="268"/>
      <c r="AI211" s="268"/>
      <c r="AJ211" s="268"/>
      <c r="AK211" s="268"/>
      <c r="AL211" s="268"/>
      <c r="AM211" s="268"/>
      <c r="AN211" s="268"/>
      <c r="AO211" s="268"/>
      <c r="AP211" s="268"/>
      <c r="AQ211" s="268" t="s">
        <v>395</v>
      </c>
      <c r="AR211" s="255"/>
      <c r="AS211" s="243"/>
      <c r="AT211" s="243"/>
      <c r="AU211" s="243"/>
    </row>
    <row r="212" spans="1:47" outlineLevel="1" x14ac:dyDescent="0.35">
      <c r="A212" s="243"/>
      <c r="B212" s="252"/>
      <c r="C212" s="245">
        <f>INT($C$29)+1</f>
        <v>2</v>
      </c>
      <c r="D212" s="268"/>
      <c r="E212" s="325"/>
      <c r="F212" s="325"/>
      <c r="G212" s="268"/>
      <c r="H212" s="285" t="s">
        <v>487</v>
      </c>
      <c r="I212" s="286"/>
      <c r="J212" s="313"/>
      <c r="K212" s="313"/>
      <c r="L212" s="258"/>
      <c r="M212" s="258"/>
      <c r="N212" s="258"/>
      <c r="O212" s="258"/>
      <c r="P212" s="258"/>
      <c r="Q212" s="258"/>
      <c r="R212" s="258"/>
      <c r="S212" s="258"/>
      <c r="T212" s="258"/>
      <c r="U212" s="258"/>
      <c r="V212" s="258"/>
      <c r="W212" s="258"/>
      <c r="X212" s="258"/>
      <c r="Y212" s="287"/>
      <c r="Z212" s="287"/>
      <c r="AA212" s="287"/>
      <c r="AB212" s="287"/>
      <c r="AC212" s="287"/>
      <c r="AD212" s="287"/>
      <c r="AE212" s="287"/>
      <c r="AF212" s="287"/>
      <c r="AG212" s="287"/>
      <c r="AH212" s="287"/>
      <c r="AI212" s="287"/>
      <c r="AJ212" s="287"/>
      <c r="AK212" s="287"/>
      <c r="AL212" s="287"/>
      <c r="AM212" s="287"/>
      <c r="AN212" s="287"/>
      <c r="AO212" s="287"/>
      <c r="AP212" s="287"/>
      <c r="AQ212" s="268"/>
      <c r="AR212" s="255"/>
      <c r="AS212" s="243"/>
      <c r="AT212" s="243"/>
      <c r="AU212" s="243"/>
    </row>
    <row r="213" spans="1:47" ht="5.15" hidden="1" customHeight="1" outlineLevel="3" x14ac:dyDescent="0.35">
      <c r="A213" s="243"/>
      <c r="B213" s="252"/>
      <c r="C213" s="245">
        <f>INT($C$29)+3.005</f>
        <v>4.0049999999999999</v>
      </c>
      <c r="D213" s="268" t="s">
        <v>391</v>
      </c>
      <c r="E213" s="268"/>
      <c r="F213" s="268"/>
      <c r="G213" s="268"/>
      <c r="H213" s="268"/>
      <c r="I213" s="268"/>
      <c r="J213" s="268"/>
      <c r="K213" s="268"/>
      <c r="L213" s="268"/>
      <c r="M213" s="268"/>
      <c r="N213" s="268"/>
      <c r="O213" s="268"/>
      <c r="P213" s="268"/>
      <c r="Q213" s="268"/>
      <c r="R213" s="268"/>
      <c r="S213" s="268"/>
      <c r="T213" s="268"/>
      <c r="U213" s="268"/>
      <c r="V213" s="268"/>
      <c r="W213" s="268"/>
      <c r="X213" s="268"/>
      <c r="Y213" s="268"/>
      <c r="Z213" s="268"/>
      <c r="AA213" s="268"/>
      <c r="AB213" s="268"/>
      <c r="AC213" s="268"/>
      <c r="AD213" s="268"/>
      <c r="AE213" s="268"/>
      <c r="AF213" s="268"/>
      <c r="AG213" s="268"/>
      <c r="AH213" s="268"/>
      <c r="AI213" s="268"/>
      <c r="AJ213" s="268"/>
      <c r="AK213" s="268"/>
      <c r="AL213" s="268"/>
      <c r="AM213" s="268"/>
      <c r="AN213" s="268"/>
      <c r="AO213" s="268"/>
      <c r="AP213" s="268"/>
      <c r="AQ213" s="268"/>
      <c r="AR213" s="255"/>
      <c r="AS213" s="243"/>
      <c r="AT213" s="243"/>
      <c r="AU213" s="243"/>
    </row>
    <row r="214" spans="1:47" outlineLevel="2" x14ac:dyDescent="0.35">
      <c r="A214" s="243"/>
      <c r="B214" s="252"/>
      <c r="C214" s="245">
        <f>INT($C$29)+2</f>
        <v>3</v>
      </c>
      <c r="D214" s="268"/>
      <c r="E214" s="325"/>
      <c r="F214" s="325"/>
      <c r="G214" s="268"/>
      <c r="H214" s="273" t="s">
        <v>488</v>
      </c>
      <c r="I214" s="289"/>
      <c r="J214" s="315">
        <v>0</v>
      </c>
      <c r="K214" s="273"/>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outlineLevel="3" x14ac:dyDescent="0.35">
      <c r="A215" s="243"/>
      <c r="B215" s="252"/>
      <c r="C215" s="245">
        <f>INT($C$29)+3</f>
        <v>4</v>
      </c>
      <c r="D215" s="268"/>
      <c r="E215" s="325"/>
      <c r="F215" s="325"/>
      <c r="G215" s="268"/>
      <c r="H215" s="273"/>
      <c r="I215" s="289"/>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68"/>
      <c r="AR215" s="255"/>
      <c r="AS215" s="243"/>
      <c r="AT215" s="243"/>
      <c r="AU215" s="243"/>
    </row>
    <row r="216" spans="1:47" ht="5.15" customHeight="1" outlineLevel="2" x14ac:dyDescent="0.35">
      <c r="A216" s="243"/>
      <c r="B216" s="252"/>
      <c r="C216" s="245">
        <f>INT($C$29)+2.005</f>
        <v>3.0049999999999999</v>
      </c>
      <c r="D216" s="268"/>
      <c r="E216" s="268"/>
      <c r="F216" s="268"/>
      <c r="G216" s="268"/>
      <c r="H216" s="268"/>
      <c r="I216" s="268"/>
      <c r="J216" s="268"/>
      <c r="K216" s="268"/>
      <c r="L216" s="268"/>
      <c r="M216" s="268"/>
      <c r="N216" s="268"/>
      <c r="O216" s="268"/>
      <c r="P216" s="268"/>
      <c r="Q216" s="268"/>
      <c r="R216" s="268"/>
      <c r="S216" s="268"/>
      <c r="T216" s="268"/>
      <c r="U216" s="268"/>
      <c r="V216" s="268"/>
      <c r="W216" s="268"/>
      <c r="X216" s="268"/>
      <c r="Y216" s="268"/>
      <c r="Z216" s="268"/>
      <c r="AA216" s="268"/>
      <c r="AB216" s="268"/>
      <c r="AC216" s="268"/>
      <c r="AD216" s="268"/>
      <c r="AE216" s="268"/>
      <c r="AF216" s="268"/>
      <c r="AG216" s="268"/>
      <c r="AH216" s="268"/>
      <c r="AI216" s="268"/>
      <c r="AJ216" s="268"/>
      <c r="AK216" s="268"/>
      <c r="AL216" s="268"/>
      <c r="AM216" s="268"/>
      <c r="AN216" s="268"/>
      <c r="AO216" s="268"/>
      <c r="AP216" s="268"/>
      <c r="AQ216" s="268" t="s">
        <v>395</v>
      </c>
      <c r="AR216" s="255"/>
      <c r="AS216" s="243"/>
      <c r="AT216" s="243"/>
      <c r="AU216" s="243"/>
    </row>
    <row r="217" spans="1:47" ht="15" customHeight="1" outlineLevel="1" x14ac:dyDescent="0.35">
      <c r="A217" s="243"/>
      <c r="B217" s="252"/>
      <c r="C217" s="245">
        <f>INT($C$29)+1</f>
        <v>2</v>
      </c>
      <c r="D217" s="268"/>
      <c r="E217" s="325"/>
      <c r="F217" s="325"/>
      <c r="G217" s="268"/>
      <c r="H217" s="285" t="s">
        <v>928</v>
      </c>
      <c r="I217" s="286"/>
      <c r="J217" s="616" t="s">
        <v>930</v>
      </c>
      <c r="K217" s="616" t="s">
        <v>930</v>
      </c>
      <c r="L217" s="616" t="s">
        <v>929</v>
      </c>
      <c r="M217" s="616" t="s">
        <v>929</v>
      </c>
      <c r="N217" s="302"/>
      <c r="O217" s="302" t="s">
        <v>950</v>
      </c>
      <c r="P217" s="258"/>
      <c r="Q217" s="258"/>
      <c r="R217" s="258"/>
      <c r="S217" s="258"/>
      <c r="T217" s="258"/>
      <c r="U217" s="258"/>
      <c r="V217" s="258"/>
      <c r="W217" s="258"/>
      <c r="X217" s="258"/>
      <c r="Y217" s="287"/>
      <c r="Z217" s="287"/>
      <c r="AA217" s="287"/>
      <c r="AB217" s="287"/>
      <c r="AC217" s="287"/>
      <c r="AD217" s="287"/>
      <c r="AE217" s="287"/>
      <c r="AF217" s="287"/>
      <c r="AG217" s="287"/>
      <c r="AH217" s="287"/>
      <c r="AI217" s="287"/>
      <c r="AJ217" s="287"/>
      <c r="AK217" s="287"/>
      <c r="AL217" s="287"/>
      <c r="AM217" s="287"/>
      <c r="AN217" s="287"/>
      <c r="AO217" s="287"/>
      <c r="AP217" s="287"/>
      <c r="AQ217" s="268"/>
      <c r="AR217" s="255"/>
      <c r="AS217" s="243"/>
      <c r="AT217" s="243"/>
      <c r="AU217" s="243"/>
    </row>
    <row r="218" spans="1:47" ht="5.15" hidden="1" customHeight="1" outlineLevel="3" x14ac:dyDescent="0.35">
      <c r="A218" s="243"/>
      <c r="B218" s="252"/>
      <c r="C218" s="245">
        <f>INT($C$29)+3.005</f>
        <v>4.0049999999999999</v>
      </c>
      <c r="D218" s="268" t="s">
        <v>391</v>
      </c>
      <c r="E218" s="268"/>
      <c r="F218" s="268"/>
      <c r="G218" s="268"/>
      <c r="H218" s="268"/>
      <c r="I218" s="268"/>
      <c r="J218" s="268"/>
      <c r="K218" s="268"/>
      <c r="L218" s="268"/>
      <c r="M218" s="268"/>
      <c r="N218" s="268"/>
      <c r="O218" s="268"/>
      <c r="P218" s="268"/>
      <c r="Q218" s="268"/>
      <c r="R218" s="268"/>
      <c r="S218" s="268"/>
      <c r="T218" s="268"/>
      <c r="U218" s="268"/>
      <c r="V218" s="268"/>
      <c r="W218" s="268"/>
      <c r="X218" s="268"/>
      <c r="Y218" s="268"/>
      <c r="Z218" s="268"/>
      <c r="AA218" s="268"/>
      <c r="AB218" s="268"/>
      <c r="AC218" s="268"/>
      <c r="AD218" s="268"/>
      <c r="AE218" s="268"/>
      <c r="AF218" s="268"/>
      <c r="AG218" s="268"/>
      <c r="AH218" s="268"/>
      <c r="AI218" s="268"/>
      <c r="AJ218" s="268"/>
      <c r="AK218" s="268"/>
      <c r="AL218" s="268"/>
      <c r="AM218" s="268"/>
      <c r="AN218" s="268"/>
      <c r="AO218" s="268"/>
      <c r="AP218" s="268"/>
      <c r="AQ218" s="268"/>
      <c r="AR218" s="255"/>
      <c r="AS218" s="243"/>
      <c r="AT218" s="243"/>
      <c r="AU218" s="243"/>
    </row>
    <row r="219" spans="1:47" outlineLevel="2" x14ac:dyDescent="0.35">
      <c r="A219" s="243"/>
      <c r="B219" s="252"/>
      <c r="C219" s="245">
        <f>INT($C$29)+2</f>
        <v>3</v>
      </c>
      <c r="D219" s="268"/>
      <c r="E219" s="325"/>
      <c r="F219" s="325"/>
      <c r="G219" s="268"/>
      <c r="H219" s="273" t="str">
        <f>H252</f>
        <v>Aut</v>
      </c>
      <c r="I219" s="289"/>
      <c r="J219" s="369">
        <f>DATE(i_startyear,MONTH(MAX($N$686:$U$688)+21),DAY(MAX($N$686:$U$688)+21))</f>
        <v>43805</v>
      </c>
      <c r="K219" s="711">
        <f>MIN(363,INT((J219 - DATE(YEAR(J219),1,1))))+364*(YEAR(J219)-i_startyear)</f>
        <v>339</v>
      </c>
      <c r="L219" s="369">
        <f>DATE(i_startyear,MONTH(MIN($N$686:$U$688)-21),DAY(MIN($N$686:$U$688)-21))</f>
        <v>43763</v>
      </c>
      <c r="M219" s="711">
        <f>MIN(363,INT((L219 - DATE(YEAR(L219),1,1))))+364*(YEAR(L219)-i_startyear)</f>
        <v>297</v>
      </c>
      <c r="N219" s="273"/>
      <c r="O219" s="290" t="b">
        <v>1</v>
      </c>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Win</v>
      </c>
      <c r="I220" s="289"/>
      <c r="J220" s="369">
        <f>DATE(i_startyear,MONTH(MAX($N$710:$U$712)+21),DAY(MAX($N$710:$U$712)+21))</f>
        <v>43470</v>
      </c>
      <c r="K220" s="711">
        <f>MIN(363,INT((J220 - DATE(YEAR(J220),1,1))))+364*(YEAR(J220)-i_startyear)</f>
        <v>4</v>
      </c>
      <c r="L220" s="369">
        <f>DATE(i_startyear,MONTH(MIN($N$710:$U$712)-21),DAY(MIN($N$710:$U$712)-21))</f>
        <v>43793</v>
      </c>
      <c r="M220" s="711">
        <f>MIN(363,INT((L220 - DATE(YEAR(L220),1,1))))+364*(YEAR(L220)-i_startyear)</f>
        <v>327</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t="str">
        <f>H254</f>
        <v>Spr</v>
      </c>
      <c r="I221" s="289"/>
      <c r="J221" s="369">
        <f>DATE(i_startyear,MONTH(MAX($N$734:$U$736)+21),DAY(MAX($N$734:$U$736)+21))</f>
        <v>43501</v>
      </c>
      <c r="K221" s="711">
        <f>MIN(363,INT((J221 - DATE(YEAR(J221),1,1))))+364*(YEAR(J221)-i_startyear)</f>
        <v>35</v>
      </c>
      <c r="L221" s="369">
        <f>DATE(i_startyear,MONTH(MIN($N$734:$U$736)-21),DAY(MIN($N$734:$U$736)-21))</f>
        <v>43824</v>
      </c>
      <c r="M221" s="711">
        <f>MIN(363,INT((L221 - DATE(YEAR(L221),1,1))))+364*(YEAR(L221)-i_startyear)</f>
        <v>358</v>
      </c>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outlineLevel="2" x14ac:dyDescent="0.35">
      <c r="A223" s="243"/>
      <c r="B223" s="252"/>
      <c r="C223" s="245">
        <f>INT($C$29)+2</f>
        <v>3</v>
      </c>
      <c r="D223" s="268"/>
      <c r="E223" s="325"/>
      <c r="F223" s="325"/>
      <c r="G223" s="268"/>
      <c r="H223" s="273"/>
      <c r="I223" s="289"/>
      <c r="J223" s="289"/>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68"/>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t="s">
        <v>395</v>
      </c>
      <c r="AR224" s="255"/>
      <c r="AS224" s="243"/>
      <c r="AT224" s="243"/>
      <c r="AU224" s="243"/>
    </row>
    <row r="225" spans="1:47" ht="5.15" customHeight="1" outlineLevel="2" x14ac:dyDescent="0.35">
      <c r="A225" s="243"/>
      <c r="B225" s="252"/>
      <c r="C225" s="245">
        <f>INT($C$29)+2.005</f>
        <v>3.0049999999999999</v>
      </c>
      <c r="D225" s="268"/>
      <c r="E225" s="268"/>
      <c r="F225" s="268"/>
      <c r="G225" s="268"/>
      <c r="H225" s="268"/>
      <c r="I225" s="268"/>
      <c r="J225" s="268"/>
      <c r="K225" s="268"/>
      <c r="L225" s="268"/>
      <c r="M225" s="268"/>
      <c r="N225" s="268"/>
      <c r="O225" s="268"/>
      <c r="P225" s="268"/>
      <c r="Q225" s="268"/>
      <c r="R225" s="268"/>
      <c r="S225" s="268"/>
      <c r="T225" s="268"/>
      <c r="U225" s="268"/>
      <c r="V225" s="268"/>
      <c r="W225" s="268"/>
      <c r="X225" s="268"/>
      <c r="Y225" s="268"/>
      <c r="Z225" s="268"/>
      <c r="AA225" s="268"/>
      <c r="AB225" s="268"/>
      <c r="AC225" s="268"/>
      <c r="AD225" s="268"/>
      <c r="AE225" s="268"/>
      <c r="AF225" s="268"/>
      <c r="AG225" s="268"/>
      <c r="AH225" s="268"/>
      <c r="AI225" s="268"/>
      <c r="AJ225" s="268"/>
      <c r="AK225" s="268"/>
      <c r="AL225" s="268"/>
      <c r="AM225" s="268"/>
      <c r="AN225" s="268"/>
      <c r="AO225" s="268"/>
      <c r="AP225" s="268"/>
      <c r="AQ225" s="268"/>
      <c r="AR225" s="255"/>
      <c r="AS225" s="243"/>
      <c r="AT225" s="243"/>
      <c r="AU225" s="243"/>
    </row>
    <row r="226" spans="1:47" ht="5.15" customHeight="1" outlineLevel="1" x14ac:dyDescent="0.35">
      <c r="A226" s="243"/>
      <c r="B226" s="278"/>
      <c r="C226" s="279">
        <f>INT($C$29)+1.005</f>
        <v>2.0049999999999999</v>
      </c>
      <c r="D226" s="280"/>
      <c r="E226" s="280"/>
      <c r="F226" s="280"/>
      <c r="G226" s="280"/>
      <c r="H226" s="280"/>
      <c r="I226" s="280"/>
      <c r="J226" s="280"/>
      <c r="K226" s="280"/>
      <c r="L226" s="280"/>
      <c r="M226" s="280"/>
      <c r="N226" s="280"/>
      <c r="O226" s="280"/>
      <c r="P226" s="280"/>
      <c r="Q226" s="280"/>
      <c r="R226" s="280"/>
      <c r="S226" s="280"/>
      <c r="T226" s="280"/>
      <c r="U226" s="280"/>
      <c r="V226" s="280"/>
      <c r="W226" s="280"/>
      <c r="X226" s="280"/>
      <c r="Y226" s="280"/>
      <c r="Z226" s="280"/>
      <c r="AA226" s="280"/>
      <c r="AB226" s="280"/>
      <c r="AC226" s="280"/>
      <c r="AD226" s="280"/>
      <c r="AE226" s="280"/>
      <c r="AF226" s="280"/>
      <c r="AG226" s="280"/>
      <c r="AH226" s="280"/>
      <c r="AI226" s="280"/>
      <c r="AJ226" s="280"/>
      <c r="AK226" s="280"/>
      <c r="AL226" s="280"/>
      <c r="AM226" s="280"/>
      <c r="AN226" s="280"/>
      <c r="AO226" s="280"/>
      <c r="AP226" s="280"/>
      <c r="AQ226" s="280"/>
      <c r="AR226" s="281" t="s">
        <v>113</v>
      </c>
      <c r="AS226" s="243"/>
      <c r="AT226" s="243"/>
      <c r="AU226" s="243"/>
    </row>
    <row r="227" spans="1:47" ht="5.15" customHeight="1" x14ac:dyDescent="0.35">
      <c r="A227" s="243"/>
      <c r="B227" s="282"/>
      <c r="C227" s="283">
        <f>INT($C$29)+0.005</f>
        <v>1.0049999999999999</v>
      </c>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c r="AC227" s="282"/>
      <c r="AD227" s="282"/>
      <c r="AE227" s="282"/>
      <c r="AF227" s="282"/>
      <c r="AG227" s="282"/>
      <c r="AH227" s="282"/>
      <c r="AI227" s="282"/>
      <c r="AJ227" s="282"/>
      <c r="AK227" s="282"/>
      <c r="AL227" s="282"/>
      <c r="AM227" s="282"/>
      <c r="AN227" s="282"/>
      <c r="AO227" s="282"/>
      <c r="AP227" s="282"/>
      <c r="AQ227" s="282"/>
      <c r="AR227" s="282"/>
      <c r="AS227" s="243"/>
      <c r="AT227" s="243"/>
      <c r="AU227" s="243"/>
    </row>
    <row r="228" spans="1:47" outlineLevel="2" x14ac:dyDescent="0.35">
      <c r="A228" s="243"/>
      <c r="B228" s="243"/>
      <c r="C228" s="245">
        <f>INT($C$29)+2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outlineLevel="2" x14ac:dyDescent="0.35">
      <c r="A229" s="243"/>
      <c r="B229" s="243"/>
      <c r="C229" s="245">
        <f>INT($C$233)+2</f>
        <v>3</v>
      </c>
      <c r="D229" s="243"/>
      <c r="E229" s="243"/>
      <c r="F229" s="243"/>
      <c r="G229" s="243"/>
      <c r="H229" s="243"/>
      <c r="I229" s="243"/>
      <c r="J229" s="243"/>
      <c r="K229" s="243"/>
      <c r="L229" s="243"/>
      <c r="M229" s="243"/>
      <c r="N229" s="243"/>
      <c r="O229" s="243"/>
      <c r="P229" s="243"/>
      <c r="Q229" s="243"/>
      <c r="R229" s="243"/>
      <c r="S229" s="243"/>
      <c r="T229" s="243"/>
      <c r="U229" s="243"/>
      <c r="V229" s="243"/>
      <c r="W229" s="243"/>
      <c r="X229" s="243"/>
      <c r="Y229" s="243"/>
      <c r="Z229" s="243"/>
      <c r="AA229" s="243"/>
      <c r="AB229" s="243"/>
      <c r="AC229" s="243"/>
      <c r="AD229" s="243"/>
      <c r="AE229" s="243"/>
      <c r="AF229" s="243"/>
      <c r="AG229" s="243"/>
      <c r="AH229" s="243"/>
      <c r="AI229" s="243"/>
      <c r="AJ229" s="243"/>
      <c r="AK229" s="243"/>
      <c r="AL229" s="243"/>
      <c r="AM229" s="243"/>
      <c r="AN229" s="243"/>
      <c r="AO229" s="243"/>
      <c r="AP229" s="243"/>
      <c r="AQ229" s="243"/>
      <c r="AR229" s="243"/>
      <c r="AS229" s="243"/>
      <c r="AT229" s="243"/>
      <c r="AU229" s="243"/>
    </row>
    <row r="230" spans="1:47" ht="5.15" customHeight="1" thickBot="1" x14ac:dyDescent="0.4">
      <c r="A230" s="243"/>
      <c r="B230" s="246"/>
      <c r="C230" s="247">
        <f>INT($C$233)+0.005</f>
        <v>1.0049999999999999</v>
      </c>
      <c r="D230" s="246"/>
      <c r="E230" s="246"/>
      <c r="F230" s="246"/>
      <c r="G230" s="246"/>
      <c r="H230" s="246"/>
      <c r="I230" s="246"/>
      <c r="J230" s="246"/>
      <c r="K230" s="246"/>
      <c r="L230" s="246"/>
      <c r="M230" s="246"/>
      <c r="N230" s="246"/>
      <c r="O230" s="246"/>
      <c r="P230" s="246"/>
      <c r="Q230" s="246"/>
      <c r="R230" s="246"/>
      <c r="S230" s="246"/>
      <c r="T230" s="246"/>
      <c r="U230" s="246"/>
      <c r="V230" s="246"/>
      <c r="W230" s="246"/>
      <c r="X230" s="246"/>
      <c r="Y230" s="246"/>
      <c r="Z230" s="246"/>
      <c r="AA230" s="246"/>
      <c r="AB230" s="246"/>
      <c r="AC230" s="246"/>
      <c r="AD230" s="246"/>
      <c r="AE230" s="246"/>
      <c r="AF230" s="246"/>
      <c r="AG230" s="246"/>
      <c r="AH230" s="246"/>
      <c r="AI230" s="246"/>
      <c r="AJ230" s="246"/>
      <c r="AK230" s="246"/>
      <c r="AL230" s="246"/>
      <c r="AM230" s="246"/>
      <c r="AN230" s="246"/>
      <c r="AO230" s="246"/>
      <c r="AP230" s="246"/>
      <c r="AQ230" s="246"/>
      <c r="AR230" s="246"/>
      <c r="AS230" s="243"/>
      <c r="AT230" s="243"/>
      <c r="AU230" s="243"/>
    </row>
    <row r="231" spans="1:47" ht="5.15" customHeight="1" outlineLevel="1" collapsed="1" x14ac:dyDescent="0.35">
      <c r="A231" s="243"/>
      <c r="B231" s="248" t="s">
        <v>0</v>
      </c>
      <c r="C231" s="249">
        <f>INT($C$233)+1.005</f>
        <v>2.0049999999999999</v>
      </c>
      <c r="D231" s="250"/>
      <c r="E231" s="250"/>
      <c r="F231" s="250"/>
      <c r="G231" s="250"/>
      <c r="H231" s="250"/>
      <c r="I231" s="250"/>
      <c r="J231" s="250"/>
      <c r="K231" s="250"/>
      <c r="L231" s="250"/>
      <c r="M231" s="250"/>
      <c r="N231" s="250"/>
      <c r="O231" s="250"/>
      <c r="P231" s="250"/>
      <c r="Q231" s="250"/>
      <c r="R231" s="250"/>
      <c r="S231" s="250"/>
      <c r="T231" s="250"/>
      <c r="U231" s="250"/>
      <c r="V231" s="250"/>
      <c r="W231" s="250"/>
      <c r="X231" s="250"/>
      <c r="Y231" s="250"/>
      <c r="Z231" s="250"/>
      <c r="AA231" s="250"/>
      <c r="AB231" s="250"/>
      <c r="AC231" s="250"/>
      <c r="AD231" s="250"/>
      <c r="AE231" s="250"/>
      <c r="AF231" s="250"/>
      <c r="AG231" s="250"/>
      <c r="AH231" s="250"/>
      <c r="AI231" s="250"/>
      <c r="AJ231" s="250"/>
      <c r="AK231" s="250"/>
      <c r="AL231" s="250"/>
      <c r="AM231" s="250"/>
      <c r="AN231" s="250"/>
      <c r="AO231" s="250"/>
      <c r="AP231" s="250"/>
      <c r="AQ231" s="250"/>
      <c r="AR231" s="251"/>
      <c r="AS231" s="243"/>
      <c r="AT231" s="243"/>
      <c r="AU231" s="243"/>
    </row>
    <row r="232" spans="1:47" hidden="1" outlineLevel="4" x14ac:dyDescent="0.35">
      <c r="A232" s="243"/>
      <c r="B232" s="252"/>
      <c r="C232" s="245">
        <f>INT(MAX($C$245:$C$358))+1</f>
        <v>5</v>
      </c>
      <c r="D232" s="253"/>
      <c r="E232" s="253"/>
      <c r="F232" s="253"/>
      <c r="G232" s="253"/>
      <c r="H232" s="254"/>
      <c r="I232" s="254"/>
      <c r="J232" s="254"/>
      <c r="K232" s="254"/>
      <c r="L232" s="254"/>
      <c r="M232" s="254"/>
      <c r="N232" s="254"/>
      <c r="O232" s="254"/>
      <c r="P232" s="254"/>
      <c r="Q232" s="254"/>
      <c r="R232" s="254"/>
      <c r="S232" s="254"/>
      <c r="T232" s="254"/>
      <c r="U232" s="254"/>
      <c r="V232" s="254"/>
      <c r="W232" s="254"/>
      <c r="X232" s="254"/>
      <c r="Y232" s="254"/>
      <c r="Z232" s="254"/>
      <c r="AA232" s="254"/>
      <c r="AB232" s="254"/>
      <c r="AC232" s="254"/>
      <c r="AD232" s="254"/>
      <c r="AE232" s="254"/>
      <c r="AF232" s="254"/>
      <c r="AG232" s="254"/>
      <c r="AH232" s="254"/>
      <c r="AI232" s="254"/>
      <c r="AJ232" s="254"/>
      <c r="AK232" s="254"/>
      <c r="AL232" s="254"/>
      <c r="AM232" s="254"/>
      <c r="AN232" s="254"/>
      <c r="AO232" s="254"/>
      <c r="AP232" s="254"/>
      <c r="AQ232" s="253"/>
      <c r="AR232" s="255"/>
      <c r="AS232" s="243"/>
      <c r="AT232" s="243"/>
      <c r="AU232" s="243"/>
    </row>
    <row r="233" spans="1:47" ht="20.149999999999999" customHeight="1" x14ac:dyDescent="0.35">
      <c r="A233" s="243"/>
      <c r="B233" s="252"/>
      <c r="C233" s="245">
        <v>1.02</v>
      </c>
      <c r="D233" s="256"/>
      <c r="E233" s="318" t="s">
        <v>382</v>
      </c>
      <c r="F233" s="319"/>
      <c r="G233" s="257"/>
      <c r="H233" s="632" t="str">
        <f>COUNTIFS($B$1:$B233, "«")&amp;" Property: Livestock Management table - Reproduction Feeding &amp; Shearing"</f>
        <v>3 Property: Livestock Management table - Reproduction Feeding &amp; Shearing</v>
      </c>
      <c r="I233" s="284"/>
      <c r="J233" s="284"/>
      <c r="K233" s="284"/>
      <c r="L233" s="284"/>
      <c r="M233" s="284"/>
      <c r="N233" s="284"/>
      <c r="O233" s="284"/>
      <c r="P233" s="284"/>
      <c r="Q233" s="284"/>
      <c r="R233" s="284"/>
      <c r="S233" s="284"/>
      <c r="T233" s="284"/>
      <c r="U233" s="284"/>
      <c r="V233" s="284"/>
      <c r="W233" s="284"/>
      <c r="X233" s="284"/>
      <c r="Y233" s="320"/>
      <c r="Z233" s="320"/>
      <c r="AA233" s="320"/>
      <c r="AB233" s="320"/>
      <c r="AC233" s="320"/>
      <c r="AD233" s="320"/>
      <c r="AE233" s="320"/>
      <c r="AF233" s="320"/>
      <c r="AG233" s="320"/>
      <c r="AH233" s="320"/>
      <c r="AI233" s="320"/>
      <c r="AJ233" s="320"/>
      <c r="AK233" s="320"/>
      <c r="AL233" s="320"/>
      <c r="AM233" s="320"/>
      <c r="AN233" s="320"/>
      <c r="AO233" s="320"/>
      <c r="AP233" s="320"/>
      <c r="AQ233" s="321"/>
      <c r="AR233" s="255"/>
      <c r="AS233" s="243"/>
      <c r="AT233" s="243"/>
      <c r="AU233" s="243"/>
    </row>
    <row r="234" spans="1:47" ht="20.149999999999999" customHeight="1" outlineLevel="1" x14ac:dyDescent="0.35">
      <c r="A234" s="243"/>
      <c r="B234" s="252"/>
      <c r="C234" s="245">
        <f>INT($C$233)+1.02</f>
        <v>2.02</v>
      </c>
      <c r="D234" s="256"/>
      <c r="E234" s="318" t="s">
        <v>384</v>
      </c>
      <c r="F234" s="322">
        <v>1</v>
      </c>
      <c r="G234" s="261"/>
      <c r="H234" s="262" t="s">
        <v>490</v>
      </c>
      <c r="I234" s="263"/>
      <c r="J234" s="263"/>
      <c r="K234" s="263"/>
      <c r="L234" s="263"/>
      <c r="M234" s="263"/>
      <c r="N234" s="263"/>
      <c r="O234" s="263"/>
      <c r="P234" s="263"/>
      <c r="Q234" s="263"/>
      <c r="R234" s="263"/>
      <c r="S234" s="263"/>
      <c r="T234" s="263"/>
      <c r="U234" s="263"/>
      <c r="V234" s="263"/>
      <c r="W234" s="263"/>
      <c r="X234" s="263"/>
      <c r="Y234" s="323"/>
      <c r="Z234" s="323"/>
      <c r="AA234" s="323"/>
      <c r="AB234" s="323"/>
      <c r="AC234" s="323"/>
      <c r="AD234" s="323"/>
      <c r="AE234" s="323"/>
      <c r="AF234" s="323"/>
      <c r="AG234" s="323"/>
      <c r="AH234" s="323"/>
      <c r="AI234" s="323"/>
      <c r="AJ234" s="323"/>
      <c r="AK234" s="323"/>
      <c r="AL234" s="323"/>
      <c r="AM234" s="323"/>
      <c r="AN234" s="323"/>
      <c r="AO234" s="323"/>
      <c r="AP234" s="323"/>
      <c r="AQ234" s="324"/>
      <c r="AR234" s="255"/>
      <c r="AS234" s="243"/>
      <c r="AT234" s="243"/>
      <c r="AU234" s="243"/>
    </row>
    <row r="235" spans="1:47" ht="5.15" customHeight="1" outlineLevel="2" x14ac:dyDescent="0.35">
      <c r="A235" s="243"/>
      <c r="B235" s="252"/>
      <c r="C235" s="245">
        <f>INT($C$233)+2.005</f>
        <v>3.0049999999999999</v>
      </c>
      <c r="D235" s="253"/>
      <c r="E235" s="253"/>
      <c r="F235" s="253"/>
      <c r="G235" s="253"/>
      <c r="H235" s="253"/>
      <c r="I235" s="253"/>
      <c r="J235" s="253"/>
      <c r="K235" s="253"/>
      <c r="L235" s="253"/>
      <c r="M235" s="253"/>
      <c r="N235" s="253"/>
      <c r="O235" s="253"/>
      <c r="P235" s="253"/>
      <c r="Q235" s="253"/>
      <c r="R235" s="253"/>
      <c r="S235" s="253"/>
      <c r="T235" s="253"/>
      <c r="U235" s="253"/>
      <c r="V235" s="253"/>
      <c r="W235" s="253"/>
      <c r="X235" s="253"/>
      <c r="Y235" s="253"/>
      <c r="Z235" s="253"/>
      <c r="AA235" s="253"/>
      <c r="AB235" s="253"/>
      <c r="AC235" s="253"/>
      <c r="AD235" s="253"/>
      <c r="AE235" s="253"/>
      <c r="AF235" s="253"/>
      <c r="AG235" s="253"/>
      <c r="AH235" s="253"/>
      <c r="AI235" s="253"/>
      <c r="AJ235" s="253"/>
      <c r="AK235" s="253"/>
      <c r="AL235" s="253"/>
      <c r="AM235" s="253"/>
      <c r="AN235" s="253"/>
      <c r="AO235" s="253"/>
      <c r="AP235" s="253"/>
      <c r="AQ235" s="253"/>
      <c r="AR235" s="255"/>
      <c r="AS235" s="243"/>
      <c r="AT235" s="243"/>
      <c r="AU235" s="243"/>
    </row>
    <row r="236" spans="1:47" outlineLevel="2" x14ac:dyDescent="0.35">
      <c r="A236" s="243"/>
      <c r="B236" s="252"/>
      <c r="C236" s="245">
        <f>INT($C$233)+2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INT($C$233)+2</f>
        <v>3</v>
      </c>
      <c r="D237" s="253"/>
      <c r="E237" s="325"/>
      <c r="F237" s="325"/>
      <c r="G237" s="253"/>
      <c r="H237" s="266"/>
      <c r="I237" s="266"/>
      <c r="J237" s="266"/>
      <c r="K237" s="266"/>
      <c r="L237" s="266"/>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c r="AJ237" s="266"/>
      <c r="AK237" s="266"/>
      <c r="AL237" s="266"/>
      <c r="AM237" s="266"/>
      <c r="AN237" s="266"/>
      <c r="AO237" s="266"/>
      <c r="AP237" s="266"/>
      <c r="AQ237" s="253"/>
      <c r="AR237" s="255"/>
      <c r="AS237" s="243"/>
      <c r="AT237" s="243"/>
      <c r="AU237" s="243"/>
    </row>
    <row r="238" spans="1:47" outlineLevel="2" x14ac:dyDescent="0.35">
      <c r="A238" s="243"/>
      <c r="B238" s="252"/>
      <c r="C238" s="245">
        <f>INT($C$233)+2</f>
        <v>3</v>
      </c>
      <c r="D238" s="253"/>
      <c r="E238" s="325"/>
      <c r="F238" s="325"/>
      <c r="G238" s="253"/>
      <c r="H238" s="267"/>
      <c r="I238" s="267"/>
      <c r="J238" s="267"/>
      <c r="K238" s="326" t="s">
        <v>425</v>
      </c>
      <c r="L238" s="326"/>
      <c r="M238" s="326"/>
      <c r="N238" s="326" t="s">
        <v>426</v>
      </c>
      <c r="O238" s="326"/>
      <c r="P238" s="326"/>
      <c r="Q238" s="326"/>
      <c r="R238" s="326" t="s">
        <v>428</v>
      </c>
      <c r="S238" s="326"/>
      <c r="T238" s="326"/>
      <c r="U238" s="326"/>
      <c r="V238" s="327"/>
      <c r="W238" s="327"/>
      <c r="X238" s="327"/>
      <c r="Y238" s="327"/>
      <c r="Z238" s="327"/>
      <c r="AA238" s="327"/>
      <c r="AB238" s="327"/>
      <c r="AC238" s="327"/>
      <c r="AD238" s="327"/>
      <c r="AE238" s="327"/>
      <c r="AF238" s="327"/>
      <c r="AG238" s="327"/>
      <c r="AH238" s="327"/>
      <c r="AI238" s="327"/>
      <c r="AJ238" s="327"/>
      <c r="AK238" s="327"/>
      <c r="AL238" s="327"/>
      <c r="AM238" s="327"/>
      <c r="AN238" s="327"/>
      <c r="AO238" s="327"/>
      <c r="AP238" s="327"/>
      <c r="AQ238" s="253"/>
      <c r="AR238" s="255"/>
      <c r="AS238" s="243"/>
      <c r="AT238" s="243"/>
      <c r="AU238" s="243"/>
    </row>
    <row r="239" spans="1:47" outlineLevel="2" x14ac:dyDescent="0.35">
      <c r="A239" s="243"/>
      <c r="B239" s="252"/>
      <c r="C239" s="245">
        <f>INT($C$233)+2</f>
        <v>3</v>
      </c>
      <c r="D239" s="253"/>
      <c r="E239" s="325"/>
      <c r="F239" s="325"/>
      <c r="G239" s="253"/>
      <c r="H239" s="267"/>
      <c r="I239" s="267"/>
      <c r="J239" s="267"/>
      <c r="K239" s="315" t="s">
        <v>14</v>
      </c>
      <c r="L239" s="315" t="s">
        <v>491</v>
      </c>
      <c r="M239" s="315" t="s">
        <v>4</v>
      </c>
      <c r="N239" s="315" t="s">
        <v>492</v>
      </c>
      <c r="O239" s="315" t="s">
        <v>493</v>
      </c>
      <c r="P239" s="315" t="s">
        <v>494</v>
      </c>
      <c r="Q239" s="315" t="s">
        <v>495</v>
      </c>
      <c r="R239" s="315" t="s">
        <v>492</v>
      </c>
      <c r="S239" s="315" t="s">
        <v>493</v>
      </c>
      <c r="T239" s="315" t="s">
        <v>494</v>
      </c>
      <c r="U239" s="315" t="s">
        <v>495</v>
      </c>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t="11.9" customHeight="1" outlineLevel="2" collapsed="1" x14ac:dyDescent="0.35">
      <c r="A240" s="243"/>
      <c r="B240" s="252" t="s">
        <v>388</v>
      </c>
      <c r="C240" s="245">
        <f>INT($C$233)+2.01</f>
        <v>3.01</v>
      </c>
      <c r="D240" s="253"/>
      <c r="E240" s="253"/>
      <c r="F240" s="253"/>
      <c r="G240" s="253"/>
      <c r="H240" s="267"/>
      <c r="I240" s="267"/>
      <c r="J240" s="267"/>
      <c r="K240" s="267"/>
      <c r="L240" s="267"/>
      <c r="M240" s="267"/>
      <c r="N240" s="267"/>
      <c r="O240" s="267"/>
      <c r="P240" s="267"/>
      <c r="Q240" s="267"/>
      <c r="R240" s="267"/>
      <c r="S240" s="267"/>
      <c r="T240" s="267"/>
      <c r="U240" s="267"/>
      <c r="V240" s="267"/>
      <c r="W240" s="267"/>
      <c r="X240" s="267"/>
      <c r="Y240" s="267"/>
      <c r="Z240" s="267"/>
      <c r="AA240" s="267"/>
      <c r="AB240" s="267"/>
      <c r="AC240" s="267"/>
      <c r="AD240" s="267"/>
      <c r="AE240" s="267"/>
      <c r="AF240" s="267"/>
      <c r="AG240" s="267"/>
      <c r="AH240" s="267"/>
      <c r="AI240" s="267"/>
      <c r="AJ240" s="267"/>
      <c r="AK240" s="267"/>
      <c r="AL240" s="267"/>
      <c r="AM240" s="267"/>
      <c r="AN240" s="267"/>
      <c r="AO240" s="267"/>
      <c r="AP240" s="267"/>
      <c r="AQ240" s="253"/>
      <c r="AR240" s="255"/>
      <c r="AS240" s="243"/>
      <c r="AT240" s="243"/>
      <c r="AU240" s="243"/>
    </row>
    <row r="241" spans="1:47" hidden="1" outlineLevel="3" collapsed="1" x14ac:dyDescent="0.35">
      <c r="A241" s="243"/>
      <c r="B241" s="252"/>
      <c r="C241" s="245">
        <f>INT(MAX($C$245:$C$358))</f>
        <v>4</v>
      </c>
      <c r="D241" s="268"/>
      <c r="E241" s="325"/>
      <c r="F241" s="325"/>
      <c r="G241" s="268"/>
      <c r="H241" s="325" t="s">
        <v>496</v>
      </c>
      <c r="I241" s="325"/>
      <c r="J241" s="325"/>
      <c r="K241" s="276">
        <v>0</v>
      </c>
      <c r="L241" s="276">
        <v>0</v>
      </c>
      <c r="M241" s="276">
        <v>0</v>
      </c>
      <c r="N241" s="276">
        <v>0</v>
      </c>
      <c r="O241" s="276">
        <v>0</v>
      </c>
      <c r="P241" s="276">
        <v>0</v>
      </c>
      <c r="Q241" s="276">
        <v>1</v>
      </c>
      <c r="R241" s="276">
        <v>0</v>
      </c>
      <c r="S241" s="276">
        <v>1</v>
      </c>
      <c r="T241" s="276">
        <v>2</v>
      </c>
      <c r="U241" s="276">
        <v>3</v>
      </c>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389</v>
      </c>
      <c r="C242" s="245">
        <f>INT(MAX($C$245:$C$358))+1</f>
        <v>5</v>
      </c>
      <c r="D242" s="268" t="s">
        <v>390</v>
      </c>
      <c r="E242" s="325"/>
      <c r="F242" s="325"/>
      <c r="G242" s="268"/>
      <c r="H242" s="325" t="s">
        <v>497</v>
      </c>
      <c r="I242" s="325"/>
      <c r="J242" s="325"/>
      <c r="K242" s="325"/>
      <c r="L242" s="325"/>
      <c r="M242" s="325"/>
      <c r="N242" s="276">
        <v>0</v>
      </c>
      <c r="O242" s="276">
        <v>1</v>
      </c>
      <c r="P242" s="276">
        <v>2</v>
      </c>
      <c r="Q242" s="276">
        <v>2</v>
      </c>
      <c r="R242" s="325"/>
      <c r="S242" s="325"/>
      <c r="T242" s="325"/>
      <c r="U242" s="325"/>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hidden="1" outlineLevel="4" x14ac:dyDescent="0.35">
      <c r="A243" s="243"/>
      <c r="B243" s="252" t="s">
        <v>389</v>
      </c>
      <c r="C243" s="245">
        <f>INT(MAX($C$245:$C$358))+1</f>
        <v>5</v>
      </c>
      <c r="D243" s="268" t="s">
        <v>390</v>
      </c>
      <c r="E243" s="325"/>
      <c r="F243" s="325"/>
      <c r="G243" s="268"/>
      <c r="H243" s="325" t="s">
        <v>976</v>
      </c>
      <c r="I243" s="325"/>
      <c r="J243" s="325"/>
      <c r="K243" s="325"/>
      <c r="L243" s="325"/>
      <c r="M243" s="325"/>
      <c r="N243" s="325"/>
      <c r="O243" s="325"/>
      <c r="P243" s="325"/>
      <c r="Q243" s="325"/>
      <c r="R243" s="276">
        <v>0</v>
      </c>
      <c r="S243" s="276">
        <v>3</v>
      </c>
      <c r="T243" s="276">
        <v>4</v>
      </c>
      <c r="U243" s="276">
        <v>4</v>
      </c>
      <c r="V243" s="325"/>
      <c r="W243" s="325"/>
      <c r="X243" s="325"/>
      <c r="Y243" s="325"/>
      <c r="Z243" s="325"/>
      <c r="AA243" s="325"/>
      <c r="AB243" s="325"/>
      <c r="AC243" s="325"/>
      <c r="AD243" s="325"/>
      <c r="AE243" s="325"/>
      <c r="AF243" s="325"/>
      <c r="AG243" s="325"/>
      <c r="AH243" s="325"/>
      <c r="AI243" s="325"/>
      <c r="AJ243" s="325"/>
      <c r="AK243" s="325"/>
      <c r="AL243" s="325"/>
      <c r="AM243" s="325"/>
      <c r="AN243" s="325"/>
      <c r="AO243" s="325"/>
      <c r="AP243" s="325"/>
      <c r="AQ243" s="268"/>
      <c r="AR243" s="255"/>
      <c r="AS243" s="243"/>
      <c r="AT243" s="243"/>
      <c r="AU243" s="243"/>
    </row>
    <row r="244" spans="1:47" outlineLevel="1" x14ac:dyDescent="0.35">
      <c r="A244" s="243"/>
      <c r="B244" s="252"/>
      <c r="C244" s="245">
        <f>INT($C$233)+1</f>
        <v>2</v>
      </c>
      <c r="D244" s="268"/>
      <c r="E244" s="325"/>
      <c r="F244" s="325"/>
      <c r="G244" s="268"/>
      <c r="H244" s="328" t="s">
        <v>498</v>
      </c>
      <c r="I244" s="286"/>
      <c r="J244" s="286"/>
      <c r="K244" s="258"/>
      <c r="L244" s="258"/>
      <c r="M244" s="258"/>
      <c r="N244" s="258"/>
      <c r="O244" s="258"/>
      <c r="P244" s="258"/>
      <c r="Q244" s="258"/>
      <c r="R244" s="258"/>
      <c r="S244" s="258"/>
      <c r="T244" s="258"/>
      <c r="U244" s="258"/>
      <c r="V244" s="258"/>
      <c r="W244" s="258"/>
      <c r="X244" s="258"/>
      <c r="Y244" s="258"/>
      <c r="Z244" s="317"/>
      <c r="AA244" s="317"/>
      <c r="AB244" s="317"/>
      <c r="AC244" s="317"/>
      <c r="AD244" s="317"/>
      <c r="AE244" s="317"/>
      <c r="AF244" s="317"/>
      <c r="AG244" s="317"/>
      <c r="AH244" s="317"/>
      <c r="AI244" s="317"/>
      <c r="AJ244" s="317"/>
      <c r="AK244" s="317"/>
      <c r="AL244" s="317"/>
      <c r="AM244" s="317"/>
      <c r="AN244" s="317"/>
      <c r="AO244" s="317"/>
      <c r="AP244" s="317"/>
      <c r="AQ244" s="268"/>
      <c r="AR244" s="255"/>
      <c r="AS244" s="243"/>
      <c r="AT244" s="243"/>
      <c r="AU244" s="243"/>
    </row>
    <row r="245" spans="1:47" ht="5.15" hidden="1" customHeight="1" outlineLevel="3" x14ac:dyDescent="0.35">
      <c r="A245" s="243"/>
      <c r="B245" s="252"/>
      <c r="C245" s="245">
        <f>INT($C$233)+3.005</f>
        <v>4.0049999999999999</v>
      </c>
      <c r="D245" s="268" t="s">
        <v>391</v>
      </c>
      <c r="E245" s="268"/>
      <c r="F245" s="268"/>
      <c r="G245" s="268"/>
      <c r="H245" s="329"/>
      <c r="I245" s="329"/>
      <c r="J245" s="329"/>
      <c r="K245" s="329"/>
      <c r="L245" s="329"/>
      <c r="M245" s="329"/>
      <c r="N245" s="329"/>
      <c r="O245" s="329"/>
      <c r="P245" s="329"/>
      <c r="Q245" s="329"/>
      <c r="R245" s="329"/>
      <c r="S245" s="329"/>
      <c r="T245" s="329"/>
      <c r="U245" s="329"/>
      <c r="V245" s="329"/>
      <c r="W245" s="329"/>
      <c r="X245" s="329"/>
      <c r="Y245" s="329"/>
      <c r="Z245" s="329"/>
      <c r="AA245" s="329"/>
      <c r="AB245" s="270"/>
      <c r="AC245" s="270"/>
      <c r="AD245" s="270"/>
      <c r="AE245" s="270"/>
      <c r="AF245" s="270"/>
      <c r="AG245" s="270"/>
      <c r="AH245" s="270"/>
      <c r="AI245" s="270"/>
      <c r="AJ245" s="270"/>
      <c r="AK245" s="270"/>
      <c r="AL245" s="270"/>
      <c r="AM245" s="270"/>
      <c r="AN245" s="270"/>
      <c r="AO245" s="270"/>
      <c r="AP245" s="270"/>
      <c r="AQ245" s="268"/>
      <c r="AR245" s="255"/>
      <c r="AS245" s="243"/>
      <c r="AT245" s="243"/>
      <c r="AU245" s="243"/>
    </row>
    <row r="246" spans="1:47" outlineLevel="2" x14ac:dyDescent="0.35">
      <c r="A246" s="243"/>
      <c r="B246" s="252"/>
      <c r="C246" s="245">
        <f>INT($C$233)+2</f>
        <v>3</v>
      </c>
      <c r="D246" s="268"/>
      <c r="E246" s="325"/>
      <c r="F246" s="325"/>
      <c r="G246" s="268"/>
      <c r="H246" s="272" t="s">
        <v>499</v>
      </c>
      <c r="I246" s="272"/>
      <c r="J246" s="272"/>
      <c r="K246" s="315">
        <v>1</v>
      </c>
      <c r="L246" s="315">
        <v>6</v>
      </c>
      <c r="M246" s="315">
        <v>7</v>
      </c>
      <c r="N246" s="272"/>
      <c r="O246" s="272"/>
      <c r="P246" s="272"/>
      <c r="Q246" s="272"/>
      <c r="R246" s="272"/>
      <c r="S246" s="272"/>
      <c r="T246" s="272"/>
      <c r="U246" s="272"/>
      <c r="V246" s="272"/>
      <c r="W246" s="272"/>
      <c r="X246" s="272"/>
      <c r="Y246" s="272"/>
      <c r="Z246" s="272"/>
      <c r="AA246" s="272"/>
      <c r="AB246" s="330"/>
      <c r="AC246" s="330"/>
      <c r="AD246" s="330"/>
      <c r="AE246" s="330"/>
      <c r="AF246" s="330"/>
      <c r="AG246" s="330"/>
      <c r="AH246" s="330"/>
      <c r="AI246" s="330"/>
      <c r="AJ246" s="330"/>
      <c r="AK246" s="330"/>
      <c r="AL246" s="330"/>
      <c r="AM246" s="330"/>
      <c r="AN246" s="330"/>
      <c r="AO246" s="330"/>
      <c r="AP246" s="330"/>
      <c r="AQ246" s="268"/>
      <c r="AR246" s="255"/>
      <c r="AS246" s="243"/>
      <c r="AT246" s="243"/>
      <c r="AU246" s="243"/>
    </row>
    <row r="247" spans="1:47" outlineLevel="2" collapsed="1" x14ac:dyDescent="0.35">
      <c r="A247" s="243"/>
      <c r="B247" s="252"/>
      <c r="C247" s="245">
        <f>INT($C$233)+2</f>
        <v>3</v>
      </c>
      <c r="D247" s="268"/>
      <c r="E247" s="325"/>
      <c r="F247" s="325"/>
      <c r="G247" s="268"/>
      <c r="H247" s="273" t="s">
        <v>500</v>
      </c>
      <c r="I247" s="273"/>
      <c r="J247" s="273"/>
      <c r="K247" s="273"/>
      <c r="L247" s="273"/>
      <c r="M247" s="273"/>
      <c r="N247" s="273"/>
      <c r="O247" s="273"/>
      <c r="P247" s="273"/>
      <c r="Q247" s="273"/>
      <c r="R247" s="315" t="b">
        <v>1</v>
      </c>
      <c r="S247" s="315" t="b">
        <v>0</v>
      </c>
      <c r="T247" s="315" t="b">
        <v>0</v>
      </c>
      <c r="U247" s="315" t="b">
        <v>0</v>
      </c>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idden="1" outlineLevel="3" x14ac:dyDescent="0.35">
      <c r="A248" s="243"/>
      <c r="B248" s="252"/>
      <c r="C248" s="245">
        <f>INT($C$233)+3</f>
        <v>4</v>
      </c>
      <c r="D248" s="268"/>
      <c r="E248" s="325"/>
      <c r="F248" s="325"/>
      <c r="G248" s="268"/>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68"/>
      <c r="AR248" s="255"/>
      <c r="AS248" s="243"/>
      <c r="AT248" s="243"/>
      <c r="AU248" s="243"/>
    </row>
    <row r="249" spans="1:47" ht="5.15" customHeight="1" outlineLevel="2" x14ac:dyDescent="0.35">
      <c r="A249" s="243"/>
      <c r="B249" s="252"/>
      <c r="C249" s="245">
        <f>INT($C$233)+2.005</f>
        <v>3.0049999999999999</v>
      </c>
      <c r="D249" s="268"/>
      <c r="E249" s="268"/>
      <c r="F249" s="268"/>
      <c r="G249" s="268"/>
      <c r="H249" s="268"/>
      <c r="I249" s="268"/>
      <c r="J249" s="268"/>
      <c r="K249" s="268"/>
      <c r="L249" s="268"/>
      <c r="M249" s="268"/>
      <c r="N249" s="268"/>
      <c r="O249" s="268"/>
      <c r="P249" s="268"/>
      <c r="Q249" s="268"/>
      <c r="R249" s="268"/>
      <c r="S249" s="268"/>
      <c r="T249" s="268"/>
      <c r="U249" s="268"/>
      <c r="V249" s="268"/>
      <c r="W249" s="268"/>
      <c r="X249" s="268"/>
      <c r="Y249" s="268"/>
      <c r="Z249" s="268"/>
      <c r="AA249" s="268"/>
      <c r="AB249" s="268"/>
      <c r="AC249" s="268"/>
      <c r="AD249" s="268"/>
      <c r="AE249" s="268"/>
      <c r="AF249" s="268"/>
      <c r="AG249" s="268"/>
      <c r="AH249" s="268"/>
      <c r="AI249" s="268"/>
      <c r="AJ249" s="268"/>
      <c r="AK249" s="268"/>
      <c r="AL249" s="268"/>
      <c r="AM249" s="268"/>
      <c r="AN249" s="268"/>
      <c r="AO249" s="268"/>
      <c r="AP249" s="268"/>
      <c r="AQ249" s="268" t="s">
        <v>395</v>
      </c>
      <c r="AR249" s="255"/>
      <c r="AS249" s="243"/>
      <c r="AT249" s="243"/>
      <c r="AU249" s="243"/>
    </row>
    <row r="250" spans="1:47" outlineLevel="1" x14ac:dyDescent="0.35">
      <c r="A250" s="243"/>
      <c r="B250" s="252"/>
      <c r="C250" s="245">
        <f>INT($C$233)+1</f>
        <v>2</v>
      </c>
      <c r="D250" s="268"/>
      <c r="E250" s="325"/>
      <c r="F250" s="325"/>
      <c r="G250" s="268"/>
      <c r="H250" s="328" t="s">
        <v>501</v>
      </c>
      <c r="I250" s="258" t="s">
        <v>502</v>
      </c>
      <c r="J250" s="331"/>
      <c r="K250" s="258" t="s">
        <v>503</v>
      </c>
      <c r="L250" s="258"/>
      <c r="M250" s="258"/>
      <c r="N250" s="258"/>
      <c r="O250" s="258"/>
      <c r="P250" s="258"/>
      <c r="Q250" s="258"/>
      <c r="R250" s="317"/>
      <c r="S250" s="258"/>
      <c r="T250" s="258"/>
      <c r="U250" s="258"/>
      <c r="V250" s="258"/>
      <c r="W250" s="258"/>
      <c r="X250" s="258"/>
      <c r="Y250" s="258"/>
      <c r="Z250" s="317"/>
      <c r="AA250" s="317"/>
      <c r="AB250" s="317"/>
      <c r="AC250" s="317"/>
      <c r="AD250" s="317"/>
      <c r="AE250" s="317"/>
      <c r="AF250" s="317"/>
      <c r="AG250" s="317"/>
      <c r="AH250" s="317"/>
      <c r="AI250" s="317"/>
      <c r="AJ250" s="317"/>
      <c r="AK250" s="317"/>
      <c r="AL250" s="317"/>
      <c r="AM250" s="317"/>
      <c r="AN250" s="317"/>
      <c r="AO250" s="317"/>
      <c r="AP250" s="317"/>
      <c r="AQ250" s="268"/>
      <c r="AR250" s="255"/>
      <c r="AS250" s="243"/>
      <c r="AT250" s="243"/>
      <c r="AU250" s="243"/>
    </row>
    <row r="251" spans="1:47" ht="5.15" hidden="1" customHeight="1" outlineLevel="3" x14ac:dyDescent="0.35">
      <c r="A251" s="243"/>
      <c r="B251" s="252"/>
      <c r="C251" s="245">
        <f>INT($C$233)+3.005</f>
        <v>4.0049999999999999</v>
      </c>
      <c r="D251" s="268" t="s">
        <v>391</v>
      </c>
      <c r="E251" s="268"/>
      <c r="F251" s="268"/>
      <c r="G251" s="268"/>
      <c r="H251" s="268"/>
      <c r="I251" s="268"/>
      <c r="J251" s="268"/>
      <c r="K251" s="268"/>
      <c r="L251" s="268"/>
      <c r="M251" s="268"/>
      <c r="N251" s="268"/>
      <c r="O251" s="268"/>
      <c r="P251" s="268"/>
      <c r="Q251" s="268"/>
      <c r="R251" s="268"/>
      <c r="S251" s="268"/>
      <c r="T251" s="268"/>
      <c r="U251" s="268"/>
      <c r="V251" s="268"/>
      <c r="W251" s="268"/>
      <c r="X251" s="268"/>
      <c r="Y251" s="268"/>
      <c r="Z251" s="268"/>
      <c r="AA251" s="268"/>
      <c r="AB251" s="268"/>
      <c r="AC251" s="268"/>
      <c r="AD251" s="268"/>
      <c r="AE251" s="268"/>
      <c r="AF251" s="268"/>
      <c r="AG251" s="268"/>
      <c r="AH251" s="268"/>
      <c r="AI251" s="268"/>
      <c r="AJ251" s="268"/>
      <c r="AK251" s="268"/>
      <c r="AL251" s="268"/>
      <c r="AM251" s="268"/>
      <c r="AN251" s="268"/>
      <c r="AO251" s="268"/>
      <c r="AP251" s="268"/>
      <c r="AQ251" s="268"/>
      <c r="AR251" s="255"/>
      <c r="AS251" s="243"/>
      <c r="AT251" s="243"/>
      <c r="AU251" s="243"/>
    </row>
    <row r="252" spans="1:47" outlineLevel="2" x14ac:dyDescent="0.35">
      <c r="A252" s="243"/>
      <c r="B252" s="252"/>
      <c r="C252" s="245">
        <f>INT($C$233)+2</f>
        <v>3</v>
      </c>
      <c r="D252" s="268"/>
      <c r="E252" s="325"/>
      <c r="F252" s="325"/>
      <c r="G252" s="268"/>
      <c r="H252" s="332" t="s">
        <v>829</v>
      </c>
      <c r="I252" s="333" t="b">
        <v>0</v>
      </c>
      <c r="J252" s="333" t="b">
        <v>0</v>
      </c>
      <c r="K252" s="334">
        <f t="shared" ref="K252:Q252" si="30">DATE($I$255,MONTH(INDEX($N$261:$Q$261,1,K$241+1)),DAY(INDEX($N$261:$Q$261,1,K$241+1)))</f>
        <v>43586</v>
      </c>
      <c r="L252" s="334">
        <f t="shared" si="30"/>
        <v>43586</v>
      </c>
      <c r="M252" s="334">
        <f t="shared" si="30"/>
        <v>43586</v>
      </c>
      <c r="N252" s="334">
        <f t="shared" si="30"/>
        <v>43586</v>
      </c>
      <c r="O252" s="334">
        <f t="shared" si="30"/>
        <v>43586</v>
      </c>
      <c r="P252" s="334">
        <f t="shared" si="30"/>
        <v>43586</v>
      </c>
      <c r="Q252" s="334">
        <f t="shared" si="30"/>
        <v>43586</v>
      </c>
      <c r="R252" s="273"/>
      <c r="S252" s="273"/>
      <c r="T252" s="273"/>
      <c r="U252" s="273"/>
      <c r="V252" s="273"/>
      <c r="W252" s="295" t="s">
        <v>504</v>
      </c>
      <c r="X252" s="295"/>
      <c r="Y252" s="295"/>
      <c r="Z252" s="295"/>
      <c r="AA252" s="295"/>
      <c r="AB252" s="273"/>
      <c r="AC252" s="911" t="s">
        <v>505</v>
      </c>
      <c r="AD252" s="912"/>
      <c r="AE252" s="912"/>
      <c r="AF252" s="913"/>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INT($C$233)+2</f>
        <v>3</v>
      </c>
      <c r="D253" s="268"/>
      <c r="E253" s="325"/>
      <c r="F253" s="325"/>
      <c r="G253" s="268"/>
      <c r="H253" s="537" t="s">
        <v>828</v>
      </c>
      <c r="I253" s="333" t="b">
        <v>0</v>
      </c>
      <c r="J253" s="333" t="b">
        <v>0</v>
      </c>
      <c r="K253" s="337">
        <f>DATE($I$255,MONTH(INDEX($N$269:$Q$269,1,K$241+1)),DAY(INDEX($N$269:$Q$269,1,K$241+1)))</f>
        <v>43620</v>
      </c>
      <c r="L253" s="337">
        <f t="shared" ref="L253:Q253" si="31">DATE($I$255,MONTH(INDEX($N$269:$Q$269,1,L$241+1)),DAY(INDEX($N$269:$Q$269,1,L$241+1)))</f>
        <v>43620</v>
      </c>
      <c r="M253" s="337">
        <f t="shared" si="31"/>
        <v>43620</v>
      </c>
      <c r="N253" s="337">
        <f t="shared" si="31"/>
        <v>43620</v>
      </c>
      <c r="O253" s="337">
        <f t="shared" si="31"/>
        <v>43620</v>
      </c>
      <c r="P253" s="337">
        <f t="shared" si="31"/>
        <v>43620</v>
      </c>
      <c r="Q253" s="337">
        <f t="shared" si="31"/>
        <v>43620</v>
      </c>
      <c r="R253" s="273"/>
      <c r="S253" s="273"/>
      <c r="T253" s="273"/>
      <c r="U253" s="273"/>
      <c r="V253" s="273"/>
      <c r="W253" s="295"/>
      <c r="X253" s="295"/>
      <c r="Y253" s="295"/>
      <c r="Z253" s="295"/>
      <c r="AA253" s="295"/>
      <c r="AB253" s="273"/>
      <c r="AC253" s="914"/>
      <c r="AD253" s="915"/>
      <c r="AE253" s="915"/>
      <c r="AF253" s="916"/>
      <c r="AG253" s="273"/>
      <c r="AH253" s="273"/>
      <c r="AI253" s="273"/>
      <c r="AJ253" s="273"/>
      <c r="AK253" s="273"/>
      <c r="AL253" s="273"/>
      <c r="AM253" s="273"/>
      <c r="AN253" s="273"/>
      <c r="AO253" s="273"/>
      <c r="AP253" s="273"/>
      <c r="AQ253" s="268"/>
      <c r="AR253" s="255"/>
      <c r="AS253" s="243"/>
      <c r="AT253" s="243"/>
      <c r="AU253" s="243"/>
    </row>
    <row r="254" spans="1:47" outlineLevel="2" x14ac:dyDescent="0.35">
      <c r="A254" s="243"/>
      <c r="B254" s="252"/>
      <c r="C254" s="245">
        <f>INT($C$233)+2</f>
        <v>3</v>
      </c>
      <c r="D254" s="268"/>
      <c r="E254" s="325"/>
      <c r="F254" s="325"/>
      <c r="G254" s="268"/>
      <c r="H254" s="335" t="s">
        <v>827</v>
      </c>
      <c r="I254" s="336" t="b">
        <f>NOT(OR(I252,I253))</f>
        <v>1</v>
      </c>
      <c r="J254" s="290" t="b">
        <v>1</v>
      </c>
      <c r="K254" s="347">
        <f t="shared" ref="K254:Q254" si="32">DATE($I$255,MONTH(INDEX($N$277:$Q$277,1,K$241+1)),DAY(INDEX($N$277:$Q$277,1,K$241+1)))</f>
        <v>43655</v>
      </c>
      <c r="L254" s="347">
        <f t="shared" si="32"/>
        <v>43655</v>
      </c>
      <c r="M254" s="347">
        <f t="shared" si="32"/>
        <v>43655</v>
      </c>
      <c r="N254" s="347">
        <f t="shared" si="32"/>
        <v>43655</v>
      </c>
      <c r="O254" s="347">
        <f t="shared" si="32"/>
        <v>43655</v>
      </c>
      <c r="P254" s="347">
        <f t="shared" si="32"/>
        <v>43655</v>
      </c>
      <c r="Q254" s="347">
        <f t="shared" si="32"/>
        <v>43655</v>
      </c>
      <c r="R254" s="273"/>
      <c r="S254" s="273"/>
      <c r="T254" s="273"/>
      <c r="U254" s="273"/>
      <c r="V254" s="273"/>
      <c r="W254" s="289"/>
      <c r="X254" s="289"/>
      <c r="Y254" s="289"/>
      <c r="Z254" s="289"/>
      <c r="AA254" s="289"/>
      <c r="AB254" s="289"/>
      <c r="AC254" s="917"/>
      <c r="AD254" s="918"/>
      <c r="AE254" s="918"/>
      <c r="AF254" s="919"/>
      <c r="AG254" s="289"/>
      <c r="AH254" s="289"/>
      <c r="AI254" s="289"/>
      <c r="AJ254" s="289"/>
      <c r="AK254" s="289"/>
      <c r="AL254" s="289"/>
      <c r="AM254" s="289"/>
      <c r="AN254" s="289"/>
      <c r="AO254" s="289"/>
      <c r="AP254" s="289"/>
      <c r="AQ254" s="268"/>
      <c r="AR254" s="255"/>
      <c r="AS254" s="243"/>
      <c r="AT254" s="243"/>
      <c r="AU254" s="243"/>
    </row>
    <row r="255" spans="1:47" outlineLevel="2" x14ac:dyDescent="0.35">
      <c r="A255" s="243"/>
      <c r="B255" s="252"/>
      <c r="C255" s="245">
        <f>INT($C$233)+3</f>
        <v>4</v>
      </c>
      <c r="D255" s="268"/>
      <c r="E255" s="325"/>
      <c r="F255" s="325"/>
      <c r="G255" s="268"/>
      <c r="H255" s="272" t="s">
        <v>506</v>
      </c>
      <c r="I255" s="409">
        <f>YEAR(MIN($N$258:$Q$281))-1</f>
        <v>2019</v>
      </c>
      <c r="J255" s="273"/>
      <c r="K255" s="273"/>
      <c r="L255" s="273"/>
      <c r="M255" s="273"/>
      <c r="N255" s="273"/>
      <c r="O255" s="273"/>
      <c r="P255" s="273"/>
      <c r="Q255" s="273"/>
      <c r="R255" s="273"/>
      <c r="S255" s="273"/>
      <c r="T255" s="273"/>
      <c r="U255" s="273"/>
      <c r="V255" s="273"/>
      <c r="W255" s="273"/>
      <c r="X255" s="273"/>
      <c r="Y255" s="273"/>
      <c r="Z255" s="273"/>
      <c r="AA255" s="273"/>
      <c r="AB255" s="273"/>
      <c r="AC255" s="911" t="s">
        <v>507</v>
      </c>
      <c r="AD255" s="912"/>
      <c r="AE255" s="912"/>
      <c r="AF255" s="913"/>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INT($C$233)+3</f>
        <v>4</v>
      </c>
      <c r="D256" s="268"/>
      <c r="E256" s="325"/>
      <c r="F256" s="325"/>
      <c r="G256" s="268"/>
      <c r="H256" s="273" t="s">
        <v>508</v>
      </c>
      <c r="I256" s="273">
        <f>YEAR(MIN(N252:Q254)+MIN(R359:U361))</f>
        <v>2019</v>
      </c>
      <c r="J256" s="273"/>
      <c r="K256" s="273"/>
      <c r="L256" s="273"/>
      <c r="M256" s="273"/>
      <c r="N256" s="273"/>
      <c r="O256" s="273"/>
      <c r="P256" s="273"/>
      <c r="Q256" s="273"/>
      <c r="R256" s="273"/>
      <c r="S256" s="273"/>
      <c r="T256" s="273"/>
      <c r="U256" s="273"/>
      <c r="V256" s="273"/>
      <c r="W256" s="273"/>
      <c r="X256" s="273"/>
      <c r="Y256" s="273"/>
      <c r="Z256" s="273"/>
      <c r="AA256" s="273"/>
      <c r="AB256" s="273"/>
      <c r="AC256" s="917"/>
      <c r="AD256" s="918"/>
      <c r="AE256" s="918"/>
      <c r="AF256" s="919"/>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INT($C$233)+2</f>
        <v>3</v>
      </c>
      <c r="D257" s="268"/>
      <c r="E257" s="325" t="s">
        <v>509</v>
      </c>
      <c r="F257" s="325"/>
      <c r="G257" s="268"/>
      <c r="H257" s="338" t="s">
        <v>510</v>
      </c>
      <c r="I257" s="296" t="s">
        <v>511</v>
      </c>
      <c r="J257" s="339"/>
      <c r="K257" s="276">
        <f>COUNTA($H$258:$H$313)</f>
        <v>3</v>
      </c>
      <c r="L257" s="276">
        <f>COUNTA($I$258:$I$313)/K257</f>
        <v>8</v>
      </c>
      <c r="M257" s="340">
        <v>-8</v>
      </c>
      <c r="N257" s="296" t="s">
        <v>791</v>
      </c>
      <c r="O257" s="296"/>
      <c r="P257" s="296"/>
      <c r="Q257" s="296"/>
      <c r="R257" s="296" t="s">
        <v>512</v>
      </c>
      <c r="S257" s="296"/>
      <c r="T257" s="296"/>
      <c r="U257" s="296"/>
      <c r="V257" s="273"/>
      <c r="W257" s="341" t="s">
        <v>513</v>
      </c>
      <c r="X257" s="341" t="s">
        <v>514</v>
      </c>
      <c r="Y257" s="341" t="s">
        <v>515</v>
      </c>
      <c r="Z257" s="341" t="s">
        <v>516</v>
      </c>
      <c r="AA257" s="342"/>
      <c r="AB257" s="273"/>
      <c r="AC257" s="341" t="s">
        <v>513</v>
      </c>
      <c r="AD257" s="341" t="s">
        <v>514</v>
      </c>
      <c r="AE257" s="341" t="s">
        <v>515</v>
      </c>
      <c r="AF257" s="341" t="s">
        <v>516</v>
      </c>
      <c r="AG257" s="273"/>
      <c r="AH257" s="273"/>
      <c r="AI257" s="273"/>
      <c r="AJ257" s="273"/>
      <c r="AK257" s="273"/>
      <c r="AL257" s="273"/>
      <c r="AM257" s="273"/>
      <c r="AN257" s="273"/>
      <c r="AO257" s="273"/>
      <c r="AP257" s="273"/>
      <c r="AQ257" s="268"/>
      <c r="AR257" s="255"/>
      <c r="AS257" s="243"/>
      <c r="AT257" s="243"/>
      <c r="AU257" s="243"/>
    </row>
    <row r="258" spans="1:47" outlineLevel="2" x14ac:dyDescent="0.35">
      <c r="A258" s="243"/>
      <c r="B258" s="252"/>
      <c r="C258" s="245">
        <f>INT($C$233)+2</f>
        <v>3</v>
      </c>
      <c r="D258" s="268"/>
      <c r="E258" s="325">
        <v>1</v>
      </c>
      <c r="F258" s="325"/>
      <c r="G258" s="268"/>
      <c r="H258" s="289" t="str">
        <f>H$252</f>
        <v>Aut</v>
      </c>
      <c r="I258" s="343">
        <v>0</v>
      </c>
      <c r="J258" s="344" t="s">
        <v>517</v>
      </c>
      <c r="K258" s="345">
        <f>N258-150</f>
        <v>43802</v>
      </c>
      <c r="L258" s="345">
        <f>K258+17/2</f>
        <v>43810.5</v>
      </c>
      <c r="M258" s="273"/>
      <c r="N258" s="346">
        <v>43952</v>
      </c>
      <c r="O258" s="346">
        <v>43952</v>
      </c>
      <c r="P258" s="346">
        <v>43952</v>
      </c>
      <c r="Q258" s="346">
        <v>43952</v>
      </c>
      <c r="R258" s="347">
        <f t="shared" ref="R258:U281" si="33">DATE($I$255,MONTH(INDEX($N258:$Q258,1,R$241+1)),DAY(INDEX($N258:$Q258,1,R$241+1)))</f>
        <v>43586</v>
      </c>
      <c r="S258" s="347">
        <f t="shared" si="33"/>
        <v>43586</v>
      </c>
      <c r="T258" s="347">
        <f t="shared" si="33"/>
        <v>43586</v>
      </c>
      <c r="U258" s="347">
        <f t="shared" si="33"/>
        <v>43586</v>
      </c>
      <c r="V258" s="273"/>
      <c r="W258" s="348">
        <f t="shared" ref="W258:W281" si="34">((N258-150)-INDEX(N$252:N$254,$E258,1))/30.5</f>
        <v>7.081967213114754</v>
      </c>
      <c r="X258" s="348">
        <f t="shared" ref="X258:X281" si="35">((O258-150)-INDEX(O$252:O$254,$E258,1))/30.5</f>
        <v>7.081967213114754</v>
      </c>
      <c r="Y258" s="348">
        <f t="shared" ref="Y258:Y281" si="36">((P258-150)-INDEX(P$252:P$254,$E258,1))/30.5</f>
        <v>7.081967213114754</v>
      </c>
      <c r="Z258" s="348">
        <f t="shared" ref="Z258:Z281" si="37">((Q258-150)-INDEX(Q$252:Q$254,$E258,1))/30.5</f>
        <v>7.081967213114754</v>
      </c>
      <c r="AA258" s="349"/>
      <c r="AB258" s="273"/>
      <c r="AC258" s="350">
        <v>0</v>
      </c>
      <c r="AD258" s="351">
        <v>0</v>
      </c>
      <c r="AE258" s="351">
        <v>0</v>
      </c>
      <c r="AF258" s="352">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INT($C$233)+3</f>
        <v>4</v>
      </c>
      <c r="D259" s="268"/>
      <c r="E259" s="325">
        <v>1</v>
      </c>
      <c r="F259" s="325"/>
      <c r="G259" s="268"/>
      <c r="H259" s="273"/>
      <c r="I259" s="343">
        <v>1</v>
      </c>
      <c r="J259" s="353" t="s">
        <v>518</v>
      </c>
      <c r="K259" s="345">
        <f>N259-150</f>
        <v>44167</v>
      </c>
      <c r="L259" s="345">
        <f>K259+17/2</f>
        <v>44175.5</v>
      </c>
      <c r="M259" s="273"/>
      <c r="N259" s="346">
        <v>44317</v>
      </c>
      <c r="O259" s="346">
        <v>44317</v>
      </c>
      <c r="P259" s="346">
        <v>44317</v>
      </c>
      <c r="Q259" s="346">
        <v>44317</v>
      </c>
      <c r="R259" s="347">
        <f t="shared" si="33"/>
        <v>43586</v>
      </c>
      <c r="S259" s="347">
        <f t="shared" si="33"/>
        <v>43586</v>
      </c>
      <c r="T259" s="347">
        <f t="shared" si="33"/>
        <v>43586</v>
      </c>
      <c r="U259" s="347">
        <f t="shared" si="33"/>
        <v>43586</v>
      </c>
      <c r="V259" s="273"/>
      <c r="W259" s="354">
        <f t="shared" si="34"/>
        <v>19.049180327868854</v>
      </c>
      <c r="X259" s="354">
        <f t="shared" si="35"/>
        <v>19.049180327868854</v>
      </c>
      <c r="Y259" s="354">
        <f t="shared" si="36"/>
        <v>19.049180327868854</v>
      </c>
      <c r="Z259" s="354">
        <f t="shared" si="37"/>
        <v>19.049180327868854</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ref="C260:C265" si="38">INT($C$233+3)</f>
        <v>4</v>
      </c>
      <c r="D260" s="268"/>
      <c r="E260" s="325">
        <v>1</v>
      </c>
      <c r="F260" s="325"/>
      <c r="G260" s="268"/>
      <c r="H260" s="273"/>
      <c r="I260" s="343">
        <v>2</v>
      </c>
      <c r="J260" s="359" t="s">
        <v>519</v>
      </c>
      <c r="K260" s="360"/>
      <c r="L260" s="273"/>
      <c r="M260" s="273"/>
      <c r="N260" s="361">
        <f t="shared" ref="N260:Q265" si="39">DATEVALUE(DAY(N259)&amp;"/"&amp;MONTH(N259)&amp;"/"&amp;YEAR(N259)+1)</f>
        <v>44682</v>
      </c>
      <c r="O260" s="361">
        <f t="shared" si="39"/>
        <v>44682</v>
      </c>
      <c r="P260" s="361">
        <f t="shared" si="39"/>
        <v>44682</v>
      </c>
      <c r="Q260" s="361">
        <f t="shared" si="39"/>
        <v>44682</v>
      </c>
      <c r="R260" s="347">
        <f t="shared" si="33"/>
        <v>43586</v>
      </c>
      <c r="S260" s="347">
        <f t="shared" si="33"/>
        <v>43586</v>
      </c>
      <c r="T260" s="347">
        <f t="shared" si="33"/>
        <v>43586</v>
      </c>
      <c r="U260" s="347">
        <f t="shared" si="33"/>
        <v>43586</v>
      </c>
      <c r="V260" s="273"/>
      <c r="W260" s="354">
        <f t="shared" si="34"/>
        <v>31.016393442622952</v>
      </c>
      <c r="X260" s="354">
        <f t="shared" si="35"/>
        <v>31.016393442622952</v>
      </c>
      <c r="Y260" s="354">
        <f t="shared" si="36"/>
        <v>31.016393442622952</v>
      </c>
      <c r="Z260" s="354">
        <f t="shared" si="37"/>
        <v>31.016393442622952</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3</v>
      </c>
      <c r="J261" s="272" t="s">
        <v>520</v>
      </c>
      <c r="K261" s="273"/>
      <c r="L261" s="273"/>
      <c r="M261" s="273"/>
      <c r="N261" s="361">
        <f t="shared" si="39"/>
        <v>45047</v>
      </c>
      <c r="O261" s="361">
        <f t="shared" si="39"/>
        <v>45047</v>
      </c>
      <c r="P261" s="361">
        <f t="shared" si="39"/>
        <v>45047</v>
      </c>
      <c r="Q261" s="361">
        <f t="shared" si="39"/>
        <v>45047</v>
      </c>
      <c r="R261" s="347">
        <f t="shared" si="33"/>
        <v>43586</v>
      </c>
      <c r="S261" s="347">
        <f t="shared" si="33"/>
        <v>43586</v>
      </c>
      <c r="T261" s="347">
        <f t="shared" si="33"/>
        <v>43586</v>
      </c>
      <c r="U261" s="347">
        <f t="shared" si="33"/>
        <v>43586</v>
      </c>
      <c r="V261" s="273"/>
      <c r="W261" s="354">
        <f t="shared" si="34"/>
        <v>42.983606557377051</v>
      </c>
      <c r="X261" s="354">
        <f t="shared" si="35"/>
        <v>42.983606557377051</v>
      </c>
      <c r="Y261" s="354">
        <f t="shared" si="36"/>
        <v>42.983606557377051</v>
      </c>
      <c r="Z261" s="354">
        <f t="shared" si="37"/>
        <v>42.983606557377051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4</v>
      </c>
      <c r="J262" s="273" t="s">
        <v>521</v>
      </c>
      <c r="K262" s="273"/>
      <c r="L262" s="273"/>
      <c r="M262" s="273"/>
      <c r="N262" s="361">
        <f t="shared" si="39"/>
        <v>45413</v>
      </c>
      <c r="O262" s="361">
        <f t="shared" si="39"/>
        <v>45413</v>
      </c>
      <c r="P262" s="361">
        <f t="shared" si="39"/>
        <v>45413</v>
      </c>
      <c r="Q262" s="361">
        <f t="shared" si="39"/>
        <v>45413</v>
      </c>
      <c r="R262" s="347">
        <f t="shared" si="33"/>
        <v>43586</v>
      </c>
      <c r="S262" s="347">
        <f t="shared" si="33"/>
        <v>43586</v>
      </c>
      <c r="T262" s="347">
        <f t="shared" si="33"/>
        <v>43586</v>
      </c>
      <c r="U262" s="347">
        <f t="shared" si="33"/>
        <v>43586</v>
      </c>
      <c r="V262" s="273"/>
      <c r="W262" s="354">
        <f t="shared" si="34"/>
        <v>54.983606557377051</v>
      </c>
      <c r="X262" s="354">
        <f t="shared" si="35"/>
        <v>54.983606557377051</v>
      </c>
      <c r="Y262" s="354">
        <f t="shared" si="36"/>
        <v>54.983606557377051</v>
      </c>
      <c r="Z262" s="354">
        <f t="shared" si="37"/>
        <v>54.983606557377051</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5</v>
      </c>
      <c r="J263" s="273" t="s">
        <v>522</v>
      </c>
      <c r="K263" s="273"/>
      <c r="L263" s="273"/>
      <c r="M263" s="273"/>
      <c r="N263" s="361">
        <f t="shared" si="39"/>
        <v>45778</v>
      </c>
      <c r="O263" s="361">
        <f t="shared" si="39"/>
        <v>45778</v>
      </c>
      <c r="P263" s="361">
        <f t="shared" si="39"/>
        <v>45778</v>
      </c>
      <c r="Q263" s="361">
        <f t="shared" si="39"/>
        <v>45778</v>
      </c>
      <c r="R263" s="347">
        <f t="shared" si="33"/>
        <v>43586</v>
      </c>
      <c r="S263" s="347">
        <f t="shared" si="33"/>
        <v>43586</v>
      </c>
      <c r="T263" s="347">
        <f t="shared" si="33"/>
        <v>43586</v>
      </c>
      <c r="U263" s="347">
        <f t="shared" si="33"/>
        <v>43586</v>
      </c>
      <c r="V263" s="273"/>
      <c r="W263" s="354">
        <f t="shared" si="34"/>
        <v>66.950819672131146</v>
      </c>
      <c r="X263" s="354">
        <f t="shared" si="35"/>
        <v>66.950819672131146</v>
      </c>
      <c r="Y263" s="354">
        <f t="shared" si="36"/>
        <v>66.950819672131146</v>
      </c>
      <c r="Z263" s="354">
        <f t="shared" si="37"/>
        <v>66.950819672131146</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6</v>
      </c>
      <c r="J264" s="273" t="s">
        <v>523</v>
      </c>
      <c r="K264" s="273"/>
      <c r="L264" s="273"/>
      <c r="M264" s="273"/>
      <c r="N264" s="361">
        <f t="shared" si="39"/>
        <v>46143</v>
      </c>
      <c r="O264" s="361">
        <f t="shared" si="39"/>
        <v>46143</v>
      </c>
      <c r="P264" s="361">
        <f t="shared" si="39"/>
        <v>46143</v>
      </c>
      <c r="Q264" s="361">
        <f t="shared" si="39"/>
        <v>46143</v>
      </c>
      <c r="R264" s="347">
        <f t="shared" si="33"/>
        <v>43586</v>
      </c>
      <c r="S264" s="347">
        <f t="shared" si="33"/>
        <v>43586</v>
      </c>
      <c r="T264" s="347">
        <f t="shared" si="33"/>
        <v>43586</v>
      </c>
      <c r="U264" s="347">
        <f t="shared" si="33"/>
        <v>43586</v>
      </c>
      <c r="V264" s="273"/>
      <c r="W264" s="354">
        <f t="shared" si="34"/>
        <v>78.918032786885249</v>
      </c>
      <c r="X264" s="354">
        <f t="shared" si="35"/>
        <v>78.918032786885249</v>
      </c>
      <c r="Y264" s="354">
        <f t="shared" si="36"/>
        <v>78.918032786885249</v>
      </c>
      <c r="Z264" s="354">
        <f t="shared" si="37"/>
        <v>78.918032786885249</v>
      </c>
      <c r="AA264" s="355"/>
      <c r="AB264" s="273"/>
      <c r="AC264" s="356">
        <v>0</v>
      </c>
      <c r="AD264" s="357">
        <v>0</v>
      </c>
      <c r="AE264" s="357">
        <v>0</v>
      </c>
      <c r="AF264" s="358">
        <v>0</v>
      </c>
      <c r="AG264" s="273"/>
      <c r="AH264" s="273"/>
      <c r="AI264" s="273"/>
      <c r="AJ264" s="273"/>
      <c r="AK264" s="273"/>
      <c r="AL264" s="273"/>
      <c r="AM264" s="273"/>
      <c r="AN264" s="273"/>
      <c r="AO264" s="273"/>
      <c r="AP264" s="273"/>
      <c r="AQ264" s="268"/>
      <c r="AR264" s="255"/>
      <c r="AS264" s="243"/>
      <c r="AT264" s="243"/>
      <c r="AU264" s="243"/>
    </row>
    <row r="265" spans="1:47" outlineLevel="3" x14ac:dyDescent="0.35">
      <c r="A265" s="243"/>
      <c r="B265" s="252"/>
      <c r="C265" s="245">
        <f t="shared" si="38"/>
        <v>4</v>
      </c>
      <c r="D265" s="268"/>
      <c r="E265" s="325">
        <v>1</v>
      </c>
      <c r="F265" s="325"/>
      <c r="G265" s="268"/>
      <c r="H265" s="273"/>
      <c r="I265" s="273">
        <v>7</v>
      </c>
      <c r="J265" s="273" t="s">
        <v>524</v>
      </c>
      <c r="K265" s="273"/>
      <c r="L265" s="273"/>
      <c r="M265" s="273"/>
      <c r="N265" s="361">
        <f t="shared" si="39"/>
        <v>46508</v>
      </c>
      <c r="O265" s="361">
        <f t="shared" si="39"/>
        <v>46508</v>
      </c>
      <c r="P265" s="361">
        <f t="shared" si="39"/>
        <v>46508</v>
      </c>
      <c r="Q265" s="361">
        <f t="shared" si="39"/>
        <v>46508</v>
      </c>
      <c r="R265" s="347">
        <f t="shared" si="33"/>
        <v>43586</v>
      </c>
      <c r="S265" s="347">
        <f t="shared" si="33"/>
        <v>43586</v>
      </c>
      <c r="T265" s="347">
        <f t="shared" si="33"/>
        <v>43586</v>
      </c>
      <c r="U265" s="347">
        <f t="shared" si="33"/>
        <v>43586</v>
      </c>
      <c r="V265" s="273"/>
      <c r="W265" s="362">
        <f t="shared" si="34"/>
        <v>90.885245901639351</v>
      </c>
      <c r="X265" s="362">
        <f t="shared" si="35"/>
        <v>90.885245901639351</v>
      </c>
      <c r="Y265" s="362">
        <f t="shared" si="36"/>
        <v>90.885245901639351</v>
      </c>
      <c r="Z265" s="362">
        <f t="shared" si="37"/>
        <v>90.885245901639351</v>
      </c>
      <c r="AA265" s="363"/>
      <c r="AB265" s="273"/>
      <c r="AC265" s="364">
        <v>0</v>
      </c>
      <c r="AD265" s="365">
        <v>0</v>
      </c>
      <c r="AE265" s="365">
        <v>0</v>
      </c>
      <c r="AF265" s="366">
        <v>0</v>
      </c>
      <c r="AG265" s="273"/>
      <c r="AH265" s="273"/>
      <c r="AI265" s="273"/>
      <c r="AJ265" s="273"/>
      <c r="AK265" s="273"/>
      <c r="AL265" s="273"/>
      <c r="AM265" s="273"/>
      <c r="AN265" s="273"/>
      <c r="AO265" s="273"/>
      <c r="AP265" s="273"/>
      <c r="AQ265" s="268"/>
      <c r="AR265" s="255"/>
      <c r="AS265" s="243"/>
      <c r="AT265" s="243"/>
      <c r="AU265" s="243"/>
    </row>
    <row r="266" spans="1:47" outlineLevel="2" collapsed="1" x14ac:dyDescent="0.35">
      <c r="A266" s="243"/>
      <c r="B266" s="252"/>
      <c r="C266" s="245">
        <f>INT($C$233)+2</f>
        <v>3</v>
      </c>
      <c r="D266" s="268"/>
      <c r="E266" s="325">
        <v>2</v>
      </c>
      <c r="F266" s="325"/>
      <c r="G266" s="268"/>
      <c r="H266" s="289" t="str">
        <f>H$253</f>
        <v>Win</v>
      </c>
      <c r="I266" s="273">
        <v>0</v>
      </c>
      <c r="J266" s="344" t="s">
        <v>517</v>
      </c>
      <c r="K266" s="345">
        <f>N266-150</f>
        <v>43836</v>
      </c>
      <c r="L266" s="345">
        <f>K266+17/2</f>
        <v>43844.5</v>
      </c>
      <c r="M266" s="273"/>
      <c r="N266" s="346">
        <v>43986</v>
      </c>
      <c r="O266" s="346">
        <v>43986</v>
      </c>
      <c r="P266" s="346">
        <v>43986</v>
      </c>
      <c r="Q266" s="346">
        <v>43986</v>
      </c>
      <c r="R266" s="347">
        <f t="shared" si="33"/>
        <v>43620</v>
      </c>
      <c r="S266" s="347">
        <f t="shared" si="33"/>
        <v>43620</v>
      </c>
      <c r="T266" s="347">
        <f t="shared" si="33"/>
        <v>43620</v>
      </c>
      <c r="U266" s="347">
        <f t="shared" si="33"/>
        <v>43620</v>
      </c>
      <c r="V266" s="273"/>
      <c r="W266" s="348">
        <f t="shared" si="34"/>
        <v>7.081967213114754</v>
      </c>
      <c r="X266" s="348">
        <f t="shared" si="35"/>
        <v>7.081967213114754</v>
      </c>
      <c r="Y266" s="348">
        <f t="shared" si="36"/>
        <v>7.081967213114754</v>
      </c>
      <c r="Z266" s="348">
        <f t="shared" si="37"/>
        <v>7.081967213114754</v>
      </c>
      <c r="AA266" s="349"/>
      <c r="AB266" s="273"/>
      <c r="AC266" s="350">
        <v>1</v>
      </c>
      <c r="AD266" s="351">
        <v>1</v>
      </c>
      <c r="AE266" s="351">
        <v>1</v>
      </c>
      <c r="AF266" s="352">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INT($C$233)+3</f>
        <v>4</v>
      </c>
      <c r="D267" s="268"/>
      <c r="E267" s="325">
        <v>2</v>
      </c>
      <c r="F267" s="325"/>
      <c r="G267" s="268"/>
      <c r="H267" s="273"/>
      <c r="I267" s="273">
        <v>1</v>
      </c>
      <c r="J267" s="353" t="s">
        <v>518</v>
      </c>
      <c r="K267" s="345">
        <f>N267-150</f>
        <v>44201</v>
      </c>
      <c r="L267" s="345">
        <f>K267+17/2</f>
        <v>44209.5</v>
      </c>
      <c r="M267" s="273"/>
      <c r="N267" s="346">
        <v>44351</v>
      </c>
      <c r="O267" s="346">
        <v>44351</v>
      </c>
      <c r="P267" s="346">
        <v>44351</v>
      </c>
      <c r="Q267" s="346">
        <v>44351</v>
      </c>
      <c r="R267" s="347">
        <f t="shared" si="33"/>
        <v>43620</v>
      </c>
      <c r="S267" s="347">
        <f t="shared" si="33"/>
        <v>43620</v>
      </c>
      <c r="T267" s="347">
        <f t="shared" si="33"/>
        <v>43620</v>
      </c>
      <c r="U267" s="347">
        <f t="shared" si="33"/>
        <v>43620</v>
      </c>
      <c r="V267" s="273"/>
      <c r="W267" s="354">
        <f t="shared" si="34"/>
        <v>19.049180327868854</v>
      </c>
      <c r="X267" s="354">
        <f t="shared" si="35"/>
        <v>19.049180327868854</v>
      </c>
      <c r="Y267" s="354">
        <f t="shared" si="36"/>
        <v>19.049180327868854</v>
      </c>
      <c r="Z267" s="354">
        <f t="shared" si="37"/>
        <v>19.049180327868854</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ref="C268:C273" si="40">INT($C$233+3)</f>
        <v>4</v>
      </c>
      <c r="D268" s="268"/>
      <c r="E268" s="325">
        <v>2</v>
      </c>
      <c r="F268" s="325"/>
      <c r="G268" s="268"/>
      <c r="H268" s="273"/>
      <c r="I268" s="273">
        <v>2</v>
      </c>
      <c r="J268" s="353" t="s">
        <v>525</v>
      </c>
      <c r="K268" s="273"/>
      <c r="L268" s="273"/>
      <c r="M268" s="273"/>
      <c r="N268" s="361">
        <f t="shared" ref="N268:Q273" si="41">DATEVALUE(DAY(N267)&amp;"/"&amp;MONTH(N267)&amp;"/"&amp;YEAR(N267)+1)</f>
        <v>44716</v>
      </c>
      <c r="O268" s="361">
        <f t="shared" si="41"/>
        <v>44716</v>
      </c>
      <c r="P268" s="361">
        <f t="shared" si="41"/>
        <v>44716</v>
      </c>
      <c r="Q268" s="361">
        <f t="shared" si="41"/>
        <v>44716</v>
      </c>
      <c r="R268" s="347">
        <f t="shared" si="33"/>
        <v>43620</v>
      </c>
      <c r="S268" s="347">
        <f t="shared" si="33"/>
        <v>43620</v>
      </c>
      <c r="T268" s="347">
        <f t="shared" si="33"/>
        <v>43620</v>
      </c>
      <c r="U268" s="347">
        <f t="shared" si="33"/>
        <v>43620</v>
      </c>
      <c r="V268" s="273"/>
      <c r="W268" s="354">
        <f t="shared" si="34"/>
        <v>31.016393442622952</v>
      </c>
      <c r="X268" s="354">
        <f t="shared" si="35"/>
        <v>31.016393442622952</v>
      </c>
      <c r="Y268" s="354">
        <f t="shared" si="36"/>
        <v>31.016393442622952</v>
      </c>
      <c r="Z268" s="354">
        <f t="shared" si="37"/>
        <v>31.016393442622952</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3</v>
      </c>
      <c r="J269" s="353" t="s">
        <v>526</v>
      </c>
      <c r="K269" s="273"/>
      <c r="L269" s="273"/>
      <c r="M269" s="273"/>
      <c r="N269" s="361">
        <f t="shared" si="41"/>
        <v>45081</v>
      </c>
      <c r="O269" s="361">
        <f t="shared" si="41"/>
        <v>45081</v>
      </c>
      <c r="P269" s="361">
        <f t="shared" si="41"/>
        <v>45081</v>
      </c>
      <c r="Q269" s="361">
        <f t="shared" si="41"/>
        <v>45081</v>
      </c>
      <c r="R269" s="347">
        <f t="shared" si="33"/>
        <v>43620</v>
      </c>
      <c r="S269" s="347">
        <f t="shared" si="33"/>
        <v>43620</v>
      </c>
      <c r="T269" s="347">
        <f t="shared" si="33"/>
        <v>43620</v>
      </c>
      <c r="U269" s="347">
        <f t="shared" si="33"/>
        <v>43620</v>
      </c>
      <c r="V269" s="273"/>
      <c r="W269" s="354">
        <f t="shared" si="34"/>
        <v>42.983606557377051</v>
      </c>
      <c r="X269" s="354">
        <f t="shared" si="35"/>
        <v>42.983606557377051</v>
      </c>
      <c r="Y269" s="354">
        <f t="shared" si="36"/>
        <v>42.983606557377051</v>
      </c>
      <c r="Z269" s="354">
        <f t="shared" si="37"/>
        <v>42.983606557377051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4</v>
      </c>
      <c r="J270" s="353" t="s">
        <v>527</v>
      </c>
      <c r="K270" s="273"/>
      <c r="L270" s="273"/>
      <c r="M270" s="273"/>
      <c r="N270" s="361">
        <f t="shared" si="41"/>
        <v>45447</v>
      </c>
      <c r="O270" s="361">
        <f t="shared" si="41"/>
        <v>45447</v>
      </c>
      <c r="P270" s="361">
        <f t="shared" si="41"/>
        <v>45447</v>
      </c>
      <c r="Q270" s="361">
        <f t="shared" si="41"/>
        <v>45447</v>
      </c>
      <c r="R270" s="347">
        <f t="shared" si="33"/>
        <v>43620</v>
      </c>
      <c r="S270" s="347">
        <f t="shared" si="33"/>
        <v>43620</v>
      </c>
      <c r="T270" s="347">
        <f t="shared" si="33"/>
        <v>43620</v>
      </c>
      <c r="U270" s="347">
        <f t="shared" si="33"/>
        <v>43620</v>
      </c>
      <c r="V270" s="273"/>
      <c r="W270" s="354">
        <f t="shared" si="34"/>
        <v>54.983606557377051</v>
      </c>
      <c r="X270" s="354">
        <f t="shared" si="35"/>
        <v>54.983606557377051</v>
      </c>
      <c r="Y270" s="354">
        <f t="shared" si="36"/>
        <v>54.983606557377051</v>
      </c>
      <c r="Z270" s="354">
        <f t="shared" si="37"/>
        <v>54.983606557377051</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5</v>
      </c>
      <c r="J271" s="353" t="s">
        <v>528</v>
      </c>
      <c r="K271" s="273"/>
      <c r="L271" s="273"/>
      <c r="M271" s="273"/>
      <c r="N271" s="361">
        <f t="shared" si="41"/>
        <v>45812</v>
      </c>
      <c r="O271" s="361">
        <f t="shared" si="41"/>
        <v>45812</v>
      </c>
      <c r="P271" s="361">
        <f t="shared" si="41"/>
        <v>45812</v>
      </c>
      <c r="Q271" s="361">
        <f t="shared" si="41"/>
        <v>45812</v>
      </c>
      <c r="R271" s="347">
        <f t="shared" si="33"/>
        <v>43620</v>
      </c>
      <c r="S271" s="347">
        <f t="shared" si="33"/>
        <v>43620</v>
      </c>
      <c r="T271" s="347">
        <f t="shared" si="33"/>
        <v>43620</v>
      </c>
      <c r="U271" s="347">
        <f t="shared" si="33"/>
        <v>43620</v>
      </c>
      <c r="V271" s="273"/>
      <c r="W271" s="354">
        <f t="shared" si="34"/>
        <v>66.950819672131146</v>
      </c>
      <c r="X271" s="354">
        <f t="shared" si="35"/>
        <v>66.950819672131146</v>
      </c>
      <c r="Y271" s="354">
        <f t="shared" si="36"/>
        <v>66.950819672131146</v>
      </c>
      <c r="Z271" s="354">
        <f t="shared" si="37"/>
        <v>66.950819672131146</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6</v>
      </c>
      <c r="J272" s="353" t="s">
        <v>529</v>
      </c>
      <c r="K272" s="273"/>
      <c r="L272" s="273"/>
      <c r="M272" s="273"/>
      <c r="N272" s="361">
        <f t="shared" si="41"/>
        <v>46177</v>
      </c>
      <c r="O272" s="361">
        <f t="shared" si="41"/>
        <v>46177</v>
      </c>
      <c r="P272" s="361">
        <f t="shared" si="41"/>
        <v>46177</v>
      </c>
      <c r="Q272" s="361">
        <f t="shared" si="41"/>
        <v>46177</v>
      </c>
      <c r="R272" s="347">
        <f t="shared" si="33"/>
        <v>43620</v>
      </c>
      <c r="S272" s="347">
        <f t="shared" si="33"/>
        <v>43620</v>
      </c>
      <c r="T272" s="347">
        <f t="shared" si="33"/>
        <v>43620</v>
      </c>
      <c r="U272" s="347">
        <f t="shared" si="33"/>
        <v>43620</v>
      </c>
      <c r="V272" s="273"/>
      <c r="W272" s="354">
        <f t="shared" si="34"/>
        <v>78.918032786885249</v>
      </c>
      <c r="X272" s="354">
        <f t="shared" si="35"/>
        <v>78.918032786885249</v>
      </c>
      <c r="Y272" s="354">
        <f t="shared" si="36"/>
        <v>78.918032786885249</v>
      </c>
      <c r="Z272" s="354">
        <f t="shared" si="37"/>
        <v>78.918032786885249</v>
      </c>
      <c r="AA272" s="355"/>
      <c r="AB272" s="273"/>
      <c r="AC272" s="356">
        <v>1</v>
      </c>
      <c r="AD272" s="357">
        <v>1</v>
      </c>
      <c r="AE272" s="357">
        <v>1</v>
      </c>
      <c r="AF272" s="358">
        <v>1</v>
      </c>
      <c r="AG272" s="273"/>
      <c r="AH272" s="273"/>
      <c r="AI272" s="273"/>
      <c r="AJ272" s="273"/>
      <c r="AK272" s="273"/>
      <c r="AL272" s="273"/>
      <c r="AM272" s="273"/>
      <c r="AN272" s="273"/>
      <c r="AO272" s="273"/>
      <c r="AP272" s="273"/>
      <c r="AQ272" s="268"/>
      <c r="AR272" s="255"/>
      <c r="AS272" s="243"/>
      <c r="AT272" s="243"/>
      <c r="AU272" s="243"/>
    </row>
    <row r="273" spans="1:51" hidden="1" outlineLevel="3" x14ac:dyDescent="0.35">
      <c r="A273" s="243"/>
      <c r="B273" s="252"/>
      <c r="C273" s="245">
        <f t="shared" si="40"/>
        <v>4</v>
      </c>
      <c r="D273" s="268"/>
      <c r="E273" s="325">
        <v>2</v>
      </c>
      <c r="F273" s="325"/>
      <c r="G273" s="268"/>
      <c r="H273" s="273"/>
      <c r="I273" s="273">
        <v>7</v>
      </c>
      <c r="J273" s="539" t="s">
        <v>530</v>
      </c>
      <c r="K273" s="273"/>
      <c r="L273" s="273"/>
      <c r="M273" s="273"/>
      <c r="N273" s="361">
        <f t="shared" si="41"/>
        <v>46542</v>
      </c>
      <c r="O273" s="361">
        <f t="shared" si="41"/>
        <v>46542</v>
      </c>
      <c r="P273" s="361">
        <f t="shared" si="41"/>
        <v>46542</v>
      </c>
      <c r="Q273" s="361">
        <f t="shared" si="41"/>
        <v>46542</v>
      </c>
      <c r="R273" s="347">
        <f t="shared" si="33"/>
        <v>43620</v>
      </c>
      <c r="S273" s="347">
        <f t="shared" si="33"/>
        <v>43620</v>
      </c>
      <c r="T273" s="347">
        <f t="shared" si="33"/>
        <v>43620</v>
      </c>
      <c r="U273" s="347">
        <f t="shared" si="33"/>
        <v>43620</v>
      </c>
      <c r="V273" s="273"/>
      <c r="W273" s="362">
        <f t="shared" si="34"/>
        <v>90.885245901639351</v>
      </c>
      <c r="X273" s="362">
        <f t="shared" si="35"/>
        <v>90.885245901639351</v>
      </c>
      <c r="Y273" s="362">
        <f t="shared" si="36"/>
        <v>90.885245901639351</v>
      </c>
      <c r="Z273" s="362">
        <f t="shared" si="37"/>
        <v>90.885245901639351</v>
      </c>
      <c r="AA273" s="363"/>
      <c r="AB273" s="273"/>
      <c r="AC273" s="364">
        <v>1</v>
      </c>
      <c r="AD273" s="365">
        <v>1</v>
      </c>
      <c r="AE273" s="365">
        <v>1</v>
      </c>
      <c r="AF273" s="366">
        <v>1</v>
      </c>
      <c r="AG273" s="273"/>
      <c r="AH273" s="273"/>
      <c r="AI273" s="273"/>
      <c r="AJ273" s="273"/>
      <c r="AK273" s="273"/>
      <c r="AL273" s="273"/>
      <c r="AM273" s="273"/>
      <c r="AN273" s="273"/>
      <c r="AO273" s="273"/>
      <c r="AP273" s="273"/>
      <c r="AQ273" s="268"/>
      <c r="AR273" s="255"/>
      <c r="AS273" s="243"/>
      <c r="AT273" s="243"/>
      <c r="AU273" s="243"/>
    </row>
    <row r="274" spans="1:51" outlineLevel="2" collapsed="1" x14ac:dyDescent="0.35">
      <c r="A274" s="243"/>
      <c r="B274" s="252"/>
      <c r="C274" s="245">
        <f>INT($C$233)+2</f>
        <v>3</v>
      </c>
      <c r="D274" s="268"/>
      <c r="E274" s="325">
        <v>3</v>
      </c>
      <c r="F274" s="325"/>
      <c r="G274" s="268"/>
      <c r="H274" s="289" t="str">
        <f>H$254</f>
        <v>Spr</v>
      </c>
      <c r="I274" s="343">
        <v>0</v>
      </c>
      <c r="J274" s="540" t="s">
        <v>517</v>
      </c>
      <c r="K274" s="538">
        <f>N274-150</f>
        <v>43871</v>
      </c>
      <c r="L274" s="345">
        <f>K274+17/2</f>
        <v>43879.5</v>
      </c>
      <c r="M274" s="273"/>
      <c r="N274" s="346">
        <v>44021</v>
      </c>
      <c r="O274" s="346">
        <v>44021</v>
      </c>
      <c r="P274" s="346">
        <v>44021</v>
      </c>
      <c r="Q274" s="346">
        <v>44021</v>
      </c>
      <c r="R274" s="347">
        <f t="shared" si="33"/>
        <v>43655</v>
      </c>
      <c r="S274" s="347">
        <f t="shared" si="33"/>
        <v>43655</v>
      </c>
      <c r="T274" s="347">
        <f t="shared" si="33"/>
        <v>43655</v>
      </c>
      <c r="U274" s="347">
        <f t="shared" si="33"/>
        <v>43655</v>
      </c>
      <c r="V274" s="273"/>
      <c r="W274" s="348">
        <f t="shared" si="34"/>
        <v>7.081967213114754</v>
      </c>
      <c r="X274" s="348">
        <f t="shared" si="35"/>
        <v>7.081967213114754</v>
      </c>
      <c r="Y274" s="348">
        <f t="shared" si="36"/>
        <v>7.081967213114754</v>
      </c>
      <c r="Z274" s="348">
        <f t="shared" si="37"/>
        <v>7.081967213114754</v>
      </c>
      <c r="AA274" s="349"/>
      <c r="AB274" s="273"/>
      <c r="AC274" s="350">
        <v>2</v>
      </c>
      <c r="AD274" s="351">
        <v>2</v>
      </c>
      <c r="AE274" s="351">
        <v>2</v>
      </c>
      <c r="AF274" s="352">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INT($C$233)+3</f>
        <v>4</v>
      </c>
      <c r="D275" s="268"/>
      <c r="E275" s="325">
        <v>3</v>
      </c>
      <c r="F275" s="325"/>
      <c r="G275" s="268"/>
      <c r="H275" s="273"/>
      <c r="I275" s="343">
        <v>1</v>
      </c>
      <c r="J275" s="273" t="s">
        <v>518</v>
      </c>
      <c r="K275" s="538">
        <f>N275-150</f>
        <v>44236</v>
      </c>
      <c r="L275" s="345">
        <f>K275+17/2</f>
        <v>44244.5</v>
      </c>
      <c r="M275" s="273"/>
      <c r="N275" s="346">
        <v>44386</v>
      </c>
      <c r="O275" s="346">
        <v>44386</v>
      </c>
      <c r="P275" s="346">
        <v>44386</v>
      </c>
      <c r="Q275" s="346">
        <v>44386</v>
      </c>
      <c r="R275" s="347">
        <f t="shared" si="33"/>
        <v>43655</v>
      </c>
      <c r="S275" s="347">
        <f t="shared" si="33"/>
        <v>43655</v>
      </c>
      <c r="T275" s="347">
        <f t="shared" si="33"/>
        <v>43655</v>
      </c>
      <c r="U275" s="347">
        <f t="shared" si="33"/>
        <v>43655</v>
      </c>
      <c r="V275" s="273"/>
      <c r="W275" s="354">
        <f t="shared" si="34"/>
        <v>19.049180327868854</v>
      </c>
      <c r="X275" s="354">
        <f t="shared" si="35"/>
        <v>19.049180327868854</v>
      </c>
      <c r="Y275" s="354">
        <f t="shared" si="36"/>
        <v>19.049180327868854</v>
      </c>
      <c r="Z275" s="354">
        <f t="shared" si="37"/>
        <v>19.049180327868854</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ref="C276:C281" si="42">INT($C$233+3)</f>
        <v>4</v>
      </c>
      <c r="D276" s="268"/>
      <c r="E276" s="325">
        <v>3</v>
      </c>
      <c r="F276" s="325"/>
      <c r="G276" s="268"/>
      <c r="H276" s="273"/>
      <c r="I276" s="343">
        <v>2</v>
      </c>
      <c r="J276" s="273" t="s">
        <v>525</v>
      </c>
      <c r="K276" s="360"/>
      <c r="L276" s="273"/>
      <c r="M276" s="273"/>
      <c r="N276" s="361">
        <f t="shared" ref="N276:Q281" si="43">DATEVALUE(DAY(N275)&amp;"/"&amp;MONTH(N275)&amp;"/"&amp;YEAR(N275)+1)</f>
        <v>44751</v>
      </c>
      <c r="O276" s="361">
        <f t="shared" si="43"/>
        <v>44751</v>
      </c>
      <c r="P276" s="361">
        <f t="shared" si="43"/>
        <v>44751</v>
      </c>
      <c r="Q276" s="361">
        <f t="shared" si="43"/>
        <v>44751</v>
      </c>
      <c r="R276" s="347">
        <f t="shared" si="33"/>
        <v>43655</v>
      </c>
      <c r="S276" s="347">
        <f t="shared" si="33"/>
        <v>43655</v>
      </c>
      <c r="T276" s="347">
        <f t="shared" si="33"/>
        <v>43655</v>
      </c>
      <c r="U276" s="347">
        <f t="shared" si="33"/>
        <v>43655</v>
      </c>
      <c r="V276" s="273"/>
      <c r="W276" s="354">
        <f t="shared" si="34"/>
        <v>31.016393442622952</v>
      </c>
      <c r="X276" s="354">
        <f t="shared" si="35"/>
        <v>31.016393442622952</v>
      </c>
      <c r="Y276" s="354">
        <f t="shared" si="36"/>
        <v>31.016393442622952</v>
      </c>
      <c r="Z276" s="354">
        <f t="shared" si="37"/>
        <v>31.016393442622952</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3</v>
      </c>
      <c r="J277" s="273" t="s">
        <v>526</v>
      </c>
      <c r="K277" s="360"/>
      <c r="L277" s="273"/>
      <c r="M277" s="273"/>
      <c r="N277" s="361">
        <f t="shared" si="43"/>
        <v>45116</v>
      </c>
      <c r="O277" s="361">
        <f t="shared" si="43"/>
        <v>45116</v>
      </c>
      <c r="P277" s="361">
        <f t="shared" si="43"/>
        <v>45116</v>
      </c>
      <c r="Q277" s="361">
        <f t="shared" si="43"/>
        <v>45116</v>
      </c>
      <c r="R277" s="347">
        <f t="shared" si="33"/>
        <v>43655</v>
      </c>
      <c r="S277" s="347">
        <f t="shared" si="33"/>
        <v>43655</v>
      </c>
      <c r="T277" s="347">
        <f t="shared" si="33"/>
        <v>43655</v>
      </c>
      <c r="U277" s="347">
        <f t="shared" si="33"/>
        <v>43655</v>
      </c>
      <c r="V277" s="273"/>
      <c r="W277" s="354">
        <f t="shared" si="34"/>
        <v>42.983606557377051</v>
      </c>
      <c r="X277" s="354">
        <f t="shared" si="35"/>
        <v>42.983606557377051</v>
      </c>
      <c r="Y277" s="354">
        <f t="shared" si="36"/>
        <v>42.983606557377051</v>
      </c>
      <c r="Z277" s="354">
        <f t="shared" si="37"/>
        <v>42.983606557377051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4</v>
      </c>
      <c r="J278" s="273" t="s">
        <v>527</v>
      </c>
      <c r="K278" s="360"/>
      <c r="L278" s="273"/>
      <c r="M278" s="273"/>
      <c r="N278" s="361">
        <f t="shared" si="43"/>
        <v>45482</v>
      </c>
      <c r="O278" s="361">
        <f t="shared" si="43"/>
        <v>45482</v>
      </c>
      <c r="P278" s="361">
        <f t="shared" si="43"/>
        <v>45482</v>
      </c>
      <c r="Q278" s="361">
        <f t="shared" si="43"/>
        <v>45482</v>
      </c>
      <c r="R278" s="347">
        <f t="shared" si="33"/>
        <v>43655</v>
      </c>
      <c r="S278" s="347">
        <f t="shared" si="33"/>
        <v>43655</v>
      </c>
      <c r="T278" s="347">
        <f t="shared" si="33"/>
        <v>43655</v>
      </c>
      <c r="U278" s="347">
        <f t="shared" si="33"/>
        <v>43655</v>
      </c>
      <c r="V278" s="273"/>
      <c r="W278" s="354">
        <f t="shared" si="34"/>
        <v>54.983606557377051</v>
      </c>
      <c r="X278" s="354">
        <f t="shared" si="35"/>
        <v>54.983606557377051</v>
      </c>
      <c r="Y278" s="354">
        <f t="shared" si="36"/>
        <v>54.983606557377051</v>
      </c>
      <c r="Z278" s="354">
        <f t="shared" si="37"/>
        <v>54.983606557377051</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5</v>
      </c>
      <c r="J279" s="273" t="s">
        <v>528</v>
      </c>
      <c r="K279" s="360"/>
      <c r="L279" s="273"/>
      <c r="M279" s="273"/>
      <c r="N279" s="361">
        <f t="shared" si="43"/>
        <v>45847</v>
      </c>
      <c r="O279" s="361">
        <f t="shared" si="43"/>
        <v>45847</v>
      </c>
      <c r="P279" s="361">
        <f t="shared" si="43"/>
        <v>45847</v>
      </c>
      <c r="Q279" s="361">
        <f t="shared" si="43"/>
        <v>45847</v>
      </c>
      <c r="R279" s="347">
        <f t="shared" si="33"/>
        <v>43655</v>
      </c>
      <c r="S279" s="347">
        <f t="shared" si="33"/>
        <v>43655</v>
      </c>
      <c r="T279" s="347">
        <f t="shared" si="33"/>
        <v>43655</v>
      </c>
      <c r="U279" s="347">
        <f t="shared" si="33"/>
        <v>43655</v>
      </c>
      <c r="V279" s="273"/>
      <c r="W279" s="354">
        <f t="shared" si="34"/>
        <v>66.950819672131146</v>
      </c>
      <c r="X279" s="354">
        <f t="shared" si="35"/>
        <v>66.950819672131146</v>
      </c>
      <c r="Y279" s="354">
        <f t="shared" si="36"/>
        <v>66.950819672131146</v>
      </c>
      <c r="Z279" s="354">
        <f t="shared" si="37"/>
        <v>66.950819672131146</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6</v>
      </c>
      <c r="J280" s="273" t="s">
        <v>529</v>
      </c>
      <c r="K280" s="360"/>
      <c r="L280" s="273"/>
      <c r="M280" s="273"/>
      <c r="N280" s="361">
        <f t="shared" si="43"/>
        <v>46212</v>
      </c>
      <c r="O280" s="361">
        <f t="shared" si="43"/>
        <v>46212</v>
      </c>
      <c r="P280" s="361">
        <f t="shared" si="43"/>
        <v>46212</v>
      </c>
      <c r="Q280" s="361">
        <f t="shared" si="43"/>
        <v>46212</v>
      </c>
      <c r="R280" s="347">
        <f t="shared" si="33"/>
        <v>43655</v>
      </c>
      <c r="S280" s="347">
        <f t="shared" si="33"/>
        <v>43655</v>
      </c>
      <c r="T280" s="347">
        <f t="shared" si="33"/>
        <v>43655</v>
      </c>
      <c r="U280" s="347">
        <f t="shared" si="33"/>
        <v>43655</v>
      </c>
      <c r="V280" s="273"/>
      <c r="W280" s="354">
        <f t="shared" si="34"/>
        <v>78.918032786885249</v>
      </c>
      <c r="X280" s="354">
        <f t="shared" si="35"/>
        <v>78.918032786885249</v>
      </c>
      <c r="Y280" s="354">
        <f t="shared" si="36"/>
        <v>78.918032786885249</v>
      </c>
      <c r="Z280" s="354">
        <f t="shared" si="37"/>
        <v>78.918032786885249</v>
      </c>
      <c r="AA280" s="355"/>
      <c r="AB280" s="273"/>
      <c r="AC280" s="356">
        <v>2</v>
      </c>
      <c r="AD280" s="357">
        <v>2</v>
      </c>
      <c r="AE280" s="357">
        <v>2</v>
      </c>
      <c r="AF280" s="358">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f t="shared" si="42"/>
        <v>4</v>
      </c>
      <c r="D281" s="268"/>
      <c r="E281" s="325">
        <v>3</v>
      </c>
      <c r="F281" s="325"/>
      <c r="G281" s="268"/>
      <c r="H281" s="273"/>
      <c r="I281" s="343">
        <v>7</v>
      </c>
      <c r="J281" s="273" t="s">
        <v>530</v>
      </c>
      <c r="K281" s="360"/>
      <c r="L281" s="273"/>
      <c r="M281" s="273"/>
      <c r="N281" s="361">
        <f t="shared" si="43"/>
        <v>46577</v>
      </c>
      <c r="O281" s="361">
        <f t="shared" si="43"/>
        <v>46577</v>
      </c>
      <c r="P281" s="361">
        <f t="shared" si="43"/>
        <v>46577</v>
      </c>
      <c r="Q281" s="361">
        <f t="shared" si="43"/>
        <v>46577</v>
      </c>
      <c r="R281" s="347">
        <f t="shared" si="33"/>
        <v>43655</v>
      </c>
      <c r="S281" s="347">
        <f t="shared" si="33"/>
        <v>43655</v>
      </c>
      <c r="T281" s="347">
        <f t="shared" si="33"/>
        <v>43655</v>
      </c>
      <c r="U281" s="347">
        <f t="shared" si="33"/>
        <v>43655</v>
      </c>
      <c r="V281" s="273"/>
      <c r="W281" s="362">
        <f t="shared" si="34"/>
        <v>90.885245901639351</v>
      </c>
      <c r="X281" s="362">
        <f t="shared" si="35"/>
        <v>90.885245901639351</v>
      </c>
      <c r="Y281" s="362">
        <f t="shared" si="36"/>
        <v>90.885245901639351</v>
      </c>
      <c r="Z281" s="362">
        <f t="shared" si="37"/>
        <v>90.885245901639351</v>
      </c>
      <c r="AA281" s="363"/>
      <c r="AB281" s="273"/>
      <c r="AC281" s="364">
        <v>2</v>
      </c>
      <c r="AD281" s="365">
        <v>2</v>
      </c>
      <c r="AE281" s="365">
        <v>2</v>
      </c>
      <c r="AF281" s="366">
        <v>2</v>
      </c>
      <c r="AG281" s="273"/>
      <c r="AH281" s="273"/>
      <c r="AI281" s="273"/>
      <c r="AJ281" s="273"/>
      <c r="AK281" s="273"/>
      <c r="AL281" s="273"/>
      <c r="AM281" s="273"/>
      <c r="AN281" s="273"/>
      <c r="AO281" s="273"/>
      <c r="AP281" s="273"/>
      <c r="AQ281" s="268"/>
      <c r="AR281" s="255"/>
      <c r="AS281" s="243"/>
      <c r="AT281" s="243"/>
      <c r="AU281" s="243"/>
    </row>
    <row r="282" spans="1:51" hidden="1" outlineLevel="3" x14ac:dyDescent="0.35">
      <c r="A282" s="243"/>
      <c r="B282" s="252"/>
      <c r="C282" s="245"/>
      <c r="D282" s="268"/>
      <c r="E282" s="325"/>
      <c r="F282" s="325"/>
      <c r="G282" s="268"/>
      <c r="H282" s="273"/>
      <c r="I282" s="330"/>
      <c r="J282" s="330"/>
      <c r="K282" s="330"/>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idden="1" outlineLevel="3" x14ac:dyDescent="0.35">
      <c r="A283" s="243"/>
      <c r="B283" s="252"/>
      <c r="C283" s="245"/>
      <c r="D283" s="268"/>
      <c r="E283" s="325"/>
      <c r="F283" s="325"/>
      <c r="G283" s="268"/>
      <c r="H283" s="273"/>
      <c r="I283" s="330"/>
      <c r="J283" s="330"/>
      <c r="K283" s="712" t="s">
        <v>1009</v>
      </c>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t="8.25" hidden="1" customHeight="1" outlineLevel="3" x14ac:dyDescent="0.35">
      <c r="A284" s="243"/>
      <c r="B284" s="252"/>
      <c r="C284" s="245"/>
      <c r="D284" s="268"/>
      <c r="E284" s="325"/>
      <c r="F284" s="325"/>
      <c r="G284" s="268"/>
      <c r="H284" s="273"/>
      <c r="I284" s="330"/>
      <c r="J284" s="330"/>
      <c r="K284" s="330"/>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ref="K285:Q287" si="44">MIN(363,INT((K252 - DATE(YEAR(K252),1,1))))+364*(YEAR(K252)-i_startyear)</f>
        <v>120</v>
      </c>
      <c r="L285" s="711">
        <f t="shared" si="44"/>
        <v>120</v>
      </c>
      <c r="M285" s="711">
        <f t="shared" si="44"/>
        <v>120</v>
      </c>
      <c r="N285" s="711">
        <f t="shared" si="44"/>
        <v>120</v>
      </c>
      <c r="O285" s="711">
        <f t="shared" si="44"/>
        <v>120</v>
      </c>
      <c r="P285" s="711">
        <f t="shared" si="44"/>
        <v>120</v>
      </c>
      <c r="Q285" s="711">
        <f t="shared" si="44"/>
        <v>120</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154</v>
      </c>
      <c r="L286" s="711">
        <f t="shared" si="44"/>
        <v>154</v>
      </c>
      <c r="M286" s="711">
        <f t="shared" si="44"/>
        <v>154</v>
      </c>
      <c r="N286" s="711">
        <f t="shared" si="44"/>
        <v>154</v>
      </c>
      <c r="O286" s="711">
        <f t="shared" si="44"/>
        <v>154</v>
      </c>
      <c r="P286" s="711">
        <f t="shared" si="44"/>
        <v>154</v>
      </c>
      <c r="Q286" s="711">
        <f t="shared" si="44"/>
        <v>154</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711">
        <f t="shared" si="44"/>
        <v>189</v>
      </c>
      <c r="L287" s="711">
        <f t="shared" si="44"/>
        <v>189</v>
      </c>
      <c r="M287" s="711">
        <f t="shared" si="44"/>
        <v>189</v>
      </c>
      <c r="N287" s="711">
        <f t="shared" si="44"/>
        <v>189</v>
      </c>
      <c r="O287" s="711">
        <f t="shared" si="44"/>
        <v>189</v>
      </c>
      <c r="P287" s="711">
        <f t="shared" si="44"/>
        <v>189</v>
      </c>
      <c r="Q287" s="711">
        <f t="shared" si="44"/>
        <v>189</v>
      </c>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273"/>
      <c r="O288" s="273"/>
      <c r="P288" s="273"/>
      <c r="Q288" s="273"/>
      <c r="R288" s="273"/>
      <c r="S288" s="273"/>
      <c r="T288" s="273"/>
      <c r="U288" s="273"/>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MIN(363,INT((N258 - DATE(YEAR(N258),1,1))))+364*INT(YEAR(N258)-i_startyear)</f>
        <v>485</v>
      </c>
      <c r="O289" s="711">
        <f t="shared" ref="O289:U298" si="45">MIN(363,INT((O258 - DATE(YEAR(O258),1,1))))+364*(YEAR(O258)-i_startyear)</f>
        <v>485</v>
      </c>
      <c r="P289" s="711">
        <f t="shared" si="45"/>
        <v>485</v>
      </c>
      <c r="Q289" s="711">
        <f t="shared" si="45"/>
        <v>485</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ref="N290:N312" si="46">MIN(363,INT((N259 - DATE(YEAR(N259),1,1))))+364*(YEAR(N259)-i_startyear)</f>
        <v>848</v>
      </c>
      <c r="O290" s="711">
        <f t="shared" si="45"/>
        <v>848</v>
      </c>
      <c r="P290" s="711">
        <f t="shared" si="45"/>
        <v>848</v>
      </c>
      <c r="Q290" s="711">
        <f t="shared" si="45"/>
        <v>848</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1212</v>
      </c>
      <c r="O291" s="711">
        <f t="shared" si="45"/>
        <v>1212</v>
      </c>
      <c r="P291" s="711">
        <f t="shared" si="45"/>
        <v>1212</v>
      </c>
      <c r="Q291" s="711">
        <f t="shared" si="45"/>
        <v>1212</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1576</v>
      </c>
      <c r="O292" s="711">
        <f t="shared" si="45"/>
        <v>1576</v>
      </c>
      <c r="P292" s="711">
        <f t="shared" si="45"/>
        <v>1576</v>
      </c>
      <c r="Q292" s="711">
        <f t="shared" si="45"/>
        <v>1576</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1941</v>
      </c>
      <c r="O293" s="711">
        <f t="shared" si="45"/>
        <v>1941</v>
      </c>
      <c r="P293" s="711">
        <f t="shared" si="45"/>
        <v>1941</v>
      </c>
      <c r="Q293" s="711">
        <f t="shared" si="45"/>
        <v>1941</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2304</v>
      </c>
      <c r="O294" s="711">
        <f t="shared" si="45"/>
        <v>2304</v>
      </c>
      <c r="P294" s="711">
        <f t="shared" si="45"/>
        <v>2304</v>
      </c>
      <c r="Q294" s="711">
        <f t="shared" si="45"/>
        <v>2304</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2668</v>
      </c>
      <c r="O295" s="711">
        <f t="shared" si="45"/>
        <v>2668</v>
      </c>
      <c r="P295" s="711">
        <f t="shared" si="45"/>
        <v>2668</v>
      </c>
      <c r="Q295" s="711">
        <f t="shared" si="45"/>
        <v>2668</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3032</v>
      </c>
      <c r="O296" s="711">
        <f t="shared" si="45"/>
        <v>3032</v>
      </c>
      <c r="P296" s="711">
        <f t="shared" si="45"/>
        <v>3032</v>
      </c>
      <c r="Q296" s="711">
        <f t="shared" si="45"/>
        <v>3032</v>
      </c>
      <c r="R296" s="713">
        <f t="shared" si="45"/>
        <v>120</v>
      </c>
      <c r="S296" s="713">
        <f t="shared" si="45"/>
        <v>120</v>
      </c>
      <c r="T296" s="713">
        <f t="shared" si="45"/>
        <v>120</v>
      </c>
      <c r="U296" s="713">
        <f t="shared" si="45"/>
        <v>120</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519</v>
      </c>
      <c r="O297" s="711">
        <f t="shared" si="45"/>
        <v>519</v>
      </c>
      <c r="P297" s="711">
        <f t="shared" si="45"/>
        <v>519</v>
      </c>
      <c r="Q297" s="711">
        <f t="shared" si="45"/>
        <v>519</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882</v>
      </c>
      <c r="O298" s="711">
        <f t="shared" si="45"/>
        <v>882</v>
      </c>
      <c r="P298" s="711">
        <f t="shared" si="45"/>
        <v>882</v>
      </c>
      <c r="Q298" s="711">
        <f t="shared" si="45"/>
        <v>882</v>
      </c>
      <c r="R298" s="713">
        <f t="shared" si="45"/>
        <v>154</v>
      </c>
      <c r="S298" s="713">
        <f t="shared" si="45"/>
        <v>154</v>
      </c>
      <c r="T298" s="713">
        <f t="shared" si="45"/>
        <v>154</v>
      </c>
      <c r="U298" s="713">
        <f t="shared" si="45"/>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1246</v>
      </c>
      <c r="O299" s="711">
        <f t="shared" ref="O299:U308" si="47">MIN(363,INT((O268 - DATE(YEAR(O268),1,1))))+364*(YEAR(O268)-i_startyear)</f>
        <v>1246</v>
      </c>
      <c r="P299" s="711">
        <f t="shared" si="47"/>
        <v>1246</v>
      </c>
      <c r="Q299" s="711">
        <f t="shared" si="47"/>
        <v>1246</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1610</v>
      </c>
      <c r="O300" s="711">
        <f t="shared" si="47"/>
        <v>1610</v>
      </c>
      <c r="P300" s="711">
        <f t="shared" si="47"/>
        <v>1610</v>
      </c>
      <c r="Q300" s="711">
        <f t="shared" si="47"/>
        <v>1610</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1975</v>
      </c>
      <c r="O301" s="711">
        <f t="shared" si="47"/>
        <v>1975</v>
      </c>
      <c r="P301" s="711">
        <f t="shared" si="47"/>
        <v>1975</v>
      </c>
      <c r="Q301" s="711">
        <f t="shared" si="47"/>
        <v>1975</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2338</v>
      </c>
      <c r="O302" s="711">
        <f t="shared" si="47"/>
        <v>2338</v>
      </c>
      <c r="P302" s="711">
        <f t="shared" si="47"/>
        <v>2338</v>
      </c>
      <c r="Q302" s="711">
        <f t="shared" si="47"/>
        <v>2338</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2702</v>
      </c>
      <c r="O303" s="711">
        <f t="shared" si="47"/>
        <v>2702</v>
      </c>
      <c r="P303" s="711">
        <f t="shared" si="47"/>
        <v>2702</v>
      </c>
      <c r="Q303" s="711">
        <f t="shared" si="47"/>
        <v>2702</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3066</v>
      </c>
      <c r="O304" s="711">
        <f t="shared" si="47"/>
        <v>3066</v>
      </c>
      <c r="P304" s="711">
        <f t="shared" si="47"/>
        <v>3066</v>
      </c>
      <c r="Q304" s="711">
        <f t="shared" si="47"/>
        <v>3066</v>
      </c>
      <c r="R304" s="713">
        <f t="shared" si="47"/>
        <v>154</v>
      </c>
      <c r="S304" s="713">
        <f t="shared" si="47"/>
        <v>154</v>
      </c>
      <c r="T304" s="713">
        <f t="shared" si="47"/>
        <v>154</v>
      </c>
      <c r="U304" s="713">
        <f t="shared" si="47"/>
        <v>154</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554</v>
      </c>
      <c r="O305" s="711">
        <f t="shared" si="47"/>
        <v>554</v>
      </c>
      <c r="P305" s="711">
        <f t="shared" si="47"/>
        <v>554</v>
      </c>
      <c r="Q305" s="711">
        <f t="shared" si="47"/>
        <v>554</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917</v>
      </c>
      <c r="O306" s="711">
        <f t="shared" si="47"/>
        <v>917</v>
      </c>
      <c r="P306" s="711">
        <f t="shared" si="47"/>
        <v>917</v>
      </c>
      <c r="Q306" s="711">
        <f t="shared" si="47"/>
        <v>917</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1281</v>
      </c>
      <c r="O307" s="711">
        <f t="shared" si="47"/>
        <v>1281</v>
      </c>
      <c r="P307" s="711">
        <f t="shared" si="47"/>
        <v>1281</v>
      </c>
      <c r="Q307" s="711">
        <f t="shared" si="47"/>
        <v>1281</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1645</v>
      </c>
      <c r="O308" s="711">
        <f t="shared" si="47"/>
        <v>1645</v>
      </c>
      <c r="P308" s="711">
        <f t="shared" si="47"/>
        <v>1645</v>
      </c>
      <c r="Q308" s="711">
        <f t="shared" si="47"/>
        <v>1645</v>
      </c>
      <c r="R308" s="713">
        <f t="shared" si="47"/>
        <v>189</v>
      </c>
      <c r="S308" s="713">
        <f t="shared" si="47"/>
        <v>189</v>
      </c>
      <c r="T308" s="713">
        <f t="shared" si="47"/>
        <v>189</v>
      </c>
      <c r="U308" s="713">
        <f t="shared" si="47"/>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2010</v>
      </c>
      <c r="O309" s="711">
        <f t="shared" ref="O309:U312" si="48">MIN(363,INT((O278 - DATE(YEAR(O278),1,1))))+364*(YEAR(O278)-i_startyear)</f>
        <v>2010</v>
      </c>
      <c r="P309" s="711">
        <f t="shared" si="48"/>
        <v>2010</v>
      </c>
      <c r="Q309" s="711">
        <f t="shared" si="48"/>
        <v>2010</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2373</v>
      </c>
      <c r="O310" s="711">
        <f t="shared" si="48"/>
        <v>2373</v>
      </c>
      <c r="P310" s="711">
        <f t="shared" si="48"/>
        <v>2373</v>
      </c>
      <c r="Q310" s="711">
        <f t="shared" si="48"/>
        <v>2373</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2737</v>
      </c>
      <c r="O311" s="711">
        <f t="shared" si="48"/>
        <v>2737</v>
      </c>
      <c r="P311" s="711">
        <f t="shared" si="48"/>
        <v>2737</v>
      </c>
      <c r="Q311" s="711">
        <f t="shared" si="48"/>
        <v>2737</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idden="1" outlineLevel="3" x14ac:dyDescent="0.35">
      <c r="A312" s="243"/>
      <c r="B312" s="252"/>
      <c r="C312" s="245"/>
      <c r="D312" s="268"/>
      <c r="E312" s="325"/>
      <c r="F312" s="325"/>
      <c r="G312" s="268"/>
      <c r="H312" s="273"/>
      <c r="I312" s="330"/>
      <c r="J312" s="330"/>
      <c r="K312" s="330"/>
      <c r="L312" s="273"/>
      <c r="M312" s="273"/>
      <c r="N312" s="711">
        <f t="shared" si="46"/>
        <v>3101</v>
      </c>
      <c r="O312" s="711">
        <f t="shared" si="48"/>
        <v>3101</v>
      </c>
      <c r="P312" s="711">
        <f t="shared" si="48"/>
        <v>3101</v>
      </c>
      <c r="Q312" s="711">
        <f t="shared" si="48"/>
        <v>3101</v>
      </c>
      <c r="R312" s="713">
        <f t="shared" si="48"/>
        <v>189</v>
      </c>
      <c r="S312" s="713">
        <f t="shared" si="48"/>
        <v>189</v>
      </c>
      <c r="T312" s="713">
        <f t="shared" si="48"/>
        <v>189</v>
      </c>
      <c r="U312" s="713">
        <f t="shared" si="48"/>
        <v>189</v>
      </c>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c r="AR312" s="273"/>
      <c r="AS312" s="273"/>
      <c r="AT312" s="273"/>
      <c r="AU312" s="268"/>
      <c r="AV312" s="255"/>
      <c r="AW312" s="243"/>
      <c r="AX312" s="243"/>
      <c r="AY312" s="243"/>
    </row>
    <row r="313" spans="1:51" ht="5.15" customHeight="1" outlineLevel="2" x14ac:dyDescent="0.35">
      <c r="A313" s="243"/>
      <c r="B313" s="252"/>
      <c r="C313" s="245">
        <f>INT($C$233)+2.005</f>
        <v>3.0049999999999999</v>
      </c>
      <c r="D313" s="268"/>
      <c r="E313" s="268"/>
      <c r="F313" s="268"/>
      <c r="G313" s="268"/>
      <c r="H313" s="268"/>
      <c r="I313" s="268"/>
      <c r="J313" s="268"/>
      <c r="K313" s="268"/>
      <c r="L313" s="268"/>
      <c r="M313" s="268"/>
      <c r="N313" s="268"/>
      <c r="O313" s="268"/>
      <c r="P313" s="268"/>
      <c r="Q313" s="268"/>
      <c r="R313" s="268"/>
      <c r="S313" s="268"/>
      <c r="T313" s="268"/>
      <c r="U313" s="268"/>
      <c r="V313" s="268"/>
      <c r="W313" s="268"/>
      <c r="X313" s="268"/>
      <c r="Y313" s="268"/>
      <c r="Z313" s="268"/>
      <c r="AA313" s="268"/>
      <c r="AB313" s="268"/>
      <c r="AC313" s="268"/>
      <c r="AD313" s="268"/>
      <c r="AE313" s="268"/>
      <c r="AF313" s="268"/>
      <c r="AG313" s="268"/>
      <c r="AH313" s="268"/>
      <c r="AI313" s="268"/>
      <c r="AJ313" s="268"/>
      <c r="AK313" s="268"/>
      <c r="AL313" s="268"/>
      <c r="AM313" s="268"/>
      <c r="AN313" s="268"/>
      <c r="AO313" s="268"/>
      <c r="AP313" s="268"/>
      <c r="AQ313" s="268" t="s">
        <v>395</v>
      </c>
      <c r="AR313" s="255"/>
      <c r="AS313" s="243"/>
      <c r="AT313" s="243"/>
      <c r="AU313" s="243"/>
    </row>
    <row r="314" spans="1:51" outlineLevel="2" x14ac:dyDescent="0.35">
      <c r="A314" s="243"/>
      <c r="B314" s="252"/>
      <c r="C314" s="245">
        <f>INT($C$233)+2</f>
        <v>3</v>
      </c>
      <c r="D314" s="268"/>
      <c r="E314" s="325" t="s">
        <v>509</v>
      </c>
      <c r="F314" s="325"/>
      <c r="G314" s="268"/>
      <c r="H314" s="338" t="s">
        <v>510</v>
      </c>
      <c r="I314" s="296" t="s">
        <v>511</v>
      </c>
      <c r="J314" s="296"/>
      <c r="K314" s="273"/>
      <c r="L314" s="273"/>
      <c r="M314" s="273"/>
      <c r="N314" s="296" t="s">
        <v>531</v>
      </c>
      <c r="O314" s="296"/>
      <c r="P314" s="296"/>
      <c r="Q314" s="296"/>
      <c r="R314" s="273" t="s">
        <v>532</v>
      </c>
      <c r="S314" s="273"/>
      <c r="T314" s="273"/>
      <c r="U314" s="273"/>
      <c r="V314" s="273"/>
      <c r="W314" s="273"/>
      <c r="X314" s="273"/>
      <c r="Y314" s="273"/>
      <c r="Z314" s="273"/>
      <c r="AA314" s="273"/>
      <c r="AB314" s="275"/>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outlineLevel="2" collapsed="1" x14ac:dyDescent="0.35">
      <c r="A315" s="243"/>
      <c r="B315" s="252"/>
      <c r="C315" s="245">
        <f>INT($C$233)+2</f>
        <v>3</v>
      </c>
      <c r="D315" s="268"/>
      <c r="E315" s="325">
        <v>1</v>
      </c>
      <c r="F315" s="325"/>
      <c r="G315" s="268"/>
      <c r="H315" s="289" t="str">
        <f>H$252</f>
        <v>Aut</v>
      </c>
      <c r="I315" s="273">
        <v>0</v>
      </c>
      <c r="J315" s="273" t="s">
        <v>533</v>
      </c>
      <c r="K315" s="273"/>
      <c r="L315" s="273"/>
      <c r="M315" s="273"/>
      <c r="N315" s="367">
        <v>2.5000000000000001E-2</v>
      </c>
      <c r="O315" s="367">
        <v>2.5000000000000001E-2</v>
      </c>
      <c r="P315" s="367">
        <v>2.5000000000000001E-2</v>
      </c>
      <c r="Q315" s="367">
        <v>2.5000000000000001E-2</v>
      </c>
      <c r="R315" s="368">
        <f t="shared" ref="R315:R338" si="49">N258-150</f>
        <v>43802</v>
      </c>
      <c r="S315" s="368">
        <f t="shared" ref="S315:S338" si="50">O258-150</f>
        <v>43802</v>
      </c>
      <c r="T315" s="368">
        <f t="shared" ref="T315:T338" si="51">P258-150</f>
        <v>43802</v>
      </c>
      <c r="U315" s="368">
        <f t="shared" ref="U315:U338" si="52">Q258-150</f>
        <v>43802</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INT($C$233)+3</f>
        <v>4</v>
      </c>
      <c r="D316" s="268"/>
      <c r="E316" s="325">
        <v>1</v>
      </c>
      <c r="F316" s="325"/>
      <c r="G316" s="268"/>
      <c r="H316" s="273"/>
      <c r="I316" s="273">
        <v>1</v>
      </c>
      <c r="J316" s="273" t="s">
        <v>534</v>
      </c>
      <c r="K316" s="273"/>
      <c r="L316" s="273"/>
      <c r="M316" s="273"/>
      <c r="N316" s="367">
        <v>2.5000000000000001E-2</v>
      </c>
      <c r="O316" s="367">
        <v>2.5000000000000001E-2</v>
      </c>
      <c r="P316" s="367">
        <v>2.5000000000000001E-2</v>
      </c>
      <c r="Q316" s="367">
        <v>2.5000000000000001E-2</v>
      </c>
      <c r="R316" s="368">
        <f t="shared" si="49"/>
        <v>44167</v>
      </c>
      <c r="S316" s="368">
        <f t="shared" si="50"/>
        <v>44167</v>
      </c>
      <c r="T316" s="368">
        <f t="shared" si="51"/>
        <v>44167</v>
      </c>
      <c r="U316" s="368">
        <f t="shared" si="52"/>
        <v>44167</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ref="C317:C322" si="53">INT($C$233+3)</f>
        <v>4</v>
      </c>
      <c r="D317" s="268"/>
      <c r="E317" s="325">
        <v>1</v>
      </c>
      <c r="F317" s="325"/>
      <c r="G317" s="268"/>
      <c r="H317" s="273"/>
      <c r="I317" s="273">
        <v>2</v>
      </c>
      <c r="J317" s="273" t="s">
        <v>535</v>
      </c>
      <c r="K317" s="273"/>
      <c r="L317" s="273"/>
      <c r="M317" s="273"/>
      <c r="N317" s="367">
        <v>1.4999999999999999E-2</v>
      </c>
      <c r="O317" s="367">
        <v>1.4999999999999999E-2</v>
      </c>
      <c r="P317" s="367">
        <v>1.4999999999999999E-2</v>
      </c>
      <c r="Q317" s="367">
        <v>1.4999999999999999E-2</v>
      </c>
      <c r="R317" s="368">
        <f t="shared" si="49"/>
        <v>44532</v>
      </c>
      <c r="S317" s="368">
        <f t="shared" si="50"/>
        <v>44532</v>
      </c>
      <c r="T317" s="368">
        <f t="shared" si="51"/>
        <v>44532</v>
      </c>
      <c r="U317" s="368">
        <f t="shared" si="52"/>
        <v>44532</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3</v>
      </c>
      <c r="J318" s="273" t="s">
        <v>520</v>
      </c>
      <c r="K318" s="273"/>
      <c r="L318" s="273"/>
      <c r="M318" s="273"/>
      <c r="N318" s="367">
        <v>1.4999999999999999E-2</v>
      </c>
      <c r="O318" s="367">
        <v>1.4999999999999999E-2</v>
      </c>
      <c r="P318" s="367">
        <v>1.4999999999999999E-2</v>
      </c>
      <c r="Q318" s="367">
        <v>1.4999999999999999E-2</v>
      </c>
      <c r="R318" s="368">
        <f t="shared" si="49"/>
        <v>44897</v>
      </c>
      <c r="S318" s="368">
        <f t="shared" si="50"/>
        <v>44897</v>
      </c>
      <c r="T318" s="368">
        <f t="shared" si="51"/>
        <v>44897</v>
      </c>
      <c r="U318" s="368">
        <f t="shared" si="52"/>
        <v>44897</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4</v>
      </c>
      <c r="J319" s="273" t="s">
        <v>521</v>
      </c>
      <c r="K319" s="273"/>
      <c r="L319" s="273"/>
      <c r="M319" s="273"/>
      <c r="N319" s="367">
        <v>1.4999999999999999E-2</v>
      </c>
      <c r="O319" s="367">
        <v>1.4999999999999999E-2</v>
      </c>
      <c r="P319" s="367">
        <v>1.4999999999999999E-2</v>
      </c>
      <c r="Q319" s="367">
        <v>1.4999999999999999E-2</v>
      </c>
      <c r="R319" s="368">
        <f t="shared" si="49"/>
        <v>45263</v>
      </c>
      <c r="S319" s="368">
        <f t="shared" si="50"/>
        <v>45263</v>
      </c>
      <c r="T319" s="368">
        <f t="shared" si="51"/>
        <v>45263</v>
      </c>
      <c r="U319" s="368">
        <f t="shared" si="52"/>
        <v>45263</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5</v>
      </c>
      <c r="J320" s="273" t="s">
        <v>522</v>
      </c>
      <c r="K320" s="273"/>
      <c r="L320" s="273"/>
      <c r="M320" s="273"/>
      <c r="N320" s="367">
        <v>1.4999999999999999E-2</v>
      </c>
      <c r="O320" s="367">
        <v>1.4999999999999999E-2</v>
      </c>
      <c r="P320" s="367">
        <v>1.4999999999999999E-2</v>
      </c>
      <c r="Q320" s="367">
        <v>1.4999999999999999E-2</v>
      </c>
      <c r="R320" s="368">
        <f t="shared" si="49"/>
        <v>45628</v>
      </c>
      <c r="S320" s="368">
        <f t="shared" si="50"/>
        <v>45628</v>
      </c>
      <c r="T320" s="368">
        <f t="shared" si="51"/>
        <v>45628</v>
      </c>
      <c r="U320" s="368">
        <f t="shared" si="52"/>
        <v>45628</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6</v>
      </c>
      <c r="J321" s="273" t="s">
        <v>523</v>
      </c>
      <c r="K321" s="273"/>
      <c r="L321" s="273"/>
      <c r="M321" s="273"/>
      <c r="N321" s="367">
        <v>1.4999999999999999E-2</v>
      </c>
      <c r="O321" s="367">
        <v>1.4999999999999999E-2</v>
      </c>
      <c r="P321" s="367">
        <v>1.4999999999999999E-2</v>
      </c>
      <c r="Q321" s="367">
        <v>1.4999999999999999E-2</v>
      </c>
      <c r="R321" s="368">
        <f t="shared" si="49"/>
        <v>45993</v>
      </c>
      <c r="S321" s="368">
        <f t="shared" si="50"/>
        <v>45993</v>
      </c>
      <c r="T321" s="368">
        <f t="shared" si="51"/>
        <v>45993</v>
      </c>
      <c r="U321" s="368">
        <f t="shared" si="52"/>
        <v>45993</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hidden="1" outlineLevel="3" x14ac:dyDescent="0.35">
      <c r="A322" s="243"/>
      <c r="B322" s="252"/>
      <c r="C322" s="245">
        <f t="shared" si="53"/>
        <v>4</v>
      </c>
      <c r="D322" s="268"/>
      <c r="E322" s="325">
        <v>1</v>
      </c>
      <c r="F322" s="325"/>
      <c r="G322" s="268"/>
      <c r="H322" s="273"/>
      <c r="I322" s="273">
        <v>7</v>
      </c>
      <c r="J322" s="273" t="s">
        <v>524</v>
      </c>
      <c r="K322" s="273"/>
      <c r="L322" s="273"/>
      <c r="M322" s="273"/>
      <c r="N322" s="367">
        <v>1.4999999999999999E-2</v>
      </c>
      <c r="O322" s="367">
        <v>1.4999999999999999E-2</v>
      </c>
      <c r="P322" s="367">
        <v>1.4999999999999999E-2</v>
      </c>
      <c r="Q322" s="367">
        <v>1.4999999999999999E-2</v>
      </c>
      <c r="R322" s="368">
        <f t="shared" si="49"/>
        <v>46358</v>
      </c>
      <c r="S322" s="368">
        <f t="shared" si="50"/>
        <v>46358</v>
      </c>
      <c r="T322" s="368">
        <f t="shared" si="51"/>
        <v>46358</v>
      </c>
      <c r="U322" s="368">
        <f t="shared" si="52"/>
        <v>46358</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outlineLevel="2" collapsed="1" x14ac:dyDescent="0.35">
      <c r="A323" s="243"/>
      <c r="B323" s="252"/>
      <c r="C323" s="245">
        <f>INT($C$233)+2</f>
        <v>3</v>
      </c>
      <c r="D323" s="268"/>
      <c r="E323" s="325">
        <v>2</v>
      </c>
      <c r="F323" s="325"/>
      <c r="G323" s="268"/>
      <c r="H323" s="289" t="str">
        <f>H$253</f>
        <v>Win</v>
      </c>
      <c r="I323" s="273">
        <v>0</v>
      </c>
      <c r="J323" s="273" t="s">
        <v>533</v>
      </c>
      <c r="K323" s="273"/>
      <c r="L323" s="273"/>
      <c r="M323" s="273"/>
      <c r="N323" s="367">
        <v>2.5000000000000001E-2</v>
      </c>
      <c r="O323" s="367">
        <v>2.5000000000000001E-2</v>
      </c>
      <c r="P323" s="367">
        <v>2.5000000000000001E-2</v>
      </c>
      <c r="Q323" s="367">
        <v>2.5000000000000001E-2</v>
      </c>
      <c r="R323" s="368">
        <f t="shared" si="49"/>
        <v>43836</v>
      </c>
      <c r="S323" s="368">
        <f t="shared" si="50"/>
        <v>43836</v>
      </c>
      <c r="T323" s="368">
        <f t="shared" si="51"/>
        <v>43836</v>
      </c>
      <c r="U323" s="368">
        <f t="shared" si="52"/>
        <v>43836</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INT($C$233)+3</f>
        <v>4</v>
      </c>
      <c r="D324" s="268"/>
      <c r="E324" s="325">
        <v>2</v>
      </c>
      <c r="F324" s="325"/>
      <c r="G324" s="268"/>
      <c r="H324" s="273"/>
      <c r="I324" s="273">
        <v>1</v>
      </c>
      <c r="J324" s="273" t="s">
        <v>534</v>
      </c>
      <c r="K324" s="273"/>
      <c r="L324" s="273"/>
      <c r="M324" s="273"/>
      <c r="N324" s="367">
        <v>2.5000000000000001E-2</v>
      </c>
      <c r="O324" s="367">
        <v>2.5000000000000001E-2</v>
      </c>
      <c r="P324" s="367">
        <v>2.5000000000000001E-2</v>
      </c>
      <c r="Q324" s="367">
        <v>2.5000000000000001E-2</v>
      </c>
      <c r="R324" s="368">
        <f t="shared" si="49"/>
        <v>44201</v>
      </c>
      <c r="S324" s="368">
        <f t="shared" si="50"/>
        <v>44201</v>
      </c>
      <c r="T324" s="368">
        <f t="shared" si="51"/>
        <v>44201</v>
      </c>
      <c r="U324" s="368">
        <f t="shared" si="52"/>
        <v>44201</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ref="C325:C330" si="54">INT($C$233+3)</f>
        <v>4</v>
      </c>
      <c r="D325" s="268"/>
      <c r="E325" s="325">
        <v>2</v>
      </c>
      <c r="F325" s="325"/>
      <c r="G325" s="268"/>
      <c r="H325" s="273"/>
      <c r="I325" s="273">
        <v>2</v>
      </c>
      <c r="J325" s="273" t="s">
        <v>535</v>
      </c>
      <c r="K325" s="273"/>
      <c r="L325" s="273"/>
      <c r="M325" s="273"/>
      <c r="N325" s="367">
        <v>1.4999999999999999E-2</v>
      </c>
      <c r="O325" s="367">
        <v>1.4999999999999999E-2</v>
      </c>
      <c r="P325" s="367">
        <v>1.4999999999999999E-2</v>
      </c>
      <c r="Q325" s="367">
        <v>1.4999999999999999E-2</v>
      </c>
      <c r="R325" s="368">
        <f t="shared" si="49"/>
        <v>44566</v>
      </c>
      <c r="S325" s="368">
        <f t="shared" si="50"/>
        <v>44566</v>
      </c>
      <c r="T325" s="368">
        <f t="shared" si="51"/>
        <v>44566</v>
      </c>
      <c r="U325" s="368">
        <f t="shared" si="52"/>
        <v>44566</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3</v>
      </c>
      <c r="J326" s="273" t="s">
        <v>520</v>
      </c>
      <c r="K326" s="273"/>
      <c r="L326" s="273"/>
      <c r="M326" s="273"/>
      <c r="N326" s="367">
        <v>1.4999999999999999E-2</v>
      </c>
      <c r="O326" s="367">
        <v>1.4999999999999999E-2</v>
      </c>
      <c r="P326" s="367">
        <v>1.4999999999999999E-2</v>
      </c>
      <c r="Q326" s="367">
        <v>1.4999999999999999E-2</v>
      </c>
      <c r="R326" s="368">
        <f t="shared" si="49"/>
        <v>44931</v>
      </c>
      <c r="S326" s="368">
        <f t="shared" si="50"/>
        <v>44931</v>
      </c>
      <c r="T326" s="368">
        <f t="shared" si="51"/>
        <v>44931</v>
      </c>
      <c r="U326" s="368">
        <f t="shared" si="52"/>
        <v>44931</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4</v>
      </c>
      <c r="J327" s="273" t="s">
        <v>521</v>
      </c>
      <c r="K327" s="273"/>
      <c r="L327" s="273"/>
      <c r="M327" s="273"/>
      <c r="N327" s="367">
        <v>1.4999999999999999E-2</v>
      </c>
      <c r="O327" s="367">
        <v>1.4999999999999999E-2</v>
      </c>
      <c r="P327" s="367">
        <v>1.4999999999999999E-2</v>
      </c>
      <c r="Q327" s="367">
        <v>1.4999999999999999E-2</v>
      </c>
      <c r="R327" s="368">
        <f t="shared" si="49"/>
        <v>45297</v>
      </c>
      <c r="S327" s="368">
        <f t="shared" si="50"/>
        <v>45297</v>
      </c>
      <c r="T327" s="368">
        <f t="shared" si="51"/>
        <v>45297</v>
      </c>
      <c r="U327" s="368">
        <f t="shared" si="52"/>
        <v>45297</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5</v>
      </c>
      <c r="J328" s="273" t="s">
        <v>522</v>
      </c>
      <c r="K328" s="273"/>
      <c r="L328" s="273"/>
      <c r="M328" s="273"/>
      <c r="N328" s="367">
        <v>1.4999999999999999E-2</v>
      </c>
      <c r="O328" s="367">
        <v>1.4999999999999999E-2</v>
      </c>
      <c r="P328" s="367">
        <v>1.4999999999999999E-2</v>
      </c>
      <c r="Q328" s="367">
        <v>1.4999999999999999E-2</v>
      </c>
      <c r="R328" s="368">
        <f t="shared" si="49"/>
        <v>45662</v>
      </c>
      <c r="S328" s="368">
        <f t="shared" si="50"/>
        <v>45662</v>
      </c>
      <c r="T328" s="368">
        <f t="shared" si="51"/>
        <v>45662</v>
      </c>
      <c r="U328" s="368">
        <f t="shared" si="52"/>
        <v>45662</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6</v>
      </c>
      <c r="J329" s="273" t="s">
        <v>523</v>
      </c>
      <c r="K329" s="273"/>
      <c r="L329" s="273"/>
      <c r="M329" s="273"/>
      <c r="N329" s="367">
        <v>1.4999999999999999E-2</v>
      </c>
      <c r="O329" s="367">
        <v>1.4999999999999999E-2</v>
      </c>
      <c r="P329" s="367">
        <v>1.4999999999999999E-2</v>
      </c>
      <c r="Q329" s="367">
        <v>1.4999999999999999E-2</v>
      </c>
      <c r="R329" s="368">
        <f t="shared" si="49"/>
        <v>46027</v>
      </c>
      <c r="S329" s="368">
        <f t="shared" si="50"/>
        <v>46027</v>
      </c>
      <c r="T329" s="368">
        <f t="shared" si="51"/>
        <v>46027</v>
      </c>
      <c r="U329" s="368">
        <f t="shared" si="52"/>
        <v>46027</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hidden="1" outlineLevel="3" x14ac:dyDescent="0.35">
      <c r="A330" s="243"/>
      <c r="B330" s="252"/>
      <c r="C330" s="245">
        <f t="shared" si="54"/>
        <v>4</v>
      </c>
      <c r="D330" s="268"/>
      <c r="E330" s="325">
        <v>2</v>
      </c>
      <c r="F330" s="325"/>
      <c r="G330" s="268"/>
      <c r="H330" s="273"/>
      <c r="I330" s="273">
        <v>7</v>
      </c>
      <c r="J330" s="273" t="s">
        <v>524</v>
      </c>
      <c r="K330" s="273"/>
      <c r="L330" s="273"/>
      <c r="M330" s="273"/>
      <c r="N330" s="367">
        <v>1.4999999999999999E-2</v>
      </c>
      <c r="O330" s="367">
        <v>1.4999999999999999E-2</v>
      </c>
      <c r="P330" s="367">
        <v>1.4999999999999999E-2</v>
      </c>
      <c r="Q330" s="367">
        <v>1.4999999999999999E-2</v>
      </c>
      <c r="R330" s="368">
        <f t="shared" si="49"/>
        <v>46392</v>
      </c>
      <c r="S330" s="368">
        <f t="shared" si="50"/>
        <v>46392</v>
      </c>
      <c r="T330" s="368">
        <f t="shared" si="51"/>
        <v>46392</v>
      </c>
      <c r="U330" s="368">
        <f t="shared" si="52"/>
        <v>46392</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outlineLevel="2" collapsed="1" x14ac:dyDescent="0.35">
      <c r="A331" s="243"/>
      <c r="B331" s="252"/>
      <c r="C331" s="245">
        <f>INT($C$233)+2</f>
        <v>3</v>
      </c>
      <c r="D331" s="268"/>
      <c r="E331" s="325">
        <v>3</v>
      </c>
      <c r="F331" s="325"/>
      <c r="G331" s="268"/>
      <c r="H331" s="289" t="str">
        <f>H$254</f>
        <v>Spr</v>
      </c>
      <c r="I331" s="273">
        <v>0</v>
      </c>
      <c r="J331" s="273" t="s">
        <v>533</v>
      </c>
      <c r="K331" s="273"/>
      <c r="L331" s="273"/>
      <c r="M331" s="273"/>
      <c r="N331" s="367">
        <v>2.5000000000000001E-2</v>
      </c>
      <c r="O331" s="367">
        <v>2.5000000000000001E-2</v>
      </c>
      <c r="P331" s="367">
        <v>2.5000000000000001E-2</v>
      </c>
      <c r="Q331" s="367">
        <v>2.5000000000000001E-2</v>
      </c>
      <c r="R331" s="368">
        <f t="shared" si="49"/>
        <v>43871</v>
      </c>
      <c r="S331" s="368">
        <f t="shared" si="50"/>
        <v>43871</v>
      </c>
      <c r="T331" s="368">
        <f t="shared" si="51"/>
        <v>43871</v>
      </c>
      <c r="U331" s="368">
        <f t="shared" si="52"/>
        <v>43871</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INT($C$233)+3</f>
        <v>4</v>
      </c>
      <c r="D332" s="268"/>
      <c r="E332" s="325">
        <v>3</v>
      </c>
      <c r="F332" s="325"/>
      <c r="G332" s="268"/>
      <c r="H332" s="273"/>
      <c r="I332" s="273">
        <v>1</v>
      </c>
      <c r="J332" s="273" t="s">
        <v>534</v>
      </c>
      <c r="K332" s="273"/>
      <c r="L332" s="273"/>
      <c r="M332" s="273"/>
      <c r="N332" s="367">
        <v>2.5000000000000001E-2</v>
      </c>
      <c r="O332" s="367">
        <v>2.5000000000000001E-2</v>
      </c>
      <c r="P332" s="367">
        <v>2.5000000000000001E-2</v>
      </c>
      <c r="Q332" s="367">
        <v>2.5000000000000001E-2</v>
      </c>
      <c r="R332" s="368">
        <f t="shared" si="49"/>
        <v>44236</v>
      </c>
      <c r="S332" s="368">
        <f t="shared" si="50"/>
        <v>44236</v>
      </c>
      <c r="T332" s="368">
        <f t="shared" si="51"/>
        <v>44236</v>
      </c>
      <c r="U332" s="368">
        <f t="shared" si="52"/>
        <v>44236</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ref="C333:C338" si="55">INT($C$233+3)</f>
        <v>4</v>
      </c>
      <c r="D333" s="268"/>
      <c r="E333" s="325">
        <v>3</v>
      </c>
      <c r="F333" s="325"/>
      <c r="G333" s="268"/>
      <c r="H333" s="273"/>
      <c r="I333" s="273">
        <v>2</v>
      </c>
      <c r="J333" s="273" t="s">
        <v>535</v>
      </c>
      <c r="K333" s="273"/>
      <c r="L333" s="273"/>
      <c r="M333" s="273"/>
      <c r="N333" s="367">
        <v>1.4999999999999999E-2</v>
      </c>
      <c r="O333" s="367">
        <v>1.4999999999999999E-2</v>
      </c>
      <c r="P333" s="367">
        <v>1.4999999999999999E-2</v>
      </c>
      <c r="Q333" s="367">
        <v>1.4999999999999999E-2</v>
      </c>
      <c r="R333" s="368">
        <f t="shared" si="49"/>
        <v>44601</v>
      </c>
      <c r="S333" s="368">
        <f t="shared" si="50"/>
        <v>44601</v>
      </c>
      <c r="T333" s="368">
        <f t="shared" si="51"/>
        <v>44601</v>
      </c>
      <c r="U333" s="368">
        <f t="shared" si="52"/>
        <v>44601</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3</v>
      </c>
      <c r="J334" s="273" t="s">
        <v>520</v>
      </c>
      <c r="K334" s="273"/>
      <c r="L334" s="273"/>
      <c r="M334" s="273"/>
      <c r="N334" s="367">
        <v>1.4999999999999999E-2</v>
      </c>
      <c r="O334" s="367">
        <v>1.4999999999999999E-2</v>
      </c>
      <c r="P334" s="367">
        <v>1.4999999999999999E-2</v>
      </c>
      <c r="Q334" s="367">
        <v>1.4999999999999999E-2</v>
      </c>
      <c r="R334" s="368">
        <f t="shared" si="49"/>
        <v>44966</v>
      </c>
      <c r="S334" s="368">
        <f t="shared" si="50"/>
        <v>44966</v>
      </c>
      <c r="T334" s="368">
        <f t="shared" si="51"/>
        <v>44966</v>
      </c>
      <c r="U334" s="368">
        <f t="shared" si="52"/>
        <v>44966</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4</v>
      </c>
      <c r="J335" s="273" t="s">
        <v>521</v>
      </c>
      <c r="K335" s="273"/>
      <c r="L335" s="273"/>
      <c r="M335" s="273"/>
      <c r="N335" s="367">
        <v>1.4999999999999999E-2</v>
      </c>
      <c r="O335" s="367">
        <v>1.4999999999999999E-2</v>
      </c>
      <c r="P335" s="367">
        <v>1.4999999999999999E-2</v>
      </c>
      <c r="Q335" s="367">
        <v>1.4999999999999999E-2</v>
      </c>
      <c r="R335" s="368">
        <f t="shared" si="49"/>
        <v>45332</v>
      </c>
      <c r="S335" s="368">
        <f t="shared" si="50"/>
        <v>45332</v>
      </c>
      <c r="T335" s="368">
        <f t="shared" si="51"/>
        <v>45332</v>
      </c>
      <c r="U335" s="368">
        <f t="shared" si="52"/>
        <v>45332</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5</v>
      </c>
      <c r="J336" s="273" t="s">
        <v>522</v>
      </c>
      <c r="K336" s="273"/>
      <c r="L336" s="273"/>
      <c r="M336" s="273"/>
      <c r="N336" s="367">
        <v>1.4999999999999999E-2</v>
      </c>
      <c r="O336" s="367">
        <v>1.4999999999999999E-2</v>
      </c>
      <c r="P336" s="367">
        <v>1.4999999999999999E-2</v>
      </c>
      <c r="Q336" s="367">
        <v>1.4999999999999999E-2</v>
      </c>
      <c r="R336" s="368">
        <f t="shared" si="49"/>
        <v>45697</v>
      </c>
      <c r="S336" s="368">
        <f t="shared" si="50"/>
        <v>45697</v>
      </c>
      <c r="T336" s="368">
        <f t="shared" si="51"/>
        <v>45697</v>
      </c>
      <c r="U336" s="368">
        <f t="shared" si="52"/>
        <v>45697</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6</v>
      </c>
      <c r="J337" s="273" t="s">
        <v>523</v>
      </c>
      <c r="K337" s="273"/>
      <c r="L337" s="273"/>
      <c r="M337" s="273"/>
      <c r="N337" s="367">
        <v>1.4999999999999999E-2</v>
      </c>
      <c r="O337" s="367">
        <v>1.4999999999999999E-2</v>
      </c>
      <c r="P337" s="367">
        <v>1.4999999999999999E-2</v>
      </c>
      <c r="Q337" s="367">
        <v>1.4999999999999999E-2</v>
      </c>
      <c r="R337" s="368">
        <f t="shared" si="49"/>
        <v>46062</v>
      </c>
      <c r="S337" s="368">
        <f t="shared" si="50"/>
        <v>46062</v>
      </c>
      <c r="T337" s="368">
        <f t="shared" si="51"/>
        <v>46062</v>
      </c>
      <c r="U337" s="368">
        <f t="shared" si="52"/>
        <v>46062</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idden="1" outlineLevel="3" x14ac:dyDescent="0.35">
      <c r="A338" s="243"/>
      <c r="B338" s="252"/>
      <c r="C338" s="245">
        <f t="shared" si="55"/>
        <v>4</v>
      </c>
      <c r="D338" s="268"/>
      <c r="E338" s="325">
        <v>3</v>
      </c>
      <c r="F338" s="325"/>
      <c r="G338" s="268"/>
      <c r="H338" s="273"/>
      <c r="I338" s="273">
        <v>7</v>
      </c>
      <c r="J338" s="273" t="s">
        <v>524</v>
      </c>
      <c r="K338" s="273"/>
      <c r="L338" s="273"/>
      <c r="M338" s="273"/>
      <c r="N338" s="367">
        <v>1.4999999999999999E-2</v>
      </c>
      <c r="O338" s="367">
        <v>1.4999999999999999E-2</v>
      </c>
      <c r="P338" s="367">
        <v>1.4999999999999999E-2</v>
      </c>
      <c r="Q338" s="367">
        <v>1.4999999999999999E-2</v>
      </c>
      <c r="R338" s="368">
        <f t="shared" si="49"/>
        <v>46427</v>
      </c>
      <c r="S338" s="368">
        <f t="shared" si="50"/>
        <v>46427</v>
      </c>
      <c r="T338" s="368">
        <f t="shared" si="51"/>
        <v>46427</v>
      </c>
      <c r="U338" s="368">
        <f t="shared" si="52"/>
        <v>46427</v>
      </c>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68"/>
      <c r="AR338" s="255"/>
      <c r="AS338" s="243"/>
      <c r="AT338" s="243"/>
      <c r="AU338" s="243"/>
    </row>
    <row r="339" spans="1:51" ht="5.15" customHeight="1" outlineLevel="2" x14ac:dyDescent="0.35">
      <c r="A339" s="243"/>
      <c r="B339" s="252"/>
      <c r="C339" s="245">
        <f>INT($C$233)+2.005</f>
        <v>3.0049999999999999</v>
      </c>
      <c r="D339" s="268"/>
      <c r="E339" s="268"/>
      <c r="F339" s="268"/>
      <c r="G339" s="268"/>
      <c r="H339" s="268"/>
      <c r="I339" s="268"/>
      <c r="J339" s="268"/>
      <c r="K339" s="268"/>
      <c r="L339" s="268"/>
      <c r="M339" s="268"/>
      <c r="N339" s="268"/>
      <c r="O339" s="268"/>
      <c r="P339" s="268"/>
      <c r="Q339" s="268"/>
      <c r="R339" s="268"/>
      <c r="S339" s="268"/>
      <c r="T339" s="268"/>
      <c r="U339" s="268"/>
      <c r="V339" s="268"/>
      <c r="W339" s="268"/>
      <c r="X339" s="268"/>
      <c r="Y339" s="268"/>
      <c r="Z339" s="268"/>
      <c r="AA339" s="268"/>
      <c r="AB339" s="268"/>
      <c r="AC339" s="268"/>
      <c r="AD339" s="268"/>
      <c r="AE339" s="268"/>
      <c r="AF339" s="268"/>
      <c r="AG339" s="268"/>
      <c r="AH339" s="268"/>
      <c r="AI339" s="268"/>
      <c r="AJ339" s="268"/>
      <c r="AK339" s="268"/>
      <c r="AL339" s="268"/>
      <c r="AM339" s="268"/>
      <c r="AN339" s="268"/>
      <c r="AO339" s="268"/>
      <c r="AP339" s="268"/>
      <c r="AQ339" s="268" t="s">
        <v>395</v>
      </c>
      <c r="AR339" s="255"/>
      <c r="AS339" s="243"/>
      <c r="AT339" s="243"/>
      <c r="AU339" s="243"/>
    </row>
    <row r="340" spans="1:51" outlineLevel="2" collapsed="1" x14ac:dyDescent="0.35">
      <c r="A340" s="243"/>
      <c r="B340" s="252"/>
      <c r="C340" s="245">
        <f>INT($C$233+3)</f>
        <v>4</v>
      </c>
      <c r="D340" s="268"/>
      <c r="E340" s="325"/>
      <c r="F340" s="325"/>
      <c r="G340" s="268"/>
      <c r="H340" s="338" t="s">
        <v>536</v>
      </c>
      <c r="I340" s="296" t="s">
        <v>537</v>
      </c>
      <c r="J340" s="295"/>
      <c r="K340" s="273"/>
      <c r="L340" s="273"/>
      <c r="M340" s="273"/>
      <c r="N340" s="273"/>
      <c r="O340" s="920" t="s">
        <v>970</v>
      </c>
      <c r="P340" s="921"/>
      <c r="Q340" s="921"/>
      <c r="R340" s="921"/>
      <c r="S340" s="921"/>
      <c r="T340" s="921"/>
      <c r="U340" s="921"/>
      <c r="V340" s="921"/>
      <c r="W340" s="921"/>
      <c r="X340" s="922"/>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INT($C$233+3)</f>
        <v>4</v>
      </c>
      <c r="D341" s="268"/>
      <c r="E341" s="325"/>
      <c r="F341" s="325"/>
      <c r="G341" s="268"/>
      <c r="H341" s="315">
        <v>364</v>
      </c>
      <c r="I341" s="273">
        <v>0</v>
      </c>
      <c r="J341" s="273" t="b">
        <f>COUNTA(K341:M341)&gt;0</f>
        <v>1</v>
      </c>
      <c r="K341" s="369">
        <f>DATE(i_startyear,1,1)</f>
        <v>43466</v>
      </c>
      <c r="L341" s="369">
        <f>K341</f>
        <v>43466</v>
      </c>
      <c r="M341" s="369">
        <f>K341</f>
        <v>43466</v>
      </c>
      <c r="N341" s="273"/>
      <c r="O341" s="923"/>
      <c r="P341" s="924"/>
      <c r="Q341" s="924"/>
      <c r="R341" s="924"/>
      <c r="S341" s="924"/>
      <c r="T341" s="924"/>
      <c r="U341" s="924"/>
      <c r="V341" s="924"/>
      <c r="W341" s="924"/>
      <c r="X341" s="925"/>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INT($C$233+3)</f>
        <v>4</v>
      </c>
      <c r="D342" s="268"/>
      <c r="E342" s="325"/>
      <c r="F342" s="325"/>
      <c r="G342" s="268"/>
      <c r="H342" s="370" t="s">
        <v>538</v>
      </c>
      <c r="I342" s="273">
        <v>1</v>
      </c>
      <c r="J342" s="273" t="b">
        <f>COUNTA(K342:M342)&gt;0</f>
        <v>0</v>
      </c>
      <c r="K342" s="290"/>
      <c r="L342" s="290"/>
      <c r="M342" s="290"/>
      <c r="N342" s="273"/>
      <c r="O342" s="923"/>
      <c r="P342" s="924"/>
      <c r="Q342" s="924"/>
      <c r="R342" s="924"/>
      <c r="S342" s="924"/>
      <c r="T342" s="924"/>
      <c r="U342" s="924"/>
      <c r="V342" s="924"/>
      <c r="W342" s="924"/>
      <c r="X342" s="925"/>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f>INT($C$233+3)</f>
        <v>4</v>
      </c>
      <c r="D343" s="268"/>
      <c r="E343" s="325"/>
      <c r="F343" s="325"/>
      <c r="G343" s="268"/>
      <c r="H343" s="289"/>
      <c r="I343" s="273">
        <v>2</v>
      </c>
      <c r="J343" s="273" t="b">
        <f>COUNTA(K343:M343)&gt;0</f>
        <v>0</v>
      </c>
      <c r="K343" s="290"/>
      <c r="L343" s="290"/>
      <c r="M343" s="290"/>
      <c r="N343" s="273"/>
      <c r="O343" s="926"/>
      <c r="P343" s="927"/>
      <c r="Q343" s="927"/>
      <c r="R343" s="927"/>
      <c r="S343" s="927"/>
      <c r="T343" s="927"/>
      <c r="U343" s="927"/>
      <c r="V343" s="927"/>
      <c r="W343" s="927"/>
      <c r="X343" s="928"/>
      <c r="Y343" s="273"/>
      <c r="Z343" s="273"/>
      <c r="AA343" s="273"/>
      <c r="AB343" s="273"/>
      <c r="AC343" s="273"/>
      <c r="AD343" s="273"/>
      <c r="AE343" s="273"/>
      <c r="AF343" s="273"/>
      <c r="AG343" s="273"/>
      <c r="AH343" s="273"/>
      <c r="AI343" s="273"/>
      <c r="AJ343" s="273"/>
      <c r="AK343" s="273"/>
      <c r="AL343" s="273"/>
      <c r="AM343" s="273"/>
      <c r="AN343" s="273"/>
      <c r="AO343" s="273"/>
      <c r="AP343" s="273"/>
      <c r="AQ343" s="268"/>
      <c r="AR343" s="255"/>
      <c r="AS343" s="243"/>
      <c r="AT343" s="243"/>
      <c r="AU343" s="243"/>
    </row>
    <row r="344" spans="1:51" hidden="1" outlineLevel="3" x14ac:dyDescent="0.35">
      <c r="A344" s="243"/>
      <c r="B344" s="252"/>
      <c r="C344" s="245"/>
      <c r="D344" s="268"/>
      <c r="E344" s="325"/>
      <c r="F344" s="325"/>
      <c r="G344" s="268"/>
      <c r="H344" s="289"/>
      <c r="I344" s="273"/>
      <c r="J344" s="273"/>
      <c r="K344" s="273"/>
      <c r="L344" s="273"/>
      <c r="M344" s="273"/>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t="s">
        <v>1008</v>
      </c>
      <c r="K345" s="714">
        <f t="shared" ref="K345:M347" si="56">MIN(363,INT((K341 - DATE(YEAR(K341),1,1))))+364*INT(YEAR(K341)-i_startyear)</f>
        <v>0</v>
      </c>
      <c r="L345" s="714">
        <f t="shared" si="56"/>
        <v>0</v>
      </c>
      <c r="M345" s="714">
        <f t="shared" si="56"/>
        <v>0</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idden="1" outlineLevel="3" x14ac:dyDescent="0.35">
      <c r="A347" s="243"/>
      <c r="B347" s="252"/>
      <c r="C347" s="245"/>
      <c r="D347" s="268"/>
      <c r="E347" s="325"/>
      <c r="F347" s="325"/>
      <c r="G347" s="268"/>
      <c r="H347" s="289"/>
      <c r="I347" s="273"/>
      <c r="J347" s="345"/>
      <c r="K347" s="714">
        <f t="shared" si="56"/>
        <v>-43317</v>
      </c>
      <c r="L347" s="714">
        <f t="shared" si="56"/>
        <v>-43317</v>
      </c>
      <c r="M347" s="714">
        <f t="shared" si="56"/>
        <v>-43317</v>
      </c>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c r="AR347" s="273"/>
      <c r="AS347" s="273"/>
      <c r="AT347" s="273"/>
      <c r="AU347" s="268"/>
      <c r="AV347" s="255"/>
      <c r="AW347" s="243"/>
      <c r="AX347" s="243"/>
      <c r="AY347" s="243"/>
    </row>
    <row r="348" spans="1:51" ht="5.15" customHeight="1" outlineLevel="2" x14ac:dyDescent="0.35">
      <c r="A348" s="243"/>
      <c r="B348" s="252"/>
      <c r="C348" s="245">
        <f>INT($C$233)+2.005</f>
        <v>3.0049999999999999</v>
      </c>
      <c r="D348" s="268"/>
      <c r="E348" s="268"/>
      <c r="F348" s="268"/>
      <c r="G348" s="268"/>
      <c r="H348" s="268"/>
      <c r="I348" s="268"/>
      <c r="J348" s="268"/>
      <c r="K348" s="268"/>
      <c r="L348" s="268"/>
      <c r="M348" s="268"/>
      <c r="N348" s="268"/>
      <c r="O348" s="268"/>
      <c r="P348" s="268"/>
      <c r="Q348" s="268"/>
      <c r="R348" s="268"/>
      <c r="S348" s="268"/>
      <c r="T348" s="268"/>
      <c r="U348" s="268"/>
      <c r="V348" s="268"/>
      <c r="W348" s="268"/>
      <c r="X348" s="268"/>
      <c r="Y348" s="268"/>
      <c r="Z348" s="268"/>
      <c r="AA348" s="268"/>
      <c r="AB348" s="268"/>
      <c r="AC348" s="268"/>
      <c r="AD348" s="268"/>
      <c r="AE348" s="268"/>
      <c r="AF348" s="268"/>
      <c r="AG348" s="268"/>
      <c r="AH348" s="268"/>
      <c r="AI348" s="268"/>
      <c r="AJ348" s="268"/>
      <c r="AK348" s="268"/>
      <c r="AL348" s="268"/>
      <c r="AM348" s="268"/>
      <c r="AN348" s="268"/>
      <c r="AO348" s="268"/>
      <c r="AP348" s="268"/>
      <c r="AQ348" s="268" t="s">
        <v>395</v>
      </c>
      <c r="AR348" s="255"/>
      <c r="AS348" s="243"/>
      <c r="AT348" s="243"/>
      <c r="AU348" s="243"/>
    </row>
    <row r="349" spans="1:51" outlineLevel="2" collapsed="1" x14ac:dyDescent="0.35">
      <c r="A349" s="243"/>
      <c r="B349" s="252"/>
      <c r="C349" s="245">
        <f>INT($C$233+3)</f>
        <v>4</v>
      </c>
      <c r="D349" s="268"/>
      <c r="E349" s="325"/>
      <c r="F349" s="325"/>
      <c r="G349" s="268"/>
      <c r="H349" s="338" t="s">
        <v>510</v>
      </c>
      <c r="I349" s="273" t="s">
        <v>539</v>
      </c>
      <c r="J349" s="273"/>
      <c r="K349" s="273"/>
      <c r="L349" s="273"/>
      <c r="M349" s="273"/>
      <c r="N349" s="296" t="s">
        <v>540</v>
      </c>
      <c r="O349" s="296"/>
      <c r="P349" s="296"/>
      <c r="Q349" s="296"/>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INT($C$233+3)</f>
        <v>4</v>
      </c>
      <c r="D350" s="268"/>
      <c r="E350" s="325"/>
      <c r="F350" s="325"/>
      <c r="G350" s="268"/>
      <c r="H350" s="289" t="str">
        <f>H$252</f>
        <v>Aut</v>
      </c>
      <c r="I350" s="306">
        <v>0.7</v>
      </c>
      <c r="J350" s="273"/>
      <c r="K350" s="273"/>
      <c r="L350" s="275" t="s">
        <v>541</v>
      </c>
      <c r="M350" s="289">
        <f>$L$478-1</f>
        <v>3</v>
      </c>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INT($C$233+3)</f>
        <v>4</v>
      </c>
      <c r="D351" s="268"/>
      <c r="E351" s="325"/>
      <c r="F351" s="325"/>
      <c r="G351" s="268"/>
      <c r="H351" s="289" t="str">
        <f>H$253</f>
        <v>Win</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idden="1" outlineLevel="3" x14ac:dyDescent="0.35">
      <c r="A352" s="243"/>
      <c r="B352" s="252"/>
      <c r="C352" s="245">
        <f>INT($C$233+3)</f>
        <v>4</v>
      </c>
      <c r="D352" s="268"/>
      <c r="E352" s="325"/>
      <c r="F352" s="325"/>
      <c r="G352" s="268"/>
      <c r="H352" s="289" t="str">
        <f>H$254</f>
        <v>Spr</v>
      </c>
      <c r="I352" s="306">
        <v>0.75</v>
      </c>
      <c r="J352" s="273"/>
      <c r="K352" s="273"/>
      <c r="L352" s="273"/>
      <c r="M352" s="273"/>
      <c r="N352" s="315">
        <v>2</v>
      </c>
      <c r="O352" s="315">
        <v>2</v>
      </c>
      <c r="P352" s="315">
        <v>2</v>
      </c>
      <c r="Q352" s="315">
        <v>2</v>
      </c>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68"/>
      <c r="AR352" s="255"/>
      <c r="AS352" s="243"/>
      <c r="AT352" s="243"/>
      <c r="AU352" s="243"/>
    </row>
    <row r="353" spans="1:47" ht="5.15" customHeight="1" outlineLevel="2" x14ac:dyDescent="0.35">
      <c r="A353" s="243"/>
      <c r="B353" s="252"/>
      <c r="C353" s="245">
        <f>INT($C$233)+2.005</f>
        <v>3.0049999999999999</v>
      </c>
      <c r="D353" s="268"/>
      <c r="E353" s="268"/>
      <c r="F353" s="268"/>
      <c r="G353" s="268"/>
      <c r="H353" s="268"/>
      <c r="I353" s="268"/>
      <c r="J353" s="268"/>
      <c r="K353" s="268"/>
      <c r="L353" s="268"/>
      <c r="M353" s="268"/>
      <c r="N353" s="268"/>
      <c r="O353" s="268"/>
      <c r="P353" s="268"/>
      <c r="Q353" s="268"/>
      <c r="R353" s="268"/>
      <c r="S353" s="268"/>
      <c r="T353" s="268"/>
      <c r="U353" s="268"/>
      <c r="V353" s="268"/>
      <c r="W353" s="268"/>
      <c r="X353" s="268"/>
      <c r="Y353" s="268"/>
      <c r="Z353" s="268"/>
      <c r="AA353" s="268"/>
      <c r="AB353" s="268"/>
      <c r="AC353" s="268"/>
      <c r="AD353" s="268"/>
      <c r="AE353" s="268"/>
      <c r="AF353" s="268"/>
      <c r="AG353" s="268"/>
      <c r="AH353" s="268"/>
      <c r="AI353" s="268"/>
      <c r="AJ353" s="268"/>
      <c r="AK353" s="268"/>
      <c r="AL353" s="268"/>
      <c r="AM353" s="268"/>
      <c r="AN353" s="268"/>
      <c r="AO353" s="268"/>
      <c r="AP353" s="268"/>
      <c r="AQ353" s="268" t="s">
        <v>395</v>
      </c>
      <c r="AR353" s="255"/>
      <c r="AS353" s="243"/>
      <c r="AT353" s="243"/>
      <c r="AU353" s="243"/>
    </row>
    <row r="354" spans="1:47" outlineLevel="2" collapsed="1" x14ac:dyDescent="0.35">
      <c r="A354" s="243"/>
      <c r="B354" s="252"/>
      <c r="C354" s="245">
        <f>INT($C$233+3)</f>
        <v>4</v>
      </c>
      <c r="D354" s="268"/>
      <c r="E354" s="325"/>
      <c r="F354" s="325"/>
      <c r="G354" s="268"/>
      <c r="H354" s="371" t="s">
        <v>542</v>
      </c>
      <c r="I354" s="289" t="s">
        <v>489</v>
      </c>
      <c r="J354" s="273"/>
      <c r="K354" s="275" t="s">
        <v>543</v>
      </c>
      <c r="L354" s="289">
        <f>COUNTA($H$355:$H$358)</f>
        <v>3</v>
      </c>
      <c r="M354" s="276">
        <v>-6</v>
      </c>
      <c r="N354" s="273"/>
      <c r="O354" s="273"/>
      <c r="P354" s="273"/>
      <c r="Q354" s="273"/>
      <c r="R354" s="296" t="s">
        <v>544</v>
      </c>
      <c r="S354" s="295"/>
      <c r="T354" s="295"/>
      <c r="U354" s="295"/>
      <c r="V354" s="273"/>
      <c r="W354" s="273" t="s">
        <v>545</v>
      </c>
      <c r="X354" s="273" t="s">
        <v>546</v>
      </c>
      <c r="Y354" s="273" t="s">
        <v>547</v>
      </c>
      <c r="Z354" s="273" t="s">
        <v>548</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INT($C$233+3)</f>
        <v>4</v>
      </c>
      <c r="D355" s="268"/>
      <c r="E355" s="325"/>
      <c r="F355" s="325"/>
      <c r="G355" s="268"/>
      <c r="H355" s="372" t="s">
        <v>549</v>
      </c>
      <c r="I355" s="333" t="b">
        <v>1</v>
      </c>
      <c r="J355" s="289">
        <f>MAX(0.0001,IF(COUNTIF(i_mask_a,TRUE)=1,1,1-SUM(J356:J357)))</f>
        <v>1</v>
      </c>
      <c r="K355" s="273"/>
      <c r="L355" s="273"/>
      <c r="M355" s="273"/>
      <c r="N355" s="273"/>
      <c r="O355" s="273"/>
      <c r="P355" s="273"/>
      <c r="Q355" s="345"/>
      <c r="R355" s="315">
        <f>56+35</f>
        <v>91</v>
      </c>
      <c r="S355" s="315">
        <v>91</v>
      </c>
      <c r="T355" s="315">
        <v>91</v>
      </c>
      <c r="U355" s="315">
        <v>91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INT($C$233)+3</f>
        <v>4</v>
      </c>
      <c r="D356" s="268"/>
      <c r="E356" s="325"/>
      <c r="F356" s="325"/>
      <c r="G356" s="268"/>
      <c r="H356" s="373" t="s">
        <v>801</v>
      </c>
      <c r="I356" s="333" t="b">
        <v>0</v>
      </c>
      <c r="J356" s="276">
        <v>1E-3</v>
      </c>
      <c r="K356" s="273"/>
      <c r="L356" s="273">
        <f>SUMPRODUCT(--i_mask_a)</f>
        <v>1</v>
      </c>
      <c r="M356" s="273"/>
      <c r="N356" s="273"/>
      <c r="O356" s="273"/>
      <c r="P356" s="273"/>
      <c r="Q356" s="273"/>
      <c r="R356" s="315">
        <f>R355+30</f>
        <v>121</v>
      </c>
      <c r="S356" s="315">
        <v>121</v>
      </c>
      <c r="T356" s="315">
        <v>121</v>
      </c>
      <c r="U356" s="315">
        <v>121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idden="1" outlineLevel="3" x14ac:dyDescent="0.35">
      <c r="A357" s="243"/>
      <c r="B357" s="252"/>
      <c r="C357" s="245">
        <f>INT($C$233)+3</f>
        <v>4</v>
      </c>
      <c r="D357" s="268"/>
      <c r="E357" s="325"/>
      <c r="F357" s="325"/>
      <c r="G357" s="268"/>
      <c r="H357" s="374" t="s">
        <v>802</v>
      </c>
      <c r="I357" s="333" t="b">
        <v>0</v>
      </c>
      <c r="J357" s="276">
        <v>1E-3</v>
      </c>
      <c r="K357" s="273"/>
      <c r="L357" s="273">
        <f>COUNTIF(i_mask_a,TRUE)</f>
        <v>1</v>
      </c>
      <c r="M357" s="273"/>
      <c r="N357" s="273"/>
      <c r="O357" s="273"/>
      <c r="P357" s="273"/>
      <c r="Q357" s="345"/>
      <c r="R357" s="315">
        <f>R356+30</f>
        <v>151</v>
      </c>
      <c r="S357" s="315">
        <v>151</v>
      </c>
      <c r="T357" s="315">
        <v>151</v>
      </c>
      <c r="U357" s="315">
        <v>151</v>
      </c>
      <c r="V357" s="273"/>
      <c r="W357" s="316">
        <v>0</v>
      </c>
      <c r="X357" s="316">
        <v>0</v>
      </c>
      <c r="Y357" s="316">
        <v>0</v>
      </c>
      <c r="Z357" s="316">
        <v>0</v>
      </c>
      <c r="AA357" s="273"/>
      <c r="AB357" s="273"/>
      <c r="AC357" s="273"/>
      <c r="AD357" s="273"/>
      <c r="AE357" s="273"/>
      <c r="AF357" s="273"/>
      <c r="AG357" s="273"/>
      <c r="AH357" s="273"/>
      <c r="AI357" s="273"/>
      <c r="AJ357" s="273"/>
      <c r="AK357" s="273"/>
      <c r="AL357" s="273"/>
      <c r="AM357" s="273"/>
      <c r="AN357" s="273"/>
      <c r="AO357" s="273"/>
      <c r="AP357" s="273"/>
      <c r="AQ357" s="268"/>
      <c r="AR357" s="255"/>
      <c r="AS357" s="243"/>
      <c r="AT357" s="243"/>
      <c r="AU357" s="243"/>
    </row>
    <row r="358" spans="1:47" ht="5.15" customHeight="1" outlineLevel="2" x14ac:dyDescent="0.35">
      <c r="A358" s="243"/>
      <c r="B358" s="252"/>
      <c r="C358" s="245">
        <f>INT($C$233)+2.005</f>
        <v>3.0049999999999999</v>
      </c>
      <c r="D358" s="268"/>
      <c r="E358" s="268"/>
      <c r="F358" s="268"/>
      <c r="G358" s="268"/>
      <c r="H358" s="268"/>
      <c r="I358" s="268"/>
      <c r="J358" s="268"/>
      <c r="K358" s="268"/>
      <c r="L358" s="268"/>
      <c r="M358" s="268"/>
      <c r="N358" s="268"/>
      <c r="O358" s="268"/>
      <c r="P358" s="268"/>
      <c r="Q358" s="268"/>
      <c r="R358" s="268"/>
      <c r="S358" s="268"/>
      <c r="T358" s="268"/>
      <c r="U358" s="268"/>
      <c r="V358" s="268"/>
      <c r="W358" s="268"/>
      <c r="X358" s="268"/>
      <c r="Y358" s="268"/>
      <c r="Z358" s="268"/>
      <c r="AA358" s="268"/>
      <c r="AB358" s="268"/>
      <c r="AC358" s="268"/>
      <c r="AD358" s="268"/>
      <c r="AE358" s="268"/>
      <c r="AF358" s="268"/>
      <c r="AG358" s="268"/>
      <c r="AH358" s="268"/>
      <c r="AI358" s="268"/>
      <c r="AJ358" s="268"/>
      <c r="AK358" s="268"/>
      <c r="AL358" s="268"/>
      <c r="AM358" s="268"/>
      <c r="AN358" s="268"/>
      <c r="AO358" s="268"/>
      <c r="AP358" s="268"/>
      <c r="AQ358" s="268" t="s">
        <v>395</v>
      </c>
      <c r="AR358" s="255"/>
      <c r="AS358" s="243"/>
      <c r="AT358" s="243"/>
      <c r="AU358" s="243"/>
    </row>
    <row r="359" spans="1:47" outlineLevel="1" x14ac:dyDescent="0.35">
      <c r="A359" s="243"/>
      <c r="B359" s="252"/>
      <c r="C359" s="245">
        <f>INT($C$233)+1</f>
        <v>2</v>
      </c>
      <c r="D359" s="268"/>
      <c r="E359" s="325"/>
      <c r="F359" s="325"/>
      <c r="G359" s="268"/>
      <c r="H359" s="328" t="s">
        <v>550</v>
      </c>
      <c r="I359" s="286"/>
      <c r="J359" s="286"/>
      <c r="K359" s="258"/>
      <c r="L359" s="258"/>
      <c r="M359" s="258"/>
      <c r="N359" s="258"/>
      <c r="O359" s="258"/>
      <c r="P359" s="258"/>
      <c r="Q359" s="258"/>
      <c r="R359" s="258"/>
      <c r="S359" s="258"/>
      <c r="T359" s="258"/>
      <c r="U359" s="258"/>
      <c r="V359" s="258"/>
      <c r="W359" s="258"/>
      <c r="X359" s="258"/>
      <c r="Y359" s="258"/>
      <c r="Z359" s="317"/>
      <c r="AA359" s="317"/>
      <c r="AB359" s="317"/>
      <c r="AC359" s="317"/>
      <c r="AD359" s="317"/>
      <c r="AE359" s="317"/>
      <c r="AF359" s="317"/>
      <c r="AG359" s="317"/>
      <c r="AH359" s="317"/>
      <c r="AI359" s="317"/>
      <c r="AJ359" s="317"/>
      <c r="AK359" s="317"/>
      <c r="AL359" s="317"/>
      <c r="AM359" s="317"/>
      <c r="AN359" s="317"/>
      <c r="AO359" s="317"/>
      <c r="AP359" s="317"/>
      <c r="AQ359" s="268"/>
      <c r="AR359" s="255"/>
      <c r="AS359" s="243"/>
      <c r="AT359" s="243"/>
      <c r="AU359" s="243"/>
    </row>
    <row r="360" spans="1:47" ht="5.15" hidden="1" customHeight="1" outlineLevel="3" x14ac:dyDescent="0.35">
      <c r="A360" s="243"/>
      <c r="B360" s="252"/>
      <c r="C360" s="245">
        <f>INT($C$233)+3.005</f>
        <v>4.0049999999999999</v>
      </c>
      <c r="D360" s="268" t="s">
        <v>391</v>
      </c>
      <c r="E360" s="268"/>
      <c r="F360" s="268"/>
      <c r="G360" s="268"/>
      <c r="H360" s="268"/>
      <c r="I360" s="268"/>
      <c r="J360" s="268"/>
      <c r="K360" s="268"/>
      <c r="L360" s="268"/>
      <c r="M360" s="268"/>
      <c r="N360" s="268"/>
      <c r="O360" s="268"/>
      <c r="P360" s="268"/>
      <c r="Q360" s="268"/>
      <c r="R360" s="268"/>
      <c r="S360" s="268"/>
      <c r="T360" s="268"/>
      <c r="U360" s="268"/>
      <c r="V360" s="268"/>
      <c r="W360" s="268"/>
      <c r="X360" s="268"/>
      <c r="Y360" s="268"/>
      <c r="Z360" s="268"/>
      <c r="AA360" s="268"/>
      <c r="AB360" s="268"/>
      <c r="AC360" s="268"/>
      <c r="AD360" s="268"/>
      <c r="AE360" s="268"/>
      <c r="AF360" s="268"/>
      <c r="AG360" s="268"/>
      <c r="AH360" s="268"/>
      <c r="AI360" s="268"/>
      <c r="AJ360" s="268"/>
      <c r="AK360" s="268"/>
      <c r="AL360" s="268"/>
      <c r="AM360" s="268"/>
      <c r="AN360" s="268"/>
      <c r="AO360" s="268"/>
      <c r="AP360" s="268"/>
      <c r="AQ360" s="268"/>
      <c r="AR360" s="255"/>
      <c r="AS360" s="243"/>
      <c r="AT360" s="243"/>
      <c r="AU360" s="243"/>
    </row>
    <row r="361" spans="1:47" outlineLevel="2" collapsed="1" x14ac:dyDescent="0.35">
      <c r="A361" s="243"/>
      <c r="B361" s="252"/>
      <c r="C361" s="245">
        <f>INT($C$233+3)</f>
        <v>4</v>
      </c>
      <c r="D361" s="268"/>
      <c r="E361" s="325"/>
      <c r="F361" s="325"/>
      <c r="G361" s="268"/>
      <c r="H361" s="338"/>
      <c r="I361" s="296" t="s">
        <v>511</v>
      </c>
      <c r="J361" s="296"/>
      <c r="K361" s="273"/>
      <c r="L361" s="273"/>
      <c r="M361" s="273"/>
      <c r="N361" s="296" t="s">
        <v>551</v>
      </c>
      <c r="O361" s="296"/>
      <c r="P361" s="296"/>
      <c r="Q361" s="296"/>
      <c r="R361" s="273"/>
      <c r="S361" s="273"/>
      <c r="T361" s="273"/>
      <c r="U361" s="273"/>
      <c r="V361" s="273" t="s">
        <v>552</v>
      </c>
      <c r="W361" s="273"/>
      <c r="X361" s="273"/>
      <c r="Y361" s="273"/>
      <c r="Z361" s="273"/>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ref="C362:C369" si="57">INT($C$233)+3</f>
        <v>4</v>
      </c>
      <c r="D362" s="268"/>
      <c r="E362" s="325"/>
      <c r="F362" s="325"/>
      <c r="G362" s="268"/>
      <c r="H362" s="273"/>
      <c r="I362" s="273">
        <v>0</v>
      </c>
      <c r="J362" s="273" t="s">
        <v>533</v>
      </c>
      <c r="K362" s="273"/>
      <c r="L362" s="273"/>
      <c r="M362" s="273"/>
      <c r="N362" s="290">
        <v>1</v>
      </c>
      <c r="O362" s="290">
        <v>1</v>
      </c>
      <c r="P362" s="290">
        <v>1</v>
      </c>
      <c r="Q362" s="290">
        <v>1</v>
      </c>
      <c r="R362" s="273"/>
      <c r="S362" s="273"/>
      <c r="T362" s="273"/>
      <c r="U362" s="273"/>
      <c r="V362" s="273">
        <f t="shared" ref="V362:Y369" si="58">INDEX(i_scan_day,N362+1,0)+17*N$350</f>
        <v>69</v>
      </c>
      <c r="W362" s="273">
        <f t="shared" si="58"/>
        <v>69</v>
      </c>
      <c r="X362" s="273">
        <f t="shared" si="58"/>
        <v>69</v>
      </c>
      <c r="Y362" s="273">
        <f t="shared" si="58"/>
        <v>69</v>
      </c>
      <c r="Z362" s="345">
        <f>R315+V362</f>
        <v>43871</v>
      </c>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1</v>
      </c>
      <c r="J363" s="273" t="s">
        <v>534</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2</v>
      </c>
      <c r="J364" s="273" t="s">
        <v>535</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3</v>
      </c>
      <c r="J365" s="273" t="s">
        <v>520</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4</v>
      </c>
      <c r="J366" s="273" t="s">
        <v>521</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5</v>
      </c>
      <c r="J367" s="273" t="s">
        <v>522</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6</v>
      </c>
      <c r="J368" s="273" t="s">
        <v>523</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idden="1" outlineLevel="3" x14ac:dyDescent="0.35">
      <c r="A369" s="243"/>
      <c r="B369" s="252"/>
      <c r="C369" s="245">
        <f t="shared" si="57"/>
        <v>4</v>
      </c>
      <c r="D369" s="268"/>
      <c r="E369" s="325"/>
      <c r="F369" s="325"/>
      <c r="G369" s="268"/>
      <c r="H369" s="273"/>
      <c r="I369" s="273">
        <v>7</v>
      </c>
      <c r="J369" s="273" t="s">
        <v>524</v>
      </c>
      <c r="K369" s="273"/>
      <c r="L369" s="273"/>
      <c r="M369" s="273"/>
      <c r="N369" s="290">
        <v>1</v>
      </c>
      <c r="O369" s="290">
        <v>1</v>
      </c>
      <c r="P369" s="290">
        <v>1</v>
      </c>
      <c r="Q369" s="290">
        <v>1</v>
      </c>
      <c r="R369" s="273"/>
      <c r="S369" s="273"/>
      <c r="T369" s="273"/>
      <c r="U369" s="273"/>
      <c r="V369" s="273">
        <f t="shared" si="58"/>
        <v>69</v>
      </c>
      <c r="W369" s="273">
        <f t="shared" si="58"/>
        <v>69</v>
      </c>
      <c r="X369" s="273">
        <f t="shared" si="58"/>
        <v>69</v>
      </c>
      <c r="Y369" s="273">
        <f t="shared" si="58"/>
        <v>69</v>
      </c>
      <c r="Z369" s="273"/>
      <c r="AA369" s="273"/>
      <c r="AB369" s="273"/>
      <c r="AC369" s="273"/>
      <c r="AD369" s="273"/>
      <c r="AE369" s="273"/>
      <c r="AF369" s="273"/>
      <c r="AG369" s="273"/>
      <c r="AH369" s="273"/>
      <c r="AI369" s="273"/>
      <c r="AJ369" s="273"/>
      <c r="AK369" s="273"/>
      <c r="AL369" s="273"/>
      <c r="AM369" s="273"/>
      <c r="AN369" s="273"/>
      <c r="AO369" s="273"/>
      <c r="AP369" s="273"/>
      <c r="AQ369" s="268"/>
      <c r="AR369" s="255"/>
      <c r="AS369" s="243"/>
      <c r="AT369" s="243"/>
      <c r="AU369" s="243"/>
    </row>
    <row r="370" spans="1:47" ht="5.15" customHeight="1" outlineLevel="2" x14ac:dyDescent="0.35">
      <c r="A370" s="243"/>
      <c r="B370" s="252"/>
      <c r="C370" s="245">
        <f>INT($C$233)+2.005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t="s">
        <v>395</v>
      </c>
      <c r="AR370" s="255"/>
      <c r="AS370" s="243"/>
      <c r="AT370" s="243"/>
      <c r="AU370" s="243"/>
    </row>
    <row r="371" spans="1:47" outlineLevel="2" collapsed="1" x14ac:dyDescent="0.35">
      <c r="A371" s="243"/>
      <c r="B371" s="252"/>
      <c r="C371" s="245">
        <f>INT($C$233+3)</f>
        <v>4</v>
      </c>
      <c r="D371" s="268"/>
      <c r="E371" s="325"/>
      <c r="F371" s="325"/>
      <c r="G371" s="268"/>
      <c r="H371" s="338"/>
      <c r="I371" s="296" t="s">
        <v>511</v>
      </c>
      <c r="J371" s="296"/>
      <c r="K371" s="273"/>
      <c r="L371" s="273"/>
      <c r="M371" s="273"/>
      <c r="N371" s="296" t="s">
        <v>805</v>
      </c>
      <c r="O371" s="296"/>
      <c r="P371" s="296"/>
      <c r="Q371" s="296"/>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ref="C372:C379" si="59">INT($C$233)+3</f>
        <v>4</v>
      </c>
      <c r="D372" s="268"/>
      <c r="E372" s="325"/>
      <c r="F372" s="325"/>
      <c r="G372" s="268"/>
      <c r="H372" s="273"/>
      <c r="I372" s="273">
        <v>0</v>
      </c>
      <c r="J372" s="273" t="s">
        <v>533</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1</v>
      </c>
      <c r="J373" s="273" t="s">
        <v>534</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2</v>
      </c>
      <c r="J374" s="273" t="s">
        <v>535</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3</v>
      </c>
      <c r="J375" s="273" t="s">
        <v>520</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4</v>
      </c>
      <c r="J376" s="273" t="s">
        <v>521</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5</v>
      </c>
      <c r="J377" s="273" t="s">
        <v>522</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6</v>
      </c>
      <c r="J378" s="273" t="s">
        <v>523</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idden="1" outlineLevel="3" x14ac:dyDescent="0.35">
      <c r="A379" s="243"/>
      <c r="B379" s="252"/>
      <c r="C379" s="245">
        <f t="shared" si="59"/>
        <v>4</v>
      </c>
      <c r="D379" s="268"/>
      <c r="E379" s="325"/>
      <c r="F379" s="325"/>
      <c r="G379" s="268"/>
      <c r="H379" s="273"/>
      <c r="I379" s="273">
        <v>7</v>
      </c>
      <c r="J379" s="273" t="s">
        <v>524</v>
      </c>
      <c r="K379" s="273"/>
      <c r="L379" s="273"/>
      <c r="M379" s="273"/>
      <c r="N379" s="290">
        <v>1</v>
      </c>
      <c r="O379" s="290">
        <v>1</v>
      </c>
      <c r="P379" s="290">
        <v>1</v>
      </c>
      <c r="Q379" s="290">
        <v>1</v>
      </c>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68"/>
      <c r="AR379" s="255"/>
      <c r="AS379" s="243"/>
      <c r="AT379" s="243"/>
      <c r="AU379" s="243"/>
    </row>
    <row r="380" spans="1:47" ht="5.15" customHeight="1" outlineLevel="2" x14ac:dyDescent="0.35">
      <c r="A380" s="243"/>
      <c r="B380" s="252"/>
      <c r="C380" s="245">
        <f>INT($C$233)+2.005</f>
        <v>3.0049999999999999</v>
      </c>
      <c r="D380" s="268"/>
      <c r="E380" s="268"/>
      <c r="F380" s="268"/>
      <c r="G380" s="268"/>
      <c r="H380" s="268"/>
      <c r="I380" s="268"/>
      <c r="J380" s="268"/>
      <c r="K380" s="268"/>
      <c r="L380" s="268"/>
      <c r="M380" s="268"/>
      <c r="N380" s="268"/>
      <c r="O380" s="268"/>
      <c r="P380" s="268"/>
      <c r="Q380" s="268"/>
      <c r="R380" s="268"/>
      <c r="S380" s="268"/>
      <c r="T380" s="268"/>
      <c r="U380" s="268"/>
      <c r="V380" s="268"/>
      <c r="W380" s="268"/>
      <c r="X380" s="268"/>
      <c r="Y380" s="268"/>
      <c r="Z380" s="268"/>
      <c r="AA380" s="268"/>
      <c r="AB380" s="268"/>
      <c r="AC380" s="268"/>
      <c r="AD380" s="268"/>
      <c r="AE380" s="268"/>
      <c r="AF380" s="268"/>
      <c r="AG380" s="268"/>
      <c r="AH380" s="268"/>
      <c r="AI380" s="268"/>
      <c r="AJ380" s="268"/>
      <c r="AK380" s="268"/>
      <c r="AL380" s="268"/>
      <c r="AM380" s="268"/>
      <c r="AN380" s="268"/>
      <c r="AO380" s="268"/>
      <c r="AP380" s="268"/>
      <c r="AQ380" s="268" t="s">
        <v>395</v>
      </c>
      <c r="AR380" s="255"/>
      <c r="AS380" s="243"/>
      <c r="AT380" s="243"/>
      <c r="AU380" s="243"/>
    </row>
    <row r="381" spans="1:47" outlineLevel="2" collapsed="1" x14ac:dyDescent="0.35">
      <c r="A381" s="243"/>
      <c r="B381" s="252"/>
      <c r="C381" s="245">
        <f>INT($C$233+3)</f>
        <v>4</v>
      </c>
      <c r="D381" s="268"/>
      <c r="E381" s="325"/>
      <c r="F381" s="325"/>
      <c r="G381" s="268"/>
      <c r="H381" s="338"/>
      <c r="I381" s="296" t="s">
        <v>511</v>
      </c>
      <c r="J381" s="296"/>
      <c r="K381" s="273"/>
      <c r="L381" s="273"/>
      <c r="M381" s="273"/>
      <c r="N381" s="296" t="s">
        <v>553</v>
      </c>
      <c r="O381" s="296"/>
      <c r="P381" s="296"/>
      <c r="Q381" s="296"/>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ref="C382:C389" si="60">INT($C$233)+3</f>
        <v>4</v>
      </c>
      <c r="D382" s="268"/>
      <c r="E382" s="325"/>
      <c r="F382" s="325"/>
      <c r="G382" s="268"/>
      <c r="H382" s="273"/>
      <c r="I382" s="273">
        <v>0</v>
      </c>
      <c r="J382" s="273" t="s">
        <v>533</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1</v>
      </c>
      <c r="J383" s="273" t="s">
        <v>534</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2</v>
      </c>
      <c r="J384" s="273" t="s">
        <v>535</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3</v>
      </c>
      <c r="J385" s="273" t="s">
        <v>520</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4</v>
      </c>
      <c r="J386" s="273" t="s">
        <v>521</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5</v>
      </c>
      <c r="J387" s="273" t="s">
        <v>522</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6</v>
      </c>
      <c r="J388" s="273" t="s">
        <v>523</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idden="1" outlineLevel="3" x14ac:dyDescent="0.35">
      <c r="A389" s="243"/>
      <c r="B389" s="252"/>
      <c r="C389" s="245">
        <f t="shared" si="60"/>
        <v>4</v>
      </c>
      <c r="D389" s="268"/>
      <c r="E389" s="325"/>
      <c r="F389" s="325"/>
      <c r="G389" s="268"/>
      <c r="H389" s="273"/>
      <c r="I389" s="273">
        <v>7</v>
      </c>
      <c r="J389" s="273" t="s">
        <v>524</v>
      </c>
      <c r="K389" s="273"/>
      <c r="L389" s="273"/>
      <c r="M389" s="273"/>
      <c r="N389" s="290">
        <v>1</v>
      </c>
      <c r="O389" s="290">
        <v>1</v>
      </c>
      <c r="P389" s="290">
        <v>1</v>
      </c>
      <c r="Q389" s="290">
        <v>1</v>
      </c>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68"/>
      <c r="AR389" s="255"/>
      <c r="AS389" s="243"/>
      <c r="AT389" s="243"/>
      <c r="AU389" s="243"/>
    </row>
    <row r="390" spans="1:47" ht="5.15" customHeight="1" outlineLevel="2" x14ac:dyDescent="0.35">
      <c r="A390" s="243"/>
      <c r="B390" s="252"/>
      <c r="C390" s="245">
        <f>INT($C$233)+2.005</f>
        <v>3.0049999999999999</v>
      </c>
      <c r="D390" s="268"/>
      <c r="E390" s="268"/>
      <c r="F390" s="268"/>
      <c r="G390" s="268"/>
      <c r="H390" s="268"/>
      <c r="I390" s="268"/>
      <c r="J390" s="268"/>
      <c r="K390" s="268"/>
      <c r="L390" s="268"/>
      <c r="M390" s="268"/>
      <c r="N390" s="268"/>
      <c r="O390" s="268"/>
      <c r="P390" s="268"/>
      <c r="Q390" s="268"/>
      <c r="R390" s="268"/>
      <c r="S390" s="268"/>
      <c r="T390" s="268"/>
      <c r="U390" s="268"/>
      <c r="V390" s="268"/>
      <c r="W390" s="268"/>
      <c r="X390" s="268"/>
      <c r="Y390" s="268"/>
      <c r="Z390" s="268"/>
      <c r="AA390" s="268"/>
      <c r="AB390" s="268"/>
      <c r="AC390" s="268"/>
      <c r="AD390" s="268"/>
      <c r="AE390" s="268"/>
      <c r="AF390" s="268"/>
      <c r="AG390" s="268"/>
      <c r="AH390" s="268"/>
      <c r="AI390" s="268"/>
      <c r="AJ390" s="268"/>
      <c r="AK390" s="268"/>
      <c r="AL390" s="268"/>
      <c r="AM390" s="268"/>
      <c r="AN390" s="268"/>
      <c r="AO390" s="268"/>
      <c r="AP390" s="268"/>
      <c r="AQ390" s="268" t="s">
        <v>395</v>
      </c>
      <c r="AR390" s="255"/>
      <c r="AS390" s="243"/>
      <c r="AT390" s="243"/>
      <c r="AU390" s="243"/>
    </row>
    <row r="391" spans="1:47" outlineLevel="2" x14ac:dyDescent="0.35">
      <c r="A391" s="243"/>
      <c r="B391" s="252"/>
      <c r="C391" s="245">
        <f t="shared" ref="C391:C396" si="61">INT($C$233)+3</f>
        <v>4</v>
      </c>
      <c r="D391" s="268"/>
      <c r="E391" s="325"/>
      <c r="F391" s="325"/>
      <c r="G391" s="268"/>
      <c r="H391" s="273" t="s">
        <v>554</v>
      </c>
      <c r="I391" s="273"/>
      <c r="J391" s="273"/>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outlineLevel="2" collapsed="1" x14ac:dyDescent="0.35">
      <c r="A392" s="243"/>
      <c r="B392" s="252"/>
      <c r="C392" s="245">
        <f t="shared" si="61"/>
        <v>4</v>
      </c>
      <c r="D392" s="268"/>
      <c r="E392" s="325"/>
      <c r="F392" s="325"/>
      <c r="G392" s="268"/>
      <c r="H392" s="273" t="s">
        <v>555</v>
      </c>
      <c r="I392" s="273">
        <v>55</v>
      </c>
      <c r="J392" s="273" t="s">
        <v>556</v>
      </c>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557</v>
      </c>
      <c r="I393" s="290">
        <v>35</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558</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559</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f t="shared" si="61"/>
        <v>4</v>
      </c>
      <c r="D396" s="268"/>
      <c r="E396" s="325"/>
      <c r="F396" s="325"/>
      <c r="G396" s="268"/>
      <c r="H396" s="273" t="s">
        <v>560</v>
      </c>
      <c r="I396" s="290">
        <v>50</v>
      </c>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c r="I397" s="273"/>
      <c r="J397" s="273"/>
      <c r="K397" s="273"/>
      <c r="L397" s="273"/>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v>4</v>
      </c>
      <c r="D398" s="268"/>
      <c r="E398" s="325"/>
      <c r="F398" s="325"/>
      <c r="G398" s="268"/>
      <c r="H398" s="273" t="s">
        <v>971</v>
      </c>
      <c r="I398" s="273"/>
      <c r="J398" s="273"/>
      <c r="K398" s="273"/>
      <c r="L398" s="273" t="s">
        <v>561</v>
      </c>
      <c r="M398" s="273"/>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idden="1" outlineLevel="3" x14ac:dyDescent="0.35">
      <c r="A399" s="243"/>
      <c r="B399" s="252"/>
      <c r="C399" s="245"/>
      <c r="D399" s="268"/>
      <c r="E399" s="325"/>
      <c r="F399" s="325"/>
      <c r="G399" s="268"/>
      <c r="H399" s="375"/>
      <c r="I399" s="273" t="s">
        <v>963</v>
      </c>
      <c r="J399" s="273" t="s">
        <v>964</v>
      </c>
      <c r="K399" s="668"/>
      <c r="L399" s="289" t="s">
        <v>562</v>
      </c>
      <c r="M399" s="289" t="s">
        <v>966</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ref="C400:C413" si="62">INT($C$233)+3</f>
        <v>4</v>
      </c>
      <c r="D400" s="268"/>
      <c r="E400" s="325"/>
      <c r="F400" s="325"/>
      <c r="G400" s="268"/>
      <c r="H400" s="275" t="s">
        <v>965</v>
      </c>
      <c r="I400" s="376" t="b">
        <v>0</v>
      </c>
      <c r="J400" s="290" t="b">
        <v>0</v>
      </c>
      <c r="K400" s="273"/>
      <c r="L400" s="306">
        <f>IF($I400,0,IF($J400,1,0.5))</f>
        <v>0.5</v>
      </c>
      <c r="M400" s="306">
        <f>IF($I400,0,IF($J400,1,0.5))</f>
        <v>0.5</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534</v>
      </c>
      <c r="I401" s="376" t="b">
        <v>0</v>
      </c>
      <c r="J401" s="290" t="b">
        <v>0</v>
      </c>
      <c r="K401" s="273"/>
      <c r="L401" s="306">
        <f>IF($I401,0,IF($J401,1,1))</f>
        <v>1</v>
      </c>
      <c r="M401" s="306">
        <f t="shared" ref="M401:M407" si="63">IF($I401,0,IF($J401,1,1))</f>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535</v>
      </c>
      <c r="I402" s="376" t="b">
        <v>0</v>
      </c>
      <c r="J402" s="290" t="b">
        <v>0</v>
      </c>
      <c r="K402" s="273"/>
      <c r="L402" s="306">
        <f t="shared" ref="L402:L407" si="64">IF($I402,0,IF($J402,1,1))</f>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520</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521</v>
      </c>
      <c r="I404" s="376" t="b">
        <v>0</v>
      </c>
      <c r="J404" s="290" t="b">
        <v>0</v>
      </c>
      <c r="K404" s="273"/>
      <c r="L404" s="306">
        <f t="shared" si="64"/>
        <v>1</v>
      </c>
      <c r="M404" s="306">
        <f t="shared" si="63"/>
        <v>1</v>
      </c>
      <c r="N404" s="273"/>
      <c r="O404" s="273"/>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522</v>
      </c>
      <c r="I405" s="376" t="b">
        <v>0</v>
      </c>
      <c r="J405" s="290" t="b">
        <v>0</v>
      </c>
      <c r="K405" s="273"/>
      <c r="L405" s="306">
        <f t="shared" si="64"/>
        <v>1</v>
      </c>
      <c r="M405" s="306">
        <f t="shared" si="63"/>
        <v>1</v>
      </c>
      <c r="N405" s="273"/>
      <c r="O405" s="342"/>
      <c r="P405" s="273"/>
      <c r="Q405" s="273"/>
      <c r="R405" s="273"/>
      <c r="S405" s="273"/>
      <c r="T405" s="273"/>
      <c r="U405" s="273"/>
      <c r="V405" s="273"/>
      <c r="W405" s="273"/>
      <c r="X405" s="273"/>
      <c r="Y405" s="273"/>
      <c r="Z405" s="273"/>
      <c r="AA405" s="273"/>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523</v>
      </c>
      <c r="I406" s="376" t="b">
        <v>0</v>
      </c>
      <c r="J406" s="290" t="b">
        <v>0</v>
      </c>
      <c r="K406" s="273"/>
      <c r="L406" s="306">
        <f t="shared" si="64"/>
        <v>1</v>
      </c>
      <c r="M406" s="306">
        <f t="shared" si="63"/>
        <v>1</v>
      </c>
      <c r="N406" s="343"/>
      <c r="O406" s="589"/>
      <c r="P406" s="929" t="s">
        <v>901</v>
      </c>
      <c r="Q406" s="929"/>
      <c r="R406" s="929"/>
      <c r="S406" s="929"/>
      <c r="T406" s="929"/>
      <c r="U406" s="929"/>
      <c r="V406" s="929"/>
      <c r="W406" s="929"/>
      <c r="X406" s="929"/>
      <c r="Y406" s="929"/>
      <c r="Z406" s="930"/>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275" t="s">
        <v>524</v>
      </c>
      <c r="I407" s="376" t="b">
        <v>0</v>
      </c>
      <c r="J407" s="290" t="b">
        <v>0</v>
      </c>
      <c r="K407" s="273"/>
      <c r="L407" s="306">
        <f t="shared" si="64"/>
        <v>1</v>
      </c>
      <c r="M407" s="306">
        <f t="shared" si="63"/>
        <v>1</v>
      </c>
      <c r="N407" s="343"/>
      <c r="O407" s="589"/>
      <c r="P407" s="931"/>
      <c r="Q407" s="931"/>
      <c r="R407" s="931"/>
      <c r="S407" s="931"/>
      <c r="T407" s="931"/>
      <c r="U407" s="931"/>
      <c r="V407" s="931"/>
      <c r="W407" s="931"/>
      <c r="X407" s="931"/>
      <c r="Y407" s="931"/>
      <c r="Z407" s="932"/>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342"/>
      <c r="I408" s="342"/>
      <c r="J408" s="342"/>
      <c r="K408" s="342"/>
      <c r="L408" s="342"/>
      <c r="M408" s="342"/>
      <c r="N408" s="531"/>
      <c r="O408" s="590"/>
      <c r="P408" s="931"/>
      <c r="Q408" s="931"/>
      <c r="R408" s="931"/>
      <c r="S408" s="931"/>
      <c r="T408" s="931"/>
      <c r="U408" s="931"/>
      <c r="V408" s="931"/>
      <c r="W408" s="931"/>
      <c r="X408" s="931"/>
      <c r="Y408" s="931"/>
      <c r="Z408" s="932"/>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t="15" hidden="1" customHeight="1" outlineLevel="3" x14ac:dyDescent="0.35">
      <c r="A409" s="243"/>
      <c r="B409" s="252"/>
      <c r="C409" s="245">
        <f t="shared" si="62"/>
        <v>4</v>
      </c>
      <c r="D409" s="268"/>
      <c r="E409" s="325"/>
      <c r="F409" s="325"/>
      <c r="G409" s="268"/>
      <c r="H409" s="426" t="s">
        <v>563</v>
      </c>
      <c r="I409" s="426"/>
      <c r="J409" s="426"/>
      <c r="K409" s="426"/>
      <c r="L409" s="426"/>
      <c r="M409" s="426"/>
      <c r="N409" s="426"/>
      <c r="O409" s="588"/>
      <c r="P409" s="931"/>
      <c r="Q409" s="931"/>
      <c r="R409" s="931"/>
      <c r="S409" s="931"/>
      <c r="T409" s="931"/>
      <c r="U409" s="931"/>
      <c r="V409" s="931"/>
      <c r="W409" s="931"/>
      <c r="X409" s="931"/>
      <c r="Y409" s="931"/>
      <c r="Z409" s="932"/>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77"/>
      <c r="J410" s="377"/>
      <c r="K410" s="378" t="s">
        <v>564</v>
      </c>
      <c r="L410" s="295"/>
      <c r="M410" s="295"/>
      <c r="N410" s="379"/>
      <c r="O410" s="586"/>
      <c r="P410" s="931"/>
      <c r="Q410" s="931"/>
      <c r="R410" s="931"/>
      <c r="S410" s="931"/>
      <c r="T410" s="931"/>
      <c r="U410" s="931"/>
      <c r="V410" s="931"/>
      <c r="W410" s="931"/>
      <c r="X410" s="931"/>
      <c r="Y410" s="931"/>
      <c r="Z410" s="932"/>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43"/>
      <c r="I411" s="380" t="s">
        <v>542</v>
      </c>
      <c r="J411" s="380" t="s">
        <v>565</v>
      </c>
      <c r="K411" s="381" t="s">
        <v>566</v>
      </c>
      <c r="L411" s="289" t="s">
        <v>567</v>
      </c>
      <c r="M411" s="289" t="s">
        <v>568</v>
      </c>
      <c r="N411" s="382" t="s">
        <v>542</v>
      </c>
      <c r="O411" s="587"/>
      <c r="P411" s="931"/>
      <c r="Q411" s="931"/>
      <c r="R411" s="931"/>
      <c r="S411" s="931"/>
      <c r="T411" s="931"/>
      <c r="U411" s="931"/>
      <c r="V411" s="931"/>
      <c r="W411" s="931"/>
      <c r="X411" s="931"/>
      <c r="Y411" s="931"/>
      <c r="Z411" s="932"/>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426</v>
      </c>
      <c r="I412" s="376" t="b">
        <v>1</v>
      </c>
      <c r="J412" s="376" t="b">
        <v>1</v>
      </c>
      <c r="K412" s="381" t="b">
        <v>0</v>
      </c>
      <c r="L412" s="290" t="b">
        <v>1</v>
      </c>
      <c r="M412" s="290" t="b">
        <v>1</v>
      </c>
      <c r="N412" s="384" t="b">
        <v>1</v>
      </c>
      <c r="O412" s="587"/>
      <c r="P412" s="931"/>
      <c r="Q412" s="931"/>
      <c r="R412" s="931"/>
      <c r="S412" s="931"/>
      <c r="T412" s="931"/>
      <c r="U412" s="931"/>
      <c r="V412" s="931"/>
      <c r="W412" s="931"/>
      <c r="X412" s="931"/>
      <c r="Y412" s="931"/>
      <c r="Z412" s="932"/>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idden="1" outlineLevel="3" x14ac:dyDescent="0.35">
      <c r="A413" s="243"/>
      <c r="B413" s="252"/>
      <c r="C413" s="245">
        <f t="shared" si="62"/>
        <v>4</v>
      </c>
      <c r="D413" s="268"/>
      <c r="E413" s="325"/>
      <c r="F413" s="325"/>
      <c r="G413" s="268"/>
      <c r="H413" s="383" t="s">
        <v>428</v>
      </c>
      <c r="I413" s="376" t="b">
        <v>1</v>
      </c>
      <c r="J413" s="376" t="b">
        <v>1</v>
      </c>
      <c r="K413" s="381" t="b">
        <v>0</v>
      </c>
      <c r="L413" s="290" t="b">
        <v>1</v>
      </c>
      <c r="M413" s="290" t="b">
        <v>1</v>
      </c>
      <c r="N413" s="384" t="b">
        <v>1</v>
      </c>
      <c r="O413" s="587"/>
      <c r="P413" s="933"/>
      <c r="Q413" s="933"/>
      <c r="R413" s="933"/>
      <c r="S413" s="933"/>
      <c r="T413" s="933"/>
      <c r="U413" s="933"/>
      <c r="V413" s="933"/>
      <c r="W413" s="933"/>
      <c r="X413" s="933"/>
      <c r="Y413" s="933"/>
      <c r="Z413" s="934"/>
      <c r="AA413" s="360"/>
      <c r="AB413" s="273"/>
      <c r="AC413" s="273"/>
      <c r="AD413" s="273"/>
      <c r="AE413" s="273"/>
      <c r="AF413" s="273"/>
      <c r="AG413" s="273"/>
      <c r="AH413" s="273"/>
      <c r="AI413" s="273"/>
      <c r="AJ413" s="273"/>
      <c r="AK413" s="273"/>
      <c r="AL413" s="273"/>
      <c r="AM413" s="273"/>
      <c r="AN413" s="273"/>
      <c r="AO413" s="273"/>
      <c r="AP413" s="273"/>
      <c r="AQ413" s="268"/>
      <c r="AR413" s="255"/>
      <c r="AS413" s="243"/>
      <c r="AT413" s="243"/>
      <c r="AU413" s="243"/>
    </row>
    <row r="414" spans="1:47" ht="5.15" customHeight="1" outlineLevel="2" x14ac:dyDescent="0.35">
      <c r="A414" s="243"/>
      <c r="B414" s="252"/>
      <c r="C414" s="245">
        <f>INT($C$233)+2.005</f>
        <v>3.0049999999999999</v>
      </c>
      <c r="D414" s="268"/>
      <c r="E414" s="268"/>
      <c r="F414" s="268"/>
      <c r="G414" s="268"/>
      <c r="H414" s="268"/>
      <c r="I414" s="268"/>
      <c r="J414" s="268"/>
      <c r="K414" s="268"/>
      <c r="L414" s="268"/>
      <c r="M414" s="268"/>
      <c r="N414" s="268"/>
      <c r="O414" s="268"/>
      <c r="P414" s="268"/>
      <c r="Q414" s="268"/>
      <c r="R414" s="268"/>
      <c r="S414" s="268"/>
      <c r="T414" s="268"/>
      <c r="U414" s="268"/>
      <c r="V414" s="268"/>
      <c r="W414" s="268"/>
      <c r="X414" s="268"/>
      <c r="Y414" s="268"/>
      <c r="Z414" s="268"/>
      <c r="AA414" s="268"/>
      <c r="AB414" s="268"/>
      <c r="AC414" s="268"/>
      <c r="AD414" s="268"/>
      <c r="AE414" s="268"/>
      <c r="AF414" s="268"/>
      <c r="AG414" s="268"/>
      <c r="AH414" s="268"/>
      <c r="AI414" s="268"/>
      <c r="AJ414" s="268"/>
      <c r="AK414" s="268"/>
      <c r="AL414" s="268"/>
      <c r="AM414" s="268"/>
      <c r="AN414" s="268"/>
      <c r="AO414" s="268"/>
      <c r="AP414" s="268"/>
      <c r="AQ414" s="268" t="s">
        <v>395</v>
      </c>
      <c r="AR414" s="255"/>
      <c r="AS414" s="243"/>
      <c r="AT414" s="243"/>
      <c r="AU414" s="243"/>
    </row>
    <row r="415" spans="1:47" outlineLevel="1" x14ac:dyDescent="0.35">
      <c r="A415" s="243"/>
      <c r="B415" s="252"/>
      <c r="C415" s="245">
        <f>INT($C$233)+1</f>
        <v>2</v>
      </c>
      <c r="D415" s="268"/>
      <c r="E415" s="325"/>
      <c r="F415" s="325"/>
      <c r="G415" s="268"/>
      <c r="H415" s="328" t="s">
        <v>887</v>
      </c>
      <c r="I415" s="286"/>
      <c r="J415" s="286"/>
      <c r="K415" s="258"/>
      <c r="L415" s="258"/>
      <c r="M415" s="258"/>
      <c r="N415" s="258"/>
      <c r="O415" s="258"/>
      <c r="P415" s="258"/>
      <c r="Q415" s="258"/>
      <c r="R415" s="258"/>
      <c r="S415" s="258"/>
      <c r="T415" s="258"/>
      <c r="U415" s="258"/>
      <c r="V415" s="258"/>
      <c r="W415" s="258"/>
      <c r="X415" s="258"/>
      <c r="Y415" s="258"/>
      <c r="Z415" s="317"/>
      <c r="AA415" s="317"/>
      <c r="AB415" s="317"/>
      <c r="AC415" s="317"/>
      <c r="AD415" s="317"/>
      <c r="AE415" s="317"/>
      <c r="AF415" s="317"/>
      <c r="AG415" s="317"/>
      <c r="AH415" s="317"/>
      <c r="AI415" s="317"/>
      <c r="AJ415" s="317"/>
      <c r="AK415" s="317"/>
      <c r="AL415" s="317"/>
      <c r="AM415" s="317"/>
      <c r="AN415" s="317"/>
      <c r="AO415" s="317"/>
      <c r="AP415" s="317"/>
      <c r="AQ415" s="268"/>
      <c r="AR415" s="255"/>
      <c r="AS415" s="243"/>
      <c r="AT415" s="243"/>
      <c r="AU415" s="243"/>
    </row>
    <row r="416" spans="1:47" ht="5.15" hidden="1" customHeight="1" outlineLevel="3" x14ac:dyDescent="0.35">
      <c r="A416" s="243"/>
      <c r="B416" s="252"/>
      <c r="C416" s="245">
        <f>INT($C$233)+3.005</f>
        <v>4.0049999999999999</v>
      </c>
      <c r="D416" s="268" t="s">
        <v>391</v>
      </c>
      <c r="E416" s="268"/>
      <c r="F416" s="268"/>
      <c r="G416" s="268"/>
      <c r="H416" s="268"/>
      <c r="I416" s="268"/>
      <c r="J416" s="268"/>
      <c r="K416" s="268"/>
      <c r="L416" s="268"/>
      <c r="M416" s="268"/>
      <c r="N416" s="268"/>
      <c r="O416" s="268"/>
      <c r="P416" s="268"/>
      <c r="Q416" s="268"/>
      <c r="R416" s="268"/>
      <c r="S416" s="268"/>
      <c r="T416" s="268"/>
      <c r="U416" s="268"/>
      <c r="V416" s="268"/>
      <c r="W416" s="268"/>
      <c r="X416" s="268"/>
      <c r="Y416" s="268"/>
      <c r="Z416" s="268"/>
      <c r="AA416" s="268"/>
      <c r="AB416" s="268"/>
      <c r="AC416" s="268"/>
      <c r="AD416" s="268"/>
      <c r="AE416" s="268"/>
      <c r="AF416" s="268"/>
      <c r="AG416" s="268"/>
      <c r="AH416" s="268"/>
      <c r="AI416" s="268"/>
      <c r="AJ416" s="268"/>
      <c r="AK416" s="268"/>
      <c r="AL416" s="268"/>
      <c r="AM416" s="268"/>
      <c r="AN416" s="268"/>
      <c r="AO416" s="268"/>
      <c r="AP416" s="268"/>
      <c r="AQ416" s="268"/>
      <c r="AR416" s="255"/>
      <c r="AS416" s="243"/>
      <c r="AT416" s="243"/>
      <c r="AU416" s="243"/>
    </row>
    <row r="417" spans="1:47" outlineLevel="2" collapsed="1" x14ac:dyDescent="0.35">
      <c r="A417" s="243"/>
      <c r="B417" s="252"/>
      <c r="C417" s="245">
        <f>INT($C$233)+2</f>
        <v>3</v>
      </c>
      <c r="D417" s="268"/>
      <c r="E417" s="325"/>
      <c r="F417" s="325"/>
      <c r="G417" s="268"/>
      <c r="H417" s="338" t="s">
        <v>570</v>
      </c>
      <c r="I417" s="296" t="s">
        <v>571</v>
      </c>
      <c r="J417" s="385"/>
      <c r="K417" s="296" t="s">
        <v>792</v>
      </c>
      <c r="L417" s="296"/>
      <c r="M417" s="296"/>
      <c r="N417" s="296" t="s">
        <v>793</v>
      </c>
      <c r="O417" s="296"/>
      <c r="P417" s="296"/>
      <c r="Q417" s="296"/>
      <c r="R417" s="296" t="s">
        <v>794</v>
      </c>
      <c r="S417" s="296"/>
      <c r="T417" s="296"/>
      <c r="U417" s="296"/>
      <c r="V417" s="273"/>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ref="C418:C428" si="65">INT($C$233)+3</f>
        <v>4</v>
      </c>
      <c r="D418" s="268"/>
      <c r="E418" s="325"/>
      <c r="F418" s="325"/>
      <c r="G418" s="268"/>
      <c r="H418" s="289" t="str">
        <f>H$252</f>
        <v>Aut</v>
      </c>
      <c r="I418" s="295">
        <v>0</v>
      </c>
      <c r="J418" s="295"/>
      <c r="K418" s="273"/>
      <c r="L418" s="273"/>
      <c r="M418" s="289"/>
      <c r="N418" s="273"/>
      <c r="O418" s="273"/>
      <c r="P418" s="273"/>
      <c r="Q418" s="273"/>
      <c r="R418" s="290">
        <v>14</v>
      </c>
      <c r="S418" s="290">
        <v>14</v>
      </c>
      <c r="T418" s="290">
        <v>14</v>
      </c>
      <c r="U418" s="290">
        <v>14</v>
      </c>
      <c r="V418" s="273" t="s">
        <v>795</v>
      </c>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Win</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t="str">
        <f>H$254</f>
        <v>Spr</v>
      </c>
      <c r="I420" s="295"/>
      <c r="J420" s="295"/>
      <c r="K420" s="273"/>
      <c r="L420" s="273"/>
      <c r="M420" s="273"/>
      <c r="N420" s="273"/>
      <c r="O420" s="273"/>
      <c r="P420" s="273"/>
      <c r="Q420" s="273"/>
      <c r="R420" s="290">
        <v>14</v>
      </c>
      <c r="S420" s="290">
        <v>14</v>
      </c>
      <c r="T420" s="290">
        <v>14</v>
      </c>
      <c r="U420" s="290">
        <v>14</v>
      </c>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c r="I421" s="295"/>
      <c r="J421" s="295"/>
      <c r="K421" s="273"/>
      <c r="L421" s="273"/>
      <c r="M421" s="273"/>
      <c r="N421" s="273"/>
      <c r="O421" s="273"/>
      <c r="P421" s="273"/>
      <c r="Q421" s="273"/>
      <c r="R421" s="273"/>
      <c r="S421" s="273"/>
      <c r="T421" s="273"/>
      <c r="U421" s="273"/>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Aut</v>
      </c>
      <c r="I422" s="295">
        <v>1</v>
      </c>
      <c r="J422" s="295"/>
      <c r="K422" s="273"/>
      <c r="L422" s="273"/>
      <c r="M422" s="273"/>
      <c r="N422" s="273"/>
      <c r="O422" s="273"/>
      <c r="P422" s="273"/>
      <c r="Q422" s="273"/>
      <c r="R422" s="290">
        <f>134-28</f>
        <v>106</v>
      </c>
      <c r="S422" s="290">
        <f t="shared" ref="S422:U424" si="66">134-28</f>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Win</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t="str">
        <f>H$254</f>
        <v>Spr</v>
      </c>
      <c r="I424" s="295"/>
      <c r="J424" s="295"/>
      <c r="K424" s="273"/>
      <c r="L424" s="273"/>
      <c r="M424" s="273"/>
      <c r="N424" s="273"/>
      <c r="O424" s="273"/>
      <c r="P424" s="273"/>
      <c r="Q424" s="273"/>
      <c r="R424" s="290">
        <f>134-28</f>
        <v>106</v>
      </c>
      <c r="S424" s="290">
        <f t="shared" si="66"/>
        <v>106</v>
      </c>
      <c r="T424" s="290">
        <f t="shared" si="66"/>
        <v>106</v>
      </c>
      <c r="U424" s="290">
        <f t="shared" si="66"/>
        <v>106</v>
      </c>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c r="I425" s="295"/>
      <c r="J425" s="295"/>
      <c r="K425" s="273"/>
      <c r="L425" s="273"/>
      <c r="M425" s="273"/>
      <c r="N425" s="273"/>
      <c r="O425" s="273"/>
      <c r="P425" s="273"/>
      <c r="Q425" s="273"/>
      <c r="R425" s="273"/>
      <c r="S425" s="273"/>
      <c r="T425" s="273"/>
      <c r="U425" s="273"/>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Aut</v>
      </c>
      <c r="I426" s="295">
        <v>2</v>
      </c>
      <c r="J426" s="295"/>
      <c r="K426" s="273"/>
      <c r="L426" s="273"/>
      <c r="M426" s="273"/>
      <c r="N426" s="273"/>
      <c r="O426" s="273"/>
      <c r="P426" s="273"/>
      <c r="Q426" s="273"/>
      <c r="R426" s="290">
        <f>254-28</f>
        <v>226</v>
      </c>
      <c r="S426" s="290">
        <f t="shared" ref="S426:U428" si="67">254-28</f>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Win</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idden="1" outlineLevel="3" x14ac:dyDescent="0.35">
      <c r="A428" s="243"/>
      <c r="B428" s="252"/>
      <c r="C428" s="245">
        <f t="shared" si="65"/>
        <v>4</v>
      </c>
      <c r="D428" s="268"/>
      <c r="E428" s="325"/>
      <c r="F428" s="325"/>
      <c r="G428" s="268"/>
      <c r="H428" s="289" t="str">
        <f>H$254</f>
        <v>Spr</v>
      </c>
      <c r="I428" s="295"/>
      <c r="J428" s="295"/>
      <c r="K428" s="273"/>
      <c r="L428" s="273"/>
      <c r="M428" s="273"/>
      <c r="N428" s="273"/>
      <c r="O428" s="273"/>
      <c r="P428" s="273"/>
      <c r="Q428" s="273"/>
      <c r="R428" s="290">
        <f>254-28</f>
        <v>226</v>
      </c>
      <c r="S428" s="290">
        <f t="shared" si="67"/>
        <v>226</v>
      </c>
      <c r="T428" s="290">
        <f t="shared" si="67"/>
        <v>226</v>
      </c>
      <c r="U428" s="290">
        <f t="shared" si="67"/>
        <v>226</v>
      </c>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68"/>
      <c r="AR428" s="255"/>
      <c r="AS428" s="243"/>
      <c r="AT428" s="243"/>
      <c r="AU428" s="243"/>
    </row>
    <row r="429" spans="1:47" ht="5.15" customHeight="1" outlineLevel="2" x14ac:dyDescent="0.35">
      <c r="A429" s="243"/>
      <c r="B429" s="252"/>
      <c r="C429" s="245">
        <f>INT($C$233)+2.005</f>
        <v>3.0049999999999999</v>
      </c>
      <c r="D429" s="268"/>
      <c r="E429" s="268"/>
      <c r="F429" s="268"/>
      <c r="G429" s="268"/>
      <c r="H429" s="268"/>
      <c r="I429" s="268"/>
      <c r="J429" s="268"/>
      <c r="K429" s="268"/>
      <c r="L429" s="268"/>
      <c r="M429" s="268"/>
      <c r="N429" s="268"/>
      <c r="O429" s="268"/>
      <c r="P429" s="268"/>
      <c r="Q429" s="268"/>
      <c r="R429" s="268"/>
      <c r="S429" s="268"/>
      <c r="T429" s="268"/>
      <c r="U429" s="268"/>
      <c r="V429" s="268"/>
      <c r="W429" s="268"/>
      <c r="X429" s="268"/>
      <c r="Y429" s="268"/>
      <c r="Z429" s="268"/>
      <c r="AA429" s="268"/>
      <c r="AB429" s="268"/>
      <c r="AC429" s="268"/>
      <c r="AD429" s="268"/>
      <c r="AE429" s="268"/>
      <c r="AF429" s="268"/>
      <c r="AG429" s="268"/>
      <c r="AH429" s="268"/>
      <c r="AI429" s="268"/>
      <c r="AJ429" s="268"/>
      <c r="AK429" s="268"/>
      <c r="AL429" s="268"/>
      <c r="AM429" s="268"/>
      <c r="AN429" s="268"/>
      <c r="AO429" s="268"/>
      <c r="AP429" s="268"/>
      <c r="AQ429" s="268" t="s">
        <v>395</v>
      </c>
      <c r="AR429" s="255"/>
      <c r="AS429" s="243"/>
      <c r="AT429" s="243"/>
      <c r="AU429" s="243"/>
    </row>
    <row r="430" spans="1:47" outlineLevel="1" x14ac:dyDescent="0.35">
      <c r="A430" s="243"/>
      <c r="B430" s="252"/>
      <c r="C430" s="245">
        <f>INT($C$233)+1</f>
        <v>2</v>
      </c>
      <c r="D430" s="268"/>
      <c r="E430" s="325"/>
      <c r="F430" s="325"/>
      <c r="G430" s="268"/>
      <c r="H430" s="328" t="s">
        <v>569</v>
      </c>
      <c r="I430" s="286"/>
      <c r="J430" s="286"/>
      <c r="K430" s="258"/>
      <c r="L430" s="258"/>
      <c r="M430" s="258"/>
      <c r="N430" s="258"/>
      <c r="O430" s="258"/>
      <c r="P430" s="258"/>
      <c r="Q430" s="258"/>
      <c r="R430" s="258"/>
      <c r="S430" s="258"/>
      <c r="T430" s="258"/>
      <c r="U430" s="258"/>
      <c r="V430" s="258"/>
      <c r="W430" s="258"/>
      <c r="X430" s="258"/>
      <c r="Y430" s="258"/>
      <c r="Z430" s="317"/>
      <c r="AA430" s="317"/>
      <c r="AB430" s="317"/>
      <c r="AC430" s="317"/>
      <c r="AD430" s="317"/>
      <c r="AE430" s="317"/>
      <c r="AF430" s="317"/>
      <c r="AG430" s="317"/>
      <c r="AH430" s="317"/>
      <c r="AI430" s="317"/>
      <c r="AJ430" s="317"/>
      <c r="AK430" s="317"/>
      <c r="AL430" s="317"/>
      <c r="AM430" s="317"/>
      <c r="AN430" s="317"/>
      <c r="AO430" s="317"/>
      <c r="AP430" s="317"/>
      <c r="AQ430" s="268"/>
      <c r="AR430" s="255"/>
      <c r="AS430" s="243"/>
      <c r="AT430" s="243"/>
      <c r="AU430" s="243"/>
    </row>
    <row r="431" spans="1:47" ht="5.15" hidden="1" customHeight="1" outlineLevel="3" x14ac:dyDescent="0.35">
      <c r="A431" s="243"/>
      <c r="B431" s="252"/>
      <c r="C431" s="245">
        <f>INT($C$233)+3.005</f>
        <v>4.0049999999999999</v>
      </c>
      <c r="D431" s="268" t="s">
        <v>391</v>
      </c>
      <c r="E431" s="268"/>
      <c r="F431" s="268"/>
      <c r="G431" s="268"/>
      <c r="H431" s="268"/>
      <c r="I431" s="268"/>
      <c r="J431" s="268"/>
      <c r="K431" s="268"/>
      <c r="L431" s="268"/>
      <c r="M431" s="268"/>
      <c r="N431" s="268"/>
      <c r="O431" s="268"/>
      <c r="P431" s="268"/>
      <c r="Q431" s="268"/>
      <c r="R431" s="268"/>
      <c r="S431" s="268"/>
      <c r="T431" s="268"/>
      <c r="U431" s="268"/>
      <c r="V431" s="268"/>
      <c r="W431" s="268"/>
      <c r="X431" s="268"/>
      <c r="Y431" s="268"/>
      <c r="Z431" s="268"/>
      <c r="AA431" s="268"/>
      <c r="AB431" s="268"/>
      <c r="AC431" s="268"/>
      <c r="AD431" s="268"/>
      <c r="AE431" s="268"/>
      <c r="AF431" s="268"/>
      <c r="AG431" s="268"/>
      <c r="AH431" s="268"/>
      <c r="AI431" s="268"/>
      <c r="AJ431" s="268"/>
      <c r="AK431" s="268"/>
      <c r="AL431" s="268"/>
      <c r="AM431" s="268"/>
      <c r="AN431" s="268"/>
      <c r="AO431" s="268"/>
      <c r="AP431" s="268"/>
      <c r="AQ431" s="268"/>
      <c r="AR431" s="255"/>
      <c r="AS431" s="243"/>
      <c r="AT431" s="243"/>
      <c r="AU431" s="243"/>
    </row>
    <row r="432" spans="1:47" outlineLevel="2" collapsed="1" x14ac:dyDescent="0.35">
      <c r="A432" s="243"/>
      <c r="B432" s="252"/>
      <c r="C432" s="245">
        <f>INT($C$233)+2</f>
        <v>3</v>
      </c>
      <c r="D432" s="268"/>
      <c r="E432" s="325"/>
      <c r="F432" s="325"/>
      <c r="G432" s="268"/>
      <c r="H432" s="338" t="s">
        <v>570</v>
      </c>
      <c r="I432" s="296" t="s">
        <v>572</v>
      </c>
      <c r="J432" s="385"/>
      <c r="K432" s="386">
        <f>COUNTA($H433:$H$463)</f>
        <v>30</v>
      </c>
      <c r="L432" s="386">
        <f>COUNTA($I$433:$I$463)/K432</f>
        <v>1</v>
      </c>
      <c r="M432" s="276">
        <v>-9</v>
      </c>
      <c r="N432" s="296" t="s">
        <v>573</v>
      </c>
      <c r="O432" s="296"/>
      <c r="P432" s="296"/>
      <c r="Q432" s="296"/>
      <c r="R432" s="296"/>
      <c r="S432" s="387"/>
      <c r="T432" s="387"/>
      <c r="U432" s="387"/>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3" collapsed="1" x14ac:dyDescent="0.35">
      <c r="A433" s="243"/>
      <c r="B433" s="252"/>
      <c r="C433" s="245">
        <f>INT($C$233)+3</f>
        <v>4</v>
      </c>
      <c r="D433" s="268"/>
      <c r="E433" s="325"/>
      <c r="F433" s="325"/>
      <c r="G433" s="268"/>
      <c r="H433" s="289" t="str">
        <f t="shared" ref="H433:H442" si="68">H$252</f>
        <v>Aut</v>
      </c>
      <c r="I433" s="295" t="s">
        <v>800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INT($C$233)+4</f>
        <v>5</v>
      </c>
      <c r="D434" s="268"/>
      <c r="E434" s="325"/>
      <c r="F434" s="325"/>
      <c r="G434" s="268"/>
      <c r="H434" s="289" t="str">
        <f t="shared" si="68"/>
        <v>Aut</v>
      </c>
      <c r="I434" s="295">
        <v>0</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ref="C435:C442" si="69">INT($C$233)+4</f>
        <v>5</v>
      </c>
      <c r="D435" s="268"/>
      <c r="E435" s="325"/>
      <c r="F435" s="325"/>
      <c r="G435" s="268"/>
      <c r="H435" s="289" t="str">
        <f t="shared" si="68"/>
        <v>Aut</v>
      </c>
      <c r="I435" s="295">
        <v>1</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2</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3</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4</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5</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6</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7</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4" x14ac:dyDescent="0.35">
      <c r="A442" s="243"/>
      <c r="B442" s="252"/>
      <c r="C442" s="245">
        <f t="shared" si="69"/>
        <v>5</v>
      </c>
      <c r="D442" s="268"/>
      <c r="E442" s="325"/>
      <c r="F442" s="325"/>
      <c r="G442" s="268"/>
      <c r="H442" s="289" t="str">
        <f t="shared" si="68"/>
        <v>Aut</v>
      </c>
      <c r="I442" s="295">
        <v>8</v>
      </c>
      <c r="J442" s="295"/>
      <c r="K442" s="290">
        <v>0</v>
      </c>
      <c r="L442" s="290">
        <v>0</v>
      </c>
      <c r="M442" s="290">
        <v>0</v>
      </c>
      <c r="N442" s="290">
        <v>1</v>
      </c>
      <c r="O442" s="290">
        <v>7</v>
      </c>
      <c r="P442" s="290">
        <v>7</v>
      </c>
      <c r="Q442" s="290">
        <v>13</v>
      </c>
      <c r="R442" s="290">
        <v>2</v>
      </c>
      <c r="S442" s="290">
        <v>8</v>
      </c>
      <c r="T442" s="290">
        <v>8</v>
      </c>
      <c r="U442" s="290">
        <v>14</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3" collapsed="1" x14ac:dyDescent="0.35">
      <c r="A443" s="243"/>
      <c r="B443" s="252"/>
      <c r="C443" s="245">
        <f>INT($C$233)+3</f>
        <v>4</v>
      </c>
      <c r="D443" s="268"/>
      <c r="E443" s="325"/>
      <c r="F443" s="325"/>
      <c r="G443" s="268"/>
      <c r="H443" s="289" t="str">
        <f>H$253</f>
        <v>Win</v>
      </c>
      <c r="I443" s="295" t="s">
        <v>800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INT($C$233)+4</f>
        <v>5</v>
      </c>
      <c r="D444" s="268"/>
      <c r="E444" s="325"/>
      <c r="F444" s="325"/>
      <c r="G444" s="268"/>
      <c r="H444" s="289" t="str">
        <f t="shared" ref="H444:H452" si="70">H$253</f>
        <v>Win</v>
      </c>
      <c r="I444" s="295">
        <v>0</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ref="C445:C452" si="71">INT($C$233)+4</f>
        <v>5</v>
      </c>
      <c r="D445" s="268"/>
      <c r="E445" s="325"/>
      <c r="F445" s="325"/>
      <c r="G445" s="268"/>
      <c r="H445" s="289" t="str">
        <f t="shared" si="70"/>
        <v>Win</v>
      </c>
      <c r="I445" s="295">
        <v>1</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2</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3</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4</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5</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6</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7</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4" x14ac:dyDescent="0.35">
      <c r="A452" s="243"/>
      <c r="B452" s="252"/>
      <c r="C452" s="245">
        <f t="shared" si="71"/>
        <v>5</v>
      </c>
      <c r="D452" s="268"/>
      <c r="E452" s="325"/>
      <c r="F452" s="325"/>
      <c r="G452" s="268"/>
      <c r="H452" s="289" t="str">
        <f t="shared" si="70"/>
        <v>Win</v>
      </c>
      <c r="I452" s="295">
        <v>8</v>
      </c>
      <c r="J452" s="295"/>
      <c r="K452" s="290">
        <v>0</v>
      </c>
      <c r="L452" s="290">
        <v>0</v>
      </c>
      <c r="M452" s="290">
        <v>0</v>
      </c>
      <c r="N452" s="290">
        <v>3</v>
      </c>
      <c r="O452" s="290">
        <v>9</v>
      </c>
      <c r="P452" s="290">
        <v>9</v>
      </c>
      <c r="Q452" s="290">
        <v>15</v>
      </c>
      <c r="R452" s="290">
        <v>4</v>
      </c>
      <c r="S452" s="290">
        <v>10</v>
      </c>
      <c r="T452" s="290">
        <v>10</v>
      </c>
      <c r="U452" s="290">
        <v>16</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3" collapsed="1" x14ac:dyDescent="0.35">
      <c r="A453" s="243"/>
      <c r="B453" s="252"/>
      <c r="C453" s="245">
        <f>INT($C$233)+3</f>
        <v>4</v>
      </c>
      <c r="D453" s="268"/>
      <c r="E453" s="325"/>
      <c r="F453" s="325"/>
      <c r="G453" s="268"/>
      <c r="H453" s="289" t="str">
        <f t="shared" ref="H453:H462" si="72">H$254</f>
        <v>Spr</v>
      </c>
      <c r="I453" s="295" t="s">
        <v>800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INT($C$233)+4</f>
        <v>5</v>
      </c>
      <c r="D454" s="268"/>
      <c r="E454" s="325"/>
      <c r="F454" s="325"/>
      <c r="G454" s="268"/>
      <c r="H454" s="289" t="str">
        <f t="shared" si="72"/>
        <v>Spr</v>
      </c>
      <c r="I454" s="295">
        <v>0</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ref="C455:C462" si="73">INT($C$233)+4</f>
        <v>5</v>
      </c>
      <c r="D455" s="268"/>
      <c r="E455" s="325"/>
      <c r="F455" s="325"/>
      <c r="G455" s="268"/>
      <c r="H455" s="289" t="str">
        <f t="shared" si="72"/>
        <v>Spr</v>
      </c>
      <c r="I455" s="295">
        <v>1</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2</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3</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4</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5</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6</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7</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idden="1" outlineLevel="4" x14ac:dyDescent="0.35">
      <c r="A462" s="243"/>
      <c r="B462" s="252"/>
      <c r="C462" s="245">
        <f t="shared" si="73"/>
        <v>5</v>
      </c>
      <c r="D462" s="268"/>
      <c r="E462" s="325"/>
      <c r="F462" s="325"/>
      <c r="G462" s="268"/>
      <c r="H462" s="289" t="str">
        <f t="shared" si="72"/>
        <v>Spr</v>
      </c>
      <c r="I462" s="295">
        <v>8</v>
      </c>
      <c r="J462" s="295"/>
      <c r="K462" s="290">
        <v>0</v>
      </c>
      <c r="L462" s="290">
        <v>0</v>
      </c>
      <c r="M462" s="290">
        <v>0</v>
      </c>
      <c r="N462" s="290">
        <v>5</v>
      </c>
      <c r="O462" s="290">
        <v>11</v>
      </c>
      <c r="P462" s="290">
        <v>11</v>
      </c>
      <c r="Q462" s="290">
        <v>17</v>
      </c>
      <c r="R462" s="290">
        <v>6</v>
      </c>
      <c r="S462" s="290">
        <v>12</v>
      </c>
      <c r="T462" s="290">
        <v>12</v>
      </c>
      <c r="U462" s="290">
        <v>18</v>
      </c>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68"/>
      <c r="AR462" s="255"/>
      <c r="AS462" s="243"/>
      <c r="AT462" s="243"/>
      <c r="AU462" s="243"/>
    </row>
    <row r="463" spans="1:47" ht="5.15" customHeight="1" outlineLevel="2" x14ac:dyDescent="0.35">
      <c r="A463" s="243"/>
      <c r="B463" s="252"/>
      <c r="C463" s="245">
        <f>INT($C$233)+2.005</f>
        <v>3.0049999999999999</v>
      </c>
      <c r="D463" s="268"/>
      <c r="E463" s="268"/>
      <c r="F463" s="268"/>
      <c r="G463" s="268"/>
      <c r="H463" s="268"/>
      <c r="I463" s="268"/>
      <c r="J463" s="268"/>
      <c r="K463" s="268"/>
      <c r="L463" s="268"/>
      <c r="M463" s="268"/>
      <c r="N463" s="268"/>
      <c r="O463" s="268"/>
      <c r="P463" s="268"/>
      <c r="Q463" s="268"/>
      <c r="R463" s="268"/>
      <c r="S463" s="268"/>
      <c r="T463" s="268"/>
      <c r="U463" s="268"/>
      <c r="V463" s="268"/>
      <c r="W463" s="268"/>
      <c r="X463" s="268"/>
      <c r="Y463" s="268"/>
      <c r="Z463" s="268"/>
      <c r="AA463" s="268"/>
      <c r="AB463" s="268"/>
      <c r="AC463" s="268"/>
      <c r="AD463" s="268"/>
      <c r="AE463" s="268"/>
      <c r="AF463" s="268"/>
      <c r="AG463" s="268"/>
      <c r="AH463" s="268"/>
      <c r="AI463" s="268"/>
      <c r="AJ463" s="268"/>
      <c r="AK463" s="268"/>
      <c r="AL463" s="268"/>
      <c r="AM463" s="268"/>
      <c r="AN463" s="268"/>
      <c r="AO463" s="268"/>
      <c r="AP463" s="268"/>
      <c r="AQ463" s="268" t="s">
        <v>395</v>
      </c>
      <c r="AR463" s="255"/>
      <c r="AS463" s="243"/>
      <c r="AT463" s="243"/>
      <c r="AU463" s="243"/>
    </row>
    <row r="464" spans="1:47" outlineLevel="2" collapsed="1" x14ac:dyDescent="0.35">
      <c r="A464" s="243"/>
      <c r="B464" s="252"/>
      <c r="C464" s="245">
        <f>INT($C$233)+2</f>
        <v>3</v>
      </c>
      <c r="D464" s="268"/>
      <c r="E464" s="325"/>
      <c r="F464" s="325"/>
      <c r="G464" s="268"/>
      <c r="H464" s="338" t="s">
        <v>570</v>
      </c>
      <c r="I464" s="296" t="s">
        <v>574</v>
      </c>
      <c r="J464" s="296"/>
      <c r="K464" s="388">
        <f>COUNTA($H465:$H$477)</f>
        <v>3</v>
      </c>
      <c r="L464" s="386">
        <f>COUNTA($I$465:$I$477)/K464</f>
        <v>4</v>
      </c>
      <c r="M464" s="360"/>
      <c r="N464" s="273"/>
      <c r="O464" s="296" t="s">
        <v>575</v>
      </c>
      <c r="P464" s="296"/>
      <c r="Q464" s="296"/>
      <c r="R464" s="296" t="s">
        <v>576</v>
      </c>
      <c r="S464" s="296"/>
      <c r="T464" s="296"/>
      <c r="U464" s="296"/>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ref="C465:C476" si="74">INT($C$233)+3</f>
        <v>4</v>
      </c>
      <c r="D465" s="268"/>
      <c r="E465" s="325"/>
      <c r="F465" s="325"/>
      <c r="G465" s="268"/>
      <c r="H465" s="289" t="str">
        <f>H$252</f>
        <v>Aut</v>
      </c>
      <c r="I465" s="295" t="s">
        <v>577</v>
      </c>
      <c r="J465" s="295"/>
      <c r="K465" s="273"/>
      <c r="L465" s="272"/>
      <c r="M465" s="273"/>
      <c r="N465" s="273">
        <v>0</v>
      </c>
      <c r="O465" s="273">
        <v>0</v>
      </c>
      <c r="P465" s="273">
        <v>0</v>
      </c>
      <c r="Q465" s="273">
        <v>0</v>
      </c>
      <c r="R465" s="273">
        <v>0</v>
      </c>
      <c r="S465" s="273">
        <v>0</v>
      </c>
      <c r="T465" s="273">
        <v>0</v>
      </c>
      <c r="U465" s="273">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aStd</v>
      </c>
      <c r="J466" s="295"/>
      <c r="K466" s="273"/>
      <c r="L466" s="273"/>
      <c r="M466" s="273"/>
      <c r="N466" s="290">
        <v>0</v>
      </c>
      <c r="O466" s="572">
        <f>IF(N466=0,0,N466+72)</f>
        <v>0</v>
      </c>
      <c r="P466" s="573">
        <f>O466</f>
        <v>0</v>
      </c>
      <c r="Q466" s="572">
        <f>IF(P466=0,0,P466+72)</f>
        <v>0</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a1</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c r="I468" s="295" t="str">
        <f>H357</f>
        <v>a2</v>
      </c>
      <c r="J468" s="295"/>
      <c r="K468" s="273"/>
      <c r="L468" s="273"/>
      <c r="M468" s="273"/>
      <c r="N468" s="290">
        <v>19</v>
      </c>
      <c r="O468" s="572">
        <f>IF(N468=0,0,N468+72)</f>
        <v>91</v>
      </c>
      <c r="P468" s="573">
        <f>O468</f>
        <v>91</v>
      </c>
      <c r="Q468" s="572">
        <f>IF(P468=0,0,P468+72)</f>
        <v>163</v>
      </c>
      <c r="R468" s="290">
        <v>0</v>
      </c>
      <c r="S468" s="290">
        <v>0</v>
      </c>
      <c r="T468" s="290">
        <v>0</v>
      </c>
      <c r="U468" s="290">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t="str">
        <f>H$253</f>
        <v>Win</v>
      </c>
      <c r="I469" s="295" t="str">
        <f>I465</f>
        <v>Not differentiated</v>
      </c>
      <c r="J469" s="295"/>
      <c r="K469" s="273"/>
      <c r="L469" s="273"/>
      <c r="M469" s="273"/>
      <c r="N469" s="273">
        <v>0</v>
      </c>
      <c r="O469" s="273">
        <v>0</v>
      </c>
      <c r="P469" s="273">
        <v>0</v>
      </c>
      <c r="Q469" s="273">
        <v>0</v>
      </c>
      <c r="R469" s="273">
        <v>0</v>
      </c>
      <c r="S469" s="273">
        <v>0</v>
      </c>
      <c r="T469" s="273">
        <v>0</v>
      </c>
      <c r="U469" s="273">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aStd</v>
      </c>
      <c r="J470" s="295"/>
      <c r="K470" s="273"/>
      <c r="L470" s="273"/>
      <c r="M470" s="273"/>
      <c r="N470" s="574">
        <f>IF(N466=0,0,N466+24)</f>
        <v>0</v>
      </c>
      <c r="O470" s="572">
        <f>IF(N470=0,0,N470+72)</f>
        <v>0</v>
      </c>
      <c r="P470" s="573">
        <f>O470</f>
        <v>0</v>
      </c>
      <c r="Q470" s="572">
        <f>IF(P470=0,0,P470+72)</f>
        <v>0</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a1</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c r="I472" s="295" t="str">
        <f>I468</f>
        <v>a2</v>
      </c>
      <c r="J472" s="295"/>
      <c r="K472" s="273"/>
      <c r="L472" s="273"/>
      <c r="M472" s="273"/>
      <c r="N472" s="574">
        <f>IF(N468=0,0,N468+24)</f>
        <v>43</v>
      </c>
      <c r="O472" s="572">
        <f>IF(N472=0,0,N472+72)</f>
        <v>115</v>
      </c>
      <c r="P472" s="573">
        <f>O472</f>
        <v>115</v>
      </c>
      <c r="Q472" s="572">
        <f>IF(P472=0,0,P472+72)</f>
        <v>187</v>
      </c>
      <c r="R472" s="290">
        <v>0</v>
      </c>
      <c r="S472" s="290">
        <v>0</v>
      </c>
      <c r="T472" s="290">
        <v>0</v>
      </c>
      <c r="U472" s="290">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t="str">
        <f>H$254</f>
        <v>Spr</v>
      </c>
      <c r="I473" s="295" t="str">
        <f>I465</f>
        <v>Not differentiated</v>
      </c>
      <c r="J473" s="295"/>
      <c r="K473" s="273"/>
      <c r="L473" s="273"/>
      <c r="M473" s="273"/>
      <c r="N473" s="273">
        <v>0</v>
      </c>
      <c r="O473" s="273">
        <v>0</v>
      </c>
      <c r="P473" s="273">
        <v>0</v>
      </c>
      <c r="Q473" s="273">
        <v>0</v>
      </c>
      <c r="R473" s="273">
        <v>0</v>
      </c>
      <c r="S473" s="273">
        <v>0</v>
      </c>
      <c r="T473" s="273">
        <v>0</v>
      </c>
      <c r="U473" s="273">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aStd</v>
      </c>
      <c r="J474" s="295"/>
      <c r="K474" s="273"/>
      <c r="L474" s="273"/>
      <c r="M474" s="273"/>
      <c r="N474" s="574">
        <f>IF(N470=0,0,N470+24)</f>
        <v>0</v>
      </c>
      <c r="O474" s="572">
        <f>IF(N474=0,0,N474+72)</f>
        <v>0</v>
      </c>
      <c r="P474" s="573">
        <f>O474</f>
        <v>0</v>
      </c>
      <c r="Q474" s="572">
        <f>IF(P474=0,0,P474+72)</f>
        <v>0</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a1</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idden="1" outlineLevel="3" x14ac:dyDescent="0.35">
      <c r="A476" s="243"/>
      <c r="B476" s="252"/>
      <c r="C476" s="245">
        <f t="shared" si="74"/>
        <v>4</v>
      </c>
      <c r="D476" s="268"/>
      <c r="E476" s="325"/>
      <c r="F476" s="325"/>
      <c r="G476" s="268"/>
      <c r="H476" s="289"/>
      <c r="I476" s="295" t="str">
        <f>I468</f>
        <v>a2</v>
      </c>
      <c r="J476" s="295"/>
      <c r="K476" s="273"/>
      <c r="L476" s="273"/>
      <c r="M476" s="273"/>
      <c r="N476" s="574">
        <f>IF(N472=0,0,N472+24)</f>
        <v>67</v>
      </c>
      <c r="O476" s="572">
        <f>IF(N476=0,0,N476+72)</f>
        <v>139</v>
      </c>
      <c r="P476" s="573">
        <f>O476</f>
        <v>139</v>
      </c>
      <c r="Q476" s="572">
        <f>IF(P476=0,0,P476+72)</f>
        <v>211</v>
      </c>
      <c r="R476" s="290">
        <v>0</v>
      </c>
      <c r="S476" s="290">
        <v>0</v>
      </c>
      <c r="T476" s="290">
        <v>0</v>
      </c>
      <c r="U476" s="290">
        <v>0</v>
      </c>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68"/>
      <c r="AR476" s="255"/>
      <c r="AS476" s="243"/>
      <c r="AT476" s="243"/>
      <c r="AU476" s="243"/>
    </row>
    <row r="477" spans="1:47" ht="5.15" customHeight="1" outlineLevel="2" x14ac:dyDescent="0.35">
      <c r="A477" s="243"/>
      <c r="B477" s="252"/>
      <c r="C477" s="245">
        <f>INT($C$233)+2.005</f>
        <v>3.0049999999999999</v>
      </c>
      <c r="D477" s="268"/>
      <c r="E477" s="268"/>
      <c r="F477" s="268"/>
      <c r="G477" s="268"/>
      <c r="H477" s="268"/>
      <c r="I477" s="268"/>
      <c r="J477" s="268"/>
      <c r="K477" s="268"/>
      <c r="L477" s="268"/>
      <c r="M477" s="268"/>
      <c r="N477" s="268"/>
      <c r="O477" s="268"/>
      <c r="P477" s="268"/>
      <c r="Q477" s="268"/>
      <c r="R477" s="268"/>
      <c r="S477" s="268"/>
      <c r="T477" s="268"/>
      <c r="U477" s="268"/>
      <c r="V477" s="268"/>
      <c r="W477" s="268"/>
      <c r="X477" s="268"/>
      <c r="Y477" s="268"/>
      <c r="Z477" s="268"/>
      <c r="AA477" s="268"/>
      <c r="AB477" s="268"/>
      <c r="AC477" s="268"/>
      <c r="AD477" s="268"/>
      <c r="AE477" s="268"/>
      <c r="AF477" s="268"/>
      <c r="AG477" s="268"/>
      <c r="AH477" s="268"/>
      <c r="AI477" s="268"/>
      <c r="AJ477" s="268"/>
      <c r="AK477" s="268"/>
      <c r="AL477" s="268"/>
      <c r="AM477" s="268"/>
      <c r="AN477" s="268"/>
      <c r="AO477" s="268"/>
      <c r="AP477" s="268"/>
      <c r="AQ477" s="268" t="s">
        <v>395</v>
      </c>
      <c r="AR477" s="255"/>
      <c r="AS477" s="243"/>
      <c r="AT477" s="243"/>
      <c r="AU477" s="243"/>
    </row>
    <row r="478" spans="1:47" outlineLevel="2" collapsed="1" x14ac:dyDescent="0.35">
      <c r="A478" s="243"/>
      <c r="B478" s="252"/>
      <c r="C478" s="245">
        <f>INT($C$233)+2</f>
        <v>3</v>
      </c>
      <c r="D478" s="268"/>
      <c r="E478" s="325"/>
      <c r="F478" s="325"/>
      <c r="G478" s="268"/>
      <c r="H478" s="338" t="s">
        <v>570</v>
      </c>
      <c r="I478" s="296" t="s">
        <v>578</v>
      </c>
      <c r="J478" s="296"/>
      <c r="K478" s="388"/>
      <c r="L478" s="386">
        <f>COUNTA($I479:$I$491)/COUNTA($H479:$H$491)</f>
        <v>4</v>
      </c>
      <c r="M478" s="273"/>
      <c r="N478" s="296" t="s">
        <v>579</v>
      </c>
      <c r="O478" s="296"/>
      <c r="P478" s="296"/>
      <c r="Q478" s="296"/>
      <c r="R478" s="389"/>
      <c r="S478" s="387"/>
      <c r="T478" s="387"/>
      <c r="U478" s="387"/>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ref="C479:C490" si="75">INT($C$233)+3</f>
        <v>4</v>
      </c>
      <c r="D479" s="268"/>
      <c r="E479" s="325"/>
      <c r="F479" s="325"/>
      <c r="G479" s="268"/>
      <c r="H479" s="289" t="str">
        <f>H$252</f>
        <v>Aut</v>
      </c>
      <c r="I479" s="295" t="s">
        <v>577</v>
      </c>
      <c r="J479" s="295"/>
      <c r="K479" s="273"/>
      <c r="L479" s="272"/>
      <c r="M479" s="273"/>
      <c r="N479" s="273">
        <v>0</v>
      </c>
      <c r="O479" s="273">
        <v>0</v>
      </c>
      <c r="P479" s="273">
        <v>0</v>
      </c>
      <c r="Q479" s="273">
        <v>0</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580</v>
      </c>
      <c r="J480" s="295"/>
      <c r="K480" s="273"/>
      <c r="L480" s="273"/>
      <c r="M480" s="273"/>
      <c r="N480" s="290">
        <v>15</v>
      </c>
      <c r="O480" s="572">
        <f>IF(N480=0,0,N480+72)</f>
        <v>87</v>
      </c>
      <c r="P480" s="573">
        <f>O480</f>
        <v>87</v>
      </c>
      <c r="Q480" s="572">
        <f>IF(P480=0,0,P480+72)</f>
        <v>159</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581</v>
      </c>
      <c r="J481" s="295"/>
      <c r="K481" s="273"/>
      <c r="L481" s="273"/>
      <c r="M481" s="273"/>
      <c r="N481" s="290">
        <v>16</v>
      </c>
      <c r="O481" s="572">
        <f>IF(N481=0,0,N481+72)</f>
        <v>88</v>
      </c>
      <c r="P481" s="573">
        <f>O481</f>
        <v>88</v>
      </c>
      <c r="Q481" s="572">
        <f>IF(P481=0,0,P481+72)</f>
        <v>160</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c r="I482" s="295" t="s">
        <v>582</v>
      </c>
      <c r="J482" s="295"/>
      <c r="K482" s="273"/>
      <c r="L482" s="273"/>
      <c r="M482" s="273"/>
      <c r="N482" s="290">
        <v>17</v>
      </c>
      <c r="O482" s="572">
        <f>IF(N482=0,0,N482+72)</f>
        <v>89</v>
      </c>
      <c r="P482" s="573">
        <f>O482</f>
        <v>89</v>
      </c>
      <c r="Q482" s="572">
        <f>IF(P482=0,0,P482+72)</f>
        <v>161</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t="str">
        <f>H$253</f>
        <v>Win</v>
      </c>
      <c r="I483" s="295" t="s">
        <v>577</v>
      </c>
      <c r="J483" s="295"/>
      <c r="K483" s="273"/>
      <c r="L483" s="273"/>
      <c r="M483" s="273"/>
      <c r="N483" s="273">
        <v>0</v>
      </c>
      <c r="O483" s="273">
        <v>0</v>
      </c>
      <c r="P483" s="273">
        <v>0</v>
      </c>
      <c r="Q483" s="273">
        <v>0</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580</v>
      </c>
      <c r="J484" s="295"/>
      <c r="K484" s="273"/>
      <c r="L484" s="273"/>
      <c r="M484" s="273"/>
      <c r="N484" s="574">
        <f>IF(N480=0,0,N480+24)</f>
        <v>39</v>
      </c>
      <c r="O484" s="572">
        <f>IF(N484=0,0,N484+72)</f>
        <v>111</v>
      </c>
      <c r="P484" s="573">
        <f>O484</f>
        <v>111</v>
      </c>
      <c r="Q484" s="572">
        <f>IF(P484=0,0,P484+72)</f>
        <v>183</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581</v>
      </c>
      <c r="J485" s="295"/>
      <c r="K485" s="273"/>
      <c r="L485" s="273"/>
      <c r="M485" s="273"/>
      <c r="N485" s="574">
        <f>IF(N481=0,0,N481+24)</f>
        <v>40</v>
      </c>
      <c r="O485" s="572">
        <f>IF(N485=0,0,N485+72)</f>
        <v>112</v>
      </c>
      <c r="P485" s="573">
        <f>O485</f>
        <v>112</v>
      </c>
      <c r="Q485" s="572">
        <f>IF(P485=0,0,P485+72)</f>
        <v>184</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c r="I486" s="295" t="s">
        <v>582</v>
      </c>
      <c r="J486" s="295"/>
      <c r="K486" s="273"/>
      <c r="L486" s="273"/>
      <c r="M486" s="273"/>
      <c r="N486" s="574">
        <f>IF(N482=0,0,N482+24)</f>
        <v>41</v>
      </c>
      <c r="O486" s="572">
        <f>IF(N486=0,0,N486+72)</f>
        <v>113</v>
      </c>
      <c r="P486" s="573">
        <f>O486</f>
        <v>113</v>
      </c>
      <c r="Q486" s="572">
        <f>IF(P486=0,0,P486+72)</f>
        <v>185</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t="str">
        <f>H$254</f>
        <v>Spr</v>
      </c>
      <c r="I487" s="295" t="s">
        <v>577</v>
      </c>
      <c r="J487" s="295"/>
      <c r="K487" s="273"/>
      <c r="L487" s="273"/>
      <c r="M487" s="273"/>
      <c r="N487" s="273">
        <v>0</v>
      </c>
      <c r="O487" s="273">
        <v>0</v>
      </c>
      <c r="P487" s="273">
        <v>0</v>
      </c>
      <c r="Q487" s="273">
        <v>0</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580</v>
      </c>
      <c r="J488" s="295"/>
      <c r="K488" s="273"/>
      <c r="L488" s="273"/>
      <c r="M488" s="273"/>
      <c r="N488" s="574">
        <f>IF(N484=0,0,N484+24)</f>
        <v>63</v>
      </c>
      <c r="O488" s="572">
        <f>IF(N488=0,0,N488+72)</f>
        <v>135</v>
      </c>
      <c r="P488" s="573">
        <f>O488</f>
        <v>135</v>
      </c>
      <c r="Q488" s="572">
        <f>IF(P488=0,0,P488+72)</f>
        <v>207</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581</v>
      </c>
      <c r="J489" s="295"/>
      <c r="K489" s="273"/>
      <c r="L489" s="273"/>
      <c r="M489" s="273"/>
      <c r="N489" s="574">
        <f>IF(N485=0,0,N485+24)</f>
        <v>64</v>
      </c>
      <c r="O489" s="572">
        <f>IF(N489=0,0,N489+72)</f>
        <v>136</v>
      </c>
      <c r="P489" s="573">
        <f>O489</f>
        <v>136</v>
      </c>
      <c r="Q489" s="572">
        <f>IF(P489=0,0,P489+72)</f>
        <v>208</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idden="1" outlineLevel="3" x14ac:dyDescent="0.35">
      <c r="A490" s="243"/>
      <c r="B490" s="252"/>
      <c r="C490" s="245">
        <f t="shared" si="75"/>
        <v>4</v>
      </c>
      <c r="D490" s="268"/>
      <c r="E490" s="325"/>
      <c r="F490" s="325"/>
      <c r="G490" s="268"/>
      <c r="H490" s="289"/>
      <c r="I490" s="295" t="s">
        <v>582</v>
      </c>
      <c r="J490" s="295"/>
      <c r="K490" s="273"/>
      <c r="L490" s="273"/>
      <c r="M490" s="273"/>
      <c r="N490" s="574">
        <f>IF(N486=0,0,N486+24)</f>
        <v>65</v>
      </c>
      <c r="O490" s="572">
        <f>IF(N490=0,0,N490+72)</f>
        <v>137</v>
      </c>
      <c r="P490" s="573">
        <f>O490</f>
        <v>137</v>
      </c>
      <c r="Q490" s="572">
        <f>IF(P490=0,0,P490+72)</f>
        <v>209</v>
      </c>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68"/>
      <c r="AR490" s="255"/>
      <c r="AS490" s="243"/>
      <c r="AT490" s="243"/>
      <c r="AU490" s="243"/>
    </row>
    <row r="491" spans="1:47" ht="5.15" customHeight="1" outlineLevel="2" x14ac:dyDescent="0.35">
      <c r="A491" s="243"/>
      <c r="B491" s="252"/>
      <c r="C491" s="245">
        <f>INT($C$233)+2.005</f>
        <v>3.0049999999999999</v>
      </c>
      <c r="D491" s="268"/>
      <c r="E491" s="268"/>
      <c r="F491" s="268"/>
      <c r="G491" s="268"/>
      <c r="H491" s="268"/>
      <c r="I491" s="268"/>
      <c r="J491" s="268"/>
      <c r="K491" s="268"/>
      <c r="L491" s="268"/>
      <c r="M491" s="268"/>
      <c r="N491" s="268"/>
      <c r="O491" s="268"/>
      <c r="P491" s="268"/>
      <c r="Q491" s="268"/>
      <c r="R491" s="268"/>
      <c r="S491" s="268"/>
      <c r="T491" s="268"/>
      <c r="U491" s="268"/>
      <c r="V491" s="268"/>
      <c r="W491" s="268"/>
      <c r="X491" s="268"/>
      <c r="Y491" s="268"/>
      <c r="Z491" s="268"/>
      <c r="AA491" s="268"/>
      <c r="AB491" s="268"/>
      <c r="AC491" s="268"/>
      <c r="AD491" s="268"/>
      <c r="AE491" s="268"/>
      <c r="AF491" s="268"/>
      <c r="AG491" s="268"/>
      <c r="AH491" s="268"/>
      <c r="AI491" s="268"/>
      <c r="AJ491" s="268"/>
      <c r="AK491" s="268"/>
      <c r="AL491" s="268"/>
      <c r="AM491" s="268"/>
      <c r="AN491" s="268"/>
      <c r="AO491" s="268"/>
      <c r="AP491" s="268"/>
      <c r="AQ491" s="268" t="s">
        <v>395</v>
      </c>
      <c r="AR491" s="255"/>
      <c r="AS491" s="243"/>
      <c r="AT491" s="243"/>
      <c r="AU491" s="243"/>
    </row>
    <row r="492" spans="1:47" outlineLevel="2" collapsed="1" x14ac:dyDescent="0.35">
      <c r="A492" s="243"/>
      <c r="B492" s="252"/>
      <c r="C492" s="245">
        <f>INT($C$233)+2</f>
        <v>3</v>
      </c>
      <c r="D492" s="268"/>
      <c r="E492" s="325"/>
      <c r="F492" s="325"/>
      <c r="G492" s="268"/>
      <c r="H492" s="338" t="s">
        <v>570</v>
      </c>
      <c r="I492" s="338" t="s">
        <v>875</v>
      </c>
      <c r="J492" s="296" t="s">
        <v>890</v>
      </c>
      <c r="K492" s="296"/>
      <c r="L492" s="386">
        <f>COUNTA($J493:$J$613)/COUNTA($I493:$I$613)</f>
        <v>8</v>
      </c>
      <c r="M492" s="273"/>
      <c r="N492" s="296" t="s">
        <v>579</v>
      </c>
      <c r="O492" s="296"/>
      <c r="P492" s="296"/>
      <c r="Q492" s="296"/>
      <c r="R492" s="577" t="s">
        <v>888</v>
      </c>
      <c r="S492" s="387"/>
      <c r="T492" s="387"/>
      <c r="U492" s="387"/>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ref="C493:C534" si="76">INT($C$233)+3</f>
        <v>4</v>
      </c>
      <c r="D493" s="268"/>
      <c r="E493" s="325"/>
      <c r="F493" s="325"/>
      <c r="G493" s="268"/>
      <c r="H493" s="289" t="str">
        <f>H$252</f>
        <v>Aut</v>
      </c>
      <c r="I493" s="289">
        <v>0</v>
      </c>
      <c r="J493" s="295" t="s">
        <v>876</v>
      </c>
      <c r="K493" s="295"/>
      <c r="L493" s="273"/>
      <c r="M493" s="273"/>
      <c r="N493" s="273">
        <v>0</v>
      </c>
      <c r="O493" s="273">
        <v>0</v>
      </c>
      <c r="P493" s="273">
        <v>0</v>
      </c>
      <c r="Q493" s="273">
        <v>0</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877</v>
      </c>
      <c r="K494" s="295"/>
      <c r="L494" s="273"/>
      <c r="M494" s="273"/>
      <c r="N494" s="290">
        <v>1</v>
      </c>
      <c r="O494" s="572">
        <f>IF(N494=0,0,N494+72)</f>
        <v>73</v>
      </c>
      <c r="P494" s="573">
        <f>O494</f>
        <v>73</v>
      </c>
      <c r="Q494" s="572">
        <f>IF(P494=0,0,P494+72)</f>
        <v>145</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138</v>
      </c>
      <c r="K495" s="295"/>
      <c r="L495" s="273"/>
      <c r="M495" s="273"/>
      <c r="N495" s="290">
        <v>0</v>
      </c>
      <c r="O495" s="572">
        <f t="shared" ref="O495:O500" si="77">IF(N495=0,0,N495+72)</f>
        <v>0</v>
      </c>
      <c r="P495" s="573">
        <f t="shared" ref="P495:P500" si="78">O495</f>
        <v>0</v>
      </c>
      <c r="Q495" s="572">
        <f t="shared" ref="Q495:Q500" si="79">IF(P495=0,0,P495+72)</f>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583</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584</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585</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586</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73"/>
      <c r="I500" s="289"/>
      <c r="J500" s="295" t="s">
        <v>559</v>
      </c>
      <c r="K500" s="295"/>
      <c r="L500" s="273"/>
      <c r="M500" s="273"/>
      <c r="N500" s="290">
        <v>0</v>
      </c>
      <c r="O500" s="572">
        <f t="shared" si="77"/>
        <v>0</v>
      </c>
      <c r="P500" s="573">
        <f t="shared" si="78"/>
        <v>0</v>
      </c>
      <c r="Q500" s="572">
        <f t="shared" si="79"/>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89"/>
      <c r="I501" s="289">
        <v>1</v>
      </c>
      <c r="J501" s="295" t="s">
        <v>876</v>
      </c>
      <c r="K501" s="295"/>
      <c r="L501" s="273"/>
      <c r="M501" s="273"/>
      <c r="N501" s="273">
        <v>0</v>
      </c>
      <c r="O501" s="273">
        <v>0</v>
      </c>
      <c r="P501" s="273">
        <v>0</v>
      </c>
      <c r="Q501" s="273">
        <v>0</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877</v>
      </c>
      <c r="K502" s="295"/>
      <c r="L502" s="273"/>
      <c r="M502" s="273"/>
      <c r="N502" s="290">
        <v>1</v>
      </c>
      <c r="O502" s="572">
        <f>IF(N502=0,0,N502+72)</f>
        <v>73</v>
      </c>
      <c r="P502" s="573">
        <f>O502</f>
        <v>73</v>
      </c>
      <c r="Q502" s="572">
        <f>IF(P502=0,0,P502+72)</f>
        <v>145</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138</v>
      </c>
      <c r="K503" s="295"/>
      <c r="L503" s="273"/>
      <c r="M503" s="273"/>
      <c r="N503" s="290">
        <v>2</v>
      </c>
      <c r="O503" s="572">
        <f t="shared" ref="O503:O508" si="80">IF(N503=0,0,N503+72)</f>
        <v>74</v>
      </c>
      <c r="P503" s="573">
        <f t="shared" ref="P503:P508" si="81">O503</f>
        <v>74</v>
      </c>
      <c r="Q503" s="572">
        <f t="shared" ref="Q503:Q508" si="82">IF(P503=0,0,P503+72)</f>
        <v>146</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583</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584</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585</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586</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73"/>
      <c r="I508" s="289"/>
      <c r="J508" s="295" t="s">
        <v>559</v>
      </c>
      <c r="K508" s="295"/>
      <c r="L508" s="273"/>
      <c r="M508" s="273"/>
      <c r="N508" s="290">
        <v>3</v>
      </c>
      <c r="O508" s="572">
        <f t="shared" si="80"/>
        <v>75</v>
      </c>
      <c r="P508" s="573">
        <f t="shared" si="81"/>
        <v>75</v>
      </c>
      <c r="Q508" s="572">
        <f t="shared" si="82"/>
        <v>147</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89"/>
      <c r="I509" s="289">
        <v>2</v>
      </c>
      <c r="J509" s="295" t="s">
        <v>876</v>
      </c>
      <c r="K509" s="295"/>
      <c r="L509" s="273"/>
      <c r="M509" s="273"/>
      <c r="N509" s="273">
        <v>0</v>
      </c>
      <c r="O509" s="273">
        <v>0</v>
      </c>
      <c r="P509" s="273">
        <v>0</v>
      </c>
      <c r="Q509" s="273">
        <v>0</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877</v>
      </c>
      <c r="K510" s="295"/>
      <c r="L510" s="273"/>
      <c r="M510" s="273"/>
      <c r="N510" s="290">
        <v>1</v>
      </c>
      <c r="O510" s="572">
        <f>IF(N510=0,0,N510+72)</f>
        <v>73</v>
      </c>
      <c r="P510" s="573">
        <f>O510</f>
        <v>73</v>
      </c>
      <c r="Q510" s="572">
        <f>IF(P510=0,0,P510+72)</f>
        <v>145</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138</v>
      </c>
      <c r="K511" s="295"/>
      <c r="L511" s="273"/>
      <c r="M511" s="273"/>
      <c r="N511" s="290">
        <v>4</v>
      </c>
      <c r="O511" s="572">
        <f t="shared" ref="O511:O516" si="83">IF(N511=0,0,N511+72)</f>
        <v>76</v>
      </c>
      <c r="P511" s="573">
        <f t="shared" ref="P511:P516" si="84">O511</f>
        <v>76</v>
      </c>
      <c r="Q511" s="572">
        <f t="shared" ref="Q511:Q516" si="85">IF(P511=0,0,P511+72)</f>
        <v>148</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583</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584</v>
      </c>
      <c r="K513" s="295"/>
      <c r="L513" s="273"/>
      <c r="M513" s="273"/>
      <c r="N513" s="290">
        <v>5</v>
      </c>
      <c r="O513" s="572">
        <f t="shared" si="83"/>
        <v>77</v>
      </c>
      <c r="P513" s="573">
        <f t="shared" si="84"/>
        <v>77</v>
      </c>
      <c r="Q513" s="572">
        <f t="shared" si="85"/>
        <v>149</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585</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586</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73"/>
      <c r="I516" s="289"/>
      <c r="J516" s="295" t="s">
        <v>559</v>
      </c>
      <c r="K516" s="295"/>
      <c r="L516" s="273"/>
      <c r="M516" s="273"/>
      <c r="N516" s="290">
        <v>6</v>
      </c>
      <c r="O516" s="572">
        <f t="shared" si="83"/>
        <v>78</v>
      </c>
      <c r="P516" s="573">
        <f t="shared" si="84"/>
        <v>78</v>
      </c>
      <c r="Q516" s="572">
        <f t="shared" si="85"/>
        <v>150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89"/>
      <c r="I517" s="289">
        <v>3</v>
      </c>
      <c r="J517" s="295" t="s">
        <v>876</v>
      </c>
      <c r="K517" s="295"/>
      <c r="L517" s="273"/>
      <c r="M517" s="273"/>
      <c r="N517" s="273">
        <v>0</v>
      </c>
      <c r="O517" s="273">
        <v>0</v>
      </c>
      <c r="P517" s="273">
        <v>0</v>
      </c>
      <c r="Q517" s="273">
        <v>0</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877</v>
      </c>
      <c r="K518" s="295"/>
      <c r="L518" s="273"/>
      <c r="M518" s="273"/>
      <c r="N518" s="290">
        <v>1</v>
      </c>
      <c r="O518" s="572">
        <f>IF(N518=0,0,N518+72)</f>
        <v>73</v>
      </c>
      <c r="P518" s="573">
        <f>O518</f>
        <v>73</v>
      </c>
      <c r="Q518" s="572">
        <f>IF(P518=0,0,P518+72)</f>
        <v>145</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138</v>
      </c>
      <c r="K519" s="295"/>
      <c r="L519" s="273"/>
      <c r="M519" s="273"/>
      <c r="N519" s="290">
        <v>7</v>
      </c>
      <c r="O519" s="572">
        <f t="shared" ref="O519:O524" si="86">IF(N519=0,0,N519+72)</f>
        <v>79</v>
      </c>
      <c r="P519" s="573">
        <f t="shared" ref="P519:P524" si="87">O519</f>
        <v>79</v>
      </c>
      <c r="Q519" s="572">
        <f t="shared" ref="Q519:Q524" si="88">IF(P519=0,0,P519+72)</f>
        <v>151</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583</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584</v>
      </c>
      <c r="K521" s="295"/>
      <c r="L521" s="273"/>
      <c r="M521" s="273"/>
      <c r="N521" s="290">
        <v>8</v>
      </c>
      <c r="O521" s="572">
        <f t="shared" si="86"/>
        <v>80</v>
      </c>
      <c r="P521" s="573">
        <f t="shared" si="87"/>
        <v>80</v>
      </c>
      <c r="Q521" s="572">
        <f t="shared" si="88"/>
        <v>152</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585</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586</v>
      </c>
      <c r="K523" s="295"/>
      <c r="L523" s="273"/>
      <c r="M523" s="273"/>
      <c r="N523" s="290">
        <v>9</v>
      </c>
      <c r="O523" s="572">
        <f t="shared" si="86"/>
        <v>81</v>
      </c>
      <c r="P523" s="573">
        <f t="shared" si="87"/>
        <v>81</v>
      </c>
      <c r="Q523" s="572">
        <f t="shared" si="88"/>
        <v>153</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73"/>
      <c r="I524" s="289"/>
      <c r="J524" s="295" t="s">
        <v>559</v>
      </c>
      <c r="K524" s="295"/>
      <c r="L524" s="273"/>
      <c r="M524" s="273"/>
      <c r="N524" s="290">
        <v>10</v>
      </c>
      <c r="O524" s="572">
        <f t="shared" si="86"/>
        <v>82</v>
      </c>
      <c r="P524" s="573">
        <f t="shared" si="87"/>
        <v>82</v>
      </c>
      <c r="Q524" s="572">
        <f t="shared" si="88"/>
        <v>154</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89"/>
      <c r="I525" s="289">
        <v>4</v>
      </c>
      <c r="J525" s="295" t="s">
        <v>876</v>
      </c>
      <c r="K525" s="295"/>
      <c r="L525" s="273"/>
      <c r="M525" s="273"/>
      <c r="N525" s="273">
        <v>0</v>
      </c>
      <c r="O525" s="273">
        <v>0</v>
      </c>
      <c r="P525" s="273">
        <v>0</v>
      </c>
      <c r="Q525" s="273">
        <v>0</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877</v>
      </c>
      <c r="K526" s="295"/>
      <c r="L526" s="273"/>
      <c r="M526" s="273"/>
      <c r="N526" s="290">
        <v>1</v>
      </c>
      <c r="O526" s="572">
        <f>IF(N526=0,0,N526+72)</f>
        <v>73</v>
      </c>
      <c r="P526" s="573">
        <f>O526</f>
        <v>73</v>
      </c>
      <c r="Q526" s="572">
        <f>IF(P526=0,0,P526+72)</f>
        <v>145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138</v>
      </c>
      <c r="K527" s="295"/>
      <c r="L527" s="273"/>
      <c r="M527" s="273"/>
      <c r="N527" s="290">
        <v>11</v>
      </c>
      <c r="O527" s="572">
        <f t="shared" ref="O527:O532" si="89">IF(N527=0,0,N527+72)</f>
        <v>83</v>
      </c>
      <c r="P527" s="573">
        <f t="shared" ref="P527:P532" si="90">O527</f>
        <v>83</v>
      </c>
      <c r="Q527" s="572">
        <f t="shared" ref="Q527:Q532" si="91">IF(P527=0,0,P527+72)</f>
        <v>155</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583</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584</v>
      </c>
      <c r="K529" s="295"/>
      <c r="L529" s="273"/>
      <c r="M529" s="273"/>
      <c r="N529" s="290">
        <v>12</v>
      </c>
      <c r="O529" s="572">
        <f t="shared" si="89"/>
        <v>84</v>
      </c>
      <c r="P529" s="573">
        <f t="shared" si="90"/>
        <v>84</v>
      </c>
      <c r="Q529" s="572">
        <f t="shared" si="91"/>
        <v>156</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585</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x14ac:dyDescent="0.35">
      <c r="A531" s="243"/>
      <c r="B531" s="252"/>
      <c r="C531" s="245">
        <f t="shared" si="76"/>
        <v>4</v>
      </c>
      <c r="D531" s="268"/>
      <c r="E531" s="325"/>
      <c r="F531" s="325"/>
      <c r="G531" s="268"/>
      <c r="H531" s="273"/>
      <c r="I531" s="289"/>
      <c r="J531" s="295" t="s">
        <v>586</v>
      </c>
      <c r="K531" s="295"/>
      <c r="L531" s="273"/>
      <c r="M531" s="273"/>
      <c r="N531" s="290">
        <v>13</v>
      </c>
      <c r="O531" s="572">
        <f t="shared" si="89"/>
        <v>85</v>
      </c>
      <c r="P531" s="573">
        <f t="shared" si="90"/>
        <v>85</v>
      </c>
      <c r="Q531" s="572">
        <f t="shared" si="91"/>
        <v>157</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3" collapsed="1" x14ac:dyDescent="0.35">
      <c r="A532" s="243"/>
      <c r="B532" s="252"/>
      <c r="C532" s="245">
        <f t="shared" si="76"/>
        <v>4</v>
      </c>
      <c r="D532" s="268"/>
      <c r="E532" s="325"/>
      <c r="F532" s="325"/>
      <c r="G532" s="268"/>
      <c r="H532" s="273"/>
      <c r="I532" s="289"/>
      <c r="J532" s="295" t="s">
        <v>559</v>
      </c>
      <c r="K532" s="295"/>
      <c r="L532" s="273"/>
      <c r="M532" s="273"/>
      <c r="N532" s="290">
        <v>14</v>
      </c>
      <c r="O532" s="572">
        <f t="shared" si="89"/>
        <v>86</v>
      </c>
      <c r="P532" s="573">
        <f t="shared" si="90"/>
        <v>86</v>
      </c>
      <c r="Q532" s="572">
        <f t="shared" si="91"/>
        <v>158</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4" x14ac:dyDescent="0.35">
      <c r="A533" s="243"/>
      <c r="B533" s="252"/>
      <c r="C533" s="245">
        <f>INT($C$233)+4</f>
        <v>5</v>
      </c>
      <c r="D533" s="268"/>
      <c r="E533" s="325"/>
      <c r="F533" s="325"/>
      <c r="G533" s="268"/>
      <c r="H533" s="289" t="str">
        <f>H$253</f>
        <v>Win</v>
      </c>
      <c r="I533" s="289">
        <v>0</v>
      </c>
      <c r="J533" s="295" t="s">
        <v>577</v>
      </c>
      <c r="K533" s="295"/>
      <c r="L533" s="273"/>
      <c r="M533" s="273"/>
      <c r="N533" s="273">
        <v>0</v>
      </c>
      <c r="O533" s="273">
        <v>0</v>
      </c>
      <c r="P533" s="273">
        <v>0</v>
      </c>
      <c r="Q533" s="273">
        <v>0</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3" collapsed="1" x14ac:dyDescent="0.35">
      <c r="A534" s="243"/>
      <c r="B534" s="252"/>
      <c r="C534" s="245">
        <f t="shared" si="76"/>
        <v>4</v>
      </c>
      <c r="D534" s="268"/>
      <c r="E534" s="325"/>
      <c r="F534" s="325"/>
      <c r="G534" s="268"/>
      <c r="H534" s="273"/>
      <c r="I534" s="289"/>
      <c r="J534" s="295" t="s">
        <v>877</v>
      </c>
      <c r="K534" s="295"/>
      <c r="L534" s="273"/>
      <c r="M534" s="273"/>
      <c r="N534" s="575">
        <f t="shared" ref="N534:N540" si="92">IF(N494=0,0,N494+24)</f>
        <v>25</v>
      </c>
      <c r="O534" s="572">
        <f>IF(N534=0,0,N534+72)</f>
        <v>97</v>
      </c>
      <c r="P534" s="573">
        <f>O534</f>
        <v>97</v>
      </c>
      <c r="Q534" s="572">
        <f>IF(P534=0,0,P534+72)</f>
        <v>169</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ref="C535:C607" si="93">INT($C$233)+4</f>
        <v>5</v>
      </c>
      <c r="D535" s="268"/>
      <c r="E535" s="325"/>
      <c r="F535" s="325"/>
      <c r="G535" s="268"/>
      <c r="H535" s="273"/>
      <c r="I535" s="289"/>
      <c r="J535" s="295" t="s">
        <v>138</v>
      </c>
      <c r="K535" s="295"/>
      <c r="L535" s="273"/>
      <c r="M535" s="273"/>
      <c r="N535" s="575">
        <f t="shared" si="92"/>
        <v>0</v>
      </c>
      <c r="O535" s="572">
        <f t="shared" ref="O535:O540" si="94">IF(N535=0,0,N535+72)</f>
        <v>0</v>
      </c>
      <c r="P535" s="573">
        <f t="shared" ref="P535:P540" si="95">O535</f>
        <v>0</v>
      </c>
      <c r="Q535" s="572">
        <f t="shared" ref="Q535:Q540" si="96">IF(P535=0,0,P535+72)</f>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583</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584</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585</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586</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73"/>
      <c r="I540" s="289"/>
      <c r="J540" s="295" t="s">
        <v>559</v>
      </c>
      <c r="K540" s="295"/>
      <c r="L540" s="273"/>
      <c r="M540" s="273"/>
      <c r="N540" s="575">
        <f t="shared" si="92"/>
        <v>0</v>
      </c>
      <c r="O540" s="572">
        <f t="shared" si="94"/>
        <v>0</v>
      </c>
      <c r="P540" s="573">
        <f t="shared" si="95"/>
        <v>0</v>
      </c>
      <c r="Q540" s="572">
        <f t="shared" si="96"/>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4" x14ac:dyDescent="0.35">
      <c r="A541" s="243"/>
      <c r="B541" s="252"/>
      <c r="C541" s="245">
        <f t="shared" si="93"/>
        <v>5</v>
      </c>
      <c r="D541" s="268"/>
      <c r="E541" s="325"/>
      <c r="F541" s="325"/>
      <c r="G541" s="268"/>
      <c r="H541" s="289"/>
      <c r="I541" s="289">
        <v>1</v>
      </c>
      <c r="J541" s="295" t="s">
        <v>577</v>
      </c>
      <c r="K541" s="295"/>
      <c r="L541" s="273"/>
      <c r="M541" s="273"/>
      <c r="N541" s="273">
        <v>0</v>
      </c>
      <c r="O541" s="273">
        <v>0</v>
      </c>
      <c r="P541" s="273">
        <v>0</v>
      </c>
      <c r="Q541" s="273">
        <v>0</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3" collapsed="1" x14ac:dyDescent="0.35">
      <c r="A542" s="243"/>
      <c r="B542" s="252"/>
      <c r="C542" s="245">
        <f>INT($C$233)+3</f>
        <v>4</v>
      </c>
      <c r="D542" s="268"/>
      <c r="E542" s="325"/>
      <c r="F542" s="325"/>
      <c r="G542" s="268"/>
      <c r="H542" s="273"/>
      <c r="I542" s="289"/>
      <c r="J542" s="295" t="s">
        <v>877</v>
      </c>
      <c r="K542" s="295"/>
      <c r="L542" s="273"/>
      <c r="M542" s="273"/>
      <c r="N542" s="575">
        <f t="shared" ref="N542:N548" si="97">IF(N502=0,0,N502+24)</f>
        <v>25</v>
      </c>
      <c r="O542" s="572">
        <f>IF(N542=0,0,N542+72)</f>
        <v>97</v>
      </c>
      <c r="P542" s="573">
        <f>O542</f>
        <v>97</v>
      </c>
      <c r="Q542" s="572">
        <f>IF(P542=0,0,P542+72)</f>
        <v>169</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138</v>
      </c>
      <c r="K543" s="295"/>
      <c r="L543" s="273"/>
      <c r="M543" s="273"/>
      <c r="N543" s="575">
        <f t="shared" si="97"/>
        <v>26</v>
      </c>
      <c r="O543" s="572">
        <f t="shared" ref="O543:O548" si="98">IF(N543=0,0,N543+72)</f>
        <v>98</v>
      </c>
      <c r="P543" s="573">
        <f t="shared" ref="P543:P548" si="99">O543</f>
        <v>98</v>
      </c>
      <c r="Q543" s="572">
        <f t="shared" ref="Q543:Q548" si="100">IF(P543=0,0,P543+72)</f>
        <v>170</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583</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584</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585</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586</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73"/>
      <c r="I548" s="289"/>
      <c r="J548" s="295" t="s">
        <v>559</v>
      </c>
      <c r="K548" s="295"/>
      <c r="L548" s="273"/>
      <c r="M548" s="273"/>
      <c r="N548" s="575">
        <f t="shared" si="97"/>
        <v>27</v>
      </c>
      <c r="O548" s="572">
        <f t="shared" si="98"/>
        <v>99</v>
      </c>
      <c r="P548" s="573">
        <f t="shared" si="99"/>
        <v>99</v>
      </c>
      <c r="Q548" s="572">
        <f t="shared" si="100"/>
        <v>171</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4" x14ac:dyDescent="0.35">
      <c r="A549" s="243"/>
      <c r="B549" s="252"/>
      <c r="C549" s="245">
        <f t="shared" si="93"/>
        <v>5</v>
      </c>
      <c r="D549" s="268"/>
      <c r="E549" s="325"/>
      <c r="F549" s="325"/>
      <c r="G549" s="268"/>
      <c r="H549" s="289"/>
      <c r="I549" s="289">
        <v>2</v>
      </c>
      <c r="J549" s="295" t="s">
        <v>577</v>
      </c>
      <c r="K549" s="295"/>
      <c r="L549" s="273"/>
      <c r="M549" s="273"/>
      <c r="N549" s="273">
        <v>0</v>
      </c>
      <c r="O549" s="273">
        <v>0</v>
      </c>
      <c r="P549" s="273">
        <v>0</v>
      </c>
      <c r="Q549" s="273">
        <v>0</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3" collapsed="1" x14ac:dyDescent="0.35">
      <c r="A550" s="243"/>
      <c r="B550" s="252"/>
      <c r="C550" s="245">
        <f>INT($C$233)+3</f>
        <v>4</v>
      </c>
      <c r="D550" s="268"/>
      <c r="E550" s="325"/>
      <c r="F550" s="325"/>
      <c r="G550" s="268"/>
      <c r="H550" s="273"/>
      <c r="I550" s="289"/>
      <c r="J550" s="295" t="s">
        <v>877</v>
      </c>
      <c r="K550" s="295"/>
      <c r="L550" s="273"/>
      <c r="M550" s="273"/>
      <c r="N550" s="575">
        <f t="shared" ref="N550:N556" si="101">IF(N510=0,0,N510+24)</f>
        <v>25</v>
      </c>
      <c r="O550" s="572">
        <f>IF(N550=0,0,N550+72)</f>
        <v>97</v>
      </c>
      <c r="P550" s="573">
        <f>O550</f>
        <v>97</v>
      </c>
      <c r="Q550" s="572">
        <f>IF(P550=0,0,P550+72)</f>
        <v>169</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138</v>
      </c>
      <c r="K551" s="295"/>
      <c r="L551" s="273"/>
      <c r="M551" s="273"/>
      <c r="N551" s="575">
        <f t="shared" si="101"/>
        <v>28</v>
      </c>
      <c r="O551" s="572">
        <f t="shared" ref="O551:O556" si="102">IF(N551=0,0,N551+72)</f>
        <v>100</v>
      </c>
      <c r="P551" s="573">
        <f t="shared" ref="P551:P556" si="103">O551</f>
        <v>100</v>
      </c>
      <c r="Q551" s="572">
        <f t="shared" ref="Q551:Q556" si="104">IF(P551=0,0,P551+72)</f>
        <v>172</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583</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584</v>
      </c>
      <c r="K553" s="295"/>
      <c r="L553" s="273"/>
      <c r="M553" s="273"/>
      <c r="N553" s="575">
        <f t="shared" si="101"/>
        <v>29</v>
      </c>
      <c r="O553" s="572">
        <f t="shared" si="102"/>
        <v>101</v>
      </c>
      <c r="P553" s="573">
        <f t="shared" si="103"/>
        <v>101</v>
      </c>
      <c r="Q553" s="572">
        <f t="shared" si="104"/>
        <v>173</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585</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586</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73"/>
      <c r="I556" s="289"/>
      <c r="J556" s="295" t="s">
        <v>559</v>
      </c>
      <c r="K556" s="295"/>
      <c r="L556" s="273"/>
      <c r="M556" s="273"/>
      <c r="N556" s="575">
        <f t="shared" si="101"/>
        <v>30</v>
      </c>
      <c r="O556" s="572">
        <f t="shared" si="102"/>
        <v>102</v>
      </c>
      <c r="P556" s="573">
        <f t="shared" si="103"/>
        <v>102</v>
      </c>
      <c r="Q556" s="572">
        <f t="shared" si="104"/>
        <v>174</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4" x14ac:dyDescent="0.35">
      <c r="A557" s="243"/>
      <c r="B557" s="252"/>
      <c r="C557" s="245">
        <f t="shared" si="93"/>
        <v>5</v>
      </c>
      <c r="D557" s="268"/>
      <c r="E557" s="325"/>
      <c r="F557" s="325"/>
      <c r="G557" s="268"/>
      <c r="H557" s="289"/>
      <c r="I557" s="289">
        <v>3</v>
      </c>
      <c r="J557" s="295" t="s">
        <v>577</v>
      </c>
      <c r="K557" s="295"/>
      <c r="L557" s="273"/>
      <c r="M557" s="273"/>
      <c r="N557" s="273">
        <v>0</v>
      </c>
      <c r="O557" s="273">
        <v>0</v>
      </c>
      <c r="P557" s="273">
        <v>0</v>
      </c>
      <c r="Q557" s="273">
        <v>0</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3" collapsed="1" x14ac:dyDescent="0.35">
      <c r="A558" s="243"/>
      <c r="B558" s="252"/>
      <c r="C558" s="245">
        <f>INT($C$233)+3</f>
        <v>4</v>
      </c>
      <c r="D558" s="268"/>
      <c r="E558" s="325"/>
      <c r="F558" s="325"/>
      <c r="G558" s="268"/>
      <c r="H558" s="273"/>
      <c r="I558" s="289"/>
      <c r="J558" s="295" t="s">
        <v>877</v>
      </c>
      <c r="K558" s="295"/>
      <c r="L558" s="273"/>
      <c r="M558" s="273"/>
      <c r="N558" s="575">
        <f t="shared" ref="N558:N564" si="105">IF(N518=0,0,N518+24)</f>
        <v>25</v>
      </c>
      <c r="O558" s="572">
        <f>IF(N558=0,0,N558+72)</f>
        <v>97</v>
      </c>
      <c r="P558" s="573">
        <f>O558</f>
        <v>97</v>
      </c>
      <c r="Q558" s="572">
        <f>IF(P558=0,0,P558+72)</f>
        <v>169</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138</v>
      </c>
      <c r="K559" s="295"/>
      <c r="L559" s="273"/>
      <c r="M559" s="273"/>
      <c r="N559" s="575">
        <f t="shared" si="105"/>
        <v>31</v>
      </c>
      <c r="O559" s="572">
        <f t="shared" ref="O559:O564" si="106">IF(N559=0,0,N559+72)</f>
        <v>103</v>
      </c>
      <c r="P559" s="573">
        <f t="shared" ref="P559:P572" si="107">O559</f>
        <v>103</v>
      </c>
      <c r="Q559" s="572">
        <f t="shared" ref="Q559:Q564" si="108">IF(P559=0,0,P559+72)</f>
        <v>175</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583</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584</v>
      </c>
      <c r="K561" s="295"/>
      <c r="L561" s="273"/>
      <c r="M561" s="273"/>
      <c r="N561" s="575">
        <f t="shared" si="105"/>
        <v>32</v>
      </c>
      <c r="O561" s="572">
        <f t="shared" si="106"/>
        <v>104</v>
      </c>
      <c r="P561" s="573">
        <f t="shared" si="107"/>
        <v>104</v>
      </c>
      <c r="Q561" s="572">
        <f t="shared" si="108"/>
        <v>176</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585</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586</v>
      </c>
      <c r="K563" s="295"/>
      <c r="L563" s="273"/>
      <c r="M563" s="273"/>
      <c r="N563" s="575">
        <f t="shared" si="105"/>
        <v>33</v>
      </c>
      <c r="O563" s="572">
        <f t="shared" si="106"/>
        <v>105</v>
      </c>
      <c r="P563" s="573">
        <f t="shared" si="107"/>
        <v>105</v>
      </c>
      <c r="Q563" s="572">
        <f t="shared" si="108"/>
        <v>177</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73"/>
      <c r="I564" s="289"/>
      <c r="J564" s="295" t="s">
        <v>559</v>
      </c>
      <c r="K564" s="295"/>
      <c r="L564" s="273"/>
      <c r="M564" s="273"/>
      <c r="N564" s="575">
        <f t="shared" si="105"/>
        <v>34</v>
      </c>
      <c r="O564" s="572">
        <f t="shared" si="106"/>
        <v>106</v>
      </c>
      <c r="P564" s="573">
        <f t="shared" si="107"/>
        <v>106</v>
      </c>
      <c r="Q564" s="572">
        <f t="shared" si="108"/>
        <v>178</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4" x14ac:dyDescent="0.35">
      <c r="A565" s="243"/>
      <c r="B565" s="252"/>
      <c r="C565" s="245">
        <f t="shared" si="93"/>
        <v>5</v>
      </c>
      <c r="D565" s="268"/>
      <c r="E565" s="325"/>
      <c r="F565" s="325"/>
      <c r="G565" s="268"/>
      <c r="H565" s="289"/>
      <c r="I565" s="289">
        <v>4</v>
      </c>
      <c r="J565" s="295" t="s">
        <v>577</v>
      </c>
      <c r="K565" s="295"/>
      <c r="L565" s="273"/>
      <c r="M565" s="273"/>
      <c r="N565" s="273">
        <v>0</v>
      </c>
      <c r="O565" s="273">
        <v>0</v>
      </c>
      <c r="P565" s="273">
        <v>0</v>
      </c>
      <c r="Q565" s="273">
        <v>0</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3" collapsed="1" x14ac:dyDescent="0.35">
      <c r="A566" s="243"/>
      <c r="B566" s="252"/>
      <c r="C566" s="245">
        <f>INT($C$233)+3</f>
        <v>4</v>
      </c>
      <c r="D566" s="268"/>
      <c r="E566" s="325"/>
      <c r="F566" s="325"/>
      <c r="G566" s="268"/>
      <c r="H566" s="273"/>
      <c r="I566" s="289"/>
      <c r="J566" s="295" t="s">
        <v>877</v>
      </c>
      <c r="K566" s="295"/>
      <c r="L566" s="273"/>
      <c r="M566" s="273"/>
      <c r="N566" s="575">
        <f t="shared" ref="N566:N572" si="109">IF(N526=0,0,N526+24)</f>
        <v>25</v>
      </c>
      <c r="O566" s="572">
        <f>IF(N566=0,0,N566+72)</f>
        <v>97</v>
      </c>
      <c r="P566" s="573">
        <f>O566</f>
        <v>97</v>
      </c>
      <c r="Q566" s="572">
        <f>IF(P566=0,0,P566+72)</f>
        <v>169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138</v>
      </c>
      <c r="K567" s="295"/>
      <c r="L567" s="273"/>
      <c r="M567" s="273"/>
      <c r="N567" s="575">
        <f t="shared" si="109"/>
        <v>35</v>
      </c>
      <c r="O567" s="572">
        <f t="shared" ref="O567:O572" si="110">IF(N567=0,0,N567+72)</f>
        <v>107</v>
      </c>
      <c r="P567" s="573">
        <f t="shared" si="107"/>
        <v>107</v>
      </c>
      <c r="Q567" s="572">
        <f t="shared" ref="Q567:Q572" si="111">IF(P567=0,0,P567+72)</f>
        <v>179</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583</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584</v>
      </c>
      <c r="K569" s="295"/>
      <c r="L569" s="273"/>
      <c r="M569" s="273"/>
      <c r="N569" s="575">
        <f t="shared" si="109"/>
        <v>36</v>
      </c>
      <c r="O569" s="572">
        <f t="shared" si="110"/>
        <v>108</v>
      </c>
      <c r="P569" s="573">
        <f t="shared" si="107"/>
        <v>108</v>
      </c>
      <c r="Q569" s="572">
        <f t="shared" si="111"/>
        <v>180</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585</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586</v>
      </c>
      <c r="K571" s="295"/>
      <c r="L571" s="273"/>
      <c r="M571" s="273"/>
      <c r="N571" s="575">
        <f t="shared" si="109"/>
        <v>37</v>
      </c>
      <c r="O571" s="572">
        <f t="shared" si="110"/>
        <v>109</v>
      </c>
      <c r="P571" s="573">
        <f t="shared" si="107"/>
        <v>109</v>
      </c>
      <c r="Q571" s="572">
        <f t="shared" si="111"/>
        <v>181</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73"/>
      <c r="I572" s="289"/>
      <c r="J572" s="295" t="s">
        <v>559</v>
      </c>
      <c r="K572" s="295"/>
      <c r="L572" s="273"/>
      <c r="M572" s="273"/>
      <c r="N572" s="575">
        <f t="shared" si="109"/>
        <v>38</v>
      </c>
      <c r="O572" s="572">
        <f t="shared" si="110"/>
        <v>110</v>
      </c>
      <c r="P572" s="573">
        <f t="shared" si="107"/>
        <v>110</v>
      </c>
      <c r="Q572" s="572">
        <f t="shared" si="111"/>
        <v>182</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4" x14ac:dyDescent="0.35">
      <c r="A573" s="243"/>
      <c r="B573" s="252"/>
      <c r="C573" s="245">
        <f t="shared" si="93"/>
        <v>5</v>
      </c>
      <c r="D573" s="268"/>
      <c r="E573" s="325"/>
      <c r="F573" s="325"/>
      <c r="G573" s="268"/>
      <c r="H573" s="289" t="str">
        <f>H$254</f>
        <v>Spr</v>
      </c>
      <c r="I573" s="289">
        <v>0</v>
      </c>
      <c r="J573" s="295" t="s">
        <v>577</v>
      </c>
      <c r="K573" s="295"/>
      <c r="L573" s="273"/>
      <c r="M573" s="273"/>
      <c r="N573" s="273">
        <v>0</v>
      </c>
      <c r="O573" s="273">
        <v>0</v>
      </c>
      <c r="P573" s="273">
        <v>0</v>
      </c>
      <c r="Q573" s="273">
        <v>0</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3" collapsed="1" x14ac:dyDescent="0.35">
      <c r="A574" s="243"/>
      <c r="B574" s="252"/>
      <c r="C574" s="245">
        <f>INT($C$233)+3</f>
        <v>4</v>
      </c>
      <c r="D574" s="268"/>
      <c r="E574" s="325"/>
      <c r="F574" s="325"/>
      <c r="G574" s="268"/>
      <c r="H574" s="273"/>
      <c r="I574" s="289"/>
      <c r="J574" s="295" t="s">
        <v>877</v>
      </c>
      <c r="K574" s="295"/>
      <c r="L574" s="273"/>
      <c r="M574" s="273"/>
      <c r="N574" s="575">
        <f t="shared" ref="N574:N580" si="112">IF(N534=0,0,N534+24)</f>
        <v>49</v>
      </c>
      <c r="O574" s="572">
        <f>IF(N574=0,0,N574+72)</f>
        <v>121</v>
      </c>
      <c r="P574" s="573">
        <f>O574</f>
        <v>121</v>
      </c>
      <c r="Q574" s="572">
        <f>IF(P574=0,0,P574+72)</f>
        <v>193</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138</v>
      </c>
      <c r="K575" s="295"/>
      <c r="L575" s="273"/>
      <c r="M575" s="273"/>
      <c r="N575" s="575">
        <f t="shared" si="112"/>
        <v>0</v>
      </c>
      <c r="O575" s="572">
        <f t="shared" ref="O575:O580" si="113">IF(N575=0,0,N575+72)</f>
        <v>0</v>
      </c>
      <c r="P575" s="573">
        <f t="shared" ref="P575:P580" si="114">O575</f>
        <v>0</v>
      </c>
      <c r="Q575" s="572">
        <f t="shared" ref="Q575:Q580" si="115">IF(P575=0,0,P575+72)</f>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583</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584</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585</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586</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73"/>
      <c r="I580" s="289"/>
      <c r="J580" s="295" t="s">
        <v>559</v>
      </c>
      <c r="K580" s="295"/>
      <c r="L580" s="273"/>
      <c r="M580" s="273"/>
      <c r="N580" s="575">
        <f t="shared" si="112"/>
        <v>0</v>
      </c>
      <c r="O580" s="572">
        <f t="shared" si="113"/>
        <v>0</v>
      </c>
      <c r="P580" s="573">
        <f t="shared" si="114"/>
        <v>0</v>
      </c>
      <c r="Q580" s="572">
        <f t="shared" si="115"/>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4" x14ac:dyDescent="0.35">
      <c r="A581" s="243"/>
      <c r="B581" s="252"/>
      <c r="C581" s="245">
        <f t="shared" si="93"/>
        <v>5</v>
      </c>
      <c r="D581" s="268"/>
      <c r="E581" s="325"/>
      <c r="F581" s="325"/>
      <c r="G581" s="268"/>
      <c r="H581" s="289"/>
      <c r="I581" s="289">
        <v>1</v>
      </c>
      <c r="J581" s="295" t="s">
        <v>577</v>
      </c>
      <c r="K581" s="295"/>
      <c r="L581" s="273"/>
      <c r="M581" s="273"/>
      <c r="N581" s="273">
        <v>0</v>
      </c>
      <c r="O581" s="273">
        <v>0</v>
      </c>
      <c r="P581" s="273">
        <v>0</v>
      </c>
      <c r="Q581" s="273">
        <v>0</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3" collapsed="1" x14ac:dyDescent="0.35">
      <c r="A582" s="243"/>
      <c r="B582" s="252"/>
      <c r="C582" s="245">
        <f>INT($C$233)+3</f>
        <v>4</v>
      </c>
      <c r="D582" s="268"/>
      <c r="E582" s="325"/>
      <c r="F582" s="325"/>
      <c r="G582" s="268"/>
      <c r="H582" s="273"/>
      <c r="I582" s="289"/>
      <c r="J582" s="295" t="s">
        <v>877</v>
      </c>
      <c r="K582" s="295"/>
      <c r="L582" s="273"/>
      <c r="M582" s="273"/>
      <c r="N582" s="575">
        <f t="shared" ref="N582:N588" si="116">IF(N542=0,0,N542+24)</f>
        <v>49</v>
      </c>
      <c r="O582" s="572">
        <f>IF(N582=0,0,N582+72)</f>
        <v>121</v>
      </c>
      <c r="P582" s="573">
        <f>O582</f>
        <v>121</v>
      </c>
      <c r="Q582" s="572">
        <f>IF(P582=0,0,P582+72)</f>
        <v>193</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138</v>
      </c>
      <c r="K583" s="295"/>
      <c r="L583" s="273"/>
      <c r="M583" s="273"/>
      <c r="N583" s="575">
        <f t="shared" si="116"/>
        <v>50</v>
      </c>
      <c r="O583" s="572">
        <f t="shared" ref="O583:O588" si="117">IF(N583=0,0,N583+72)</f>
        <v>122</v>
      </c>
      <c r="P583" s="573">
        <f t="shared" ref="P583:P588" si="118">O583</f>
        <v>122</v>
      </c>
      <c r="Q583" s="572">
        <f t="shared" ref="Q583:Q588" si="119">IF(P583=0,0,P583+72)</f>
        <v>194</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583</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584</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585</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586</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73"/>
      <c r="I588" s="289"/>
      <c r="J588" s="295" t="s">
        <v>559</v>
      </c>
      <c r="K588" s="295"/>
      <c r="L588" s="273"/>
      <c r="M588" s="273"/>
      <c r="N588" s="575">
        <f t="shared" si="116"/>
        <v>51</v>
      </c>
      <c r="O588" s="572">
        <f t="shared" si="117"/>
        <v>123</v>
      </c>
      <c r="P588" s="573">
        <f t="shared" si="118"/>
        <v>123</v>
      </c>
      <c r="Q588" s="572">
        <f t="shared" si="119"/>
        <v>195</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4" x14ac:dyDescent="0.35">
      <c r="A589" s="243"/>
      <c r="B589" s="252"/>
      <c r="C589" s="245">
        <f t="shared" si="93"/>
        <v>5</v>
      </c>
      <c r="D589" s="268"/>
      <c r="E589" s="325"/>
      <c r="F589" s="325"/>
      <c r="G589" s="268"/>
      <c r="H589" s="289"/>
      <c r="I589" s="289">
        <v>2</v>
      </c>
      <c r="J589" s="295" t="s">
        <v>577</v>
      </c>
      <c r="K589" s="295"/>
      <c r="L589" s="273"/>
      <c r="M589" s="273"/>
      <c r="N589" s="273">
        <v>0</v>
      </c>
      <c r="O589" s="273">
        <v>0</v>
      </c>
      <c r="P589" s="273">
        <v>0</v>
      </c>
      <c r="Q589" s="273">
        <v>0</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3" collapsed="1" x14ac:dyDescent="0.35">
      <c r="A590" s="243"/>
      <c r="B590" s="252"/>
      <c r="C590" s="245">
        <f>INT($C$233)+3</f>
        <v>4</v>
      </c>
      <c r="D590" s="268"/>
      <c r="E590" s="325"/>
      <c r="F590" s="325"/>
      <c r="G590" s="268"/>
      <c r="H590" s="273"/>
      <c r="I590" s="289"/>
      <c r="J590" s="295" t="s">
        <v>877</v>
      </c>
      <c r="K590" s="295"/>
      <c r="L590" s="273"/>
      <c r="M590" s="273"/>
      <c r="N590" s="575">
        <f t="shared" ref="N590:N596" si="120">IF(N550=0,0,N550+24)</f>
        <v>49</v>
      </c>
      <c r="O590" s="572">
        <f>IF(N590=0,0,N590+72)</f>
        <v>121</v>
      </c>
      <c r="P590" s="573">
        <f>O590</f>
        <v>121</v>
      </c>
      <c r="Q590" s="572">
        <f>IF(P590=0,0,P590+72)</f>
        <v>193</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138</v>
      </c>
      <c r="K591" s="295"/>
      <c r="L591" s="273"/>
      <c r="M591" s="273"/>
      <c r="N591" s="575">
        <f t="shared" si="120"/>
        <v>52</v>
      </c>
      <c r="O591" s="572">
        <f t="shared" ref="O591:O596" si="121">IF(N591=0,0,N591+72)</f>
        <v>124</v>
      </c>
      <c r="P591" s="573">
        <f t="shared" ref="P591:P596" si="122">O591</f>
        <v>124</v>
      </c>
      <c r="Q591" s="572">
        <f t="shared" ref="Q591:Q596" si="123">IF(P591=0,0,P591+72)</f>
        <v>196</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583</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584</v>
      </c>
      <c r="K593" s="295"/>
      <c r="L593" s="273"/>
      <c r="M593" s="273"/>
      <c r="N593" s="575">
        <f t="shared" si="120"/>
        <v>53</v>
      </c>
      <c r="O593" s="572">
        <f t="shared" si="121"/>
        <v>125</v>
      </c>
      <c r="P593" s="573">
        <f t="shared" si="122"/>
        <v>125</v>
      </c>
      <c r="Q593" s="572">
        <f t="shared" si="123"/>
        <v>197</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585</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586</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73"/>
      <c r="I596" s="289"/>
      <c r="J596" s="295" t="s">
        <v>559</v>
      </c>
      <c r="K596" s="295"/>
      <c r="L596" s="273"/>
      <c r="M596" s="273"/>
      <c r="N596" s="575">
        <f t="shared" si="120"/>
        <v>54</v>
      </c>
      <c r="O596" s="572">
        <f t="shared" si="121"/>
        <v>126</v>
      </c>
      <c r="P596" s="573">
        <f t="shared" si="122"/>
        <v>126</v>
      </c>
      <c r="Q596" s="572">
        <f t="shared" si="123"/>
        <v>198</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4" x14ac:dyDescent="0.35">
      <c r="A597" s="243"/>
      <c r="B597" s="252"/>
      <c r="C597" s="245">
        <f t="shared" si="93"/>
        <v>5</v>
      </c>
      <c r="D597" s="268"/>
      <c r="E597" s="325"/>
      <c r="F597" s="325"/>
      <c r="G597" s="268"/>
      <c r="H597" s="289"/>
      <c r="I597" s="289">
        <v>3</v>
      </c>
      <c r="J597" s="295" t="s">
        <v>577</v>
      </c>
      <c r="K597" s="295"/>
      <c r="L597" s="273"/>
      <c r="M597" s="273"/>
      <c r="N597" s="273">
        <v>0</v>
      </c>
      <c r="O597" s="273">
        <v>0</v>
      </c>
      <c r="P597" s="273">
        <v>0</v>
      </c>
      <c r="Q597" s="273">
        <v>0</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3" collapsed="1" x14ac:dyDescent="0.35">
      <c r="A598" s="243"/>
      <c r="B598" s="252"/>
      <c r="C598" s="245">
        <f>INT($C$233)+3</f>
        <v>4</v>
      </c>
      <c r="D598" s="268"/>
      <c r="E598" s="325"/>
      <c r="F598" s="325"/>
      <c r="G598" s="268"/>
      <c r="H598" s="273"/>
      <c r="I598" s="289"/>
      <c r="J598" s="295" t="s">
        <v>877</v>
      </c>
      <c r="K598" s="295"/>
      <c r="L598" s="273"/>
      <c r="M598" s="273"/>
      <c r="N598" s="575">
        <f t="shared" ref="N598:N604" si="124">IF(N558=0,0,N558+24)</f>
        <v>49</v>
      </c>
      <c r="O598" s="572">
        <f>IF(N598=0,0,N598+72)</f>
        <v>121</v>
      </c>
      <c r="P598" s="573">
        <f>O598</f>
        <v>121</v>
      </c>
      <c r="Q598" s="572">
        <f>IF(P598=0,0,P598+72)</f>
        <v>193</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138</v>
      </c>
      <c r="K599" s="295"/>
      <c r="L599" s="273"/>
      <c r="M599" s="273"/>
      <c r="N599" s="575">
        <f t="shared" si="124"/>
        <v>55</v>
      </c>
      <c r="O599" s="572">
        <f t="shared" ref="O599:O604" si="125">IF(N599=0,0,N599+72)</f>
        <v>127</v>
      </c>
      <c r="P599" s="573">
        <f t="shared" ref="P599:P604" si="126">O599</f>
        <v>127</v>
      </c>
      <c r="Q599" s="572">
        <f t="shared" ref="Q599:Q604" si="127">IF(P599=0,0,P599+72)</f>
        <v>199</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583</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584</v>
      </c>
      <c r="K601" s="295"/>
      <c r="L601" s="273"/>
      <c r="M601" s="273"/>
      <c r="N601" s="575">
        <f t="shared" si="124"/>
        <v>56</v>
      </c>
      <c r="O601" s="572">
        <f t="shared" si="125"/>
        <v>128</v>
      </c>
      <c r="P601" s="573">
        <f t="shared" si="126"/>
        <v>128</v>
      </c>
      <c r="Q601" s="572">
        <f t="shared" si="127"/>
        <v>200</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585</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586</v>
      </c>
      <c r="K603" s="295"/>
      <c r="L603" s="273"/>
      <c r="M603" s="273"/>
      <c r="N603" s="575">
        <f t="shared" si="124"/>
        <v>57</v>
      </c>
      <c r="O603" s="572">
        <f t="shared" si="125"/>
        <v>129</v>
      </c>
      <c r="P603" s="573">
        <f t="shared" si="126"/>
        <v>129</v>
      </c>
      <c r="Q603" s="572">
        <f t="shared" si="127"/>
        <v>201</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73"/>
      <c r="I604" s="289"/>
      <c r="J604" s="295" t="s">
        <v>559</v>
      </c>
      <c r="K604" s="295"/>
      <c r="L604" s="273"/>
      <c r="M604" s="273"/>
      <c r="N604" s="575">
        <f t="shared" si="124"/>
        <v>58</v>
      </c>
      <c r="O604" s="572">
        <f t="shared" si="125"/>
        <v>130</v>
      </c>
      <c r="P604" s="573">
        <f t="shared" si="126"/>
        <v>130</v>
      </c>
      <c r="Q604" s="572">
        <f t="shared" si="127"/>
        <v>202</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4" x14ac:dyDescent="0.35">
      <c r="A605" s="243"/>
      <c r="B605" s="252"/>
      <c r="C605" s="245">
        <f t="shared" si="93"/>
        <v>5</v>
      </c>
      <c r="D605" s="268"/>
      <c r="E605" s="325"/>
      <c r="F605" s="325"/>
      <c r="G605" s="268"/>
      <c r="H605" s="289"/>
      <c r="I605" s="289">
        <v>4</v>
      </c>
      <c r="J605" s="295" t="s">
        <v>577</v>
      </c>
      <c r="K605" s="295"/>
      <c r="L605" s="273"/>
      <c r="M605" s="273"/>
      <c r="N605" s="273">
        <v>0</v>
      </c>
      <c r="O605" s="273">
        <v>0</v>
      </c>
      <c r="P605" s="273">
        <v>0</v>
      </c>
      <c r="Q605" s="273">
        <v>0</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3" collapsed="1" x14ac:dyDescent="0.35">
      <c r="A606" s="243"/>
      <c r="B606" s="252"/>
      <c r="C606" s="245">
        <f>INT($C$233)+3</f>
        <v>4</v>
      </c>
      <c r="D606" s="268"/>
      <c r="E606" s="325"/>
      <c r="F606" s="325"/>
      <c r="G606" s="268"/>
      <c r="H606" s="273"/>
      <c r="I606" s="289"/>
      <c r="J606" s="295" t="s">
        <v>877</v>
      </c>
      <c r="K606" s="295"/>
      <c r="L606" s="273"/>
      <c r="M606" s="273"/>
      <c r="N606" s="575">
        <f t="shared" ref="N606:N612" si="128">IF(N566=0,0,N566+24)</f>
        <v>49</v>
      </c>
      <c r="O606" s="572">
        <f>IF(N606=0,0,N606+72)</f>
        <v>121</v>
      </c>
      <c r="P606" s="573">
        <f>O606</f>
        <v>121</v>
      </c>
      <c r="Q606" s="572">
        <f>IF(P606=0,0,P606+72)</f>
        <v>193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 t="shared" si="93"/>
        <v>5</v>
      </c>
      <c r="D607" s="268"/>
      <c r="E607" s="325"/>
      <c r="F607" s="325"/>
      <c r="G607" s="268"/>
      <c r="H607" s="273"/>
      <c r="I607" s="289"/>
      <c r="J607" s="295" t="s">
        <v>138</v>
      </c>
      <c r="K607" s="295"/>
      <c r="L607" s="273"/>
      <c r="M607" s="273"/>
      <c r="N607" s="575">
        <f t="shared" si="128"/>
        <v>59</v>
      </c>
      <c r="O607" s="572">
        <f t="shared" ref="O607:O612" si="129">IF(N607=0,0,N607+72)</f>
        <v>131</v>
      </c>
      <c r="P607" s="573">
        <f t="shared" ref="P607:P612" si="130">O607</f>
        <v>131</v>
      </c>
      <c r="Q607" s="572">
        <f t="shared" ref="Q607:Q612" si="131">IF(P607=0,0,P607+72)</f>
        <v>203</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INT($C$233)+4</f>
        <v>5</v>
      </c>
      <c r="D608" s="268"/>
      <c r="E608" s="325"/>
      <c r="F608" s="325"/>
      <c r="G608" s="268"/>
      <c r="H608" s="273"/>
      <c r="I608" s="289"/>
      <c r="J608" s="295" t="s">
        <v>583</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INT($C$233)+4</f>
        <v>5</v>
      </c>
      <c r="D609" s="268"/>
      <c r="E609" s="325"/>
      <c r="F609" s="325"/>
      <c r="G609" s="268"/>
      <c r="H609" s="273"/>
      <c r="I609" s="289"/>
      <c r="J609" s="295" t="s">
        <v>584</v>
      </c>
      <c r="K609" s="295"/>
      <c r="L609" s="273"/>
      <c r="M609" s="273"/>
      <c r="N609" s="575">
        <f t="shared" si="128"/>
        <v>60</v>
      </c>
      <c r="O609" s="572">
        <f t="shared" si="129"/>
        <v>132</v>
      </c>
      <c r="P609" s="573">
        <f t="shared" si="130"/>
        <v>132</v>
      </c>
      <c r="Q609" s="572">
        <f t="shared" si="131"/>
        <v>204</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INT($C$233)+4</f>
        <v>5</v>
      </c>
      <c r="D610" s="268"/>
      <c r="E610" s="325"/>
      <c r="F610" s="325"/>
      <c r="G610" s="268"/>
      <c r="H610" s="273"/>
      <c r="I610" s="289"/>
      <c r="J610" s="295" t="s">
        <v>585</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INT($C$233)+4</f>
        <v>5</v>
      </c>
      <c r="D611" s="268"/>
      <c r="E611" s="325"/>
      <c r="F611" s="325"/>
      <c r="G611" s="268"/>
      <c r="H611" s="273"/>
      <c r="I611" s="289"/>
      <c r="J611" s="295" t="s">
        <v>586</v>
      </c>
      <c r="K611" s="295"/>
      <c r="L611" s="273"/>
      <c r="M611" s="273"/>
      <c r="N611" s="575">
        <f t="shared" si="128"/>
        <v>61</v>
      </c>
      <c r="O611" s="572">
        <f t="shared" si="129"/>
        <v>133</v>
      </c>
      <c r="P611" s="573">
        <f t="shared" si="130"/>
        <v>133</v>
      </c>
      <c r="Q611" s="572">
        <f t="shared" si="131"/>
        <v>205</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idden="1" outlineLevel="4" x14ac:dyDescent="0.35">
      <c r="A612" s="243"/>
      <c r="B612" s="252"/>
      <c r="C612" s="245">
        <f>INT($C$233)+4</f>
        <v>5</v>
      </c>
      <c r="D612" s="268"/>
      <c r="E612" s="325"/>
      <c r="F612" s="325"/>
      <c r="G612" s="268"/>
      <c r="H612" s="273"/>
      <c r="I612" s="289"/>
      <c r="J612" s="295" t="s">
        <v>559</v>
      </c>
      <c r="K612" s="295"/>
      <c r="L612" s="273"/>
      <c r="M612" s="273"/>
      <c r="N612" s="575">
        <f t="shared" si="128"/>
        <v>62</v>
      </c>
      <c r="O612" s="572">
        <f t="shared" si="129"/>
        <v>134</v>
      </c>
      <c r="P612" s="573">
        <f t="shared" si="130"/>
        <v>134</v>
      </c>
      <c r="Q612" s="572">
        <f t="shared" si="131"/>
        <v>206</v>
      </c>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68"/>
      <c r="AR612" s="255"/>
      <c r="AS612" s="243"/>
      <c r="AT612" s="243"/>
      <c r="AU612" s="243"/>
    </row>
    <row r="613" spans="1:47" ht="5.15" customHeight="1" outlineLevel="2" x14ac:dyDescent="0.35">
      <c r="A613" s="243"/>
      <c r="B613" s="252"/>
      <c r="C613" s="245">
        <f>INT($C$233)+2.005</f>
        <v>3.0049999999999999</v>
      </c>
      <c r="D613" s="268"/>
      <c r="E613" s="268"/>
      <c r="F613" s="268"/>
      <c r="G613" s="268"/>
      <c r="H613" s="268"/>
      <c r="I613" s="268"/>
      <c r="J613" s="268"/>
      <c r="K613" s="268"/>
      <c r="L613" s="268"/>
      <c r="M613" s="268"/>
      <c r="N613" s="268"/>
      <c r="O613" s="268"/>
      <c r="P613" s="268"/>
      <c r="Q613" s="268"/>
      <c r="R613" s="268"/>
      <c r="S613" s="268"/>
      <c r="T613" s="268"/>
      <c r="U613" s="268"/>
      <c r="V613" s="268"/>
      <c r="W613" s="268"/>
      <c r="X613" s="268"/>
      <c r="Y613" s="268"/>
      <c r="Z613" s="268"/>
      <c r="AA613" s="268"/>
      <c r="AB613" s="268"/>
      <c r="AC613" s="268"/>
      <c r="AD613" s="268"/>
      <c r="AE613" s="268"/>
      <c r="AF613" s="268"/>
      <c r="AG613" s="268"/>
      <c r="AH613" s="268"/>
      <c r="AI613" s="268"/>
      <c r="AJ613" s="268"/>
      <c r="AK613" s="268"/>
      <c r="AL613" s="268"/>
      <c r="AM613" s="268"/>
      <c r="AN613" s="268"/>
      <c r="AO613" s="268"/>
      <c r="AP613" s="268"/>
      <c r="AQ613" s="268" t="s">
        <v>395</v>
      </c>
      <c r="AR613" s="255"/>
      <c r="AS613" s="243"/>
      <c r="AT613" s="243"/>
      <c r="AU613" s="243"/>
    </row>
    <row r="614" spans="1:47" outlineLevel="2" collapsed="1" x14ac:dyDescent="0.35">
      <c r="A614" s="243"/>
      <c r="B614" s="252"/>
      <c r="C614" s="245">
        <f>INT($C$233)+2</f>
        <v>3</v>
      </c>
      <c r="D614" s="268"/>
      <c r="E614" s="325"/>
      <c r="F614" s="325"/>
      <c r="G614" s="268"/>
      <c r="H614" s="338" t="s">
        <v>570</v>
      </c>
      <c r="I614" s="296" t="s">
        <v>587</v>
      </c>
      <c r="J614" s="296"/>
      <c r="K614" s="388"/>
      <c r="L614" s="386">
        <f>COUNTA($I615:$I$639)/COUNTA($H615:$H$639)</f>
        <v>8</v>
      </c>
      <c r="M614" s="273"/>
      <c r="N614" s="296"/>
      <c r="O614" s="296"/>
      <c r="P614" s="296"/>
      <c r="Q614" s="296"/>
      <c r="R614" s="296" t="s">
        <v>588</v>
      </c>
      <c r="S614" s="296"/>
      <c r="T614" s="296"/>
      <c r="U614" s="296"/>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ref="C615:C638" si="132">INT($C$233)+3</f>
        <v>4</v>
      </c>
      <c r="D615" s="268"/>
      <c r="E615" s="325"/>
      <c r="F615" s="325"/>
      <c r="G615" s="268"/>
      <c r="H615" s="289" t="str">
        <f>H$252</f>
        <v>Aut</v>
      </c>
      <c r="I615" s="295" t="s">
        <v>533</v>
      </c>
      <c r="J615" s="295"/>
      <c r="K615" s="273"/>
      <c r="L615" s="272"/>
      <c r="M615" s="273"/>
      <c r="N615" s="273"/>
      <c r="O615" s="273"/>
      <c r="P615" s="273"/>
      <c r="Q615" s="273"/>
      <c r="R615" s="290">
        <v>20</v>
      </c>
      <c r="S615" s="572">
        <f t="shared" ref="S615:S638" si="133">IF(R615=0,0,R615+72)</f>
        <v>92</v>
      </c>
      <c r="T615" s="573">
        <f t="shared" ref="T615:T638" si="134">S615</f>
        <v>92</v>
      </c>
      <c r="U615" s="572">
        <f t="shared" ref="U615:U638" si="135">IF(T615=0,0,T615+72)</f>
        <v>164</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534</v>
      </c>
      <c r="J616" s="295"/>
      <c r="K616" s="273"/>
      <c r="L616" s="273"/>
      <c r="M616" s="273"/>
      <c r="N616" s="273"/>
      <c r="O616" s="273"/>
      <c r="P616" s="273"/>
      <c r="Q616" s="273"/>
      <c r="R616" s="290">
        <v>21</v>
      </c>
      <c r="S616" s="572">
        <f t="shared" si="133"/>
        <v>93</v>
      </c>
      <c r="T616" s="573">
        <f t="shared" si="134"/>
        <v>93</v>
      </c>
      <c r="U616" s="572">
        <f t="shared" si="135"/>
        <v>165</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535</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520</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521</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522</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523</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c r="I622" s="295" t="s">
        <v>524</v>
      </c>
      <c r="J622" s="295"/>
      <c r="K622" s="273"/>
      <c r="L622" s="273"/>
      <c r="M622" s="273"/>
      <c r="N622" s="273"/>
      <c r="O622" s="273"/>
      <c r="P622" s="273"/>
      <c r="Q622" s="273"/>
      <c r="R622" s="273">
        <v>0</v>
      </c>
      <c r="S622" s="572">
        <f t="shared" si="133"/>
        <v>0</v>
      </c>
      <c r="T622" s="573">
        <f t="shared" si="134"/>
        <v>0</v>
      </c>
      <c r="U622" s="572">
        <f t="shared" si="135"/>
        <v>0</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t="str">
        <f>H$253</f>
        <v>Win</v>
      </c>
      <c r="I623" s="295" t="s">
        <v>533</v>
      </c>
      <c r="J623" s="295"/>
      <c r="K623" s="273"/>
      <c r="L623" s="273"/>
      <c r="M623" s="273"/>
      <c r="N623" s="273"/>
      <c r="O623" s="273"/>
      <c r="P623" s="273"/>
      <c r="Q623" s="273"/>
      <c r="R623" s="576">
        <f>IF(R615=0,0,R615+24)</f>
        <v>44</v>
      </c>
      <c r="S623" s="572">
        <f t="shared" si="133"/>
        <v>116</v>
      </c>
      <c r="T623" s="573">
        <f t="shared" si="134"/>
        <v>116</v>
      </c>
      <c r="U623" s="572">
        <f t="shared" si="135"/>
        <v>188</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534</v>
      </c>
      <c r="J624" s="295"/>
      <c r="K624" s="273"/>
      <c r="L624" s="273"/>
      <c r="M624" s="273"/>
      <c r="N624" s="273"/>
      <c r="O624" s="273"/>
      <c r="P624" s="273"/>
      <c r="Q624" s="273"/>
      <c r="R624" s="576">
        <f>IF(R616=0,0,R616+24)</f>
        <v>45</v>
      </c>
      <c r="S624" s="572">
        <f t="shared" si="133"/>
        <v>117</v>
      </c>
      <c r="T624" s="573">
        <f t="shared" si="134"/>
        <v>117</v>
      </c>
      <c r="U624" s="572">
        <f t="shared" si="135"/>
        <v>189</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535</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520</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521</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522</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523</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c r="I630" s="295" t="s">
        <v>524</v>
      </c>
      <c r="J630" s="295"/>
      <c r="K630" s="273"/>
      <c r="L630" s="273"/>
      <c r="M630" s="273"/>
      <c r="N630" s="273"/>
      <c r="O630" s="273"/>
      <c r="P630" s="273"/>
      <c r="Q630" s="273"/>
      <c r="R630" s="273">
        <v>0</v>
      </c>
      <c r="S630" s="572">
        <f t="shared" si="133"/>
        <v>0</v>
      </c>
      <c r="T630" s="573">
        <f t="shared" si="134"/>
        <v>0</v>
      </c>
      <c r="U630" s="572">
        <f t="shared" si="135"/>
        <v>0</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t="str">
        <f>H$254</f>
        <v>Spr</v>
      </c>
      <c r="I631" s="295" t="s">
        <v>533</v>
      </c>
      <c r="J631" s="295"/>
      <c r="K631" s="273"/>
      <c r="L631" s="273"/>
      <c r="M631" s="273"/>
      <c r="N631" s="273"/>
      <c r="O631" s="273"/>
      <c r="P631" s="273"/>
      <c r="Q631" s="273"/>
      <c r="R631" s="576">
        <f>IF(R623=0,0,R623+24)</f>
        <v>68</v>
      </c>
      <c r="S631" s="572">
        <f t="shared" si="133"/>
        <v>140</v>
      </c>
      <c r="T631" s="573">
        <f t="shared" si="134"/>
        <v>140</v>
      </c>
      <c r="U631" s="572">
        <f t="shared" si="135"/>
        <v>212</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534</v>
      </c>
      <c r="J632" s="295"/>
      <c r="K632" s="273"/>
      <c r="L632" s="273"/>
      <c r="M632" s="273"/>
      <c r="N632" s="273"/>
      <c r="O632" s="273"/>
      <c r="P632" s="273"/>
      <c r="Q632" s="273"/>
      <c r="R632" s="576">
        <f>IF(R624=0,0,R624+24)</f>
        <v>69</v>
      </c>
      <c r="S632" s="572">
        <f t="shared" si="133"/>
        <v>141</v>
      </c>
      <c r="T632" s="573">
        <f t="shared" si="134"/>
        <v>141</v>
      </c>
      <c r="U632" s="572">
        <f t="shared" si="135"/>
        <v>213</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535</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520</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521</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522</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523</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idden="1" outlineLevel="3" x14ac:dyDescent="0.35">
      <c r="A638" s="243"/>
      <c r="B638" s="252"/>
      <c r="C638" s="245">
        <f t="shared" si="132"/>
        <v>4</v>
      </c>
      <c r="D638" s="268"/>
      <c r="E638" s="325"/>
      <c r="F638" s="325"/>
      <c r="G638" s="268"/>
      <c r="H638" s="289"/>
      <c r="I638" s="295" t="s">
        <v>524</v>
      </c>
      <c r="J638" s="295"/>
      <c r="K638" s="273"/>
      <c r="L638" s="273"/>
      <c r="M638" s="273"/>
      <c r="N638" s="273"/>
      <c r="O638" s="273"/>
      <c r="P638" s="273"/>
      <c r="Q638" s="273"/>
      <c r="R638" s="273">
        <v>0</v>
      </c>
      <c r="S638" s="572">
        <f t="shared" si="133"/>
        <v>0</v>
      </c>
      <c r="T638" s="573">
        <f t="shared" si="134"/>
        <v>0</v>
      </c>
      <c r="U638" s="572">
        <f t="shared" si="135"/>
        <v>0</v>
      </c>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68"/>
      <c r="AR638" s="255"/>
      <c r="AS638" s="243"/>
      <c r="AT638" s="243"/>
      <c r="AU638" s="243"/>
    </row>
    <row r="639" spans="1:47" ht="5.15" customHeight="1" outlineLevel="2" x14ac:dyDescent="0.35">
      <c r="A639" s="243"/>
      <c r="B639" s="252"/>
      <c r="C639" s="245">
        <f>INT($C$233)+2.005</f>
        <v>3.0049999999999999</v>
      </c>
      <c r="D639" s="268"/>
      <c r="E639" s="268"/>
      <c r="F639" s="268"/>
      <c r="G639" s="268"/>
      <c r="H639" s="268"/>
      <c r="I639" s="268"/>
      <c r="J639" s="268"/>
      <c r="K639" s="268"/>
      <c r="L639" s="268"/>
      <c r="M639" s="268"/>
      <c r="N639" s="268"/>
      <c r="O639" s="268"/>
      <c r="P639" s="268"/>
      <c r="Q639" s="268"/>
      <c r="R639" s="268"/>
      <c r="S639" s="268"/>
      <c r="T639" s="268"/>
      <c r="U639" s="268"/>
      <c r="V639" s="268"/>
      <c r="W639" s="268"/>
      <c r="X639" s="268"/>
      <c r="Y639" s="268"/>
      <c r="Z639" s="268"/>
      <c r="AA639" s="268"/>
      <c r="AB639" s="268"/>
      <c r="AC639" s="268"/>
      <c r="AD639" s="268"/>
      <c r="AE639" s="268"/>
      <c r="AF639" s="268"/>
      <c r="AG639" s="268"/>
      <c r="AH639" s="268"/>
      <c r="AI639" s="268"/>
      <c r="AJ639" s="268"/>
      <c r="AK639" s="268"/>
      <c r="AL639" s="268"/>
      <c r="AM639" s="268"/>
      <c r="AN639" s="268"/>
      <c r="AO639" s="268"/>
      <c r="AP639" s="268"/>
      <c r="AQ639" s="268" t="s">
        <v>395</v>
      </c>
      <c r="AR639" s="255"/>
      <c r="AS639" s="243"/>
      <c r="AT639" s="243"/>
      <c r="AU639" s="243"/>
    </row>
    <row r="640" spans="1:47" outlineLevel="2" x14ac:dyDescent="0.35">
      <c r="A640" s="243"/>
      <c r="B640" s="252"/>
      <c r="C640" s="245">
        <f>INT($C$233)+2</f>
        <v>3</v>
      </c>
      <c r="D640" s="268"/>
      <c r="E640" s="325"/>
      <c r="F640" s="325"/>
      <c r="G640" s="268"/>
      <c r="H640" s="338" t="s">
        <v>570</v>
      </c>
      <c r="I640" s="296" t="s">
        <v>899</v>
      </c>
      <c r="J640" s="296"/>
      <c r="K640" s="388"/>
      <c r="L640" s="386">
        <f>COUNTA($I641:$I$653)/COUNTA($H641:$H$653)</f>
        <v>4</v>
      </c>
      <c r="M640" s="273"/>
      <c r="N640" s="296"/>
      <c r="O640" s="296"/>
      <c r="P640" s="296"/>
      <c r="Q640" s="296"/>
      <c r="R640" s="296" t="s">
        <v>588</v>
      </c>
      <c r="S640" s="296"/>
      <c r="T640" s="296"/>
      <c r="U640" s="296"/>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ref="C641:C652" si="136">INT($C$233)+3</f>
        <v>4</v>
      </c>
      <c r="D641" s="268"/>
      <c r="E641" s="325"/>
      <c r="F641" s="325"/>
      <c r="G641" s="268"/>
      <c r="H641" s="289" t="str">
        <f>H$252</f>
        <v>Aut</v>
      </c>
      <c r="I641" s="295" t="s">
        <v>577</v>
      </c>
      <c r="J641" s="295"/>
      <c r="K641" s="273"/>
      <c r="L641" s="272"/>
      <c r="M641" s="273"/>
      <c r="N641" s="273"/>
      <c r="O641" s="273"/>
      <c r="P641" s="273"/>
      <c r="Q641" s="273"/>
      <c r="R641" s="273">
        <v>0</v>
      </c>
      <c r="S641" s="273">
        <v>0</v>
      </c>
      <c r="T641" s="273">
        <v>0</v>
      </c>
      <c r="U641" s="273">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590</v>
      </c>
      <c r="J642" s="295"/>
      <c r="K642" s="273"/>
      <c r="L642" s="272"/>
      <c r="M642" s="273"/>
      <c r="N642" s="273"/>
      <c r="O642" s="273"/>
      <c r="P642" s="273"/>
      <c r="Q642" s="273"/>
      <c r="R642" s="273">
        <v>0</v>
      </c>
      <c r="S642" s="572">
        <f>IF(R642=0,0,R642+72)</f>
        <v>0</v>
      </c>
      <c r="T642" s="573">
        <f>S642</f>
        <v>0</v>
      </c>
      <c r="U642" s="572">
        <f>IF(T642=0,0,T642+72)</f>
        <v>0</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591</v>
      </c>
      <c r="J643" s="295"/>
      <c r="K643" s="273"/>
      <c r="L643" s="273"/>
      <c r="M643" s="273"/>
      <c r="N643" s="273"/>
      <c r="O643" s="273"/>
      <c r="P643" s="273"/>
      <c r="Q643" s="273"/>
      <c r="R643" s="290">
        <v>24</v>
      </c>
      <c r="S643" s="572">
        <f>IF(R643=0,0,R643+72)</f>
        <v>96</v>
      </c>
      <c r="T643" s="573">
        <f>S643</f>
        <v>96</v>
      </c>
      <c r="U643" s="572">
        <f>IF(T643=0,0,T643+72)</f>
        <v>168</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c r="I644" s="295" t="s">
        <v>592</v>
      </c>
      <c r="J644" s="295"/>
      <c r="K644" s="273"/>
      <c r="L644" s="273"/>
      <c r="M644" s="273"/>
      <c r="N644" s="273"/>
      <c r="O644" s="273"/>
      <c r="P644" s="273"/>
      <c r="Q644" s="273"/>
      <c r="R644" s="290">
        <v>0</v>
      </c>
      <c r="S644" s="572">
        <f>IF(R644=0,0,R644+72)</f>
        <v>0</v>
      </c>
      <c r="T644" s="573">
        <f>S644</f>
        <v>0</v>
      </c>
      <c r="U644" s="572">
        <f>IF(T644=0,0,T644+72)</f>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t="str">
        <f>H$253</f>
        <v>Win</v>
      </c>
      <c r="I645" s="295" t="s">
        <v>577</v>
      </c>
      <c r="J645" s="295"/>
      <c r="K645" s="273"/>
      <c r="L645" s="273"/>
      <c r="M645" s="273"/>
      <c r="N645" s="273"/>
      <c r="O645" s="273"/>
      <c r="P645" s="273"/>
      <c r="Q645" s="273"/>
      <c r="R645" s="273">
        <v>0</v>
      </c>
      <c r="S645" s="273">
        <v>0</v>
      </c>
      <c r="T645" s="273">
        <v>0</v>
      </c>
      <c r="U645" s="273">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590</v>
      </c>
      <c r="J646" s="295"/>
      <c r="K646" s="273"/>
      <c r="L646" s="273"/>
      <c r="M646" s="273"/>
      <c r="N646" s="273"/>
      <c r="O646" s="273"/>
      <c r="P646" s="273"/>
      <c r="Q646" s="273"/>
      <c r="R646" s="273">
        <v>0</v>
      </c>
      <c r="S646" s="572">
        <f>IF(R646=0,0,R646+72)</f>
        <v>0</v>
      </c>
      <c r="T646" s="573">
        <f>S646</f>
        <v>0</v>
      </c>
      <c r="U646" s="572">
        <f>IF(T646=0,0,T646+72)</f>
        <v>0</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591</v>
      </c>
      <c r="J647" s="295"/>
      <c r="K647" s="273"/>
      <c r="L647" s="273"/>
      <c r="M647" s="273"/>
      <c r="N647" s="273"/>
      <c r="O647" s="273"/>
      <c r="P647" s="273"/>
      <c r="Q647" s="273"/>
      <c r="R647" s="574">
        <f>IF(R643=0,0,R643+24)</f>
        <v>48</v>
      </c>
      <c r="S647" s="572">
        <f>IF(R647=0,0,R647+72)</f>
        <v>120</v>
      </c>
      <c r="T647" s="573">
        <f>S647</f>
        <v>120</v>
      </c>
      <c r="U647" s="572">
        <f>IF(T647=0,0,T647+72)</f>
        <v>192</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c r="I648" s="295" t="s">
        <v>592</v>
      </c>
      <c r="J648" s="295"/>
      <c r="K648" s="273"/>
      <c r="L648" s="273"/>
      <c r="M648" s="273"/>
      <c r="N648" s="273"/>
      <c r="O648" s="273"/>
      <c r="P648" s="273"/>
      <c r="Q648" s="273"/>
      <c r="R648" s="574">
        <f>IF(R644=0,0,R644+24)</f>
        <v>0</v>
      </c>
      <c r="S648" s="572">
        <f>IF(R648=0,0,R648+72)</f>
        <v>0</v>
      </c>
      <c r="T648" s="573">
        <f>S648</f>
        <v>0</v>
      </c>
      <c r="U648" s="572">
        <f>IF(T648=0,0,T648+72)</f>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t="str">
        <f>H$254</f>
        <v>Spr</v>
      </c>
      <c r="I649" s="295" t="s">
        <v>577</v>
      </c>
      <c r="J649" s="295"/>
      <c r="K649" s="273"/>
      <c r="L649" s="273"/>
      <c r="M649" s="273"/>
      <c r="N649" s="273"/>
      <c r="O649" s="273"/>
      <c r="P649" s="273"/>
      <c r="Q649" s="273"/>
      <c r="R649" s="273">
        <v>0</v>
      </c>
      <c r="S649" s="273">
        <v>0</v>
      </c>
      <c r="T649" s="273">
        <v>0</v>
      </c>
      <c r="U649" s="273">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590</v>
      </c>
      <c r="J650" s="295"/>
      <c r="K650" s="273"/>
      <c r="L650" s="273"/>
      <c r="M650" s="273"/>
      <c r="N650" s="273"/>
      <c r="O650" s="273"/>
      <c r="P650" s="273"/>
      <c r="Q650" s="273"/>
      <c r="R650" s="273">
        <v>0</v>
      </c>
      <c r="S650" s="572">
        <f>IF(R650=0,0,R650+72)</f>
        <v>0</v>
      </c>
      <c r="T650" s="573">
        <f>S650</f>
        <v>0</v>
      </c>
      <c r="U650" s="572">
        <f>IF(T650=0,0,T650+72)</f>
        <v>0</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591</v>
      </c>
      <c r="J651" s="295"/>
      <c r="K651" s="273"/>
      <c r="L651" s="273"/>
      <c r="M651" s="273"/>
      <c r="N651" s="273"/>
      <c r="O651" s="273"/>
      <c r="P651" s="273"/>
      <c r="Q651" s="273"/>
      <c r="R651" s="574">
        <f>IF(R647=0,0,R647+24)</f>
        <v>72</v>
      </c>
      <c r="S651" s="572">
        <f>IF(R651=0,0,R651+72)</f>
        <v>144</v>
      </c>
      <c r="T651" s="573">
        <f>S651</f>
        <v>144</v>
      </c>
      <c r="U651" s="572">
        <f>IF(T651=0,0,T651+72)</f>
        <v>216</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outlineLevel="3" x14ac:dyDescent="0.35">
      <c r="A652" s="243"/>
      <c r="B652" s="252"/>
      <c r="C652" s="245">
        <f t="shared" si="136"/>
        <v>4</v>
      </c>
      <c r="D652" s="268"/>
      <c r="E652" s="325"/>
      <c r="F652" s="325"/>
      <c r="G652" s="268"/>
      <c r="H652" s="289"/>
      <c r="I652" s="295" t="s">
        <v>592</v>
      </c>
      <c r="J652" s="295"/>
      <c r="K652" s="273"/>
      <c r="L652" s="273"/>
      <c r="M652" s="273"/>
      <c r="N652" s="273"/>
      <c r="O652" s="273"/>
      <c r="P652" s="273"/>
      <c r="Q652" s="273"/>
      <c r="R652" s="574">
        <f>IF(R648=0,0,R648+24)</f>
        <v>0</v>
      </c>
      <c r="S652" s="572">
        <f>IF(R652=0,0,R652+72)</f>
        <v>0</v>
      </c>
      <c r="T652" s="573">
        <f>S652</f>
        <v>0</v>
      </c>
      <c r="U652" s="572">
        <f>IF(T652=0,0,T652+72)</f>
        <v>0</v>
      </c>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68"/>
      <c r="AR652" s="255"/>
      <c r="AS652" s="243"/>
      <c r="AT652" s="243"/>
      <c r="AU652" s="243"/>
    </row>
    <row r="653" spans="1:47" ht="5.15" customHeight="1" outlineLevel="2" x14ac:dyDescent="0.35">
      <c r="A653" s="243"/>
      <c r="B653" s="252"/>
      <c r="C653" s="245">
        <f>INT($C$233)+2.005</f>
        <v>3.0049999999999999</v>
      </c>
      <c r="D653" s="268"/>
      <c r="E653" s="268"/>
      <c r="F653" s="268"/>
      <c r="G653" s="268"/>
      <c r="H653" s="268"/>
      <c r="I653" s="268"/>
      <c r="J653" s="268"/>
      <c r="K653" s="268"/>
      <c r="L653" s="268"/>
      <c r="M653" s="268"/>
      <c r="N653" s="268"/>
      <c r="O653" s="268"/>
      <c r="P653" s="268"/>
      <c r="Q653" s="268"/>
      <c r="R653" s="268"/>
      <c r="S653" s="268"/>
      <c r="T653" s="268"/>
      <c r="U653" s="268"/>
      <c r="V653" s="268"/>
      <c r="W653" s="268"/>
      <c r="X653" s="268"/>
      <c r="Y653" s="268"/>
      <c r="Z653" s="268"/>
      <c r="AA653" s="268"/>
      <c r="AB653" s="268"/>
      <c r="AC653" s="268"/>
      <c r="AD653" s="268"/>
      <c r="AE653" s="268"/>
      <c r="AF653" s="268"/>
      <c r="AG653" s="268"/>
      <c r="AH653" s="268"/>
      <c r="AI653" s="268"/>
      <c r="AJ653" s="268"/>
      <c r="AK653" s="268"/>
      <c r="AL653" s="268"/>
      <c r="AM653" s="268"/>
      <c r="AN653" s="268"/>
      <c r="AO653" s="268"/>
      <c r="AP653" s="268"/>
      <c r="AQ653" s="268" t="s">
        <v>395</v>
      </c>
      <c r="AR653" s="255"/>
      <c r="AS653" s="243"/>
      <c r="AT653" s="243"/>
      <c r="AU653" s="243"/>
    </row>
    <row r="654" spans="1:47" outlineLevel="2" collapsed="1" x14ac:dyDescent="0.35">
      <c r="A654" s="243"/>
      <c r="B654" s="252"/>
      <c r="C654" s="245">
        <f>INT($C$233)+2</f>
        <v>3</v>
      </c>
      <c r="D654" s="268"/>
      <c r="E654" s="325"/>
      <c r="F654" s="325"/>
      <c r="G654" s="268"/>
      <c r="H654" s="338" t="s">
        <v>570</v>
      </c>
      <c r="I654" s="296" t="s">
        <v>900</v>
      </c>
      <c r="J654" s="296"/>
      <c r="K654" s="388"/>
      <c r="L654" s="386">
        <f>COUNTA($I655:$I$670)/COUNTA($H655:$H$670)</f>
        <v>5</v>
      </c>
      <c r="M654" s="273"/>
      <c r="N654" s="296"/>
      <c r="O654" s="296"/>
      <c r="P654" s="296"/>
      <c r="Q654" s="296"/>
      <c r="R654" s="296" t="s">
        <v>588</v>
      </c>
      <c r="S654" s="296"/>
      <c r="T654" s="296"/>
      <c r="U654" s="296"/>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ref="C655:C669" si="137">INT($C$233)+3</f>
        <v>4</v>
      </c>
      <c r="D655" s="268"/>
      <c r="E655" s="325"/>
      <c r="F655" s="325"/>
      <c r="G655" s="268"/>
      <c r="H655" s="289" t="str">
        <f>H$252</f>
        <v>Aut</v>
      </c>
      <c r="I655" s="295" t="s">
        <v>577</v>
      </c>
      <c r="J655" s="295"/>
      <c r="K655" s="273"/>
      <c r="L655" s="272"/>
      <c r="M655" s="273"/>
      <c r="N655" s="273"/>
      <c r="O655" s="273"/>
      <c r="P655" s="273"/>
      <c r="Q655" s="273"/>
      <c r="R655" s="273">
        <v>0</v>
      </c>
      <c r="S655" s="273">
        <v>0</v>
      </c>
      <c r="T655" s="273">
        <v>0</v>
      </c>
      <c r="U655" s="273">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589</v>
      </c>
      <c r="J656" s="295"/>
      <c r="K656" s="273"/>
      <c r="L656" s="273"/>
      <c r="M656" s="273"/>
      <c r="N656" s="273"/>
      <c r="O656" s="273"/>
      <c r="P656" s="273"/>
      <c r="Q656" s="273"/>
      <c r="R656" s="290">
        <v>0</v>
      </c>
      <c r="S656" s="572">
        <f>IF(R656=0,0,R656+72)</f>
        <v>0</v>
      </c>
      <c r="T656" s="573">
        <f>S656</f>
        <v>0</v>
      </c>
      <c r="U656" s="572">
        <f>IF(T656=0,0,T656+72)</f>
        <v>0</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558</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586</v>
      </c>
      <c r="J658" s="295"/>
      <c r="K658" s="273"/>
      <c r="L658" s="273"/>
      <c r="M658" s="273"/>
      <c r="N658" s="273"/>
      <c r="O658" s="273"/>
      <c r="P658" s="273"/>
      <c r="Q658" s="273"/>
      <c r="R658" s="290">
        <v>22</v>
      </c>
      <c r="S658" s="572">
        <f>IF(R658=0,0,R658+72)</f>
        <v>94</v>
      </c>
      <c r="T658" s="573">
        <f>S658</f>
        <v>94</v>
      </c>
      <c r="U658" s="572">
        <f>IF(T658=0,0,T658+72)</f>
        <v>166</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c r="I659" s="295" t="s">
        <v>559</v>
      </c>
      <c r="J659" s="295"/>
      <c r="K659" s="273"/>
      <c r="L659" s="273"/>
      <c r="M659" s="273"/>
      <c r="N659" s="273"/>
      <c r="O659" s="273"/>
      <c r="P659" s="273"/>
      <c r="Q659" s="273"/>
      <c r="R659" s="290">
        <v>23</v>
      </c>
      <c r="S659" s="572">
        <f>IF(R659=0,0,R659+72)</f>
        <v>95</v>
      </c>
      <c r="T659" s="573">
        <f>S659</f>
        <v>95</v>
      </c>
      <c r="U659" s="572">
        <f>IF(T659=0,0,T659+72)</f>
        <v>167</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t="str">
        <f>H$253</f>
        <v>Win</v>
      </c>
      <c r="I660" s="295" t="s">
        <v>577</v>
      </c>
      <c r="J660" s="295"/>
      <c r="K660" s="273"/>
      <c r="L660" s="273"/>
      <c r="M660" s="273"/>
      <c r="N660" s="273"/>
      <c r="O660" s="273"/>
      <c r="P660" s="273"/>
      <c r="Q660" s="273"/>
      <c r="R660" s="273">
        <v>0</v>
      </c>
      <c r="S660" s="273">
        <v>0</v>
      </c>
      <c r="T660" s="273">
        <v>0</v>
      </c>
      <c r="U660" s="273">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589</v>
      </c>
      <c r="J661" s="295"/>
      <c r="K661" s="273"/>
      <c r="L661" s="273"/>
      <c r="M661" s="273"/>
      <c r="N661" s="273"/>
      <c r="O661" s="273"/>
      <c r="P661" s="273"/>
      <c r="Q661" s="273"/>
      <c r="R661" s="578">
        <f>IF(R656=0,0,R656+24)</f>
        <v>0</v>
      </c>
      <c r="S661" s="572">
        <f>IF(R661=0,0,R661+72)</f>
        <v>0</v>
      </c>
      <c r="T661" s="573">
        <f>S661</f>
        <v>0</v>
      </c>
      <c r="U661" s="572">
        <f>IF(T661=0,0,T661+72)</f>
        <v>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558</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586</v>
      </c>
      <c r="J663" s="295"/>
      <c r="K663" s="273"/>
      <c r="L663" s="273"/>
      <c r="M663" s="273"/>
      <c r="N663" s="273"/>
      <c r="O663" s="273"/>
      <c r="P663" s="273"/>
      <c r="Q663" s="273"/>
      <c r="R663" s="578">
        <f>IF(R658=0,0,R658+24)</f>
        <v>46</v>
      </c>
      <c r="S663" s="572">
        <f>IF(R663=0,0,R663+72)</f>
        <v>118</v>
      </c>
      <c r="T663" s="573">
        <f>S663</f>
        <v>118</v>
      </c>
      <c r="U663" s="572">
        <f>IF(T663=0,0,T663+72)</f>
        <v>190</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c r="I664" s="295" t="s">
        <v>559</v>
      </c>
      <c r="J664" s="295"/>
      <c r="K664" s="273"/>
      <c r="L664" s="273"/>
      <c r="M664" s="273"/>
      <c r="N664" s="273"/>
      <c r="O664" s="273"/>
      <c r="P664" s="273"/>
      <c r="Q664" s="273"/>
      <c r="R664" s="578">
        <f>IF(R659=0,0,R659+24)</f>
        <v>47</v>
      </c>
      <c r="S664" s="572">
        <f>IF(R664=0,0,R664+72)</f>
        <v>119</v>
      </c>
      <c r="T664" s="573">
        <f>S664</f>
        <v>119</v>
      </c>
      <c r="U664" s="572">
        <f>IF(T664=0,0,T664+72)</f>
        <v>191</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t="str">
        <f>H$254</f>
        <v>Spr</v>
      </c>
      <c r="I665" s="295" t="s">
        <v>577</v>
      </c>
      <c r="J665" s="295"/>
      <c r="K665" s="273"/>
      <c r="L665" s="273"/>
      <c r="M665" s="273"/>
      <c r="N665" s="273"/>
      <c r="O665" s="273"/>
      <c r="P665" s="273"/>
      <c r="Q665" s="273"/>
      <c r="R665" s="273">
        <v>0</v>
      </c>
      <c r="S665" s="273">
        <v>0</v>
      </c>
      <c r="T665" s="273">
        <v>0</v>
      </c>
      <c r="U665" s="273">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589</v>
      </c>
      <c r="J666" s="295"/>
      <c r="K666" s="273"/>
      <c r="L666" s="273"/>
      <c r="M666" s="273"/>
      <c r="N666" s="273"/>
      <c r="O666" s="273"/>
      <c r="P666" s="273"/>
      <c r="Q666" s="273"/>
      <c r="R666" s="578">
        <f>IF(R661=0,0,R661+24)</f>
        <v>0</v>
      </c>
      <c r="S666" s="572">
        <f>IF(R666=0,0,R666+72)</f>
        <v>0</v>
      </c>
      <c r="T666" s="573">
        <f>S666</f>
        <v>0</v>
      </c>
      <c r="U666" s="572">
        <f>IF(T666=0,0,T666+72)</f>
        <v>0</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558</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586</v>
      </c>
      <c r="J668" s="295"/>
      <c r="K668" s="273"/>
      <c r="L668" s="273"/>
      <c r="M668" s="273"/>
      <c r="N668" s="273"/>
      <c r="O668" s="273"/>
      <c r="P668" s="273"/>
      <c r="Q668" s="273"/>
      <c r="R668" s="578">
        <f>IF(R663=0,0,R663+24)</f>
        <v>70</v>
      </c>
      <c r="S668" s="572">
        <f>IF(R668=0,0,R668+72)</f>
        <v>142</v>
      </c>
      <c r="T668" s="573">
        <f>S668</f>
        <v>142</v>
      </c>
      <c r="U668" s="572">
        <f>IF(T668=0,0,T668+72)</f>
        <v>214</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idden="1" outlineLevel="3" x14ac:dyDescent="0.35">
      <c r="A669" s="243"/>
      <c r="B669" s="252"/>
      <c r="C669" s="245">
        <f t="shared" si="137"/>
        <v>4</v>
      </c>
      <c r="D669" s="268"/>
      <c r="E669" s="325"/>
      <c r="F669" s="325"/>
      <c r="G669" s="268"/>
      <c r="H669" s="289"/>
      <c r="I669" s="295" t="s">
        <v>559</v>
      </c>
      <c r="J669" s="295"/>
      <c r="K669" s="273"/>
      <c r="L669" s="273"/>
      <c r="M669" s="273"/>
      <c r="N669" s="273"/>
      <c r="O669" s="273"/>
      <c r="P669" s="273"/>
      <c r="Q669" s="273"/>
      <c r="R669" s="578">
        <f>IF(R664=0,0,R664+24)</f>
        <v>71</v>
      </c>
      <c r="S669" s="572">
        <f>IF(R669=0,0,R669+72)</f>
        <v>143</v>
      </c>
      <c r="T669" s="573">
        <f>S669</f>
        <v>143</v>
      </c>
      <c r="U669" s="572">
        <f>IF(T669=0,0,T669+72)</f>
        <v>215</v>
      </c>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68"/>
      <c r="AR669" s="255"/>
      <c r="AS669" s="243"/>
      <c r="AT669" s="243"/>
      <c r="AU669" s="243"/>
    </row>
    <row r="670" spans="1:47" ht="5.15" customHeight="1" outlineLevel="2" x14ac:dyDescent="0.35">
      <c r="A670" s="243"/>
      <c r="B670" s="252"/>
      <c r="C670" s="245">
        <f>INT($C$233)+2.005</f>
        <v>3.0049999999999999</v>
      </c>
      <c r="D670" s="268"/>
      <c r="E670" s="268"/>
      <c r="F670" s="268"/>
      <c r="G670" s="268"/>
      <c r="H670" s="268"/>
      <c r="I670" s="268"/>
      <c r="J670" s="268"/>
      <c r="K670" s="268"/>
      <c r="L670" s="268"/>
      <c r="M670" s="268"/>
      <c r="N670" s="268"/>
      <c r="O670" s="268"/>
      <c r="P670" s="268"/>
      <c r="Q670" s="268"/>
      <c r="R670" s="268"/>
      <c r="S670" s="268"/>
      <c r="T670" s="268"/>
      <c r="U670" s="268"/>
      <c r="V670" s="268"/>
      <c r="W670" s="268"/>
      <c r="X670" s="268"/>
      <c r="Y670" s="268"/>
      <c r="Z670" s="268"/>
      <c r="AA670" s="268"/>
      <c r="AB670" s="268"/>
      <c r="AC670" s="268"/>
      <c r="AD670" s="268"/>
      <c r="AE670" s="268"/>
      <c r="AF670" s="268"/>
      <c r="AG670" s="268"/>
      <c r="AH670" s="268"/>
      <c r="AI670" s="268"/>
      <c r="AJ670" s="268"/>
      <c r="AK670" s="268"/>
      <c r="AL670" s="268"/>
      <c r="AM670" s="268"/>
      <c r="AN670" s="268"/>
      <c r="AO670" s="268"/>
      <c r="AP670" s="268"/>
      <c r="AQ670" s="268" t="s">
        <v>395</v>
      </c>
      <c r="AR670" s="255"/>
      <c r="AS670" s="243"/>
      <c r="AT670" s="243"/>
      <c r="AU670" s="243"/>
    </row>
    <row r="671" spans="1:47" outlineLevel="1" x14ac:dyDescent="0.35">
      <c r="A671" s="243"/>
      <c r="B671" s="252"/>
      <c r="C671" s="245">
        <f>INT($C$233)+1</f>
        <v>2</v>
      </c>
      <c r="D671" s="268"/>
      <c r="E671" s="325"/>
      <c r="F671" s="325"/>
      <c r="G671" s="268"/>
      <c r="H671" s="328" t="s">
        <v>593</v>
      </c>
      <c r="I671" s="286" t="s">
        <v>594</v>
      </c>
      <c r="J671" s="286"/>
      <c r="K671" s="258"/>
      <c r="L671" s="258"/>
      <c r="M671" s="258"/>
      <c r="N671" s="258"/>
      <c r="O671" s="258"/>
      <c r="P671" s="258"/>
      <c r="Q671" s="258"/>
      <c r="R671" s="258"/>
      <c r="S671" s="258"/>
      <c r="T671" s="258"/>
      <c r="U671" s="258"/>
      <c r="V671" s="258"/>
      <c r="W671" s="258"/>
      <c r="X671" s="258"/>
      <c r="Y671" s="258"/>
      <c r="Z671" s="317"/>
      <c r="AA671" s="317"/>
      <c r="AB671" s="317"/>
      <c r="AC671" s="317"/>
      <c r="AD671" s="317"/>
      <c r="AE671" s="317"/>
      <c r="AF671" s="317"/>
      <c r="AG671" s="317"/>
      <c r="AH671" s="317"/>
      <c r="AI671" s="317"/>
      <c r="AJ671" s="317"/>
      <c r="AK671" s="317"/>
      <c r="AL671" s="317"/>
      <c r="AM671" s="317"/>
      <c r="AN671" s="317"/>
      <c r="AO671" s="317"/>
      <c r="AP671" s="317"/>
      <c r="AQ671" s="268"/>
      <c r="AR671" s="255"/>
      <c r="AS671" s="243"/>
      <c r="AT671" s="243"/>
      <c r="AU671" s="243"/>
    </row>
    <row r="672" spans="1:47" ht="5.15" hidden="1" customHeight="1" outlineLevel="3" x14ac:dyDescent="0.35">
      <c r="A672" s="243"/>
      <c r="B672" s="252"/>
      <c r="C672" s="245">
        <f>INT($C$233)+3.005</f>
        <v>4.0049999999999999</v>
      </c>
      <c r="D672" s="268" t="s">
        <v>391</v>
      </c>
      <c r="E672" s="268"/>
      <c r="F672" s="268"/>
      <c r="G672" s="268"/>
      <c r="H672" s="268"/>
      <c r="I672" s="268"/>
      <c r="J672" s="268"/>
      <c r="K672" s="268"/>
      <c r="L672" s="268"/>
      <c r="M672" s="268"/>
      <c r="N672" s="268"/>
      <c r="O672" s="268"/>
      <c r="P672" s="268"/>
      <c r="Q672" s="268"/>
      <c r="R672" s="268"/>
      <c r="S672" s="268"/>
      <c r="T672" s="268"/>
      <c r="U672" s="268"/>
      <c r="V672" s="268"/>
      <c r="W672" s="268"/>
      <c r="X672" s="268"/>
      <c r="Y672" s="268"/>
      <c r="Z672" s="268"/>
      <c r="AA672" s="268"/>
      <c r="AB672" s="268"/>
      <c r="AC672" s="268"/>
      <c r="AD672" s="268"/>
      <c r="AE672" s="268"/>
      <c r="AF672" s="268"/>
      <c r="AG672" s="268"/>
      <c r="AH672" s="268"/>
      <c r="AI672" s="268"/>
      <c r="AJ672" s="268"/>
      <c r="AK672" s="268"/>
      <c r="AL672" s="268"/>
      <c r="AM672" s="268"/>
      <c r="AN672" s="268"/>
      <c r="AO672" s="268"/>
      <c r="AP672" s="268"/>
      <c r="AQ672" s="268"/>
      <c r="AR672" s="255"/>
      <c r="AS672" s="243"/>
      <c r="AT672" s="243"/>
      <c r="AU672" s="243"/>
    </row>
    <row r="673" spans="1:47" hidden="1" outlineLevel="3" x14ac:dyDescent="0.35">
      <c r="A673" s="243"/>
      <c r="B673" s="252"/>
      <c r="C673" s="245">
        <f t="shared" ref="C673:C682" si="138">INT($C$233)+2</f>
        <v>3</v>
      </c>
      <c r="D673" s="268"/>
      <c r="E673" s="325"/>
      <c r="F673" s="325"/>
      <c r="G673" s="268"/>
      <c r="H673" s="289" t="str">
        <f>"Birth: "&amp;H$252</f>
        <v>Birth: Aut</v>
      </c>
      <c r="I673" s="295" t="s">
        <v>503</v>
      </c>
      <c r="J673" s="295"/>
      <c r="K673" s="334">
        <f t="shared" ref="K673:Q673" si="139">K252</f>
        <v>43586</v>
      </c>
      <c r="L673" s="334">
        <f t="shared" si="139"/>
        <v>43586</v>
      </c>
      <c r="M673" s="334">
        <f t="shared" si="139"/>
        <v>43586</v>
      </c>
      <c r="N673" s="334">
        <f t="shared" si="139"/>
        <v>43586</v>
      </c>
      <c r="O673" s="334">
        <f t="shared" si="139"/>
        <v>43586</v>
      </c>
      <c r="P673" s="334">
        <f t="shared" si="139"/>
        <v>43586</v>
      </c>
      <c r="Q673" s="334">
        <f t="shared" si="139"/>
        <v>43586</v>
      </c>
      <c r="R673" s="390">
        <f>R261</f>
        <v>43586</v>
      </c>
      <c r="S673" s="390">
        <f>S261</f>
        <v>43586</v>
      </c>
      <c r="T673" s="390">
        <f>T261</f>
        <v>43586</v>
      </c>
      <c r="U673" s="390">
        <f>U261</f>
        <v>43586</v>
      </c>
      <c r="V673" s="273" t="s">
        <v>826</v>
      </c>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338"/>
      <c r="I674" s="295" t="s">
        <v>595</v>
      </c>
      <c r="J674" s="295"/>
      <c r="K674" s="391">
        <f t="shared" ref="K674:U674" si="140">K673+INDEX($R$355:$U$355,1,K$241+1)</f>
        <v>43677</v>
      </c>
      <c r="L674" s="391">
        <f t="shared" si="140"/>
        <v>43677</v>
      </c>
      <c r="M674" s="391">
        <f t="shared" si="140"/>
        <v>43677</v>
      </c>
      <c r="N674" s="391">
        <f t="shared" si="140"/>
        <v>43677</v>
      </c>
      <c r="O674" s="391">
        <f t="shared" si="140"/>
        <v>43677</v>
      </c>
      <c r="P674" s="391">
        <f t="shared" si="140"/>
        <v>43677</v>
      </c>
      <c r="Q674" s="391">
        <f t="shared" si="140"/>
        <v>43677</v>
      </c>
      <c r="R674" s="391">
        <f t="shared" si="140"/>
        <v>43677</v>
      </c>
      <c r="S674" s="391">
        <f t="shared" si="140"/>
        <v>43677</v>
      </c>
      <c r="T674" s="391">
        <f t="shared" si="140"/>
        <v>43677</v>
      </c>
      <c r="U674" s="391">
        <f t="shared" si="140"/>
        <v>43677</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289" t="str">
        <f>"Birth: "&amp;H$253</f>
        <v>Birth: Win</v>
      </c>
      <c r="I675" s="295" t="s">
        <v>503</v>
      </c>
      <c r="J675" s="295"/>
      <c r="K675" s="337">
        <f t="shared" ref="K675:Q675" si="141">K253</f>
        <v>43620</v>
      </c>
      <c r="L675" s="337">
        <f t="shared" si="141"/>
        <v>43620</v>
      </c>
      <c r="M675" s="337">
        <f t="shared" si="141"/>
        <v>43620</v>
      </c>
      <c r="N675" s="337">
        <f t="shared" si="141"/>
        <v>43620</v>
      </c>
      <c r="O675" s="337">
        <f t="shared" si="141"/>
        <v>43620</v>
      </c>
      <c r="P675" s="337">
        <f t="shared" si="141"/>
        <v>43620</v>
      </c>
      <c r="Q675" s="337">
        <f t="shared" si="141"/>
        <v>43620</v>
      </c>
      <c r="R675" s="347">
        <f>R269</f>
        <v>43620</v>
      </c>
      <c r="S675" s="347">
        <f>S269</f>
        <v>43620</v>
      </c>
      <c r="T675" s="347">
        <f>T269</f>
        <v>43620</v>
      </c>
      <c r="U675" s="347">
        <f>U269</f>
        <v>43620</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338"/>
      <c r="I676" s="295" t="s">
        <v>595</v>
      </c>
      <c r="J676" s="295"/>
      <c r="K676" s="392">
        <f t="shared" ref="K676:U676" si="142">K675+INDEX($R$355:$U$355,1,K$241+1)</f>
        <v>43711</v>
      </c>
      <c r="L676" s="392">
        <f t="shared" si="142"/>
        <v>43711</v>
      </c>
      <c r="M676" s="391">
        <f t="shared" si="142"/>
        <v>43711</v>
      </c>
      <c r="N676" s="391">
        <f t="shared" si="142"/>
        <v>43711</v>
      </c>
      <c r="O676" s="391">
        <f t="shared" si="142"/>
        <v>43711</v>
      </c>
      <c r="P676" s="391">
        <f t="shared" si="142"/>
        <v>43711</v>
      </c>
      <c r="Q676" s="391">
        <f t="shared" si="142"/>
        <v>43711</v>
      </c>
      <c r="R676" s="391">
        <f t="shared" si="142"/>
        <v>43711</v>
      </c>
      <c r="S676" s="391">
        <f t="shared" si="142"/>
        <v>43711</v>
      </c>
      <c r="T676" s="391">
        <f t="shared" si="142"/>
        <v>43711</v>
      </c>
      <c r="U676" s="391">
        <f t="shared" si="142"/>
        <v>43711</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289" t="str">
        <f>"Birth: "&amp;H$254</f>
        <v>Birth: Spr</v>
      </c>
      <c r="I677" s="295" t="s">
        <v>503</v>
      </c>
      <c r="J677" s="295"/>
      <c r="K677" s="337">
        <f t="shared" ref="K677:Q677" si="143">K254</f>
        <v>43655</v>
      </c>
      <c r="L677" s="337">
        <f t="shared" si="143"/>
        <v>43655</v>
      </c>
      <c r="M677" s="337">
        <f t="shared" si="143"/>
        <v>43655</v>
      </c>
      <c r="N677" s="337">
        <f t="shared" si="143"/>
        <v>43655</v>
      </c>
      <c r="O677" s="337">
        <f t="shared" si="143"/>
        <v>43655</v>
      </c>
      <c r="P677" s="337">
        <f t="shared" si="143"/>
        <v>43655</v>
      </c>
      <c r="Q677" s="337">
        <f t="shared" si="143"/>
        <v>43655</v>
      </c>
      <c r="R677" s="347">
        <f>R277</f>
        <v>43655</v>
      </c>
      <c r="S677" s="347">
        <f>S277</f>
        <v>43655</v>
      </c>
      <c r="T677" s="347">
        <f>T277</f>
        <v>43655</v>
      </c>
      <c r="U677" s="347">
        <f>U277</f>
        <v>43655</v>
      </c>
      <c r="V677" s="273"/>
      <c r="W677" s="273"/>
      <c r="X677" s="273"/>
      <c r="Y677" s="273"/>
      <c r="Z677" s="273"/>
      <c r="AA677" s="273"/>
      <c r="AB677" s="273"/>
      <c r="AC677" s="273"/>
      <c r="AD677" s="273"/>
      <c r="AE677" s="273"/>
      <c r="AF677" s="273"/>
      <c r="AG677" s="273"/>
      <c r="AH677" s="273"/>
      <c r="AI677" s="273"/>
      <c r="AJ677" s="273"/>
      <c r="AK677" s="273"/>
      <c r="AL677" s="273"/>
      <c r="AM677" s="273"/>
      <c r="AN677" s="273"/>
      <c r="AO677" s="273"/>
      <c r="AP677" s="273"/>
      <c r="AQ677" s="268"/>
      <c r="AR677" s="255"/>
      <c r="AS677" s="243"/>
      <c r="AT677" s="243"/>
      <c r="AU677" s="243"/>
    </row>
    <row r="678" spans="1:47" hidden="1" outlineLevel="3" x14ac:dyDescent="0.35">
      <c r="A678" s="243"/>
      <c r="B678" s="252"/>
      <c r="C678" s="245">
        <f t="shared" si="138"/>
        <v>3</v>
      </c>
      <c r="D678" s="268"/>
      <c r="E678" s="325"/>
      <c r="F678" s="325"/>
      <c r="G678" s="268"/>
      <c r="H678" s="338"/>
      <c r="I678" s="295" t="s">
        <v>595</v>
      </c>
      <c r="J678" s="295"/>
      <c r="K678" s="392">
        <f t="shared" ref="K678:U678" si="144">K677+INDEX($R$355:$U$355,1,K$241+1)</f>
        <v>43746</v>
      </c>
      <c r="L678" s="392">
        <f t="shared" si="144"/>
        <v>43746</v>
      </c>
      <c r="M678" s="391">
        <f t="shared" si="144"/>
        <v>43746</v>
      </c>
      <c r="N678" s="391">
        <f t="shared" si="144"/>
        <v>43746</v>
      </c>
      <c r="O678" s="391">
        <f t="shared" si="144"/>
        <v>43746</v>
      </c>
      <c r="P678" s="391">
        <f t="shared" si="144"/>
        <v>43746</v>
      </c>
      <c r="Q678" s="391">
        <f t="shared" si="144"/>
        <v>43746</v>
      </c>
      <c r="R678" s="391">
        <f t="shared" si="144"/>
        <v>43746</v>
      </c>
      <c r="S678" s="391">
        <f t="shared" si="144"/>
        <v>43746</v>
      </c>
      <c r="T678" s="391">
        <f t="shared" si="144"/>
        <v>43746</v>
      </c>
      <c r="U678" s="391">
        <f t="shared" si="144"/>
        <v>43746</v>
      </c>
      <c r="V678" s="273"/>
      <c r="W678" s="273"/>
      <c r="X678" s="273"/>
      <c r="Y678" s="273"/>
      <c r="Z678" s="273"/>
      <c r="AA678" s="273"/>
      <c r="AB678" s="273"/>
      <c r="AC678" s="273"/>
      <c r="AD678" s="387" t="s">
        <v>1010</v>
      </c>
      <c r="AE678" s="273"/>
      <c r="AF678" s="273"/>
      <c r="AG678" s="273"/>
      <c r="AH678" s="273"/>
      <c r="AI678" s="273"/>
      <c r="AJ678" s="273"/>
      <c r="AK678" s="273"/>
      <c r="AL678" s="273"/>
      <c r="AM678" s="273"/>
      <c r="AN678" s="273"/>
      <c r="AO678" s="273"/>
      <c r="AP678" s="273"/>
      <c r="AQ678" s="268"/>
      <c r="AR678" s="255"/>
      <c r="AS678" s="243"/>
      <c r="AT678" s="243"/>
      <c r="AU678" s="243"/>
    </row>
    <row r="679" spans="1:47" outlineLevel="2" x14ac:dyDescent="0.35">
      <c r="A679" s="243"/>
      <c r="B679" s="252"/>
      <c r="C679" s="245">
        <f t="shared" si="138"/>
        <v>3</v>
      </c>
      <c r="D679" s="268"/>
      <c r="E679" s="325"/>
      <c r="F679" s="325"/>
      <c r="G679" s="268"/>
      <c r="H679" s="338" t="s">
        <v>510</v>
      </c>
      <c r="I679" s="296" t="s">
        <v>596</v>
      </c>
      <c r="J679" s="385" t="s">
        <v>597</v>
      </c>
      <c r="K679" s="386">
        <f>COUNTA($H$680:$H$752)</f>
        <v>3</v>
      </c>
      <c r="L679" s="386">
        <f>COUNTA($I$680:$I$752)/K679</f>
        <v>8</v>
      </c>
      <c r="M679" s="340">
        <f>COUNTA($J$680:$J$755)/(L679*K679)</f>
        <v>3</v>
      </c>
      <c r="N679" s="393" t="s">
        <v>598</v>
      </c>
      <c r="O679" s="394"/>
      <c r="P679" s="394"/>
      <c r="Q679" s="394"/>
      <c r="R679" s="394"/>
      <c r="S679" s="394"/>
      <c r="T679" s="394"/>
      <c r="U679" s="368"/>
      <c r="V679" s="289" t="s">
        <v>599</v>
      </c>
      <c r="W679" s="273"/>
      <c r="X679" s="295" t="s">
        <v>600</v>
      </c>
      <c r="Y679" s="295"/>
      <c r="Z679" s="295"/>
      <c r="AA679" s="295"/>
      <c r="AB679" s="273"/>
      <c r="AC679" s="273"/>
      <c r="AD679" s="273"/>
      <c r="AE679" s="273"/>
      <c r="AF679" s="273"/>
      <c r="AG679" s="273"/>
      <c r="AH679" s="273"/>
      <c r="AI679" s="273"/>
      <c r="AJ679" s="273"/>
      <c r="AK679" s="273"/>
      <c r="AL679" s="273"/>
      <c r="AM679" s="273"/>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t="str">
        <f>H$252</f>
        <v>Aut</v>
      </c>
      <c r="I680" s="289">
        <v>0</v>
      </c>
      <c r="J680" s="315" t="s">
        <v>491</v>
      </c>
      <c r="K680" s="395">
        <v>43784</v>
      </c>
      <c r="L680" s="395">
        <v>43784</v>
      </c>
      <c r="M680" s="395">
        <v>43784</v>
      </c>
      <c r="N680" s="273"/>
      <c r="O680" s="273"/>
      <c r="P680" s="273"/>
      <c r="Q680" s="273"/>
      <c r="R680" s="396">
        <v>43784</v>
      </c>
      <c r="S680" s="396">
        <v>43784</v>
      </c>
      <c r="T680" s="396">
        <v>43784</v>
      </c>
      <c r="U680" s="396">
        <v>43784</v>
      </c>
      <c r="V680" s="316">
        <v>0</v>
      </c>
      <c r="W680" s="273"/>
      <c r="X680" s="273" t="b">
        <f t="shared" ref="X680:AA682" si="145">R680&lt;(MAX(R$258:R$265)+MAX($I$355*R$355,$I$356*R$356,$I$357*R$357))</f>
        <v>0</v>
      </c>
      <c r="Y680" s="273" t="b">
        <f t="shared" si="145"/>
        <v>0</v>
      </c>
      <c r="Z680" s="273" t="b">
        <f t="shared" si="145"/>
        <v>0</v>
      </c>
      <c r="AA680" s="273" t="b">
        <f t="shared" si="145"/>
        <v>0</v>
      </c>
      <c r="AB680" s="273"/>
      <c r="AC680" s="716">
        <f t="shared" ref="AC680:AC711" si="146">MIN(363,INT((K680 - DATE(YEAR(K680),1,1))))+364*(YEAR(K680)-i_startyear)</f>
        <v>318</v>
      </c>
      <c r="AD680" s="716">
        <f t="shared" ref="AD680:AD711" si="147">MIN(363,INT((L680 - DATE(YEAR(L680),1,1))))+364*(YEAR(L680)-i_startyear)</f>
        <v>318</v>
      </c>
      <c r="AE680" s="716">
        <f t="shared" ref="AE680:AE711" si="148">MIN(363,INT((M680 - DATE(YEAR(M680),1,1))))+364*(YEAR(M680)-i_startyear)</f>
        <v>318</v>
      </c>
      <c r="AF680" s="716">
        <f t="shared" ref="AF680:AF711" si="149">MIN(363,INT((N680 - DATE(YEAR(N680),1,1))))+364*(YEAR(N680)-i_startyear)</f>
        <v>-43317</v>
      </c>
      <c r="AG680" s="716">
        <f t="shared" ref="AG680:AG711" si="150">MIN(363,INT((O680 - DATE(YEAR(O680),1,1))))+364*(YEAR(O680)-i_startyear)</f>
        <v>-43317</v>
      </c>
      <c r="AH680" s="716">
        <f t="shared" ref="AH680:AH711" si="151">MIN(363,INT((P680 - DATE(YEAR(P680),1,1))))+364*(YEAR(P680)-i_startyear)</f>
        <v>-43317</v>
      </c>
      <c r="AI680" s="716">
        <f t="shared" ref="AI680:AI711" si="152">MIN(363,INT((Q680 - DATE(YEAR(Q680),1,1))))+364*(YEAR(Q680)-i_startyear)</f>
        <v>-43317</v>
      </c>
      <c r="AJ680" s="716">
        <f t="shared" ref="AJ680:AJ711" si="153">MIN(363,INT((R680 - DATE(YEAR(R680),1,1))))+364*(YEAR(R680)-i_startyear)</f>
        <v>318</v>
      </c>
      <c r="AK680" s="716">
        <f t="shared" ref="AK680:AK711" si="154">MIN(363,INT((S680 - DATE(YEAR(S680),1,1))))+364*(YEAR(S680)-i_startyear)</f>
        <v>318</v>
      </c>
      <c r="AL680" s="716">
        <f t="shared" ref="AL680:AL711" si="155">MIN(363,INT((T680 - DATE(YEAR(T680),1,1))))+364*(YEAR(T680)-i_startyear)</f>
        <v>318</v>
      </c>
      <c r="AM680" s="716">
        <f t="shared" ref="AM680:AM711" si="156">MIN(363,INT((U680 - DATE(YEAR(U680),1,1))))+364*(YEAR(U680)-i_startyear)</f>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10</v>
      </c>
      <c r="K681" s="273"/>
      <c r="L681" s="273"/>
      <c r="M681" s="273"/>
      <c r="N681" s="396">
        <v>43784</v>
      </c>
      <c r="O681" s="396">
        <v>43784</v>
      </c>
      <c r="P681" s="396">
        <v>43784</v>
      </c>
      <c r="Q681" s="396">
        <v>43784</v>
      </c>
      <c r="R681" s="396">
        <v>43784</v>
      </c>
      <c r="S681" s="396">
        <v>43784</v>
      </c>
      <c r="T681" s="396">
        <v>43784</v>
      </c>
      <c r="U681" s="396">
        <v>43784</v>
      </c>
      <c r="V681" s="397">
        <f>1-SUM(V680,V682)</f>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318</v>
      </c>
      <c r="AG681" s="716">
        <f t="shared" si="150"/>
        <v>318</v>
      </c>
      <c r="AH681" s="716">
        <f t="shared" si="151"/>
        <v>318</v>
      </c>
      <c r="AI681" s="716">
        <f t="shared" si="152"/>
        <v>318</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 t="shared" si="138"/>
        <v>3</v>
      </c>
      <c r="D682" s="268"/>
      <c r="E682" s="325"/>
      <c r="F682" s="325"/>
      <c r="G682" s="268"/>
      <c r="H682" s="289"/>
      <c r="I682" s="289"/>
      <c r="J682" s="315" t="s">
        <v>796</v>
      </c>
      <c r="K682" s="273"/>
      <c r="L682" s="273"/>
      <c r="M682" s="273"/>
      <c r="N682" s="273"/>
      <c r="O682" s="273"/>
      <c r="P682" s="273"/>
      <c r="Q682" s="273"/>
      <c r="R682" s="396">
        <v>43784</v>
      </c>
      <c r="S682" s="396">
        <v>43784</v>
      </c>
      <c r="T682" s="396">
        <v>43784</v>
      </c>
      <c r="U682" s="396">
        <v>43784</v>
      </c>
      <c r="V682" s="316">
        <v>0.5</v>
      </c>
      <c r="W682" s="273"/>
      <c r="X682" s="273" t="b">
        <f t="shared" si="145"/>
        <v>0</v>
      </c>
      <c r="Y682" s="273" t="b">
        <f t="shared" si="145"/>
        <v>0</v>
      </c>
      <c r="Z682" s="273" t="b">
        <f t="shared" si="145"/>
        <v>0</v>
      </c>
      <c r="AA682" s="273" t="b">
        <f t="shared" si="145"/>
        <v>0</v>
      </c>
      <c r="AB682" s="273"/>
      <c r="AC682" s="716">
        <f t="shared" si="146"/>
        <v>-43317</v>
      </c>
      <c r="AD682" s="716">
        <f t="shared" si="147"/>
        <v>-43317</v>
      </c>
      <c r="AE682" s="716">
        <f t="shared" si="148"/>
        <v>-43317</v>
      </c>
      <c r="AF682" s="716">
        <f t="shared" si="149"/>
        <v>-43317</v>
      </c>
      <c r="AG682" s="716">
        <f t="shared" si="150"/>
        <v>-43317</v>
      </c>
      <c r="AH682" s="716">
        <f t="shared" si="151"/>
        <v>-43317</v>
      </c>
      <c r="AI682" s="716">
        <f t="shared" si="152"/>
        <v>-43317</v>
      </c>
      <c r="AJ682" s="716">
        <f t="shared" si="153"/>
        <v>318</v>
      </c>
      <c r="AK682" s="716">
        <f t="shared" si="154"/>
        <v>318</v>
      </c>
      <c r="AL682" s="716">
        <f t="shared" si="155"/>
        <v>318</v>
      </c>
      <c r="AM682" s="716">
        <f t="shared" si="156"/>
        <v>318</v>
      </c>
      <c r="AN682" s="273"/>
      <c r="AO682" s="273"/>
      <c r="AP682" s="273"/>
      <c r="AQ682" s="268"/>
      <c r="AR682" s="255"/>
      <c r="AS682" s="243"/>
      <c r="AT682" s="243"/>
      <c r="AU682" s="243"/>
    </row>
    <row r="683" spans="1:47" outlineLevel="3" x14ac:dyDescent="0.35">
      <c r="A683" s="243"/>
      <c r="B683" s="252"/>
      <c r="C683" s="245">
        <f>INT($C$233)+3</f>
        <v>4</v>
      </c>
      <c r="D683" s="268"/>
      <c r="E683" s="325"/>
      <c r="F683" s="325"/>
      <c r="G683" s="268"/>
      <c r="H683" s="273"/>
      <c r="I683" s="289">
        <v>1</v>
      </c>
      <c r="J683" s="289" t="s">
        <v>601</v>
      </c>
      <c r="K683" s="361">
        <f>DATE(YEAR(K680)+1,MONTH(K680),DAY(K680))</f>
        <v>44150</v>
      </c>
      <c r="L683" s="361">
        <f>DATE(YEAR(L680)+1,MONTH(L680),DAY(L680))</f>
        <v>44150</v>
      </c>
      <c r="M683" s="361">
        <f>DATE(YEAR(M680)+1,MONTH(M680),DAY(M680))</f>
        <v>44150</v>
      </c>
      <c r="N683" s="273"/>
      <c r="O683" s="273"/>
      <c r="P683" s="273"/>
      <c r="Q683" s="273"/>
      <c r="R683" s="361">
        <f t="shared" ref="R683:U703" si="157">DATE(YEAR(R680)+1,MONTH(R680),DAY(R680))</f>
        <v>44150</v>
      </c>
      <c r="S683" s="361">
        <f t="shared" si="157"/>
        <v>44150</v>
      </c>
      <c r="T683" s="361">
        <f t="shared" si="157"/>
        <v>44150</v>
      </c>
      <c r="U683" s="361">
        <f t="shared" si="157"/>
        <v>44150</v>
      </c>
      <c r="V683" s="273"/>
      <c r="W683" s="273"/>
      <c r="X683" s="273"/>
      <c r="Y683" s="273"/>
      <c r="Z683" s="273"/>
      <c r="AA683" s="273"/>
      <c r="AB683" s="273"/>
      <c r="AC683" s="716">
        <f t="shared" si="146"/>
        <v>683</v>
      </c>
      <c r="AD683" s="716">
        <f t="shared" si="147"/>
        <v>683</v>
      </c>
      <c r="AE683" s="716">
        <f t="shared" si="148"/>
        <v>683</v>
      </c>
      <c r="AF683" s="716">
        <f t="shared" si="149"/>
        <v>-43317</v>
      </c>
      <c r="AG683" s="716">
        <f t="shared" si="150"/>
        <v>-43317</v>
      </c>
      <c r="AH683" s="716">
        <f t="shared" si="151"/>
        <v>-43317</v>
      </c>
      <c r="AI683" s="716">
        <f t="shared" si="152"/>
        <v>-43317</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INT($C$233)+3</f>
        <v>4</v>
      </c>
      <c r="D684" s="268"/>
      <c r="E684" s="325"/>
      <c r="F684" s="325"/>
      <c r="G684" s="268"/>
      <c r="H684" s="273"/>
      <c r="I684" s="289"/>
      <c r="J684" s="289" t="s">
        <v>591</v>
      </c>
      <c r="K684" s="273"/>
      <c r="L684" s="273"/>
      <c r="M684" s="273"/>
      <c r="N684" s="361">
        <f>DATE(YEAR(N681)+1,MONTH(N681),DAY(N681))</f>
        <v>44150</v>
      </c>
      <c r="O684" s="361">
        <f>DATE(YEAR(O681)+1,MONTH(O681),DAY(O681))</f>
        <v>44150</v>
      </c>
      <c r="P684" s="361">
        <f>DATE(YEAR(P681)+1,MONTH(P681),DAY(P681))</f>
        <v>44150</v>
      </c>
      <c r="Q684" s="361">
        <f>DATE(YEAR(Q681)+1,MONTH(Q681),DAY(Q681))</f>
        <v>44150</v>
      </c>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683</v>
      </c>
      <c r="AG684" s="716">
        <f t="shared" si="150"/>
        <v>683</v>
      </c>
      <c r="AH684" s="716">
        <f t="shared" si="151"/>
        <v>683</v>
      </c>
      <c r="AI684" s="716">
        <f t="shared" si="152"/>
        <v>683</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INT($C$233)+3</f>
        <v>4</v>
      </c>
      <c r="D685" s="268"/>
      <c r="E685" s="325"/>
      <c r="F685" s="325"/>
      <c r="G685" s="268"/>
      <c r="H685" s="273"/>
      <c r="I685" s="289"/>
      <c r="J685" s="289" t="s">
        <v>592</v>
      </c>
      <c r="K685" s="273"/>
      <c r="L685" s="273"/>
      <c r="M685" s="273"/>
      <c r="N685" s="273"/>
      <c r="O685" s="273"/>
      <c r="P685" s="273"/>
      <c r="Q685" s="273"/>
      <c r="R685" s="361">
        <f t="shared" si="157"/>
        <v>44150</v>
      </c>
      <c r="S685" s="361">
        <f t="shared" si="157"/>
        <v>44150</v>
      </c>
      <c r="T685" s="361">
        <f t="shared" si="157"/>
        <v>44150</v>
      </c>
      <c r="U685" s="361">
        <f t="shared" si="157"/>
        <v>44150</v>
      </c>
      <c r="V685" s="273"/>
      <c r="W685" s="273"/>
      <c r="X685" s="273"/>
      <c r="Y685" s="273"/>
      <c r="Z685" s="273"/>
      <c r="AA685" s="273"/>
      <c r="AB685" s="273"/>
      <c r="AC685" s="716">
        <f t="shared" si="146"/>
        <v>-43317</v>
      </c>
      <c r="AD685" s="716">
        <f t="shared" si="147"/>
        <v>-43317</v>
      </c>
      <c r="AE685" s="716">
        <f t="shared" si="148"/>
        <v>-43317</v>
      </c>
      <c r="AF685" s="716">
        <f t="shared" si="149"/>
        <v>-43317</v>
      </c>
      <c r="AG685" s="716">
        <f t="shared" si="150"/>
        <v>-43317</v>
      </c>
      <c r="AH685" s="716">
        <f t="shared" si="151"/>
        <v>-43317</v>
      </c>
      <c r="AI685" s="716">
        <f t="shared" si="152"/>
        <v>-43317</v>
      </c>
      <c r="AJ685" s="716">
        <f t="shared" si="153"/>
        <v>683</v>
      </c>
      <c r="AK685" s="716">
        <f t="shared" si="154"/>
        <v>683</v>
      </c>
      <c r="AL685" s="716">
        <f t="shared" si="155"/>
        <v>683</v>
      </c>
      <c r="AM685" s="716">
        <f t="shared" si="156"/>
        <v>683</v>
      </c>
      <c r="AN685" s="273"/>
      <c r="AO685" s="273"/>
      <c r="AP685" s="273"/>
      <c r="AQ685" s="268"/>
      <c r="AR685" s="255"/>
      <c r="AS685" s="243"/>
      <c r="AT685" s="243"/>
      <c r="AU685" s="243"/>
    </row>
    <row r="686" spans="1:47" outlineLevel="3" x14ac:dyDescent="0.35">
      <c r="A686" s="243"/>
      <c r="B686" s="252"/>
      <c r="C686" s="245">
        <f t="shared" ref="C686:C742" si="158">INT($C$233+3)</f>
        <v>4</v>
      </c>
      <c r="D686" s="268"/>
      <c r="E686" s="325"/>
      <c r="F686" s="325"/>
      <c r="G686" s="268"/>
      <c r="H686" s="273"/>
      <c r="I686" s="289">
        <v>2</v>
      </c>
      <c r="J686" s="289" t="s">
        <v>601</v>
      </c>
      <c r="K686" s="361">
        <f>DATE(YEAR(K683)+1,MONTH(K683),DAY(K683))</f>
        <v>44515</v>
      </c>
      <c r="L686" s="361">
        <f>DATE(YEAR(L683)+1,MONTH(L683),DAY(L683))</f>
        <v>44515</v>
      </c>
      <c r="M686" s="361">
        <f>DATE(YEAR(M683)+1,MONTH(M683),DAY(M683))</f>
        <v>44515</v>
      </c>
      <c r="N686" s="273"/>
      <c r="O686" s="273"/>
      <c r="P686" s="273"/>
      <c r="Q686" s="273"/>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1046</v>
      </c>
      <c r="AD686" s="716">
        <f t="shared" si="147"/>
        <v>1046</v>
      </c>
      <c r="AE686" s="716">
        <f t="shared" si="148"/>
        <v>1046</v>
      </c>
      <c r="AF686" s="716">
        <f t="shared" si="149"/>
        <v>-43317</v>
      </c>
      <c r="AG686" s="716">
        <f t="shared" si="150"/>
        <v>-43317</v>
      </c>
      <c r="AH686" s="716">
        <f t="shared" si="151"/>
        <v>-43317</v>
      </c>
      <c r="AI686" s="716">
        <f t="shared" si="152"/>
        <v>-43317</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591</v>
      </c>
      <c r="K687" s="273"/>
      <c r="L687" s="273"/>
      <c r="M687" s="273"/>
      <c r="N687" s="361">
        <f>DATE(YEAR(N684)+1,MONTH(N684),DAY(N684))</f>
        <v>44515</v>
      </c>
      <c r="O687" s="361">
        <f>DATE(YEAR(O684)+1,MONTH(O684),DAY(O684))</f>
        <v>44515</v>
      </c>
      <c r="P687" s="361">
        <f>DATE(YEAR(P684)+1,MONTH(P684),DAY(P684))</f>
        <v>44515</v>
      </c>
      <c r="Q687" s="361">
        <f>DATE(YEAR(Q684)+1,MONTH(Q684),DAY(Q684))</f>
        <v>44515</v>
      </c>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1046</v>
      </c>
      <c r="AG687" s="716">
        <f t="shared" si="150"/>
        <v>1046</v>
      </c>
      <c r="AH687" s="716">
        <f t="shared" si="151"/>
        <v>1046</v>
      </c>
      <c r="AI687" s="716">
        <f t="shared" si="152"/>
        <v>1046</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c r="J688" s="289" t="s">
        <v>592</v>
      </c>
      <c r="K688" s="273"/>
      <c r="L688" s="273"/>
      <c r="M688" s="273"/>
      <c r="N688" s="273"/>
      <c r="O688" s="273"/>
      <c r="P688" s="273"/>
      <c r="Q688" s="273"/>
      <c r="R688" s="361">
        <f t="shared" si="157"/>
        <v>44515</v>
      </c>
      <c r="S688" s="361">
        <f t="shared" si="157"/>
        <v>44515</v>
      </c>
      <c r="T688" s="361">
        <f t="shared" si="157"/>
        <v>44515</v>
      </c>
      <c r="U688" s="361">
        <f t="shared" si="157"/>
        <v>44515</v>
      </c>
      <c r="V688" s="273"/>
      <c r="W688" s="273"/>
      <c r="X688" s="273"/>
      <c r="Y688" s="273"/>
      <c r="Z688" s="273"/>
      <c r="AA688" s="273"/>
      <c r="AB688" s="273"/>
      <c r="AC688" s="716">
        <f t="shared" si="146"/>
        <v>-43317</v>
      </c>
      <c r="AD688" s="716">
        <f t="shared" si="147"/>
        <v>-43317</v>
      </c>
      <c r="AE688" s="716">
        <f t="shared" si="148"/>
        <v>-43317</v>
      </c>
      <c r="AF688" s="716">
        <f t="shared" si="149"/>
        <v>-43317</v>
      </c>
      <c r="AG688" s="716">
        <f t="shared" si="150"/>
        <v>-43317</v>
      </c>
      <c r="AH688" s="716">
        <f t="shared" si="151"/>
        <v>-43317</v>
      </c>
      <c r="AI688" s="716">
        <f t="shared" si="152"/>
        <v>-43317</v>
      </c>
      <c r="AJ688" s="716">
        <f t="shared" si="153"/>
        <v>1046</v>
      </c>
      <c r="AK688" s="716">
        <f t="shared" si="154"/>
        <v>1046</v>
      </c>
      <c r="AL688" s="716">
        <f t="shared" si="155"/>
        <v>1046</v>
      </c>
      <c r="AM688" s="716">
        <f t="shared" si="156"/>
        <v>1046</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v>3</v>
      </c>
      <c r="J689" s="289" t="s">
        <v>601</v>
      </c>
      <c r="K689" s="361">
        <f>DATE(YEAR(K686)+1,MONTH(K686),DAY(K686))</f>
        <v>44880</v>
      </c>
      <c r="L689" s="361">
        <f>DATE(YEAR(L686)+1,MONTH(L686),DAY(L686))</f>
        <v>44880</v>
      </c>
      <c r="M689" s="361">
        <f>DATE(YEAR(M686)+1,MONTH(M686),DAY(M686))</f>
        <v>44880</v>
      </c>
      <c r="N689" s="273"/>
      <c r="O689" s="273"/>
      <c r="P689" s="273"/>
      <c r="Q689" s="273"/>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1410</v>
      </c>
      <c r="AD689" s="716">
        <f t="shared" si="147"/>
        <v>1410</v>
      </c>
      <c r="AE689" s="716">
        <f t="shared" si="148"/>
        <v>1410</v>
      </c>
      <c r="AF689" s="716">
        <f t="shared" si="149"/>
        <v>-43317</v>
      </c>
      <c r="AG689" s="716">
        <f t="shared" si="150"/>
        <v>-43317</v>
      </c>
      <c r="AH689" s="716">
        <f t="shared" si="151"/>
        <v>-43317</v>
      </c>
      <c r="AI689" s="716">
        <f t="shared" si="152"/>
        <v>-43317</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591</v>
      </c>
      <c r="K690" s="273"/>
      <c r="L690" s="273"/>
      <c r="M690" s="273"/>
      <c r="N690" s="361">
        <f>DATE(YEAR(N687)+1,MONTH(N687),DAY(N687))</f>
        <v>44880</v>
      </c>
      <c r="O690" s="361">
        <f>DATE(YEAR(O687)+1,MONTH(O687),DAY(O687))</f>
        <v>44880</v>
      </c>
      <c r="P690" s="361">
        <f>DATE(YEAR(P687)+1,MONTH(P687),DAY(P687))</f>
        <v>44880</v>
      </c>
      <c r="Q690" s="361">
        <f>DATE(YEAR(Q687)+1,MONTH(Q687),DAY(Q687))</f>
        <v>44880</v>
      </c>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1410</v>
      </c>
      <c r="AG690" s="716">
        <f t="shared" si="150"/>
        <v>1410</v>
      </c>
      <c r="AH690" s="716">
        <f t="shared" si="151"/>
        <v>1410</v>
      </c>
      <c r="AI690" s="716">
        <f t="shared" si="152"/>
        <v>1410</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c r="J691" s="289" t="s">
        <v>592</v>
      </c>
      <c r="K691" s="273"/>
      <c r="L691" s="273"/>
      <c r="M691" s="273"/>
      <c r="N691" s="273"/>
      <c r="O691" s="273"/>
      <c r="P691" s="273"/>
      <c r="Q691" s="273"/>
      <c r="R691" s="361">
        <f t="shared" si="157"/>
        <v>44880</v>
      </c>
      <c r="S691" s="361">
        <f t="shared" si="157"/>
        <v>44880</v>
      </c>
      <c r="T691" s="361">
        <f t="shared" si="157"/>
        <v>44880</v>
      </c>
      <c r="U691" s="361">
        <f t="shared" si="157"/>
        <v>44880</v>
      </c>
      <c r="V691" s="273"/>
      <c r="W691" s="273"/>
      <c r="X691" s="273"/>
      <c r="Y691" s="273"/>
      <c r="Z691" s="273"/>
      <c r="AA691" s="273"/>
      <c r="AB691" s="273"/>
      <c r="AC691" s="716">
        <f t="shared" si="146"/>
        <v>-43317</v>
      </c>
      <c r="AD691" s="716">
        <f t="shared" si="147"/>
        <v>-43317</v>
      </c>
      <c r="AE691" s="716">
        <f t="shared" si="148"/>
        <v>-43317</v>
      </c>
      <c r="AF691" s="716">
        <f t="shared" si="149"/>
        <v>-43317</v>
      </c>
      <c r="AG691" s="716">
        <f t="shared" si="150"/>
        <v>-43317</v>
      </c>
      <c r="AH691" s="716">
        <f t="shared" si="151"/>
        <v>-43317</v>
      </c>
      <c r="AI691" s="716">
        <f t="shared" si="152"/>
        <v>-43317</v>
      </c>
      <c r="AJ691" s="716">
        <f t="shared" si="153"/>
        <v>1410</v>
      </c>
      <c r="AK691" s="716">
        <f t="shared" si="154"/>
        <v>1410</v>
      </c>
      <c r="AL691" s="716">
        <f t="shared" si="155"/>
        <v>1410</v>
      </c>
      <c r="AM691" s="716">
        <f t="shared" si="156"/>
        <v>1410</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v>4</v>
      </c>
      <c r="J692" s="289" t="s">
        <v>601</v>
      </c>
      <c r="K692" s="361">
        <f>DATE(YEAR(K689)+1,MONTH(K689),DAY(K689))</f>
        <v>45245</v>
      </c>
      <c r="L692" s="361">
        <f>DATE(YEAR(L689)+1,MONTH(L689),DAY(L689))</f>
        <v>45245</v>
      </c>
      <c r="M692" s="361">
        <f>DATE(YEAR(M689)+1,MONTH(M689),DAY(M689))</f>
        <v>45245</v>
      </c>
      <c r="N692" s="273"/>
      <c r="O692" s="273"/>
      <c r="P692" s="273"/>
      <c r="Q692" s="273"/>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1774</v>
      </c>
      <c r="AD692" s="716">
        <f t="shared" si="147"/>
        <v>1774</v>
      </c>
      <c r="AE692" s="716">
        <f t="shared" si="148"/>
        <v>1774</v>
      </c>
      <c r="AF692" s="716">
        <f t="shared" si="149"/>
        <v>-43317</v>
      </c>
      <c r="AG692" s="716">
        <f t="shared" si="150"/>
        <v>-43317</v>
      </c>
      <c r="AH692" s="716">
        <f t="shared" si="151"/>
        <v>-43317</v>
      </c>
      <c r="AI692" s="716">
        <f t="shared" si="152"/>
        <v>-43317</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591</v>
      </c>
      <c r="K693" s="273"/>
      <c r="L693" s="273"/>
      <c r="M693" s="273"/>
      <c r="N693" s="361">
        <f>DATE(YEAR(N690)+1,MONTH(N690),DAY(N690))</f>
        <v>45245</v>
      </c>
      <c r="O693" s="361">
        <f>DATE(YEAR(O690)+1,MONTH(O690),DAY(O690))</f>
        <v>45245</v>
      </c>
      <c r="P693" s="361">
        <f>DATE(YEAR(P690)+1,MONTH(P690),DAY(P690))</f>
        <v>45245</v>
      </c>
      <c r="Q693" s="361">
        <f>DATE(YEAR(Q690)+1,MONTH(Q690),DAY(Q690))</f>
        <v>45245</v>
      </c>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1774</v>
      </c>
      <c r="AG693" s="716">
        <f t="shared" si="150"/>
        <v>1774</v>
      </c>
      <c r="AH693" s="716">
        <f t="shared" si="151"/>
        <v>1774</v>
      </c>
      <c r="AI693" s="716">
        <f t="shared" si="152"/>
        <v>1774</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c r="J694" s="289" t="s">
        <v>592</v>
      </c>
      <c r="K694" s="273"/>
      <c r="L694" s="273"/>
      <c r="M694" s="273"/>
      <c r="N694" s="273"/>
      <c r="O694" s="273"/>
      <c r="P694" s="273"/>
      <c r="Q694" s="273"/>
      <c r="R694" s="361">
        <f t="shared" si="157"/>
        <v>45245</v>
      </c>
      <c r="S694" s="361">
        <f t="shared" si="157"/>
        <v>45245</v>
      </c>
      <c r="T694" s="361">
        <f t="shared" si="157"/>
        <v>45245</v>
      </c>
      <c r="U694" s="361">
        <f t="shared" si="157"/>
        <v>45245</v>
      </c>
      <c r="V694" s="273"/>
      <c r="W694" s="273"/>
      <c r="X694" s="273"/>
      <c r="Y694" s="273"/>
      <c r="Z694" s="273"/>
      <c r="AA694" s="273"/>
      <c r="AB694" s="273"/>
      <c r="AC694" s="716">
        <f t="shared" si="146"/>
        <v>-43317</v>
      </c>
      <c r="AD694" s="716">
        <f t="shared" si="147"/>
        <v>-43317</v>
      </c>
      <c r="AE694" s="716">
        <f t="shared" si="148"/>
        <v>-43317</v>
      </c>
      <c r="AF694" s="716">
        <f t="shared" si="149"/>
        <v>-43317</v>
      </c>
      <c r="AG694" s="716">
        <f t="shared" si="150"/>
        <v>-43317</v>
      </c>
      <c r="AH694" s="716">
        <f t="shared" si="151"/>
        <v>-43317</v>
      </c>
      <c r="AI694" s="716">
        <f t="shared" si="152"/>
        <v>-43317</v>
      </c>
      <c r="AJ694" s="716">
        <f t="shared" si="153"/>
        <v>1774</v>
      </c>
      <c r="AK694" s="716">
        <f t="shared" si="154"/>
        <v>1774</v>
      </c>
      <c r="AL694" s="716">
        <f t="shared" si="155"/>
        <v>1774</v>
      </c>
      <c r="AM694" s="716">
        <f t="shared" si="156"/>
        <v>1774</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v>5</v>
      </c>
      <c r="J695" s="289" t="s">
        <v>601</v>
      </c>
      <c r="K695" s="361">
        <f>DATE(YEAR(K692)+1,MONTH(K692),DAY(K692))</f>
        <v>45611</v>
      </c>
      <c r="L695" s="361">
        <f>DATE(YEAR(L692)+1,MONTH(L692),DAY(L692))</f>
        <v>45611</v>
      </c>
      <c r="M695" s="361">
        <f>DATE(YEAR(M692)+1,MONTH(M692),DAY(M692))</f>
        <v>45611</v>
      </c>
      <c r="N695" s="273"/>
      <c r="O695" s="273"/>
      <c r="P695" s="273"/>
      <c r="Q695" s="273"/>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2139</v>
      </c>
      <c r="AD695" s="716">
        <f t="shared" si="147"/>
        <v>2139</v>
      </c>
      <c r="AE695" s="716">
        <f t="shared" si="148"/>
        <v>2139</v>
      </c>
      <c r="AF695" s="716">
        <f t="shared" si="149"/>
        <v>-43317</v>
      </c>
      <c r="AG695" s="716">
        <f t="shared" si="150"/>
        <v>-43317</v>
      </c>
      <c r="AH695" s="716">
        <f t="shared" si="151"/>
        <v>-43317</v>
      </c>
      <c r="AI695" s="716">
        <f t="shared" si="152"/>
        <v>-43317</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591</v>
      </c>
      <c r="K696" s="273"/>
      <c r="L696" s="273"/>
      <c r="M696" s="273"/>
      <c r="N696" s="361">
        <f>DATE(YEAR(N693)+1,MONTH(N693),DAY(N693))</f>
        <v>45611</v>
      </c>
      <c r="O696" s="361">
        <f>DATE(YEAR(O693)+1,MONTH(O693),DAY(O693))</f>
        <v>45611</v>
      </c>
      <c r="P696" s="361">
        <f>DATE(YEAR(P693)+1,MONTH(P693),DAY(P693))</f>
        <v>45611</v>
      </c>
      <c r="Q696" s="361">
        <f>DATE(YEAR(Q693)+1,MONTH(Q693),DAY(Q693))</f>
        <v>45611</v>
      </c>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2139</v>
      </c>
      <c r="AG696" s="716">
        <f t="shared" si="150"/>
        <v>2139</v>
      </c>
      <c r="AH696" s="716">
        <f t="shared" si="151"/>
        <v>2139</v>
      </c>
      <c r="AI696" s="716">
        <f t="shared" si="152"/>
        <v>2139</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c r="J697" s="289" t="s">
        <v>592</v>
      </c>
      <c r="K697" s="273"/>
      <c r="L697" s="273"/>
      <c r="M697" s="273"/>
      <c r="N697" s="273"/>
      <c r="O697" s="273"/>
      <c r="P697" s="273"/>
      <c r="Q697" s="273"/>
      <c r="R697" s="361">
        <f t="shared" si="157"/>
        <v>45611</v>
      </c>
      <c r="S697" s="361">
        <f t="shared" si="157"/>
        <v>45611</v>
      </c>
      <c r="T697" s="361">
        <f t="shared" si="157"/>
        <v>45611</v>
      </c>
      <c r="U697" s="361">
        <f t="shared" si="157"/>
        <v>45611</v>
      </c>
      <c r="V697" s="273"/>
      <c r="W697" s="273"/>
      <c r="X697" s="273"/>
      <c r="Y697" s="273"/>
      <c r="Z697" s="273"/>
      <c r="AA697" s="273"/>
      <c r="AB697" s="273"/>
      <c r="AC697" s="716">
        <f t="shared" si="146"/>
        <v>-43317</v>
      </c>
      <c r="AD697" s="716">
        <f t="shared" si="147"/>
        <v>-43317</v>
      </c>
      <c r="AE697" s="716">
        <f t="shared" si="148"/>
        <v>-43317</v>
      </c>
      <c r="AF697" s="716">
        <f t="shared" si="149"/>
        <v>-43317</v>
      </c>
      <c r="AG697" s="716">
        <f t="shared" si="150"/>
        <v>-43317</v>
      </c>
      <c r="AH697" s="716">
        <f t="shared" si="151"/>
        <v>-43317</v>
      </c>
      <c r="AI697" s="716">
        <f t="shared" si="152"/>
        <v>-43317</v>
      </c>
      <c r="AJ697" s="716">
        <f t="shared" si="153"/>
        <v>2139</v>
      </c>
      <c r="AK697" s="716">
        <f t="shared" si="154"/>
        <v>2139</v>
      </c>
      <c r="AL697" s="716">
        <f t="shared" si="155"/>
        <v>2139</v>
      </c>
      <c r="AM697" s="716">
        <f t="shared" si="156"/>
        <v>2139</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v>6</v>
      </c>
      <c r="J698" s="289" t="s">
        <v>601</v>
      </c>
      <c r="K698" s="361">
        <f>DATE(YEAR(K695)+1,MONTH(K695),DAY(K695))</f>
        <v>45976</v>
      </c>
      <c r="L698" s="361">
        <f>DATE(YEAR(L695)+1,MONTH(L695),DAY(L695))</f>
        <v>45976</v>
      </c>
      <c r="M698" s="361">
        <f>DATE(YEAR(M695)+1,MONTH(M695),DAY(M695))</f>
        <v>45976</v>
      </c>
      <c r="N698" s="273"/>
      <c r="O698" s="273"/>
      <c r="P698" s="273"/>
      <c r="Q698" s="273"/>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2502</v>
      </c>
      <c r="AD698" s="716">
        <f t="shared" si="147"/>
        <v>2502</v>
      </c>
      <c r="AE698" s="716">
        <f t="shared" si="148"/>
        <v>2502</v>
      </c>
      <c r="AF698" s="716">
        <f t="shared" si="149"/>
        <v>-43317</v>
      </c>
      <c r="AG698" s="716">
        <f t="shared" si="150"/>
        <v>-43317</v>
      </c>
      <c r="AH698" s="716">
        <f t="shared" si="151"/>
        <v>-43317</v>
      </c>
      <c r="AI698" s="716">
        <f t="shared" si="152"/>
        <v>-43317</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591</v>
      </c>
      <c r="K699" s="273"/>
      <c r="L699" s="273"/>
      <c r="M699" s="273"/>
      <c r="N699" s="361">
        <f>DATE(YEAR(N696)+1,MONTH(N696),DAY(N696))</f>
        <v>45976</v>
      </c>
      <c r="O699" s="361">
        <f>DATE(YEAR(O696)+1,MONTH(O696),DAY(O696))</f>
        <v>45976</v>
      </c>
      <c r="P699" s="361">
        <f>DATE(YEAR(P696)+1,MONTH(P696),DAY(P696))</f>
        <v>45976</v>
      </c>
      <c r="Q699" s="361">
        <f>DATE(YEAR(Q696)+1,MONTH(Q696),DAY(Q696))</f>
        <v>45976</v>
      </c>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2502</v>
      </c>
      <c r="AG699" s="716">
        <f t="shared" si="150"/>
        <v>2502</v>
      </c>
      <c r="AH699" s="716">
        <f t="shared" si="151"/>
        <v>2502</v>
      </c>
      <c r="AI699" s="716">
        <f t="shared" si="152"/>
        <v>2502</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c r="J700" s="289" t="s">
        <v>592</v>
      </c>
      <c r="K700" s="273"/>
      <c r="L700" s="273"/>
      <c r="M700" s="273"/>
      <c r="N700" s="273"/>
      <c r="O700" s="273"/>
      <c r="P700" s="273"/>
      <c r="Q700" s="273"/>
      <c r="R700" s="361">
        <f t="shared" si="157"/>
        <v>45976</v>
      </c>
      <c r="S700" s="361">
        <f t="shared" si="157"/>
        <v>45976</v>
      </c>
      <c r="T700" s="361">
        <f t="shared" si="157"/>
        <v>45976</v>
      </c>
      <c r="U700" s="361">
        <f t="shared" si="157"/>
        <v>45976</v>
      </c>
      <c r="V700" s="273"/>
      <c r="W700" s="273"/>
      <c r="X700" s="273"/>
      <c r="Y700" s="273"/>
      <c r="Z700" s="273"/>
      <c r="AA700" s="273"/>
      <c r="AB700" s="273"/>
      <c r="AC700" s="716">
        <f t="shared" si="146"/>
        <v>-43317</v>
      </c>
      <c r="AD700" s="716">
        <f t="shared" si="147"/>
        <v>-43317</v>
      </c>
      <c r="AE700" s="716">
        <f t="shared" si="148"/>
        <v>-43317</v>
      </c>
      <c r="AF700" s="716">
        <f t="shared" si="149"/>
        <v>-43317</v>
      </c>
      <c r="AG700" s="716">
        <f t="shared" si="150"/>
        <v>-43317</v>
      </c>
      <c r="AH700" s="716">
        <f t="shared" si="151"/>
        <v>-43317</v>
      </c>
      <c r="AI700" s="716">
        <f t="shared" si="152"/>
        <v>-43317</v>
      </c>
      <c r="AJ700" s="716">
        <f t="shared" si="153"/>
        <v>2502</v>
      </c>
      <c r="AK700" s="716">
        <f t="shared" si="154"/>
        <v>2502</v>
      </c>
      <c r="AL700" s="716">
        <f t="shared" si="155"/>
        <v>2502</v>
      </c>
      <c r="AM700" s="716">
        <f t="shared" si="156"/>
        <v>2502</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v>7</v>
      </c>
      <c r="J701" s="289" t="s">
        <v>601</v>
      </c>
      <c r="K701" s="361">
        <f>DATE(YEAR(K698)+1,MONTH(K698),DAY(K698))</f>
        <v>46341</v>
      </c>
      <c r="L701" s="361">
        <f>DATE(YEAR(L698)+1,MONTH(L698),DAY(L698))</f>
        <v>46341</v>
      </c>
      <c r="M701" s="361">
        <f>DATE(YEAR(M698)+1,MONTH(M698),DAY(M698))</f>
        <v>46341</v>
      </c>
      <c r="N701" s="273"/>
      <c r="O701" s="273"/>
      <c r="P701" s="273"/>
      <c r="Q701" s="273"/>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2866</v>
      </c>
      <c r="AD701" s="716">
        <f t="shared" si="147"/>
        <v>2866</v>
      </c>
      <c r="AE701" s="716">
        <f t="shared" si="148"/>
        <v>2866</v>
      </c>
      <c r="AF701" s="716">
        <f t="shared" si="149"/>
        <v>-43317</v>
      </c>
      <c r="AG701" s="716">
        <f t="shared" si="150"/>
        <v>-43317</v>
      </c>
      <c r="AH701" s="716">
        <f t="shared" si="151"/>
        <v>-43317</v>
      </c>
      <c r="AI701" s="716">
        <f t="shared" si="152"/>
        <v>-43317</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591</v>
      </c>
      <c r="K702" s="273"/>
      <c r="L702" s="273"/>
      <c r="M702" s="273"/>
      <c r="N702" s="361">
        <f>DATE(YEAR(N699)+1,MONTH(N699),DAY(N699))</f>
        <v>46341</v>
      </c>
      <c r="O702" s="361">
        <f>DATE(YEAR(O699)+1,MONTH(O699),DAY(O699))</f>
        <v>46341</v>
      </c>
      <c r="P702" s="361">
        <f>DATE(YEAR(P699)+1,MONTH(P699),DAY(P699))</f>
        <v>46341</v>
      </c>
      <c r="Q702" s="361">
        <f>DATE(YEAR(Q699)+1,MONTH(Q699),DAY(Q699))</f>
        <v>46341</v>
      </c>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2866</v>
      </c>
      <c r="AG702" s="716">
        <f t="shared" si="150"/>
        <v>2866</v>
      </c>
      <c r="AH702" s="716">
        <f t="shared" si="151"/>
        <v>2866</v>
      </c>
      <c r="AI702" s="716">
        <f t="shared" si="152"/>
        <v>2866</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73"/>
      <c r="I703" s="289"/>
      <c r="J703" s="289" t="s">
        <v>592</v>
      </c>
      <c r="K703" s="273"/>
      <c r="L703" s="273"/>
      <c r="M703" s="273"/>
      <c r="N703" s="273"/>
      <c r="O703" s="273"/>
      <c r="P703" s="273"/>
      <c r="Q703" s="273"/>
      <c r="R703" s="361">
        <f t="shared" si="157"/>
        <v>46341</v>
      </c>
      <c r="S703" s="361">
        <f t="shared" si="157"/>
        <v>46341</v>
      </c>
      <c r="T703" s="361">
        <f t="shared" si="157"/>
        <v>46341</v>
      </c>
      <c r="U703" s="361">
        <f t="shared" si="157"/>
        <v>46341</v>
      </c>
      <c r="V703" s="273"/>
      <c r="W703" s="273"/>
      <c r="X703" s="273"/>
      <c r="Y703" s="273"/>
      <c r="Z703" s="273"/>
      <c r="AA703" s="273"/>
      <c r="AB703" s="273"/>
      <c r="AC703" s="716">
        <f t="shared" si="146"/>
        <v>-43317</v>
      </c>
      <c r="AD703" s="716">
        <f t="shared" si="147"/>
        <v>-43317</v>
      </c>
      <c r="AE703" s="716">
        <f t="shared" si="148"/>
        <v>-43317</v>
      </c>
      <c r="AF703" s="716">
        <f t="shared" si="149"/>
        <v>-43317</v>
      </c>
      <c r="AG703" s="716">
        <f t="shared" si="150"/>
        <v>-43317</v>
      </c>
      <c r="AH703" s="716">
        <f t="shared" si="151"/>
        <v>-43317</v>
      </c>
      <c r="AI703" s="716">
        <f t="shared" si="152"/>
        <v>-43317</v>
      </c>
      <c r="AJ703" s="716">
        <f t="shared" si="153"/>
        <v>2866</v>
      </c>
      <c r="AK703" s="716">
        <f t="shared" si="154"/>
        <v>2866</v>
      </c>
      <c r="AL703" s="716">
        <f t="shared" si="155"/>
        <v>2866</v>
      </c>
      <c r="AM703" s="716">
        <f t="shared" si="156"/>
        <v>2866</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t="str">
        <f>H$253</f>
        <v>Win</v>
      </c>
      <c r="I704" s="289">
        <v>0</v>
      </c>
      <c r="J704" s="289" t="s">
        <v>601</v>
      </c>
      <c r="K704" s="396">
        <v>43814</v>
      </c>
      <c r="L704" s="396">
        <v>43814</v>
      </c>
      <c r="M704" s="396">
        <v>43814</v>
      </c>
      <c r="N704" s="273"/>
      <c r="O704" s="273"/>
      <c r="P704" s="273"/>
      <c r="Q704" s="273"/>
      <c r="R704" s="396">
        <v>43814</v>
      </c>
      <c r="S704" s="396">
        <v>43814</v>
      </c>
      <c r="T704" s="396">
        <v>43814</v>
      </c>
      <c r="U704" s="396">
        <v>43814</v>
      </c>
      <c r="V704" s="273"/>
      <c r="W704" s="273"/>
      <c r="X704" s="273" t="b">
        <f t="shared" ref="X704:AA706" si="159">R704&lt;(MAX(R$274:R$281)+MAX($I$355*R$355,$I$356*R$356,$I$357*R$357))</f>
        <v>0</v>
      </c>
      <c r="Y704" s="273" t="b">
        <f t="shared" si="159"/>
        <v>0</v>
      </c>
      <c r="Z704" s="273" t="b">
        <f t="shared" si="159"/>
        <v>0</v>
      </c>
      <c r="AA704" s="273" t="b">
        <f t="shared" si="159"/>
        <v>0</v>
      </c>
      <c r="AB704" s="273"/>
      <c r="AC704" s="716">
        <f t="shared" si="146"/>
        <v>348</v>
      </c>
      <c r="AD704" s="716">
        <f t="shared" si="147"/>
        <v>348</v>
      </c>
      <c r="AE704" s="716">
        <f t="shared" si="148"/>
        <v>348</v>
      </c>
      <c r="AF704" s="716">
        <f t="shared" si="149"/>
        <v>-43317</v>
      </c>
      <c r="AG704" s="716">
        <f t="shared" si="150"/>
        <v>-43317</v>
      </c>
      <c r="AH704" s="716">
        <f t="shared" si="151"/>
        <v>-43317</v>
      </c>
      <c r="AI704" s="716">
        <f t="shared" si="152"/>
        <v>-43317</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591</v>
      </c>
      <c r="K705" s="273"/>
      <c r="L705" s="273"/>
      <c r="M705" s="273"/>
      <c r="N705" s="396">
        <v>43814</v>
      </c>
      <c r="O705" s="396">
        <v>43814</v>
      </c>
      <c r="P705" s="396">
        <v>43814</v>
      </c>
      <c r="Q705" s="396">
        <v>43814</v>
      </c>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348</v>
      </c>
      <c r="AG705" s="716">
        <f t="shared" si="150"/>
        <v>348</v>
      </c>
      <c r="AH705" s="716">
        <f t="shared" si="151"/>
        <v>348</v>
      </c>
      <c r="AI705" s="716">
        <f t="shared" si="152"/>
        <v>348</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89"/>
      <c r="I706" s="289"/>
      <c r="J706" s="289" t="s">
        <v>592</v>
      </c>
      <c r="K706" s="273"/>
      <c r="L706" s="273"/>
      <c r="M706" s="273"/>
      <c r="N706" s="273"/>
      <c r="O706" s="273"/>
      <c r="P706" s="273"/>
      <c r="Q706" s="273"/>
      <c r="R706" s="396">
        <v>43814</v>
      </c>
      <c r="S706" s="396">
        <v>43814</v>
      </c>
      <c r="T706" s="396">
        <v>43814</v>
      </c>
      <c r="U706" s="396">
        <v>43814</v>
      </c>
      <c r="V706" s="273"/>
      <c r="W706" s="273"/>
      <c r="X706" s="273" t="b">
        <f t="shared" si="159"/>
        <v>0</v>
      </c>
      <c r="Y706" s="273" t="b">
        <f t="shared" si="159"/>
        <v>0</v>
      </c>
      <c r="Z706" s="273" t="b">
        <f t="shared" si="159"/>
        <v>0</v>
      </c>
      <c r="AA706" s="273" t="b">
        <f t="shared" si="159"/>
        <v>0</v>
      </c>
      <c r="AB706" s="273"/>
      <c r="AC706" s="716">
        <f t="shared" si="146"/>
        <v>-43317</v>
      </c>
      <c r="AD706" s="716">
        <f t="shared" si="147"/>
        <v>-43317</v>
      </c>
      <c r="AE706" s="716">
        <f t="shared" si="148"/>
        <v>-43317</v>
      </c>
      <c r="AF706" s="716">
        <f t="shared" si="149"/>
        <v>-43317</v>
      </c>
      <c r="AG706" s="716">
        <f t="shared" si="150"/>
        <v>-43317</v>
      </c>
      <c r="AH706" s="716">
        <f t="shared" si="151"/>
        <v>-43317</v>
      </c>
      <c r="AI706" s="716">
        <f t="shared" si="152"/>
        <v>-43317</v>
      </c>
      <c r="AJ706" s="716">
        <f t="shared" si="153"/>
        <v>348</v>
      </c>
      <c r="AK706" s="716">
        <f t="shared" si="154"/>
        <v>348</v>
      </c>
      <c r="AL706" s="716">
        <f t="shared" si="155"/>
        <v>348</v>
      </c>
      <c r="AM706" s="716">
        <f t="shared" si="156"/>
        <v>348</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v>1</v>
      </c>
      <c r="J707" s="289" t="s">
        <v>601</v>
      </c>
      <c r="K707" s="361">
        <f>DATE(YEAR(K704)+1,MONTH(K704),DAY(K704))</f>
        <v>44180</v>
      </c>
      <c r="L707" s="361">
        <f>DATE(YEAR(L704)+1,MONTH(L704),DAY(L704))</f>
        <v>44180</v>
      </c>
      <c r="M707" s="361">
        <f>DATE(YEAR(M704)+1,MONTH(M704),DAY(M704))</f>
        <v>44180</v>
      </c>
      <c r="N707" s="273"/>
      <c r="O707" s="273"/>
      <c r="P707" s="273"/>
      <c r="Q707" s="273"/>
      <c r="R707" s="361">
        <f t="shared" ref="R707:U727" si="160">DATE(YEAR(R704)+1,MONTH(R704),DAY(R704))</f>
        <v>44180</v>
      </c>
      <c r="S707" s="361">
        <f t="shared" si="160"/>
        <v>44180</v>
      </c>
      <c r="T707" s="361">
        <f t="shared" si="160"/>
        <v>44180</v>
      </c>
      <c r="U707" s="361">
        <f t="shared" si="160"/>
        <v>44180</v>
      </c>
      <c r="V707" s="273"/>
      <c r="W707" s="273"/>
      <c r="X707" s="273"/>
      <c r="Y707" s="273"/>
      <c r="Z707" s="273"/>
      <c r="AA707" s="273"/>
      <c r="AB707" s="273"/>
      <c r="AC707" s="716">
        <f t="shared" si="146"/>
        <v>713</v>
      </c>
      <c r="AD707" s="716">
        <f t="shared" si="147"/>
        <v>713</v>
      </c>
      <c r="AE707" s="716">
        <f t="shared" si="148"/>
        <v>713</v>
      </c>
      <c r="AF707" s="716">
        <f t="shared" si="149"/>
        <v>-43317</v>
      </c>
      <c r="AG707" s="716">
        <f t="shared" si="150"/>
        <v>-43317</v>
      </c>
      <c r="AH707" s="716">
        <f t="shared" si="151"/>
        <v>-43317</v>
      </c>
      <c r="AI707" s="716">
        <f t="shared" si="152"/>
        <v>-43317</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591</v>
      </c>
      <c r="K708" s="273"/>
      <c r="L708" s="273"/>
      <c r="M708" s="273"/>
      <c r="N708" s="361">
        <f>DATE(YEAR(N705)+1,MONTH(N705),DAY(N705))</f>
        <v>44180</v>
      </c>
      <c r="O708" s="361">
        <f>DATE(YEAR(O705)+1,MONTH(O705),DAY(O705))</f>
        <v>44180</v>
      </c>
      <c r="P708" s="361">
        <f>DATE(YEAR(P705)+1,MONTH(P705),DAY(P705))</f>
        <v>44180</v>
      </c>
      <c r="Q708" s="361">
        <f>DATE(YEAR(Q705)+1,MONTH(Q705),DAY(Q705))</f>
        <v>44180</v>
      </c>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713</v>
      </c>
      <c r="AG708" s="716">
        <f t="shared" si="150"/>
        <v>713</v>
      </c>
      <c r="AH708" s="716">
        <f t="shared" si="151"/>
        <v>713</v>
      </c>
      <c r="AI708" s="716">
        <f t="shared" si="152"/>
        <v>713</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c r="J709" s="289" t="s">
        <v>592</v>
      </c>
      <c r="K709" s="273"/>
      <c r="L709" s="273"/>
      <c r="M709" s="273"/>
      <c r="N709" s="273"/>
      <c r="O709" s="273"/>
      <c r="P709" s="273"/>
      <c r="Q709" s="273"/>
      <c r="R709" s="361">
        <f t="shared" si="160"/>
        <v>44180</v>
      </c>
      <c r="S709" s="361">
        <f t="shared" si="160"/>
        <v>44180</v>
      </c>
      <c r="T709" s="361">
        <f t="shared" si="160"/>
        <v>44180</v>
      </c>
      <c r="U709" s="361">
        <f t="shared" si="160"/>
        <v>44180</v>
      </c>
      <c r="V709" s="273"/>
      <c r="W709" s="273"/>
      <c r="X709" s="273"/>
      <c r="Y709" s="273"/>
      <c r="Z709" s="273"/>
      <c r="AA709" s="273"/>
      <c r="AB709" s="273"/>
      <c r="AC709" s="716">
        <f t="shared" si="146"/>
        <v>-43317</v>
      </c>
      <c r="AD709" s="716">
        <f t="shared" si="147"/>
        <v>-43317</v>
      </c>
      <c r="AE709" s="716">
        <f t="shared" si="148"/>
        <v>-43317</v>
      </c>
      <c r="AF709" s="716">
        <f t="shared" si="149"/>
        <v>-43317</v>
      </c>
      <c r="AG709" s="716">
        <f t="shared" si="150"/>
        <v>-43317</v>
      </c>
      <c r="AH709" s="716">
        <f t="shared" si="151"/>
        <v>-43317</v>
      </c>
      <c r="AI709" s="716">
        <f t="shared" si="152"/>
        <v>-43317</v>
      </c>
      <c r="AJ709" s="716">
        <f t="shared" si="153"/>
        <v>713</v>
      </c>
      <c r="AK709" s="716">
        <f t="shared" si="154"/>
        <v>713</v>
      </c>
      <c r="AL709" s="716">
        <f t="shared" si="155"/>
        <v>713</v>
      </c>
      <c r="AM709" s="716">
        <f t="shared" si="156"/>
        <v>713</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v>2</v>
      </c>
      <c r="J710" s="289" t="s">
        <v>601</v>
      </c>
      <c r="K710" s="361">
        <f>DATE(YEAR(K707)+1,MONTH(K707),DAY(K707))</f>
        <v>44545</v>
      </c>
      <c r="L710" s="361">
        <f>DATE(YEAR(L707)+1,MONTH(L707),DAY(L707))</f>
        <v>44545</v>
      </c>
      <c r="M710" s="361">
        <f>DATE(YEAR(M707)+1,MONTH(M707),DAY(M707))</f>
        <v>44545</v>
      </c>
      <c r="N710" s="273"/>
      <c r="O710" s="273"/>
      <c r="P710" s="273"/>
      <c r="Q710" s="273"/>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1076</v>
      </c>
      <c r="AD710" s="716">
        <f t="shared" si="147"/>
        <v>1076</v>
      </c>
      <c r="AE710" s="716">
        <f t="shared" si="148"/>
        <v>1076</v>
      </c>
      <c r="AF710" s="716">
        <f t="shared" si="149"/>
        <v>-43317</v>
      </c>
      <c r="AG710" s="716">
        <f t="shared" si="150"/>
        <v>-43317</v>
      </c>
      <c r="AH710" s="716">
        <f t="shared" si="151"/>
        <v>-43317</v>
      </c>
      <c r="AI710" s="716">
        <f t="shared" si="152"/>
        <v>-43317</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591</v>
      </c>
      <c r="K711" s="273"/>
      <c r="L711" s="273"/>
      <c r="M711" s="273"/>
      <c r="N711" s="361">
        <f>DATE(YEAR(N708)+1,MONTH(N708),DAY(N708))</f>
        <v>44545</v>
      </c>
      <c r="O711" s="361">
        <f>DATE(YEAR(O708)+1,MONTH(O708),DAY(O708))</f>
        <v>44545</v>
      </c>
      <c r="P711" s="361">
        <f>DATE(YEAR(P708)+1,MONTH(P708),DAY(P708))</f>
        <v>44545</v>
      </c>
      <c r="Q711" s="361">
        <f>DATE(YEAR(Q708)+1,MONTH(Q708),DAY(Q708))</f>
        <v>44545</v>
      </c>
      <c r="R711" s="361">
        <f t="shared" si="160"/>
        <v>44545</v>
      </c>
      <c r="S711" s="361">
        <f t="shared" si="160"/>
        <v>44545</v>
      </c>
      <c r="T711" s="361">
        <f t="shared" si="160"/>
        <v>44545</v>
      </c>
      <c r="U711" s="361">
        <f t="shared" si="160"/>
        <v>44545</v>
      </c>
      <c r="V711" s="273"/>
      <c r="W711" s="273"/>
      <c r="X711" s="273"/>
      <c r="Y711" s="273"/>
      <c r="Z711" s="273"/>
      <c r="AA711" s="273"/>
      <c r="AB711" s="273"/>
      <c r="AC711" s="716">
        <f t="shared" si="146"/>
        <v>-43317</v>
      </c>
      <c r="AD711" s="716">
        <f t="shared" si="147"/>
        <v>-43317</v>
      </c>
      <c r="AE711" s="716">
        <f t="shared" si="148"/>
        <v>-43317</v>
      </c>
      <c r="AF711" s="716">
        <f t="shared" si="149"/>
        <v>1076</v>
      </c>
      <c r="AG711" s="716">
        <f t="shared" si="150"/>
        <v>1076</v>
      </c>
      <c r="AH711" s="716">
        <f t="shared" si="151"/>
        <v>1076</v>
      </c>
      <c r="AI711" s="716">
        <f t="shared" si="152"/>
        <v>1076</v>
      </c>
      <c r="AJ711" s="716">
        <f t="shared" si="153"/>
        <v>1076</v>
      </c>
      <c r="AK711" s="716">
        <f t="shared" si="154"/>
        <v>1076</v>
      </c>
      <c r="AL711" s="716">
        <f t="shared" si="155"/>
        <v>1076</v>
      </c>
      <c r="AM711" s="716">
        <f t="shared" si="156"/>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c r="J712" s="289" t="s">
        <v>592</v>
      </c>
      <c r="K712" s="273"/>
      <c r="L712" s="273"/>
      <c r="M712" s="273"/>
      <c r="N712" s="273"/>
      <c r="O712" s="273"/>
      <c r="P712" s="273"/>
      <c r="Q712" s="273"/>
      <c r="R712" s="361">
        <f t="shared" si="160"/>
        <v>44545</v>
      </c>
      <c r="S712" s="361">
        <f t="shared" si="160"/>
        <v>44545</v>
      </c>
      <c r="T712" s="361">
        <f t="shared" si="160"/>
        <v>44545</v>
      </c>
      <c r="U712" s="361">
        <f t="shared" si="160"/>
        <v>44545</v>
      </c>
      <c r="V712" s="273"/>
      <c r="W712" s="273"/>
      <c r="X712" s="273"/>
      <c r="Y712" s="273"/>
      <c r="Z712" s="273"/>
      <c r="AA712" s="273"/>
      <c r="AB712" s="273"/>
      <c r="AC712" s="716">
        <f t="shared" ref="AC712:AC743" si="161">MIN(363,INT((K712 - DATE(YEAR(K712),1,1))))+364*(YEAR(K712)-i_startyear)</f>
        <v>-43317</v>
      </c>
      <c r="AD712" s="716">
        <f t="shared" ref="AD712:AD743" si="162">MIN(363,INT((L712 - DATE(YEAR(L712),1,1))))+364*(YEAR(L712)-i_startyear)</f>
        <v>-43317</v>
      </c>
      <c r="AE712" s="716">
        <f t="shared" ref="AE712:AE743" si="163">MIN(363,INT((M712 - DATE(YEAR(M712),1,1))))+364*(YEAR(M712)-i_startyear)</f>
        <v>-43317</v>
      </c>
      <c r="AF712" s="716">
        <f t="shared" ref="AF712:AF743" si="164">MIN(363,INT((N712 - DATE(YEAR(N712),1,1))))+364*(YEAR(N712)-i_startyear)</f>
        <v>-43317</v>
      </c>
      <c r="AG712" s="716">
        <f t="shared" ref="AG712:AG743" si="165">MIN(363,INT((O712 - DATE(YEAR(O712),1,1))))+364*(YEAR(O712)-i_startyear)</f>
        <v>-43317</v>
      </c>
      <c r="AH712" s="716">
        <f t="shared" ref="AH712:AH743" si="166">MIN(363,INT((P712 - DATE(YEAR(P712),1,1))))+364*(YEAR(P712)-i_startyear)</f>
        <v>-43317</v>
      </c>
      <c r="AI712" s="716">
        <f t="shared" ref="AI712:AI743" si="167">MIN(363,INT((Q712 - DATE(YEAR(Q712),1,1))))+364*(YEAR(Q712)-i_startyear)</f>
        <v>-43317</v>
      </c>
      <c r="AJ712" s="716">
        <f t="shared" ref="AJ712:AJ743" si="168">MIN(363,INT((R712 - DATE(YEAR(R712),1,1))))+364*(YEAR(R712)-i_startyear)</f>
        <v>1076</v>
      </c>
      <c r="AK712" s="716">
        <f t="shared" ref="AK712:AK743" si="169">MIN(363,INT((S712 - DATE(YEAR(S712),1,1))))+364*(YEAR(S712)-i_startyear)</f>
        <v>1076</v>
      </c>
      <c r="AL712" s="716">
        <f t="shared" ref="AL712:AL743" si="170">MIN(363,INT((T712 - DATE(YEAR(T712),1,1))))+364*(YEAR(T712)-i_startyear)</f>
        <v>1076</v>
      </c>
      <c r="AM712" s="716">
        <f t="shared" ref="AM712:AM743" si="171">MIN(363,INT((U712 - DATE(YEAR(U712),1,1))))+364*(YEAR(U712)-i_startyear)</f>
        <v>1076</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v>3</v>
      </c>
      <c r="J713" s="289" t="s">
        <v>601</v>
      </c>
      <c r="K713" s="361">
        <f>DATE(YEAR(K710)+1,MONTH(K710),DAY(K710))</f>
        <v>44910</v>
      </c>
      <c r="L713" s="361">
        <f>DATE(YEAR(L710)+1,MONTH(L710),DAY(L710))</f>
        <v>44910</v>
      </c>
      <c r="M713" s="361">
        <f>DATE(YEAR(M710)+1,MONTH(M710),DAY(M710))</f>
        <v>44910</v>
      </c>
      <c r="N713" s="273"/>
      <c r="O713" s="273"/>
      <c r="P713" s="273"/>
      <c r="Q713" s="273"/>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1440</v>
      </c>
      <c r="AD713" s="716">
        <f t="shared" si="162"/>
        <v>1440</v>
      </c>
      <c r="AE713" s="716">
        <f t="shared" si="163"/>
        <v>1440</v>
      </c>
      <c r="AF713" s="716">
        <f t="shared" si="164"/>
        <v>-43317</v>
      </c>
      <c r="AG713" s="716">
        <f t="shared" si="165"/>
        <v>-43317</v>
      </c>
      <c r="AH713" s="716">
        <f t="shared" si="166"/>
        <v>-43317</v>
      </c>
      <c r="AI713" s="716">
        <f t="shared" si="167"/>
        <v>-43317</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591</v>
      </c>
      <c r="K714" s="273"/>
      <c r="L714" s="273"/>
      <c r="M714" s="273"/>
      <c r="N714" s="361">
        <f>DATE(YEAR(N711)+1,MONTH(N711),DAY(N711))</f>
        <v>44910</v>
      </c>
      <c r="O714" s="361">
        <f>DATE(YEAR(O711)+1,MONTH(O711),DAY(O711))</f>
        <v>44910</v>
      </c>
      <c r="P714" s="361">
        <f>DATE(YEAR(P711)+1,MONTH(P711),DAY(P711))</f>
        <v>44910</v>
      </c>
      <c r="Q714" s="361">
        <f>DATE(YEAR(Q711)+1,MONTH(Q711),DAY(Q711))</f>
        <v>44910</v>
      </c>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1440</v>
      </c>
      <c r="AG714" s="716">
        <f t="shared" si="165"/>
        <v>1440</v>
      </c>
      <c r="AH714" s="716">
        <f t="shared" si="166"/>
        <v>1440</v>
      </c>
      <c r="AI714" s="716">
        <f t="shared" si="167"/>
        <v>1440</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c r="J715" s="289" t="s">
        <v>592</v>
      </c>
      <c r="K715" s="273"/>
      <c r="L715" s="273"/>
      <c r="M715" s="273"/>
      <c r="N715" s="273"/>
      <c r="O715" s="273"/>
      <c r="P715" s="273"/>
      <c r="Q715" s="273"/>
      <c r="R715" s="361">
        <f t="shared" si="160"/>
        <v>44910</v>
      </c>
      <c r="S715" s="361">
        <f t="shared" si="160"/>
        <v>44910</v>
      </c>
      <c r="T715" s="361">
        <f t="shared" si="160"/>
        <v>44910</v>
      </c>
      <c r="U715" s="361">
        <f t="shared" si="160"/>
        <v>44910</v>
      </c>
      <c r="V715" s="273"/>
      <c r="W715" s="273"/>
      <c r="X715" s="273"/>
      <c r="Y715" s="273"/>
      <c r="Z715" s="273"/>
      <c r="AA715" s="273"/>
      <c r="AB715" s="273"/>
      <c r="AC715" s="716">
        <f t="shared" si="161"/>
        <v>-43317</v>
      </c>
      <c r="AD715" s="716">
        <f t="shared" si="162"/>
        <v>-43317</v>
      </c>
      <c r="AE715" s="716">
        <f t="shared" si="163"/>
        <v>-43317</v>
      </c>
      <c r="AF715" s="716">
        <f t="shared" si="164"/>
        <v>-43317</v>
      </c>
      <c r="AG715" s="716">
        <f t="shared" si="165"/>
        <v>-43317</v>
      </c>
      <c r="AH715" s="716">
        <f t="shared" si="166"/>
        <v>-43317</v>
      </c>
      <c r="AI715" s="716">
        <f t="shared" si="167"/>
        <v>-43317</v>
      </c>
      <c r="AJ715" s="716">
        <f t="shared" si="168"/>
        <v>1440</v>
      </c>
      <c r="AK715" s="716">
        <f t="shared" si="169"/>
        <v>1440</v>
      </c>
      <c r="AL715" s="716">
        <f t="shared" si="170"/>
        <v>1440</v>
      </c>
      <c r="AM715" s="716">
        <f t="shared" si="171"/>
        <v>1440</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v>4</v>
      </c>
      <c r="J716" s="289" t="s">
        <v>601</v>
      </c>
      <c r="K716" s="361">
        <f>DATE(YEAR(K713)+1,MONTH(K713),DAY(K713))</f>
        <v>45275</v>
      </c>
      <c r="L716" s="361">
        <f>DATE(YEAR(L713)+1,MONTH(L713),DAY(L713))</f>
        <v>45275</v>
      </c>
      <c r="M716" s="361">
        <f>DATE(YEAR(M713)+1,MONTH(M713),DAY(M713))</f>
        <v>45275</v>
      </c>
      <c r="N716" s="273"/>
      <c r="O716" s="273"/>
      <c r="P716" s="273"/>
      <c r="Q716" s="273"/>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1804</v>
      </c>
      <c r="AD716" s="716">
        <f t="shared" si="162"/>
        <v>1804</v>
      </c>
      <c r="AE716" s="716">
        <f t="shared" si="163"/>
        <v>1804</v>
      </c>
      <c r="AF716" s="716">
        <f t="shared" si="164"/>
        <v>-43317</v>
      </c>
      <c r="AG716" s="716">
        <f t="shared" si="165"/>
        <v>-43317</v>
      </c>
      <c r="AH716" s="716">
        <f t="shared" si="166"/>
        <v>-43317</v>
      </c>
      <c r="AI716" s="716">
        <f t="shared" si="167"/>
        <v>-43317</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591</v>
      </c>
      <c r="K717" s="273"/>
      <c r="L717" s="273"/>
      <c r="M717" s="273"/>
      <c r="N717" s="361">
        <f>DATE(YEAR(N714)+1,MONTH(N714),DAY(N714))</f>
        <v>45275</v>
      </c>
      <c r="O717" s="361">
        <f>DATE(YEAR(O714)+1,MONTH(O714),DAY(O714))</f>
        <v>45275</v>
      </c>
      <c r="P717" s="361">
        <f>DATE(YEAR(P714)+1,MONTH(P714),DAY(P714))</f>
        <v>45275</v>
      </c>
      <c r="Q717" s="361">
        <f>DATE(YEAR(Q714)+1,MONTH(Q714),DAY(Q714))</f>
        <v>45275</v>
      </c>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1804</v>
      </c>
      <c r="AG717" s="716">
        <f t="shared" si="165"/>
        <v>1804</v>
      </c>
      <c r="AH717" s="716">
        <f t="shared" si="166"/>
        <v>1804</v>
      </c>
      <c r="AI717" s="716">
        <f t="shared" si="167"/>
        <v>1804</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si="158"/>
        <v>4</v>
      </c>
      <c r="D718" s="268"/>
      <c r="E718" s="325"/>
      <c r="F718" s="325"/>
      <c r="G718" s="268"/>
      <c r="H718" s="273"/>
      <c r="I718" s="289"/>
      <c r="J718" s="289" t="s">
        <v>592</v>
      </c>
      <c r="K718" s="273"/>
      <c r="L718" s="273"/>
      <c r="M718" s="273"/>
      <c r="N718" s="273"/>
      <c r="O718" s="273"/>
      <c r="P718" s="273"/>
      <c r="Q718" s="273"/>
      <c r="R718" s="361">
        <f t="shared" si="160"/>
        <v>45275</v>
      </c>
      <c r="S718" s="361">
        <f t="shared" si="160"/>
        <v>45275</v>
      </c>
      <c r="T718" s="361">
        <f t="shared" si="160"/>
        <v>45275</v>
      </c>
      <c r="U718" s="361">
        <f t="shared" si="160"/>
        <v>45275</v>
      </c>
      <c r="V718" s="273"/>
      <c r="W718" s="273"/>
      <c r="X718" s="273"/>
      <c r="Y718" s="273"/>
      <c r="Z718" s="273"/>
      <c r="AA718" s="273"/>
      <c r="AB718" s="273"/>
      <c r="AC718" s="716">
        <f t="shared" si="161"/>
        <v>-43317</v>
      </c>
      <c r="AD718" s="716">
        <f t="shared" si="162"/>
        <v>-43317</v>
      </c>
      <c r="AE718" s="716">
        <f t="shared" si="163"/>
        <v>-43317</v>
      </c>
      <c r="AF718" s="716">
        <f t="shared" si="164"/>
        <v>-43317</v>
      </c>
      <c r="AG718" s="716">
        <f t="shared" si="165"/>
        <v>-43317</v>
      </c>
      <c r="AH718" s="716">
        <f t="shared" si="166"/>
        <v>-43317</v>
      </c>
      <c r="AI718" s="716">
        <f t="shared" si="167"/>
        <v>-43317</v>
      </c>
      <c r="AJ718" s="716">
        <f t="shared" si="168"/>
        <v>1804</v>
      </c>
      <c r="AK718" s="716">
        <f t="shared" si="169"/>
        <v>1804</v>
      </c>
      <c r="AL718" s="716">
        <f t="shared" si="170"/>
        <v>1804</v>
      </c>
      <c r="AM718" s="716">
        <f t="shared" si="171"/>
        <v>1804</v>
      </c>
      <c r="AN718" s="273"/>
      <c r="AO718" s="273"/>
      <c r="AP718" s="273"/>
      <c r="AQ718" s="268"/>
      <c r="AR718" s="255"/>
      <c r="AS718" s="243"/>
      <c r="AT718" s="243"/>
      <c r="AU718" s="243"/>
    </row>
    <row r="719" spans="1:47" outlineLevel="3" x14ac:dyDescent="0.35">
      <c r="A719" s="243"/>
      <c r="B719" s="252"/>
      <c r="C719" s="245">
        <f t="shared" ref="C719:C727" si="172">INT($C$233)+3</f>
        <v>4</v>
      </c>
      <c r="D719" s="268"/>
      <c r="E719" s="325"/>
      <c r="F719" s="325"/>
      <c r="G719" s="268"/>
      <c r="H719" s="273"/>
      <c r="I719" s="289">
        <v>5</v>
      </c>
      <c r="J719" s="289" t="s">
        <v>601</v>
      </c>
      <c r="K719" s="361">
        <f>DATE(YEAR(K716)+1,MONTH(K716),DAY(K716))</f>
        <v>45641</v>
      </c>
      <c r="L719" s="361">
        <f>DATE(YEAR(L716)+1,MONTH(L716),DAY(L716))</f>
        <v>45641</v>
      </c>
      <c r="M719" s="361">
        <f>DATE(YEAR(M716)+1,MONTH(M716),DAY(M716))</f>
        <v>45641</v>
      </c>
      <c r="N719" s="273"/>
      <c r="O719" s="273"/>
      <c r="P719" s="273"/>
      <c r="Q719" s="273"/>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2169</v>
      </c>
      <c r="AD719" s="716">
        <f t="shared" si="162"/>
        <v>2169</v>
      </c>
      <c r="AE719" s="716">
        <f t="shared" si="163"/>
        <v>2169</v>
      </c>
      <c r="AF719" s="716">
        <f t="shared" si="164"/>
        <v>-43317</v>
      </c>
      <c r="AG719" s="716">
        <f t="shared" si="165"/>
        <v>-43317</v>
      </c>
      <c r="AH719" s="716">
        <f t="shared" si="166"/>
        <v>-43317</v>
      </c>
      <c r="AI719" s="716">
        <f t="shared" si="167"/>
        <v>-43317</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591</v>
      </c>
      <c r="K720" s="273"/>
      <c r="L720" s="273"/>
      <c r="M720" s="273"/>
      <c r="N720" s="361">
        <f>DATE(YEAR(N717)+1,MONTH(N717),DAY(N717))</f>
        <v>45641</v>
      </c>
      <c r="O720" s="361">
        <f>DATE(YEAR(O717)+1,MONTH(O717),DAY(O717))</f>
        <v>45641</v>
      </c>
      <c r="P720" s="361">
        <f>DATE(YEAR(P717)+1,MONTH(P717),DAY(P717))</f>
        <v>45641</v>
      </c>
      <c r="Q720" s="361">
        <f>DATE(YEAR(Q717)+1,MONTH(Q717),DAY(Q717))</f>
        <v>45641</v>
      </c>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2169</v>
      </c>
      <c r="AG720" s="716">
        <f t="shared" si="165"/>
        <v>2169</v>
      </c>
      <c r="AH720" s="716">
        <f t="shared" si="166"/>
        <v>2169</v>
      </c>
      <c r="AI720" s="716">
        <f t="shared" si="167"/>
        <v>2169</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c r="J721" s="289" t="s">
        <v>592</v>
      </c>
      <c r="K721" s="273"/>
      <c r="L721" s="273"/>
      <c r="M721" s="273"/>
      <c r="N721" s="273"/>
      <c r="O721" s="273"/>
      <c r="P721" s="273"/>
      <c r="Q721" s="273"/>
      <c r="R721" s="361">
        <f t="shared" si="160"/>
        <v>45641</v>
      </c>
      <c r="S721" s="361">
        <f t="shared" si="160"/>
        <v>45641</v>
      </c>
      <c r="T721" s="361">
        <f t="shared" si="160"/>
        <v>45641</v>
      </c>
      <c r="U721" s="361">
        <f t="shared" si="160"/>
        <v>45641</v>
      </c>
      <c r="V721" s="273"/>
      <c r="W721" s="273"/>
      <c r="X721" s="273"/>
      <c r="Y721" s="273"/>
      <c r="Z721" s="273"/>
      <c r="AA721" s="273"/>
      <c r="AB721" s="273"/>
      <c r="AC721" s="716">
        <f t="shared" si="161"/>
        <v>-43317</v>
      </c>
      <c r="AD721" s="716">
        <f t="shared" si="162"/>
        <v>-43317</v>
      </c>
      <c r="AE721" s="716">
        <f t="shared" si="163"/>
        <v>-43317</v>
      </c>
      <c r="AF721" s="716">
        <f t="shared" si="164"/>
        <v>-43317</v>
      </c>
      <c r="AG721" s="716">
        <f t="shared" si="165"/>
        <v>-43317</v>
      </c>
      <c r="AH721" s="716">
        <f t="shared" si="166"/>
        <v>-43317</v>
      </c>
      <c r="AI721" s="716">
        <f t="shared" si="167"/>
        <v>-43317</v>
      </c>
      <c r="AJ721" s="716">
        <f t="shared" si="168"/>
        <v>2169</v>
      </c>
      <c r="AK721" s="716">
        <f t="shared" si="169"/>
        <v>2169</v>
      </c>
      <c r="AL721" s="716">
        <f t="shared" si="170"/>
        <v>2169</v>
      </c>
      <c r="AM721" s="716">
        <f t="shared" si="171"/>
        <v>2169</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v>6</v>
      </c>
      <c r="J722" s="289" t="s">
        <v>601</v>
      </c>
      <c r="K722" s="361">
        <f>DATE(YEAR(K719)+1,MONTH(K719),DAY(K719))</f>
        <v>46006</v>
      </c>
      <c r="L722" s="361">
        <f>DATE(YEAR(L719)+1,MONTH(L719),DAY(L719))</f>
        <v>46006</v>
      </c>
      <c r="M722" s="361">
        <f>DATE(YEAR(M719)+1,MONTH(M719),DAY(M719))</f>
        <v>46006</v>
      </c>
      <c r="N722" s="273"/>
      <c r="O722" s="273"/>
      <c r="P722" s="273"/>
      <c r="Q722" s="273"/>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2532</v>
      </c>
      <c r="AD722" s="716">
        <f t="shared" si="162"/>
        <v>2532</v>
      </c>
      <c r="AE722" s="716">
        <f t="shared" si="163"/>
        <v>2532</v>
      </c>
      <c r="AF722" s="716">
        <f t="shared" si="164"/>
        <v>-43317</v>
      </c>
      <c r="AG722" s="716">
        <f t="shared" si="165"/>
        <v>-43317</v>
      </c>
      <c r="AH722" s="716">
        <f t="shared" si="166"/>
        <v>-43317</v>
      </c>
      <c r="AI722" s="716">
        <f t="shared" si="167"/>
        <v>-43317</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591</v>
      </c>
      <c r="K723" s="273"/>
      <c r="L723" s="273"/>
      <c r="M723" s="273"/>
      <c r="N723" s="361">
        <f>DATE(YEAR(N720)+1,MONTH(N720),DAY(N720))</f>
        <v>46006</v>
      </c>
      <c r="O723" s="361">
        <f>DATE(YEAR(O720)+1,MONTH(O720),DAY(O720))</f>
        <v>46006</v>
      </c>
      <c r="P723" s="361">
        <f>DATE(YEAR(P720)+1,MONTH(P720),DAY(P720))</f>
        <v>46006</v>
      </c>
      <c r="Q723" s="361">
        <f>DATE(YEAR(Q720)+1,MONTH(Q720),DAY(Q720))</f>
        <v>46006</v>
      </c>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2532</v>
      </c>
      <c r="AG723" s="716">
        <f t="shared" si="165"/>
        <v>2532</v>
      </c>
      <c r="AH723" s="716">
        <f t="shared" si="166"/>
        <v>2532</v>
      </c>
      <c r="AI723" s="716">
        <f t="shared" si="167"/>
        <v>2532</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c r="J724" s="289" t="s">
        <v>592</v>
      </c>
      <c r="K724" s="273"/>
      <c r="L724" s="273"/>
      <c r="M724" s="273"/>
      <c r="N724" s="273"/>
      <c r="O724" s="273"/>
      <c r="P724" s="273"/>
      <c r="Q724" s="273"/>
      <c r="R724" s="361">
        <f t="shared" si="160"/>
        <v>46006</v>
      </c>
      <c r="S724" s="361">
        <f t="shared" si="160"/>
        <v>46006</v>
      </c>
      <c r="T724" s="361">
        <f t="shared" si="160"/>
        <v>46006</v>
      </c>
      <c r="U724" s="361">
        <f t="shared" si="160"/>
        <v>46006</v>
      </c>
      <c r="V724" s="273"/>
      <c r="W724" s="273"/>
      <c r="X724" s="273"/>
      <c r="Y724" s="273"/>
      <c r="Z724" s="273"/>
      <c r="AA724" s="273"/>
      <c r="AB724" s="273"/>
      <c r="AC724" s="716">
        <f t="shared" si="161"/>
        <v>-43317</v>
      </c>
      <c r="AD724" s="716">
        <f t="shared" si="162"/>
        <v>-43317</v>
      </c>
      <c r="AE724" s="716">
        <f t="shared" si="163"/>
        <v>-43317</v>
      </c>
      <c r="AF724" s="716">
        <f t="shared" si="164"/>
        <v>-43317</v>
      </c>
      <c r="AG724" s="716">
        <f t="shared" si="165"/>
        <v>-43317</v>
      </c>
      <c r="AH724" s="716">
        <f t="shared" si="166"/>
        <v>-43317</v>
      </c>
      <c r="AI724" s="716">
        <f t="shared" si="167"/>
        <v>-43317</v>
      </c>
      <c r="AJ724" s="716">
        <f t="shared" si="168"/>
        <v>2532</v>
      </c>
      <c r="AK724" s="716">
        <f t="shared" si="169"/>
        <v>2532</v>
      </c>
      <c r="AL724" s="716">
        <f t="shared" si="170"/>
        <v>2532</v>
      </c>
      <c r="AM724" s="716">
        <f t="shared" si="171"/>
        <v>2532</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v>7</v>
      </c>
      <c r="J725" s="289" t="s">
        <v>601</v>
      </c>
      <c r="K725" s="361">
        <f>DATE(YEAR(K722)+1,MONTH(K722),DAY(K722))</f>
        <v>46371</v>
      </c>
      <c r="L725" s="361">
        <f>DATE(YEAR(L722)+1,MONTH(L722),DAY(L722))</f>
        <v>46371</v>
      </c>
      <c r="M725" s="361">
        <f>DATE(YEAR(M722)+1,MONTH(M722),DAY(M722))</f>
        <v>46371</v>
      </c>
      <c r="N725" s="273"/>
      <c r="O725" s="273"/>
      <c r="P725" s="273"/>
      <c r="Q725" s="273"/>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2896</v>
      </c>
      <c r="AD725" s="716">
        <f t="shared" si="162"/>
        <v>2896</v>
      </c>
      <c r="AE725" s="716">
        <f t="shared" si="163"/>
        <v>2896</v>
      </c>
      <c r="AF725" s="716">
        <f t="shared" si="164"/>
        <v>-43317</v>
      </c>
      <c r="AG725" s="716">
        <f t="shared" si="165"/>
        <v>-43317</v>
      </c>
      <c r="AH725" s="716">
        <f t="shared" si="166"/>
        <v>-43317</v>
      </c>
      <c r="AI725" s="716">
        <f t="shared" si="167"/>
        <v>-43317</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591</v>
      </c>
      <c r="K726" s="273"/>
      <c r="L726" s="273"/>
      <c r="M726" s="273"/>
      <c r="N726" s="361">
        <f>DATE(YEAR(N723)+1,MONTH(N723),DAY(N723))</f>
        <v>46371</v>
      </c>
      <c r="O726" s="361">
        <f>DATE(YEAR(O723)+1,MONTH(O723),DAY(O723))</f>
        <v>46371</v>
      </c>
      <c r="P726" s="361">
        <f>DATE(YEAR(P723)+1,MONTH(P723),DAY(P723))</f>
        <v>46371</v>
      </c>
      <c r="Q726" s="361">
        <f>DATE(YEAR(Q723)+1,MONTH(Q723),DAY(Q723))</f>
        <v>46371</v>
      </c>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2896</v>
      </c>
      <c r="AG726" s="716">
        <f t="shared" si="165"/>
        <v>2896</v>
      </c>
      <c r="AH726" s="716">
        <f t="shared" si="166"/>
        <v>2896</v>
      </c>
      <c r="AI726" s="716">
        <f t="shared" si="167"/>
        <v>2896</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72"/>
        <v>4</v>
      </c>
      <c r="D727" s="268"/>
      <c r="E727" s="325"/>
      <c r="F727" s="325"/>
      <c r="G727" s="268"/>
      <c r="H727" s="273"/>
      <c r="I727" s="289"/>
      <c r="J727" s="289" t="s">
        <v>592</v>
      </c>
      <c r="K727" s="273"/>
      <c r="L727" s="273"/>
      <c r="M727" s="273"/>
      <c r="N727" s="273"/>
      <c r="O727" s="273"/>
      <c r="P727" s="273"/>
      <c r="Q727" s="273"/>
      <c r="R727" s="361">
        <f t="shared" si="160"/>
        <v>46371</v>
      </c>
      <c r="S727" s="361">
        <f t="shared" si="160"/>
        <v>46371</v>
      </c>
      <c r="T727" s="361">
        <f t="shared" si="160"/>
        <v>46371</v>
      </c>
      <c r="U727" s="361">
        <f t="shared" si="160"/>
        <v>46371</v>
      </c>
      <c r="V727" s="273"/>
      <c r="W727" s="273"/>
      <c r="X727" s="273"/>
      <c r="Y727" s="273"/>
      <c r="Z727" s="273"/>
      <c r="AA727" s="273"/>
      <c r="AB727" s="273"/>
      <c r="AC727" s="716">
        <f t="shared" si="161"/>
        <v>-43317</v>
      </c>
      <c r="AD727" s="716">
        <f t="shared" si="162"/>
        <v>-43317</v>
      </c>
      <c r="AE727" s="716">
        <f t="shared" si="163"/>
        <v>-43317</v>
      </c>
      <c r="AF727" s="716">
        <f t="shared" si="164"/>
        <v>-43317</v>
      </c>
      <c r="AG727" s="716">
        <f t="shared" si="165"/>
        <v>-43317</v>
      </c>
      <c r="AH727" s="716">
        <f t="shared" si="166"/>
        <v>-43317</v>
      </c>
      <c r="AI727" s="716">
        <f t="shared" si="167"/>
        <v>-43317</v>
      </c>
      <c r="AJ727" s="716">
        <f t="shared" si="168"/>
        <v>2896</v>
      </c>
      <c r="AK727" s="716">
        <f t="shared" si="169"/>
        <v>2896</v>
      </c>
      <c r="AL727" s="716">
        <f t="shared" si="170"/>
        <v>2896</v>
      </c>
      <c r="AM727" s="716">
        <f t="shared" si="171"/>
        <v>2896</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t="str">
        <f>H$254</f>
        <v>Spr</v>
      </c>
      <c r="I728" s="289">
        <v>0</v>
      </c>
      <c r="J728" s="289" t="s">
        <v>601</v>
      </c>
      <c r="K728" s="396">
        <v>43845</v>
      </c>
      <c r="L728" s="396">
        <v>43845</v>
      </c>
      <c r="M728" s="396">
        <v>43845</v>
      </c>
      <c r="N728" s="273"/>
      <c r="O728" s="273"/>
      <c r="P728" s="273"/>
      <c r="Q728" s="273"/>
      <c r="R728" s="396">
        <v>43845</v>
      </c>
      <c r="S728" s="396">
        <v>43845</v>
      </c>
      <c r="T728" s="396">
        <v>43845</v>
      </c>
      <c r="U728" s="396">
        <v>43845</v>
      </c>
      <c r="V728" s="273"/>
      <c r="W728" s="273"/>
      <c r="X728" s="273" t="b">
        <f t="shared" ref="X728:AA730" si="173">R728&lt;(MAX(R$274:R$281)+MAX($I$355*R$355,$I$356*R$356,$I$357*R$357))</f>
        <v>0</v>
      </c>
      <c r="Y728" s="273" t="b">
        <f t="shared" si="173"/>
        <v>0</v>
      </c>
      <c r="Z728" s="273" t="b">
        <f t="shared" si="173"/>
        <v>0</v>
      </c>
      <c r="AA728" s="273" t="b">
        <f t="shared" si="173"/>
        <v>0</v>
      </c>
      <c r="AB728" s="273"/>
      <c r="AC728" s="716">
        <f t="shared" si="161"/>
        <v>378</v>
      </c>
      <c r="AD728" s="716">
        <f t="shared" si="162"/>
        <v>378</v>
      </c>
      <c r="AE728" s="716">
        <f t="shared" si="163"/>
        <v>378</v>
      </c>
      <c r="AF728" s="716">
        <f t="shared" si="164"/>
        <v>-43317</v>
      </c>
      <c r="AG728" s="716">
        <f t="shared" si="165"/>
        <v>-43317</v>
      </c>
      <c r="AH728" s="716">
        <f t="shared" si="166"/>
        <v>-43317</v>
      </c>
      <c r="AI728" s="716">
        <f t="shared" si="167"/>
        <v>-43317</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591</v>
      </c>
      <c r="K729" s="273"/>
      <c r="L729" s="273"/>
      <c r="M729" s="273"/>
      <c r="N729" s="396">
        <v>43845</v>
      </c>
      <c r="O729" s="396">
        <v>43845</v>
      </c>
      <c r="P729" s="396">
        <v>43845</v>
      </c>
      <c r="Q729" s="396">
        <v>43845</v>
      </c>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378</v>
      </c>
      <c r="AG729" s="716">
        <f t="shared" si="165"/>
        <v>378</v>
      </c>
      <c r="AH729" s="716">
        <f t="shared" si="166"/>
        <v>378</v>
      </c>
      <c r="AI729" s="716">
        <f t="shared" si="167"/>
        <v>378</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89"/>
      <c r="I730" s="289"/>
      <c r="J730" s="289" t="s">
        <v>592</v>
      </c>
      <c r="K730" s="273"/>
      <c r="L730" s="273"/>
      <c r="M730" s="273"/>
      <c r="N730" s="273"/>
      <c r="O730" s="273"/>
      <c r="P730" s="273"/>
      <c r="Q730" s="273"/>
      <c r="R730" s="396">
        <v>43845</v>
      </c>
      <c r="S730" s="396">
        <v>43845</v>
      </c>
      <c r="T730" s="396">
        <v>43845</v>
      </c>
      <c r="U730" s="396">
        <v>43845</v>
      </c>
      <c r="V730" s="273"/>
      <c r="W730" s="273"/>
      <c r="X730" s="273" t="b">
        <f t="shared" si="173"/>
        <v>0</v>
      </c>
      <c r="Y730" s="273" t="b">
        <f t="shared" si="173"/>
        <v>0</v>
      </c>
      <c r="Z730" s="273" t="b">
        <f t="shared" si="173"/>
        <v>0</v>
      </c>
      <c r="AA730" s="273" t="b">
        <f t="shared" si="173"/>
        <v>0</v>
      </c>
      <c r="AB730" s="273"/>
      <c r="AC730" s="716">
        <f t="shared" si="161"/>
        <v>-43317</v>
      </c>
      <c r="AD730" s="716">
        <f t="shared" si="162"/>
        <v>-43317</v>
      </c>
      <c r="AE730" s="716">
        <f t="shared" si="163"/>
        <v>-43317</v>
      </c>
      <c r="AF730" s="716">
        <f t="shared" si="164"/>
        <v>-43317</v>
      </c>
      <c r="AG730" s="716">
        <f t="shared" si="165"/>
        <v>-43317</v>
      </c>
      <c r="AH730" s="716">
        <f t="shared" si="166"/>
        <v>-43317</v>
      </c>
      <c r="AI730" s="716">
        <f t="shared" si="167"/>
        <v>-43317</v>
      </c>
      <c r="AJ730" s="716">
        <f t="shared" si="168"/>
        <v>378</v>
      </c>
      <c r="AK730" s="716">
        <f t="shared" si="169"/>
        <v>378</v>
      </c>
      <c r="AL730" s="716">
        <f t="shared" si="170"/>
        <v>378</v>
      </c>
      <c r="AM730" s="716">
        <f t="shared" si="171"/>
        <v>378</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v>1</v>
      </c>
      <c r="J731" s="289" t="s">
        <v>601</v>
      </c>
      <c r="K731" s="361">
        <f>DATE(YEAR(K728)+1,MONTH(K728),DAY(K728))</f>
        <v>44211</v>
      </c>
      <c r="L731" s="361">
        <f>DATE(YEAR(L728)+1,MONTH(L728),DAY(L728))</f>
        <v>44211</v>
      </c>
      <c r="M731" s="361">
        <f>DATE(YEAR(M728)+1,MONTH(M728),DAY(M728))</f>
        <v>44211</v>
      </c>
      <c r="N731" s="273"/>
      <c r="O731" s="273"/>
      <c r="P731" s="273"/>
      <c r="Q731" s="273"/>
      <c r="R731" s="361">
        <f t="shared" ref="R731:U751" si="174">DATE(YEAR(R728)+1,MONTH(R728),DAY(R728))</f>
        <v>44211</v>
      </c>
      <c r="S731" s="361">
        <f t="shared" si="174"/>
        <v>44211</v>
      </c>
      <c r="T731" s="361">
        <f t="shared" si="174"/>
        <v>44211</v>
      </c>
      <c r="U731" s="361">
        <f t="shared" si="174"/>
        <v>44211</v>
      </c>
      <c r="V731" s="273"/>
      <c r="W731" s="273"/>
      <c r="X731" s="273"/>
      <c r="Y731" s="273"/>
      <c r="Z731" s="273"/>
      <c r="AA731" s="273"/>
      <c r="AB731" s="273"/>
      <c r="AC731" s="716">
        <f t="shared" si="161"/>
        <v>742</v>
      </c>
      <c r="AD731" s="716">
        <f t="shared" si="162"/>
        <v>742</v>
      </c>
      <c r="AE731" s="716">
        <f t="shared" si="163"/>
        <v>742</v>
      </c>
      <c r="AF731" s="716">
        <f t="shared" si="164"/>
        <v>-43317</v>
      </c>
      <c r="AG731" s="716">
        <f t="shared" si="165"/>
        <v>-43317</v>
      </c>
      <c r="AH731" s="716">
        <f t="shared" si="166"/>
        <v>-43317</v>
      </c>
      <c r="AI731" s="716">
        <f t="shared" si="167"/>
        <v>-43317</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591</v>
      </c>
      <c r="K732" s="273"/>
      <c r="L732" s="273"/>
      <c r="M732" s="273"/>
      <c r="N732" s="361">
        <f>DATE(YEAR(N729)+1,MONTH(N729),DAY(N729))</f>
        <v>44211</v>
      </c>
      <c r="O732" s="361">
        <f>DATE(YEAR(O729)+1,MONTH(O729),DAY(O729))</f>
        <v>44211</v>
      </c>
      <c r="P732" s="361">
        <f>DATE(YEAR(P729)+1,MONTH(P729),DAY(P729))</f>
        <v>44211</v>
      </c>
      <c r="Q732" s="361">
        <f>DATE(YEAR(Q729)+1,MONTH(Q729),DAY(Q729))</f>
        <v>44211</v>
      </c>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742</v>
      </c>
      <c r="AG732" s="716">
        <f t="shared" si="165"/>
        <v>742</v>
      </c>
      <c r="AH732" s="716">
        <f t="shared" si="166"/>
        <v>742</v>
      </c>
      <c r="AI732" s="716">
        <f t="shared" si="167"/>
        <v>742</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c r="J733" s="289" t="s">
        <v>592</v>
      </c>
      <c r="K733" s="273"/>
      <c r="L733" s="273"/>
      <c r="M733" s="273"/>
      <c r="N733" s="273"/>
      <c r="O733" s="273"/>
      <c r="P733" s="273"/>
      <c r="Q733" s="273"/>
      <c r="R733" s="361">
        <f t="shared" si="174"/>
        <v>44211</v>
      </c>
      <c r="S733" s="361">
        <f t="shared" si="174"/>
        <v>44211</v>
      </c>
      <c r="T733" s="361">
        <f t="shared" si="174"/>
        <v>44211</v>
      </c>
      <c r="U733" s="361">
        <f t="shared" si="174"/>
        <v>44211</v>
      </c>
      <c r="V733" s="273"/>
      <c r="W733" s="273"/>
      <c r="X733" s="273"/>
      <c r="Y733" s="273"/>
      <c r="Z733" s="273"/>
      <c r="AA733" s="273"/>
      <c r="AB733" s="273"/>
      <c r="AC733" s="716">
        <f t="shared" si="161"/>
        <v>-43317</v>
      </c>
      <c r="AD733" s="716">
        <f t="shared" si="162"/>
        <v>-43317</v>
      </c>
      <c r="AE733" s="716">
        <f t="shared" si="163"/>
        <v>-43317</v>
      </c>
      <c r="AF733" s="716">
        <f t="shared" si="164"/>
        <v>-43317</v>
      </c>
      <c r="AG733" s="716">
        <f t="shared" si="165"/>
        <v>-43317</v>
      </c>
      <c r="AH733" s="716">
        <f t="shared" si="166"/>
        <v>-43317</v>
      </c>
      <c r="AI733" s="716">
        <f t="shared" si="167"/>
        <v>-43317</v>
      </c>
      <c r="AJ733" s="716">
        <f t="shared" si="168"/>
        <v>742</v>
      </c>
      <c r="AK733" s="716">
        <f t="shared" si="169"/>
        <v>742</v>
      </c>
      <c r="AL733" s="716">
        <f t="shared" si="170"/>
        <v>742</v>
      </c>
      <c r="AM733" s="716">
        <f t="shared" si="171"/>
        <v>742</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v>2</v>
      </c>
      <c r="J734" s="289" t="s">
        <v>601</v>
      </c>
      <c r="K734" s="361">
        <f>DATE(YEAR(K731)+1,MONTH(K731),DAY(K731))</f>
        <v>44576</v>
      </c>
      <c r="L734" s="361">
        <f>DATE(YEAR(L731)+1,MONTH(L731),DAY(L731))</f>
        <v>44576</v>
      </c>
      <c r="M734" s="361">
        <f>DATE(YEAR(M731)+1,MONTH(M731),DAY(M731))</f>
        <v>44576</v>
      </c>
      <c r="N734" s="273"/>
      <c r="O734" s="273"/>
      <c r="P734" s="273"/>
      <c r="Q734" s="273"/>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1106</v>
      </c>
      <c r="AD734" s="716">
        <f t="shared" si="162"/>
        <v>1106</v>
      </c>
      <c r="AE734" s="716">
        <f t="shared" si="163"/>
        <v>1106</v>
      </c>
      <c r="AF734" s="716">
        <f t="shared" si="164"/>
        <v>-43317</v>
      </c>
      <c r="AG734" s="716">
        <f t="shared" si="165"/>
        <v>-43317</v>
      </c>
      <c r="AH734" s="716">
        <f t="shared" si="166"/>
        <v>-43317</v>
      </c>
      <c r="AI734" s="716">
        <f t="shared" si="167"/>
        <v>-43317</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591</v>
      </c>
      <c r="K735" s="273"/>
      <c r="L735" s="273"/>
      <c r="M735" s="273"/>
      <c r="N735" s="361">
        <f>DATE(YEAR(N732)+1,MONTH(N732),DAY(N732))</f>
        <v>44576</v>
      </c>
      <c r="O735" s="361">
        <f>DATE(YEAR(O732)+1,MONTH(O732),DAY(O732))</f>
        <v>44576</v>
      </c>
      <c r="P735" s="361">
        <f>DATE(YEAR(P732)+1,MONTH(P732),DAY(P732))</f>
        <v>44576</v>
      </c>
      <c r="Q735" s="361">
        <f>DATE(YEAR(Q732)+1,MONTH(Q732),DAY(Q732))</f>
        <v>44576</v>
      </c>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1106</v>
      </c>
      <c r="AG735" s="716">
        <f t="shared" si="165"/>
        <v>1106</v>
      </c>
      <c r="AH735" s="716">
        <f t="shared" si="166"/>
        <v>1106</v>
      </c>
      <c r="AI735" s="716">
        <f t="shared" si="167"/>
        <v>1106</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c r="J736" s="289" t="s">
        <v>592</v>
      </c>
      <c r="K736" s="273"/>
      <c r="L736" s="273"/>
      <c r="M736" s="273"/>
      <c r="N736" s="273"/>
      <c r="O736" s="273"/>
      <c r="P736" s="273"/>
      <c r="Q736" s="273"/>
      <c r="R736" s="361">
        <f t="shared" si="174"/>
        <v>44576</v>
      </c>
      <c r="S736" s="361">
        <f t="shared" si="174"/>
        <v>44576</v>
      </c>
      <c r="T736" s="361">
        <f t="shared" si="174"/>
        <v>44576</v>
      </c>
      <c r="U736" s="361">
        <f t="shared" si="174"/>
        <v>44576</v>
      </c>
      <c r="V736" s="273"/>
      <c r="W736" s="273"/>
      <c r="X736" s="273"/>
      <c r="Y736" s="273"/>
      <c r="Z736" s="273"/>
      <c r="AA736" s="273"/>
      <c r="AB736" s="273"/>
      <c r="AC736" s="716">
        <f t="shared" si="161"/>
        <v>-43317</v>
      </c>
      <c r="AD736" s="716">
        <f t="shared" si="162"/>
        <v>-43317</v>
      </c>
      <c r="AE736" s="716">
        <f t="shared" si="163"/>
        <v>-43317</v>
      </c>
      <c r="AF736" s="716">
        <f t="shared" si="164"/>
        <v>-43317</v>
      </c>
      <c r="AG736" s="716">
        <f t="shared" si="165"/>
        <v>-43317</v>
      </c>
      <c r="AH736" s="716">
        <f t="shared" si="166"/>
        <v>-43317</v>
      </c>
      <c r="AI736" s="716">
        <f t="shared" si="167"/>
        <v>-43317</v>
      </c>
      <c r="AJ736" s="716">
        <f t="shared" si="168"/>
        <v>1106</v>
      </c>
      <c r="AK736" s="716">
        <f t="shared" si="169"/>
        <v>1106</v>
      </c>
      <c r="AL736" s="716">
        <f t="shared" si="170"/>
        <v>1106</v>
      </c>
      <c r="AM736" s="716">
        <f t="shared" si="171"/>
        <v>1106</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v>3</v>
      </c>
      <c r="J737" s="289" t="s">
        <v>601</v>
      </c>
      <c r="K737" s="361">
        <f>DATE(YEAR(K734)+1,MONTH(K734),DAY(K734))</f>
        <v>44941</v>
      </c>
      <c r="L737" s="361">
        <f>DATE(YEAR(L734)+1,MONTH(L734),DAY(L734))</f>
        <v>44941</v>
      </c>
      <c r="M737" s="361">
        <f>DATE(YEAR(M734)+1,MONTH(M734),DAY(M734))</f>
        <v>44941</v>
      </c>
      <c r="N737" s="273"/>
      <c r="O737" s="273"/>
      <c r="P737" s="273"/>
      <c r="Q737" s="273"/>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1470</v>
      </c>
      <c r="AD737" s="716">
        <f t="shared" si="162"/>
        <v>1470</v>
      </c>
      <c r="AE737" s="716">
        <f t="shared" si="163"/>
        <v>1470</v>
      </c>
      <c r="AF737" s="716">
        <f t="shared" si="164"/>
        <v>-43317</v>
      </c>
      <c r="AG737" s="716">
        <f t="shared" si="165"/>
        <v>-43317</v>
      </c>
      <c r="AH737" s="716">
        <f t="shared" si="166"/>
        <v>-43317</v>
      </c>
      <c r="AI737" s="716">
        <f t="shared" si="167"/>
        <v>-43317</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591</v>
      </c>
      <c r="K738" s="273"/>
      <c r="L738" s="273"/>
      <c r="M738" s="273"/>
      <c r="N738" s="361">
        <f>DATE(YEAR(N735)+1,MONTH(N735),DAY(N735))</f>
        <v>44941</v>
      </c>
      <c r="O738" s="361">
        <f>DATE(YEAR(O735)+1,MONTH(O735),DAY(O735))</f>
        <v>44941</v>
      </c>
      <c r="P738" s="361">
        <f>DATE(YEAR(P735)+1,MONTH(P735),DAY(P735))</f>
        <v>44941</v>
      </c>
      <c r="Q738" s="361">
        <f>DATE(YEAR(Q735)+1,MONTH(Q735),DAY(Q735))</f>
        <v>44941</v>
      </c>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1470</v>
      </c>
      <c r="AG738" s="716">
        <f t="shared" si="165"/>
        <v>1470</v>
      </c>
      <c r="AH738" s="716">
        <f t="shared" si="166"/>
        <v>1470</v>
      </c>
      <c r="AI738" s="716">
        <f t="shared" si="167"/>
        <v>1470</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c r="J739" s="289" t="s">
        <v>592</v>
      </c>
      <c r="K739" s="273"/>
      <c r="L739" s="273"/>
      <c r="M739" s="273"/>
      <c r="N739" s="273"/>
      <c r="O739" s="273"/>
      <c r="P739" s="273"/>
      <c r="Q739" s="273"/>
      <c r="R739" s="361">
        <f t="shared" si="174"/>
        <v>44941</v>
      </c>
      <c r="S739" s="361">
        <f t="shared" si="174"/>
        <v>44941</v>
      </c>
      <c r="T739" s="361">
        <f t="shared" si="174"/>
        <v>44941</v>
      </c>
      <c r="U739" s="361">
        <f t="shared" si="174"/>
        <v>44941</v>
      </c>
      <c r="V739" s="273"/>
      <c r="W739" s="273"/>
      <c r="X739" s="273"/>
      <c r="Y739" s="273"/>
      <c r="Z739" s="273"/>
      <c r="AA739" s="273"/>
      <c r="AB739" s="273"/>
      <c r="AC739" s="716">
        <f t="shared" si="161"/>
        <v>-43317</v>
      </c>
      <c r="AD739" s="716">
        <f t="shared" si="162"/>
        <v>-43317</v>
      </c>
      <c r="AE739" s="716">
        <f t="shared" si="163"/>
        <v>-43317</v>
      </c>
      <c r="AF739" s="716">
        <f t="shared" si="164"/>
        <v>-43317</v>
      </c>
      <c r="AG739" s="716">
        <f t="shared" si="165"/>
        <v>-43317</v>
      </c>
      <c r="AH739" s="716">
        <f t="shared" si="166"/>
        <v>-43317</v>
      </c>
      <c r="AI739" s="716">
        <f t="shared" si="167"/>
        <v>-43317</v>
      </c>
      <c r="AJ739" s="716">
        <f t="shared" si="168"/>
        <v>1470</v>
      </c>
      <c r="AK739" s="716">
        <f t="shared" si="169"/>
        <v>1470</v>
      </c>
      <c r="AL739" s="716">
        <f t="shared" si="170"/>
        <v>1470</v>
      </c>
      <c r="AM739" s="716">
        <f t="shared" si="171"/>
        <v>1470</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v>4</v>
      </c>
      <c r="J740" s="289" t="s">
        <v>601</v>
      </c>
      <c r="K740" s="361">
        <f>DATE(YEAR(K737)+1,MONTH(K737),DAY(K737))</f>
        <v>45306</v>
      </c>
      <c r="L740" s="361">
        <f>DATE(YEAR(L737)+1,MONTH(L737),DAY(L737))</f>
        <v>45306</v>
      </c>
      <c r="M740" s="361">
        <f>DATE(YEAR(M737)+1,MONTH(M737),DAY(M737))</f>
        <v>45306</v>
      </c>
      <c r="N740" s="273"/>
      <c r="O740" s="273"/>
      <c r="P740" s="273"/>
      <c r="Q740" s="273"/>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1834</v>
      </c>
      <c r="AD740" s="716">
        <f t="shared" si="162"/>
        <v>1834</v>
      </c>
      <c r="AE740" s="716">
        <f t="shared" si="163"/>
        <v>1834</v>
      </c>
      <c r="AF740" s="716">
        <f t="shared" si="164"/>
        <v>-43317</v>
      </c>
      <c r="AG740" s="716">
        <f t="shared" si="165"/>
        <v>-43317</v>
      </c>
      <c r="AH740" s="716">
        <f t="shared" si="166"/>
        <v>-43317</v>
      </c>
      <c r="AI740" s="716">
        <f t="shared" si="167"/>
        <v>-43317</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591</v>
      </c>
      <c r="K741" s="273"/>
      <c r="L741" s="273"/>
      <c r="M741" s="273"/>
      <c r="N741" s="361">
        <f>DATE(YEAR(N738)+1,MONTH(N738),DAY(N738))</f>
        <v>45306</v>
      </c>
      <c r="O741" s="361">
        <f>DATE(YEAR(O738)+1,MONTH(O738),DAY(O738))</f>
        <v>45306</v>
      </c>
      <c r="P741" s="361">
        <f>DATE(YEAR(P738)+1,MONTH(P738),DAY(P738))</f>
        <v>45306</v>
      </c>
      <c r="Q741" s="361">
        <f>DATE(YEAR(Q738)+1,MONTH(Q738),DAY(Q738))</f>
        <v>45306</v>
      </c>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1834</v>
      </c>
      <c r="AG741" s="716">
        <f t="shared" si="165"/>
        <v>1834</v>
      </c>
      <c r="AH741" s="716">
        <f t="shared" si="166"/>
        <v>1834</v>
      </c>
      <c r="AI741" s="716">
        <f t="shared" si="167"/>
        <v>1834</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si="158"/>
        <v>4</v>
      </c>
      <c r="D742" s="268"/>
      <c r="E742" s="325"/>
      <c r="F742" s="325"/>
      <c r="G742" s="268"/>
      <c r="H742" s="273"/>
      <c r="I742" s="289"/>
      <c r="J742" s="289" t="s">
        <v>592</v>
      </c>
      <c r="K742" s="273"/>
      <c r="L742" s="273"/>
      <c r="M742" s="273"/>
      <c r="N742" s="273"/>
      <c r="O742" s="273"/>
      <c r="P742" s="273"/>
      <c r="Q742" s="273"/>
      <c r="R742" s="361">
        <f t="shared" si="174"/>
        <v>45306</v>
      </c>
      <c r="S742" s="361">
        <f t="shared" si="174"/>
        <v>45306</v>
      </c>
      <c r="T742" s="361">
        <f t="shared" si="174"/>
        <v>45306</v>
      </c>
      <c r="U742" s="361">
        <f t="shared" si="174"/>
        <v>45306</v>
      </c>
      <c r="V742" s="273"/>
      <c r="W742" s="273"/>
      <c r="X742" s="273"/>
      <c r="Y742" s="273"/>
      <c r="Z742" s="273"/>
      <c r="AA742" s="273"/>
      <c r="AB742" s="273"/>
      <c r="AC742" s="716">
        <f t="shared" si="161"/>
        <v>-43317</v>
      </c>
      <c r="AD742" s="716">
        <f t="shared" si="162"/>
        <v>-43317</v>
      </c>
      <c r="AE742" s="716">
        <f t="shared" si="163"/>
        <v>-43317</v>
      </c>
      <c r="AF742" s="716">
        <f t="shared" si="164"/>
        <v>-43317</v>
      </c>
      <c r="AG742" s="716">
        <f t="shared" si="165"/>
        <v>-43317</v>
      </c>
      <c r="AH742" s="716">
        <f t="shared" si="166"/>
        <v>-43317</v>
      </c>
      <c r="AI742" s="716">
        <f t="shared" si="167"/>
        <v>-43317</v>
      </c>
      <c r="AJ742" s="716">
        <f t="shared" si="168"/>
        <v>1834</v>
      </c>
      <c r="AK742" s="716">
        <f t="shared" si="169"/>
        <v>1834</v>
      </c>
      <c r="AL742" s="716">
        <f t="shared" si="170"/>
        <v>1834</v>
      </c>
      <c r="AM742" s="716">
        <f t="shared" si="171"/>
        <v>1834</v>
      </c>
      <c r="AN742" s="273"/>
      <c r="AO742" s="273"/>
      <c r="AP742" s="273"/>
      <c r="AQ742" s="268"/>
      <c r="AR742" s="255"/>
      <c r="AS742" s="243"/>
      <c r="AT742" s="243"/>
      <c r="AU742" s="243"/>
    </row>
    <row r="743" spans="1:47" outlineLevel="3" x14ac:dyDescent="0.35">
      <c r="A743" s="243"/>
      <c r="B743" s="252"/>
      <c r="C743" s="245">
        <f t="shared" ref="C743:C751" si="175">INT($C$233)+3</f>
        <v>4</v>
      </c>
      <c r="D743" s="268"/>
      <c r="E743" s="325"/>
      <c r="F743" s="325"/>
      <c r="G743" s="268"/>
      <c r="H743" s="273"/>
      <c r="I743" s="289">
        <v>5</v>
      </c>
      <c r="J743" s="289" t="s">
        <v>601</v>
      </c>
      <c r="K743" s="361">
        <f>DATE(YEAR(K740)+1,MONTH(K740),DAY(K740))</f>
        <v>45672</v>
      </c>
      <c r="L743" s="361">
        <f>DATE(YEAR(L740)+1,MONTH(L740),DAY(L740))</f>
        <v>45672</v>
      </c>
      <c r="M743" s="361">
        <f>DATE(YEAR(M740)+1,MONTH(M740),DAY(M740))</f>
        <v>45672</v>
      </c>
      <c r="N743" s="273"/>
      <c r="O743" s="273"/>
      <c r="P743" s="273"/>
      <c r="Q743" s="273"/>
      <c r="R743" s="361">
        <f t="shared" si="174"/>
        <v>45672</v>
      </c>
      <c r="S743" s="361">
        <f t="shared" si="174"/>
        <v>45672</v>
      </c>
      <c r="T743" s="361">
        <f t="shared" si="174"/>
        <v>45672</v>
      </c>
      <c r="U743" s="361">
        <f t="shared" si="174"/>
        <v>45672</v>
      </c>
      <c r="V743" s="273"/>
      <c r="W743" s="273"/>
      <c r="X743" s="273"/>
      <c r="Y743" s="273"/>
      <c r="Z743" s="273"/>
      <c r="AA743" s="273"/>
      <c r="AB743" s="273"/>
      <c r="AC743" s="716">
        <f t="shared" si="161"/>
        <v>2198</v>
      </c>
      <c r="AD743" s="716">
        <f t="shared" si="162"/>
        <v>2198</v>
      </c>
      <c r="AE743" s="716">
        <f t="shared" si="163"/>
        <v>2198</v>
      </c>
      <c r="AF743" s="716">
        <f t="shared" si="164"/>
        <v>-43317</v>
      </c>
      <c r="AG743" s="716">
        <f t="shared" si="165"/>
        <v>-43317</v>
      </c>
      <c r="AH743" s="716">
        <f t="shared" si="166"/>
        <v>-43317</v>
      </c>
      <c r="AI743" s="716">
        <f t="shared" si="167"/>
        <v>-43317</v>
      </c>
      <c r="AJ743" s="716">
        <f t="shared" si="168"/>
        <v>2198</v>
      </c>
      <c r="AK743" s="716">
        <f t="shared" si="169"/>
        <v>2198</v>
      </c>
      <c r="AL743" s="716">
        <f t="shared" si="170"/>
        <v>2198</v>
      </c>
      <c r="AM743" s="716">
        <f t="shared" si="171"/>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591</v>
      </c>
      <c r="K744" s="273"/>
      <c r="L744" s="273"/>
      <c r="M744" s="273"/>
      <c r="N744" s="361">
        <f>DATE(YEAR(N741)+1,MONTH(N741),DAY(N741))</f>
        <v>45672</v>
      </c>
      <c r="O744" s="361">
        <f>DATE(YEAR(O741)+1,MONTH(O741),DAY(O741))</f>
        <v>45672</v>
      </c>
      <c r="P744" s="361">
        <f>DATE(YEAR(P741)+1,MONTH(P741),DAY(P741))</f>
        <v>45672</v>
      </c>
      <c r="Q744" s="361">
        <f>DATE(YEAR(Q741)+1,MONTH(Q741),DAY(Q741))</f>
        <v>45672</v>
      </c>
      <c r="R744" s="361">
        <f t="shared" si="174"/>
        <v>45672</v>
      </c>
      <c r="S744" s="361">
        <f t="shared" si="174"/>
        <v>45672</v>
      </c>
      <c r="T744" s="361">
        <f t="shared" si="174"/>
        <v>45672</v>
      </c>
      <c r="U744" s="361">
        <f t="shared" si="174"/>
        <v>45672</v>
      </c>
      <c r="V744" s="273"/>
      <c r="W744" s="273"/>
      <c r="X744" s="273"/>
      <c r="Y744" s="273"/>
      <c r="Z744" s="273"/>
      <c r="AA744" s="273"/>
      <c r="AB744" s="273"/>
      <c r="AC744" s="716">
        <f t="shared" ref="AC744:AC751" si="176">MIN(363,INT((K744 - DATE(YEAR(K744),1,1))))+364*(YEAR(K744)-i_startyear)</f>
        <v>-43317</v>
      </c>
      <c r="AD744" s="716">
        <f t="shared" ref="AD744:AD751" si="177">MIN(363,INT((L744 - DATE(YEAR(L744),1,1))))+364*(YEAR(L744)-i_startyear)</f>
        <v>-43317</v>
      </c>
      <c r="AE744" s="716">
        <f t="shared" ref="AE744:AE751" si="178">MIN(363,INT((M744 - DATE(YEAR(M744),1,1))))+364*(YEAR(M744)-i_startyear)</f>
        <v>-43317</v>
      </c>
      <c r="AF744" s="716">
        <f t="shared" ref="AF744:AF751" si="179">MIN(363,INT((N744 - DATE(YEAR(N744),1,1))))+364*(YEAR(N744)-i_startyear)</f>
        <v>2198</v>
      </c>
      <c r="AG744" s="716">
        <f t="shared" ref="AG744:AG751" si="180">MIN(363,INT((O744 - DATE(YEAR(O744),1,1))))+364*(YEAR(O744)-i_startyear)</f>
        <v>2198</v>
      </c>
      <c r="AH744" s="716">
        <f t="shared" ref="AH744:AH751" si="181">MIN(363,INT((P744 - DATE(YEAR(P744),1,1))))+364*(YEAR(P744)-i_startyear)</f>
        <v>2198</v>
      </c>
      <c r="AI744" s="716">
        <f t="shared" ref="AI744:AI751" si="182">MIN(363,INT((Q744 - DATE(YEAR(Q744),1,1))))+364*(YEAR(Q744)-i_startyear)</f>
        <v>2198</v>
      </c>
      <c r="AJ744" s="716">
        <f t="shared" ref="AJ744:AJ751" si="183">MIN(363,INT((R744 - DATE(YEAR(R744),1,1))))+364*(YEAR(R744)-i_startyear)</f>
        <v>2198</v>
      </c>
      <c r="AK744" s="716">
        <f t="shared" ref="AK744:AK751" si="184">MIN(363,INT((S744 - DATE(YEAR(S744),1,1))))+364*(YEAR(S744)-i_startyear)</f>
        <v>2198</v>
      </c>
      <c r="AL744" s="716">
        <f t="shared" ref="AL744:AL751" si="185">MIN(363,INT((T744 - DATE(YEAR(T744),1,1))))+364*(YEAR(T744)-i_startyear)</f>
        <v>2198</v>
      </c>
      <c r="AM744" s="716">
        <f t="shared" ref="AM744:AM751" si="186">MIN(363,INT((U744 - DATE(YEAR(U744),1,1))))+364*(YEAR(U744)-i_startyear)</f>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c r="J745" s="289" t="s">
        <v>592</v>
      </c>
      <c r="K745" s="273"/>
      <c r="L745" s="273"/>
      <c r="M745" s="273"/>
      <c r="N745" s="273"/>
      <c r="O745" s="273"/>
      <c r="P745" s="273"/>
      <c r="Q745" s="273"/>
      <c r="R745" s="361">
        <f t="shared" si="174"/>
        <v>45672</v>
      </c>
      <c r="S745" s="361">
        <f t="shared" si="174"/>
        <v>45672</v>
      </c>
      <c r="T745" s="361">
        <f t="shared" si="174"/>
        <v>45672</v>
      </c>
      <c r="U745" s="361">
        <f t="shared" si="174"/>
        <v>45672</v>
      </c>
      <c r="V745" s="273"/>
      <c r="W745" s="273"/>
      <c r="X745" s="273"/>
      <c r="Y745" s="273"/>
      <c r="Z745" s="273"/>
      <c r="AA745" s="273"/>
      <c r="AB745" s="273"/>
      <c r="AC745" s="716">
        <f t="shared" si="176"/>
        <v>-43317</v>
      </c>
      <c r="AD745" s="716">
        <f t="shared" si="177"/>
        <v>-43317</v>
      </c>
      <c r="AE745" s="716">
        <f t="shared" si="178"/>
        <v>-43317</v>
      </c>
      <c r="AF745" s="716">
        <f t="shared" si="179"/>
        <v>-43317</v>
      </c>
      <c r="AG745" s="716">
        <f t="shared" si="180"/>
        <v>-43317</v>
      </c>
      <c r="AH745" s="716">
        <f t="shared" si="181"/>
        <v>-43317</v>
      </c>
      <c r="AI745" s="716">
        <f t="shared" si="182"/>
        <v>-43317</v>
      </c>
      <c r="AJ745" s="716">
        <f t="shared" si="183"/>
        <v>2198</v>
      </c>
      <c r="AK745" s="716">
        <f t="shared" si="184"/>
        <v>2198</v>
      </c>
      <c r="AL745" s="716">
        <f t="shared" si="185"/>
        <v>2198</v>
      </c>
      <c r="AM745" s="716">
        <f t="shared" si="186"/>
        <v>2198</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v>6</v>
      </c>
      <c r="J746" s="289" t="s">
        <v>601</v>
      </c>
      <c r="K746" s="361">
        <f>DATE(YEAR(K743)+1,MONTH(K743),DAY(K743))</f>
        <v>46037</v>
      </c>
      <c r="L746" s="361">
        <f>DATE(YEAR(L743)+1,MONTH(L743),DAY(L743))</f>
        <v>46037</v>
      </c>
      <c r="M746" s="361">
        <f>DATE(YEAR(M743)+1,MONTH(M743),DAY(M743))</f>
        <v>46037</v>
      </c>
      <c r="N746" s="273"/>
      <c r="O746" s="273"/>
      <c r="P746" s="273"/>
      <c r="Q746" s="273"/>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2562</v>
      </c>
      <c r="AD746" s="716">
        <f t="shared" si="177"/>
        <v>2562</v>
      </c>
      <c r="AE746" s="716">
        <f t="shared" si="178"/>
        <v>2562</v>
      </c>
      <c r="AF746" s="716">
        <f t="shared" si="179"/>
        <v>-43317</v>
      </c>
      <c r="AG746" s="716">
        <f t="shared" si="180"/>
        <v>-43317</v>
      </c>
      <c r="AH746" s="716">
        <f t="shared" si="181"/>
        <v>-43317</v>
      </c>
      <c r="AI746" s="716">
        <f t="shared" si="182"/>
        <v>-43317</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591</v>
      </c>
      <c r="K747" s="273"/>
      <c r="L747" s="273"/>
      <c r="M747" s="273"/>
      <c r="N747" s="361">
        <f>DATE(YEAR(N744)+1,MONTH(N744),DAY(N744))</f>
        <v>46037</v>
      </c>
      <c r="O747" s="361">
        <f>DATE(YEAR(O744)+1,MONTH(O744),DAY(O744))</f>
        <v>46037</v>
      </c>
      <c r="P747" s="361">
        <f>DATE(YEAR(P744)+1,MONTH(P744),DAY(P744))</f>
        <v>46037</v>
      </c>
      <c r="Q747" s="361">
        <f>DATE(YEAR(Q744)+1,MONTH(Q744),DAY(Q744))</f>
        <v>46037</v>
      </c>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2562</v>
      </c>
      <c r="AG747" s="716">
        <f t="shared" si="180"/>
        <v>2562</v>
      </c>
      <c r="AH747" s="716">
        <f t="shared" si="181"/>
        <v>2562</v>
      </c>
      <c r="AI747" s="716">
        <f t="shared" si="182"/>
        <v>2562</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c r="J748" s="289" t="s">
        <v>592</v>
      </c>
      <c r="K748" s="273"/>
      <c r="L748" s="273"/>
      <c r="M748" s="273"/>
      <c r="N748" s="273"/>
      <c r="O748" s="273"/>
      <c r="P748" s="273"/>
      <c r="Q748" s="273"/>
      <c r="R748" s="361">
        <f t="shared" si="174"/>
        <v>46037</v>
      </c>
      <c r="S748" s="361">
        <f t="shared" si="174"/>
        <v>46037</v>
      </c>
      <c r="T748" s="361">
        <f t="shared" si="174"/>
        <v>46037</v>
      </c>
      <c r="U748" s="361">
        <f t="shared" si="174"/>
        <v>46037</v>
      </c>
      <c r="V748" s="273"/>
      <c r="W748" s="273"/>
      <c r="X748" s="273"/>
      <c r="Y748" s="273"/>
      <c r="Z748" s="273"/>
      <c r="AA748" s="273"/>
      <c r="AB748" s="273"/>
      <c r="AC748" s="716">
        <f t="shared" si="176"/>
        <v>-43317</v>
      </c>
      <c r="AD748" s="716">
        <f t="shared" si="177"/>
        <v>-43317</v>
      </c>
      <c r="AE748" s="716">
        <f t="shared" si="178"/>
        <v>-43317</v>
      </c>
      <c r="AF748" s="716">
        <f t="shared" si="179"/>
        <v>-43317</v>
      </c>
      <c r="AG748" s="716">
        <f t="shared" si="180"/>
        <v>-43317</v>
      </c>
      <c r="AH748" s="716">
        <f t="shared" si="181"/>
        <v>-43317</v>
      </c>
      <c r="AI748" s="716">
        <f t="shared" si="182"/>
        <v>-43317</v>
      </c>
      <c r="AJ748" s="716">
        <f t="shared" si="183"/>
        <v>2562</v>
      </c>
      <c r="AK748" s="716">
        <f t="shared" si="184"/>
        <v>2562</v>
      </c>
      <c r="AL748" s="716">
        <f t="shared" si="185"/>
        <v>2562</v>
      </c>
      <c r="AM748" s="716">
        <f t="shared" si="186"/>
        <v>2562</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v>7</v>
      </c>
      <c r="J749" s="289" t="s">
        <v>601</v>
      </c>
      <c r="K749" s="361">
        <f>DATE(YEAR(K746)+1,MONTH(K746),DAY(K746))</f>
        <v>46402</v>
      </c>
      <c r="L749" s="361">
        <f>DATE(YEAR(L746)+1,MONTH(L746),DAY(L746))</f>
        <v>46402</v>
      </c>
      <c r="M749" s="361">
        <f>DATE(YEAR(M746)+1,MONTH(M746),DAY(M746))</f>
        <v>46402</v>
      </c>
      <c r="N749" s="273"/>
      <c r="O749" s="273"/>
      <c r="P749" s="273"/>
      <c r="Q749" s="273"/>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2926</v>
      </c>
      <c r="AD749" s="716">
        <f t="shared" si="177"/>
        <v>2926</v>
      </c>
      <c r="AE749" s="716">
        <f t="shared" si="178"/>
        <v>2926</v>
      </c>
      <c r="AF749" s="716">
        <f t="shared" si="179"/>
        <v>-43317</v>
      </c>
      <c r="AG749" s="716">
        <f t="shared" si="180"/>
        <v>-43317</v>
      </c>
      <c r="AH749" s="716">
        <f t="shared" si="181"/>
        <v>-43317</v>
      </c>
      <c r="AI749" s="716">
        <f t="shared" si="182"/>
        <v>-43317</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591</v>
      </c>
      <c r="K750" s="273"/>
      <c r="L750" s="273"/>
      <c r="M750" s="273"/>
      <c r="N750" s="361">
        <f>DATE(YEAR(N747)+1,MONTH(N747),DAY(N747))</f>
        <v>46402</v>
      </c>
      <c r="O750" s="361">
        <f>DATE(YEAR(O747)+1,MONTH(O747),DAY(O747))</f>
        <v>46402</v>
      </c>
      <c r="P750" s="361">
        <f>DATE(YEAR(P747)+1,MONTH(P747),DAY(P747))</f>
        <v>46402</v>
      </c>
      <c r="Q750" s="361">
        <f>DATE(YEAR(Q747)+1,MONTH(Q747),DAY(Q747))</f>
        <v>46402</v>
      </c>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2926</v>
      </c>
      <c r="AG750" s="716">
        <f t="shared" si="180"/>
        <v>2926</v>
      </c>
      <c r="AH750" s="716">
        <f t="shared" si="181"/>
        <v>2926</v>
      </c>
      <c r="AI750" s="716">
        <f t="shared" si="182"/>
        <v>2926</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outlineLevel="3" x14ac:dyDescent="0.35">
      <c r="A751" s="243"/>
      <c r="B751" s="252"/>
      <c r="C751" s="245">
        <f t="shared" si="175"/>
        <v>4</v>
      </c>
      <c r="D751" s="268"/>
      <c r="E751" s="325"/>
      <c r="F751" s="325"/>
      <c r="G751" s="268"/>
      <c r="H751" s="273"/>
      <c r="I751" s="289"/>
      <c r="J751" s="289" t="s">
        <v>592</v>
      </c>
      <c r="K751" s="273"/>
      <c r="L751" s="273"/>
      <c r="M751" s="273"/>
      <c r="N751" s="273"/>
      <c r="O751" s="273"/>
      <c r="P751" s="273"/>
      <c r="Q751" s="273"/>
      <c r="R751" s="361">
        <f t="shared" si="174"/>
        <v>46402</v>
      </c>
      <c r="S751" s="361">
        <f t="shared" si="174"/>
        <v>46402</v>
      </c>
      <c r="T751" s="361">
        <f t="shared" si="174"/>
        <v>46402</v>
      </c>
      <c r="U751" s="361">
        <f t="shared" si="174"/>
        <v>46402</v>
      </c>
      <c r="V751" s="273"/>
      <c r="W751" s="273"/>
      <c r="X751" s="273"/>
      <c r="Y751" s="273"/>
      <c r="Z751" s="273"/>
      <c r="AA751" s="273"/>
      <c r="AB751" s="273"/>
      <c r="AC751" s="716">
        <f t="shared" si="176"/>
        <v>-43317</v>
      </c>
      <c r="AD751" s="716">
        <f t="shared" si="177"/>
        <v>-43317</v>
      </c>
      <c r="AE751" s="716">
        <f t="shared" si="178"/>
        <v>-43317</v>
      </c>
      <c r="AF751" s="716">
        <f t="shared" si="179"/>
        <v>-43317</v>
      </c>
      <c r="AG751" s="716">
        <f t="shared" si="180"/>
        <v>-43317</v>
      </c>
      <c r="AH751" s="716">
        <f t="shared" si="181"/>
        <v>-43317</v>
      </c>
      <c r="AI751" s="716">
        <f t="shared" si="182"/>
        <v>-43317</v>
      </c>
      <c r="AJ751" s="716">
        <f t="shared" si="183"/>
        <v>2926</v>
      </c>
      <c r="AK751" s="716">
        <f t="shared" si="184"/>
        <v>2926</v>
      </c>
      <c r="AL751" s="716">
        <f t="shared" si="185"/>
        <v>2926</v>
      </c>
      <c r="AM751" s="716">
        <f t="shared" si="186"/>
        <v>2926</v>
      </c>
      <c r="AN751" s="273"/>
      <c r="AO751" s="273"/>
      <c r="AP751" s="273"/>
      <c r="AQ751" s="268"/>
      <c r="AR751" s="255"/>
      <c r="AS751" s="243"/>
      <c r="AT751" s="243"/>
      <c r="AU751" s="243"/>
    </row>
    <row r="752" spans="1:47" ht="5.15" customHeight="1" outlineLevel="2" x14ac:dyDescent="0.35">
      <c r="A752" s="243"/>
      <c r="B752" s="252"/>
      <c r="C752" s="245">
        <f>INT($C$233)+2.005</f>
        <v>3.0049999999999999</v>
      </c>
      <c r="D752" s="268"/>
      <c r="E752" s="268"/>
      <c r="F752" s="268"/>
      <c r="G752" s="268"/>
      <c r="H752" s="268"/>
      <c r="I752" s="268"/>
      <c r="J752" s="268"/>
      <c r="K752" s="268"/>
      <c r="L752" s="268"/>
      <c r="M752" s="268"/>
      <c r="N752" s="268"/>
      <c r="O752" s="268"/>
      <c r="P752" s="268"/>
      <c r="Q752" s="268"/>
      <c r="R752" s="268"/>
      <c r="S752" s="268"/>
      <c r="T752" s="268"/>
      <c r="U752" s="268"/>
      <c r="V752" s="268"/>
      <c r="W752" s="268"/>
      <c r="X752" s="268"/>
      <c r="Y752" s="268"/>
      <c r="Z752" s="268"/>
      <c r="AA752" s="268"/>
      <c r="AB752" s="268"/>
      <c r="AC752" s="268"/>
      <c r="AD752" s="268"/>
      <c r="AE752" s="268"/>
      <c r="AF752" s="268"/>
      <c r="AG752" s="268"/>
      <c r="AH752" s="268"/>
      <c r="AI752" s="268"/>
      <c r="AJ752" s="268"/>
      <c r="AK752" s="268"/>
      <c r="AL752" s="268"/>
      <c r="AM752" s="268"/>
      <c r="AN752" s="268"/>
      <c r="AO752" s="268"/>
      <c r="AP752" s="268"/>
      <c r="AQ752" s="268" t="s">
        <v>395</v>
      </c>
      <c r="AR752" s="255"/>
      <c r="AS752" s="243"/>
      <c r="AT752" s="243"/>
      <c r="AU752" s="243"/>
    </row>
    <row r="753" spans="1:47" outlineLevel="2" collapsed="1" x14ac:dyDescent="0.35">
      <c r="A753" s="243"/>
      <c r="B753" s="252"/>
      <c r="C753" s="245">
        <f>INT($C$233)+2</f>
        <v>3</v>
      </c>
      <c r="D753" s="268"/>
      <c r="E753" s="325"/>
      <c r="F753" s="325"/>
      <c r="G753" s="268"/>
      <c r="H753" s="577" t="s">
        <v>992</v>
      </c>
      <c r="I753" s="296"/>
      <c r="J753" s="296"/>
      <c r="K753" s="296"/>
      <c r="L753" s="296"/>
      <c r="M753" s="296"/>
      <c r="N753" s="296"/>
      <c r="O753" s="296"/>
      <c r="P753" s="296"/>
      <c r="Q753" s="296"/>
      <c r="R753" s="296"/>
      <c r="S753" s="296"/>
      <c r="T753" s="296"/>
      <c r="U753" s="296"/>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idden="1" outlineLevel="3" x14ac:dyDescent="0.35">
      <c r="A754" s="243"/>
      <c r="B754" s="252"/>
      <c r="C754" s="245">
        <f>INT($C$233)+3</f>
        <v>4</v>
      </c>
      <c r="D754" s="268"/>
      <c r="E754" s="325"/>
      <c r="F754" s="325"/>
      <c r="G754" s="268"/>
      <c r="H754" s="273"/>
      <c r="I754" s="289"/>
      <c r="J754" s="289"/>
      <c r="K754" s="311">
        <v>1.5</v>
      </c>
      <c r="L754" s="311">
        <v>1.5</v>
      </c>
      <c r="M754" s="311">
        <v>1.5</v>
      </c>
      <c r="N754" s="311">
        <v>1.5</v>
      </c>
      <c r="O754" s="311">
        <v>1.5</v>
      </c>
      <c r="P754" s="311">
        <v>1.5</v>
      </c>
      <c r="Q754" s="311">
        <v>1.5</v>
      </c>
      <c r="R754" s="311">
        <v>1.5</v>
      </c>
      <c r="S754" s="311">
        <v>1.5</v>
      </c>
      <c r="T754" s="311">
        <v>1.5</v>
      </c>
      <c r="U754" s="311">
        <v>1.5</v>
      </c>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68"/>
      <c r="AR754" s="255"/>
      <c r="AS754" s="243"/>
      <c r="AT754" s="243"/>
      <c r="AU754" s="243"/>
    </row>
    <row r="755" spans="1:47" ht="5.15" customHeight="1" outlineLevel="2" x14ac:dyDescent="0.35">
      <c r="A755" s="243"/>
      <c r="B755" s="252"/>
      <c r="C755" s="245">
        <f>INT($C$233)+2.005</f>
        <v>3.0049999999999999</v>
      </c>
      <c r="D755" s="268"/>
      <c r="E755" s="268"/>
      <c r="F755" s="268"/>
      <c r="G755" s="268"/>
      <c r="H755" s="268"/>
      <c r="I755" s="268"/>
      <c r="J755" s="268"/>
      <c r="K755" s="268"/>
      <c r="L755" s="268"/>
      <c r="M755" s="268"/>
      <c r="N755" s="268"/>
      <c r="O755" s="268"/>
      <c r="P755" s="268"/>
      <c r="Q755" s="268"/>
      <c r="R755" s="268"/>
      <c r="S755" s="268"/>
      <c r="T755" s="268"/>
      <c r="U755" s="268"/>
      <c r="V755" s="268"/>
      <c r="W755" s="268"/>
      <c r="X755" s="268"/>
      <c r="Y755" s="268"/>
      <c r="Z755" s="268"/>
      <c r="AA755" s="268"/>
      <c r="AB755" s="268"/>
      <c r="AC755" s="268"/>
      <c r="AD755" s="268"/>
      <c r="AE755" s="268"/>
      <c r="AF755" s="268"/>
      <c r="AG755" s="268"/>
      <c r="AH755" s="268"/>
      <c r="AI755" s="268"/>
      <c r="AJ755" s="268"/>
      <c r="AK755" s="268"/>
      <c r="AL755" s="268"/>
      <c r="AM755" s="268"/>
      <c r="AN755" s="268"/>
      <c r="AO755" s="268"/>
      <c r="AP755" s="268"/>
      <c r="AQ755" s="268" t="s">
        <v>395</v>
      </c>
      <c r="AR755" s="255"/>
      <c r="AS755" s="243"/>
      <c r="AT755" s="243"/>
      <c r="AU755" s="243"/>
    </row>
    <row r="756" spans="1:47" outlineLevel="2" collapsed="1" x14ac:dyDescent="0.35">
      <c r="A756" s="243"/>
      <c r="B756" s="252"/>
      <c r="C756" s="245">
        <f>INT($C$233)+2</f>
        <v>3</v>
      </c>
      <c r="D756" s="268"/>
      <c r="E756" s="325"/>
      <c r="F756" s="325"/>
      <c r="G756" s="268"/>
      <c r="H756" s="338"/>
      <c r="I756" s="296" t="s">
        <v>596</v>
      </c>
      <c r="J756" s="296"/>
      <c r="K756" s="296" t="s">
        <v>602</v>
      </c>
      <c r="L756" s="296"/>
      <c r="M756" s="296"/>
      <c r="N756" s="296"/>
      <c r="O756" s="296"/>
      <c r="P756" s="296"/>
      <c r="Q756" s="296"/>
      <c r="R756" s="296"/>
      <c r="S756" s="296"/>
      <c r="T756" s="296"/>
      <c r="U756" s="296"/>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ref="C757:C764" si="187">INT($C$233)+3</f>
        <v>4</v>
      </c>
      <c r="D757" s="268"/>
      <c r="E757" s="325"/>
      <c r="F757" s="325"/>
      <c r="G757" s="268"/>
      <c r="H757" s="273"/>
      <c r="I757" s="289">
        <v>0</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1</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2</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3</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4</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5</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6</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idden="1" outlineLevel="3" x14ac:dyDescent="0.35">
      <c r="A764" s="243"/>
      <c r="B764" s="252"/>
      <c r="C764" s="245">
        <f t="shared" si="187"/>
        <v>4</v>
      </c>
      <c r="D764" s="268"/>
      <c r="E764" s="325"/>
      <c r="F764" s="325"/>
      <c r="G764" s="268"/>
      <c r="H764" s="273"/>
      <c r="I764" s="289">
        <v>7</v>
      </c>
      <c r="J764" s="289"/>
      <c r="K764" s="398">
        <v>0</v>
      </c>
      <c r="L764" s="398">
        <v>0</v>
      </c>
      <c r="M764" s="398">
        <v>0</v>
      </c>
      <c r="N764" s="398">
        <v>0</v>
      </c>
      <c r="O764" s="398">
        <v>0</v>
      </c>
      <c r="P764" s="398">
        <v>0</v>
      </c>
      <c r="Q764" s="398">
        <v>0</v>
      </c>
      <c r="R764" s="398">
        <v>0</v>
      </c>
      <c r="S764" s="398">
        <v>0</v>
      </c>
      <c r="T764" s="398">
        <v>0</v>
      </c>
      <c r="U764" s="398">
        <v>0</v>
      </c>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68"/>
      <c r="AR764" s="255"/>
      <c r="AS764" s="243"/>
      <c r="AT764" s="243"/>
      <c r="AU764" s="243"/>
    </row>
    <row r="765" spans="1:47" ht="5.15" customHeight="1" outlineLevel="2" x14ac:dyDescent="0.35">
      <c r="A765" s="243"/>
      <c r="B765" s="252"/>
      <c r="C765" s="245">
        <f>INT($C$233)+2.005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t="s">
        <v>395</v>
      </c>
      <c r="AR765" s="255"/>
      <c r="AS765" s="243"/>
      <c r="AT765" s="243"/>
      <c r="AU765" s="243"/>
    </row>
    <row r="766" spans="1:47" ht="5.15" customHeight="1" outlineLevel="2" x14ac:dyDescent="0.35">
      <c r="A766" s="243"/>
      <c r="B766" s="252"/>
      <c r="C766" s="245">
        <f>INT($C$233)+2.005</f>
        <v>3.0049999999999999</v>
      </c>
      <c r="D766" s="268"/>
      <c r="E766" s="268"/>
      <c r="F766" s="268"/>
      <c r="G766" s="268"/>
      <c r="H766" s="268"/>
      <c r="I766" s="268"/>
      <c r="J766" s="268"/>
      <c r="K766" s="268"/>
      <c r="L766" s="268"/>
      <c r="M766" s="268"/>
      <c r="N766" s="268"/>
      <c r="O766" s="268"/>
      <c r="P766" s="268"/>
      <c r="Q766" s="268"/>
      <c r="R766" s="268"/>
      <c r="S766" s="268"/>
      <c r="T766" s="268"/>
      <c r="U766" s="268"/>
      <c r="V766" s="268"/>
      <c r="W766" s="268"/>
      <c r="X766" s="268"/>
      <c r="Y766" s="268"/>
      <c r="Z766" s="268"/>
      <c r="AA766" s="268"/>
      <c r="AB766" s="268"/>
      <c r="AC766" s="268"/>
      <c r="AD766" s="268"/>
      <c r="AE766" s="268"/>
      <c r="AF766" s="268"/>
      <c r="AG766" s="268"/>
      <c r="AH766" s="268"/>
      <c r="AI766" s="268"/>
      <c r="AJ766" s="268"/>
      <c r="AK766" s="268"/>
      <c r="AL766" s="268"/>
      <c r="AM766" s="268"/>
      <c r="AN766" s="268"/>
      <c r="AO766" s="268"/>
      <c r="AP766" s="268"/>
      <c r="AQ766" s="268"/>
      <c r="AR766" s="255"/>
      <c r="AS766" s="243"/>
      <c r="AT766" s="243"/>
      <c r="AU766" s="243"/>
    </row>
    <row r="767" spans="1:47" ht="5.15" customHeight="1" outlineLevel="1" x14ac:dyDescent="0.35">
      <c r="A767" s="243"/>
      <c r="B767" s="278"/>
      <c r="C767" s="279">
        <f>INT($C$233)+1.005</f>
        <v>2.0049999999999999</v>
      </c>
      <c r="D767" s="280"/>
      <c r="E767" s="280"/>
      <c r="F767" s="280"/>
      <c r="G767" s="280"/>
      <c r="H767" s="280"/>
      <c r="I767" s="280"/>
      <c r="J767" s="280"/>
      <c r="K767" s="280"/>
      <c r="L767" s="280"/>
      <c r="M767" s="280"/>
      <c r="N767" s="280"/>
      <c r="O767" s="280"/>
      <c r="P767" s="280"/>
      <c r="Q767" s="280"/>
      <c r="R767" s="280"/>
      <c r="S767" s="280"/>
      <c r="T767" s="280"/>
      <c r="U767" s="280"/>
      <c r="V767" s="280"/>
      <c r="W767" s="280"/>
      <c r="X767" s="280"/>
      <c r="Y767" s="280"/>
      <c r="Z767" s="280"/>
      <c r="AA767" s="280"/>
      <c r="AB767" s="280"/>
      <c r="AC767" s="280"/>
      <c r="AD767" s="280"/>
      <c r="AE767" s="280"/>
      <c r="AF767" s="280"/>
      <c r="AG767" s="280"/>
      <c r="AH767" s="280"/>
      <c r="AI767" s="280"/>
      <c r="AJ767" s="280"/>
      <c r="AK767" s="280"/>
      <c r="AL767" s="280"/>
      <c r="AM767" s="280"/>
      <c r="AN767" s="280"/>
      <c r="AO767" s="280"/>
      <c r="AP767" s="280"/>
      <c r="AQ767" s="280"/>
      <c r="AR767" s="281" t="s">
        <v>113</v>
      </c>
      <c r="AS767" s="243"/>
      <c r="AT767" s="243"/>
      <c r="AU767" s="243"/>
    </row>
    <row r="768" spans="1:47" ht="5.15" customHeight="1" x14ac:dyDescent="0.35">
      <c r="A768" s="243"/>
      <c r="B768" s="282"/>
      <c r="C768" s="283">
        <f>INT($C$233)+0.005</f>
        <v>1.0049999999999999</v>
      </c>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82"/>
      <c r="AB768" s="282"/>
      <c r="AC768" s="282"/>
      <c r="AD768" s="282"/>
      <c r="AE768" s="282"/>
      <c r="AF768" s="282"/>
      <c r="AG768" s="282"/>
      <c r="AH768" s="282"/>
      <c r="AI768" s="282"/>
      <c r="AJ768" s="282"/>
      <c r="AK768" s="282"/>
      <c r="AL768" s="282"/>
      <c r="AM768" s="282"/>
      <c r="AN768" s="282"/>
      <c r="AO768" s="282"/>
      <c r="AP768" s="282"/>
      <c r="AQ768" s="282"/>
      <c r="AR768" s="282"/>
      <c r="AS768" s="243"/>
      <c r="AT768" s="243"/>
      <c r="AU768" s="243"/>
    </row>
    <row r="769" spans="1:47" outlineLevel="2" x14ac:dyDescent="0.35">
      <c r="A769" s="243"/>
      <c r="B769" s="243"/>
      <c r="C769" s="245">
        <f>INT($C$233)+2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outlineLevel="2" x14ac:dyDescent="0.35">
      <c r="A770" s="243"/>
      <c r="B770" s="243"/>
      <c r="C770" s="245">
        <f>INT($C$774)+2</f>
        <v>3</v>
      </c>
      <c r="D770" s="243"/>
      <c r="E770" s="243"/>
      <c r="F770" s="243"/>
      <c r="G770" s="243"/>
      <c r="H770" s="243"/>
      <c r="I770" s="243"/>
      <c r="J770" s="243"/>
      <c r="K770" s="243"/>
      <c r="L770" s="243"/>
      <c r="M770" s="243"/>
      <c r="N770" s="243"/>
      <c r="O770" s="243"/>
      <c r="P770" s="243"/>
      <c r="Q770" s="243"/>
      <c r="R770" s="243"/>
      <c r="S770" s="243"/>
      <c r="T770" s="243"/>
      <c r="U770" s="243"/>
      <c r="V770" s="243"/>
      <c r="W770" s="243"/>
      <c r="X770" s="243"/>
      <c r="Y770" s="243"/>
      <c r="Z770" s="243"/>
      <c r="AA770" s="243"/>
      <c r="AB770" s="243"/>
      <c r="AC770" s="243"/>
      <c r="AD770" s="243"/>
      <c r="AE770" s="243"/>
      <c r="AF770" s="243"/>
      <c r="AG770" s="243"/>
      <c r="AH770" s="243"/>
      <c r="AI770" s="243"/>
      <c r="AJ770" s="243"/>
      <c r="AK770" s="243"/>
      <c r="AL770" s="243"/>
      <c r="AM770" s="243"/>
      <c r="AN770" s="243"/>
      <c r="AO770" s="243"/>
      <c r="AP770" s="243"/>
      <c r="AQ770" s="243"/>
      <c r="AR770" s="243"/>
      <c r="AS770" s="243"/>
      <c r="AT770" s="243"/>
      <c r="AU770" s="243"/>
    </row>
    <row r="771" spans="1:47" ht="5.15" customHeight="1" thickBot="1" x14ac:dyDescent="0.4">
      <c r="A771" s="243"/>
      <c r="B771" s="246"/>
      <c r="C771" s="247">
        <f>INT($C$774)+0.005</f>
        <v>1.0049999999999999</v>
      </c>
      <c r="D771" s="246"/>
      <c r="E771" s="246"/>
      <c r="F771" s="246"/>
      <c r="G771" s="246"/>
      <c r="H771" s="246"/>
      <c r="I771" s="246"/>
      <c r="J771" s="246"/>
      <c r="K771" s="246"/>
      <c r="L771" s="246"/>
      <c r="M771" s="246"/>
      <c r="N771" s="246"/>
      <c r="O771" s="246"/>
      <c r="P771" s="246"/>
      <c r="Q771" s="246"/>
      <c r="R771" s="246"/>
      <c r="S771" s="246"/>
      <c r="T771" s="246"/>
      <c r="U771" s="246"/>
      <c r="V771" s="246"/>
      <c r="W771" s="246"/>
      <c r="X771" s="246"/>
      <c r="Y771" s="246"/>
      <c r="Z771" s="246"/>
      <c r="AA771" s="246"/>
      <c r="AB771" s="246"/>
      <c r="AC771" s="246"/>
      <c r="AD771" s="246"/>
      <c r="AE771" s="246"/>
      <c r="AF771" s="246"/>
      <c r="AG771" s="246"/>
      <c r="AH771" s="246"/>
      <c r="AI771" s="246"/>
      <c r="AJ771" s="246"/>
      <c r="AK771" s="246"/>
      <c r="AL771" s="246"/>
      <c r="AM771" s="246"/>
      <c r="AN771" s="246"/>
      <c r="AO771" s="246"/>
      <c r="AP771" s="246"/>
      <c r="AQ771" s="246"/>
      <c r="AR771" s="246"/>
      <c r="AS771" s="243"/>
      <c r="AT771" s="243"/>
      <c r="AU771" s="243"/>
    </row>
    <row r="772" spans="1:47" ht="5.15" customHeight="1" outlineLevel="1" collapsed="1" x14ac:dyDescent="0.35">
      <c r="A772" s="243"/>
      <c r="B772" s="248" t="s">
        <v>0</v>
      </c>
      <c r="C772" s="249">
        <f>INT($C$774)+1.005</f>
        <v>2.0049999999999999</v>
      </c>
      <c r="D772" s="250"/>
      <c r="E772" s="250"/>
      <c r="F772" s="250"/>
      <c r="G772" s="250"/>
      <c r="H772" s="250"/>
      <c r="I772" s="250"/>
      <c r="J772" s="250"/>
      <c r="K772" s="250"/>
      <c r="L772" s="250"/>
      <c r="M772" s="250"/>
      <c r="N772" s="250"/>
      <c r="O772" s="250"/>
      <c r="P772" s="250"/>
      <c r="Q772" s="250"/>
      <c r="R772" s="250"/>
      <c r="S772" s="250"/>
      <c r="T772" s="250"/>
      <c r="U772" s="250"/>
      <c r="V772" s="250"/>
      <c r="W772" s="250"/>
      <c r="X772" s="250"/>
      <c r="Y772" s="250"/>
      <c r="Z772" s="250"/>
      <c r="AA772" s="250"/>
      <c r="AB772" s="250"/>
      <c r="AC772" s="250"/>
      <c r="AD772" s="250"/>
      <c r="AE772" s="250"/>
      <c r="AF772" s="250"/>
      <c r="AG772" s="250"/>
      <c r="AH772" s="250"/>
      <c r="AI772" s="250"/>
      <c r="AJ772" s="250"/>
      <c r="AK772" s="250"/>
      <c r="AL772" s="250"/>
      <c r="AM772" s="250"/>
      <c r="AN772" s="250"/>
      <c r="AO772" s="250"/>
      <c r="AP772" s="250"/>
      <c r="AQ772" s="250"/>
      <c r="AR772" s="251"/>
      <c r="AS772" s="243"/>
      <c r="AT772" s="243"/>
      <c r="AU772" s="243"/>
    </row>
    <row r="773" spans="1:47" hidden="1" outlineLevel="4" x14ac:dyDescent="0.35">
      <c r="A773" s="243"/>
      <c r="B773" s="252"/>
      <c r="C773" s="245">
        <f>INT(MAX($C$785:$C$809))+1</f>
        <v>5</v>
      </c>
      <c r="D773" s="253"/>
      <c r="E773" s="253"/>
      <c r="F773" s="253"/>
      <c r="G773" s="253"/>
      <c r="H773" s="254"/>
      <c r="I773" s="254"/>
      <c r="J773" s="254"/>
      <c r="K773" s="254"/>
      <c r="L773" s="254"/>
      <c r="M773" s="254"/>
      <c r="N773" s="254"/>
      <c r="O773" s="254"/>
      <c r="P773" s="254"/>
      <c r="Q773" s="254"/>
      <c r="R773" s="254"/>
      <c r="S773" s="254"/>
      <c r="T773" s="254"/>
      <c r="U773" s="254"/>
      <c r="V773" s="254"/>
      <c r="W773" s="254"/>
      <c r="X773" s="254"/>
      <c r="Y773" s="254"/>
      <c r="Z773" s="254"/>
      <c r="AA773" s="254"/>
      <c r="AB773" s="254"/>
      <c r="AC773" s="254"/>
      <c r="AD773" s="254"/>
      <c r="AE773" s="254"/>
      <c r="AF773" s="254"/>
      <c r="AG773" s="254"/>
      <c r="AH773" s="254"/>
      <c r="AI773" s="254"/>
      <c r="AJ773" s="254"/>
      <c r="AK773" s="254"/>
      <c r="AL773" s="254"/>
      <c r="AM773" s="254"/>
      <c r="AN773" s="254"/>
      <c r="AO773" s="254"/>
      <c r="AP773" s="254"/>
      <c r="AQ773" s="253"/>
      <c r="AR773" s="255"/>
      <c r="AS773" s="243"/>
      <c r="AT773" s="243"/>
      <c r="AU773" s="243"/>
    </row>
    <row r="774" spans="1:47" ht="20.149999999999999" customHeight="1" x14ac:dyDescent="0.35">
      <c r="A774" s="243"/>
      <c r="B774" s="252"/>
      <c r="C774" s="245">
        <v>1.02</v>
      </c>
      <c r="D774" s="256"/>
      <c r="E774" s="318" t="s">
        <v>382</v>
      </c>
      <c r="F774" s="319"/>
      <c r="G774" s="257"/>
      <c r="H774" s="632" t="str">
        <f>COUNTIFS($B$1:$B774, "«")&amp;" Property: Livestock Management table - Sire &amp; Dam selling opportunities"</f>
        <v>4 Property: Livestock Management table - Sire &amp; Dam selling opportunities</v>
      </c>
      <c r="I774" s="284"/>
      <c r="J774" s="284"/>
      <c r="K774" s="284"/>
      <c r="L774" s="284"/>
      <c r="M774" s="284"/>
      <c r="N774" s="284"/>
      <c r="O774" s="284"/>
      <c r="P774" s="284"/>
      <c r="Q774" s="284"/>
      <c r="R774" s="284"/>
      <c r="S774" s="284"/>
      <c r="T774" s="284"/>
      <c r="U774" s="284"/>
      <c r="V774" s="284"/>
      <c r="W774" s="284"/>
      <c r="X774" s="284"/>
      <c r="Y774" s="284"/>
      <c r="Z774" s="284"/>
      <c r="AA774" s="399"/>
      <c r="AB774" s="399"/>
      <c r="AC774" s="399"/>
      <c r="AD774" s="399"/>
      <c r="AE774" s="399"/>
      <c r="AF774" s="399"/>
      <c r="AG774" s="399"/>
      <c r="AH774" s="399"/>
      <c r="AI774" s="399"/>
      <c r="AJ774" s="399"/>
      <c r="AK774" s="399"/>
      <c r="AL774" s="399"/>
      <c r="AM774" s="399"/>
      <c r="AN774" s="399"/>
      <c r="AO774" s="399"/>
      <c r="AP774" s="399"/>
      <c r="AQ774" s="321"/>
      <c r="AR774" s="255"/>
      <c r="AS774" s="243"/>
      <c r="AT774" s="243"/>
      <c r="AU774" s="243"/>
    </row>
    <row r="775" spans="1:47" ht="18" outlineLevel="1" x14ac:dyDescent="0.35">
      <c r="A775" s="243"/>
      <c r="B775" s="252"/>
      <c r="C775" s="245">
        <f>INT($C$774)+1.02</f>
        <v>2.02</v>
      </c>
      <c r="D775" s="256"/>
      <c r="E775" s="318" t="s">
        <v>384</v>
      </c>
      <c r="F775" s="322">
        <v>1</v>
      </c>
      <c r="G775" s="261"/>
      <c r="H775" s="262" t="s">
        <v>603</v>
      </c>
      <c r="I775" s="263"/>
      <c r="J775" s="263"/>
      <c r="K775" s="263"/>
      <c r="L775" s="263"/>
      <c r="M775" s="263"/>
      <c r="N775" s="263"/>
      <c r="O775" s="263"/>
      <c r="P775" s="263"/>
      <c r="Q775" s="263"/>
      <c r="R775" s="263"/>
      <c r="S775" s="263"/>
      <c r="T775" s="263"/>
      <c r="U775" s="263"/>
      <c r="V775" s="263"/>
      <c r="W775" s="263"/>
      <c r="X775" s="263"/>
      <c r="Y775" s="263"/>
      <c r="Z775" s="263"/>
      <c r="AA775" s="400"/>
      <c r="AB775" s="400"/>
      <c r="AC775" s="400"/>
      <c r="AD775" s="400"/>
      <c r="AE775" s="400"/>
      <c r="AF775" s="400"/>
      <c r="AG775" s="400"/>
      <c r="AH775" s="400"/>
      <c r="AI775" s="400"/>
      <c r="AJ775" s="400"/>
      <c r="AK775" s="400"/>
      <c r="AL775" s="400"/>
      <c r="AM775" s="400"/>
      <c r="AN775" s="400"/>
      <c r="AO775" s="400"/>
      <c r="AP775" s="400"/>
      <c r="AQ775" s="324"/>
      <c r="AR775" s="255"/>
      <c r="AS775" s="243"/>
      <c r="AT775" s="243"/>
      <c r="AU775" s="243"/>
    </row>
    <row r="776" spans="1:47" ht="5.15" customHeight="1" outlineLevel="2" x14ac:dyDescent="0.35">
      <c r="A776" s="243"/>
      <c r="B776" s="252"/>
      <c r="C776" s="245">
        <f>INT($C$774)+2.005</f>
        <v>3.0049999999999999</v>
      </c>
      <c r="D776" s="253"/>
      <c r="E776" s="253"/>
      <c r="F776" s="253"/>
      <c r="G776" s="253"/>
      <c r="H776" s="253"/>
      <c r="I776" s="253"/>
      <c r="J776" s="253"/>
      <c r="K776" s="253"/>
      <c r="L776" s="253"/>
      <c r="M776" s="253"/>
      <c r="N776" s="253"/>
      <c r="O776" s="253"/>
      <c r="P776" s="253"/>
      <c r="Q776" s="253"/>
      <c r="R776" s="253"/>
      <c r="S776" s="253"/>
      <c r="T776" s="253"/>
      <c r="U776" s="253"/>
      <c r="V776" s="253"/>
      <c r="W776" s="253"/>
      <c r="X776" s="253"/>
      <c r="Y776" s="253"/>
      <c r="Z776" s="253"/>
      <c r="AA776" s="253"/>
      <c r="AB776" s="253"/>
      <c r="AC776" s="253"/>
      <c r="AD776" s="253"/>
      <c r="AE776" s="253"/>
      <c r="AF776" s="253"/>
      <c r="AG776" s="253"/>
      <c r="AH776" s="253"/>
      <c r="AI776" s="253"/>
      <c r="AJ776" s="253"/>
      <c r="AK776" s="253"/>
      <c r="AL776" s="253"/>
      <c r="AM776" s="253"/>
      <c r="AN776" s="253"/>
      <c r="AO776" s="253"/>
      <c r="AP776" s="253"/>
      <c r="AQ776" s="253"/>
      <c r="AR776" s="255"/>
      <c r="AS776" s="243"/>
      <c r="AT776" s="243"/>
      <c r="AU776" s="243"/>
    </row>
    <row r="777" spans="1:47" outlineLevel="2" x14ac:dyDescent="0.35">
      <c r="A777" s="243"/>
      <c r="B777" s="252"/>
      <c r="C777" s="245">
        <f>INT($C$774)+2</f>
        <v>3</v>
      </c>
      <c r="D777" s="253"/>
      <c r="E777" s="325"/>
      <c r="F777" s="325"/>
      <c r="G777" s="253"/>
      <c r="H777" s="266"/>
      <c r="I777" s="266"/>
      <c r="J777" s="266"/>
      <c r="K777" s="266"/>
      <c r="L777" s="266"/>
      <c r="M777" s="266"/>
      <c r="N777" s="266"/>
      <c r="O777" s="266"/>
      <c r="P777" s="266"/>
      <c r="Q777" s="266"/>
      <c r="R777" s="266"/>
      <c r="S777" s="266"/>
      <c r="T777" s="266"/>
      <c r="U777" s="266"/>
      <c r="V777" s="266"/>
      <c r="W777" s="266"/>
      <c r="X777" s="266"/>
      <c r="Y777" s="266"/>
      <c r="Z777" s="266"/>
      <c r="AA777" s="266"/>
      <c r="AB777" s="266"/>
      <c r="AC777" s="266"/>
      <c r="AD777" s="266"/>
      <c r="AE777" s="266"/>
      <c r="AF777" s="266"/>
      <c r="AG777" s="266"/>
      <c r="AH777" s="266"/>
      <c r="AI777" s="266"/>
      <c r="AJ777" s="266"/>
      <c r="AK777" s="266"/>
      <c r="AL777" s="266"/>
      <c r="AM777" s="266"/>
      <c r="AN777" s="266"/>
      <c r="AO777" s="266"/>
      <c r="AP777" s="266"/>
      <c r="AQ777" s="253"/>
      <c r="AR777" s="255"/>
      <c r="AS777" s="243"/>
      <c r="AT777" s="243"/>
      <c r="AU777" s="243"/>
    </row>
    <row r="778" spans="1:47" outlineLevel="2" x14ac:dyDescent="0.35">
      <c r="A778" s="243"/>
      <c r="B778" s="252"/>
      <c r="C778" s="245">
        <f>INT($C$774)+2</f>
        <v>3</v>
      </c>
      <c r="D778" s="253"/>
      <c r="E778" s="325"/>
      <c r="F778" s="325"/>
      <c r="G778" s="253"/>
      <c r="H778" s="266"/>
      <c r="I778" s="266"/>
      <c r="J778" s="266"/>
      <c r="K778" s="266"/>
      <c r="L778" s="266"/>
      <c r="M778" s="266"/>
      <c r="N778" s="266"/>
      <c r="O778" s="266"/>
      <c r="P778" s="266"/>
      <c r="Q778" s="26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INT($C$774)+2</f>
        <v>3</v>
      </c>
      <c r="D779" s="253"/>
      <c r="E779" s="325"/>
      <c r="F779" s="325"/>
      <c r="G779" s="253"/>
      <c r="H779" s="267"/>
      <c r="I779" s="267"/>
      <c r="J779" s="267"/>
      <c r="K779" s="326" t="s">
        <v>425</v>
      </c>
      <c r="L779" s="326"/>
      <c r="M779" s="326"/>
      <c r="N779" s="326" t="s">
        <v>426</v>
      </c>
      <c r="O779" s="326"/>
      <c r="P779" s="326"/>
      <c r="Q779" s="326"/>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outlineLevel="2" x14ac:dyDescent="0.35">
      <c r="A780" s="243"/>
      <c r="B780" s="252"/>
      <c r="C780" s="245">
        <f>INT($C$774)+2</f>
        <v>3</v>
      </c>
      <c r="D780" s="253"/>
      <c r="E780" s="325"/>
      <c r="F780" s="325"/>
      <c r="G780" s="253"/>
      <c r="H780" s="267"/>
      <c r="I780" s="267"/>
      <c r="J780" s="267"/>
      <c r="K780" s="315" t="s">
        <v>14</v>
      </c>
      <c r="L780" s="315" t="s">
        <v>491</v>
      </c>
      <c r="M780" s="315" t="s">
        <v>4</v>
      </c>
      <c r="N780" s="315" t="s">
        <v>513</v>
      </c>
      <c r="O780" s="315" t="s">
        <v>514</v>
      </c>
      <c r="P780" s="315" t="s">
        <v>515</v>
      </c>
      <c r="Q780" s="315" t="s">
        <v>516</v>
      </c>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t="11.9" customHeight="1" outlineLevel="2" collapsed="1" x14ac:dyDescent="0.35">
      <c r="A781" s="243"/>
      <c r="B781" s="252" t="s">
        <v>388</v>
      </c>
      <c r="C781" s="245">
        <f>INT($C$774)+2.01</f>
        <v>3.01</v>
      </c>
      <c r="D781" s="253"/>
      <c r="E781" s="253"/>
      <c r="F781" s="253"/>
      <c r="G781" s="253"/>
      <c r="H781" s="267"/>
      <c r="I781" s="267"/>
      <c r="J781" s="267"/>
      <c r="K781" s="267"/>
      <c r="L781" s="267"/>
      <c r="M781" s="267"/>
      <c r="N781" s="267"/>
      <c r="O781" s="267"/>
      <c r="P781" s="267"/>
      <c r="Q781" s="267"/>
      <c r="R781" s="267"/>
      <c r="S781" s="267"/>
      <c r="T781" s="267"/>
      <c r="U781" s="267"/>
      <c r="V781" s="267"/>
      <c r="W781" s="267"/>
      <c r="X781" s="267"/>
      <c r="Y781" s="267"/>
      <c r="Z781" s="267"/>
      <c r="AA781" s="267"/>
      <c r="AB781" s="267"/>
      <c r="AC781" s="267"/>
      <c r="AD781" s="267"/>
      <c r="AE781" s="267"/>
      <c r="AF781" s="267"/>
      <c r="AG781" s="267"/>
      <c r="AH781" s="267"/>
      <c r="AI781" s="267"/>
      <c r="AJ781" s="267"/>
      <c r="AK781" s="267"/>
      <c r="AL781" s="267"/>
      <c r="AM781" s="267"/>
      <c r="AN781" s="267"/>
      <c r="AO781" s="267"/>
      <c r="AP781" s="267"/>
      <c r="AQ781" s="253"/>
      <c r="AR781" s="255"/>
      <c r="AS781" s="243"/>
      <c r="AT781" s="243"/>
      <c r="AU781" s="243"/>
    </row>
    <row r="782" spans="1:47" hidden="1" outlineLevel="4" x14ac:dyDescent="0.35">
      <c r="A782" s="243"/>
      <c r="B782" s="252"/>
      <c r="C782" s="245">
        <f>INT(MAX($C$785:$C$809))+1</f>
        <v>5</v>
      </c>
      <c r="D782" s="268"/>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hidden="1" outlineLevel="4" x14ac:dyDescent="0.35">
      <c r="A783" s="243"/>
      <c r="B783" s="252" t="s">
        <v>389</v>
      </c>
      <c r="C783" s="245">
        <f>INT(MAX($C$785:$C$809))+1</f>
        <v>5</v>
      </c>
      <c r="D783" s="268" t="s">
        <v>390</v>
      </c>
      <c r="E783" s="325"/>
      <c r="F783" s="325"/>
      <c r="G783" s="268"/>
      <c r="H783" s="325"/>
      <c r="I783" s="325"/>
      <c r="J783" s="325"/>
      <c r="K783" s="325"/>
      <c r="L783" s="325"/>
      <c r="M783" s="325"/>
      <c r="N783" s="325"/>
      <c r="O783" s="325"/>
      <c r="P783" s="325"/>
      <c r="Q783" s="325"/>
      <c r="R783" s="325"/>
      <c r="S783" s="325"/>
      <c r="T783" s="325"/>
      <c r="U783" s="325"/>
      <c r="V783" s="325"/>
      <c r="W783" s="325"/>
      <c r="X783" s="325"/>
      <c r="Y783" s="325"/>
      <c r="Z783" s="325"/>
      <c r="AA783" s="325"/>
      <c r="AB783" s="325"/>
      <c r="AC783" s="325"/>
      <c r="AD783" s="325"/>
      <c r="AE783" s="325"/>
      <c r="AF783" s="325"/>
      <c r="AG783" s="325"/>
      <c r="AH783" s="325"/>
      <c r="AI783" s="325"/>
      <c r="AJ783" s="325"/>
      <c r="AK783" s="325"/>
      <c r="AL783" s="325"/>
      <c r="AM783" s="325"/>
      <c r="AN783" s="325"/>
      <c r="AO783" s="325"/>
      <c r="AP783" s="325"/>
      <c r="AQ783" s="268"/>
      <c r="AR783" s="255"/>
      <c r="AS783" s="243"/>
      <c r="AT783" s="243"/>
      <c r="AU783" s="243"/>
    </row>
    <row r="784" spans="1:47" outlineLevel="1" x14ac:dyDescent="0.35">
      <c r="A784" s="243"/>
      <c r="B784" s="252"/>
      <c r="C784" s="245">
        <f>INT($C$774)+1</f>
        <v>2</v>
      </c>
      <c r="D784" s="268"/>
      <c r="E784" s="325"/>
      <c r="F784" s="325"/>
      <c r="G784" s="268"/>
      <c r="H784" s="328" t="s">
        <v>604</v>
      </c>
      <c r="I784" s="286" t="s">
        <v>605</v>
      </c>
      <c r="J784" s="286"/>
      <c r="K784" s="258"/>
      <c r="L784" s="258"/>
      <c r="M784" s="258"/>
      <c r="N784" s="258"/>
      <c r="O784" s="258"/>
      <c r="P784" s="258"/>
      <c r="Q784" s="258"/>
      <c r="R784" s="258"/>
      <c r="S784" s="258"/>
      <c r="T784" s="258"/>
      <c r="U784" s="258"/>
      <c r="V784" s="258"/>
      <c r="W784" s="258"/>
      <c r="X784" s="258"/>
      <c r="Y784" s="258"/>
      <c r="Z784" s="317"/>
      <c r="AA784" s="317"/>
      <c r="AB784" s="317"/>
      <c r="AC784" s="317"/>
      <c r="AD784" s="317"/>
      <c r="AE784" s="317"/>
      <c r="AF784" s="317"/>
      <c r="AG784" s="317"/>
      <c r="AH784" s="317"/>
      <c r="AI784" s="317"/>
      <c r="AJ784" s="317"/>
      <c r="AK784" s="317"/>
      <c r="AL784" s="317"/>
      <c r="AM784" s="317"/>
      <c r="AN784" s="317"/>
      <c r="AO784" s="317"/>
      <c r="AP784" s="317"/>
      <c r="AQ784" s="268"/>
      <c r="AR784" s="255"/>
      <c r="AS784" s="243"/>
      <c r="AT784" s="243"/>
      <c r="AU784" s="243"/>
    </row>
    <row r="785" spans="1:47" ht="5.15" hidden="1" customHeight="1" outlineLevel="3" x14ac:dyDescent="0.35">
      <c r="A785" s="243"/>
      <c r="B785" s="252"/>
      <c r="C785" s="245">
        <f>INT($C$774)+3.005</f>
        <v>4.0049999999999999</v>
      </c>
      <c r="D785" s="268" t="s">
        <v>391</v>
      </c>
      <c r="E785" s="268"/>
      <c r="F785" s="268"/>
      <c r="G785" s="268"/>
      <c r="H785" s="268"/>
      <c r="I785" s="268"/>
      <c r="J785" s="268"/>
      <c r="K785" s="268"/>
      <c r="L785" s="268"/>
      <c r="M785" s="268"/>
      <c r="N785" s="268"/>
      <c r="O785" s="268"/>
      <c r="P785" s="268"/>
      <c r="Q785" s="268"/>
      <c r="R785" s="268"/>
      <c r="S785" s="268"/>
      <c r="T785" s="268"/>
      <c r="U785" s="268"/>
      <c r="V785" s="268"/>
      <c r="W785" s="268"/>
      <c r="X785" s="268"/>
      <c r="Y785" s="268"/>
      <c r="Z785" s="268"/>
      <c r="AA785" s="268"/>
      <c r="AB785" s="268"/>
      <c r="AC785" s="268"/>
      <c r="AD785" s="268"/>
      <c r="AE785" s="268"/>
      <c r="AF785" s="268"/>
      <c r="AG785" s="268"/>
      <c r="AH785" s="268"/>
      <c r="AI785" s="268"/>
      <c r="AJ785" s="268"/>
      <c r="AK785" s="268"/>
      <c r="AL785" s="268"/>
      <c r="AM785" s="268"/>
      <c r="AN785" s="268"/>
      <c r="AO785" s="268"/>
      <c r="AP785" s="268"/>
      <c r="AQ785" s="268"/>
      <c r="AR785" s="255"/>
      <c r="AS785" s="243"/>
      <c r="AT785" s="243"/>
      <c r="AU785" s="243"/>
    </row>
    <row r="786" spans="1:47" outlineLevel="2" x14ac:dyDescent="0.35">
      <c r="A786" s="243"/>
      <c r="B786" s="252"/>
      <c r="C786" s="245">
        <f>INT($C$774)+2</f>
        <v>3</v>
      </c>
      <c r="D786" s="268"/>
      <c r="E786" s="325"/>
      <c r="F786" s="325"/>
      <c r="G786" s="268"/>
      <c r="H786" s="289" t="s">
        <v>606</v>
      </c>
      <c r="I786" s="275"/>
      <c r="J786" s="273"/>
      <c r="K786" s="577" t="s">
        <v>425</v>
      </c>
      <c r="L786" s="295"/>
      <c r="M786" s="295"/>
      <c r="N786" s="275" t="s">
        <v>426</v>
      </c>
      <c r="O786" s="276">
        <v>2</v>
      </c>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68"/>
      <c r="AR786" s="255"/>
      <c r="AS786" s="243"/>
      <c r="AT786" s="243"/>
      <c r="AU786" s="243"/>
    </row>
    <row r="787" spans="1:47" ht="5.15" customHeight="1" outlineLevel="2" x14ac:dyDescent="0.35">
      <c r="A787" s="243"/>
      <c r="B787" s="252"/>
      <c r="C787" s="245">
        <f>INT($C$774)+2.005</f>
        <v>3.0049999999999999</v>
      </c>
      <c r="D787" s="268"/>
      <c r="E787" s="268"/>
      <c r="F787" s="268"/>
      <c r="G787" s="268"/>
      <c r="H787" s="268"/>
      <c r="I787" s="268"/>
      <c r="J787" s="268"/>
      <c r="K787" s="268"/>
      <c r="L787" s="268"/>
      <c r="M787" s="268"/>
      <c r="N787" s="268"/>
      <c r="O787" s="268"/>
      <c r="P787" s="268"/>
      <c r="Q787" s="268"/>
      <c r="R787" s="268"/>
      <c r="S787" s="268"/>
      <c r="T787" s="268"/>
      <c r="U787" s="268"/>
      <c r="V787" s="268"/>
      <c r="W787" s="268"/>
      <c r="X787" s="268"/>
      <c r="Y787" s="268"/>
      <c r="Z787" s="268"/>
      <c r="AA787" s="268"/>
      <c r="AB787" s="268"/>
      <c r="AC787" s="268"/>
      <c r="AD787" s="268"/>
      <c r="AE787" s="268"/>
      <c r="AF787" s="268"/>
      <c r="AG787" s="268"/>
      <c r="AH787" s="268"/>
      <c r="AI787" s="268"/>
      <c r="AJ787" s="268"/>
      <c r="AK787" s="268"/>
      <c r="AL787" s="268"/>
      <c r="AM787" s="268"/>
      <c r="AN787" s="268"/>
      <c r="AO787" s="268"/>
      <c r="AP787" s="268"/>
      <c r="AQ787" s="268" t="s">
        <v>395</v>
      </c>
      <c r="AR787" s="255"/>
      <c r="AS787" s="243"/>
      <c r="AT787" s="243"/>
      <c r="AU787" s="243"/>
    </row>
    <row r="788" spans="1:47" outlineLevel="1" x14ac:dyDescent="0.35">
      <c r="A788" s="243"/>
      <c r="B788" s="252"/>
      <c r="C788" s="245">
        <f>INT($C$774)+1</f>
        <v>2</v>
      </c>
      <c r="D788" s="268"/>
      <c r="E788" s="325"/>
      <c r="F788" s="325"/>
      <c r="G788" s="268"/>
      <c r="H788" s="328" t="s">
        <v>607</v>
      </c>
      <c r="I788" s="286"/>
      <c r="J788" s="258"/>
      <c r="K788" s="258"/>
      <c r="L788" s="258"/>
      <c r="M788" s="258"/>
      <c r="N788" s="258"/>
      <c r="O788" s="258"/>
      <c r="P788" s="258"/>
      <c r="Q788" s="258"/>
      <c r="R788" s="258"/>
      <c r="S788" s="258"/>
      <c r="T788" s="258"/>
      <c r="U788" s="258"/>
      <c r="V788" s="258"/>
      <c r="W788" s="258"/>
      <c r="X788" s="258"/>
      <c r="Y788" s="258"/>
      <c r="Z788" s="317"/>
      <c r="AA788" s="317"/>
      <c r="AB788" s="317"/>
      <c r="AC788" s="317"/>
      <c r="AD788" s="317"/>
      <c r="AE788" s="317"/>
      <c r="AF788" s="317"/>
      <c r="AG788" s="317"/>
      <c r="AH788" s="317"/>
      <c r="AI788" s="317"/>
      <c r="AJ788" s="317"/>
      <c r="AK788" s="317"/>
      <c r="AL788" s="317"/>
      <c r="AM788" s="317"/>
      <c r="AN788" s="317"/>
      <c r="AO788" s="317"/>
      <c r="AP788" s="317"/>
      <c r="AQ788" s="268"/>
      <c r="AR788" s="255"/>
      <c r="AS788" s="243"/>
      <c r="AT788" s="243"/>
      <c r="AU788" s="243"/>
    </row>
    <row r="789" spans="1:47" ht="5.15" hidden="1" customHeight="1" outlineLevel="3" x14ac:dyDescent="0.35">
      <c r="A789" s="243"/>
      <c r="B789" s="252"/>
      <c r="C789" s="245">
        <f>INT($C$774)+3.005</f>
        <v>4.0049999999999999</v>
      </c>
      <c r="D789" s="268" t="s">
        <v>391</v>
      </c>
      <c r="E789" s="268"/>
      <c r="F789" s="268"/>
      <c r="G789" s="268"/>
      <c r="H789" s="268"/>
      <c r="I789" s="268"/>
      <c r="J789" s="268"/>
      <c r="K789" s="268"/>
      <c r="L789" s="268"/>
      <c r="M789" s="268"/>
      <c r="N789" s="268"/>
      <c r="O789" s="268"/>
      <c r="P789" s="268"/>
      <c r="Q789" s="268"/>
      <c r="R789" s="268"/>
      <c r="S789" s="268"/>
      <c r="T789" s="268"/>
      <c r="U789" s="268"/>
      <c r="V789" s="268"/>
      <c r="W789" s="268"/>
      <c r="X789" s="268"/>
      <c r="Y789" s="268"/>
      <c r="Z789" s="268"/>
      <c r="AA789" s="268"/>
      <c r="AB789" s="268"/>
      <c r="AC789" s="268"/>
      <c r="AD789" s="268"/>
      <c r="AE789" s="268"/>
      <c r="AF789" s="268"/>
      <c r="AG789" s="268"/>
      <c r="AH789" s="268"/>
      <c r="AI789" s="268"/>
      <c r="AJ789" s="268"/>
      <c r="AK789" s="268"/>
      <c r="AL789" s="268"/>
      <c r="AM789" s="268"/>
      <c r="AN789" s="268"/>
      <c r="AO789" s="268"/>
      <c r="AP789" s="268"/>
      <c r="AQ789" s="268"/>
      <c r="AR789" s="255"/>
      <c r="AS789" s="243"/>
      <c r="AT789" s="243"/>
      <c r="AU789" s="243"/>
    </row>
    <row r="790" spans="1:47" outlineLevel="2" collapsed="1" x14ac:dyDescent="0.35">
      <c r="A790" s="243"/>
      <c r="B790" s="252"/>
      <c r="C790" s="245">
        <f>INT($C$774)+2</f>
        <v>3</v>
      </c>
      <c r="D790" s="268"/>
      <c r="E790" s="325"/>
      <c r="F790" s="325"/>
      <c r="G790" s="268"/>
      <c r="H790" s="338" t="s">
        <v>570</v>
      </c>
      <c r="I790" s="296" t="s">
        <v>608</v>
      </c>
      <c r="J790" s="296"/>
      <c r="K790" s="296" t="s">
        <v>609</v>
      </c>
      <c r="L790" s="296"/>
      <c r="M790" s="296"/>
      <c r="N790" s="389"/>
      <c r="O790" s="389" t="s">
        <v>1010</v>
      </c>
      <c r="P790" s="296"/>
      <c r="Q790" s="296"/>
      <c r="R790" s="296"/>
      <c r="S790" s="296"/>
      <c r="T790" s="296"/>
      <c r="U790" s="296"/>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t="15" hidden="1" customHeight="1" outlineLevel="3" x14ac:dyDescent="0.35">
      <c r="A791" s="243"/>
      <c r="B791" s="252"/>
      <c r="C791" s="245">
        <f t="shared" ref="C791:C808" si="188">INT($C$774)+3</f>
        <v>4</v>
      </c>
      <c r="D791" s="268"/>
      <c r="E791" s="325">
        <v>0</v>
      </c>
      <c r="F791" s="325"/>
      <c r="G791" s="268"/>
      <c r="H791" s="289" t="str">
        <f>H$252</f>
        <v>Aut</v>
      </c>
      <c r="I791" s="402">
        <v>2</v>
      </c>
      <c r="J791" s="402"/>
      <c r="K791" s="361">
        <f t="shared" ref="K791:M793" si="189">INDEX($K$680:$M$751,($E791*i_s_len+$I791)*i_x_len+1,0)</f>
        <v>44515</v>
      </c>
      <c r="L791" s="361">
        <f t="shared" si="189"/>
        <v>44515</v>
      </c>
      <c r="M791" s="361">
        <f t="shared" si="189"/>
        <v>44515</v>
      </c>
      <c r="N791" s="273"/>
      <c r="O791" s="716">
        <f t="shared" ref="O791:Q793" si="190">MIN(363,INT((K791 - DATE(YEAR(K791),1,1))))+364*(YEAR(K791)-i_startyear)</f>
        <v>1046</v>
      </c>
      <c r="P791" s="716">
        <f t="shared" si="190"/>
        <v>1046</v>
      </c>
      <c r="Q791" s="716">
        <f t="shared" si="190"/>
        <v>1046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1</v>
      </c>
      <c r="F792" s="325"/>
      <c r="G792" s="268"/>
      <c r="H792" s="289" t="str">
        <f>H$253</f>
        <v>Win</v>
      </c>
      <c r="I792" s="402">
        <v>2</v>
      </c>
      <c r="J792" s="402"/>
      <c r="K792" s="361">
        <f t="shared" si="189"/>
        <v>44545</v>
      </c>
      <c r="L792" s="361">
        <f t="shared" si="189"/>
        <v>44545</v>
      </c>
      <c r="M792" s="361">
        <f t="shared" si="189"/>
        <v>44545</v>
      </c>
      <c r="N792" s="273"/>
      <c r="O792" s="716">
        <f t="shared" si="190"/>
        <v>1076</v>
      </c>
      <c r="P792" s="716">
        <f t="shared" si="190"/>
        <v>1076</v>
      </c>
      <c r="Q792" s="716">
        <f t="shared" si="190"/>
        <v>1076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v>2</v>
      </c>
      <c r="F793" s="325"/>
      <c r="G793" s="268"/>
      <c r="H793" s="289" t="str">
        <f>H$254</f>
        <v>Spr</v>
      </c>
      <c r="I793" s="402">
        <v>2</v>
      </c>
      <c r="J793" s="402"/>
      <c r="K793" s="361">
        <f t="shared" si="189"/>
        <v>44576</v>
      </c>
      <c r="L793" s="361">
        <f t="shared" si="189"/>
        <v>44576</v>
      </c>
      <c r="M793" s="361">
        <f t="shared" si="189"/>
        <v>44576</v>
      </c>
      <c r="N793" s="273"/>
      <c r="O793" s="716">
        <f t="shared" si="190"/>
        <v>1106</v>
      </c>
      <c r="P793" s="716">
        <f t="shared" si="190"/>
        <v>1106</v>
      </c>
      <c r="Q793" s="716">
        <f t="shared" si="190"/>
        <v>1106</v>
      </c>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89"/>
      <c r="J794" s="289"/>
      <c r="K794" s="273"/>
      <c r="L794" s="273"/>
      <c r="M794" s="273"/>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c r="F795" s="325"/>
      <c r="G795" s="268"/>
      <c r="H795" s="273"/>
      <c r="I795" s="296" t="s">
        <v>610</v>
      </c>
      <c r="J795" s="295"/>
      <c r="K795" s="296" t="s">
        <v>611</v>
      </c>
      <c r="L795" s="296"/>
      <c r="M795" s="296"/>
      <c r="N795" s="273"/>
      <c r="O795" s="273"/>
      <c r="P795" s="273"/>
      <c r="Q795" s="273"/>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0</v>
      </c>
      <c r="F796" s="325"/>
      <c r="G796" s="268"/>
      <c r="H796" s="289" t="str">
        <f>H$252</f>
        <v>Aut</v>
      </c>
      <c r="I796" s="402">
        <v>5</v>
      </c>
      <c r="J796" s="402"/>
      <c r="K796" s="361">
        <f t="shared" ref="K796:M798" si="191">INDEX($K$680:$M$751,($E796*i_s_len+$I796)*i_x_len+1,0)</f>
        <v>45611</v>
      </c>
      <c r="L796" s="361">
        <f t="shared" si="191"/>
        <v>45611</v>
      </c>
      <c r="M796" s="361">
        <f t="shared" si="191"/>
        <v>45611</v>
      </c>
      <c r="N796" s="273"/>
      <c r="O796" s="716">
        <f t="shared" ref="O796:Q798" si="192">MIN(363,INT((K796 - DATE(YEAR(K796),1,1))))+364*(YEAR(K796)-i_startyear)</f>
        <v>2139</v>
      </c>
      <c r="P796" s="716">
        <f t="shared" si="192"/>
        <v>2139</v>
      </c>
      <c r="Q796" s="716">
        <f t="shared" si="192"/>
        <v>2139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1</v>
      </c>
      <c r="F797" s="325"/>
      <c r="G797" s="268"/>
      <c r="H797" s="289" t="str">
        <f>H$253</f>
        <v>Win</v>
      </c>
      <c r="I797" s="402">
        <v>5</v>
      </c>
      <c r="J797" s="402"/>
      <c r="K797" s="361">
        <f t="shared" si="191"/>
        <v>45641</v>
      </c>
      <c r="L797" s="361">
        <f t="shared" si="191"/>
        <v>45641</v>
      </c>
      <c r="M797" s="361">
        <f t="shared" si="191"/>
        <v>45641</v>
      </c>
      <c r="N797" s="273"/>
      <c r="O797" s="716">
        <f t="shared" si="192"/>
        <v>2169</v>
      </c>
      <c r="P797" s="716">
        <f t="shared" si="192"/>
        <v>2169</v>
      </c>
      <c r="Q797" s="716">
        <f t="shared" si="192"/>
        <v>2169</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v>2</v>
      </c>
      <c r="F798" s="325"/>
      <c r="G798" s="268"/>
      <c r="H798" s="289" t="str">
        <f>H$254</f>
        <v>Spr</v>
      </c>
      <c r="I798" s="402">
        <v>5</v>
      </c>
      <c r="J798" s="402"/>
      <c r="K798" s="361">
        <f t="shared" si="191"/>
        <v>45672</v>
      </c>
      <c r="L798" s="361">
        <f t="shared" si="191"/>
        <v>45672</v>
      </c>
      <c r="M798" s="361">
        <f t="shared" si="191"/>
        <v>45672</v>
      </c>
      <c r="N798" s="273"/>
      <c r="O798" s="716">
        <f t="shared" si="192"/>
        <v>2198</v>
      </c>
      <c r="P798" s="716">
        <f t="shared" si="192"/>
        <v>2198</v>
      </c>
      <c r="Q798" s="716">
        <f t="shared" si="192"/>
        <v>2198</v>
      </c>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89"/>
      <c r="J799" s="289"/>
      <c r="K799" s="273"/>
      <c r="L799" s="273"/>
      <c r="M799" s="273"/>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73"/>
      <c r="I800" s="273"/>
      <c r="J800" s="273"/>
      <c r="K800" s="296" t="s">
        <v>724</v>
      </c>
      <c r="L800" s="296"/>
      <c r="M800" s="296"/>
      <c r="N800" s="273"/>
      <c r="O800" s="273"/>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Aut</v>
      </c>
      <c r="I801" s="273"/>
      <c r="J801" s="273"/>
      <c r="K801" s="464">
        <v>1550</v>
      </c>
      <c r="L801" s="464">
        <v>1550</v>
      </c>
      <c r="M801" s="464">
        <v>1550</v>
      </c>
      <c r="N801" s="273"/>
      <c r="O801" s="273" t="s">
        <v>734</v>
      </c>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Win</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89" t="str">
        <f>H$254</f>
        <v>Spr</v>
      </c>
      <c r="I803" s="273"/>
      <c r="J803" s="273"/>
      <c r="K803" s="464">
        <v>1550</v>
      </c>
      <c r="L803" s="464">
        <v>1550</v>
      </c>
      <c r="M803" s="464">
        <v>1550</v>
      </c>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89"/>
      <c r="J804" s="289"/>
      <c r="K804" s="273"/>
      <c r="L804" s="273"/>
      <c r="M804" s="273"/>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73"/>
      <c r="I805" s="273"/>
      <c r="J805" s="273"/>
      <c r="K805" s="296" t="s">
        <v>612</v>
      </c>
      <c r="L805" s="296"/>
      <c r="M805" s="296"/>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Aut</v>
      </c>
      <c r="I806" s="273"/>
      <c r="J806" s="273"/>
      <c r="K806" s="403">
        <f>(K796-K791)/30.5</f>
        <v>35.934426229508198</v>
      </c>
      <c r="L806" s="403">
        <f>(L796-L791)/30.5</f>
        <v>35.934426229508198</v>
      </c>
      <c r="M806" s="403">
        <f>(M796-M791)/30.5</f>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Win</v>
      </c>
      <c r="I807" s="273"/>
      <c r="J807" s="273"/>
      <c r="K807" s="403">
        <f t="shared" ref="K807:M808" si="193">(K797-K792)/30.5</f>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idden="1" outlineLevel="3" x14ac:dyDescent="0.35">
      <c r="A808" s="243"/>
      <c r="B808" s="252"/>
      <c r="C808" s="245">
        <f t="shared" si="188"/>
        <v>4</v>
      </c>
      <c r="D808" s="268"/>
      <c r="E808" s="325"/>
      <c r="F808" s="325"/>
      <c r="G808" s="268"/>
      <c r="H808" s="289" t="str">
        <f>H$254</f>
        <v>Spr</v>
      </c>
      <c r="I808" s="273"/>
      <c r="J808" s="273"/>
      <c r="K808" s="403">
        <f t="shared" si="193"/>
        <v>35.934426229508198</v>
      </c>
      <c r="L808" s="403">
        <f t="shared" si="193"/>
        <v>35.934426229508198</v>
      </c>
      <c r="M808" s="403">
        <f t="shared" si="193"/>
        <v>35.934426229508198</v>
      </c>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68"/>
      <c r="AR808" s="255"/>
      <c r="AS808" s="243"/>
      <c r="AT808" s="243"/>
      <c r="AU808" s="243"/>
    </row>
    <row r="809" spans="1:47" ht="5.15" customHeight="1" outlineLevel="2" x14ac:dyDescent="0.35">
      <c r="A809" s="243"/>
      <c r="B809" s="252"/>
      <c r="C809" s="245">
        <f>INT($C$774)+2.005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t="s">
        <v>395</v>
      </c>
      <c r="AR809" s="255"/>
      <c r="AS809" s="243"/>
      <c r="AT809" s="243"/>
      <c r="AU809" s="243"/>
    </row>
    <row r="810" spans="1:47" ht="5.15" customHeight="1" outlineLevel="2" x14ac:dyDescent="0.35">
      <c r="A810" s="243"/>
      <c r="B810" s="252"/>
      <c r="C810" s="245">
        <f>INT($C$774)+2.005</f>
        <v>3.0049999999999999</v>
      </c>
      <c r="D810" s="268"/>
      <c r="E810" s="268"/>
      <c r="F810" s="268"/>
      <c r="G810" s="268"/>
      <c r="H810" s="268"/>
      <c r="I810" s="268"/>
      <c r="J810" s="268"/>
      <c r="K810" s="268"/>
      <c r="L810" s="268"/>
      <c r="M810" s="268"/>
      <c r="N810" s="268"/>
      <c r="O810" s="268"/>
      <c r="P810" s="268"/>
      <c r="Q810" s="268"/>
      <c r="R810" s="268"/>
      <c r="S810" s="268"/>
      <c r="T810" s="268"/>
      <c r="U810" s="268"/>
      <c r="V810" s="268"/>
      <c r="W810" s="268"/>
      <c r="X810" s="268"/>
      <c r="Y810" s="268"/>
      <c r="Z810" s="268"/>
      <c r="AA810" s="268"/>
      <c r="AB810" s="268"/>
      <c r="AC810" s="268"/>
      <c r="AD810" s="268"/>
      <c r="AE810" s="268"/>
      <c r="AF810" s="268"/>
      <c r="AG810" s="268"/>
      <c r="AH810" s="268"/>
      <c r="AI810" s="268"/>
      <c r="AJ810" s="268"/>
      <c r="AK810" s="268"/>
      <c r="AL810" s="268"/>
      <c r="AM810" s="268"/>
      <c r="AN810" s="268"/>
      <c r="AO810" s="268"/>
      <c r="AP810" s="268"/>
      <c r="AQ810" s="268"/>
      <c r="AR810" s="255"/>
      <c r="AS810" s="243"/>
      <c r="AT810" s="243"/>
      <c r="AU810" s="243"/>
    </row>
    <row r="811" spans="1:47" ht="5.15" customHeight="1" outlineLevel="1" x14ac:dyDescent="0.35">
      <c r="A811" s="243"/>
      <c r="B811" s="278"/>
      <c r="C811" s="279">
        <f>INT($C$774)+1.005</f>
        <v>2.0049999999999999</v>
      </c>
      <c r="D811" s="280"/>
      <c r="E811" s="280"/>
      <c r="F811" s="280"/>
      <c r="G811" s="280"/>
      <c r="H811" s="280"/>
      <c r="I811" s="280"/>
      <c r="J811" s="280"/>
      <c r="K811" s="280"/>
      <c r="L811" s="280"/>
      <c r="M811" s="280"/>
      <c r="N811" s="280"/>
      <c r="O811" s="280"/>
      <c r="P811" s="280"/>
      <c r="Q811" s="280"/>
      <c r="R811" s="280"/>
      <c r="S811" s="280"/>
      <c r="T811" s="280"/>
      <c r="U811" s="280"/>
      <c r="V811" s="280"/>
      <c r="W811" s="280"/>
      <c r="X811" s="280"/>
      <c r="Y811" s="280"/>
      <c r="Z811" s="280"/>
      <c r="AA811" s="280"/>
      <c r="AB811" s="280"/>
      <c r="AC811" s="280"/>
      <c r="AD811" s="280"/>
      <c r="AE811" s="280"/>
      <c r="AF811" s="280"/>
      <c r="AG811" s="280"/>
      <c r="AH811" s="280"/>
      <c r="AI811" s="280"/>
      <c r="AJ811" s="280"/>
      <c r="AK811" s="280"/>
      <c r="AL811" s="280"/>
      <c r="AM811" s="280"/>
      <c r="AN811" s="280"/>
      <c r="AO811" s="280"/>
      <c r="AP811" s="280"/>
      <c r="AQ811" s="280"/>
      <c r="AR811" s="281" t="s">
        <v>113</v>
      </c>
      <c r="AS811" s="243"/>
      <c r="AT811" s="243"/>
      <c r="AU811" s="243"/>
    </row>
    <row r="812" spans="1:47" ht="5.15" customHeight="1" x14ac:dyDescent="0.35">
      <c r="A812" s="243"/>
      <c r="B812" s="282"/>
      <c r="C812" s="283">
        <f>INT($C$774)+0.005</f>
        <v>1.0049999999999999</v>
      </c>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82"/>
      <c r="AB812" s="282"/>
      <c r="AC812" s="282"/>
      <c r="AD812" s="282"/>
      <c r="AE812" s="282"/>
      <c r="AF812" s="282"/>
      <c r="AG812" s="282"/>
      <c r="AH812" s="282"/>
      <c r="AI812" s="282"/>
      <c r="AJ812" s="282"/>
      <c r="AK812" s="282"/>
      <c r="AL812" s="282"/>
      <c r="AM812" s="282"/>
      <c r="AN812" s="282"/>
      <c r="AO812" s="282"/>
      <c r="AP812" s="282"/>
      <c r="AQ812" s="282"/>
      <c r="AR812" s="282"/>
      <c r="AS812" s="243"/>
      <c r="AT812" s="243"/>
      <c r="AU812" s="243"/>
    </row>
    <row r="813" spans="1:47" outlineLevel="2" x14ac:dyDescent="0.35">
      <c r="A813" s="243"/>
      <c r="B813" s="243"/>
      <c r="C813" s="245">
        <f>INT($C$774)+2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outlineLevel="2" x14ac:dyDescent="0.35">
      <c r="A814" s="243"/>
      <c r="B814" s="243"/>
      <c r="C814" s="245">
        <f>INT($C$818)+2</f>
        <v>3</v>
      </c>
      <c r="D814" s="243"/>
      <c r="E814" s="243"/>
      <c r="F814" s="243"/>
      <c r="G814" s="243"/>
      <c r="H814" s="243"/>
      <c r="I814" s="243"/>
      <c r="J814" s="243"/>
      <c r="K814" s="243"/>
      <c r="L814" s="243"/>
      <c r="M814" s="243"/>
      <c r="N814" s="243"/>
      <c r="O814" s="243"/>
      <c r="P814" s="243"/>
      <c r="Q814" s="243"/>
      <c r="R814" s="243"/>
      <c r="S814" s="243"/>
      <c r="T814" s="243"/>
      <c r="U814" s="243"/>
      <c r="V814" s="243"/>
      <c r="W814" s="243"/>
      <c r="X814" s="243"/>
      <c r="Y814" s="243"/>
      <c r="Z814" s="243"/>
      <c r="AA814" s="243"/>
      <c r="AB814" s="243"/>
      <c r="AC814" s="243"/>
      <c r="AD814" s="243"/>
      <c r="AE814" s="243"/>
      <c r="AF814" s="243"/>
      <c r="AG814" s="243"/>
      <c r="AH814" s="243"/>
      <c r="AI814" s="243"/>
      <c r="AJ814" s="243"/>
      <c r="AK814" s="243"/>
      <c r="AL814" s="243"/>
      <c r="AM814" s="243"/>
      <c r="AN814" s="243"/>
      <c r="AO814" s="243"/>
      <c r="AP814" s="243"/>
      <c r="AQ814" s="243"/>
      <c r="AR814" s="243"/>
      <c r="AS814" s="243"/>
      <c r="AT814" s="243"/>
      <c r="AU814" s="243"/>
    </row>
    <row r="815" spans="1:47" ht="5.15" customHeight="1" thickBot="1" x14ac:dyDescent="0.4">
      <c r="A815" s="243"/>
      <c r="B815" s="246"/>
      <c r="C815" s="247">
        <f>INT($C$818)+0.005</f>
        <v>1.0049999999999999</v>
      </c>
      <c r="D815" s="246"/>
      <c r="E815" s="246"/>
      <c r="F815" s="246"/>
      <c r="G815" s="246"/>
      <c r="H815" s="246"/>
      <c r="I815" s="246"/>
      <c r="J815" s="246"/>
      <c r="K815" s="246"/>
      <c r="L815" s="246"/>
      <c r="M815" s="246"/>
      <c r="N815" s="246"/>
      <c r="O815" s="246"/>
      <c r="P815" s="246"/>
      <c r="Q815" s="246"/>
      <c r="R815" s="246"/>
      <c r="S815" s="246"/>
      <c r="T815" s="246"/>
      <c r="U815" s="246"/>
      <c r="V815" s="246"/>
      <c r="W815" s="246"/>
      <c r="X815" s="246"/>
      <c r="Y815" s="246"/>
      <c r="Z815" s="246"/>
      <c r="AA815" s="246"/>
      <c r="AB815" s="246"/>
      <c r="AC815" s="246"/>
      <c r="AD815" s="246"/>
      <c r="AE815" s="246"/>
      <c r="AF815" s="246"/>
      <c r="AG815" s="246"/>
      <c r="AH815" s="246"/>
      <c r="AI815" s="246"/>
      <c r="AJ815" s="246"/>
      <c r="AK815" s="246"/>
      <c r="AL815" s="246"/>
      <c r="AM815" s="246"/>
      <c r="AN815" s="246"/>
      <c r="AO815" s="246"/>
      <c r="AP815" s="246"/>
      <c r="AQ815" s="246"/>
      <c r="AR815" s="246"/>
      <c r="AS815" s="243"/>
      <c r="AT815" s="243"/>
      <c r="AU815" s="243"/>
    </row>
    <row r="816" spans="1:47" ht="5.15" customHeight="1" outlineLevel="1" collapsed="1" x14ac:dyDescent="0.35">
      <c r="A816" s="243"/>
      <c r="B816" s="248" t="s">
        <v>0</v>
      </c>
      <c r="C816" s="249">
        <f>INT($C$818)+1.005</f>
        <v>2.0049999999999999</v>
      </c>
      <c r="D816" s="250"/>
      <c r="E816" s="250"/>
      <c r="F816" s="250"/>
      <c r="G816" s="250"/>
      <c r="H816" s="250"/>
      <c r="I816" s="250"/>
      <c r="J816" s="250"/>
      <c r="K816" s="250"/>
      <c r="L816" s="250"/>
      <c r="M816" s="250"/>
      <c r="N816" s="250"/>
      <c r="O816" s="250"/>
      <c r="P816" s="250"/>
      <c r="Q816" s="250"/>
      <c r="R816" s="250"/>
      <c r="S816" s="250"/>
      <c r="T816" s="250"/>
      <c r="U816" s="250"/>
      <c r="V816" s="250"/>
      <c r="W816" s="250"/>
      <c r="X816" s="250"/>
      <c r="Y816" s="250"/>
      <c r="Z816" s="250"/>
      <c r="AA816" s="250"/>
      <c r="AB816" s="250"/>
      <c r="AC816" s="250"/>
      <c r="AD816" s="250"/>
      <c r="AE816" s="250"/>
      <c r="AF816" s="250"/>
      <c r="AG816" s="250"/>
      <c r="AH816" s="250"/>
      <c r="AI816" s="250"/>
      <c r="AJ816" s="250"/>
      <c r="AK816" s="250"/>
      <c r="AL816" s="250"/>
      <c r="AM816" s="250"/>
      <c r="AN816" s="250"/>
      <c r="AO816" s="250"/>
      <c r="AP816" s="250"/>
      <c r="AQ816" s="250"/>
      <c r="AR816" s="251"/>
      <c r="AS816" s="243"/>
      <c r="AT816" s="243"/>
      <c r="AU816" s="243"/>
    </row>
    <row r="817" spans="1:47" hidden="1" outlineLevel="4" x14ac:dyDescent="0.35">
      <c r="A817" s="243"/>
      <c r="B817" s="252"/>
      <c r="C817" s="245">
        <f>INT(MAX($C$837:$C$867))+1</f>
        <v>6</v>
      </c>
      <c r="D817" s="253"/>
      <c r="E817" s="253"/>
      <c r="F817" s="253"/>
      <c r="G817" s="253"/>
      <c r="H817" s="254"/>
      <c r="I817" s="254"/>
      <c r="J817" s="254"/>
      <c r="K817" s="254"/>
      <c r="L817" s="254"/>
      <c r="M817" s="254"/>
      <c r="N817" s="254"/>
      <c r="O817" s="254"/>
      <c r="P817" s="254"/>
      <c r="Q817" s="254"/>
      <c r="R817" s="254"/>
      <c r="S817" s="254"/>
      <c r="T817" s="254"/>
      <c r="U817" s="254"/>
      <c r="V817" s="254"/>
      <c r="W817" s="254"/>
      <c r="X817" s="254"/>
      <c r="Y817" s="254"/>
      <c r="Z817" s="254"/>
      <c r="AA817" s="254"/>
      <c r="AB817" s="254"/>
      <c r="AC817" s="254"/>
      <c r="AD817" s="254"/>
      <c r="AE817" s="254"/>
      <c r="AF817" s="254"/>
      <c r="AG817" s="254"/>
      <c r="AH817" s="254"/>
      <c r="AI817" s="254"/>
      <c r="AJ817" s="254"/>
      <c r="AK817" s="254"/>
      <c r="AL817" s="254"/>
      <c r="AM817" s="254"/>
      <c r="AN817" s="254"/>
      <c r="AO817" s="254"/>
      <c r="AP817" s="254"/>
      <c r="AQ817" s="253"/>
      <c r="AR817" s="255"/>
      <c r="AS817" s="243"/>
      <c r="AT817" s="243"/>
      <c r="AU817" s="243"/>
    </row>
    <row r="818" spans="1:47" ht="20.149999999999999" customHeight="1" x14ac:dyDescent="0.35">
      <c r="A818" s="243"/>
      <c r="B818" s="252"/>
      <c r="C818" s="245">
        <v>1.02</v>
      </c>
      <c r="D818" s="256"/>
      <c r="E818" s="318" t="s">
        <v>382</v>
      </c>
      <c r="F818" s="319"/>
      <c r="G818" s="257"/>
      <c r="H818" s="632" t="str">
        <f>COUNTIFS($B$1:$B818, "«")&amp;" Sheep: Young at Foot and Offspring sale times &amp; shearing of sale animals"</f>
        <v>5 Sheep: Young at Foot and Offspring sale times &amp; shearing of sale animals</v>
      </c>
      <c r="I818" s="284"/>
      <c r="J818" s="284"/>
      <c r="K818" s="284"/>
      <c r="L818" s="284"/>
      <c r="M818" s="284"/>
      <c r="N818" s="284"/>
      <c r="O818" s="284"/>
      <c r="P818" s="284"/>
      <c r="Q818" s="284"/>
      <c r="R818" s="284"/>
      <c r="S818" s="284"/>
      <c r="T818" s="284"/>
      <c r="U818" s="284"/>
      <c r="V818" s="284"/>
      <c r="W818" s="284"/>
      <c r="X818" s="284"/>
      <c r="Y818" s="284"/>
      <c r="Z818" s="284"/>
      <c r="AA818" s="399"/>
      <c r="AB818" s="399"/>
      <c r="AC818" s="399"/>
      <c r="AD818" s="284"/>
      <c r="AE818" s="284"/>
      <c r="AF818" s="284"/>
      <c r="AG818" s="284"/>
      <c r="AH818" s="284"/>
      <c r="AI818" s="284"/>
      <c r="AJ818" s="284"/>
      <c r="AK818" s="284"/>
      <c r="AL818" s="284"/>
      <c r="AM818" s="284"/>
      <c r="AN818" s="284"/>
      <c r="AO818" s="284"/>
      <c r="AP818" s="284"/>
      <c r="AQ818" s="321"/>
      <c r="AR818" s="255"/>
      <c r="AS818" s="243"/>
      <c r="AT818" s="243"/>
      <c r="AU818" s="243"/>
    </row>
    <row r="819" spans="1:47" ht="36" outlineLevel="1" x14ac:dyDescent="0.35">
      <c r="A819" s="243"/>
      <c r="B819" s="252"/>
      <c r="C819" s="245">
        <f>INT($C$818)+1.02</f>
        <v>2.02</v>
      </c>
      <c r="D819" s="256"/>
      <c r="E819" s="318" t="s">
        <v>384</v>
      </c>
      <c r="F819" s="322">
        <v>1</v>
      </c>
      <c r="G819" s="261"/>
      <c r="H819" s="404" t="s">
        <v>613</v>
      </c>
      <c r="I819" s="263"/>
      <c r="J819" s="263"/>
      <c r="K819" s="263"/>
      <c r="L819" s="263"/>
      <c r="M819" s="263"/>
      <c r="N819" s="263"/>
      <c r="O819" s="263"/>
      <c r="P819" s="263"/>
      <c r="Q819" s="263"/>
      <c r="R819" s="263"/>
      <c r="S819" s="263"/>
      <c r="T819" s="263"/>
      <c r="U819" s="263"/>
      <c r="V819" s="263"/>
      <c r="W819" s="263"/>
      <c r="X819" s="263"/>
      <c r="Y819" s="263"/>
      <c r="Z819" s="263"/>
      <c r="AA819" s="400"/>
      <c r="AB819" s="400"/>
      <c r="AC819" s="400"/>
      <c r="AD819" s="263"/>
      <c r="AE819" s="263"/>
      <c r="AF819" s="263"/>
      <c r="AG819" s="263"/>
      <c r="AH819" s="263"/>
      <c r="AI819" s="263"/>
      <c r="AJ819" s="263"/>
      <c r="AK819" s="263"/>
      <c r="AL819" s="263"/>
      <c r="AM819" s="263"/>
      <c r="AN819" s="263"/>
      <c r="AO819" s="263"/>
      <c r="AP819" s="263"/>
      <c r="AQ819" s="324"/>
      <c r="AR819" s="255"/>
      <c r="AS819" s="243"/>
      <c r="AT819" s="243"/>
      <c r="AU819" s="243"/>
    </row>
    <row r="820" spans="1:47" ht="5.15" customHeight="1" outlineLevel="2" x14ac:dyDescent="0.35">
      <c r="A820" s="243"/>
      <c r="B820" s="252"/>
      <c r="C820" s="245">
        <f>INT($C$818)+2.005</f>
        <v>3.0049999999999999</v>
      </c>
      <c r="D820" s="253"/>
      <c r="E820" s="253"/>
      <c r="F820" s="253"/>
      <c r="G820" s="253"/>
      <c r="H820" s="253"/>
      <c r="I820" s="253"/>
      <c r="J820" s="253"/>
      <c r="K820" s="253"/>
      <c r="L820" s="253"/>
      <c r="M820" s="253"/>
      <c r="N820" s="253"/>
      <c r="O820" s="253"/>
      <c r="P820" s="253"/>
      <c r="Q820" s="253"/>
      <c r="R820" s="253"/>
      <c r="S820" s="253"/>
      <c r="T820" s="253"/>
      <c r="U820" s="253"/>
      <c r="V820" s="253"/>
      <c r="W820" s="253"/>
      <c r="X820" s="253"/>
      <c r="Y820" s="253"/>
      <c r="Z820" s="253"/>
      <c r="AA820" s="253"/>
      <c r="AB820" s="253"/>
      <c r="AC820" s="253"/>
      <c r="AD820" s="253"/>
      <c r="AE820" s="253"/>
      <c r="AF820" s="253"/>
      <c r="AG820" s="253"/>
      <c r="AH820" s="253"/>
      <c r="AI820" s="253"/>
      <c r="AJ820" s="253"/>
      <c r="AK820" s="253"/>
      <c r="AL820" s="253"/>
      <c r="AM820" s="253"/>
      <c r="AN820" s="253"/>
      <c r="AO820" s="253"/>
      <c r="AP820" s="253"/>
      <c r="AQ820" s="253"/>
      <c r="AR820" s="255"/>
      <c r="AS820" s="243"/>
      <c r="AT820" s="243"/>
      <c r="AU820" s="243"/>
    </row>
    <row r="821" spans="1:47" outlineLevel="2" x14ac:dyDescent="0.35">
      <c r="A821" s="243"/>
      <c r="B821" s="252"/>
      <c r="C821" s="245">
        <f>INT($C$818)+2</f>
        <v>3</v>
      </c>
      <c r="D821" s="253"/>
      <c r="E821" s="325"/>
      <c r="F821" s="325"/>
      <c r="G821" s="253"/>
      <c r="H821" s="266"/>
      <c r="I821" s="266"/>
      <c r="J821" s="266"/>
      <c r="K821" s="266"/>
      <c r="L821" s="266"/>
      <c r="M821" s="266"/>
      <c r="N821" s="266"/>
      <c r="O821" s="266"/>
      <c r="P821" s="266"/>
      <c r="Q821" s="266"/>
      <c r="R821" s="266"/>
      <c r="S821" s="266"/>
      <c r="T821" s="266"/>
      <c r="U821" s="266"/>
      <c r="V821" s="266"/>
      <c r="W821" s="266"/>
      <c r="X821" s="266"/>
      <c r="Y821" s="266"/>
      <c r="Z821" s="266"/>
      <c r="AA821" s="266"/>
      <c r="AB821" s="266"/>
      <c r="AC821" s="266"/>
      <c r="AD821" s="266"/>
      <c r="AE821" s="266"/>
      <c r="AF821" s="266"/>
      <c r="AG821" s="266"/>
      <c r="AH821" s="266"/>
      <c r="AI821" s="266"/>
      <c r="AJ821" s="266"/>
      <c r="AK821" s="266"/>
      <c r="AL821" s="266"/>
      <c r="AM821" s="266"/>
      <c r="AN821" s="266"/>
      <c r="AO821" s="266"/>
      <c r="AP821" s="266"/>
      <c r="AQ821" s="253"/>
      <c r="AR821" s="255"/>
      <c r="AS821" s="243"/>
      <c r="AT821" s="243"/>
      <c r="AU821" s="243"/>
    </row>
    <row r="822" spans="1:47" outlineLevel="2" x14ac:dyDescent="0.35">
      <c r="A822" s="243"/>
      <c r="B822" s="252"/>
      <c r="C822" s="245">
        <f>INT($C$818)+2</f>
        <v>3</v>
      </c>
      <c r="D822" s="253"/>
      <c r="E822" s="325"/>
      <c r="F822" s="325"/>
      <c r="G822" s="253"/>
      <c r="H822" s="267"/>
      <c r="I822" s="267"/>
      <c r="J822" s="267"/>
      <c r="K822" s="267"/>
      <c r="L822" s="267"/>
      <c r="M822" s="267"/>
      <c r="N822" s="267"/>
      <c r="O822" s="267"/>
      <c r="P822" s="267"/>
      <c r="Q822" s="267"/>
      <c r="R822" s="267"/>
      <c r="S822" s="267"/>
      <c r="T822" s="267"/>
      <c r="U822" s="267"/>
      <c r="V822" s="267"/>
      <c r="W822" s="267"/>
      <c r="X822" s="267"/>
      <c r="Y822" s="267"/>
      <c r="Z822" s="267"/>
      <c r="AA822" s="267"/>
      <c r="AB822" s="267"/>
      <c r="AC822" s="267"/>
      <c r="AD822" s="267"/>
      <c r="AE822" s="267"/>
      <c r="AF822" s="267"/>
      <c r="AG822" s="267"/>
      <c r="AH822" s="267"/>
      <c r="AI822" s="267"/>
      <c r="AJ822" s="267"/>
      <c r="AK822" s="267"/>
      <c r="AL822" s="267"/>
      <c r="AM822" s="267"/>
      <c r="AN822" s="267"/>
      <c r="AO822" s="267"/>
      <c r="AP822" s="267"/>
      <c r="AQ822" s="253"/>
      <c r="AR822" s="255"/>
      <c r="AS822" s="243"/>
      <c r="AT822" s="243"/>
      <c r="AU822" s="243"/>
    </row>
    <row r="823" spans="1:47" outlineLevel="2" x14ac:dyDescent="0.35">
      <c r="A823" s="243"/>
      <c r="B823" s="252"/>
      <c r="C823" s="245">
        <f>INT($C$818)+2</f>
        <v>3</v>
      </c>
      <c r="D823" s="253"/>
      <c r="E823" s="325"/>
      <c r="F823" s="325"/>
      <c r="G823" s="253"/>
      <c r="H823" s="267"/>
      <c r="I823" s="267"/>
      <c r="J823" s="267"/>
      <c r="K823" s="326" t="s">
        <v>428</v>
      </c>
      <c r="L823" s="326"/>
      <c r="M823" s="326"/>
      <c r="N823" s="326"/>
      <c r="O823" s="326" t="str">
        <f>K823</f>
        <v>Offspring</v>
      </c>
      <c r="P823" s="326"/>
      <c r="Q823" s="326"/>
      <c r="R823" s="326"/>
      <c r="S823" s="326" t="str">
        <f>O823</f>
        <v>Offspring</v>
      </c>
      <c r="T823" s="326"/>
      <c r="U823" s="326"/>
      <c r="V823" s="326"/>
      <c r="W823" s="267"/>
      <c r="X823" s="267"/>
      <c r="Y823" s="326" t="str">
        <f>K823</f>
        <v>Offspring</v>
      </c>
      <c r="Z823" s="326"/>
      <c r="AA823" s="326"/>
      <c r="AB823" s="326"/>
      <c r="AC823" s="326" t="str">
        <f>O823</f>
        <v>Offspring</v>
      </c>
      <c r="AD823" s="326"/>
      <c r="AE823" s="326"/>
      <c r="AF823" s="326"/>
      <c r="AG823" s="327"/>
      <c r="AH823" s="327"/>
      <c r="AI823" s="327"/>
      <c r="AJ823" s="327"/>
      <c r="AK823" s="327"/>
      <c r="AL823" s="327"/>
      <c r="AM823" s="327"/>
      <c r="AN823" s="327"/>
      <c r="AO823" s="327"/>
      <c r="AP823" s="327"/>
      <c r="AQ823" s="253"/>
      <c r="AR823" s="255"/>
      <c r="AS823" s="243"/>
      <c r="AT823" s="243"/>
      <c r="AU823" s="243"/>
    </row>
    <row r="824" spans="1:47" outlineLevel="2" x14ac:dyDescent="0.35">
      <c r="A824" s="243"/>
      <c r="B824" s="252"/>
      <c r="C824" s="245">
        <f>INT($C$818)+2</f>
        <v>3</v>
      </c>
      <c r="D824" s="253"/>
      <c r="E824" s="325"/>
      <c r="F824" s="325"/>
      <c r="G824" s="253"/>
      <c r="H824" s="267"/>
      <c r="I824" s="267"/>
      <c r="J824" s="267"/>
      <c r="K824" s="315" t="s">
        <v>492</v>
      </c>
      <c r="L824" s="315" t="s">
        <v>493</v>
      </c>
      <c r="M824" s="315" t="s">
        <v>494</v>
      </c>
      <c r="N824" s="315" t="s">
        <v>495</v>
      </c>
      <c r="O824" s="267" t="str">
        <f>K824</f>
        <v>BBB</v>
      </c>
      <c r="P824" s="267" t="str">
        <f>L824</f>
        <v>BBM</v>
      </c>
      <c r="Q824" s="267" t="str">
        <f>M824</f>
        <v>BBT</v>
      </c>
      <c r="R824" s="267" t="str">
        <f>N824</f>
        <v>BMT</v>
      </c>
      <c r="S824" s="267" t="str">
        <f>O824</f>
        <v>BBB</v>
      </c>
      <c r="T824" s="267" t="str">
        <f>P824</f>
        <v>BBM</v>
      </c>
      <c r="U824" s="267" t="str">
        <f>Q824</f>
        <v>BBT</v>
      </c>
      <c r="V824" s="267" t="str">
        <f>R824</f>
        <v>BMT</v>
      </c>
      <c r="W824" s="267"/>
      <c r="X824" s="267"/>
      <c r="Y824" s="267" t="str">
        <f>K824</f>
        <v>BBB</v>
      </c>
      <c r="Z824" s="267" t="str">
        <f t="shared" ref="Z824:AF824" si="194">L824</f>
        <v>BBM</v>
      </c>
      <c r="AA824" s="267" t="str">
        <f t="shared" si="194"/>
        <v>BBT</v>
      </c>
      <c r="AB824" s="267" t="str">
        <f t="shared" si="194"/>
        <v>BMT</v>
      </c>
      <c r="AC824" s="267" t="str">
        <f t="shared" si="194"/>
        <v>BBB</v>
      </c>
      <c r="AD824" s="267" t="str">
        <f t="shared" si="194"/>
        <v>BBM</v>
      </c>
      <c r="AE824" s="267" t="str">
        <f t="shared" si="194"/>
        <v>BBT</v>
      </c>
      <c r="AF824" s="267" t="str">
        <f t="shared" si="194"/>
        <v>BMT</v>
      </c>
      <c r="AG824" s="267"/>
      <c r="AH824" s="267"/>
      <c r="AI824" s="267"/>
      <c r="AJ824" s="267"/>
      <c r="AK824" s="267"/>
      <c r="AL824" s="267"/>
      <c r="AM824" s="267"/>
      <c r="AN824" s="267"/>
      <c r="AO824" s="267"/>
      <c r="AP824" s="267"/>
      <c r="AQ824" s="253"/>
      <c r="AR824" s="255"/>
      <c r="AS824" s="243"/>
      <c r="AT824" s="243"/>
      <c r="AU824" s="243"/>
    </row>
    <row r="825" spans="1:47" ht="11.9" customHeight="1" outlineLevel="2" collapsed="1" x14ac:dyDescent="0.35">
      <c r="A825" s="243"/>
      <c r="B825" s="252" t="s">
        <v>388</v>
      </c>
      <c r="C825" s="245">
        <f>INT($C$818)+2.01</f>
        <v>3.01</v>
      </c>
      <c r="D825" s="253"/>
      <c r="E825" s="253"/>
      <c r="F825" s="253"/>
      <c r="G825" s="253"/>
      <c r="H825" s="267"/>
      <c r="I825" s="267"/>
      <c r="J825" s="267"/>
      <c r="K825" s="267"/>
      <c r="L825" s="267"/>
      <c r="M825" s="267"/>
      <c r="N825" s="267"/>
      <c r="O825" s="267"/>
      <c r="P825" s="267"/>
      <c r="Q825" s="267"/>
      <c r="R825" s="267"/>
      <c r="S825" s="267"/>
      <c r="T825" s="267"/>
      <c r="U825" s="267"/>
      <c r="V825" s="267"/>
      <c r="W825" s="267"/>
      <c r="X825" s="267"/>
      <c r="Y825" s="267"/>
      <c r="Z825" s="267"/>
      <c r="AA825" s="267"/>
      <c r="AB825" s="267"/>
      <c r="AC825" s="267"/>
      <c r="AD825" s="267"/>
      <c r="AE825" s="267"/>
      <c r="AF825" s="267"/>
      <c r="AG825" s="267"/>
      <c r="AH825" s="267"/>
      <c r="AI825" s="267"/>
      <c r="AJ825" s="267"/>
      <c r="AK825" s="267"/>
      <c r="AL825" s="267"/>
      <c r="AM825" s="267"/>
      <c r="AN825" s="267"/>
      <c r="AO825" s="267"/>
      <c r="AP825" s="267"/>
      <c r="AQ825" s="253"/>
      <c r="AR825" s="255"/>
      <c r="AS825" s="243"/>
      <c r="AT825" s="243"/>
      <c r="AU825" s="243"/>
    </row>
    <row r="826" spans="1:47" hidden="1" outlineLevel="4" x14ac:dyDescent="0.35">
      <c r="A826" s="243"/>
      <c r="B826" s="252"/>
      <c r="C826" s="245">
        <f>INT(MAX($C$837:$C$867))+1</f>
        <v>6</v>
      </c>
      <c r="D826" s="268"/>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hidden="1" outlineLevel="4" x14ac:dyDescent="0.35">
      <c r="A827" s="243"/>
      <c r="B827" s="252" t="s">
        <v>389</v>
      </c>
      <c r="C827" s="245">
        <f>INT(MAX($C$837:$C$867))+1</f>
        <v>6</v>
      </c>
      <c r="D827" s="268" t="s">
        <v>390</v>
      </c>
      <c r="E827" s="325"/>
      <c r="F827" s="325"/>
      <c r="G827" s="268"/>
      <c r="H827" s="325"/>
      <c r="I827" s="325"/>
      <c r="J827" s="325"/>
      <c r="K827" s="325"/>
      <c r="L827" s="325"/>
      <c r="M827" s="325"/>
      <c r="N827" s="325"/>
      <c r="O827" s="325"/>
      <c r="P827" s="325"/>
      <c r="Q827" s="325"/>
      <c r="R827" s="325"/>
      <c r="S827" s="325"/>
      <c r="T827" s="325"/>
      <c r="U827" s="325"/>
      <c r="V827" s="325"/>
      <c r="W827" s="325"/>
      <c r="X827" s="325"/>
      <c r="Y827" s="325"/>
      <c r="Z827" s="325"/>
      <c r="AA827" s="325"/>
      <c r="AB827" s="325"/>
      <c r="AC827" s="325"/>
      <c r="AD827" s="325"/>
      <c r="AE827" s="325"/>
      <c r="AF827" s="325"/>
      <c r="AG827" s="325"/>
      <c r="AH827" s="325"/>
      <c r="AI827" s="325"/>
      <c r="AJ827" s="325"/>
      <c r="AK827" s="325"/>
      <c r="AL827" s="325"/>
      <c r="AM827" s="325"/>
      <c r="AN827" s="325"/>
      <c r="AO827" s="325"/>
      <c r="AP827" s="325"/>
      <c r="AQ827" s="268"/>
      <c r="AR827" s="255"/>
      <c r="AS827" s="243"/>
      <c r="AT827" s="243"/>
      <c r="AU827" s="243"/>
    </row>
    <row r="828" spans="1:47" outlineLevel="1" x14ac:dyDescent="0.35">
      <c r="A828" s="243"/>
      <c r="B828" s="252"/>
      <c r="C828" s="245">
        <f>INT($C$818)+1</f>
        <v>2</v>
      </c>
      <c r="D828" s="268"/>
      <c r="E828" s="325"/>
      <c r="F828" s="325"/>
      <c r="G828" s="268"/>
      <c r="H828" s="328" t="s">
        <v>614</v>
      </c>
      <c r="I828" s="286"/>
      <c r="J828" s="258"/>
      <c r="K828" s="258"/>
      <c r="L828" s="258"/>
      <c r="M828" s="258"/>
      <c r="N828" s="258"/>
      <c r="O828" s="258"/>
      <c r="P828" s="258"/>
      <c r="Q828" s="258"/>
      <c r="R828" s="258"/>
      <c r="S828" s="258"/>
      <c r="T828" s="258"/>
      <c r="U828" s="258"/>
      <c r="V828" s="258"/>
      <c r="W828" s="258"/>
      <c r="X828" s="258"/>
      <c r="Y828" s="317"/>
      <c r="Z828" s="317"/>
      <c r="AA828" s="317"/>
      <c r="AB828" s="317"/>
      <c r="AC828" s="317"/>
      <c r="AD828" s="317"/>
      <c r="AE828" s="317"/>
      <c r="AF828" s="317"/>
      <c r="AG828" s="317"/>
      <c r="AH828" s="317"/>
      <c r="AI828" s="317"/>
      <c r="AJ828" s="317"/>
      <c r="AK828" s="317"/>
      <c r="AL828" s="317"/>
      <c r="AM828" s="317"/>
      <c r="AN828" s="317"/>
      <c r="AO828" s="317"/>
      <c r="AP828" s="317"/>
      <c r="AQ828" s="268"/>
      <c r="AR828" s="255"/>
      <c r="AS828" s="243"/>
      <c r="AT828" s="243"/>
      <c r="AU828" s="243"/>
    </row>
    <row r="829" spans="1:47" ht="5.15" hidden="1" customHeight="1" outlineLevel="3" x14ac:dyDescent="0.35">
      <c r="A829" s="243"/>
      <c r="B829" s="252"/>
      <c r="C829" s="245">
        <f>INT($C$818)+3.005</f>
        <v>4.0049999999999999</v>
      </c>
      <c r="D829" s="268" t="s">
        <v>391</v>
      </c>
      <c r="E829" s="268"/>
      <c r="F829" s="268"/>
      <c r="G829" s="268"/>
      <c r="H829" s="329"/>
      <c r="I829" s="329"/>
      <c r="J829" s="329"/>
      <c r="K829" s="329"/>
      <c r="L829" s="329"/>
      <c r="M829" s="329"/>
      <c r="N829" s="329"/>
      <c r="O829" s="329"/>
      <c r="P829" s="329"/>
      <c r="Q829" s="329"/>
      <c r="R829" s="329"/>
      <c r="S829" s="329"/>
      <c r="T829" s="329"/>
      <c r="U829" s="329"/>
      <c r="V829" s="329"/>
      <c r="W829" s="329"/>
      <c r="X829" s="329"/>
      <c r="Y829" s="329"/>
      <c r="Z829" s="329"/>
      <c r="AA829" s="329"/>
      <c r="AB829" s="270"/>
      <c r="AC829" s="270"/>
      <c r="AD829" s="270"/>
      <c r="AE829" s="270"/>
      <c r="AF829" s="270"/>
      <c r="AG829" s="270"/>
      <c r="AH829" s="270"/>
      <c r="AI829" s="270"/>
      <c r="AJ829" s="270"/>
      <c r="AK829" s="270"/>
      <c r="AL829" s="270"/>
      <c r="AM829" s="270"/>
      <c r="AN829" s="270"/>
      <c r="AO829" s="270"/>
      <c r="AP829" s="270"/>
      <c r="AQ829" s="268"/>
      <c r="AR829" s="255"/>
      <c r="AS829" s="243"/>
      <c r="AT829" s="243"/>
      <c r="AU829" s="243"/>
    </row>
    <row r="830" spans="1:47" outlineLevel="2" x14ac:dyDescent="0.35">
      <c r="A830" s="243"/>
      <c r="B830" s="252"/>
      <c r="C830" s="245">
        <f>INT($C$818)+2</f>
        <v>3</v>
      </c>
      <c r="D830" s="268"/>
      <c r="E830" s="325"/>
      <c r="F830" s="325"/>
      <c r="G830" s="268"/>
      <c r="H830" s="577" t="s">
        <v>993</v>
      </c>
      <c r="I830" s="273"/>
      <c r="J830" s="273"/>
      <c r="K830" s="289"/>
      <c r="L830" s="276">
        <v>3</v>
      </c>
      <c r="M830" s="273"/>
      <c r="N830" s="273"/>
      <c r="O830" s="273"/>
      <c r="P830" s="273"/>
      <c r="Q830" s="273"/>
      <c r="R830" s="273"/>
      <c r="S830" s="273"/>
      <c r="T830" s="273"/>
      <c r="U830" s="273"/>
      <c r="V830" s="273"/>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t="15" customHeight="1" outlineLevel="2" collapsed="1" x14ac:dyDescent="0.35">
      <c r="A831" s="243"/>
      <c r="B831" s="252"/>
      <c r="C831" s="245">
        <f>INT($C$818)+2</f>
        <v>3</v>
      </c>
      <c r="D831" s="268"/>
      <c r="E831" s="325"/>
      <c r="F831" s="325"/>
      <c r="G831" s="268"/>
      <c r="H831" s="371"/>
      <c r="I831" s="406" t="s">
        <v>616</v>
      </c>
      <c r="J831" s="371" t="s">
        <v>617</v>
      </c>
      <c r="K831" s="339"/>
      <c r="L831" s="339"/>
      <c r="M831" s="339"/>
      <c r="N831" s="339"/>
      <c r="O831" s="339"/>
      <c r="P831" s="339"/>
      <c r="Q831" s="339"/>
      <c r="R831" s="339"/>
      <c r="S831" s="339"/>
      <c r="T831" s="339"/>
      <c r="U831" s="339"/>
      <c r="V831" s="339"/>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INT($C$818)+4</f>
        <v>5</v>
      </c>
      <c r="D832" s="268"/>
      <c r="E832" s="325"/>
      <c r="F832" s="325"/>
      <c r="G832" s="268"/>
      <c r="H832" s="407"/>
      <c r="I832" s="408">
        <v>0</v>
      </c>
      <c r="J832" s="408" t="s">
        <v>619</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INT($C$818)+4</f>
        <v>5</v>
      </c>
      <c r="D833" s="268"/>
      <c r="E833" s="325"/>
      <c r="F833" s="325"/>
      <c r="G833" s="268"/>
      <c r="H833" s="289"/>
      <c r="I833" s="295">
        <v>1</v>
      </c>
      <c r="J833" s="289" t="s">
        <v>620</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idden="1" outlineLevel="4" x14ac:dyDescent="0.35">
      <c r="A834" s="243"/>
      <c r="B834" s="252"/>
      <c r="C834" s="245">
        <f>INT($C$818)+4</f>
        <v>5</v>
      </c>
      <c r="D834" s="268"/>
      <c r="E834" s="325"/>
      <c r="F834" s="325"/>
      <c r="G834" s="268"/>
      <c r="H834" s="289"/>
      <c r="I834" s="295">
        <v>2</v>
      </c>
      <c r="J834" s="289" t="s">
        <v>621</v>
      </c>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68"/>
      <c r="AR834" s="255"/>
      <c r="AS834" s="243"/>
      <c r="AT834" s="243"/>
      <c r="AU834" s="243"/>
    </row>
    <row r="835" spans="1:47" ht="5.15" customHeight="1" outlineLevel="2" x14ac:dyDescent="0.35">
      <c r="A835" s="243"/>
      <c r="B835" s="252"/>
      <c r="C835" s="245">
        <f>INT($C$818)+2.005</f>
        <v>3.0049999999999999</v>
      </c>
      <c r="D835" s="268"/>
      <c r="E835" s="268"/>
      <c r="F835" s="268"/>
      <c r="G835" s="268"/>
      <c r="H835" s="268"/>
      <c r="I835" s="268"/>
      <c r="J835" s="268"/>
      <c r="K835" s="268"/>
      <c r="L835" s="268"/>
      <c r="M835" s="268"/>
      <c r="N835" s="268"/>
      <c r="O835" s="268"/>
      <c r="P835" s="268"/>
      <c r="Q835" s="268"/>
      <c r="R835" s="268"/>
      <c r="S835" s="268"/>
      <c r="T835" s="268"/>
      <c r="U835" s="268"/>
      <c r="V835" s="268"/>
      <c r="W835" s="268"/>
      <c r="X835" s="268"/>
      <c r="Y835" s="268"/>
      <c r="Z835" s="268"/>
      <c r="AA835" s="268"/>
      <c r="AB835" s="268"/>
      <c r="AC835" s="268"/>
      <c r="AD835" s="268"/>
      <c r="AE835" s="268"/>
      <c r="AF835" s="268"/>
      <c r="AG835" s="268"/>
      <c r="AH835" s="268"/>
      <c r="AI835" s="268"/>
      <c r="AJ835" s="268"/>
      <c r="AK835" s="268"/>
      <c r="AL835" s="268"/>
      <c r="AM835" s="268"/>
      <c r="AN835" s="268"/>
      <c r="AO835" s="268"/>
      <c r="AP835" s="268"/>
      <c r="AQ835" s="268" t="s">
        <v>395</v>
      </c>
      <c r="AR835" s="255"/>
      <c r="AS835" s="243"/>
      <c r="AT835" s="243"/>
      <c r="AU835" s="243"/>
    </row>
    <row r="836" spans="1:47" outlineLevel="1" x14ac:dyDescent="0.35">
      <c r="A836" s="243"/>
      <c r="B836" s="252"/>
      <c r="C836" s="245">
        <f>INT($C$818)+1</f>
        <v>2</v>
      </c>
      <c r="D836" s="268"/>
      <c r="E836" s="325"/>
      <c r="F836" s="325"/>
      <c r="G836" s="268"/>
      <c r="H836" s="328" t="s">
        <v>622</v>
      </c>
      <c r="I836" s="286"/>
      <c r="J836" s="258"/>
      <c r="K836" s="258"/>
      <c r="L836" s="258"/>
      <c r="M836" s="258"/>
      <c r="N836" s="258"/>
      <c r="O836" s="258"/>
      <c r="P836" s="258"/>
      <c r="Q836" s="258"/>
      <c r="R836" s="258"/>
      <c r="S836" s="258"/>
      <c r="T836" s="258"/>
      <c r="U836" s="258"/>
      <c r="V836" s="258"/>
      <c r="W836" s="258"/>
      <c r="X836" s="258"/>
      <c r="Y836" s="317"/>
      <c r="Z836" s="317"/>
      <c r="AA836" s="317"/>
      <c r="AB836" s="317"/>
      <c r="AC836" s="317"/>
      <c r="AD836" s="317"/>
      <c r="AE836" s="317"/>
      <c r="AF836" s="317"/>
      <c r="AG836" s="317"/>
      <c r="AH836" s="317"/>
      <c r="AI836" s="317"/>
      <c r="AJ836" s="317"/>
      <c r="AK836" s="317"/>
      <c r="AL836" s="317"/>
      <c r="AM836" s="317"/>
      <c r="AN836" s="317"/>
      <c r="AO836" s="317"/>
      <c r="AP836" s="317"/>
      <c r="AQ836" s="268"/>
      <c r="AR836" s="255"/>
      <c r="AS836" s="243"/>
      <c r="AT836" s="243"/>
      <c r="AU836" s="243"/>
    </row>
    <row r="837" spans="1:47" ht="5.15" hidden="1" customHeight="1" outlineLevel="3" x14ac:dyDescent="0.35">
      <c r="A837" s="243"/>
      <c r="B837" s="252"/>
      <c r="C837" s="245">
        <f>INT($C$818)+3.005</f>
        <v>4.0049999999999999</v>
      </c>
      <c r="D837" s="268" t="s">
        <v>391</v>
      </c>
      <c r="E837" s="268"/>
      <c r="F837" s="268"/>
      <c r="G837" s="268"/>
      <c r="H837" s="329"/>
      <c r="I837" s="329"/>
      <c r="J837" s="329"/>
      <c r="K837" s="329"/>
      <c r="L837" s="329"/>
      <c r="M837" s="329"/>
      <c r="N837" s="329"/>
      <c r="O837" s="329"/>
      <c r="P837" s="329"/>
      <c r="Q837" s="329"/>
      <c r="R837" s="329"/>
      <c r="S837" s="329"/>
      <c r="T837" s="329"/>
      <c r="U837" s="329"/>
      <c r="V837" s="329"/>
      <c r="W837" s="329"/>
      <c r="X837" s="329"/>
      <c r="Y837" s="329"/>
      <c r="Z837" s="329"/>
      <c r="AA837" s="329"/>
      <c r="AB837" s="270"/>
      <c r="AC837" s="270"/>
      <c r="AD837" s="270"/>
      <c r="AE837" s="270"/>
      <c r="AF837" s="270"/>
      <c r="AG837" s="270"/>
      <c r="AH837" s="270"/>
      <c r="AI837" s="270"/>
      <c r="AJ837" s="270"/>
      <c r="AK837" s="270"/>
      <c r="AL837" s="270"/>
      <c r="AM837" s="270"/>
      <c r="AN837" s="270"/>
      <c r="AO837" s="270"/>
      <c r="AP837" s="270"/>
      <c r="AQ837" s="268"/>
      <c r="AR837" s="255"/>
      <c r="AS837" s="243"/>
      <c r="AT837" s="243"/>
      <c r="AU837" s="243"/>
    </row>
    <row r="838" spans="1:47" outlineLevel="2" x14ac:dyDescent="0.35">
      <c r="A838" s="243"/>
      <c r="B838" s="252"/>
      <c r="C838" s="245">
        <f>INT($C$818)+2</f>
        <v>3</v>
      </c>
      <c r="D838" s="268"/>
      <c r="E838" s="325"/>
      <c r="F838" s="325"/>
      <c r="G838" s="268"/>
      <c r="H838" s="577" t="s">
        <v>994</v>
      </c>
      <c r="I838" s="273"/>
      <c r="J838" s="273"/>
      <c r="K838" s="289">
        <f>i_s_len</f>
        <v>8</v>
      </c>
      <c r="L838" s="276">
        <v>3</v>
      </c>
      <c r="M838" s="273"/>
      <c r="N838" s="274" t="s">
        <v>623</v>
      </c>
      <c r="O838" s="273"/>
      <c r="P838" s="273"/>
      <c r="Q838" s="273"/>
      <c r="R838" s="273"/>
      <c r="S838" s="273"/>
      <c r="T838" s="273"/>
      <c r="U838" s="273"/>
      <c r="V838" s="273"/>
      <c r="W838" s="273"/>
      <c r="X838" s="273"/>
      <c r="Y838" s="405" t="s">
        <v>615</v>
      </c>
      <c r="Z838" s="273"/>
      <c r="AA838" s="273"/>
      <c r="AB838" s="273"/>
      <c r="AC838" s="273"/>
      <c r="AD838" s="273"/>
      <c r="AE838" s="273"/>
      <c r="AF838" s="273"/>
      <c r="AG838" s="273"/>
      <c r="AH838" s="273"/>
      <c r="AI838" s="273"/>
      <c r="AJ838" s="273"/>
      <c r="AK838" s="273"/>
      <c r="AL838" s="273"/>
      <c r="AM838" s="273"/>
      <c r="AN838" s="273"/>
      <c r="AO838" s="273"/>
      <c r="AP838" s="273"/>
      <c r="AQ838" s="268"/>
      <c r="AR838" s="255"/>
      <c r="AS838" s="243"/>
      <c r="AT838" s="243"/>
      <c r="AU838" s="243"/>
    </row>
    <row r="839" spans="1:47" ht="15" customHeight="1" outlineLevel="2" collapsed="1" x14ac:dyDescent="0.35">
      <c r="A839" s="243"/>
      <c r="B839" s="252"/>
      <c r="C839" s="245">
        <f>INT($C$818)+2</f>
        <v>3</v>
      </c>
      <c r="D839" s="268"/>
      <c r="E839" s="325"/>
      <c r="F839" s="325"/>
      <c r="G839" s="268"/>
      <c r="H839" s="371" t="s">
        <v>624</v>
      </c>
      <c r="I839" s="371" t="s">
        <v>616</v>
      </c>
      <c r="J839" s="371" t="s">
        <v>617</v>
      </c>
      <c r="K839" s="339" t="s">
        <v>1073</v>
      </c>
      <c r="L839" s="339"/>
      <c r="M839" s="339"/>
      <c r="N839" s="339"/>
      <c r="O839" s="339" t="s">
        <v>618</v>
      </c>
      <c r="P839" s="339"/>
      <c r="Q839" s="339"/>
      <c r="R839" s="339"/>
      <c r="S839" s="273"/>
      <c r="T839" s="273"/>
      <c r="U839" s="273"/>
      <c r="V839" s="273"/>
      <c r="W839" s="273"/>
      <c r="X839" s="273"/>
      <c r="Y839" s="410" t="s">
        <v>1073</v>
      </c>
      <c r="Z839" s="410"/>
      <c r="AA839" s="410"/>
      <c r="AB839" s="410"/>
      <c r="AC839" s="410" t="s">
        <v>618</v>
      </c>
      <c r="AD839" s="410"/>
      <c r="AE839" s="410"/>
      <c r="AF839" s="410"/>
      <c r="AG839" s="273"/>
      <c r="AH839" s="273"/>
      <c r="AI839" s="273"/>
      <c r="AJ839" s="273"/>
      <c r="AK839" s="273"/>
      <c r="AL839" s="273"/>
      <c r="AM839" s="273"/>
      <c r="AN839" s="273"/>
      <c r="AO839" s="273"/>
      <c r="AP839" s="273"/>
      <c r="AQ839" s="268"/>
      <c r="AR839" s="255"/>
      <c r="AS839" s="243"/>
      <c r="AT839" s="243"/>
      <c r="AU839" s="243"/>
    </row>
    <row r="840" spans="1:47" hidden="1" outlineLevel="4" x14ac:dyDescent="0.35">
      <c r="A840" s="243"/>
      <c r="B840" s="252"/>
      <c r="C840" s="245">
        <f t="shared" ref="C840:C848" si="195">INT($C$818)+4</f>
        <v>5</v>
      </c>
      <c r="D840" s="268"/>
      <c r="E840" s="325"/>
      <c r="F840" s="325"/>
      <c r="G840" s="268"/>
      <c r="H840" s="407" t="s">
        <v>625</v>
      </c>
      <c r="I840" s="408">
        <v>0</v>
      </c>
      <c r="J840" s="408" t="s">
        <v>626</v>
      </c>
      <c r="K840" s="411"/>
      <c r="L840" s="411"/>
      <c r="M840" s="411"/>
      <c r="N840" s="411"/>
      <c r="O840" s="412"/>
      <c r="P840" s="412"/>
      <c r="Q840" s="412"/>
      <c r="R840" s="412"/>
      <c r="S840" s="690" t="s">
        <v>995</v>
      </c>
      <c r="T840" s="273"/>
      <c r="U840" s="273"/>
      <c r="V840" s="273"/>
      <c r="W840" s="273"/>
      <c r="X840" s="273"/>
      <c r="Y840" s="413">
        <f>364*10</f>
        <v>3640</v>
      </c>
      <c r="Z840" s="413">
        <f t="shared" ref="Z840:AB848" si="196">364*10</f>
        <v>3640</v>
      </c>
      <c r="AA840" s="413">
        <f t="shared" si="196"/>
        <v>3640</v>
      </c>
      <c r="AB840" s="413">
        <f t="shared" si="196"/>
        <v>3640</v>
      </c>
      <c r="AC840" s="413">
        <v>10000</v>
      </c>
      <c r="AD840" s="413">
        <v>10000</v>
      </c>
      <c r="AE840" s="413">
        <v>10000</v>
      </c>
      <c r="AF840" s="413">
        <v>10000</v>
      </c>
      <c r="AG840" s="413"/>
      <c r="AH840" s="413"/>
      <c r="AI840" s="413"/>
      <c r="AJ840" s="413"/>
      <c r="AK840" s="715"/>
      <c r="AL840" s="715"/>
      <c r="AM840" s="715"/>
      <c r="AN840" s="715"/>
      <c r="AO840" s="715"/>
      <c r="AP840" s="715"/>
      <c r="AQ840" s="268"/>
      <c r="AR840" s="255"/>
      <c r="AS840" s="243"/>
      <c r="AT840" s="243"/>
      <c r="AU840" s="243"/>
    </row>
    <row r="841" spans="1:47" hidden="1" outlineLevel="4" x14ac:dyDescent="0.35">
      <c r="A841" s="243"/>
      <c r="B841" s="252"/>
      <c r="C841" s="245">
        <f t="shared" si="195"/>
        <v>5</v>
      </c>
      <c r="D841" s="268"/>
      <c r="E841" s="325"/>
      <c r="F841" s="325"/>
      <c r="G841" s="268"/>
      <c r="H841" s="289" t="s">
        <v>627</v>
      </c>
      <c r="I841" s="295"/>
      <c r="J841" s="289" t="s">
        <v>628</v>
      </c>
      <c r="K841" s="401"/>
      <c r="L841" s="401"/>
      <c r="M841" s="401"/>
      <c r="N841" s="401"/>
      <c r="O841" s="401"/>
      <c r="P841" s="401"/>
      <c r="Q841" s="401"/>
      <c r="R841" s="401"/>
      <c r="S841" s="273"/>
      <c r="T841" s="273"/>
      <c r="U841" s="273"/>
      <c r="V841" s="273"/>
      <c r="W841" s="273"/>
      <c r="X841" s="273"/>
      <c r="Y841" s="413">
        <f t="shared" ref="Y841:Y848" si="197">364*10</f>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t="s">
        <v>629</v>
      </c>
      <c r="I842" s="295"/>
      <c r="J842" s="289" t="s">
        <v>628</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3</v>
      </c>
      <c r="I843" s="295"/>
      <c r="J843" s="289" t="s">
        <v>628</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4</v>
      </c>
      <c r="I844" s="295"/>
      <c r="J844" s="289" t="s">
        <v>628</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5</v>
      </c>
      <c r="I845" s="295"/>
      <c r="J845" s="289" t="s">
        <v>628</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6</v>
      </c>
      <c r="I846" s="295"/>
      <c r="J846" s="289" t="s">
        <v>628</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289">
        <v>7</v>
      </c>
      <c r="I847" s="295"/>
      <c r="J847" s="289" t="s">
        <v>628</v>
      </c>
      <c r="K847" s="401"/>
      <c r="L847" s="401"/>
      <c r="M847" s="401"/>
      <c r="N847" s="401"/>
      <c r="O847" s="401"/>
      <c r="P847" s="401"/>
      <c r="Q847" s="401"/>
      <c r="R847" s="401"/>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09"/>
      <c r="AH847" s="409"/>
      <c r="AI847" s="409"/>
      <c r="AJ847" s="409"/>
      <c r="AK847" s="409"/>
      <c r="AL847" s="409"/>
      <c r="AM847" s="409"/>
      <c r="AN847" s="409"/>
      <c r="AO847" s="409"/>
      <c r="AP847" s="409"/>
      <c r="AQ847" s="268"/>
      <c r="AR847" s="255"/>
      <c r="AS847" s="243"/>
      <c r="AT847" s="243"/>
      <c r="AU847" s="243"/>
    </row>
    <row r="848" spans="1:47" hidden="1" outlineLevel="4" x14ac:dyDescent="0.35">
      <c r="A848" s="243"/>
      <c r="B848" s="252"/>
      <c r="C848" s="245">
        <f t="shared" si="195"/>
        <v>5</v>
      </c>
      <c r="D848" s="268"/>
      <c r="E848" s="325"/>
      <c r="F848" s="325"/>
      <c r="G848" s="268"/>
      <c r="H848" s="415">
        <v>8</v>
      </c>
      <c r="I848" s="416"/>
      <c r="J848" s="415" t="s">
        <v>628</v>
      </c>
      <c r="K848" s="417"/>
      <c r="L848" s="417"/>
      <c r="M848" s="417"/>
      <c r="N848" s="417"/>
      <c r="O848" s="418"/>
      <c r="P848" s="418"/>
      <c r="Q848" s="418"/>
      <c r="R848" s="418"/>
      <c r="S848" s="273"/>
      <c r="T848" s="273"/>
      <c r="U848" s="273"/>
      <c r="V848" s="273"/>
      <c r="W848" s="273"/>
      <c r="X848" s="273"/>
      <c r="Y848" s="413">
        <f t="shared" si="197"/>
        <v>3640</v>
      </c>
      <c r="Z848" s="413">
        <f t="shared" si="196"/>
        <v>3640</v>
      </c>
      <c r="AA848" s="413">
        <f t="shared" si="196"/>
        <v>3640</v>
      </c>
      <c r="AB848" s="413">
        <f t="shared" si="196"/>
        <v>3640</v>
      </c>
      <c r="AC848" s="413">
        <v>10000</v>
      </c>
      <c r="AD848" s="413">
        <v>10000</v>
      </c>
      <c r="AE848" s="413">
        <v>10000</v>
      </c>
      <c r="AF848" s="413">
        <v>10000</v>
      </c>
      <c r="AG848" s="419"/>
      <c r="AH848" s="419"/>
      <c r="AI848" s="419"/>
      <c r="AJ848" s="419"/>
      <c r="AK848" s="715"/>
      <c r="AL848" s="715"/>
      <c r="AM848" s="715"/>
      <c r="AN848" s="715"/>
      <c r="AO848" s="715"/>
      <c r="AP848" s="715"/>
      <c r="AQ848" s="268"/>
      <c r="AR848" s="255"/>
      <c r="AS848" s="243"/>
      <c r="AT848" s="243"/>
      <c r="AU848" s="243"/>
    </row>
    <row r="849" spans="1:47" ht="22.5" hidden="1" customHeight="1" outlineLevel="3" x14ac:dyDescent="0.35">
      <c r="A849" s="243"/>
      <c r="B849" s="252"/>
      <c r="C849" s="245">
        <f t="shared" ref="C849:C866" si="198">INT($C$818)+3</f>
        <v>4</v>
      </c>
      <c r="D849" s="268"/>
      <c r="E849" s="325"/>
      <c r="F849" s="325"/>
      <c r="G849" s="268"/>
      <c r="H849" s="407" t="s">
        <v>625</v>
      </c>
      <c r="I849" s="408">
        <v>1</v>
      </c>
      <c r="J849" s="295" t="s">
        <v>630</v>
      </c>
      <c r="K849" s="414">
        <f>INT(4*30.4)</f>
        <v>121</v>
      </c>
      <c r="L849" s="414">
        <f>INT(4*30.4)</f>
        <v>121</v>
      </c>
      <c r="M849" s="414">
        <f>INT(4*30.4)</f>
        <v>121</v>
      </c>
      <c r="N849" s="414">
        <f>INT(4*30.4)</f>
        <v>121</v>
      </c>
      <c r="O849" s="414"/>
      <c r="P849" s="414"/>
      <c r="Q849" s="414"/>
      <c r="R849" s="414"/>
      <c r="S849" s="935" t="s">
        <v>1103</v>
      </c>
      <c r="T849" s="936"/>
      <c r="U849" s="936"/>
      <c r="V849" s="936"/>
      <c r="W849" s="937"/>
      <c r="X849" s="273"/>
      <c r="Y849" s="420">
        <f t="shared" ref="Y849:AB857" si="199">IF(K849="",0,K849)</f>
        <v>121</v>
      </c>
      <c r="Z849" s="420">
        <f t="shared" si="199"/>
        <v>121</v>
      </c>
      <c r="AA849" s="420">
        <f t="shared" si="199"/>
        <v>121</v>
      </c>
      <c r="AB849" s="420">
        <f t="shared" si="199"/>
        <v>121</v>
      </c>
      <c r="AC849" s="834">
        <f>IF(O849="",10000,O849)</f>
        <v>10000</v>
      </c>
      <c r="AD849" s="834">
        <f t="shared" ref="AD849:AF866" si="200">IF(P849="",10000,P849)</f>
        <v>10000</v>
      </c>
      <c r="AE849" s="834">
        <f t="shared" si="200"/>
        <v>10000</v>
      </c>
      <c r="AF849" s="834">
        <f t="shared" si="200"/>
        <v>10000</v>
      </c>
      <c r="AG849" s="413"/>
      <c r="AH849" s="413"/>
      <c r="AI849" s="413"/>
      <c r="AJ849" s="413"/>
      <c r="AK849" s="715"/>
      <c r="AL849" s="715"/>
      <c r="AM849" s="715"/>
      <c r="AN849" s="715"/>
      <c r="AO849" s="715"/>
      <c r="AP849" s="715"/>
      <c r="AQ849" s="268"/>
      <c r="AR849" s="255"/>
      <c r="AS849" s="243"/>
      <c r="AT849" s="243"/>
      <c r="AU849" s="243"/>
    </row>
    <row r="850" spans="1:47" hidden="1" outlineLevel="3" x14ac:dyDescent="0.35">
      <c r="A850" s="243"/>
      <c r="B850" s="252"/>
      <c r="C850" s="245">
        <f t="shared" si="198"/>
        <v>4</v>
      </c>
      <c r="D850" s="268"/>
      <c r="E850" s="325"/>
      <c r="F850" s="325"/>
      <c r="G850" s="268"/>
      <c r="H850" s="289" t="s">
        <v>627</v>
      </c>
      <c r="I850" s="295"/>
      <c r="J850" s="289" t="s">
        <v>628</v>
      </c>
      <c r="K850" s="414">
        <v>364</v>
      </c>
      <c r="L850" s="414">
        <v>364</v>
      </c>
      <c r="M850" s="414">
        <v>364</v>
      </c>
      <c r="N850" s="414">
        <v>364</v>
      </c>
      <c r="O850" s="414"/>
      <c r="P850" s="414"/>
      <c r="Q850" s="414"/>
      <c r="R850" s="414"/>
      <c r="S850" s="938"/>
      <c r="T850" s="939"/>
      <c r="U850" s="939"/>
      <c r="V850" s="939"/>
      <c r="W850" s="940"/>
      <c r="X850" s="273"/>
      <c r="Y850" s="420">
        <f t="shared" si="199"/>
        <v>364</v>
      </c>
      <c r="Z850" s="420">
        <f t="shared" si="199"/>
        <v>364</v>
      </c>
      <c r="AA850" s="420">
        <f t="shared" si="199"/>
        <v>364</v>
      </c>
      <c r="AB850" s="420">
        <f t="shared" si="199"/>
        <v>364</v>
      </c>
      <c r="AC850" s="834">
        <f t="shared" ref="AC850:AC866" si="201">IF(O850="",10000,O850)</f>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t="s">
        <v>629</v>
      </c>
      <c r="I851" s="295"/>
      <c r="J851" s="289" t="s">
        <v>628</v>
      </c>
      <c r="K851" s="414">
        <f t="shared" ref="K851:K857" si="202">K850+364</f>
        <v>728</v>
      </c>
      <c r="L851" s="414">
        <f t="shared" ref="L851:N857" si="203">L850+364</f>
        <v>728</v>
      </c>
      <c r="M851" s="414">
        <f t="shared" si="203"/>
        <v>728</v>
      </c>
      <c r="N851" s="414">
        <f t="shared" si="203"/>
        <v>728</v>
      </c>
      <c r="O851" s="414"/>
      <c r="P851" s="414"/>
      <c r="Q851" s="414"/>
      <c r="R851" s="414"/>
      <c r="S851" s="938"/>
      <c r="T851" s="939"/>
      <c r="U851" s="939"/>
      <c r="V851" s="939"/>
      <c r="W851" s="940"/>
      <c r="X851" s="273"/>
      <c r="Y851" s="420">
        <f t="shared" si="199"/>
        <v>728</v>
      </c>
      <c r="Z851" s="420">
        <f t="shared" si="199"/>
        <v>728</v>
      </c>
      <c r="AA851" s="420">
        <f t="shared" si="199"/>
        <v>728</v>
      </c>
      <c r="AB851" s="420">
        <f t="shared" si="199"/>
        <v>728</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3</v>
      </c>
      <c r="I852" s="295"/>
      <c r="J852" s="289" t="s">
        <v>628</v>
      </c>
      <c r="K852" s="414">
        <f t="shared" si="202"/>
        <v>1092</v>
      </c>
      <c r="L852" s="414">
        <f t="shared" si="203"/>
        <v>1092</v>
      </c>
      <c r="M852" s="414">
        <f t="shared" si="203"/>
        <v>1092</v>
      </c>
      <c r="N852" s="414">
        <f t="shared" si="203"/>
        <v>1092</v>
      </c>
      <c r="O852" s="414"/>
      <c r="P852" s="414"/>
      <c r="Q852" s="414"/>
      <c r="R852" s="414"/>
      <c r="S852" s="938"/>
      <c r="T852" s="939"/>
      <c r="U852" s="939"/>
      <c r="V852" s="939"/>
      <c r="W852" s="940"/>
      <c r="X852" s="273"/>
      <c r="Y852" s="420">
        <f t="shared" si="199"/>
        <v>1092</v>
      </c>
      <c r="Z852" s="420">
        <f t="shared" si="199"/>
        <v>1092</v>
      </c>
      <c r="AA852" s="420">
        <f t="shared" si="199"/>
        <v>1092</v>
      </c>
      <c r="AB852" s="420">
        <f t="shared" si="199"/>
        <v>1092</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4</v>
      </c>
      <c r="I853" s="295"/>
      <c r="J853" s="289" t="s">
        <v>628</v>
      </c>
      <c r="K853" s="414">
        <f t="shared" si="202"/>
        <v>1456</v>
      </c>
      <c r="L853" s="414">
        <f t="shared" si="203"/>
        <v>1456</v>
      </c>
      <c r="M853" s="414">
        <f t="shared" si="203"/>
        <v>1456</v>
      </c>
      <c r="N853" s="414">
        <f t="shared" si="203"/>
        <v>1456</v>
      </c>
      <c r="O853" s="414"/>
      <c r="P853" s="414"/>
      <c r="Q853" s="414"/>
      <c r="R853" s="414"/>
      <c r="S853" s="938"/>
      <c r="T853" s="939"/>
      <c r="U853" s="939"/>
      <c r="V853" s="939"/>
      <c r="W853" s="940"/>
      <c r="X853" s="273"/>
      <c r="Y853" s="420">
        <f t="shared" si="199"/>
        <v>1456</v>
      </c>
      <c r="Z853" s="420">
        <f t="shared" si="199"/>
        <v>1456</v>
      </c>
      <c r="AA853" s="420">
        <f t="shared" si="199"/>
        <v>1456</v>
      </c>
      <c r="AB853" s="420">
        <f t="shared" si="199"/>
        <v>1456</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5</v>
      </c>
      <c r="I854" s="295"/>
      <c r="J854" s="289" t="s">
        <v>628</v>
      </c>
      <c r="K854" s="414">
        <f t="shared" si="202"/>
        <v>1820</v>
      </c>
      <c r="L854" s="414">
        <f t="shared" si="203"/>
        <v>1820</v>
      </c>
      <c r="M854" s="414">
        <f t="shared" si="203"/>
        <v>1820</v>
      </c>
      <c r="N854" s="414">
        <f t="shared" si="203"/>
        <v>1820</v>
      </c>
      <c r="O854" s="414"/>
      <c r="P854" s="414"/>
      <c r="Q854" s="414"/>
      <c r="R854" s="414"/>
      <c r="S854" s="938"/>
      <c r="T854" s="939"/>
      <c r="U854" s="939"/>
      <c r="V854" s="939"/>
      <c r="W854" s="940"/>
      <c r="X854" s="273"/>
      <c r="Y854" s="420">
        <f t="shared" si="199"/>
        <v>1820</v>
      </c>
      <c r="Z854" s="420">
        <f t="shared" si="199"/>
        <v>1820</v>
      </c>
      <c r="AA854" s="420">
        <f t="shared" si="199"/>
        <v>1820</v>
      </c>
      <c r="AB854" s="420">
        <f t="shared" si="199"/>
        <v>1820</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6</v>
      </c>
      <c r="I855" s="295"/>
      <c r="J855" s="289" t="s">
        <v>628</v>
      </c>
      <c r="K855" s="414">
        <f t="shared" si="202"/>
        <v>2184</v>
      </c>
      <c r="L855" s="414">
        <f t="shared" si="203"/>
        <v>2184</v>
      </c>
      <c r="M855" s="414">
        <f t="shared" si="203"/>
        <v>2184</v>
      </c>
      <c r="N855" s="414">
        <f t="shared" si="203"/>
        <v>2184</v>
      </c>
      <c r="O855" s="414"/>
      <c r="P855" s="414"/>
      <c r="Q855" s="414"/>
      <c r="R855" s="414"/>
      <c r="S855" s="938"/>
      <c r="T855" s="939"/>
      <c r="U855" s="939"/>
      <c r="V855" s="939"/>
      <c r="W855" s="940"/>
      <c r="X855" s="273"/>
      <c r="Y855" s="420">
        <f t="shared" si="199"/>
        <v>2184</v>
      </c>
      <c r="Z855" s="420">
        <f t="shared" si="199"/>
        <v>2184</v>
      </c>
      <c r="AA855" s="420">
        <f t="shared" si="199"/>
        <v>2184</v>
      </c>
      <c r="AB855" s="420">
        <f t="shared" si="199"/>
        <v>2184</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289">
        <v>7</v>
      </c>
      <c r="I856" s="295"/>
      <c r="J856" s="289" t="s">
        <v>628</v>
      </c>
      <c r="K856" s="414">
        <f t="shared" si="202"/>
        <v>2548</v>
      </c>
      <c r="L856" s="414">
        <f t="shared" si="203"/>
        <v>2548</v>
      </c>
      <c r="M856" s="414">
        <f t="shared" si="203"/>
        <v>2548</v>
      </c>
      <c r="N856" s="414">
        <f t="shared" si="203"/>
        <v>2548</v>
      </c>
      <c r="O856" s="414"/>
      <c r="P856" s="414"/>
      <c r="Q856" s="414"/>
      <c r="R856" s="414"/>
      <c r="S856" s="938"/>
      <c r="T856" s="939"/>
      <c r="U856" s="939"/>
      <c r="V856" s="939"/>
      <c r="W856" s="940"/>
      <c r="X856" s="273"/>
      <c r="Y856" s="420">
        <f t="shared" si="199"/>
        <v>2548</v>
      </c>
      <c r="Z856" s="420">
        <f t="shared" si="199"/>
        <v>2548</v>
      </c>
      <c r="AA856" s="420">
        <f t="shared" si="199"/>
        <v>2548</v>
      </c>
      <c r="AB856" s="420">
        <f t="shared" si="199"/>
        <v>2548</v>
      </c>
      <c r="AC856" s="834">
        <f t="shared" si="201"/>
        <v>10000</v>
      </c>
      <c r="AD856" s="834">
        <f t="shared" si="200"/>
        <v>10000</v>
      </c>
      <c r="AE856" s="834">
        <f t="shared" si="200"/>
        <v>10000</v>
      </c>
      <c r="AF856" s="834">
        <f t="shared" si="200"/>
        <v>10000</v>
      </c>
      <c r="AG856" s="409"/>
      <c r="AH856" s="409"/>
      <c r="AI856" s="409"/>
      <c r="AJ856" s="409"/>
      <c r="AK856" s="409"/>
      <c r="AL856" s="409"/>
      <c r="AM856" s="409"/>
      <c r="AN856" s="409"/>
      <c r="AO856" s="409"/>
      <c r="AP856" s="409"/>
      <c r="AQ856" s="268"/>
      <c r="AR856" s="255"/>
      <c r="AS856" s="243"/>
      <c r="AT856" s="243"/>
      <c r="AU856" s="243"/>
    </row>
    <row r="857" spans="1:47" hidden="1" outlineLevel="3" x14ac:dyDescent="0.35">
      <c r="A857" s="243"/>
      <c r="B857" s="252"/>
      <c r="C857" s="245">
        <f t="shared" si="198"/>
        <v>4</v>
      </c>
      <c r="D857" s="268"/>
      <c r="E857" s="325"/>
      <c r="F857" s="325"/>
      <c r="G857" s="268"/>
      <c r="H857" s="415">
        <v>8</v>
      </c>
      <c r="I857" s="416"/>
      <c r="J857" s="415" t="s">
        <v>628</v>
      </c>
      <c r="K857" s="414">
        <f t="shared" si="202"/>
        <v>2912</v>
      </c>
      <c r="L857" s="414">
        <f t="shared" si="203"/>
        <v>2912</v>
      </c>
      <c r="M857" s="414">
        <f t="shared" si="203"/>
        <v>2912</v>
      </c>
      <c r="N857" s="414">
        <f t="shared" si="203"/>
        <v>2912</v>
      </c>
      <c r="O857" s="414"/>
      <c r="P857" s="414"/>
      <c r="Q857" s="414"/>
      <c r="R857" s="414"/>
      <c r="S857" s="938"/>
      <c r="T857" s="939"/>
      <c r="U857" s="939"/>
      <c r="V857" s="939"/>
      <c r="W857" s="940"/>
      <c r="X857" s="273"/>
      <c r="Y857" s="420">
        <f t="shared" si="199"/>
        <v>2912</v>
      </c>
      <c r="Z857" s="420">
        <f t="shared" si="199"/>
        <v>2912</v>
      </c>
      <c r="AA857" s="420">
        <f t="shared" si="199"/>
        <v>2912</v>
      </c>
      <c r="AB857" s="420">
        <f t="shared" si="199"/>
        <v>2912</v>
      </c>
      <c r="AC857" s="834">
        <f t="shared" si="201"/>
        <v>10000</v>
      </c>
      <c r="AD857" s="834">
        <f t="shared" si="200"/>
        <v>10000</v>
      </c>
      <c r="AE857" s="834">
        <f t="shared" si="200"/>
        <v>10000</v>
      </c>
      <c r="AF857" s="834">
        <f t="shared" si="200"/>
        <v>10000</v>
      </c>
      <c r="AG857" s="419"/>
      <c r="AH857" s="419"/>
      <c r="AI857" s="419"/>
      <c r="AJ857" s="419"/>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407" t="s">
        <v>625</v>
      </c>
      <c r="I858" s="408">
        <v>2</v>
      </c>
      <c r="J858" s="408" t="s">
        <v>631</v>
      </c>
      <c r="K858" s="414"/>
      <c r="L858" s="414"/>
      <c r="M858" s="414"/>
      <c r="N858" s="414"/>
      <c r="O858" s="414">
        <v>45</v>
      </c>
      <c r="P858" s="414">
        <v>45</v>
      </c>
      <c r="Q858" s="414">
        <v>45</v>
      </c>
      <c r="R858" s="414">
        <v>47</v>
      </c>
      <c r="S858" s="938"/>
      <c r="T858" s="939"/>
      <c r="U858" s="939"/>
      <c r="V858" s="939"/>
      <c r="W858" s="940"/>
      <c r="X858" s="273"/>
      <c r="Y858" s="421">
        <f>IF(K858="",10*364,K858)</f>
        <v>3640</v>
      </c>
      <c r="Z858" s="421">
        <f t="shared" ref="Z858:AB866" si="204">IF(L858="",10*364,L858)</f>
        <v>3640</v>
      </c>
      <c r="AA858" s="421">
        <f t="shared" si="204"/>
        <v>3640</v>
      </c>
      <c r="AB858" s="421">
        <f t="shared" si="204"/>
        <v>3640</v>
      </c>
      <c r="AC858" s="834">
        <f t="shared" si="201"/>
        <v>45</v>
      </c>
      <c r="AD858" s="834">
        <f t="shared" si="200"/>
        <v>45</v>
      </c>
      <c r="AE858" s="834">
        <f t="shared" si="200"/>
        <v>45</v>
      </c>
      <c r="AF858" s="834">
        <f t="shared" si="200"/>
        <v>47</v>
      </c>
      <c r="AG858" s="413"/>
      <c r="AH858" s="413"/>
      <c r="AI858" s="413"/>
      <c r="AJ858" s="413"/>
      <c r="AK858" s="715"/>
      <c r="AL858" s="715"/>
      <c r="AM858" s="715"/>
      <c r="AN858" s="715"/>
      <c r="AO858" s="715"/>
      <c r="AP858" s="715"/>
      <c r="AQ858" s="268"/>
      <c r="AR858" s="255"/>
      <c r="AS858" s="243"/>
      <c r="AT858" s="243"/>
      <c r="AU858" s="243"/>
    </row>
    <row r="859" spans="1:47" hidden="1" outlineLevel="3" x14ac:dyDescent="0.35">
      <c r="A859" s="243"/>
      <c r="B859" s="252"/>
      <c r="C859" s="245">
        <f t="shared" si="198"/>
        <v>4</v>
      </c>
      <c r="D859" s="268"/>
      <c r="E859" s="325"/>
      <c r="F859" s="325"/>
      <c r="G859" s="268"/>
      <c r="H859" s="289" t="s">
        <v>627</v>
      </c>
      <c r="I859" s="295"/>
      <c r="J859" s="295" t="s">
        <v>631</v>
      </c>
      <c r="K859" s="414">
        <f>INT(15*30.4)-7</f>
        <v>449</v>
      </c>
      <c r="L859" s="414">
        <v>449</v>
      </c>
      <c r="M859" s="414">
        <v>449</v>
      </c>
      <c r="N859" s="414">
        <v>449</v>
      </c>
      <c r="O859" s="414">
        <v>45</v>
      </c>
      <c r="P859" s="414">
        <v>45</v>
      </c>
      <c r="Q859" s="414">
        <v>45</v>
      </c>
      <c r="R859" s="414">
        <v>47</v>
      </c>
      <c r="S859" s="938"/>
      <c r="T859" s="939"/>
      <c r="U859" s="939"/>
      <c r="V859" s="939"/>
      <c r="W859" s="940"/>
      <c r="X859" s="273"/>
      <c r="Y859" s="421">
        <f t="shared" ref="Y859:Y866" si="205">IF(K859="",10*364,K859)</f>
        <v>449</v>
      </c>
      <c r="Z859" s="421">
        <f t="shared" si="204"/>
        <v>449</v>
      </c>
      <c r="AA859" s="421">
        <f t="shared" si="204"/>
        <v>449</v>
      </c>
      <c r="AB859" s="421">
        <f t="shared" si="204"/>
        <v>449</v>
      </c>
      <c r="AC859" s="834">
        <f t="shared" si="201"/>
        <v>45</v>
      </c>
      <c r="AD859" s="834">
        <f t="shared" si="200"/>
        <v>45</v>
      </c>
      <c r="AE859" s="834">
        <f t="shared" si="200"/>
        <v>45</v>
      </c>
      <c r="AF859" s="834">
        <f t="shared" si="200"/>
        <v>47</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t="s">
        <v>629</v>
      </c>
      <c r="I860" s="295"/>
      <c r="J860" s="295" t="s">
        <v>996</v>
      </c>
      <c r="K860" s="414"/>
      <c r="L860" s="414"/>
      <c r="M860" s="414"/>
      <c r="N860" s="414"/>
      <c r="O860" s="414"/>
      <c r="P860" s="414"/>
      <c r="Q860" s="414"/>
      <c r="R860" s="414"/>
      <c r="S860" s="938"/>
      <c r="T860" s="939"/>
      <c r="U860" s="939"/>
      <c r="V860" s="939"/>
      <c r="W860" s="940"/>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3</v>
      </c>
      <c r="I861" s="295"/>
      <c r="J861" s="289" t="s">
        <v>628</v>
      </c>
      <c r="K861" s="414"/>
      <c r="L861" s="414"/>
      <c r="M861" s="414"/>
      <c r="N861" s="414"/>
      <c r="O861" s="414"/>
      <c r="P861" s="414"/>
      <c r="Q861" s="414"/>
      <c r="R861" s="414"/>
      <c r="S861" s="938"/>
      <c r="T861" s="939"/>
      <c r="U861" s="939"/>
      <c r="V861" s="939"/>
      <c r="W861" s="940"/>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4</v>
      </c>
      <c r="I862" s="295"/>
      <c r="J862" s="289" t="s">
        <v>628</v>
      </c>
      <c r="K862" s="414"/>
      <c r="L862" s="414"/>
      <c r="M862" s="414"/>
      <c r="N862" s="414"/>
      <c r="O862" s="414"/>
      <c r="P862" s="414"/>
      <c r="Q862" s="414"/>
      <c r="R862" s="414"/>
      <c r="S862" s="938"/>
      <c r="T862" s="939"/>
      <c r="U862" s="939"/>
      <c r="V862" s="939"/>
      <c r="W862" s="940"/>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5</v>
      </c>
      <c r="I863" s="295"/>
      <c r="J863" s="289" t="s">
        <v>628</v>
      </c>
      <c r="K863" s="414"/>
      <c r="L863" s="414"/>
      <c r="M863" s="414"/>
      <c r="N863" s="414"/>
      <c r="O863" s="414"/>
      <c r="P863" s="414"/>
      <c r="Q863" s="414"/>
      <c r="R863" s="414"/>
      <c r="S863" s="938"/>
      <c r="T863" s="939"/>
      <c r="U863" s="939"/>
      <c r="V863" s="939"/>
      <c r="W863" s="940"/>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6</v>
      </c>
      <c r="I864" s="295"/>
      <c r="J864" s="289" t="s">
        <v>628</v>
      </c>
      <c r="K864" s="414"/>
      <c r="L864" s="414"/>
      <c r="M864" s="414"/>
      <c r="N864" s="414"/>
      <c r="O864" s="414"/>
      <c r="P864" s="414"/>
      <c r="Q864" s="414"/>
      <c r="R864" s="414"/>
      <c r="S864" s="938"/>
      <c r="T864" s="939"/>
      <c r="U864" s="939"/>
      <c r="V864" s="939"/>
      <c r="W864" s="940"/>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289">
        <v>7</v>
      </c>
      <c r="I865" s="295"/>
      <c r="J865" s="289" t="s">
        <v>628</v>
      </c>
      <c r="K865" s="414"/>
      <c r="L865" s="414"/>
      <c r="M865" s="414"/>
      <c r="N865" s="414"/>
      <c r="O865" s="414"/>
      <c r="P865" s="414"/>
      <c r="Q865" s="414"/>
      <c r="R865" s="414"/>
      <c r="S865" s="938"/>
      <c r="T865" s="939"/>
      <c r="U865" s="939"/>
      <c r="V865" s="939"/>
      <c r="W865" s="940"/>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09"/>
      <c r="AH865" s="409"/>
      <c r="AI865" s="409"/>
      <c r="AJ865" s="409"/>
      <c r="AK865" s="409"/>
      <c r="AL865" s="409"/>
      <c r="AM865" s="409"/>
      <c r="AN865" s="409"/>
      <c r="AO865" s="409"/>
      <c r="AP865" s="409"/>
      <c r="AQ865" s="268"/>
      <c r="AR865" s="255"/>
      <c r="AS865" s="243"/>
      <c r="AT865" s="243"/>
      <c r="AU865" s="243"/>
    </row>
    <row r="866" spans="1:47" hidden="1" outlineLevel="3" x14ac:dyDescent="0.35">
      <c r="A866" s="243"/>
      <c r="B866" s="252"/>
      <c r="C866" s="245">
        <f t="shared" si="198"/>
        <v>4</v>
      </c>
      <c r="D866" s="268"/>
      <c r="E866" s="325"/>
      <c r="F866" s="325"/>
      <c r="G866" s="268"/>
      <c r="H866" s="415">
        <v>8</v>
      </c>
      <c r="I866" s="416"/>
      <c r="J866" s="415" t="s">
        <v>628</v>
      </c>
      <c r="K866" s="414"/>
      <c r="L866" s="414"/>
      <c r="M866" s="414"/>
      <c r="N866" s="414"/>
      <c r="O866" s="414"/>
      <c r="P866" s="414"/>
      <c r="Q866" s="414"/>
      <c r="R866" s="414"/>
      <c r="S866" s="941"/>
      <c r="T866" s="942"/>
      <c r="U866" s="942"/>
      <c r="V866" s="942"/>
      <c r="W866" s="943"/>
      <c r="X866" s="273"/>
      <c r="Y866" s="421">
        <f t="shared" si="205"/>
        <v>3640</v>
      </c>
      <c r="Z866" s="421">
        <f t="shared" si="204"/>
        <v>3640</v>
      </c>
      <c r="AA866" s="421">
        <f t="shared" si="204"/>
        <v>3640</v>
      </c>
      <c r="AB866" s="421">
        <f t="shared" si="204"/>
        <v>3640</v>
      </c>
      <c r="AC866" s="834">
        <f t="shared" si="201"/>
        <v>10000</v>
      </c>
      <c r="AD866" s="834">
        <f t="shared" si="200"/>
        <v>10000</v>
      </c>
      <c r="AE866" s="834">
        <f t="shared" si="200"/>
        <v>10000</v>
      </c>
      <c r="AF866" s="834">
        <f t="shared" si="200"/>
        <v>10000</v>
      </c>
      <c r="AG866" s="419"/>
      <c r="AH866" s="419"/>
      <c r="AI866" s="419"/>
      <c r="AJ866" s="419"/>
      <c r="AK866" s="715"/>
      <c r="AL866" s="715"/>
      <c r="AM866" s="715"/>
      <c r="AN866" s="715"/>
      <c r="AO866" s="715"/>
      <c r="AP866" s="715"/>
      <c r="AQ866" s="268"/>
      <c r="AR866" s="255"/>
      <c r="AS866" s="243"/>
      <c r="AT866" s="243"/>
      <c r="AU866" s="243"/>
    </row>
    <row r="867" spans="1:47" ht="5.15" customHeight="1" outlineLevel="2" x14ac:dyDescent="0.35">
      <c r="A867" s="243"/>
      <c r="B867" s="252"/>
      <c r="C867" s="245">
        <f>INT($C$818)+2.005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t="s">
        <v>395</v>
      </c>
      <c r="AR867" s="255"/>
      <c r="AS867" s="243"/>
      <c r="AT867" s="243"/>
      <c r="AU867" s="243"/>
    </row>
    <row r="868" spans="1:47" ht="5.15" customHeight="1" outlineLevel="2" x14ac:dyDescent="0.35">
      <c r="A868" s="243"/>
      <c r="B868" s="252"/>
      <c r="C868" s="245">
        <f>INT($C$818)+2.005</f>
        <v>3.0049999999999999</v>
      </c>
      <c r="D868" s="268"/>
      <c r="E868" s="268"/>
      <c r="F868" s="268"/>
      <c r="G868" s="268"/>
      <c r="H868" s="268"/>
      <c r="I868" s="268"/>
      <c r="J868" s="268"/>
      <c r="K868" s="268"/>
      <c r="L868" s="268"/>
      <c r="M868" s="268"/>
      <c r="N868" s="268"/>
      <c r="O868" s="268"/>
      <c r="P868" s="268"/>
      <c r="Q868" s="268"/>
      <c r="R868" s="268"/>
      <c r="S868" s="268"/>
      <c r="T868" s="268"/>
      <c r="U868" s="268"/>
      <c r="V868" s="268"/>
      <c r="W868" s="268"/>
      <c r="X868" s="268"/>
      <c r="Y868" s="268"/>
      <c r="Z868" s="268"/>
      <c r="AA868" s="268"/>
      <c r="AB868" s="268"/>
      <c r="AC868" s="268"/>
      <c r="AD868" s="268"/>
      <c r="AE868" s="268"/>
      <c r="AF868" s="268"/>
      <c r="AG868" s="268"/>
      <c r="AH868" s="268"/>
      <c r="AI868" s="268"/>
      <c r="AJ868" s="268"/>
      <c r="AK868" s="268"/>
      <c r="AL868" s="268"/>
      <c r="AM868" s="268"/>
      <c r="AN868" s="268"/>
      <c r="AO868" s="268"/>
      <c r="AP868" s="268"/>
      <c r="AQ868" s="268"/>
      <c r="AR868" s="255"/>
      <c r="AS868" s="243"/>
      <c r="AT868" s="243"/>
      <c r="AU868" s="243"/>
    </row>
    <row r="869" spans="1:47" ht="5.15" customHeight="1" outlineLevel="1" x14ac:dyDescent="0.35">
      <c r="A869" s="243"/>
      <c r="B869" s="278"/>
      <c r="C869" s="279">
        <f>INT($C$818)+1.005</f>
        <v>2.0049999999999999</v>
      </c>
      <c r="D869" s="280"/>
      <c r="E869" s="280"/>
      <c r="F869" s="280"/>
      <c r="G869" s="280"/>
      <c r="H869" s="280"/>
      <c r="I869" s="280"/>
      <c r="J869" s="280"/>
      <c r="K869" s="280"/>
      <c r="L869" s="280"/>
      <c r="M869" s="280"/>
      <c r="N869" s="280"/>
      <c r="O869" s="280"/>
      <c r="P869" s="280"/>
      <c r="Q869" s="280"/>
      <c r="R869" s="280"/>
      <c r="S869" s="280"/>
      <c r="T869" s="280"/>
      <c r="U869" s="280"/>
      <c r="V869" s="280"/>
      <c r="W869" s="280"/>
      <c r="X869" s="280"/>
      <c r="Y869" s="280"/>
      <c r="Z869" s="280"/>
      <c r="AA869" s="280"/>
      <c r="AB869" s="280"/>
      <c r="AC869" s="280"/>
      <c r="AD869" s="280"/>
      <c r="AE869" s="280"/>
      <c r="AF869" s="280"/>
      <c r="AG869" s="280"/>
      <c r="AH869" s="280"/>
      <c r="AI869" s="280"/>
      <c r="AJ869" s="280"/>
      <c r="AK869" s="280"/>
      <c r="AL869" s="280"/>
      <c r="AM869" s="280"/>
      <c r="AN869" s="280"/>
      <c r="AO869" s="280"/>
      <c r="AP869" s="280"/>
      <c r="AQ869" s="280"/>
      <c r="AR869" s="281" t="s">
        <v>113</v>
      </c>
      <c r="AS869" s="243"/>
      <c r="AT869" s="243"/>
      <c r="AU869" s="243"/>
    </row>
    <row r="870" spans="1:47" ht="5.15" customHeight="1" x14ac:dyDescent="0.35">
      <c r="A870" s="243"/>
      <c r="B870" s="282"/>
      <c r="C870" s="283">
        <f>INT($C$818)+0.005</f>
        <v>1.0049999999999999</v>
      </c>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82"/>
      <c r="AB870" s="282"/>
      <c r="AC870" s="282"/>
      <c r="AD870" s="282"/>
      <c r="AE870" s="282"/>
      <c r="AF870" s="282"/>
      <c r="AG870" s="282"/>
      <c r="AH870" s="282"/>
      <c r="AI870" s="282"/>
      <c r="AJ870" s="282"/>
      <c r="AK870" s="282"/>
      <c r="AL870" s="282"/>
      <c r="AM870" s="282"/>
      <c r="AN870" s="282"/>
      <c r="AO870" s="282"/>
      <c r="AP870" s="282"/>
      <c r="AQ870" s="282"/>
      <c r="AR870" s="282"/>
      <c r="AS870" s="243"/>
      <c r="AT870" s="243"/>
      <c r="AU870" s="243"/>
    </row>
    <row r="871" spans="1:47" outlineLevel="2" x14ac:dyDescent="0.35">
      <c r="A871" s="243"/>
      <c r="B871" s="243"/>
      <c r="C871" s="245">
        <f>INT($C$818)+2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outlineLevel="2" x14ac:dyDescent="0.35">
      <c r="A872" s="243"/>
      <c r="B872" s="243"/>
      <c r="C872" s="245">
        <f>INT($C$876)+2</f>
        <v>3</v>
      </c>
      <c r="D872" s="243"/>
      <c r="E872" s="243"/>
      <c r="F872" s="243"/>
      <c r="G872" s="243"/>
      <c r="H872" s="243"/>
      <c r="I872" s="243"/>
      <c r="J872" s="243"/>
      <c r="K872" s="243"/>
      <c r="L872" s="243"/>
      <c r="M872" s="243"/>
      <c r="N872" s="243"/>
      <c r="O872" s="243"/>
      <c r="P872" s="243"/>
      <c r="Q872" s="243"/>
      <c r="R872" s="243"/>
      <c r="S872" s="243"/>
      <c r="T872" s="243"/>
      <c r="U872" s="243"/>
      <c r="V872" s="243"/>
      <c r="W872" s="243"/>
      <c r="X872" s="243"/>
      <c r="Y872" s="243"/>
      <c r="Z872" s="243"/>
      <c r="AA872" s="243"/>
      <c r="AB872" s="243"/>
      <c r="AC872" s="243"/>
      <c r="AD872" s="243"/>
      <c r="AE872" s="243"/>
      <c r="AF872" s="243"/>
      <c r="AG872" s="243"/>
      <c r="AH872" s="243"/>
      <c r="AI872" s="243"/>
      <c r="AJ872" s="243"/>
      <c r="AK872" s="243"/>
      <c r="AL872" s="243"/>
      <c r="AM872" s="243"/>
      <c r="AN872" s="243"/>
      <c r="AO872" s="243"/>
      <c r="AP872" s="243"/>
      <c r="AQ872" s="243"/>
      <c r="AR872" s="243"/>
      <c r="AS872" s="243"/>
      <c r="AT872" s="243"/>
      <c r="AU872" s="243"/>
    </row>
    <row r="873" spans="1:47" ht="5.15" customHeight="1" thickBot="1" x14ac:dyDescent="0.4">
      <c r="A873" s="243"/>
      <c r="B873" s="246"/>
      <c r="C873" s="247">
        <f>INT($C$876)+0.005</f>
        <v>1.0049999999999999</v>
      </c>
      <c r="D873" s="246"/>
      <c r="E873" s="246"/>
      <c r="F873" s="246"/>
      <c r="G873" s="246"/>
      <c r="H873" s="246"/>
      <c r="I873" s="246"/>
      <c r="J873" s="246"/>
      <c r="K873" s="246"/>
      <c r="L873" s="246"/>
      <c r="M873" s="246"/>
      <c r="N873" s="246"/>
      <c r="O873" s="246"/>
      <c r="P873" s="246"/>
      <c r="Q873" s="246"/>
      <c r="R873" s="246"/>
      <c r="S873" s="246"/>
      <c r="T873" s="246"/>
      <c r="U873" s="246"/>
      <c r="V873" s="246"/>
      <c r="W873" s="246"/>
      <c r="X873" s="246"/>
      <c r="Y873" s="246"/>
      <c r="Z873" s="246"/>
      <c r="AA873" s="246"/>
      <c r="AB873" s="246"/>
      <c r="AC873" s="246"/>
      <c r="AD873" s="246"/>
      <c r="AE873" s="246"/>
      <c r="AF873" s="246"/>
      <c r="AG873" s="246"/>
      <c r="AH873" s="246"/>
      <c r="AI873" s="246"/>
      <c r="AJ873" s="246"/>
      <c r="AK873" s="246"/>
      <c r="AL873" s="246"/>
      <c r="AM873" s="246"/>
      <c r="AN873" s="246"/>
      <c r="AO873" s="246"/>
      <c r="AP873" s="246"/>
      <c r="AQ873" s="246"/>
      <c r="AR873" s="246"/>
      <c r="AS873" s="243"/>
      <c r="AT873" s="243"/>
      <c r="AU873" s="243"/>
    </row>
    <row r="874" spans="1:47" ht="5.15" customHeight="1" outlineLevel="1" collapsed="1" x14ac:dyDescent="0.35">
      <c r="A874" s="243"/>
      <c r="B874" s="248" t="s">
        <v>0</v>
      </c>
      <c r="C874" s="249">
        <f>INT($C$876)+1.005</f>
        <v>2.0049999999999999</v>
      </c>
      <c r="D874" s="250"/>
      <c r="E874" s="250"/>
      <c r="F874" s="250"/>
      <c r="G874" s="250"/>
      <c r="H874" s="250"/>
      <c r="I874" s="250"/>
      <c r="J874" s="250"/>
      <c r="K874" s="250"/>
      <c r="L874" s="250"/>
      <c r="M874" s="250"/>
      <c r="N874" s="250"/>
      <c r="O874" s="250"/>
      <c r="P874" s="250"/>
      <c r="Q874" s="250"/>
      <c r="R874" s="250"/>
      <c r="S874" s="250"/>
      <c r="T874" s="250"/>
      <c r="U874" s="250"/>
      <c r="V874" s="250"/>
      <c r="W874" s="250"/>
      <c r="X874" s="250"/>
      <c r="Y874" s="250"/>
      <c r="Z874" s="250"/>
      <c r="AA874" s="250"/>
      <c r="AB874" s="250"/>
      <c r="AC874" s="250"/>
      <c r="AD874" s="250"/>
      <c r="AE874" s="250"/>
      <c r="AF874" s="250"/>
      <c r="AG874" s="250"/>
      <c r="AH874" s="250"/>
      <c r="AI874" s="250"/>
      <c r="AJ874" s="250"/>
      <c r="AK874" s="250"/>
      <c r="AL874" s="250"/>
      <c r="AM874" s="250"/>
      <c r="AN874" s="250"/>
      <c r="AO874" s="250"/>
      <c r="AP874" s="250"/>
      <c r="AQ874" s="250"/>
      <c r="AR874" s="251"/>
      <c r="AS874" s="243"/>
      <c r="AT874" s="243"/>
      <c r="AU874" s="243"/>
    </row>
    <row r="875" spans="1:47" hidden="1" outlineLevel="4" x14ac:dyDescent="0.35">
      <c r="A875" s="243"/>
      <c r="B875" s="252"/>
      <c r="C875" s="245">
        <f>INT(MAX($C$886:$C$996))+1</f>
        <v>5</v>
      </c>
      <c r="D875" s="253"/>
      <c r="E875" s="253"/>
      <c r="F875" s="253"/>
      <c r="G875" s="253"/>
      <c r="H875" s="254"/>
      <c r="I875" s="254"/>
      <c r="J875" s="254"/>
      <c r="K875" s="254"/>
      <c r="L875" s="254"/>
      <c r="M875" s="254"/>
      <c r="N875" s="254"/>
      <c r="O875" s="254"/>
      <c r="P875" s="254"/>
      <c r="Q875" s="254"/>
      <c r="R875" s="254"/>
      <c r="S875" s="254"/>
      <c r="T875" s="254"/>
      <c r="U875" s="254"/>
      <c r="V875" s="254"/>
      <c r="W875" s="254"/>
      <c r="X875" s="254"/>
      <c r="Y875" s="254"/>
      <c r="Z875" s="254"/>
      <c r="AA875" s="254"/>
      <c r="AB875" s="254"/>
      <c r="AC875" s="254"/>
      <c r="AD875" s="254"/>
      <c r="AE875" s="254"/>
      <c r="AF875" s="254"/>
      <c r="AG875" s="254"/>
      <c r="AH875" s="254"/>
      <c r="AI875" s="254"/>
      <c r="AJ875" s="254"/>
      <c r="AK875" s="254"/>
      <c r="AL875" s="254"/>
      <c r="AM875" s="254"/>
      <c r="AN875" s="254"/>
      <c r="AO875" s="254"/>
      <c r="AP875" s="254"/>
      <c r="AQ875" s="253"/>
      <c r="AR875" s="255"/>
      <c r="AS875" s="243"/>
      <c r="AT875" s="243"/>
      <c r="AU875" s="243"/>
    </row>
    <row r="876" spans="1:47" ht="20.149999999999999" customHeight="1" x14ac:dyDescent="0.35">
      <c r="A876" s="243"/>
      <c r="B876" s="252"/>
      <c r="C876" s="245">
        <v>1.02</v>
      </c>
      <c r="D876" s="256"/>
      <c r="E876" s="318" t="s">
        <v>382</v>
      </c>
      <c r="F876" s="319"/>
      <c r="G876" s="257"/>
      <c r="H876" s="632" t="str">
        <f>COUNTIFS($B$1:$B876, "«")&amp;" Sheep: Husbandry &amp; Labour requirements"</f>
        <v>6 Sheep: Husbandry &amp; Labour requirements</v>
      </c>
      <c r="I876" s="284"/>
      <c r="J876" s="284"/>
      <c r="K876" s="284"/>
      <c r="L876" s="284"/>
      <c r="M876" s="284"/>
      <c r="N876" s="284"/>
      <c r="O876" s="284"/>
      <c r="P876" s="284"/>
      <c r="Q876" s="284"/>
      <c r="R876" s="284"/>
      <c r="S876" s="284"/>
      <c r="T876" s="284"/>
      <c r="U876" s="284"/>
      <c r="V876" s="284"/>
      <c r="W876" s="399"/>
      <c r="X876" s="284"/>
      <c r="Y876" s="284"/>
      <c r="Z876" s="284"/>
      <c r="AA876" s="284"/>
      <c r="AB876" s="284"/>
      <c r="AC876" s="284"/>
      <c r="AD876" s="284"/>
      <c r="AE876" s="284"/>
      <c r="AF876" s="284"/>
      <c r="AG876" s="284"/>
      <c r="AH876" s="284"/>
      <c r="AI876" s="284"/>
      <c r="AJ876" s="284"/>
      <c r="AK876" s="284"/>
      <c r="AL876" s="284"/>
      <c r="AM876" s="284"/>
      <c r="AN876" s="284"/>
      <c r="AO876" s="284"/>
      <c r="AP876" s="284"/>
      <c r="AQ876" s="321"/>
      <c r="AR876" s="255"/>
      <c r="AS876" s="243"/>
      <c r="AT876" s="243"/>
      <c r="AU876" s="243"/>
    </row>
    <row r="877" spans="1:47" ht="20.149999999999999" customHeight="1" outlineLevel="1" x14ac:dyDescent="0.35">
      <c r="A877" s="243"/>
      <c r="B877" s="252"/>
      <c r="C877" s="245">
        <f>INT($C$876)+1.02</f>
        <v>2.02</v>
      </c>
      <c r="D877" s="256"/>
      <c r="E877" s="318" t="s">
        <v>384</v>
      </c>
      <c r="F877" s="322">
        <v>1</v>
      </c>
      <c r="G877" s="261"/>
      <c r="H877" s="262" t="s">
        <v>632</v>
      </c>
      <c r="I877" s="263"/>
      <c r="J877" s="263"/>
      <c r="K877" s="263"/>
      <c r="L877" s="263"/>
      <c r="M877" s="263"/>
      <c r="N877" s="263"/>
      <c r="O877" s="263"/>
      <c r="P877" s="263"/>
      <c r="Q877" s="263"/>
      <c r="R877" s="263"/>
      <c r="S877" s="263"/>
      <c r="T877" s="263"/>
      <c r="U877" s="263"/>
      <c r="V877" s="263"/>
      <c r="W877" s="400"/>
      <c r="X877" s="263"/>
      <c r="Y877" s="263"/>
      <c r="Z877" s="263"/>
      <c r="AA877" s="263"/>
      <c r="AB877" s="263"/>
      <c r="AC877" s="263"/>
      <c r="AD877" s="263"/>
      <c r="AE877" s="263"/>
      <c r="AF877" s="263"/>
      <c r="AG877" s="263"/>
      <c r="AH877" s="263"/>
      <c r="AI877" s="263"/>
      <c r="AJ877" s="263"/>
      <c r="AK877" s="263"/>
      <c r="AL877" s="263"/>
      <c r="AM877" s="263"/>
      <c r="AN877" s="263"/>
      <c r="AO877" s="263"/>
      <c r="AP877" s="263"/>
      <c r="AQ877" s="324"/>
      <c r="AR877" s="255"/>
      <c r="AS877" s="243"/>
      <c r="AT877" s="243"/>
      <c r="AU877" s="243"/>
    </row>
    <row r="878" spans="1:47" ht="5.15" customHeight="1" outlineLevel="2" x14ac:dyDescent="0.35">
      <c r="A878" s="243"/>
      <c r="B878" s="252"/>
      <c r="C878" s="245">
        <f>INT($C$876)+2.005</f>
        <v>3.0049999999999999</v>
      </c>
      <c r="D878" s="253"/>
      <c r="E878" s="253"/>
      <c r="F878" s="253"/>
      <c r="G878" s="253"/>
      <c r="H878" s="253"/>
      <c r="I878" s="253"/>
      <c r="J878" s="253"/>
      <c r="K878" s="253"/>
      <c r="L878" s="253"/>
      <c r="M878" s="253"/>
      <c r="N878" s="253"/>
      <c r="O878" s="253"/>
      <c r="P878" s="253"/>
      <c r="Q878" s="253"/>
      <c r="R878" s="253"/>
      <c r="S878" s="253"/>
      <c r="T878" s="253"/>
      <c r="U878" s="253"/>
      <c r="V878" s="253"/>
      <c r="W878" s="253"/>
      <c r="X878" s="253"/>
      <c r="Y878" s="253"/>
      <c r="Z878" s="253"/>
      <c r="AA878" s="253"/>
      <c r="AB878" s="253"/>
      <c r="AC878" s="253"/>
      <c r="AD878" s="253"/>
      <c r="AE878" s="253"/>
      <c r="AF878" s="253"/>
      <c r="AG878" s="253"/>
      <c r="AH878" s="253"/>
      <c r="AI878" s="253"/>
      <c r="AJ878" s="253"/>
      <c r="AK878" s="253"/>
      <c r="AL878" s="253"/>
      <c r="AM878" s="253"/>
      <c r="AN878" s="253"/>
      <c r="AO878" s="253"/>
      <c r="AP878" s="253"/>
      <c r="AQ878" s="253"/>
      <c r="AR878" s="255"/>
      <c r="AS878" s="243"/>
      <c r="AT878" s="243"/>
      <c r="AU878" s="243"/>
    </row>
    <row r="879" spans="1:47" outlineLevel="2" x14ac:dyDescent="0.35">
      <c r="A879" s="243"/>
      <c r="B879" s="252"/>
      <c r="C879" s="245">
        <f>INT($C$876)+2</f>
        <v>3</v>
      </c>
      <c r="D879" s="253"/>
      <c r="E879" s="325"/>
      <c r="F879" s="325"/>
      <c r="G879" s="253"/>
      <c r="H879" s="266"/>
      <c r="I879" s="266"/>
      <c r="J879" s="266"/>
      <c r="K879" s="266"/>
      <c r="L879" s="266"/>
      <c r="M879" s="266"/>
      <c r="N879" s="266"/>
      <c r="O879" s="266"/>
      <c r="P879" s="266"/>
      <c r="Q879" s="266"/>
      <c r="R879" s="266"/>
      <c r="S879" s="266"/>
      <c r="T879" s="266"/>
      <c r="U879" s="266"/>
      <c r="V879" s="266"/>
      <c r="W879" s="266"/>
      <c r="X879" s="266"/>
      <c r="Y879" s="266"/>
      <c r="Z879" s="266"/>
      <c r="AA879" s="266"/>
      <c r="AB879" s="266"/>
      <c r="AC879" s="266"/>
      <c r="AD879" s="266"/>
      <c r="AE879" s="266"/>
      <c r="AF879" s="266"/>
      <c r="AG879" s="266"/>
      <c r="AH879" s="266"/>
      <c r="AI879" s="266"/>
      <c r="AJ879" s="266"/>
      <c r="AK879" s="266"/>
      <c r="AL879" s="266"/>
      <c r="AM879" s="266"/>
      <c r="AN879" s="266"/>
      <c r="AO879" s="266"/>
      <c r="AP879" s="266"/>
      <c r="AQ879" s="253"/>
      <c r="AR879" s="255"/>
      <c r="AS879" s="243"/>
      <c r="AT879" s="243"/>
      <c r="AU879" s="243"/>
    </row>
    <row r="880" spans="1:47" outlineLevel="2" x14ac:dyDescent="0.35">
      <c r="A880" s="243"/>
      <c r="B880" s="252"/>
      <c r="C880" s="245">
        <f>INT($C$876)+2</f>
        <v>3</v>
      </c>
      <c r="D880" s="253"/>
      <c r="E880" s="325"/>
      <c r="F880" s="325"/>
      <c r="G880" s="253"/>
      <c r="H880" s="267"/>
      <c r="I880" s="267"/>
      <c r="J880" s="267"/>
      <c r="K880" s="267"/>
      <c r="L880" s="326" t="s">
        <v>633</v>
      </c>
      <c r="M880" s="326"/>
      <c r="N880" s="326"/>
      <c r="O880" s="326"/>
      <c r="P880" s="326"/>
      <c r="Q880" s="326"/>
      <c r="R880" s="326"/>
      <c r="S880" s="326"/>
      <c r="T880" s="326"/>
      <c r="U880" s="326"/>
      <c r="V880" s="326"/>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outlineLevel="2" x14ac:dyDescent="0.35">
      <c r="A881" s="243"/>
      <c r="B881" s="252"/>
      <c r="C881" s="245">
        <f>INT($C$876)+2</f>
        <v>3</v>
      </c>
      <c r="D881" s="253"/>
      <c r="E881" s="325"/>
      <c r="F881" s="325"/>
      <c r="G881" s="253"/>
      <c r="H881" s="267"/>
      <c r="I881" s="267"/>
      <c r="J881" s="267"/>
      <c r="K881" s="267"/>
      <c r="L881" s="267"/>
      <c r="M881" s="267"/>
      <c r="N881" s="326" t="s">
        <v>634</v>
      </c>
      <c r="O881" s="326"/>
      <c r="P881" s="326"/>
      <c r="Q881" s="326"/>
      <c r="R881" s="326"/>
      <c r="S881" s="267"/>
      <c r="T881" s="267"/>
      <c r="U881" s="267"/>
      <c r="V881" s="267"/>
      <c r="W881" s="267"/>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28" outlineLevel="2" x14ac:dyDescent="0.35">
      <c r="A882" s="243"/>
      <c r="B882" s="252"/>
      <c r="C882" s="245">
        <f>INT($C$876)+2</f>
        <v>3</v>
      </c>
      <c r="D882" s="253"/>
      <c r="E882" s="325"/>
      <c r="F882" s="325"/>
      <c r="G882" s="253"/>
      <c r="H882" s="267" t="s">
        <v>635</v>
      </c>
      <c r="I882" s="267"/>
      <c r="J882" s="267" t="s">
        <v>636</v>
      </c>
      <c r="K882" s="267" t="s">
        <v>150</v>
      </c>
      <c r="L882" s="267" t="s">
        <v>637</v>
      </c>
      <c r="M882" s="267" t="s">
        <v>638</v>
      </c>
      <c r="N882" s="267" t="s">
        <v>639</v>
      </c>
      <c r="O882" s="267" t="s">
        <v>640</v>
      </c>
      <c r="P882" s="267" t="s">
        <v>641</v>
      </c>
      <c r="Q882" s="422" t="s">
        <v>642</v>
      </c>
      <c r="R882" s="267" t="s">
        <v>643</v>
      </c>
      <c r="S882" s="267" t="s">
        <v>644</v>
      </c>
      <c r="T882" s="267" t="s">
        <v>891</v>
      </c>
      <c r="U882" s="267" t="s">
        <v>597</v>
      </c>
      <c r="V882" s="267" t="s">
        <v>645</v>
      </c>
      <c r="W882" s="267" t="s">
        <v>646</v>
      </c>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t="11.9" customHeight="1" outlineLevel="2" collapsed="1" x14ac:dyDescent="0.35">
      <c r="A883" s="243"/>
      <c r="B883" s="252" t="s">
        <v>388</v>
      </c>
      <c r="C883" s="245">
        <f>INT($C$876)+2.01</f>
        <v>3.01</v>
      </c>
      <c r="D883" s="253"/>
      <c r="E883" s="253"/>
      <c r="F883" s="253"/>
      <c r="G883" s="253"/>
      <c r="H883" s="267"/>
      <c r="I883" s="267"/>
      <c r="J883" s="267"/>
      <c r="K883" s="267"/>
      <c r="L883" s="267"/>
      <c r="M883" s="267"/>
      <c r="N883" s="267"/>
      <c r="O883" s="267"/>
      <c r="P883" s="267"/>
      <c r="Q883" s="267"/>
      <c r="R883" s="267"/>
      <c r="S883" s="267"/>
      <c r="T883" s="267"/>
      <c r="U883" s="267"/>
      <c r="V883" s="267"/>
      <c r="W883" s="267"/>
      <c r="X883" s="267"/>
      <c r="Y883" s="267"/>
      <c r="Z883" s="267"/>
      <c r="AA883" s="267"/>
      <c r="AB883" s="267"/>
      <c r="AC883" s="267"/>
      <c r="AD883" s="267"/>
      <c r="AE883" s="267"/>
      <c r="AF883" s="267"/>
      <c r="AG883" s="267"/>
      <c r="AH883" s="267"/>
      <c r="AI883" s="267"/>
      <c r="AJ883" s="267"/>
      <c r="AK883" s="267"/>
      <c r="AL883" s="267"/>
      <c r="AM883" s="267"/>
      <c r="AN883" s="267"/>
      <c r="AO883" s="267"/>
      <c r="AP883" s="267"/>
      <c r="AQ883" s="253"/>
      <c r="AR883" s="255"/>
      <c r="AS883" s="243"/>
      <c r="AT883" s="243"/>
      <c r="AU883" s="243"/>
    </row>
    <row r="884" spans="1:47" hidden="1" outlineLevel="4" x14ac:dyDescent="0.35">
      <c r="A884" s="243"/>
      <c r="B884" s="252"/>
      <c r="C884" s="245">
        <f>INT(MAX($C$886:$C$996))+1</f>
        <v>5</v>
      </c>
      <c r="D884" s="268"/>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idden="1" outlineLevel="4" x14ac:dyDescent="0.35">
      <c r="A885" s="243"/>
      <c r="B885" s="252" t="s">
        <v>389</v>
      </c>
      <c r="C885" s="245">
        <f>INT(MAX($C$886:$C$996))+1</f>
        <v>5</v>
      </c>
      <c r="D885" s="268" t="s">
        <v>390</v>
      </c>
      <c r="E885" s="325"/>
      <c r="F885" s="325"/>
      <c r="G885" s="268"/>
      <c r="H885" s="325"/>
      <c r="I885" s="325"/>
      <c r="J885" s="325"/>
      <c r="K885" s="325"/>
      <c r="L885" s="325"/>
      <c r="M885" s="325"/>
      <c r="N885" s="325"/>
      <c r="O885" s="325"/>
      <c r="P885" s="325"/>
      <c r="Q885" s="325"/>
      <c r="R885" s="325"/>
      <c r="S885" s="325"/>
      <c r="T885" s="325"/>
      <c r="U885" s="325"/>
      <c r="V885" s="325"/>
      <c r="W885" s="325"/>
      <c r="X885" s="325"/>
      <c r="Y885" s="325"/>
      <c r="Z885" s="325"/>
      <c r="AA885" s="325"/>
      <c r="AB885" s="325"/>
      <c r="AC885" s="325"/>
      <c r="AD885" s="325"/>
      <c r="AE885" s="325"/>
      <c r="AF885" s="325"/>
      <c r="AG885" s="325"/>
      <c r="AH885" s="325"/>
      <c r="AI885" s="325"/>
      <c r="AJ885" s="325"/>
      <c r="AK885" s="325"/>
      <c r="AL885" s="325"/>
      <c r="AM885" s="325"/>
      <c r="AN885" s="325"/>
      <c r="AO885" s="325"/>
      <c r="AP885" s="325"/>
      <c r="AQ885" s="268"/>
      <c r="AR885" s="255"/>
      <c r="AS885" s="243"/>
      <c r="AT885" s="243"/>
      <c r="AU885" s="243"/>
    </row>
    <row r="886" spans="1:47" ht="5.15" customHeight="1" outlineLevel="2" x14ac:dyDescent="0.35">
      <c r="A886" s="243"/>
      <c r="B886" s="252"/>
      <c r="C886" s="245">
        <f>INT($C$876)+2.005</f>
        <v>3.0049999999999999</v>
      </c>
      <c r="D886" s="268" t="s">
        <v>391</v>
      </c>
      <c r="E886" s="268"/>
      <c r="F886" s="268"/>
      <c r="G886" s="268"/>
      <c r="H886" s="329"/>
      <c r="I886" s="329"/>
      <c r="J886" s="329"/>
      <c r="K886" s="329"/>
      <c r="L886" s="423"/>
      <c r="M886" s="423"/>
      <c r="N886" s="423"/>
      <c r="O886" s="423"/>
      <c r="P886" s="423"/>
      <c r="Q886" s="423"/>
      <c r="R886" s="423"/>
      <c r="S886" s="423"/>
      <c r="T886" s="423"/>
      <c r="U886" s="423"/>
      <c r="V886" s="423"/>
      <c r="W886" s="423"/>
      <c r="X886" s="329"/>
      <c r="Y886" s="329"/>
      <c r="Z886" s="329"/>
      <c r="AA886" s="329"/>
      <c r="AB886" s="270"/>
      <c r="AC886" s="270"/>
      <c r="AD886" s="270"/>
      <c r="AE886" s="270"/>
      <c r="AF886" s="270"/>
      <c r="AG886" s="270"/>
      <c r="AH886" s="270"/>
      <c r="AI886" s="270"/>
      <c r="AJ886" s="270"/>
      <c r="AK886" s="270"/>
      <c r="AL886" s="270"/>
      <c r="AM886" s="270"/>
      <c r="AN886" s="270"/>
      <c r="AO886" s="270"/>
      <c r="AP886" s="270"/>
      <c r="AQ886" s="268"/>
      <c r="AR886" s="255"/>
      <c r="AS886" s="243"/>
      <c r="AT886" s="243"/>
      <c r="AU886" s="243"/>
    </row>
    <row r="887" spans="1:47" outlineLevel="2" x14ac:dyDescent="0.35">
      <c r="A887" s="243"/>
      <c r="B887" s="252"/>
      <c r="C887" s="245">
        <f>INT($C$876)+2</f>
        <v>3</v>
      </c>
      <c r="D887" s="268"/>
      <c r="E887" s="325" t="s">
        <v>647</v>
      </c>
      <c r="F887" s="319" t="s">
        <v>648</v>
      </c>
      <c r="G887" s="268"/>
      <c r="H887" s="424"/>
      <c r="I887" s="342"/>
      <c r="J887" s="342"/>
      <c r="K887" s="273"/>
      <c r="L887" s="425">
        <f>COUNTA($J$887:$J$996)/M887</f>
        <v>27</v>
      </c>
      <c r="M887" s="425">
        <v>4</v>
      </c>
      <c r="N887" s="342"/>
      <c r="O887" s="342"/>
      <c r="P887" s="342"/>
      <c r="Q887" s="342"/>
      <c r="R887" s="342"/>
      <c r="S887" s="342"/>
      <c r="T887" s="342"/>
      <c r="U887" s="342"/>
      <c r="V887" s="342"/>
      <c r="W887" s="342"/>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INT($C$876)+2</f>
        <v>3</v>
      </c>
      <c r="D888" s="268"/>
      <c r="E888" s="325">
        <v>0</v>
      </c>
      <c r="F888" s="319" t="b">
        <f t="shared" ref="F888:F919" si="206">COUNTIFS($L888:$W888,"-")&lt;&gt;COUNTA($L888:$W888)</f>
        <v>1</v>
      </c>
      <c r="G888" s="268"/>
      <c r="H888" s="426" t="s">
        <v>649</v>
      </c>
      <c r="I888" s="426"/>
      <c r="J888" s="407" t="s">
        <v>650</v>
      </c>
      <c r="K888" s="427" t="str">
        <f>IF(L888&lt;0,"-",IFERROR(DATE(2019,1,($L888)*7+1),"-"))</f>
        <v>-</v>
      </c>
      <c r="L888" s="428" t="s">
        <v>651</v>
      </c>
      <c r="M888" s="428" t="s">
        <v>651</v>
      </c>
      <c r="N888" s="428" t="s">
        <v>651</v>
      </c>
      <c r="O888" s="428" t="s">
        <v>651</v>
      </c>
      <c r="P888" s="428" t="s">
        <v>651</v>
      </c>
      <c r="Q888" s="428" t="s">
        <v>651</v>
      </c>
      <c r="R888" s="428" t="s">
        <v>651</v>
      </c>
      <c r="S888" s="428" t="s">
        <v>651</v>
      </c>
      <c r="T888" s="428" t="s">
        <v>651</v>
      </c>
      <c r="U888" s="428" t="s">
        <v>651</v>
      </c>
      <c r="V888" s="428" t="s">
        <v>651</v>
      </c>
      <c r="W888" s="428" t="s">
        <v>651</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INT($C$876)+2</f>
        <v>3</v>
      </c>
      <c r="D889" s="268"/>
      <c r="E889" s="429">
        <f>E888</f>
        <v>0</v>
      </c>
      <c r="F889" s="319" t="b">
        <f t="shared" si="206"/>
        <v>1</v>
      </c>
      <c r="G889" s="268"/>
      <c r="H889" s="901" t="s">
        <v>652</v>
      </c>
      <c r="I889" s="902"/>
      <c r="J889" s="430" t="s">
        <v>653</v>
      </c>
      <c r="K889" s="431">
        <f t="shared" ref="K889:K952" si="207">IF(L889&lt;0,"-",IFERROR(DATE(2019,1,($L889)*7+1),"-"))</f>
        <v>43802</v>
      </c>
      <c r="L889" s="315">
        <v>48</v>
      </c>
      <c r="M889" s="432" t="s">
        <v>651</v>
      </c>
      <c r="N889" s="432" t="s">
        <v>651</v>
      </c>
      <c r="O889" s="432" t="s">
        <v>651</v>
      </c>
      <c r="P889" s="432" t="s">
        <v>651</v>
      </c>
      <c r="Q889" s="432" t="s">
        <v>651</v>
      </c>
      <c r="R889" s="432" t="s">
        <v>651</v>
      </c>
      <c r="S889" s="432" t="s">
        <v>651</v>
      </c>
      <c r="T889" s="432" t="s">
        <v>651</v>
      </c>
      <c r="U889" s="432" t="s">
        <v>651</v>
      </c>
      <c r="V889" s="432" t="s">
        <v>651</v>
      </c>
      <c r="W889" s="432" t="s">
        <v>651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x14ac:dyDescent="0.35">
      <c r="A890" s="243"/>
      <c r="B890" s="252"/>
      <c r="C890" s="245">
        <f>INT($C$876)+2</f>
        <v>3</v>
      </c>
      <c r="D890" s="268"/>
      <c r="E890" s="429">
        <f>E889</f>
        <v>0</v>
      </c>
      <c r="F890" s="319" t="b">
        <f t="shared" si="206"/>
        <v>1</v>
      </c>
      <c r="G890" s="268"/>
      <c r="H890" s="903"/>
      <c r="I890" s="904"/>
      <c r="J890" s="430" t="s">
        <v>654</v>
      </c>
      <c r="K890" s="431" t="str">
        <f t="shared" si="207"/>
        <v>-</v>
      </c>
      <c r="L890" s="432" t="s">
        <v>655</v>
      </c>
      <c r="M890" s="315">
        <v>26</v>
      </c>
      <c r="N890" s="432" t="s">
        <v>655</v>
      </c>
      <c r="O890" s="432" t="s">
        <v>655</v>
      </c>
      <c r="P890" s="432" t="s">
        <v>655</v>
      </c>
      <c r="Q890" s="432" t="s">
        <v>655</v>
      </c>
      <c r="R890" s="432" t="s">
        <v>655</v>
      </c>
      <c r="S890" s="432" t="s">
        <v>655</v>
      </c>
      <c r="T890" s="432" t="s">
        <v>655</v>
      </c>
      <c r="U890" s="432" t="s">
        <v>655</v>
      </c>
      <c r="V890" s="432" t="s">
        <v>655</v>
      </c>
      <c r="W890" s="432" t="s">
        <v>655</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outlineLevel="2" x14ac:dyDescent="0.35">
      <c r="A891" s="243"/>
      <c r="B891" s="252"/>
      <c r="C891" s="245">
        <f>INT($C$876)+2</f>
        <v>3</v>
      </c>
      <c r="D891" s="268"/>
      <c r="E891" s="429">
        <f>E890</f>
        <v>0</v>
      </c>
      <c r="F891" s="319" t="b">
        <f t="shared" si="206"/>
        <v>1</v>
      </c>
      <c r="G891" s="268"/>
      <c r="H891" s="905"/>
      <c r="I891" s="906"/>
      <c r="J891" s="415" t="s">
        <v>656</v>
      </c>
      <c r="K891" s="433" t="str">
        <f t="shared" si="207"/>
        <v>-</v>
      </c>
      <c r="L891" s="430" t="s">
        <v>651</v>
      </c>
      <c r="M891" s="430" t="s">
        <v>651</v>
      </c>
      <c r="N891" s="430" t="s">
        <v>651</v>
      </c>
      <c r="O891" s="430" t="s">
        <v>651</v>
      </c>
      <c r="P891" s="430" t="s">
        <v>651</v>
      </c>
      <c r="Q891" s="430" t="s">
        <v>651</v>
      </c>
      <c r="R891" s="430" t="s">
        <v>651</v>
      </c>
      <c r="S891" s="430" t="s">
        <v>651</v>
      </c>
      <c r="T891" s="430" t="s">
        <v>651</v>
      </c>
      <c r="U891" s="430" t="s">
        <v>651</v>
      </c>
      <c r="V891" s="434" t="s">
        <v>651</v>
      </c>
      <c r="W891" s="434" t="s">
        <v>651</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outlineLevel="3" x14ac:dyDescent="0.35">
      <c r="A892" s="243"/>
      <c r="B892" s="252"/>
      <c r="C892" s="245">
        <f t="shared" ref="C892:C923" si="208">INT($C$876)+3</f>
        <v>4</v>
      </c>
      <c r="D892" s="268"/>
      <c r="E892" s="325">
        <v>1</v>
      </c>
      <c r="F892" s="319" t="b">
        <f t="shared" si="206"/>
        <v>1</v>
      </c>
      <c r="G892" s="268"/>
      <c r="H892" s="426" t="s">
        <v>657</v>
      </c>
      <c r="I892" s="426"/>
      <c r="J892" s="407" t="s">
        <v>650</v>
      </c>
      <c r="K892" s="427" t="str">
        <f t="shared" si="207"/>
        <v>-</v>
      </c>
      <c r="L892" s="436">
        <v>-1</v>
      </c>
      <c r="M892" s="428" t="s">
        <v>651</v>
      </c>
      <c r="N892" s="428" t="s">
        <v>651</v>
      </c>
      <c r="O892" s="428" t="s">
        <v>651</v>
      </c>
      <c r="P892" s="428" t="s">
        <v>651</v>
      </c>
      <c r="Q892" s="428" t="s">
        <v>651</v>
      </c>
      <c r="R892" s="428" t="s">
        <v>651</v>
      </c>
      <c r="S892" s="428" t="s">
        <v>651</v>
      </c>
      <c r="T892" s="428" t="s">
        <v>651</v>
      </c>
      <c r="U892" s="428" t="s">
        <v>651</v>
      </c>
      <c r="V892" s="428" t="s">
        <v>651</v>
      </c>
      <c r="W892" s="428" t="s">
        <v>651</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t="15" customHeight="1" outlineLevel="3" x14ac:dyDescent="0.35">
      <c r="A893" s="243"/>
      <c r="B893" s="252"/>
      <c r="C893" s="245">
        <f t="shared" si="208"/>
        <v>4</v>
      </c>
      <c r="D893" s="268"/>
      <c r="E893" s="429">
        <f>E892</f>
        <v>1</v>
      </c>
      <c r="F893" s="319" t="b">
        <f t="shared" si="206"/>
        <v>1</v>
      </c>
      <c r="G893" s="268"/>
      <c r="H893" s="901" t="s">
        <v>658</v>
      </c>
      <c r="I893" s="902"/>
      <c r="J893" s="430" t="s">
        <v>653</v>
      </c>
      <c r="K893" s="431" t="str">
        <f t="shared" si="207"/>
        <v>-</v>
      </c>
      <c r="L893" s="432" t="s">
        <v>651</v>
      </c>
      <c r="M893" s="432" t="s">
        <v>651</v>
      </c>
      <c r="N893" s="432" t="s">
        <v>651</v>
      </c>
      <c r="O893" s="432" t="s">
        <v>651</v>
      </c>
      <c r="P893" s="432" t="s">
        <v>651</v>
      </c>
      <c r="Q893" s="432" t="s">
        <v>651</v>
      </c>
      <c r="R893" s="432" t="s">
        <v>651</v>
      </c>
      <c r="S893" s="432" t="s">
        <v>651</v>
      </c>
      <c r="T893" s="432" t="s">
        <v>651</v>
      </c>
      <c r="U893" s="432" t="s">
        <v>651</v>
      </c>
      <c r="V893" s="432" t="s">
        <v>651</v>
      </c>
      <c r="W893" s="432" t="s">
        <v>651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outlineLevel="3" x14ac:dyDescent="0.35">
      <c r="A894" s="243"/>
      <c r="B894" s="252"/>
      <c r="C894" s="245">
        <f t="shared" si="208"/>
        <v>4</v>
      </c>
      <c r="D894" s="268"/>
      <c r="E894" s="429">
        <f>E893</f>
        <v>1</v>
      </c>
      <c r="F894" s="319" t="b">
        <f t="shared" si="206"/>
        <v>1</v>
      </c>
      <c r="G894" s="268"/>
      <c r="H894" s="903"/>
      <c r="I894" s="904"/>
      <c r="J894" s="430" t="s">
        <v>654</v>
      </c>
      <c r="K894" s="431" t="str">
        <f t="shared" si="207"/>
        <v>-</v>
      </c>
      <c r="L894" s="432" t="s">
        <v>655</v>
      </c>
      <c r="M894" s="432" t="s">
        <v>655</v>
      </c>
      <c r="N894" s="432" t="s">
        <v>655</v>
      </c>
      <c r="O894" s="432" t="s">
        <v>655</v>
      </c>
      <c r="P894" s="432" t="s">
        <v>655</v>
      </c>
      <c r="Q894" s="432" t="s">
        <v>655</v>
      </c>
      <c r="R894" s="432" t="s">
        <v>655</v>
      </c>
      <c r="S894" s="432" t="s">
        <v>655</v>
      </c>
      <c r="T894" s="432" t="s">
        <v>655</v>
      </c>
      <c r="U894" s="432" t="s">
        <v>655</v>
      </c>
      <c r="V894" s="432" t="s">
        <v>655</v>
      </c>
      <c r="W894" s="432" t="s">
        <v>655</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outlineLevel="3" x14ac:dyDescent="0.35">
      <c r="A895" s="243"/>
      <c r="B895" s="252"/>
      <c r="C895" s="245">
        <f t="shared" si="208"/>
        <v>4</v>
      </c>
      <c r="D895" s="268"/>
      <c r="E895" s="429">
        <f>E894</f>
        <v>1</v>
      </c>
      <c r="F895" s="319" t="b">
        <f t="shared" si="206"/>
        <v>1</v>
      </c>
      <c r="G895" s="268"/>
      <c r="H895" s="905"/>
      <c r="I895" s="906"/>
      <c r="J895" s="415" t="s">
        <v>656</v>
      </c>
      <c r="K895" s="433" t="str">
        <f t="shared" si="207"/>
        <v>-</v>
      </c>
      <c r="L895" s="430" t="s">
        <v>651</v>
      </c>
      <c r="M895" s="430" t="s">
        <v>651</v>
      </c>
      <c r="N895" s="430" t="s">
        <v>651</v>
      </c>
      <c r="O895" s="430" t="s">
        <v>651</v>
      </c>
      <c r="P895" s="430" t="s">
        <v>651</v>
      </c>
      <c r="Q895" s="430" t="s">
        <v>651</v>
      </c>
      <c r="R895" s="430" t="s">
        <v>651</v>
      </c>
      <c r="S895" s="430" t="s">
        <v>651</v>
      </c>
      <c r="T895" s="430" t="s">
        <v>651</v>
      </c>
      <c r="U895" s="430" t="s">
        <v>651</v>
      </c>
      <c r="V895" s="434" t="s">
        <v>651</v>
      </c>
      <c r="W895" s="434" t="s">
        <v>651</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outlineLevel="3" x14ac:dyDescent="0.35">
      <c r="A896" s="243"/>
      <c r="B896" s="252"/>
      <c r="C896" s="245">
        <f t="shared" si="208"/>
        <v>4</v>
      </c>
      <c r="D896" s="268"/>
      <c r="E896" s="325">
        <v>2</v>
      </c>
      <c r="F896" s="319" t="b">
        <f t="shared" si="206"/>
        <v>1</v>
      </c>
      <c r="G896" s="268"/>
      <c r="H896" s="426" t="s">
        <v>659</v>
      </c>
      <c r="I896" s="426"/>
      <c r="J896" s="407" t="s">
        <v>650</v>
      </c>
      <c r="K896" s="427" t="str">
        <f t="shared" si="207"/>
        <v>-</v>
      </c>
      <c r="L896" s="436">
        <v>-1</v>
      </c>
      <c r="M896" s="428" t="s">
        <v>651</v>
      </c>
      <c r="N896" s="428" t="s">
        <v>651</v>
      </c>
      <c r="O896" s="428" t="s">
        <v>651</v>
      </c>
      <c r="P896" s="428" t="s">
        <v>651</v>
      </c>
      <c r="Q896" s="428" t="s">
        <v>651</v>
      </c>
      <c r="R896" s="428" t="s">
        <v>651</v>
      </c>
      <c r="S896" s="428" t="s">
        <v>651</v>
      </c>
      <c r="T896" s="428" t="s">
        <v>651</v>
      </c>
      <c r="U896" s="428" t="s">
        <v>651</v>
      </c>
      <c r="V896" s="428" t="s">
        <v>651</v>
      </c>
      <c r="W896" s="428" t="s">
        <v>651</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t="15" customHeight="1" outlineLevel="3" x14ac:dyDescent="0.35">
      <c r="A897" s="243"/>
      <c r="B897" s="252"/>
      <c r="C897" s="245">
        <f t="shared" si="208"/>
        <v>4</v>
      </c>
      <c r="D897" s="268"/>
      <c r="E897" s="429">
        <f>E896</f>
        <v>2</v>
      </c>
      <c r="F897" s="319" t="b">
        <f t="shared" si="206"/>
        <v>1</v>
      </c>
      <c r="G897" s="268"/>
      <c r="H897" s="901" t="s">
        <v>660</v>
      </c>
      <c r="I897" s="902"/>
      <c r="J897" s="430" t="s">
        <v>653</v>
      </c>
      <c r="K897" s="431" t="str">
        <f t="shared" si="207"/>
        <v>-</v>
      </c>
      <c r="L897" s="432" t="s">
        <v>651</v>
      </c>
      <c r="M897" s="432" t="s">
        <v>651</v>
      </c>
      <c r="N897" s="432" t="s">
        <v>651</v>
      </c>
      <c r="O897" s="432" t="s">
        <v>651</v>
      </c>
      <c r="P897" s="432" t="s">
        <v>651</v>
      </c>
      <c r="Q897" s="432" t="s">
        <v>651</v>
      </c>
      <c r="R897" s="432" t="s">
        <v>651</v>
      </c>
      <c r="S897" s="432" t="s">
        <v>651</v>
      </c>
      <c r="T897" s="432" t="s">
        <v>651</v>
      </c>
      <c r="U897" s="432" t="s">
        <v>651</v>
      </c>
      <c r="V897" s="432" t="s">
        <v>651</v>
      </c>
      <c r="W897" s="432" t="s">
        <v>651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outlineLevel="3" x14ac:dyDescent="0.35">
      <c r="A898" s="243"/>
      <c r="B898" s="252"/>
      <c r="C898" s="245">
        <f t="shared" si="208"/>
        <v>4</v>
      </c>
      <c r="D898" s="268"/>
      <c r="E898" s="429">
        <f>E897</f>
        <v>2</v>
      </c>
      <c r="F898" s="319" t="b">
        <f t="shared" si="206"/>
        <v>1</v>
      </c>
      <c r="G898" s="268"/>
      <c r="H898" s="903"/>
      <c r="I898" s="904"/>
      <c r="J898" s="430" t="s">
        <v>654</v>
      </c>
      <c r="K898" s="431" t="str">
        <f t="shared" si="207"/>
        <v>-</v>
      </c>
      <c r="L898" s="432" t="s">
        <v>655</v>
      </c>
      <c r="M898" s="432" t="s">
        <v>655</v>
      </c>
      <c r="N898" s="432" t="s">
        <v>655</v>
      </c>
      <c r="O898" s="432" t="s">
        <v>655</v>
      </c>
      <c r="P898" s="432" t="s">
        <v>655</v>
      </c>
      <c r="Q898" s="432" t="s">
        <v>655</v>
      </c>
      <c r="R898" s="432" t="s">
        <v>655</v>
      </c>
      <c r="S898" s="432" t="s">
        <v>655</v>
      </c>
      <c r="T898" s="432" t="s">
        <v>655</v>
      </c>
      <c r="U898" s="432" t="s">
        <v>655</v>
      </c>
      <c r="V898" s="432" t="s">
        <v>655</v>
      </c>
      <c r="W898" s="432" t="s">
        <v>655</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outlineLevel="3" x14ac:dyDescent="0.35">
      <c r="A899" s="243"/>
      <c r="B899" s="252"/>
      <c r="C899" s="245">
        <f t="shared" si="208"/>
        <v>4</v>
      </c>
      <c r="D899" s="268"/>
      <c r="E899" s="429">
        <f>E898</f>
        <v>2</v>
      </c>
      <c r="F899" s="319" t="b">
        <f t="shared" si="206"/>
        <v>1</v>
      </c>
      <c r="G899" s="268"/>
      <c r="H899" s="905"/>
      <c r="I899" s="906"/>
      <c r="J899" s="415" t="s">
        <v>656</v>
      </c>
      <c r="K899" s="433" t="str">
        <f t="shared" si="207"/>
        <v>-</v>
      </c>
      <c r="L899" s="430" t="s">
        <v>651</v>
      </c>
      <c r="M899" s="430" t="s">
        <v>651</v>
      </c>
      <c r="N899" s="430" t="s">
        <v>651</v>
      </c>
      <c r="O899" s="430" t="s">
        <v>651</v>
      </c>
      <c r="P899" s="430" t="s">
        <v>651</v>
      </c>
      <c r="Q899" s="430" t="s">
        <v>651</v>
      </c>
      <c r="R899" s="430" t="s">
        <v>651</v>
      </c>
      <c r="S899" s="430" t="s">
        <v>651</v>
      </c>
      <c r="T899" s="430" t="s">
        <v>651</v>
      </c>
      <c r="U899" s="430" t="s">
        <v>651</v>
      </c>
      <c r="V899" s="434" t="s">
        <v>651</v>
      </c>
      <c r="W899" s="434" t="s">
        <v>651</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outlineLevel="3" x14ac:dyDescent="0.35">
      <c r="A900" s="243"/>
      <c r="B900" s="252"/>
      <c r="C900" s="245">
        <f t="shared" si="208"/>
        <v>4</v>
      </c>
      <c r="D900" s="268"/>
      <c r="E900" s="325">
        <v>3</v>
      </c>
      <c r="F900" s="319" t="b">
        <f t="shared" si="206"/>
        <v>1</v>
      </c>
      <c r="G900" s="268"/>
      <c r="H900" s="426" t="s">
        <v>661</v>
      </c>
      <c r="I900" s="426"/>
      <c r="J900" s="407" t="s">
        <v>650</v>
      </c>
      <c r="K900" s="427" t="str">
        <f t="shared" si="207"/>
        <v>-</v>
      </c>
      <c r="L900" s="428" t="s">
        <v>651</v>
      </c>
      <c r="M900" s="428" t="s">
        <v>651</v>
      </c>
      <c r="N900" s="428" t="s">
        <v>651</v>
      </c>
      <c r="O900" s="428" t="s">
        <v>651</v>
      </c>
      <c r="P900" s="428" t="s">
        <v>651</v>
      </c>
      <c r="Q900" s="428" t="s">
        <v>651</v>
      </c>
      <c r="R900" s="428" t="s">
        <v>651</v>
      </c>
      <c r="S900" s="428" t="s">
        <v>651</v>
      </c>
      <c r="T900" s="428" t="s">
        <v>651</v>
      </c>
      <c r="U900" s="428" t="s">
        <v>651</v>
      </c>
      <c r="V900" s="428" t="s">
        <v>651</v>
      </c>
      <c r="W900" s="428" t="s">
        <v>651</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t="15" customHeight="1" outlineLevel="3" x14ac:dyDescent="0.35">
      <c r="A901" s="243"/>
      <c r="B901" s="252"/>
      <c r="C901" s="245">
        <f t="shared" si="208"/>
        <v>4</v>
      </c>
      <c r="D901" s="268"/>
      <c r="E901" s="429">
        <f>E900</f>
        <v>3</v>
      </c>
      <c r="F901" s="319" t="b">
        <f t="shared" si="206"/>
        <v>1</v>
      </c>
      <c r="G901" s="268"/>
      <c r="H901" s="901" t="s">
        <v>662</v>
      </c>
      <c r="I901" s="902"/>
      <c r="J901" s="430" t="s">
        <v>653</v>
      </c>
      <c r="K901" s="431">
        <f t="shared" si="207"/>
        <v>43802</v>
      </c>
      <c r="L901" s="315">
        <v>48</v>
      </c>
      <c r="M901" s="432" t="s">
        <v>651</v>
      </c>
      <c r="N901" s="432" t="s">
        <v>651</v>
      </c>
      <c r="O901" s="432" t="s">
        <v>651</v>
      </c>
      <c r="P901" s="432" t="s">
        <v>651</v>
      </c>
      <c r="Q901" s="432" t="s">
        <v>651</v>
      </c>
      <c r="R901" s="432" t="s">
        <v>651</v>
      </c>
      <c r="S901" s="432" t="s">
        <v>651</v>
      </c>
      <c r="T901" s="432" t="s">
        <v>651</v>
      </c>
      <c r="U901" s="432" t="s">
        <v>651</v>
      </c>
      <c r="V901" s="432" t="s">
        <v>651</v>
      </c>
      <c r="W901" s="432" t="s">
        <v>651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outlineLevel="3" x14ac:dyDescent="0.35">
      <c r="A902" s="243"/>
      <c r="B902" s="252"/>
      <c r="C902" s="245">
        <f t="shared" si="208"/>
        <v>4</v>
      </c>
      <c r="D902" s="268"/>
      <c r="E902" s="429">
        <f>E901</f>
        <v>3</v>
      </c>
      <c r="F902" s="319" t="b">
        <f t="shared" si="206"/>
        <v>1</v>
      </c>
      <c r="G902" s="268"/>
      <c r="H902" s="903"/>
      <c r="I902" s="904"/>
      <c r="J902" s="430" t="s">
        <v>654</v>
      </c>
      <c r="K902" s="431" t="str">
        <f t="shared" si="207"/>
        <v>-</v>
      </c>
      <c r="L902" s="432" t="s">
        <v>655</v>
      </c>
      <c r="M902" s="315">
        <v>26</v>
      </c>
      <c r="N902" s="432" t="s">
        <v>655</v>
      </c>
      <c r="O902" s="432" t="s">
        <v>655</v>
      </c>
      <c r="P902" s="432" t="s">
        <v>655</v>
      </c>
      <c r="Q902" s="432" t="s">
        <v>655</v>
      </c>
      <c r="R902" s="432" t="s">
        <v>655</v>
      </c>
      <c r="S902" s="432" t="s">
        <v>655</v>
      </c>
      <c r="T902" s="432" t="s">
        <v>655</v>
      </c>
      <c r="U902" s="432" t="s">
        <v>655</v>
      </c>
      <c r="V902" s="432" t="s">
        <v>655</v>
      </c>
      <c r="W902" s="432" t="s">
        <v>655</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outlineLevel="3" x14ac:dyDescent="0.35">
      <c r="A903" s="243"/>
      <c r="B903" s="252"/>
      <c r="C903" s="245">
        <f t="shared" si="208"/>
        <v>4</v>
      </c>
      <c r="D903" s="268"/>
      <c r="E903" s="429">
        <f>E902</f>
        <v>3</v>
      </c>
      <c r="F903" s="319" t="b">
        <f t="shared" si="206"/>
        <v>1</v>
      </c>
      <c r="G903" s="268"/>
      <c r="H903" s="905"/>
      <c r="I903" s="906"/>
      <c r="J903" s="415" t="s">
        <v>656</v>
      </c>
      <c r="K903" s="433" t="str">
        <f t="shared" si="207"/>
        <v>-</v>
      </c>
      <c r="L903" s="430" t="s">
        <v>651</v>
      </c>
      <c r="M903" s="430" t="s">
        <v>651</v>
      </c>
      <c r="N903" s="430" t="s">
        <v>651</v>
      </c>
      <c r="O903" s="430" t="s">
        <v>651</v>
      </c>
      <c r="P903" s="430" t="s">
        <v>651</v>
      </c>
      <c r="Q903" s="430" t="s">
        <v>651</v>
      </c>
      <c r="R903" s="430" t="s">
        <v>651</v>
      </c>
      <c r="S903" s="430" t="s">
        <v>651</v>
      </c>
      <c r="T903" s="430" t="s">
        <v>651</v>
      </c>
      <c r="U903" s="430" t="s">
        <v>651</v>
      </c>
      <c r="V903" s="434" t="s">
        <v>651</v>
      </c>
      <c r="W903" s="434" t="s">
        <v>651</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outlineLevel="3" x14ac:dyDescent="0.35">
      <c r="A904" s="243"/>
      <c r="B904" s="252"/>
      <c r="C904" s="245">
        <f t="shared" si="208"/>
        <v>4</v>
      </c>
      <c r="D904" s="268"/>
      <c r="E904" s="325">
        <v>4</v>
      </c>
      <c r="F904" s="319" t="b">
        <f t="shared" si="206"/>
        <v>1</v>
      </c>
      <c r="G904" s="268"/>
      <c r="H904" s="426" t="s">
        <v>663</v>
      </c>
      <c r="I904" s="426"/>
      <c r="J904" s="407" t="s">
        <v>650</v>
      </c>
      <c r="K904" s="427" t="str">
        <f t="shared" si="207"/>
        <v>-</v>
      </c>
      <c r="L904" s="428" t="s">
        <v>651</v>
      </c>
      <c r="M904" s="428" t="s">
        <v>651</v>
      </c>
      <c r="N904" s="428" t="s">
        <v>651</v>
      </c>
      <c r="O904" s="428" t="s">
        <v>651</v>
      </c>
      <c r="P904" s="428" t="s">
        <v>651</v>
      </c>
      <c r="Q904" s="428" t="s">
        <v>651</v>
      </c>
      <c r="R904" s="428" t="s">
        <v>651</v>
      </c>
      <c r="S904" s="428" t="s">
        <v>651</v>
      </c>
      <c r="T904" s="428" t="s">
        <v>651</v>
      </c>
      <c r="U904" s="428" t="s">
        <v>651</v>
      </c>
      <c r="V904" s="428" t="s">
        <v>651</v>
      </c>
      <c r="W904" s="428" t="s">
        <v>651</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t="15" customHeight="1" outlineLevel="3" x14ac:dyDescent="0.35">
      <c r="A905" s="243"/>
      <c r="B905" s="252"/>
      <c r="C905" s="245">
        <f t="shared" si="208"/>
        <v>4</v>
      </c>
      <c r="D905" s="268"/>
      <c r="E905" s="429">
        <f>E904</f>
        <v>4</v>
      </c>
      <c r="F905" s="319" t="b">
        <f t="shared" si="206"/>
        <v>1</v>
      </c>
      <c r="G905" s="268"/>
      <c r="H905" s="901" t="s">
        <v>664</v>
      </c>
      <c r="I905" s="902"/>
      <c r="J905" s="430" t="s">
        <v>653</v>
      </c>
      <c r="K905" s="431">
        <f t="shared" si="207"/>
        <v>43802</v>
      </c>
      <c r="L905" s="315">
        <v>48</v>
      </c>
      <c r="M905" s="432" t="s">
        <v>651</v>
      </c>
      <c r="N905" s="432" t="s">
        <v>651</v>
      </c>
      <c r="O905" s="432" t="s">
        <v>651</v>
      </c>
      <c r="P905" s="432" t="s">
        <v>651</v>
      </c>
      <c r="Q905" s="432" t="s">
        <v>651</v>
      </c>
      <c r="R905" s="432" t="s">
        <v>651</v>
      </c>
      <c r="S905" s="432" t="s">
        <v>651</v>
      </c>
      <c r="T905" s="432" t="s">
        <v>651</v>
      </c>
      <c r="U905" s="432" t="s">
        <v>651</v>
      </c>
      <c r="V905" s="432" t="s">
        <v>651</v>
      </c>
      <c r="W905" s="432" t="s">
        <v>651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outlineLevel="3" x14ac:dyDescent="0.35">
      <c r="A906" s="243"/>
      <c r="B906" s="252"/>
      <c r="C906" s="245">
        <f t="shared" si="208"/>
        <v>4</v>
      </c>
      <c r="D906" s="268"/>
      <c r="E906" s="429">
        <f>E905</f>
        <v>4</v>
      </c>
      <c r="F906" s="319" t="b">
        <f t="shared" si="206"/>
        <v>1</v>
      </c>
      <c r="G906" s="268"/>
      <c r="H906" s="903"/>
      <c r="I906" s="904"/>
      <c r="J906" s="430" t="s">
        <v>654</v>
      </c>
      <c r="K906" s="431" t="str">
        <f t="shared" si="207"/>
        <v>-</v>
      </c>
      <c r="L906" s="432" t="s">
        <v>655</v>
      </c>
      <c r="M906" s="315">
        <v>34</v>
      </c>
      <c r="N906" s="432" t="s">
        <v>655</v>
      </c>
      <c r="O906" s="432" t="s">
        <v>655</v>
      </c>
      <c r="P906" s="432" t="s">
        <v>655</v>
      </c>
      <c r="Q906" s="432" t="s">
        <v>655</v>
      </c>
      <c r="R906" s="432" t="s">
        <v>655</v>
      </c>
      <c r="S906" s="432" t="s">
        <v>655</v>
      </c>
      <c r="T906" s="432" t="s">
        <v>655</v>
      </c>
      <c r="U906" s="432" t="s">
        <v>655</v>
      </c>
      <c r="V906" s="432" t="s">
        <v>655</v>
      </c>
      <c r="W906" s="432" t="s">
        <v>655</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outlineLevel="3" x14ac:dyDescent="0.35">
      <c r="A907" s="243"/>
      <c r="B907" s="252"/>
      <c r="C907" s="245">
        <f t="shared" si="208"/>
        <v>4</v>
      </c>
      <c r="D907" s="268"/>
      <c r="E907" s="429">
        <f>E906</f>
        <v>4</v>
      </c>
      <c r="F907" s="319" t="b">
        <f t="shared" si="206"/>
        <v>1</v>
      </c>
      <c r="G907" s="268"/>
      <c r="H907" s="905"/>
      <c r="I907" s="906"/>
      <c r="J907" s="415" t="s">
        <v>656</v>
      </c>
      <c r="K907" s="433" t="str">
        <f t="shared" si="207"/>
        <v>-</v>
      </c>
      <c r="L907" s="430" t="s">
        <v>651</v>
      </c>
      <c r="M907" s="430" t="s">
        <v>651</v>
      </c>
      <c r="N907" s="430" t="s">
        <v>651</v>
      </c>
      <c r="O907" s="430" t="s">
        <v>651</v>
      </c>
      <c r="P907" s="430" t="s">
        <v>651</v>
      </c>
      <c r="Q907" s="430" t="s">
        <v>651</v>
      </c>
      <c r="R907" s="430" t="s">
        <v>651</v>
      </c>
      <c r="S907" s="430" t="s">
        <v>651</v>
      </c>
      <c r="T907" s="430" t="s">
        <v>651</v>
      </c>
      <c r="U907" s="430" t="s">
        <v>651</v>
      </c>
      <c r="V907" s="434" t="s">
        <v>651</v>
      </c>
      <c r="W907" s="434" t="s">
        <v>651</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outlineLevel="3" x14ac:dyDescent="0.35">
      <c r="A908" s="243"/>
      <c r="B908" s="252"/>
      <c r="C908" s="245">
        <f t="shared" si="208"/>
        <v>4</v>
      </c>
      <c r="D908" s="268"/>
      <c r="E908" s="325">
        <v>5</v>
      </c>
      <c r="F908" s="319" t="b">
        <f t="shared" si="206"/>
        <v>1</v>
      </c>
      <c r="G908" s="268"/>
      <c r="H908" s="426" t="s">
        <v>665</v>
      </c>
      <c r="I908" s="426"/>
      <c r="J908" s="407" t="s">
        <v>650</v>
      </c>
      <c r="K908" s="427" t="str">
        <f t="shared" si="207"/>
        <v>-</v>
      </c>
      <c r="L908" s="436">
        <v>-1</v>
      </c>
      <c r="M908" s="428" t="s">
        <v>651</v>
      </c>
      <c r="N908" s="428" t="s">
        <v>651</v>
      </c>
      <c r="O908" s="428" t="s">
        <v>651</v>
      </c>
      <c r="P908" s="428" t="s">
        <v>651</v>
      </c>
      <c r="Q908" s="428" t="s">
        <v>651</v>
      </c>
      <c r="R908" s="428" t="s">
        <v>651</v>
      </c>
      <c r="S908" s="428" t="s">
        <v>651</v>
      </c>
      <c r="T908" s="428" t="s">
        <v>651</v>
      </c>
      <c r="U908" s="428" t="s">
        <v>651</v>
      </c>
      <c r="V908" s="428" t="s">
        <v>651</v>
      </c>
      <c r="W908" s="428" t="s">
        <v>651</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outlineLevel="3" x14ac:dyDescent="0.35">
      <c r="A909" s="243"/>
      <c r="B909" s="252"/>
      <c r="C909" s="245">
        <f t="shared" si="208"/>
        <v>4</v>
      </c>
      <c r="D909" s="268"/>
      <c r="E909" s="429">
        <f>E908</f>
        <v>5</v>
      </c>
      <c r="F909" s="319" t="b">
        <f t="shared" si="206"/>
        <v>1</v>
      </c>
      <c r="G909" s="268"/>
      <c r="H909" s="901"/>
      <c r="I909" s="902"/>
      <c r="J909" s="430" t="s">
        <v>653</v>
      </c>
      <c r="K909" s="431" t="str">
        <f t="shared" si="207"/>
        <v>-</v>
      </c>
      <c r="L909" s="432" t="s">
        <v>651</v>
      </c>
      <c r="M909" s="432" t="s">
        <v>651</v>
      </c>
      <c r="N909" s="432" t="s">
        <v>651</v>
      </c>
      <c r="O909" s="432" t="s">
        <v>651</v>
      </c>
      <c r="P909" s="432" t="s">
        <v>651</v>
      </c>
      <c r="Q909" s="432" t="s">
        <v>651</v>
      </c>
      <c r="R909" s="432" t="s">
        <v>651</v>
      </c>
      <c r="S909" s="432" t="s">
        <v>651</v>
      </c>
      <c r="T909" s="432" t="s">
        <v>651</v>
      </c>
      <c r="U909" s="432" t="s">
        <v>651</v>
      </c>
      <c r="V909" s="432" t="s">
        <v>651</v>
      </c>
      <c r="W909" s="432" t="s">
        <v>651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outlineLevel="3" x14ac:dyDescent="0.35">
      <c r="A910" s="243"/>
      <c r="B910" s="252"/>
      <c r="C910" s="245">
        <f t="shared" si="208"/>
        <v>4</v>
      </c>
      <c r="D910" s="268"/>
      <c r="E910" s="429">
        <f>E909</f>
        <v>5</v>
      </c>
      <c r="F910" s="319" t="b">
        <f t="shared" si="206"/>
        <v>1</v>
      </c>
      <c r="G910" s="268"/>
      <c r="H910" s="903"/>
      <c r="I910" s="904"/>
      <c r="J910" s="430" t="s">
        <v>654</v>
      </c>
      <c r="K910" s="431" t="str">
        <f t="shared" si="207"/>
        <v>-</v>
      </c>
      <c r="L910" s="432" t="s">
        <v>655</v>
      </c>
      <c r="M910" s="432" t="s">
        <v>655</v>
      </c>
      <c r="N910" s="432" t="s">
        <v>655</v>
      </c>
      <c r="O910" s="432" t="s">
        <v>655</v>
      </c>
      <c r="P910" s="432" t="s">
        <v>655</v>
      </c>
      <c r="Q910" s="432" t="s">
        <v>655</v>
      </c>
      <c r="R910" s="432" t="s">
        <v>655</v>
      </c>
      <c r="S910" s="432" t="s">
        <v>655</v>
      </c>
      <c r="T910" s="432" t="s">
        <v>655</v>
      </c>
      <c r="U910" s="432" t="s">
        <v>655</v>
      </c>
      <c r="V910" s="432" t="s">
        <v>655</v>
      </c>
      <c r="W910" s="432" t="s">
        <v>655</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outlineLevel="3" x14ac:dyDescent="0.35">
      <c r="A911" s="243"/>
      <c r="B911" s="252"/>
      <c r="C911" s="245">
        <f t="shared" si="208"/>
        <v>4</v>
      </c>
      <c r="D911" s="268"/>
      <c r="E911" s="429">
        <f>E910</f>
        <v>5</v>
      </c>
      <c r="F911" s="319" t="b">
        <f t="shared" si="206"/>
        <v>1</v>
      </c>
      <c r="G911" s="268"/>
      <c r="H911" s="905"/>
      <c r="I911" s="906"/>
      <c r="J911" s="415" t="s">
        <v>656</v>
      </c>
      <c r="K911" s="433" t="str">
        <f t="shared" si="207"/>
        <v>-</v>
      </c>
      <c r="L911" s="430" t="s">
        <v>651</v>
      </c>
      <c r="M911" s="430" t="s">
        <v>651</v>
      </c>
      <c r="N911" s="430" t="s">
        <v>651</v>
      </c>
      <c r="O911" s="430" t="s">
        <v>651</v>
      </c>
      <c r="P911" s="430" t="s">
        <v>651</v>
      </c>
      <c r="Q911" s="430" t="s">
        <v>651</v>
      </c>
      <c r="R911" s="430" t="s">
        <v>651</v>
      </c>
      <c r="S911" s="430" t="s">
        <v>651</v>
      </c>
      <c r="T911" s="430" t="s">
        <v>651</v>
      </c>
      <c r="U911" s="430" t="s">
        <v>651</v>
      </c>
      <c r="V911" s="434" t="s">
        <v>651</v>
      </c>
      <c r="W911" s="434" t="s">
        <v>651</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outlineLevel="3" x14ac:dyDescent="0.35">
      <c r="A912" s="243"/>
      <c r="B912" s="252"/>
      <c r="C912" s="245">
        <f t="shared" si="208"/>
        <v>4</v>
      </c>
      <c r="D912" s="268"/>
      <c r="E912" s="325">
        <v>6</v>
      </c>
      <c r="F912" s="319" t="b">
        <f t="shared" si="206"/>
        <v>1</v>
      </c>
      <c r="G912" s="268"/>
      <c r="H912" s="426" t="s">
        <v>666</v>
      </c>
      <c r="I912" s="426"/>
      <c r="J912" s="407" t="s">
        <v>650</v>
      </c>
      <c r="K912" s="427" t="str">
        <f t="shared" si="207"/>
        <v>-</v>
      </c>
      <c r="L912" s="436">
        <v>-1</v>
      </c>
      <c r="M912" s="428" t="s">
        <v>651</v>
      </c>
      <c r="N912" s="428" t="s">
        <v>651</v>
      </c>
      <c r="O912" s="428" t="s">
        <v>651</v>
      </c>
      <c r="P912" s="428" t="s">
        <v>651</v>
      </c>
      <c r="Q912" s="428" t="s">
        <v>651</v>
      </c>
      <c r="R912" s="428" t="s">
        <v>651</v>
      </c>
      <c r="S912" s="428" t="s">
        <v>651</v>
      </c>
      <c r="T912" s="428" t="s">
        <v>651</v>
      </c>
      <c r="U912" s="428" t="s">
        <v>651</v>
      </c>
      <c r="V912" s="428" t="s">
        <v>651</v>
      </c>
      <c r="W912" s="428" t="s">
        <v>651</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outlineLevel="3" x14ac:dyDescent="0.35">
      <c r="A913" s="243"/>
      <c r="B913" s="252"/>
      <c r="C913" s="245">
        <f t="shared" si="208"/>
        <v>4</v>
      </c>
      <c r="D913" s="268"/>
      <c r="E913" s="429">
        <f>E912</f>
        <v>6</v>
      </c>
      <c r="F913" s="319" t="b">
        <f t="shared" si="206"/>
        <v>1</v>
      </c>
      <c r="G913" s="268"/>
      <c r="H913" s="901"/>
      <c r="I913" s="902"/>
      <c r="J913" s="430" t="s">
        <v>653</v>
      </c>
      <c r="K913" s="431" t="str">
        <f t="shared" si="207"/>
        <v>-</v>
      </c>
      <c r="L913" s="432" t="s">
        <v>651</v>
      </c>
      <c r="M913" s="432" t="s">
        <v>651</v>
      </c>
      <c r="N913" s="432" t="s">
        <v>651</v>
      </c>
      <c r="O913" s="432" t="s">
        <v>651</v>
      </c>
      <c r="P913" s="432" t="s">
        <v>651</v>
      </c>
      <c r="Q913" s="432" t="s">
        <v>651</v>
      </c>
      <c r="R913" s="432" t="s">
        <v>651</v>
      </c>
      <c r="S913" s="432" t="s">
        <v>651</v>
      </c>
      <c r="T913" s="432" t="s">
        <v>651</v>
      </c>
      <c r="U913" s="432" t="s">
        <v>651</v>
      </c>
      <c r="V913" s="432" t="s">
        <v>651</v>
      </c>
      <c r="W913" s="432" t="s">
        <v>651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outlineLevel="3" x14ac:dyDescent="0.35">
      <c r="A914" s="243"/>
      <c r="B914" s="252"/>
      <c r="C914" s="245">
        <f t="shared" si="208"/>
        <v>4</v>
      </c>
      <c r="D914" s="268"/>
      <c r="E914" s="429">
        <f>E913</f>
        <v>6</v>
      </c>
      <c r="F914" s="319" t="b">
        <f t="shared" si="206"/>
        <v>1</v>
      </c>
      <c r="G914" s="268"/>
      <c r="H914" s="903"/>
      <c r="I914" s="904"/>
      <c r="J914" s="430" t="s">
        <v>654</v>
      </c>
      <c r="K914" s="431" t="str">
        <f t="shared" si="207"/>
        <v>-</v>
      </c>
      <c r="L914" s="432" t="s">
        <v>655</v>
      </c>
      <c r="M914" s="432" t="s">
        <v>655</v>
      </c>
      <c r="N914" s="432" t="s">
        <v>655</v>
      </c>
      <c r="O914" s="432" t="s">
        <v>655</v>
      </c>
      <c r="P914" s="432" t="s">
        <v>655</v>
      </c>
      <c r="Q914" s="432" t="s">
        <v>655</v>
      </c>
      <c r="R914" s="432" t="s">
        <v>655</v>
      </c>
      <c r="S914" s="432" t="s">
        <v>655</v>
      </c>
      <c r="T914" s="432" t="s">
        <v>655</v>
      </c>
      <c r="U914" s="432" t="s">
        <v>655</v>
      </c>
      <c r="V914" s="432" t="s">
        <v>655</v>
      </c>
      <c r="W914" s="432" t="s">
        <v>655</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outlineLevel="3" x14ac:dyDescent="0.35">
      <c r="A915" s="243"/>
      <c r="B915" s="252"/>
      <c r="C915" s="245">
        <f t="shared" si="208"/>
        <v>4</v>
      </c>
      <c r="D915" s="268"/>
      <c r="E915" s="429">
        <f>E914</f>
        <v>6</v>
      </c>
      <c r="F915" s="319" t="b">
        <f t="shared" si="206"/>
        <v>1</v>
      </c>
      <c r="G915" s="268"/>
      <c r="H915" s="905"/>
      <c r="I915" s="906"/>
      <c r="J915" s="415" t="s">
        <v>656</v>
      </c>
      <c r="K915" s="433" t="str">
        <f t="shared" si="207"/>
        <v>-</v>
      </c>
      <c r="L915" s="430" t="s">
        <v>651</v>
      </c>
      <c r="M915" s="430" t="s">
        <v>651</v>
      </c>
      <c r="N915" s="430" t="s">
        <v>651</v>
      </c>
      <c r="O915" s="430" t="s">
        <v>651</v>
      </c>
      <c r="P915" s="430" t="s">
        <v>651</v>
      </c>
      <c r="Q915" s="430" t="s">
        <v>651</v>
      </c>
      <c r="R915" s="430" t="s">
        <v>651</v>
      </c>
      <c r="S915" s="430" t="s">
        <v>651</v>
      </c>
      <c r="T915" s="430" t="s">
        <v>651</v>
      </c>
      <c r="U915" s="430" t="s">
        <v>651</v>
      </c>
      <c r="V915" s="434" t="s">
        <v>651</v>
      </c>
      <c r="W915" s="434" t="s">
        <v>651</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outlineLevel="3" x14ac:dyDescent="0.35">
      <c r="A916" s="243"/>
      <c r="B916" s="252"/>
      <c r="C916" s="245">
        <f t="shared" si="208"/>
        <v>4</v>
      </c>
      <c r="D916" s="268"/>
      <c r="E916" s="325">
        <v>7</v>
      </c>
      <c r="F916" s="319" t="b">
        <f t="shared" si="206"/>
        <v>1</v>
      </c>
      <c r="G916" s="268"/>
      <c r="H916" s="426" t="s">
        <v>667</v>
      </c>
      <c r="I916" s="426"/>
      <c r="J916" s="407" t="s">
        <v>650</v>
      </c>
      <c r="K916" s="427" t="str">
        <f t="shared" si="207"/>
        <v>-</v>
      </c>
      <c r="L916" s="436">
        <v>-1</v>
      </c>
      <c r="M916" s="428" t="s">
        <v>651</v>
      </c>
      <c r="N916" s="428" t="s">
        <v>651</v>
      </c>
      <c r="O916" s="428" t="s">
        <v>651</v>
      </c>
      <c r="P916" s="428" t="s">
        <v>651</v>
      </c>
      <c r="Q916" s="428" t="s">
        <v>651</v>
      </c>
      <c r="R916" s="428" t="s">
        <v>651</v>
      </c>
      <c r="S916" s="428" t="s">
        <v>651</v>
      </c>
      <c r="T916" s="428" t="s">
        <v>651</v>
      </c>
      <c r="U916" s="428" t="s">
        <v>651</v>
      </c>
      <c r="V916" s="428" t="s">
        <v>651</v>
      </c>
      <c r="W916" s="428" t="s">
        <v>651</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outlineLevel="3" x14ac:dyDescent="0.35">
      <c r="A917" s="243"/>
      <c r="B917" s="252"/>
      <c r="C917" s="245">
        <f t="shared" si="208"/>
        <v>4</v>
      </c>
      <c r="D917" s="268"/>
      <c r="E917" s="429">
        <f>E916</f>
        <v>7</v>
      </c>
      <c r="F917" s="319" t="b">
        <f t="shared" si="206"/>
        <v>1</v>
      </c>
      <c r="G917" s="268"/>
      <c r="H917" s="901"/>
      <c r="I917" s="902"/>
      <c r="J917" s="430" t="s">
        <v>653</v>
      </c>
      <c r="K917" s="431" t="str">
        <f t="shared" si="207"/>
        <v>-</v>
      </c>
      <c r="L917" s="432" t="s">
        <v>651</v>
      </c>
      <c r="M917" s="432" t="s">
        <v>651</v>
      </c>
      <c r="N917" s="432" t="s">
        <v>651</v>
      </c>
      <c r="O917" s="432" t="s">
        <v>651</v>
      </c>
      <c r="P917" s="432" t="s">
        <v>651</v>
      </c>
      <c r="Q917" s="432" t="s">
        <v>651</v>
      </c>
      <c r="R917" s="432" t="s">
        <v>651</v>
      </c>
      <c r="S917" s="432" t="s">
        <v>651</v>
      </c>
      <c r="T917" s="432" t="s">
        <v>651</v>
      </c>
      <c r="U917" s="432" t="s">
        <v>651</v>
      </c>
      <c r="V917" s="432" t="s">
        <v>651</v>
      </c>
      <c r="W917" s="432" t="s">
        <v>651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outlineLevel="3" x14ac:dyDescent="0.35">
      <c r="A918" s="243"/>
      <c r="B918" s="252"/>
      <c r="C918" s="245">
        <f t="shared" si="208"/>
        <v>4</v>
      </c>
      <c r="D918" s="268"/>
      <c r="E918" s="429">
        <f>E917</f>
        <v>7</v>
      </c>
      <c r="F918" s="319" t="b">
        <f t="shared" si="206"/>
        <v>1</v>
      </c>
      <c r="G918" s="268"/>
      <c r="H918" s="903"/>
      <c r="I918" s="904"/>
      <c r="J918" s="430" t="s">
        <v>654</v>
      </c>
      <c r="K918" s="431" t="str">
        <f t="shared" si="207"/>
        <v>-</v>
      </c>
      <c r="L918" s="432" t="s">
        <v>655</v>
      </c>
      <c r="M918" s="432" t="s">
        <v>655</v>
      </c>
      <c r="N918" s="432" t="s">
        <v>655</v>
      </c>
      <c r="O918" s="432" t="s">
        <v>655</v>
      </c>
      <c r="P918" s="432" t="s">
        <v>655</v>
      </c>
      <c r="Q918" s="432" t="s">
        <v>655</v>
      </c>
      <c r="R918" s="432" t="s">
        <v>655</v>
      </c>
      <c r="S918" s="432" t="s">
        <v>655</v>
      </c>
      <c r="T918" s="432" t="s">
        <v>655</v>
      </c>
      <c r="U918" s="432" t="s">
        <v>655</v>
      </c>
      <c r="V918" s="432" t="s">
        <v>655</v>
      </c>
      <c r="W918" s="432" t="s">
        <v>655</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outlineLevel="3" x14ac:dyDescent="0.35">
      <c r="A919" s="243"/>
      <c r="B919" s="252"/>
      <c r="C919" s="245">
        <f t="shared" si="208"/>
        <v>4</v>
      </c>
      <c r="D919" s="268"/>
      <c r="E919" s="429">
        <f>E918</f>
        <v>7</v>
      </c>
      <c r="F919" s="319" t="b">
        <f t="shared" si="206"/>
        <v>1</v>
      </c>
      <c r="G919" s="268"/>
      <c r="H919" s="905"/>
      <c r="I919" s="906"/>
      <c r="J919" s="415" t="s">
        <v>656</v>
      </c>
      <c r="K919" s="433" t="str">
        <f t="shared" si="207"/>
        <v>-</v>
      </c>
      <c r="L919" s="430" t="s">
        <v>651</v>
      </c>
      <c r="M919" s="430" t="s">
        <v>651</v>
      </c>
      <c r="N919" s="430" t="s">
        <v>651</v>
      </c>
      <c r="O919" s="430" t="s">
        <v>651</v>
      </c>
      <c r="P919" s="430" t="s">
        <v>651</v>
      </c>
      <c r="Q919" s="430" t="s">
        <v>651</v>
      </c>
      <c r="R919" s="430" t="s">
        <v>651</v>
      </c>
      <c r="S919" s="430" t="s">
        <v>651</v>
      </c>
      <c r="T919" s="430" t="s">
        <v>651</v>
      </c>
      <c r="U919" s="430" t="s">
        <v>651</v>
      </c>
      <c r="V919" s="434" t="s">
        <v>651</v>
      </c>
      <c r="W919" s="434" t="s">
        <v>651</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outlineLevel="3" x14ac:dyDescent="0.35">
      <c r="A920" s="243"/>
      <c r="B920" s="252"/>
      <c r="C920" s="245">
        <f t="shared" si="208"/>
        <v>4</v>
      </c>
      <c r="D920" s="268"/>
      <c r="E920" s="325">
        <v>8</v>
      </c>
      <c r="F920" s="319" t="b">
        <f t="shared" ref="F920:F951" si="209">COUNTIFS($L920:$W920,"-")&lt;&gt;COUNTA($L920:$W920)</f>
        <v>1</v>
      </c>
      <c r="G920" s="268"/>
      <c r="H920" s="426" t="s">
        <v>972</v>
      </c>
      <c r="I920" s="426"/>
      <c r="J920" s="407" t="s">
        <v>650</v>
      </c>
      <c r="K920" s="427" t="str">
        <f t="shared" si="207"/>
        <v>-</v>
      </c>
      <c r="L920" s="428" t="s">
        <v>651</v>
      </c>
      <c r="M920" s="428" t="s">
        <v>651</v>
      </c>
      <c r="N920" s="428" t="s">
        <v>651</v>
      </c>
      <c r="O920" s="428" t="s">
        <v>651</v>
      </c>
      <c r="P920" s="428" t="s">
        <v>651</v>
      </c>
      <c r="Q920" s="428" t="s">
        <v>651</v>
      </c>
      <c r="R920" s="428" t="s">
        <v>651</v>
      </c>
      <c r="S920" s="428" t="s">
        <v>651</v>
      </c>
      <c r="T920" s="428" t="s">
        <v>651</v>
      </c>
      <c r="U920" s="428" t="s">
        <v>651</v>
      </c>
      <c r="V920" s="428" t="s">
        <v>651</v>
      </c>
      <c r="W920" s="428" t="s">
        <v>651</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t="15" customHeight="1" outlineLevel="3" x14ac:dyDescent="0.35">
      <c r="A921" s="243"/>
      <c r="B921" s="252"/>
      <c r="C921" s="245">
        <f t="shared" si="208"/>
        <v>4</v>
      </c>
      <c r="D921" s="268"/>
      <c r="E921" s="429">
        <f>E920</f>
        <v>8</v>
      </c>
      <c r="F921" s="319" t="b">
        <f t="shared" si="209"/>
        <v>1</v>
      </c>
      <c r="G921" s="268"/>
      <c r="H921" s="901" t="s">
        <v>973</v>
      </c>
      <c r="I921" s="902"/>
      <c r="J921" s="430" t="s">
        <v>653</v>
      </c>
      <c r="K921" s="431" t="str">
        <f t="shared" si="207"/>
        <v>-</v>
      </c>
      <c r="L921" s="432" t="s">
        <v>651</v>
      </c>
      <c r="M921" s="432" t="s">
        <v>651</v>
      </c>
      <c r="N921" s="432" t="s">
        <v>651</v>
      </c>
      <c r="O921" s="432" t="s">
        <v>651</v>
      </c>
      <c r="P921" s="432" t="s">
        <v>651</v>
      </c>
      <c r="Q921" s="315">
        <v>0</v>
      </c>
      <c r="R921" s="432" t="s">
        <v>651</v>
      </c>
      <c r="S921" s="315" t="b">
        <v>1</v>
      </c>
      <c r="T921" s="432" t="s">
        <v>651</v>
      </c>
      <c r="U921" s="432" t="s">
        <v>651</v>
      </c>
      <c r="V921" s="432" t="s">
        <v>651</v>
      </c>
      <c r="W921" s="432" t="s">
        <v>651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outlineLevel="3" x14ac:dyDescent="0.35">
      <c r="A922" s="243"/>
      <c r="B922" s="252"/>
      <c r="C922" s="245">
        <f t="shared" si="208"/>
        <v>4</v>
      </c>
      <c r="D922" s="268"/>
      <c r="E922" s="429">
        <f>E921</f>
        <v>8</v>
      </c>
      <c r="F922" s="319" t="b">
        <f t="shared" si="209"/>
        <v>1</v>
      </c>
      <c r="G922" s="268"/>
      <c r="H922" s="903"/>
      <c r="I922" s="904"/>
      <c r="J922" s="430" t="s">
        <v>654</v>
      </c>
      <c r="K922" s="431" t="str">
        <f t="shared" si="207"/>
        <v>-</v>
      </c>
      <c r="L922" s="432" t="s">
        <v>655</v>
      </c>
      <c r="M922" s="432" t="s">
        <v>655</v>
      </c>
      <c r="N922" s="432" t="s">
        <v>655</v>
      </c>
      <c r="O922" s="432" t="s">
        <v>655</v>
      </c>
      <c r="P922" s="432" t="s">
        <v>655</v>
      </c>
      <c r="Q922" s="432" t="s">
        <v>655</v>
      </c>
      <c r="R922" s="432" t="s">
        <v>655</v>
      </c>
      <c r="S922" s="432" t="s">
        <v>655</v>
      </c>
      <c r="T922" s="432" t="s">
        <v>655</v>
      </c>
      <c r="U922" s="432" t="s">
        <v>655</v>
      </c>
      <c r="V922" s="432" t="s">
        <v>655</v>
      </c>
      <c r="W922" s="432" t="s">
        <v>655</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outlineLevel="3" x14ac:dyDescent="0.35">
      <c r="A923" s="243"/>
      <c r="B923" s="252"/>
      <c r="C923" s="245">
        <f t="shared" si="208"/>
        <v>4</v>
      </c>
      <c r="D923" s="268"/>
      <c r="E923" s="429">
        <f>E922</f>
        <v>8</v>
      </c>
      <c r="F923" s="319" t="b">
        <f t="shared" si="209"/>
        <v>1</v>
      </c>
      <c r="G923" s="268"/>
      <c r="H923" s="905"/>
      <c r="I923" s="906"/>
      <c r="J923" s="415" t="s">
        <v>656</v>
      </c>
      <c r="K923" s="433" t="str">
        <f t="shared" si="207"/>
        <v>-</v>
      </c>
      <c r="L923" s="430" t="s">
        <v>651</v>
      </c>
      <c r="M923" s="430" t="s">
        <v>651</v>
      </c>
      <c r="N923" s="430" t="s">
        <v>651</v>
      </c>
      <c r="O923" s="430" t="s">
        <v>651</v>
      </c>
      <c r="P923" s="430" t="s">
        <v>651</v>
      </c>
      <c r="Q923" s="430" t="s">
        <v>651</v>
      </c>
      <c r="R923" s="430" t="s">
        <v>651</v>
      </c>
      <c r="S923" s="430" t="s">
        <v>651</v>
      </c>
      <c r="T923" s="430" t="s">
        <v>651</v>
      </c>
      <c r="U923" s="430" t="s">
        <v>651</v>
      </c>
      <c r="V923" s="434" t="s">
        <v>651</v>
      </c>
      <c r="W923" s="434" t="s">
        <v>651</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outlineLevel="3" x14ac:dyDescent="0.35">
      <c r="A924" s="243"/>
      <c r="B924" s="252"/>
      <c r="C924" s="245">
        <f t="shared" ref="C924:C955" si="210">INT($C$876)+3</f>
        <v>4</v>
      </c>
      <c r="D924" s="268"/>
      <c r="E924" s="325">
        <v>9</v>
      </c>
      <c r="F924" s="319" t="b">
        <f t="shared" si="209"/>
        <v>1</v>
      </c>
      <c r="G924" s="268"/>
      <c r="H924" s="426" t="s">
        <v>668</v>
      </c>
      <c r="I924" s="426"/>
      <c r="J924" s="407" t="s">
        <v>650</v>
      </c>
      <c r="K924" s="427" t="str">
        <f t="shared" si="207"/>
        <v>-</v>
      </c>
      <c r="L924" s="428" t="s">
        <v>651</v>
      </c>
      <c r="M924" s="428" t="s">
        <v>651</v>
      </c>
      <c r="N924" s="428" t="s">
        <v>651</v>
      </c>
      <c r="O924" s="428" t="s">
        <v>651</v>
      </c>
      <c r="P924" s="428" t="s">
        <v>651</v>
      </c>
      <c r="Q924" s="428" t="s">
        <v>651</v>
      </c>
      <c r="R924" s="428" t="s">
        <v>651</v>
      </c>
      <c r="S924" s="428" t="s">
        <v>651</v>
      </c>
      <c r="T924" s="428" t="s">
        <v>651</v>
      </c>
      <c r="U924" s="428" t="s">
        <v>651</v>
      </c>
      <c r="V924" s="428" t="s">
        <v>651</v>
      </c>
      <c r="W924" s="428" t="s">
        <v>651</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t="15" customHeight="1" outlineLevel="3" x14ac:dyDescent="0.35">
      <c r="A925" s="243"/>
      <c r="B925" s="252"/>
      <c r="C925" s="245">
        <f t="shared" si="210"/>
        <v>4</v>
      </c>
      <c r="D925" s="268"/>
      <c r="E925" s="429">
        <f>E924</f>
        <v>9</v>
      </c>
      <c r="F925" s="319" t="b">
        <f t="shared" si="209"/>
        <v>1</v>
      </c>
      <c r="G925" s="268"/>
      <c r="H925" s="901" t="s">
        <v>974</v>
      </c>
      <c r="I925" s="902"/>
      <c r="J925" s="430" t="s">
        <v>653</v>
      </c>
      <c r="K925" s="431" t="str">
        <f t="shared" si="207"/>
        <v>-</v>
      </c>
      <c r="L925" s="432" t="s">
        <v>651</v>
      </c>
      <c r="M925" s="432" t="s">
        <v>651</v>
      </c>
      <c r="N925" s="432" t="s">
        <v>651</v>
      </c>
      <c r="O925" s="432" t="s">
        <v>651</v>
      </c>
      <c r="P925" s="432" t="s">
        <v>651</v>
      </c>
      <c r="Q925" s="437">
        <f>INT($I$393/7)+2</f>
        <v>7</v>
      </c>
      <c r="R925" s="432" t="s">
        <v>651</v>
      </c>
      <c r="S925" s="315" t="b">
        <v>1</v>
      </c>
      <c r="T925" s="432">
        <v>1</v>
      </c>
      <c r="U925" s="432" t="s">
        <v>651</v>
      </c>
      <c r="V925" s="432" t="s">
        <v>651</v>
      </c>
      <c r="W925" s="432" t="s">
        <v>651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outlineLevel="3" x14ac:dyDescent="0.35">
      <c r="A926" s="243"/>
      <c r="B926" s="252"/>
      <c r="C926" s="245">
        <f t="shared" si="210"/>
        <v>4</v>
      </c>
      <c r="D926" s="268"/>
      <c r="E926" s="429">
        <f>E925</f>
        <v>9</v>
      </c>
      <c r="F926" s="319" t="b">
        <f t="shared" si="209"/>
        <v>1</v>
      </c>
      <c r="G926" s="268"/>
      <c r="H926" s="903"/>
      <c r="I926" s="904"/>
      <c r="J926" s="430" t="s">
        <v>654</v>
      </c>
      <c r="K926" s="431" t="str">
        <f t="shared" si="207"/>
        <v>-</v>
      </c>
      <c r="L926" s="432" t="s">
        <v>655</v>
      </c>
      <c r="M926" s="432" t="s">
        <v>655</v>
      </c>
      <c r="N926" s="432" t="s">
        <v>655</v>
      </c>
      <c r="O926" s="432" t="s">
        <v>655</v>
      </c>
      <c r="P926" s="432" t="s">
        <v>655</v>
      </c>
      <c r="Q926" s="432" t="s">
        <v>655</v>
      </c>
      <c r="R926" s="432" t="s">
        <v>655</v>
      </c>
      <c r="S926" s="432" t="s">
        <v>655</v>
      </c>
      <c r="T926" s="432" t="s">
        <v>655</v>
      </c>
      <c r="U926" s="432" t="s">
        <v>655</v>
      </c>
      <c r="V926" s="432" t="s">
        <v>655</v>
      </c>
      <c r="W926" s="432" t="s">
        <v>655</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outlineLevel="3" x14ac:dyDescent="0.35">
      <c r="A927" s="243"/>
      <c r="B927" s="252"/>
      <c r="C927" s="245">
        <f t="shared" si="210"/>
        <v>4</v>
      </c>
      <c r="D927" s="268"/>
      <c r="E927" s="429">
        <f>E926</f>
        <v>9</v>
      </c>
      <c r="F927" s="319" t="b">
        <f t="shared" si="209"/>
        <v>1</v>
      </c>
      <c r="G927" s="268"/>
      <c r="H927" s="905"/>
      <c r="I927" s="906"/>
      <c r="J927" s="415" t="s">
        <v>656</v>
      </c>
      <c r="K927" s="433" t="str">
        <f t="shared" si="207"/>
        <v>-</v>
      </c>
      <c r="L927" s="430" t="s">
        <v>651</v>
      </c>
      <c r="M927" s="430" t="s">
        <v>651</v>
      </c>
      <c r="N927" s="430" t="s">
        <v>651</v>
      </c>
      <c r="O927" s="430" t="s">
        <v>651</v>
      </c>
      <c r="P927" s="430" t="s">
        <v>651</v>
      </c>
      <c r="Q927" s="430" t="s">
        <v>651</v>
      </c>
      <c r="R927" s="430" t="s">
        <v>651</v>
      </c>
      <c r="S927" s="430" t="s">
        <v>651</v>
      </c>
      <c r="T927" s="430" t="s">
        <v>651</v>
      </c>
      <c r="U927" s="430" t="s">
        <v>651</v>
      </c>
      <c r="V927" s="434" t="s">
        <v>651</v>
      </c>
      <c r="W927" s="434" t="s">
        <v>651</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outlineLevel="3" x14ac:dyDescent="0.35">
      <c r="A928" s="243"/>
      <c r="B928" s="252"/>
      <c r="C928" s="245">
        <f t="shared" si="210"/>
        <v>4</v>
      </c>
      <c r="D928" s="268"/>
      <c r="E928" s="325">
        <v>10</v>
      </c>
      <c r="F928" s="319" t="b">
        <f t="shared" si="209"/>
        <v>1</v>
      </c>
      <c r="G928" s="268"/>
      <c r="H928" s="426" t="s">
        <v>669</v>
      </c>
      <c r="I928" s="426"/>
      <c r="J928" s="407" t="s">
        <v>650</v>
      </c>
      <c r="K928" s="427" t="str">
        <f t="shared" si="207"/>
        <v>-</v>
      </c>
      <c r="L928" s="428" t="s">
        <v>651</v>
      </c>
      <c r="M928" s="428" t="s">
        <v>651</v>
      </c>
      <c r="N928" s="428" t="s">
        <v>651</v>
      </c>
      <c r="O928" s="428" t="s">
        <v>651</v>
      </c>
      <c r="P928" s="428" t="s">
        <v>651</v>
      </c>
      <c r="Q928" s="428" t="s">
        <v>651</v>
      </c>
      <c r="R928" s="428" t="s">
        <v>651</v>
      </c>
      <c r="S928" s="428" t="s">
        <v>651</v>
      </c>
      <c r="T928" s="428" t="s">
        <v>651</v>
      </c>
      <c r="U928" s="428" t="s">
        <v>651</v>
      </c>
      <c r="V928" s="428" t="s">
        <v>651</v>
      </c>
      <c r="W928" s="428" t="s">
        <v>651</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t="15" customHeight="1" outlineLevel="3" x14ac:dyDescent="0.35">
      <c r="A929" s="243"/>
      <c r="B929" s="252"/>
      <c r="C929" s="245">
        <f t="shared" si="210"/>
        <v>4</v>
      </c>
      <c r="D929" s="268"/>
      <c r="E929" s="429">
        <f>E928</f>
        <v>10</v>
      </c>
      <c r="F929" s="319" t="b">
        <f t="shared" si="209"/>
        <v>1</v>
      </c>
      <c r="G929" s="268"/>
      <c r="H929" s="901" t="s">
        <v>975</v>
      </c>
      <c r="I929" s="902"/>
      <c r="J929" s="430" t="s">
        <v>653</v>
      </c>
      <c r="K929" s="431" t="str">
        <f t="shared" si="207"/>
        <v>-</v>
      </c>
      <c r="L929" s="432" t="s">
        <v>651</v>
      </c>
      <c r="M929" s="432" t="s">
        <v>651</v>
      </c>
      <c r="N929" s="432" t="s">
        <v>651</v>
      </c>
      <c r="O929" s="432" t="s">
        <v>651</v>
      </c>
      <c r="P929" s="432" t="s">
        <v>651</v>
      </c>
      <c r="Q929" s="437">
        <f>INT($I$394/7)+2</f>
        <v>9</v>
      </c>
      <c r="R929" s="432" t="s">
        <v>651</v>
      </c>
      <c r="S929" s="315" t="b">
        <v>1</v>
      </c>
      <c r="T929" s="432">
        <v>2</v>
      </c>
      <c r="U929" s="432" t="s">
        <v>651</v>
      </c>
      <c r="V929" s="432" t="s">
        <v>651</v>
      </c>
      <c r="W929" s="432" t="s">
        <v>651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outlineLevel="3" x14ac:dyDescent="0.35">
      <c r="A930" s="243"/>
      <c r="B930" s="252"/>
      <c r="C930" s="245">
        <f t="shared" si="210"/>
        <v>4</v>
      </c>
      <c r="D930" s="268"/>
      <c r="E930" s="429">
        <f>E929</f>
        <v>10</v>
      </c>
      <c r="F930" s="319" t="b">
        <f t="shared" si="209"/>
        <v>1</v>
      </c>
      <c r="G930" s="268"/>
      <c r="H930" s="903"/>
      <c r="I930" s="904"/>
      <c r="J930" s="430" t="s">
        <v>654</v>
      </c>
      <c r="K930" s="431" t="str">
        <f t="shared" si="207"/>
        <v>-</v>
      </c>
      <c r="L930" s="432" t="s">
        <v>655</v>
      </c>
      <c r="M930" s="432" t="s">
        <v>655</v>
      </c>
      <c r="N930" s="432" t="s">
        <v>655</v>
      </c>
      <c r="O930" s="432" t="s">
        <v>655</v>
      </c>
      <c r="P930" s="432" t="s">
        <v>655</v>
      </c>
      <c r="Q930" s="432" t="s">
        <v>655</v>
      </c>
      <c r="R930" s="432" t="s">
        <v>655</v>
      </c>
      <c r="S930" s="432" t="s">
        <v>655</v>
      </c>
      <c r="T930" s="432" t="s">
        <v>655</v>
      </c>
      <c r="U930" s="432" t="s">
        <v>655</v>
      </c>
      <c r="V930" s="432" t="s">
        <v>655</v>
      </c>
      <c r="W930" s="432" t="s">
        <v>655</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outlineLevel="3" x14ac:dyDescent="0.35">
      <c r="A931" s="243"/>
      <c r="B931" s="252"/>
      <c r="C931" s="245">
        <f t="shared" si="210"/>
        <v>4</v>
      </c>
      <c r="D931" s="268"/>
      <c r="E931" s="429">
        <f>E930</f>
        <v>10</v>
      </c>
      <c r="F931" s="319" t="b">
        <f t="shared" si="209"/>
        <v>1</v>
      </c>
      <c r="G931" s="268"/>
      <c r="H931" s="905"/>
      <c r="I931" s="906"/>
      <c r="J931" s="415" t="s">
        <v>656</v>
      </c>
      <c r="K931" s="433" t="str">
        <f t="shared" si="207"/>
        <v>-</v>
      </c>
      <c r="L931" s="430" t="s">
        <v>651</v>
      </c>
      <c r="M931" s="430" t="s">
        <v>651</v>
      </c>
      <c r="N931" s="430" t="s">
        <v>651</v>
      </c>
      <c r="O931" s="430" t="s">
        <v>651</v>
      </c>
      <c r="P931" s="430" t="s">
        <v>651</v>
      </c>
      <c r="Q931" s="430" t="s">
        <v>651</v>
      </c>
      <c r="R931" s="430" t="s">
        <v>651</v>
      </c>
      <c r="S931" s="430" t="s">
        <v>651</v>
      </c>
      <c r="T931" s="430" t="s">
        <v>651</v>
      </c>
      <c r="U931" s="430" t="s">
        <v>651</v>
      </c>
      <c r="V931" s="434" t="s">
        <v>651</v>
      </c>
      <c r="W931" s="434" t="s">
        <v>651</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outlineLevel="3" x14ac:dyDescent="0.35">
      <c r="A932" s="243"/>
      <c r="B932" s="252"/>
      <c r="C932" s="245">
        <f t="shared" si="210"/>
        <v>4</v>
      </c>
      <c r="D932" s="268"/>
      <c r="E932" s="325">
        <v>11</v>
      </c>
      <c r="F932" s="319" t="b">
        <f t="shared" si="209"/>
        <v>1</v>
      </c>
      <c r="G932" s="268"/>
      <c r="H932" s="426" t="s">
        <v>670</v>
      </c>
      <c r="I932" s="426"/>
      <c r="J932" s="407" t="s">
        <v>650</v>
      </c>
      <c r="K932" s="427" t="str">
        <f t="shared" si="207"/>
        <v>-</v>
      </c>
      <c r="L932" s="428" t="s">
        <v>651</v>
      </c>
      <c r="M932" s="428" t="s">
        <v>651</v>
      </c>
      <c r="N932" s="428" t="s">
        <v>651</v>
      </c>
      <c r="O932" s="428" t="s">
        <v>651</v>
      </c>
      <c r="P932" s="428" t="s">
        <v>651</v>
      </c>
      <c r="Q932" s="428" t="s">
        <v>651</v>
      </c>
      <c r="R932" s="428" t="s">
        <v>651</v>
      </c>
      <c r="S932" s="428" t="s">
        <v>651</v>
      </c>
      <c r="T932" s="428" t="s">
        <v>651</v>
      </c>
      <c r="U932" s="428" t="s">
        <v>651</v>
      </c>
      <c r="V932" s="428" t="s">
        <v>651</v>
      </c>
      <c r="W932" s="428" t="s">
        <v>651</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t="15" customHeight="1" outlineLevel="3" x14ac:dyDescent="0.35">
      <c r="A933" s="243"/>
      <c r="B933" s="252"/>
      <c r="C933" s="245">
        <f t="shared" si="210"/>
        <v>4</v>
      </c>
      <c r="D933" s="268"/>
      <c r="E933" s="429">
        <f>E932</f>
        <v>11</v>
      </c>
      <c r="F933" s="319" t="b">
        <f t="shared" si="209"/>
        <v>1</v>
      </c>
      <c r="G933" s="268"/>
      <c r="H933" s="901" t="s">
        <v>975</v>
      </c>
      <c r="I933" s="902"/>
      <c r="J933" s="430" t="s">
        <v>653</v>
      </c>
      <c r="K933" s="431" t="str">
        <f t="shared" si="207"/>
        <v>-</v>
      </c>
      <c r="L933" s="432" t="s">
        <v>651</v>
      </c>
      <c r="M933" s="432" t="s">
        <v>651</v>
      </c>
      <c r="N933" s="432" t="s">
        <v>651</v>
      </c>
      <c r="O933" s="432" t="s">
        <v>651</v>
      </c>
      <c r="P933" s="432" t="s">
        <v>651</v>
      </c>
      <c r="Q933" s="437">
        <f>INT($I$395/7)+2</f>
        <v>9</v>
      </c>
      <c r="R933" s="432" t="s">
        <v>651</v>
      </c>
      <c r="S933" s="315" t="b">
        <v>1</v>
      </c>
      <c r="T933" s="432">
        <v>3</v>
      </c>
      <c r="U933" s="432" t="s">
        <v>651</v>
      </c>
      <c r="V933" s="432" t="s">
        <v>651</v>
      </c>
      <c r="W933" s="432" t="s">
        <v>651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outlineLevel="3" x14ac:dyDescent="0.35">
      <c r="A934" s="243"/>
      <c r="B934" s="252"/>
      <c r="C934" s="245">
        <f t="shared" si="210"/>
        <v>4</v>
      </c>
      <c r="D934" s="268"/>
      <c r="E934" s="429">
        <f>E933</f>
        <v>11</v>
      </c>
      <c r="F934" s="319" t="b">
        <f t="shared" si="209"/>
        <v>1</v>
      </c>
      <c r="G934" s="268"/>
      <c r="H934" s="903"/>
      <c r="I934" s="904"/>
      <c r="J934" s="430" t="s">
        <v>654</v>
      </c>
      <c r="K934" s="431" t="str">
        <f t="shared" si="207"/>
        <v>-</v>
      </c>
      <c r="L934" s="432" t="s">
        <v>655</v>
      </c>
      <c r="M934" s="432" t="s">
        <v>655</v>
      </c>
      <c r="N934" s="432" t="s">
        <v>655</v>
      </c>
      <c r="O934" s="432" t="s">
        <v>655</v>
      </c>
      <c r="P934" s="432" t="s">
        <v>655</v>
      </c>
      <c r="Q934" s="432" t="s">
        <v>655</v>
      </c>
      <c r="R934" s="432" t="s">
        <v>655</v>
      </c>
      <c r="S934" s="432" t="s">
        <v>655</v>
      </c>
      <c r="T934" s="432" t="s">
        <v>655</v>
      </c>
      <c r="U934" s="432" t="s">
        <v>655</v>
      </c>
      <c r="V934" s="432" t="s">
        <v>655</v>
      </c>
      <c r="W934" s="432" t="s">
        <v>655</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outlineLevel="3" x14ac:dyDescent="0.35">
      <c r="A935" s="243"/>
      <c r="B935" s="252"/>
      <c r="C935" s="245">
        <f t="shared" si="210"/>
        <v>4</v>
      </c>
      <c r="D935" s="268"/>
      <c r="E935" s="429">
        <f>E934</f>
        <v>11</v>
      </c>
      <c r="F935" s="319" t="b">
        <f t="shared" si="209"/>
        <v>1</v>
      </c>
      <c r="G935" s="268"/>
      <c r="H935" s="905"/>
      <c r="I935" s="906"/>
      <c r="J935" s="415" t="s">
        <v>656</v>
      </c>
      <c r="K935" s="433" t="str">
        <f t="shared" si="207"/>
        <v>-</v>
      </c>
      <c r="L935" s="430" t="s">
        <v>651</v>
      </c>
      <c r="M935" s="430" t="s">
        <v>651</v>
      </c>
      <c r="N935" s="430" t="s">
        <v>651</v>
      </c>
      <c r="O935" s="430" t="s">
        <v>651</v>
      </c>
      <c r="P935" s="430" t="s">
        <v>651</v>
      </c>
      <c r="Q935" s="430" t="s">
        <v>651</v>
      </c>
      <c r="R935" s="430" t="s">
        <v>651</v>
      </c>
      <c r="S935" s="430" t="s">
        <v>651</v>
      </c>
      <c r="T935" s="430" t="s">
        <v>651</v>
      </c>
      <c r="U935" s="430" t="s">
        <v>651</v>
      </c>
      <c r="V935" s="434" t="s">
        <v>651</v>
      </c>
      <c r="W935" s="434" t="s">
        <v>651</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outlineLevel="3" x14ac:dyDescent="0.35">
      <c r="A936" s="243"/>
      <c r="B936" s="252"/>
      <c r="C936" s="245">
        <f t="shared" si="210"/>
        <v>4</v>
      </c>
      <c r="D936" s="268"/>
      <c r="E936" s="325">
        <v>12</v>
      </c>
      <c r="F936" s="319" t="b">
        <f t="shared" si="209"/>
        <v>1</v>
      </c>
      <c r="G936" s="268"/>
      <c r="H936" s="426" t="s">
        <v>671</v>
      </c>
      <c r="I936" s="426"/>
      <c r="J936" s="407" t="s">
        <v>650</v>
      </c>
      <c r="K936" s="427" t="str">
        <f t="shared" si="207"/>
        <v>-</v>
      </c>
      <c r="L936" s="428" t="s">
        <v>651</v>
      </c>
      <c r="M936" s="428" t="s">
        <v>651</v>
      </c>
      <c r="N936" s="428" t="s">
        <v>651</v>
      </c>
      <c r="O936" s="428" t="s">
        <v>651</v>
      </c>
      <c r="P936" s="428" t="s">
        <v>651</v>
      </c>
      <c r="Q936" s="428" t="s">
        <v>651</v>
      </c>
      <c r="R936" s="428" t="s">
        <v>651</v>
      </c>
      <c r="S936" s="428" t="s">
        <v>651</v>
      </c>
      <c r="T936" s="428" t="s">
        <v>651</v>
      </c>
      <c r="U936" s="428" t="s">
        <v>651</v>
      </c>
      <c r="V936" s="428" t="s">
        <v>651</v>
      </c>
      <c r="W936" s="428" t="s">
        <v>651</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t="15" customHeight="1" outlineLevel="3" x14ac:dyDescent="0.35">
      <c r="A937" s="243"/>
      <c r="B937" s="252"/>
      <c r="C937" s="245">
        <f t="shared" si="210"/>
        <v>4</v>
      </c>
      <c r="D937" s="268"/>
      <c r="E937" s="429">
        <f>E936</f>
        <v>12</v>
      </c>
      <c r="F937" s="319" t="b">
        <f t="shared" si="209"/>
        <v>1</v>
      </c>
      <c r="G937" s="268"/>
      <c r="H937" s="901" t="s">
        <v>975</v>
      </c>
      <c r="I937" s="902"/>
      <c r="J937" s="430" t="s">
        <v>653</v>
      </c>
      <c r="K937" s="431" t="str">
        <f t="shared" si="207"/>
        <v>-</v>
      </c>
      <c r="L937" s="432" t="s">
        <v>651</v>
      </c>
      <c r="M937" s="432" t="s">
        <v>651</v>
      </c>
      <c r="N937" s="432" t="s">
        <v>651</v>
      </c>
      <c r="O937" s="432" t="s">
        <v>651</v>
      </c>
      <c r="P937" s="432" t="s">
        <v>651</v>
      </c>
      <c r="Q937" s="437">
        <f>INT($I$396/7)+2</f>
        <v>9</v>
      </c>
      <c r="R937" s="432" t="s">
        <v>651</v>
      </c>
      <c r="S937" s="315" t="b">
        <v>1</v>
      </c>
      <c r="T937" s="432">
        <v>4</v>
      </c>
      <c r="U937" s="432" t="s">
        <v>651</v>
      </c>
      <c r="V937" s="432" t="s">
        <v>651</v>
      </c>
      <c r="W937" s="432" t="s">
        <v>651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outlineLevel="3" x14ac:dyDescent="0.35">
      <c r="A938" s="243"/>
      <c r="B938" s="252"/>
      <c r="C938" s="245">
        <f t="shared" si="210"/>
        <v>4</v>
      </c>
      <c r="D938" s="268"/>
      <c r="E938" s="429">
        <f>E937</f>
        <v>12</v>
      </c>
      <c r="F938" s="319" t="b">
        <f t="shared" si="209"/>
        <v>1</v>
      </c>
      <c r="G938" s="268"/>
      <c r="H938" s="903"/>
      <c r="I938" s="904"/>
      <c r="J938" s="430" t="s">
        <v>654</v>
      </c>
      <c r="K938" s="431" t="str">
        <f t="shared" si="207"/>
        <v>-</v>
      </c>
      <c r="L938" s="432" t="s">
        <v>655</v>
      </c>
      <c r="M938" s="432" t="s">
        <v>655</v>
      </c>
      <c r="N938" s="432" t="s">
        <v>655</v>
      </c>
      <c r="O938" s="432" t="s">
        <v>655</v>
      </c>
      <c r="P938" s="432" t="s">
        <v>655</v>
      </c>
      <c r="Q938" s="432" t="s">
        <v>655</v>
      </c>
      <c r="R938" s="432" t="s">
        <v>655</v>
      </c>
      <c r="S938" s="432" t="s">
        <v>655</v>
      </c>
      <c r="T938" s="432" t="s">
        <v>655</v>
      </c>
      <c r="U938" s="432" t="s">
        <v>655</v>
      </c>
      <c r="V938" s="432" t="s">
        <v>655</v>
      </c>
      <c r="W938" s="432" t="s">
        <v>655</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outlineLevel="3" x14ac:dyDescent="0.35">
      <c r="A939" s="243"/>
      <c r="B939" s="252"/>
      <c r="C939" s="245">
        <f t="shared" si="210"/>
        <v>4</v>
      </c>
      <c r="D939" s="268"/>
      <c r="E939" s="429">
        <f>E938</f>
        <v>12</v>
      </c>
      <c r="F939" s="319" t="b">
        <f t="shared" si="209"/>
        <v>1</v>
      </c>
      <c r="G939" s="268"/>
      <c r="H939" s="905"/>
      <c r="I939" s="906"/>
      <c r="J939" s="415" t="s">
        <v>656</v>
      </c>
      <c r="K939" s="433" t="str">
        <f t="shared" si="207"/>
        <v>-</v>
      </c>
      <c r="L939" s="430" t="s">
        <v>651</v>
      </c>
      <c r="M939" s="430" t="s">
        <v>651</v>
      </c>
      <c r="N939" s="430" t="s">
        <v>651</v>
      </c>
      <c r="O939" s="430" t="s">
        <v>651</v>
      </c>
      <c r="P939" s="430" t="s">
        <v>651</v>
      </c>
      <c r="Q939" s="430" t="s">
        <v>651</v>
      </c>
      <c r="R939" s="430" t="s">
        <v>651</v>
      </c>
      <c r="S939" s="430" t="s">
        <v>651</v>
      </c>
      <c r="T939" s="430" t="s">
        <v>651</v>
      </c>
      <c r="U939" s="430" t="s">
        <v>651</v>
      </c>
      <c r="V939" s="434" t="s">
        <v>651</v>
      </c>
      <c r="W939" s="434" t="s">
        <v>651</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outlineLevel="3" x14ac:dyDescent="0.35">
      <c r="A940" s="243"/>
      <c r="B940" s="252"/>
      <c r="C940" s="245">
        <f t="shared" si="210"/>
        <v>4</v>
      </c>
      <c r="D940" s="268"/>
      <c r="E940" s="325">
        <v>13</v>
      </c>
      <c r="F940" s="319" t="b">
        <f t="shared" si="209"/>
        <v>1</v>
      </c>
      <c r="G940" s="268"/>
      <c r="H940" s="426" t="s">
        <v>672</v>
      </c>
      <c r="I940" s="426"/>
      <c r="J940" s="407" t="s">
        <v>650</v>
      </c>
      <c r="K940" s="427" t="str">
        <f t="shared" si="207"/>
        <v>-</v>
      </c>
      <c r="L940" s="436">
        <v>-1</v>
      </c>
      <c r="M940" s="428" t="s">
        <v>651</v>
      </c>
      <c r="N940" s="428" t="s">
        <v>651</v>
      </c>
      <c r="O940" s="428" t="s">
        <v>651</v>
      </c>
      <c r="P940" s="428" t="s">
        <v>651</v>
      </c>
      <c r="Q940" s="428" t="s">
        <v>651</v>
      </c>
      <c r="R940" s="428" t="s">
        <v>651</v>
      </c>
      <c r="S940" s="428" t="s">
        <v>651</v>
      </c>
      <c r="T940" s="428" t="s">
        <v>651</v>
      </c>
      <c r="U940" s="428" t="s">
        <v>651</v>
      </c>
      <c r="V940" s="428" t="s">
        <v>651</v>
      </c>
      <c r="W940" s="428" t="s">
        <v>651</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t="15" customHeight="1" outlineLevel="3" x14ac:dyDescent="0.35">
      <c r="A941" s="243"/>
      <c r="B941" s="252"/>
      <c r="C941" s="245">
        <f t="shared" si="210"/>
        <v>4</v>
      </c>
      <c r="D941" s="268"/>
      <c r="E941" s="429">
        <f>E940</f>
        <v>13</v>
      </c>
      <c r="F941" s="319" t="b">
        <f t="shared" si="209"/>
        <v>1</v>
      </c>
      <c r="G941" s="268"/>
      <c r="H941" s="901" t="s">
        <v>673</v>
      </c>
      <c r="I941" s="902"/>
      <c r="J941" s="430" t="s">
        <v>653</v>
      </c>
      <c r="K941" s="431" t="str">
        <f t="shared" si="207"/>
        <v>-</v>
      </c>
      <c r="L941" s="432" t="s">
        <v>651</v>
      </c>
      <c r="M941" s="432" t="s">
        <v>651</v>
      </c>
      <c r="N941" s="432" t="s">
        <v>651</v>
      </c>
      <c r="O941" s="432" t="s">
        <v>651</v>
      </c>
      <c r="P941" s="432" t="s">
        <v>651</v>
      </c>
      <c r="Q941" s="315">
        <f>INT(150/7)+2</f>
        <v>23</v>
      </c>
      <c r="R941" s="432" t="s">
        <v>651</v>
      </c>
      <c r="S941" s="315" t="b">
        <v>1</v>
      </c>
      <c r="T941" s="432" t="s">
        <v>651</v>
      </c>
      <c r="U941" s="432" t="s">
        <v>651</v>
      </c>
      <c r="V941" s="432" t="s">
        <v>651</v>
      </c>
      <c r="W941" s="432" t="s">
        <v>651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outlineLevel="3" x14ac:dyDescent="0.35">
      <c r="A942" s="243"/>
      <c r="B942" s="252"/>
      <c r="C942" s="245">
        <f t="shared" si="210"/>
        <v>4</v>
      </c>
      <c r="D942" s="268"/>
      <c r="E942" s="429">
        <f>E941</f>
        <v>13</v>
      </c>
      <c r="F942" s="319" t="b">
        <f t="shared" si="209"/>
        <v>1</v>
      </c>
      <c r="G942" s="268"/>
      <c r="H942" s="903"/>
      <c r="I942" s="904"/>
      <c r="J942" s="430" t="s">
        <v>654</v>
      </c>
      <c r="K942" s="431" t="str">
        <f t="shared" si="207"/>
        <v>-</v>
      </c>
      <c r="L942" s="432" t="s">
        <v>655</v>
      </c>
      <c r="M942" s="432" t="s">
        <v>655</v>
      </c>
      <c r="N942" s="432" t="s">
        <v>655</v>
      </c>
      <c r="O942" s="432" t="s">
        <v>655</v>
      </c>
      <c r="P942" s="432" t="s">
        <v>655</v>
      </c>
      <c r="Q942" s="432" t="s">
        <v>655</v>
      </c>
      <c r="R942" s="432" t="s">
        <v>655</v>
      </c>
      <c r="S942" s="432" t="s">
        <v>655</v>
      </c>
      <c r="T942" s="432" t="s">
        <v>655</v>
      </c>
      <c r="U942" s="432" t="s">
        <v>655</v>
      </c>
      <c r="V942" s="432" t="s">
        <v>655</v>
      </c>
      <c r="W942" s="432" t="s">
        <v>655</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outlineLevel="3" x14ac:dyDescent="0.35">
      <c r="A943" s="243"/>
      <c r="B943" s="252"/>
      <c r="C943" s="245">
        <f t="shared" si="210"/>
        <v>4</v>
      </c>
      <c r="D943" s="268"/>
      <c r="E943" s="429">
        <f>E942</f>
        <v>13</v>
      </c>
      <c r="F943" s="319" t="b">
        <f t="shared" si="209"/>
        <v>1</v>
      </c>
      <c r="G943" s="268"/>
      <c r="H943" s="905"/>
      <c r="I943" s="906"/>
      <c r="J943" s="415" t="s">
        <v>656</v>
      </c>
      <c r="K943" s="433" t="str">
        <f t="shared" si="207"/>
        <v>-</v>
      </c>
      <c r="L943" s="430" t="s">
        <v>651</v>
      </c>
      <c r="M943" s="430" t="s">
        <v>651</v>
      </c>
      <c r="N943" s="430" t="s">
        <v>651</v>
      </c>
      <c r="O943" s="430" t="s">
        <v>651</v>
      </c>
      <c r="P943" s="430" t="s">
        <v>651</v>
      </c>
      <c r="Q943" s="430" t="s">
        <v>651</v>
      </c>
      <c r="R943" s="430" t="s">
        <v>651</v>
      </c>
      <c r="S943" s="430" t="s">
        <v>651</v>
      </c>
      <c r="T943" s="430" t="s">
        <v>651</v>
      </c>
      <c r="U943" s="430" t="s">
        <v>651</v>
      </c>
      <c r="V943" s="434" t="s">
        <v>651</v>
      </c>
      <c r="W943" s="434" t="s">
        <v>651</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outlineLevel="3" x14ac:dyDescent="0.35">
      <c r="A944" s="243"/>
      <c r="B944" s="252"/>
      <c r="C944" s="245">
        <f t="shared" si="210"/>
        <v>4</v>
      </c>
      <c r="D944" s="268"/>
      <c r="E944" s="325">
        <v>14</v>
      </c>
      <c r="F944" s="319" t="b">
        <f t="shared" si="209"/>
        <v>1</v>
      </c>
      <c r="G944" s="268"/>
      <c r="H944" s="426" t="s">
        <v>674</v>
      </c>
      <c r="I944" s="426"/>
      <c r="J944" s="407" t="s">
        <v>650</v>
      </c>
      <c r="K944" s="427" t="str">
        <f t="shared" si="207"/>
        <v>-</v>
      </c>
      <c r="L944" s="428" t="s">
        <v>651</v>
      </c>
      <c r="M944" s="428" t="s">
        <v>651</v>
      </c>
      <c r="N944" s="428" t="s">
        <v>651</v>
      </c>
      <c r="O944" s="428" t="s">
        <v>651</v>
      </c>
      <c r="P944" s="428" t="s">
        <v>651</v>
      </c>
      <c r="Q944" s="428" t="s">
        <v>651</v>
      </c>
      <c r="R944" s="428" t="s">
        <v>651</v>
      </c>
      <c r="S944" s="428" t="s">
        <v>651</v>
      </c>
      <c r="T944" s="428" t="s">
        <v>651</v>
      </c>
      <c r="U944" s="428" t="s">
        <v>651</v>
      </c>
      <c r="V944" s="428" t="s">
        <v>651</v>
      </c>
      <c r="W944" s="428" t="s">
        <v>651</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t="15" customHeight="1" outlineLevel="3" x14ac:dyDescent="0.35">
      <c r="A945" s="243"/>
      <c r="B945" s="252"/>
      <c r="C945" s="245">
        <f t="shared" si="210"/>
        <v>4</v>
      </c>
      <c r="D945" s="268"/>
      <c r="E945" s="429">
        <f>E944</f>
        <v>14</v>
      </c>
      <c r="F945" s="319" t="b">
        <f t="shared" si="209"/>
        <v>1</v>
      </c>
      <c r="G945" s="268"/>
      <c r="H945" s="901" t="s">
        <v>675</v>
      </c>
      <c r="I945" s="902"/>
      <c r="J945" s="430" t="s">
        <v>653</v>
      </c>
      <c r="K945" s="431" t="str">
        <f t="shared" si="207"/>
        <v>-</v>
      </c>
      <c r="L945" s="432" t="s">
        <v>651</v>
      </c>
      <c r="M945" s="432" t="s">
        <v>651</v>
      </c>
      <c r="N945" s="432" t="s">
        <v>651</v>
      </c>
      <c r="O945" s="432" t="s">
        <v>651</v>
      </c>
      <c r="P945" s="432" t="s">
        <v>651</v>
      </c>
      <c r="Q945" s="315">
        <f>INT(150/7)+2</f>
        <v>23</v>
      </c>
      <c r="R945" s="432" t="s">
        <v>651</v>
      </c>
      <c r="S945" s="315" t="b">
        <v>1</v>
      </c>
      <c r="T945" s="432" t="s">
        <v>651</v>
      </c>
      <c r="U945" s="432" t="s">
        <v>651</v>
      </c>
      <c r="V945" s="432" t="s">
        <v>651</v>
      </c>
      <c r="W945" s="432" t="s">
        <v>651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outlineLevel="3" x14ac:dyDescent="0.35">
      <c r="A946" s="243"/>
      <c r="B946" s="252"/>
      <c r="C946" s="245">
        <f t="shared" si="210"/>
        <v>4</v>
      </c>
      <c r="D946" s="268"/>
      <c r="E946" s="429">
        <f>E945</f>
        <v>14</v>
      </c>
      <c r="F946" s="319" t="b">
        <f t="shared" si="209"/>
        <v>1</v>
      </c>
      <c r="G946" s="268"/>
      <c r="H946" s="903"/>
      <c r="I946" s="904"/>
      <c r="J946" s="430" t="s">
        <v>654</v>
      </c>
      <c r="K946" s="431" t="str">
        <f t="shared" si="207"/>
        <v>-</v>
      </c>
      <c r="L946" s="432" t="s">
        <v>655</v>
      </c>
      <c r="M946" s="432" t="s">
        <v>655</v>
      </c>
      <c r="N946" s="432" t="s">
        <v>655</v>
      </c>
      <c r="O946" s="432" t="s">
        <v>655</v>
      </c>
      <c r="P946" s="432" t="s">
        <v>655</v>
      </c>
      <c r="Q946" s="432" t="s">
        <v>655</v>
      </c>
      <c r="R946" s="432" t="s">
        <v>655</v>
      </c>
      <c r="S946" s="432" t="s">
        <v>655</v>
      </c>
      <c r="T946" s="432" t="s">
        <v>655</v>
      </c>
      <c r="U946" s="432" t="s">
        <v>655</v>
      </c>
      <c r="V946" s="432" t="s">
        <v>655</v>
      </c>
      <c r="W946" s="432" t="s">
        <v>655</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outlineLevel="3" x14ac:dyDescent="0.35">
      <c r="A947" s="243"/>
      <c r="B947" s="252"/>
      <c r="C947" s="245">
        <f t="shared" si="210"/>
        <v>4</v>
      </c>
      <c r="D947" s="268"/>
      <c r="E947" s="429">
        <f>E946</f>
        <v>14</v>
      </c>
      <c r="F947" s="319" t="b">
        <f t="shared" si="209"/>
        <v>1</v>
      </c>
      <c r="G947" s="268"/>
      <c r="H947" s="905"/>
      <c r="I947" s="906"/>
      <c r="J947" s="415" t="s">
        <v>656</v>
      </c>
      <c r="K947" s="433" t="str">
        <f t="shared" si="207"/>
        <v>-</v>
      </c>
      <c r="L947" s="430" t="s">
        <v>651</v>
      </c>
      <c r="M947" s="430" t="s">
        <v>651</v>
      </c>
      <c r="N947" s="430" t="s">
        <v>651</v>
      </c>
      <c r="O947" s="430" t="s">
        <v>651</v>
      </c>
      <c r="P947" s="430" t="s">
        <v>651</v>
      </c>
      <c r="Q947" s="430" t="s">
        <v>651</v>
      </c>
      <c r="R947" s="430" t="s">
        <v>651</v>
      </c>
      <c r="S947" s="430" t="s">
        <v>651</v>
      </c>
      <c r="T947" s="430" t="s">
        <v>651</v>
      </c>
      <c r="U947" s="430" t="s">
        <v>651</v>
      </c>
      <c r="V947" s="434" t="s">
        <v>651</v>
      </c>
      <c r="W947" s="434" t="s">
        <v>651</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outlineLevel="3" x14ac:dyDescent="0.35">
      <c r="A948" s="243"/>
      <c r="B948" s="252"/>
      <c r="C948" s="245">
        <f t="shared" si="210"/>
        <v>4</v>
      </c>
      <c r="D948" s="268"/>
      <c r="E948" s="325">
        <v>15</v>
      </c>
      <c r="F948" s="319" t="b">
        <f t="shared" si="209"/>
        <v>1</v>
      </c>
      <c r="G948" s="268"/>
      <c r="H948" s="426" t="s">
        <v>676</v>
      </c>
      <c r="I948" s="426"/>
      <c r="J948" s="407" t="s">
        <v>650</v>
      </c>
      <c r="K948" s="427" t="str">
        <f t="shared" si="207"/>
        <v>-</v>
      </c>
      <c r="L948" s="428" t="s">
        <v>651</v>
      </c>
      <c r="M948" s="428" t="s">
        <v>651</v>
      </c>
      <c r="N948" s="428" t="s">
        <v>651</v>
      </c>
      <c r="O948" s="428" t="s">
        <v>651</v>
      </c>
      <c r="P948" s="428" t="s">
        <v>651</v>
      </c>
      <c r="Q948" s="428" t="s">
        <v>651</v>
      </c>
      <c r="R948" s="428" t="s">
        <v>651</v>
      </c>
      <c r="S948" s="428" t="s">
        <v>651</v>
      </c>
      <c r="T948" s="428" t="s">
        <v>651</v>
      </c>
      <c r="U948" s="428" t="s">
        <v>651</v>
      </c>
      <c r="V948" s="428" t="s">
        <v>651</v>
      </c>
      <c r="W948" s="428" t="s">
        <v>651</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t="15" customHeight="1" outlineLevel="3" x14ac:dyDescent="0.35">
      <c r="A949" s="243"/>
      <c r="B949" s="252"/>
      <c r="C949" s="245">
        <f t="shared" si="210"/>
        <v>4</v>
      </c>
      <c r="D949" s="268"/>
      <c r="E949" s="429">
        <f>E948</f>
        <v>15</v>
      </c>
      <c r="F949" s="319" t="b">
        <f t="shared" si="209"/>
        <v>1</v>
      </c>
      <c r="G949" s="268"/>
      <c r="H949" s="901" t="s">
        <v>677</v>
      </c>
      <c r="I949" s="902"/>
      <c r="J949" s="430" t="s">
        <v>653</v>
      </c>
      <c r="K949" s="431" t="str">
        <f t="shared" si="207"/>
        <v>-</v>
      </c>
      <c r="L949" s="432" t="s">
        <v>651</v>
      </c>
      <c r="M949" s="432" t="s">
        <v>651</v>
      </c>
      <c r="N949" s="432" t="s">
        <v>651</v>
      </c>
      <c r="O949" s="432" t="s">
        <v>651</v>
      </c>
      <c r="P949" s="432" t="s">
        <v>651</v>
      </c>
      <c r="Q949" s="315">
        <f>INT(150/7)+2</f>
        <v>23</v>
      </c>
      <c r="R949" s="432" t="s">
        <v>651</v>
      </c>
      <c r="S949" s="315" t="b">
        <v>1</v>
      </c>
      <c r="T949" s="432" t="s">
        <v>651</v>
      </c>
      <c r="U949" s="432" t="s">
        <v>651</v>
      </c>
      <c r="V949" s="432" t="s">
        <v>651</v>
      </c>
      <c r="W949" s="432" t="s">
        <v>651</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outlineLevel="3" x14ac:dyDescent="0.35">
      <c r="A950" s="243"/>
      <c r="B950" s="252"/>
      <c r="C950" s="245">
        <f t="shared" si="210"/>
        <v>4</v>
      </c>
      <c r="D950" s="268"/>
      <c r="E950" s="429">
        <f>E949</f>
        <v>15</v>
      </c>
      <c r="F950" s="319" t="b">
        <f t="shared" si="209"/>
        <v>1</v>
      </c>
      <c r="G950" s="268"/>
      <c r="H950" s="903"/>
      <c r="I950" s="904"/>
      <c r="J950" s="430" t="s">
        <v>654</v>
      </c>
      <c r="K950" s="431" t="str">
        <f t="shared" si="207"/>
        <v>-</v>
      </c>
      <c r="L950" s="432" t="s">
        <v>655</v>
      </c>
      <c r="M950" s="432" t="s">
        <v>655</v>
      </c>
      <c r="N950" s="432" t="s">
        <v>655</v>
      </c>
      <c r="O950" s="432" t="s">
        <v>655</v>
      </c>
      <c r="P950" s="432" t="s">
        <v>655</v>
      </c>
      <c r="Q950" s="432" t="s">
        <v>655</v>
      </c>
      <c r="R950" s="432" t="s">
        <v>655</v>
      </c>
      <c r="S950" s="432" t="s">
        <v>655</v>
      </c>
      <c r="T950" s="432" t="s">
        <v>655</v>
      </c>
      <c r="U950" s="432" t="s">
        <v>655</v>
      </c>
      <c r="V950" s="432" t="s">
        <v>655</v>
      </c>
      <c r="W950" s="315">
        <v>0.8</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outlineLevel="3" x14ac:dyDescent="0.35">
      <c r="A951" s="243"/>
      <c r="B951" s="252"/>
      <c r="C951" s="245">
        <f t="shared" si="210"/>
        <v>4</v>
      </c>
      <c r="D951" s="268"/>
      <c r="E951" s="429">
        <f>E950</f>
        <v>15</v>
      </c>
      <c r="F951" s="319" t="b">
        <f t="shared" si="209"/>
        <v>1</v>
      </c>
      <c r="G951" s="268"/>
      <c r="H951" s="905"/>
      <c r="I951" s="906"/>
      <c r="J951" s="415" t="s">
        <v>656</v>
      </c>
      <c r="K951" s="433" t="str">
        <f t="shared" si="207"/>
        <v>-</v>
      </c>
      <c r="L951" s="430" t="s">
        <v>651</v>
      </c>
      <c r="M951" s="430" t="s">
        <v>651</v>
      </c>
      <c r="N951" s="430" t="s">
        <v>651</v>
      </c>
      <c r="O951" s="430" t="s">
        <v>651</v>
      </c>
      <c r="P951" s="430" t="s">
        <v>651</v>
      </c>
      <c r="Q951" s="430" t="s">
        <v>651</v>
      </c>
      <c r="R951" s="430" t="s">
        <v>651</v>
      </c>
      <c r="S951" s="430" t="s">
        <v>651</v>
      </c>
      <c r="T951" s="430" t="s">
        <v>651</v>
      </c>
      <c r="U951" s="430" t="s">
        <v>651</v>
      </c>
      <c r="V951" s="434" t="s">
        <v>651</v>
      </c>
      <c r="W951" s="434" t="s">
        <v>651</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outlineLevel="3" x14ac:dyDescent="0.35">
      <c r="A952" s="243"/>
      <c r="B952" s="252"/>
      <c r="C952" s="245">
        <f t="shared" si="210"/>
        <v>4</v>
      </c>
      <c r="D952" s="268"/>
      <c r="E952" s="325">
        <v>16</v>
      </c>
      <c r="F952" s="319" t="b">
        <f t="shared" ref="F952:F983" si="211">COUNTIFS($L952:$W952,"-")&lt;&gt;COUNTA($L952:$W952)</f>
        <v>1</v>
      </c>
      <c r="G952" s="268"/>
      <c r="H952" s="426" t="s">
        <v>678</v>
      </c>
      <c r="I952" s="426"/>
      <c r="J952" s="407" t="s">
        <v>650</v>
      </c>
      <c r="K952" s="427" t="str">
        <f t="shared" si="207"/>
        <v>-</v>
      </c>
      <c r="L952" s="428" t="s">
        <v>651</v>
      </c>
      <c r="M952" s="428" t="s">
        <v>651</v>
      </c>
      <c r="N952" s="428" t="s">
        <v>651</v>
      </c>
      <c r="O952" s="428" t="s">
        <v>651</v>
      </c>
      <c r="P952" s="428" t="s">
        <v>651</v>
      </c>
      <c r="Q952" s="428" t="s">
        <v>651</v>
      </c>
      <c r="R952" s="428" t="s">
        <v>651</v>
      </c>
      <c r="S952" s="428" t="s">
        <v>651</v>
      </c>
      <c r="T952" s="428" t="s">
        <v>651</v>
      </c>
      <c r="U952" s="428" t="s">
        <v>651</v>
      </c>
      <c r="V952" s="428" t="s">
        <v>651</v>
      </c>
      <c r="W952" s="428" t="s">
        <v>651</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outlineLevel="3" x14ac:dyDescent="0.35">
      <c r="A953" s="243"/>
      <c r="B953" s="252"/>
      <c r="C953" s="245">
        <f t="shared" si="210"/>
        <v>4</v>
      </c>
      <c r="D953" s="268"/>
      <c r="E953" s="429">
        <f>E952</f>
        <v>16</v>
      </c>
      <c r="F953" s="319" t="b">
        <f t="shared" si="211"/>
        <v>1</v>
      </c>
      <c r="G953" s="268"/>
      <c r="H953" s="901"/>
      <c r="I953" s="902"/>
      <c r="J953" s="430" t="s">
        <v>653</v>
      </c>
      <c r="K953" s="431" t="str">
        <f t="shared" ref="K953:K995" si="212">IF(L953&lt;0,"-",IFERROR(DATE(2019,1,($L953)*7+1),"-"))</f>
        <v>-</v>
      </c>
      <c r="L953" s="432" t="s">
        <v>651</v>
      </c>
      <c r="M953" s="432" t="s">
        <v>651</v>
      </c>
      <c r="N953" s="432" t="s">
        <v>651</v>
      </c>
      <c r="O953" s="432" t="s">
        <v>651</v>
      </c>
      <c r="P953" s="432" t="s">
        <v>651</v>
      </c>
      <c r="Q953" s="432" t="s">
        <v>651</v>
      </c>
      <c r="R953" s="315">
        <v>0</v>
      </c>
      <c r="S953" s="315" t="b">
        <v>1</v>
      </c>
      <c r="T953" s="432" t="s">
        <v>651</v>
      </c>
      <c r="U953" s="432" t="s">
        <v>651</v>
      </c>
      <c r="V953" s="432" t="s">
        <v>651</v>
      </c>
      <c r="W953" s="432" t="s">
        <v>651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outlineLevel="3" x14ac:dyDescent="0.35">
      <c r="A954" s="243"/>
      <c r="B954" s="252"/>
      <c r="C954" s="245">
        <f t="shared" si="210"/>
        <v>4</v>
      </c>
      <c r="D954" s="268"/>
      <c r="E954" s="429">
        <f>E953</f>
        <v>16</v>
      </c>
      <c r="F954" s="319" t="b">
        <f t="shared" si="211"/>
        <v>1</v>
      </c>
      <c r="G954" s="268"/>
      <c r="H954" s="903"/>
      <c r="I954" s="904"/>
      <c r="J954" s="430" t="s">
        <v>654</v>
      </c>
      <c r="K954" s="431" t="str">
        <f t="shared" si="212"/>
        <v>-</v>
      </c>
      <c r="L954" s="432" t="s">
        <v>655</v>
      </c>
      <c r="M954" s="432">
        <v>42</v>
      </c>
      <c r="N954" s="432" t="s">
        <v>655</v>
      </c>
      <c r="O954" s="432" t="s">
        <v>655</v>
      </c>
      <c r="P954" s="432" t="s">
        <v>655</v>
      </c>
      <c r="Q954" s="432" t="s">
        <v>655</v>
      </c>
      <c r="R954" s="432" t="s">
        <v>655</v>
      </c>
      <c r="S954" s="432" t="s">
        <v>655</v>
      </c>
      <c r="T954" s="432" t="s">
        <v>655</v>
      </c>
      <c r="U954" s="432" t="s">
        <v>655</v>
      </c>
      <c r="V954" s="432" t="s">
        <v>655</v>
      </c>
      <c r="W954" s="432" t="s">
        <v>655</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outlineLevel="3" x14ac:dyDescent="0.35">
      <c r="A955" s="243"/>
      <c r="B955" s="252"/>
      <c r="C955" s="245">
        <f t="shared" si="210"/>
        <v>4</v>
      </c>
      <c r="D955" s="268"/>
      <c r="E955" s="429">
        <f>E954</f>
        <v>16</v>
      </c>
      <c r="F955" s="319" t="b">
        <f t="shared" si="211"/>
        <v>1</v>
      </c>
      <c r="G955" s="268"/>
      <c r="H955" s="905"/>
      <c r="I955" s="906"/>
      <c r="J955" s="415" t="s">
        <v>656</v>
      </c>
      <c r="K955" s="433" t="str">
        <f t="shared" si="212"/>
        <v>-</v>
      </c>
      <c r="L955" s="430" t="s">
        <v>651</v>
      </c>
      <c r="M955" s="430" t="s">
        <v>651</v>
      </c>
      <c r="N955" s="430" t="s">
        <v>651</v>
      </c>
      <c r="O955" s="430" t="s">
        <v>651</v>
      </c>
      <c r="P955" s="430" t="s">
        <v>651</v>
      </c>
      <c r="Q955" s="430" t="s">
        <v>651</v>
      </c>
      <c r="R955" s="430" t="s">
        <v>651</v>
      </c>
      <c r="S955" s="430" t="s">
        <v>651</v>
      </c>
      <c r="T955" s="430" t="s">
        <v>651</v>
      </c>
      <c r="U955" s="430" t="s">
        <v>651</v>
      </c>
      <c r="V955" s="434" t="s">
        <v>651</v>
      </c>
      <c r="W955" s="434" t="s">
        <v>651</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outlineLevel="3" x14ac:dyDescent="0.35">
      <c r="A956" s="243"/>
      <c r="B956" s="252"/>
      <c r="C956" s="245">
        <f t="shared" ref="C956:C987" si="213">INT($C$876)+3</f>
        <v>4</v>
      </c>
      <c r="D956" s="268"/>
      <c r="E956" s="325">
        <v>17</v>
      </c>
      <c r="F956" s="319" t="b">
        <f t="shared" si="211"/>
        <v>1</v>
      </c>
      <c r="G956" s="268"/>
      <c r="H956" s="426" t="s">
        <v>679</v>
      </c>
      <c r="I956" s="426"/>
      <c r="J956" s="407" t="s">
        <v>650</v>
      </c>
      <c r="K956" s="427" t="str">
        <f t="shared" si="212"/>
        <v>-</v>
      </c>
      <c r="L956" s="428" t="s">
        <v>651</v>
      </c>
      <c r="M956" s="435">
        <v>42</v>
      </c>
      <c r="N956" s="428" t="s">
        <v>651</v>
      </c>
      <c r="O956" s="428" t="s">
        <v>651</v>
      </c>
      <c r="P956" s="428" t="s">
        <v>651</v>
      </c>
      <c r="Q956" s="428" t="s">
        <v>651</v>
      </c>
      <c r="R956" s="428" t="s">
        <v>651</v>
      </c>
      <c r="S956" s="428" t="s">
        <v>651</v>
      </c>
      <c r="T956" s="428" t="s">
        <v>651</v>
      </c>
      <c r="U956" s="428" t="s">
        <v>651</v>
      </c>
      <c r="V956" s="428" t="s">
        <v>651</v>
      </c>
      <c r="W956" s="428" t="s">
        <v>651</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t="15" customHeight="1" outlineLevel="3" x14ac:dyDescent="0.35">
      <c r="A957" s="243"/>
      <c r="B957" s="252"/>
      <c r="C957" s="245">
        <f t="shared" si="213"/>
        <v>4</v>
      </c>
      <c r="D957" s="268"/>
      <c r="E957" s="429">
        <f>E956</f>
        <v>17</v>
      </c>
      <c r="F957" s="319" t="b">
        <f t="shared" si="211"/>
        <v>1</v>
      </c>
      <c r="G957" s="268"/>
      <c r="H957" s="901" t="s">
        <v>680</v>
      </c>
      <c r="I957" s="902"/>
      <c r="J957" s="430" t="s">
        <v>653</v>
      </c>
      <c r="K957" s="431" t="str">
        <f t="shared" si="212"/>
        <v>-</v>
      </c>
      <c r="L957" s="432" t="s">
        <v>651</v>
      </c>
      <c r="M957" s="432" t="s">
        <v>651</v>
      </c>
      <c r="N957" s="432" t="s">
        <v>651</v>
      </c>
      <c r="O957" s="432" t="s">
        <v>651</v>
      </c>
      <c r="P957" s="432" t="s">
        <v>651</v>
      </c>
      <c r="Q957" s="432" t="s">
        <v>651</v>
      </c>
      <c r="R957" s="315">
        <v>0</v>
      </c>
      <c r="S957" s="432" t="s">
        <v>651</v>
      </c>
      <c r="T957" s="432" t="s">
        <v>651</v>
      </c>
      <c r="U957" s="432" t="s">
        <v>651</v>
      </c>
      <c r="V957" s="432" t="s">
        <v>651</v>
      </c>
      <c r="W957" s="432" t="s">
        <v>651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outlineLevel="3" x14ac:dyDescent="0.35">
      <c r="A958" s="243"/>
      <c r="B958" s="252"/>
      <c r="C958" s="245">
        <f t="shared" si="213"/>
        <v>4</v>
      </c>
      <c r="D958" s="268"/>
      <c r="E958" s="429">
        <f>E957</f>
        <v>17</v>
      </c>
      <c r="F958" s="319" t="b">
        <f t="shared" si="211"/>
        <v>1</v>
      </c>
      <c r="G958" s="268"/>
      <c r="H958" s="903"/>
      <c r="I958" s="904"/>
      <c r="J958" s="430" t="s">
        <v>654</v>
      </c>
      <c r="K958" s="431" t="str">
        <f t="shared" si="212"/>
        <v>-</v>
      </c>
      <c r="L958" s="432" t="s">
        <v>655</v>
      </c>
      <c r="M958" s="432" t="s">
        <v>655</v>
      </c>
      <c r="N958" s="432" t="s">
        <v>655</v>
      </c>
      <c r="O958" s="432" t="s">
        <v>655</v>
      </c>
      <c r="P958" s="432" t="s">
        <v>655</v>
      </c>
      <c r="Q958" s="432" t="s">
        <v>655</v>
      </c>
      <c r="R958" s="432" t="s">
        <v>655</v>
      </c>
      <c r="S958" s="432" t="s">
        <v>655</v>
      </c>
      <c r="T958" s="432" t="s">
        <v>655</v>
      </c>
      <c r="U958" s="432" t="s">
        <v>655</v>
      </c>
      <c r="V958" s="432" t="s">
        <v>655</v>
      </c>
      <c r="W958" s="432" t="s">
        <v>655</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outlineLevel="3" x14ac:dyDescent="0.35">
      <c r="A959" s="243"/>
      <c r="B959" s="252"/>
      <c r="C959" s="245">
        <f t="shared" si="213"/>
        <v>4</v>
      </c>
      <c r="D959" s="268"/>
      <c r="E959" s="429">
        <f>E958</f>
        <v>17</v>
      </c>
      <c r="F959" s="319" t="b">
        <f t="shared" si="211"/>
        <v>1</v>
      </c>
      <c r="G959" s="268"/>
      <c r="H959" s="905"/>
      <c r="I959" s="906"/>
      <c r="J959" s="415" t="s">
        <v>656</v>
      </c>
      <c r="K959" s="433" t="str">
        <f t="shared" si="212"/>
        <v>-</v>
      </c>
      <c r="L959" s="430" t="s">
        <v>651</v>
      </c>
      <c r="M959" s="430" t="s">
        <v>651</v>
      </c>
      <c r="N959" s="430" t="s">
        <v>651</v>
      </c>
      <c r="O959" s="430" t="s">
        <v>651</v>
      </c>
      <c r="P959" s="430" t="s">
        <v>651</v>
      </c>
      <c r="Q959" s="430" t="s">
        <v>651</v>
      </c>
      <c r="R959" s="430" t="s">
        <v>651</v>
      </c>
      <c r="S959" s="430" t="s">
        <v>651</v>
      </c>
      <c r="T959" s="430" t="s">
        <v>651</v>
      </c>
      <c r="U959" s="430" t="s">
        <v>651</v>
      </c>
      <c r="V959" s="434" t="s">
        <v>651</v>
      </c>
      <c r="W959" s="434" t="s">
        <v>651</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outlineLevel="3" x14ac:dyDescent="0.35">
      <c r="A960" s="243"/>
      <c r="B960" s="252"/>
      <c r="C960" s="245">
        <f t="shared" si="213"/>
        <v>4</v>
      </c>
      <c r="D960" s="268"/>
      <c r="E960" s="325">
        <v>18</v>
      </c>
      <c r="F960" s="319" t="b">
        <f t="shared" si="211"/>
        <v>1</v>
      </c>
      <c r="G960" s="268"/>
      <c r="H960" s="426" t="s">
        <v>681</v>
      </c>
      <c r="I960" s="426"/>
      <c r="J960" s="407" t="s">
        <v>650</v>
      </c>
      <c r="K960" s="427" t="str">
        <f t="shared" si="212"/>
        <v>-</v>
      </c>
      <c r="L960" s="428" t="s">
        <v>651</v>
      </c>
      <c r="M960" s="428" t="s">
        <v>651</v>
      </c>
      <c r="N960" s="428" t="s">
        <v>651</v>
      </c>
      <c r="O960" s="428" t="s">
        <v>651</v>
      </c>
      <c r="P960" s="428" t="s">
        <v>651</v>
      </c>
      <c r="Q960" s="428" t="s">
        <v>651</v>
      </c>
      <c r="R960" s="428" t="s">
        <v>651</v>
      </c>
      <c r="S960" s="428" t="s">
        <v>651</v>
      </c>
      <c r="T960" s="428" t="s">
        <v>651</v>
      </c>
      <c r="U960" s="428" t="s">
        <v>651</v>
      </c>
      <c r="V960" s="428" t="s">
        <v>651</v>
      </c>
      <c r="W960" s="428" t="s">
        <v>651</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t="15" customHeight="1" outlineLevel="3" x14ac:dyDescent="0.35">
      <c r="A961" s="243"/>
      <c r="B961" s="252"/>
      <c r="C961" s="245">
        <f t="shared" si="213"/>
        <v>4</v>
      </c>
      <c r="D961" s="268"/>
      <c r="E961" s="429">
        <f>E960</f>
        <v>18</v>
      </c>
      <c r="F961" s="319" t="b">
        <f t="shared" si="211"/>
        <v>1</v>
      </c>
      <c r="G961" s="268"/>
      <c r="H961" s="901" t="s">
        <v>682</v>
      </c>
      <c r="I961" s="902"/>
      <c r="J961" s="430" t="s">
        <v>653</v>
      </c>
      <c r="K961" s="431" t="str">
        <f t="shared" si="212"/>
        <v>-</v>
      </c>
      <c r="L961" s="432" t="s">
        <v>651</v>
      </c>
      <c r="M961" s="432" t="s">
        <v>651</v>
      </c>
      <c r="N961" s="432" t="s">
        <v>651</v>
      </c>
      <c r="O961" s="315">
        <v>1</v>
      </c>
      <c r="P961" s="432" t="s">
        <v>651</v>
      </c>
      <c r="Q961" s="432" t="s">
        <v>651</v>
      </c>
      <c r="R961" s="432" t="s">
        <v>651</v>
      </c>
      <c r="S961" s="432" t="s">
        <v>651</v>
      </c>
      <c r="T961" s="432" t="s">
        <v>651</v>
      </c>
      <c r="U961" s="432" t="s">
        <v>651</v>
      </c>
      <c r="V961" s="432" t="s">
        <v>651</v>
      </c>
      <c r="W961" s="432" t="s">
        <v>651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outlineLevel="3" x14ac:dyDescent="0.35">
      <c r="A962" s="243"/>
      <c r="B962" s="252"/>
      <c r="C962" s="245">
        <f t="shared" si="213"/>
        <v>4</v>
      </c>
      <c r="D962" s="268"/>
      <c r="E962" s="429">
        <f>E961</f>
        <v>18</v>
      </c>
      <c r="F962" s="319" t="b">
        <f t="shared" si="211"/>
        <v>1</v>
      </c>
      <c r="G962" s="268"/>
      <c r="H962" s="903"/>
      <c r="I962" s="904"/>
      <c r="J962" s="430" t="s">
        <v>654</v>
      </c>
      <c r="K962" s="431" t="str">
        <f t="shared" si="212"/>
        <v>-</v>
      </c>
      <c r="L962" s="432" t="s">
        <v>655</v>
      </c>
      <c r="M962" s="315">
        <v>38</v>
      </c>
      <c r="N962" s="432" t="s">
        <v>655</v>
      </c>
      <c r="O962" s="432" t="s">
        <v>655</v>
      </c>
      <c r="P962" s="432" t="s">
        <v>655</v>
      </c>
      <c r="Q962" s="432" t="s">
        <v>655</v>
      </c>
      <c r="R962" s="432" t="s">
        <v>655</v>
      </c>
      <c r="S962" s="432" t="s">
        <v>655</v>
      </c>
      <c r="T962" s="432" t="s">
        <v>655</v>
      </c>
      <c r="U962" s="432" t="s">
        <v>655</v>
      </c>
      <c r="V962" s="432" t="s">
        <v>655</v>
      </c>
      <c r="W962" s="432" t="s">
        <v>655</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outlineLevel="3" x14ac:dyDescent="0.35">
      <c r="A963" s="243"/>
      <c r="B963" s="252"/>
      <c r="C963" s="245">
        <f t="shared" si="213"/>
        <v>4</v>
      </c>
      <c r="D963" s="268"/>
      <c r="E963" s="429">
        <f>E962</f>
        <v>18</v>
      </c>
      <c r="F963" s="319" t="b">
        <f t="shared" si="211"/>
        <v>1</v>
      </c>
      <c r="G963" s="268"/>
      <c r="H963" s="905"/>
      <c r="I963" s="906"/>
      <c r="J963" s="415" t="s">
        <v>656</v>
      </c>
      <c r="K963" s="433" t="str">
        <f t="shared" si="212"/>
        <v>-</v>
      </c>
      <c r="L963" s="430" t="s">
        <v>651</v>
      </c>
      <c r="M963" s="430" t="s">
        <v>651</v>
      </c>
      <c r="N963" s="430" t="s">
        <v>651</v>
      </c>
      <c r="O963" s="430" t="s">
        <v>651</v>
      </c>
      <c r="P963" s="430" t="s">
        <v>651</v>
      </c>
      <c r="Q963" s="430" t="s">
        <v>651</v>
      </c>
      <c r="R963" s="430" t="s">
        <v>651</v>
      </c>
      <c r="S963" s="430" t="s">
        <v>651</v>
      </c>
      <c r="T963" s="430" t="s">
        <v>651</v>
      </c>
      <c r="U963" s="430" t="s">
        <v>651</v>
      </c>
      <c r="V963" s="434" t="s">
        <v>651</v>
      </c>
      <c r="W963" s="434" t="s">
        <v>651</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outlineLevel="3" x14ac:dyDescent="0.35">
      <c r="A964" s="243"/>
      <c r="B964" s="252"/>
      <c r="C964" s="245">
        <f t="shared" si="213"/>
        <v>4</v>
      </c>
      <c r="D964" s="268"/>
      <c r="E964" s="325">
        <v>19</v>
      </c>
      <c r="F964" s="319" t="b">
        <f t="shared" si="211"/>
        <v>1</v>
      </c>
      <c r="G964" s="268"/>
      <c r="H964" s="426" t="s">
        <v>683</v>
      </c>
      <c r="I964" s="426"/>
      <c r="J964" s="407" t="s">
        <v>650</v>
      </c>
      <c r="K964" s="427" t="str">
        <f t="shared" si="212"/>
        <v>-</v>
      </c>
      <c r="L964" s="428" t="s">
        <v>651</v>
      </c>
      <c r="M964" s="428" t="s">
        <v>651</v>
      </c>
      <c r="N964" s="428" t="s">
        <v>651</v>
      </c>
      <c r="O964" s="428" t="s">
        <v>651</v>
      </c>
      <c r="P964" s="428" t="s">
        <v>651</v>
      </c>
      <c r="Q964" s="428" t="s">
        <v>651</v>
      </c>
      <c r="R964" s="428" t="s">
        <v>651</v>
      </c>
      <c r="S964" s="428" t="s">
        <v>651</v>
      </c>
      <c r="T964" s="428" t="s">
        <v>651</v>
      </c>
      <c r="U964" s="428" t="s">
        <v>651</v>
      </c>
      <c r="V964" s="428" t="s">
        <v>651</v>
      </c>
      <c r="W964" s="428" t="s">
        <v>651</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t="15" customHeight="1" outlineLevel="3" x14ac:dyDescent="0.35">
      <c r="A965" s="243"/>
      <c r="B965" s="252"/>
      <c r="C965" s="245">
        <f t="shared" si="213"/>
        <v>4</v>
      </c>
      <c r="D965" s="268"/>
      <c r="E965" s="429">
        <f>E964</f>
        <v>19</v>
      </c>
      <c r="F965" s="319" t="b">
        <f t="shared" si="211"/>
        <v>1</v>
      </c>
      <c r="G965" s="268"/>
      <c r="H965" s="901" t="s">
        <v>684</v>
      </c>
      <c r="I965" s="902"/>
      <c r="J965" s="430" t="s">
        <v>653</v>
      </c>
      <c r="K965" s="431">
        <f t="shared" si="212"/>
        <v>43543</v>
      </c>
      <c r="L965" s="315">
        <v>11</v>
      </c>
      <c r="M965" s="432" t="s">
        <v>651</v>
      </c>
      <c r="N965" s="432" t="s">
        <v>651</v>
      </c>
      <c r="O965" s="432" t="s">
        <v>651</v>
      </c>
      <c r="P965" s="432" t="s">
        <v>651</v>
      </c>
      <c r="Q965" s="432" t="s">
        <v>651</v>
      </c>
      <c r="R965" s="432" t="s">
        <v>651</v>
      </c>
      <c r="S965" s="432" t="s">
        <v>651</v>
      </c>
      <c r="T965" s="432" t="s">
        <v>651</v>
      </c>
      <c r="U965" s="432" t="s">
        <v>651</v>
      </c>
      <c r="V965" s="432" t="s">
        <v>651</v>
      </c>
      <c r="W965" s="432" t="s">
        <v>651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outlineLevel="3" x14ac:dyDescent="0.35">
      <c r="A966" s="243"/>
      <c r="B966" s="252"/>
      <c r="C966" s="245">
        <f t="shared" si="213"/>
        <v>4</v>
      </c>
      <c r="D966" s="268"/>
      <c r="E966" s="429">
        <f>E965</f>
        <v>19</v>
      </c>
      <c r="F966" s="319" t="b">
        <f t="shared" si="211"/>
        <v>1</v>
      </c>
      <c r="G966" s="268"/>
      <c r="H966" s="903"/>
      <c r="I966" s="904"/>
      <c r="J966" s="430" t="s">
        <v>654</v>
      </c>
      <c r="K966" s="431" t="str">
        <f t="shared" si="212"/>
        <v>-</v>
      </c>
      <c r="L966" s="432" t="s">
        <v>655</v>
      </c>
      <c r="M966" s="432" t="s">
        <v>655</v>
      </c>
      <c r="N966" s="315">
        <v>20</v>
      </c>
      <c r="O966" s="315">
        <v>3</v>
      </c>
      <c r="P966" s="432" t="s">
        <v>655</v>
      </c>
      <c r="Q966" s="432" t="s">
        <v>655</v>
      </c>
      <c r="R966" s="432" t="s">
        <v>655</v>
      </c>
      <c r="S966" s="432" t="s">
        <v>655</v>
      </c>
      <c r="T966" s="432" t="s">
        <v>655</v>
      </c>
      <c r="U966" s="432" t="s">
        <v>655</v>
      </c>
      <c r="V966" s="432" t="s">
        <v>655</v>
      </c>
      <c r="W966" s="315">
        <v>0.1</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outlineLevel="3" x14ac:dyDescent="0.35">
      <c r="A967" s="243"/>
      <c r="B967" s="252"/>
      <c r="C967" s="245">
        <f t="shared" si="213"/>
        <v>4</v>
      </c>
      <c r="D967" s="268"/>
      <c r="E967" s="429">
        <f>E966</f>
        <v>19</v>
      </c>
      <c r="F967" s="319" t="b">
        <f t="shared" si="211"/>
        <v>1</v>
      </c>
      <c r="G967" s="268"/>
      <c r="H967" s="905"/>
      <c r="I967" s="906"/>
      <c r="J967" s="415" t="s">
        <v>656</v>
      </c>
      <c r="K967" s="433" t="str">
        <f t="shared" si="212"/>
        <v>-</v>
      </c>
      <c r="L967" s="430" t="s">
        <v>651</v>
      </c>
      <c r="M967" s="430" t="s">
        <v>651</v>
      </c>
      <c r="N967" s="430" t="s">
        <v>651</v>
      </c>
      <c r="O967" s="430" t="s">
        <v>651</v>
      </c>
      <c r="P967" s="430" t="s">
        <v>651</v>
      </c>
      <c r="Q967" s="430" t="s">
        <v>651</v>
      </c>
      <c r="R967" s="430" t="s">
        <v>651</v>
      </c>
      <c r="S967" s="430" t="s">
        <v>651</v>
      </c>
      <c r="T967" s="430" t="s">
        <v>651</v>
      </c>
      <c r="U967" s="430" t="s">
        <v>651</v>
      </c>
      <c r="V967" s="434" t="s">
        <v>651</v>
      </c>
      <c r="W967" s="438">
        <v>0.75</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outlineLevel="3" x14ac:dyDescent="0.35">
      <c r="A968" s="243"/>
      <c r="B968" s="252"/>
      <c r="C968" s="245">
        <f t="shared" si="213"/>
        <v>4</v>
      </c>
      <c r="D968" s="268"/>
      <c r="E968" s="325">
        <v>20</v>
      </c>
      <c r="F968" s="319" t="b">
        <f t="shared" si="211"/>
        <v>1</v>
      </c>
      <c r="G968" s="268"/>
      <c r="H968" s="426" t="s">
        <v>685</v>
      </c>
      <c r="I968" s="426"/>
      <c r="J968" s="407" t="s">
        <v>650</v>
      </c>
      <c r="K968" s="427" t="str">
        <f t="shared" si="212"/>
        <v>-</v>
      </c>
      <c r="L968" s="428" t="s">
        <v>651</v>
      </c>
      <c r="M968" s="428" t="s">
        <v>651</v>
      </c>
      <c r="N968" s="428" t="s">
        <v>651</v>
      </c>
      <c r="O968" s="428" t="s">
        <v>651</v>
      </c>
      <c r="P968" s="428" t="s">
        <v>651</v>
      </c>
      <c r="Q968" s="428" t="s">
        <v>651</v>
      </c>
      <c r="R968" s="428" t="s">
        <v>651</v>
      </c>
      <c r="S968" s="428" t="s">
        <v>651</v>
      </c>
      <c r="T968" s="428" t="s">
        <v>651</v>
      </c>
      <c r="U968" s="428" t="s">
        <v>651</v>
      </c>
      <c r="V968" s="428" t="s">
        <v>651</v>
      </c>
      <c r="W968" s="428" t="s">
        <v>651</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t="15" customHeight="1" outlineLevel="3" x14ac:dyDescent="0.35">
      <c r="A969" s="243"/>
      <c r="B969" s="252"/>
      <c r="C969" s="245">
        <f t="shared" si="213"/>
        <v>4</v>
      </c>
      <c r="D969" s="268"/>
      <c r="E969" s="429">
        <f>E968</f>
        <v>20</v>
      </c>
      <c r="F969" s="319" t="b">
        <f t="shared" si="211"/>
        <v>1</v>
      </c>
      <c r="G969" s="268"/>
      <c r="H969" s="901" t="s">
        <v>686</v>
      </c>
      <c r="I969" s="902"/>
      <c r="J969" s="430" t="s">
        <v>653</v>
      </c>
      <c r="K969" s="431">
        <f t="shared" si="212"/>
        <v>43718</v>
      </c>
      <c r="L969" s="315">
        <v>36</v>
      </c>
      <c r="M969" s="432" t="s">
        <v>651</v>
      </c>
      <c r="N969" s="432" t="s">
        <v>651</v>
      </c>
      <c r="O969" s="432" t="s">
        <v>651</v>
      </c>
      <c r="P969" s="432" t="s">
        <v>651</v>
      </c>
      <c r="Q969" s="432" t="s">
        <v>651</v>
      </c>
      <c r="R969" s="432" t="s">
        <v>651</v>
      </c>
      <c r="S969" s="432" t="s">
        <v>651</v>
      </c>
      <c r="T969" s="432" t="s">
        <v>651</v>
      </c>
      <c r="U969" s="432" t="s">
        <v>651</v>
      </c>
      <c r="V969" s="432" t="s">
        <v>651</v>
      </c>
      <c r="W969" s="432" t="s">
        <v>651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outlineLevel="3" x14ac:dyDescent="0.35">
      <c r="A970" s="243"/>
      <c r="B970" s="252"/>
      <c r="C970" s="245">
        <f t="shared" si="213"/>
        <v>4</v>
      </c>
      <c r="D970" s="268"/>
      <c r="E970" s="429">
        <f>E969</f>
        <v>20</v>
      </c>
      <c r="F970" s="319" t="b">
        <f t="shared" si="211"/>
        <v>1</v>
      </c>
      <c r="G970" s="268"/>
      <c r="H970" s="903"/>
      <c r="I970" s="904"/>
      <c r="J970" s="430" t="s">
        <v>654</v>
      </c>
      <c r="K970" s="431" t="str">
        <f t="shared" si="212"/>
        <v>-</v>
      </c>
      <c r="L970" s="432" t="s">
        <v>655</v>
      </c>
      <c r="M970" s="432" t="s">
        <v>655</v>
      </c>
      <c r="N970" s="315">
        <v>20</v>
      </c>
      <c r="O970" s="315">
        <v>6</v>
      </c>
      <c r="P970" s="432" t="s">
        <v>655</v>
      </c>
      <c r="Q970" s="432" t="s">
        <v>655</v>
      </c>
      <c r="R970" s="432" t="s">
        <v>655</v>
      </c>
      <c r="S970" s="432" t="s">
        <v>655</v>
      </c>
      <c r="T970" s="432" t="s">
        <v>655</v>
      </c>
      <c r="U970" s="432" t="s">
        <v>655</v>
      </c>
      <c r="V970" s="432" t="s">
        <v>655</v>
      </c>
      <c r="W970" s="315">
        <v>0.1</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outlineLevel="3" x14ac:dyDescent="0.35">
      <c r="A971" s="243"/>
      <c r="B971" s="252"/>
      <c r="C971" s="245">
        <f t="shared" si="213"/>
        <v>4</v>
      </c>
      <c r="D971" s="268"/>
      <c r="E971" s="429">
        <f>E970</f>
        <v>20</v>
      </c>
      <c r="F971" s="319" t="b">
        <f t="shared" si="211"/>
        <v>1</v>
      </c>
      <c r="G971" s="268"/>
      <c r="H971" s="905"/>
      <c r="I971" s="906"/>
      <c r="J971" s="415" t="s">
        <v>656</v>
      </c>
      <c r="K971" s="433" t="str">
        <f t="shared" si="212"/>
        <v>-</v>
      </c>
      <c r="L971" s="430" t="s">
        <v>651</v>
      </c>
      <c r="M971" s="430" t="s">
        <v>651</v>
      </c>
      <c r="N971" s="430" t="s">
        <v>651</v>
      </c>
      <c r="O971" s="430" t="s">
        <v>651</v>
      </c>
      <c r="P971" s="430" t="s">
        <v>651</v>
      </c>
      <c r="Q971" s="430" t="s">
        <v>651</v>
      </c>
      <c r="R971" s="430" t="s">
        <v>651</v>
      </c>
      <c r="S971" s="430" t="s">
        <v>651</v>
      </c>
      <c r="T971" s="430" t="s">
        <v>651</v>
      </c>
      <c r="U971" s="430" t="s">
        <v>651</v>
      </c>
      <c r="V971" s="434" t="s">
        <v>651</v>
      </c>
      <c r="W971" s="438">
        <v>0.75</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outlineLevel="3" x14ac:dyDescent="0.35">
      <c r="A972" s="243"/>
      <c r="B972" s="252"/>
      <c r="C972" s="245">
        <f t="shared" si="213"/>
        <v>4</v>
      </c>
      <c r="D972" s="268"/>
      <c r="E972" s="325">
        <v>21</v>
      </c>
      <c r="F972" s="319" t="b">
        <f t="shared" si="211"/>
        <v>1</v>
      </c>
      <c r="G972" s="268"/>
      <c r="H972" s="426" t="s">
        <v>687</v>
      </c>
      <c r="I972" s="426"/>
      <c r="J972" s="407" t="s">
        <v>650</v>
      </c>
      <c r="K972" s="427" t="str">
        <f t="shared" si="212"/>
        <v>-</v>
      </c>
      <c r="L972" s="436">
        <v>-1</v>
      </c>
      <c r="M972" s="428" t="s">
        <v>651</v>
      </c>
      <c r="N972" s="428" t="s">
        <v>651</v>
      </c>
      <c r="O972" s="428" t="s">
        <v>651</v>
      </c>
      <c r="P972" s="428" t="s">
        <v>651</v>
      </c>
      <c r="Q972" s="428" t="s">
        <v>651</v>
      </c>
      <c r="R972" s="428" t="s">
        <v>651</v>
      </c>
      <c r="S972" s="428" t="s">
        <v>651</v>
      </c>
      <c r="T972" s="428" t="s">
        <v>651</v>
      </c>
      <c r="U972" s="428" t="s">
        <v>651</v>
      </c>
      <c r="V972" s="428" t="s">
        <v>651</v>
      </c>
      <c r="W972" s="428" t="s">
        <v>651</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t="15" customHeight="1" outlineLevel="3" x14ac:dyDescent="0.35">
      <c r="A973" s="243"/>
      <c r="B973" s="252"/>
      <c r="C973" s="245">
        <f t="shared" si="213"/>
        <v>4</v>
      </c>
      <c r="D973" s="268"/>
      <c r="E973" s="429">
        <f>E972</f>
        <v>21</v>
      </c>
      <c r="F973" s="319" t="b">
        <f t="shared" si="211"/>
        <v>1</v>
      </c>
      <c r="G973" s="268"/>
      <c r="H973" s="901" t="s">
        <v>688</v>
      </c>
      <c r="I973" s="902"/>
      <c r="J973" s="430" t="s">
        <v>653</v>
      </c>
      <c r="K973" s="431">
        <f t="shared" si="212"/>
        <v>43760</v>
      </c>
      <c r="L973" s="315">
        <v>42</v>
      </c>
      <c r="M973" s="432" t="s">
        <v>651</v>
      </c>
      <c r="N973" s="432" t="s">
        <v>651</v>
      </c>
      <c r="O973" s="432" t="s">
        <v>651</v>
      </c>
      <c r="P973" s="432" t="s">
        <v>651</v>
      </c>
      <c r="Q973" s="432" t="s">
        <v>651</v>
      </c>
      <c r="R973" s="432" t="s">
        <v>651</v>
      </c>
      <c r="S973" s="432" t="s">
        <v>651</v>
      </c>
      <c r="T973" s="432" t="s">
        <v>651</v>
      </c>
      <c r="U973" s="432" t="s">
        <v>651</v>
      </c>
      <c r="V973" s="432" t="s">
        <v>651</v>
      </c>
      <c r="W973" s="432" t="s">
        <v>651</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outlineLevel="3" x14ac:dyDescent="0.35">
      <c r="A974" s="243"/>
      <c r="B974" s="252"/>
      <c r="C974" s="245">
        <f t="shared" si="213"/>
        <v>4</v>
      </c>
      <c r="D974" s="268"/>
      <c r="E974" s="429">
        <f>E973</f>
        <v>21</v>
      </c>
      <c r="F974" s="319" t="b">
        <f t="shared" si="211"/>
        <v>1</v>
      </c>
      <c r="G974" s="268"/>
      <c r="H974" s="903"/>
      <c r="I974" s="904"/>
      <c r="J974" s="430" t="s">
        <v>654</v>
      </c>
      <c r="K974" s="431" t="str">
        <f t="shared" si="212"/>
        <v>-</v>
      </c>
      <c r="L974" s="432" t="s">
        <v>655</v>
      </c>
      <c r="M974" s="432" t="s">
        <v>655</v>
      </c>
      <c r="N974" s="315">
        <v>28</v>
      </c>
      <c r="O974" s="315">
        <v>3</v>
      </c>
      <c r="P974" s="432" t="s">
        <v>655</v>
      </c>
      <c r="Q974" s="432" t="s">
        <v>655</v>
      </c>
      <c r="R974" s="432" t="s">
        <v>655</v>
      </c>
      <c r="S974" s="432" t="s">
        <v>655</v>
      </c>
      <c r="T974" s="432" t="s">
        <v>655</v>
      </c>
      <c r="U974" s="432" t="s">
        <v>655</v>
      </c>
      <c r="V974" s="432" t="s">
        <v>655</v>
      </c>
      <c r="W974" s="315">
        <v>0.5</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outlineLevel="3" x14ac:dyDescent="0.35">
      <c r="A975" s="243"/>
      <c r="B975" s="252"/>
      <c r="C975" s="245">
        <f t="shared" si="213"/>
        <v>4</v>
      </c>
      <c r="D975" s="268"/>
      <c r="E975" s="429">
        <f>E974</f>
        <v>21</v>
      </c>
      <c r="F975" s="319" t="b">
        <f t="shared" si="211"/>
        <v>1</v>
      </c>
      <c r="G975" s="268"/>
      <c r="H975" s="905"/>
      <c r="I975" s="906"/>
      <c r="J975" s="415" t="s">
        <v>656</v>
      </c>
      <c r="K975" s="433" t="str">
        <f t="shared" si="212"/>
        <v>-</v>
      </c>
      <c r="L975" s="430" t="s">
        <v>651</v>
      </c>
      <c r="M975" s="430" t="s">
        <v>651</v>
      </c>
      <c r="N975" s="430" t="s">
        <v>651</v>
      </c>
      <c r="O975" s="430" t="s">
        <v>651</v>
      </c>
      <c r="P975" s="430" t="s">
        <v>651</v>
      </c>
      <c r="Q975" s="430" t="s">
        <v>651</v>
      </c>
      <c r="R975" s="430" t="s">
        <v>651</v>
      </c>
      <c r="S975" s="430" t="s">
        <v>651</v>
      </c>
      <c r="T975" s="430" t="s">
        <v>651</v>
      </c>
      <c r="U975" s="430" t="s">
        <v>651</v>
      </c>
      <c r="V975" s="434" t="s">
        <v>651</v>
      </c>
      <c r="W975" s="438">
        <v>0.9</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outlineLevel="3" x14ac:dyDescent="0.35">
      <c r="A976" s="243"/>
      <c r="B976" s="252"/>
      <c r="C976" s="245">
        <f t="shared" si="213"/>
        <v>4</v>
      </c>
      <c r="D976" s="268"/>
      <c r="E976" s="325">
        <v>22</v>
      </c>
      <c r="F976" s="319" t="b">
        <f t="shared" si="211"/>
        <v>1</v>
      </c>
      <c r="G976" s="268"/>
      <c r="H976" s="426" t="s">
        <v>689</v>
      </c>
      <c r="I976" s="426"/>
      <c r="J976" s="407" t="s">
        <v>650</v>
      </c>
      <c r="K976" s="427" t="str">
        <f t="shared" si="212"/>
        <v>-</v>
      </c>
      <c r="L976" s="428" t="s">
        <v>651</v>
      </c>
      <c r="M976" s="428" t="s">
        <v>651</v>
      </c>
      <c r="N976" s="428" t="s">
        <v>651</v>
      </c>
      <c r="O976" s="428" t="s">
        <v>651</v>
      </c>
      <c r="P976" s="428" t="s">
        <v>651</v>
      </c>
      <c r="Q976" s="428" t="s">
        <v>651</v>
      </c>
      <c r="R976" s="428" t="s">
        <v>651</v>
      </c>
      <c r="S976" s="428" t="s">
        <v>651</v>
      </c>
      <c r="T976" s="428" t="s">
        <v>651</v>
      </c>
      <c r="U976" s="428" t="s">
        <v>651</v>
      </c>
      <c r="V976" s="428" t="s">
        <v>651</v>
      </c>
      <c r="W976" s="428" t="s">
        <v>651</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outlineLevel="3" x14ac:dyDescent="0.35">
      <c r="A977" s="243"/>
      <c r="B977" s="252"/>
      <c r="C977" s="245">
        <f t="shared" si="213"/>
        <v>4</v>
      </c>
      <c r="D977" s="268"/>
      <c r="E977" s="429">
        <f>E976</f>
        <v>22</v>
      </c>
      <c r="F977" s="319" t="b">
        <f t="shared" si="211"/>
        <v>1</v>
      </c>
      <c r="G977" s="268"/>
      <c r="H977" s="901" t="s">
        <v>690</v>
      </c>
      <c r="I977" s="902"/>
      <c r="J977" s="430" t="s">
        <v>653</v>
      </c>
      <c r="K977" s="431" t="str">
        <f t="shared" si="212"/>
        <v>-</v>
      </c>
      <c r="L977" s="432" t="s">
        <v>651</v>
      </c>
      <c r="M977" s="432" t="s">
        <v>651</v>
      </c>
      <c r="N977" s="315">
        <v>0</v>
      </c>
      <c r="O977" s="432" t="s">
        <v>651</v>
      </c>
      <c r="P977" s="432" t="s">
        <v>651</v>
      </c>
      <c r="Q977" s="432" t="s">
        <v>651</v>
      </c>
      <c r="R977" s="432" t="s">
        <v>651</v>
      </c>
      <c r="S977" s="432" t="s">
        <v>651</v>
      </c>
      <c r="T977" s="432" t="s">
        <v>651</v>
      </c>
      <c r="U977" s="432" t="s">
        <v>651</v>
      </c>
      <c r="V977" s="432" t="s">
        <v>651</v>
      </c>
      <c r="W977" s="432" t="s">
        <v>651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outlineLevel="3" x14ac:dyDescent="0.35">
      <c r="A978" s="243"/>
      <c r="B978" s="252"/>
      <c r="C978" s="245">
        <f t="shared" si="213"/>
        <v>4</v>
      </c>
      <c r="D978" s="268"/>
      <c r="E978" s="429">
        <f>E977</f>
        <v>22</v>
      </c>
      <c r="F978" s="319" t="b">
        <f t="shared" si="211"/>
        <v>1</v>
      </c>
      <c r="G978" s="268"/>
      <c r="H978" s="903"/>
      <c r="I978" s="904"/>
      <c r="J978" s="430" t="s">
        <v>654</v>
      </c>
      <c r="K978" s="431" t="str">
        <f t="shared" si="212"/>
        <v>-</v>
      </c>
      <c r="L978" s="432" t="s">
        <v>655</v>
      </c>
      <c r="M978" s="432" t="s">
        <v>655</v>
      </c>
      <c r="N978" s="432" t="s">
        <v>655</v>
      </c>
      <c r="O978" s="432" t="s">
        <v>655</v>
      </c>
      <c r="P978" s="432" t="s">
        <v>655</v>
      </c>
      <c r="Q978" s="432" t="s">
        <v>655</v>
      </c>
      <c r="R978" s="432" t="s">
        <v>655</v>
      </c>
      <c r="S978" s="432" t="s">
        <v>655</v>
      </c>
      <c r="T978" s="432" t="s">
        <v>655</v>
      </c>
      <c r="U978" s="432" t="s">
        <v>655</v>
      </c>
      <c r="V978" s="432" t="s">
        <v>655</v>
      </c>
      <c r="W978" s="315">
        <v>0.1</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outlineLevel="3" x14ac:dyDescent="0.35">
      <c r="A979" s="243"/>
      <c r="B979" s="252"/>
      <c r="C979" s="245">
        <f t="shared" si="213"/>
        <v>4</v>
      </c>
      <c r="D979" s="268"/>
      <c r="E979" s="429">
        <f>E978</f>
        <v>22</v>
      </c>
      <c r="F979" s="319" t="b">
        <f t="shared" si="211"/>
        <v>1</v>
      </c>
      <c r="G979" s="268"/>
      <c r="H979" s="905"/>
      <c r="I979" s="906"/>
      <c r="J979" s="415" t="s">
        <v>656</v>
      </c>
      <c r="K979" s="433" t="str">
        <f t="shared" si="212"/>
        <v>-</v>
      </c>
      <c r="L979" s="430" t="s">
        <v>651</v>
      </c>
      <c r="M979" s="430" t="s">
        <v>651</v>
      </c>
      <c r="N979" s="430" t="s">
        <v>651</v>
      </c>
      <c r="O979" s="430" t="s">
        <v>651</v>
      </c>
      <c r="P979" s="430" t="s">
        <v>651</v>
      </c>
      <c r="Q979" s="430" t="s">
        <v>651</v>
      </c>
      <c r="R979" s="430" t="s">
        <v>651</v>
      </c>
      <c r="S979" s="430" t="s">
        <v>651</v>
      </c>
      <c r="T979" s="430" t="s">
        <v>651</v>
      </c>
      <c r="U979" s="430" t="s">
        <v>651</v>
      </c>
      <c r="V979" s="434" t="s">
        <v>651</v>
      </c>
      <c r="W979" s="438">
        <v>0.5</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outlineLevel="3" x14ac:dyDescent="0.35">
      <c r="A980" s="243"/>
      <c r="B980" s="252"/>
      <c r="C980" s="245">
        <f t="shared" si="213"/>
        <v>4</v>
      </c>
      <c r="D980" s="268"/>
      <c r="E980" s="325">
        <v>23</v>
      </c>
      <c r="F980" s="319" t="b">
        <f t="shared" si="211"/>
        <v>1</v>
      </c>
      <c r="G980" s="268"/>
      <c r="H980" s="426" t="s">
        <v>691</v>
      </c>
      <c r="I980" s="426"/>
      <c r="J980" s="407" t="s">
        <v>650</v>
      </c>
      <c r="K980" s="427" t="str">
        <f t="shared" si="212"/>
        <v>-</v>
      </c>
      <c r="L980" s="428" t="s">
        <v>651</v>
      </c>
      <c r="M980" s="428" t="s">
        <v>651</v>
      </c>
      <c r="N980" s="428" t="s">
        <v>651</v>
      </c>
      <c r="O980" s="428" t="s">
        <v>651</v>
      </c>
      <c r="P980" s="428" t="s">
        <v>651</v>
      </c>
      <c r="Q980" s="428" t="s">
        <v>651</v>
      </c>
      <c r="R980" s="428" t="s">
        <v>651</v>
      </c>
      <c r="S980" s="428" t="s">
        <v>651</v>
      </c>
      <c r="T980" s="428" t="s">
        <v>651</v>
      </c>
      <c r="U980" s="428" t="s">
        <v>651</v>
      </c>
      <c r="V980" s="428" t="s">
        <v>651</v>
      </c>
      <c r="W980" s="428" t="s">
        <v>651</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outlineLevel="3" x14ac:dyDescent="0.35">
      <c r="A981" s="243"/>
      <c r="B981" s="252"/>
      <c r="C981" s="245">
        <f t="shared" si="213"/>
        <v>4</v>
      </c>
      <c r="D981" s="268"/>
      <c r="E981" s="429">
        <f>E980</f>
        <v>23</v>
      </c>
      <c r="F981" s="319" t="b">
        <f t="shared" si="211"/>
        <v>1</v>
      </c>
      <c r="G981" s="268"/>
      <c r="H981" s="901" t="s">
        <v>692</v>
      </c>
      <c r="I981" s="902"/>
      <c r="J981" s="430" t="s">
        <v>653</v>
      </c>
      <c r="K981" s="431" t="str">
        <f t="shared" si="212"/>
        <v>-</v>
      </c>
      <c r="L981" s="432" t="s">
        <v>651</v>
      </c>
      <c r="M981" s="432" t="s">
        <v>651</v>
      </c>
      <c r="N981" s="315">
        <v>0</v>
      </c>
      <c r="O981" s="432" t="s">
        <v>651</v>
      </c>
      <c r="P981" s="432" t="s">
        <v>651</v>
      </c>
      <c r="Q981" s="432" t="s">
        <v>651</v>
      </c>
      <c r="R981" s="432" t="s">
        <v>651</v>
      </c>
      <c r="S981" s="432" t="s">
        <v>651</v>
      </c>
      <c r="T981" s="432" t="s">
        <v>651</v>
      </c>
      <c r="U981" s="432" t="s">
        <v>651</v>
      </c>
      <c r="V981" s="432" t="s">
        <v>651</v>
      </c>
      <c r="W981" s="432" t="s">
        <v>651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outlineLevel="3" x14ac:dyDescent="0.35">
      <c r="A982" s="243"/>
      <c r="B982" s="252"/>
      <c r="C982" s="245">
        <f t="shared" si="213"/>
        <v>4</v>
      </c>
      <c r="D982" s="268"/>
      <c r="E982" s="429">
        <f>E981</f>
        <v>23</v>
      </c>
      <c r="F982" s="319" t="b">
        <f t="shared" si="211"/>
        <v>1</v>
      </c>
      <c r="G982" s="268"/>
      <c r="H982" s="903"/>
      <c r="I982" s="904"/>
      <c r="J982" s="430" t="s">
        <v>654</v>
      </c>
      <c r="K982" s="431" t="str">
        <f t="shared" si="212"/>
        <v>-</v>
      </c>
      <c r="L982" s="432" t="s">
        <v>655</v>
      </c>
      <c r="M982" s="432" t="s">
        <v>655</v>
      </c>
      <c r="N982" s="432" t="s">
        <v>655</v>
      </c>
      <c r="O982" s="432" t="s">
        <v>655</v>
      </c>
      <c r="P982" s="432" t="s">
        <v>655</v>
      </c>
      <c r="Q982" s="432" t="s">
        <v>655</v>
      </c>
      <c r="R982" s="432" t="s">
        <v>655</v>
      </c>
      <c r="S982" s="432" t="s">
        <v>655</v>
      </c>
      <c r="T982" s="432" t="s">
        <v>655</v>
      </c>
      <c r="U982" s="432" t="s">
        <v>655</v>
      </c>
      <c r="V982" s="432" t="s">
        <v>655</v>
      </c>
      <c r="W982" s="315">
        <v>0.1</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outlineLevel="3" x14ac:dyDescent="0.35">
      <c r="A983" s="243"/>
      <c r="B983" s="252"/>
      <c r="C983" s="245">
        <f t="shared" si="213"/>
        <v>4</v>
      </c>
      <c r="D983" s="268"/>
      <c r="E983" s="429">
        <f>E982</f>
        <v>23</v>
      </c>
      <c r="F983" s="319" t="b">
        <f t="shared" si="211"/>
        <v>1</v>
      </c>
      <c r="G983" s="268"/>
      <c r="H983" s="905"/>
      <c r="I983" s="906"/>
      <c r="J983" s="415" t="s">
        <v>656</v>
      </c>
      <c r="K983" s="433" t="str">
        <f t="shared" si="212"/>
        <v>-</v>
      </c>
      <c r="L983" s="430" t="s">
        <v>651</v>
      </c>
      <c r="M983" s="430" t="s">
        <v>651</v>
      </c>
      <c r="N983" s="430" t="s">
        <v>651</v>
      </c>
      <c r="O983" s="430" t="s">
        <v>651</v>
      </c>
      <c r="P983" s="430" t="s">
        <v>651</v>
      </c>
      <c r="Q983" s="430" t="s">
        <v>651</v>
      </c>
      <c r="R983" s="430" t="s">
        <v>651</v>
      </c>
      <c r="S983" s="430" t="s">
        <v>651</v>
      </c>
      <c r="T983" s="430" t="s">
        <v>651</v>
      </c>
      <c r="U983" s="430" t="s">
        <v>651</v>
      </c>
      <c r="V983" s="434" t="s">
        <v>651</v>
      </c>
      <c r="W983" s="438">
        <v>0.5</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outlineLevel="3" x14ac:dyDescent="0.35">
      <c r="A984" s="243"/>
      <c r="B984" s="252"/>
      <c r="C984" s="245">
        <f t="shared" si="213"/>
        <v>4</v>
      </c>
      <c r="D984" s="268"/>
      <c r="E984" s="325">
        <v>24</v>
      </c>
      <c r="F984" s="319" t="b">
        <f t="shared" ref="F984:F995" si="214">COUNTIFS($L984:$W984,"-")&lt;&gt;COUNTA($L984:$W984)</f>
        <v>1</v>
      </c>
      <c r="G984" s="268"/>
      <c r="H984" s="426" t="s">
        <v>693</v>
      </c>
      <c r="I984" s="426"/>
      <c r="J984" s="407" t="s">
        <v>650</v>
      </c>
      <c r="K984" s="427" t="str">
        <f t="shared" si="212"/>
        <v>-</v>
      </c>
      <c r="L984" s="428" t="s">
        <v>651</v>
      </c>
      <c r="M984" s="428" t="s">
        <v>651</v>
      </c>
      <c r="N984" s="428" t="s">
        <v>651</v>
      </c>
      <c r="O984" s="428" t="s">
        <v>651</v>
      </c>
      <c r="P984" s="428" t="s">
        <v>651</v>
      </c>
      <c r="Q984" s="428" t="s">
        <v>651</v>
      </c>
      <c r="R984" s="428" t="s">
        <v>651</v>
      </c>
      <c r="S984" s="428" t="s">
        <v>651</v>
      </c>
      <c r="T984" s="428" t="s">
        <v>651</v>
      </c>
      <c r="U984" s="428" t="s">
        <v>651</v>
      </c>
      <c r="V984" s="428" t="s">
        <v>651</v>
      </c>
      <c r="W984" s="428" t="s">
        <v>651</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outlineLevel="3" x14ac:dyDescent="0.35">
      <c r="A985" s="243"/>
      <c r="B985" s="252"/>
      <c r="C985" s="245">
        <f t="shared" si="213"/>
        <v>4</v>
      </c>
      <c r="D985" s="268"/>
      <c r="E985" s="429">
        <f>E984</f>
        <v>24</v>
      </c>
      <c r="F985" s="319" t="b">
        <f t="shared" si="214"/>
        <v>1</v>
      </c>
      <c r="G985" s="268"/>
      <c r="H985" s="901" t="s">
        <v>694</v>
      </c>
      <c r="I985" s="902"/>
      <c r="J985" s="430" t="s">
        <v>653</v>
      </c>
      <c r="K985" s="431" t="str">
        <f t="shared" si="212"/>
        <v>-</v>
      </c>
      <c r="L985" s="432" t="s">
        <v>651</v>
      </c>
      <c r="M985" s="432" t="s">
        <v>651</v>
      </c>
      <c r="N985" s="432" t="s">
        <v>651</v>
      </c>
      <c r="O985" s="432" t="s">
        <v>651</v>
      </c>
      <c r="P985" s="432" t="s">
        <v>651</v>
      </c>
      <c r="Q985" s="432" t="s">
        <v>651</v>
      </c>
      <c r="R985" s="432" t="s">
        <v>651</v>
      </c>
      <c r="S985" s="432" t="s">
        <v>651</v>
      </c>
      <c r="T985" s="432" t="s">
        <v>651</v>
      </c>
      <c r="U985" s="432" t="s">
        <v>651</v>
      </c>
      <c r="V985" s="432" t="s">
        <v>651</v>
      </c>
      <c r="W985" s="432" t="s">
        <v>651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outlineLevel="3" x14ac:dyDescent="0.35">
      <c r="A986" s="243"/>
      <c r="B986" s="252"/>
      <c r="C986" s="245">
        <f t="shared" si="213"/>
        <v>4</v>
      </c>
      <c r="D986" s="268"/>
      <c r="E986" s="429">
        <f>E985</f>
        <v>24</v>
      </c>
      <c r="F986" s="319" t="b">
        <f t="shared" si="214"/>
        <v>1</v>
      </c>
      <c r="G986" s="268"/>
      <c r="H986" s="903"/>
      <c r="I986" s="904"/>
      <c r="J986" s="430" t="s">
        <v>654</v>
      </c>
      <c r="K986" s="431" t="str">
        <f t="shared" si="212"/>
        <v>-</v>
      </c>
      <c r="L986" s="432" t="s">
        <v>655</v>
      </c>
      <c r="M986" s="432" t="s">
        <v>655</v>
      </c>
      <c r="N986" s="432" t="s">
        <v>655</v>
      </c>
      <c r="O986" s="432" t="s">
        <v>655</v>
      </c>
      <c r="P986" s="432" t="s">
        <v>655</v>
      </c>
      <c r="Q986" s="432" t="s">
        <v>655</v>
      </c>
      <c r="R986" s="432" t="s">
        <v>655</v>
      </c>
      <c r="S986" s="432" t="s">
        <v>655</v>
      </c>
      <c r="T986" s="432" t="s">
        <v>655</v>
      </c>
      <c r="U986" s="432" t="s">
        <v>655</v>
      </c>
      <c r="V986" s="432" t="s">
        <v>655</v>
      </c>
      <c r="W986" s="432" t="s">
        <v>655</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outlineLevel="3" x14ac:dyDescent="0.35">
      <c r="A987" s="243"/>
      <c r="B987" s="252"/>
      <c r="C987" s="245">
        <f t="shared" si="213"/>
        <v>4</v>
      </c>
      <c r="D987" s="268"/>
      <c r="E987" s="429">
        <f>E986</f>
        <v>24</v>
      </c>
      <c r="F987" s="319" t="b">
        <f t="shared" si="214"/>
        <v>1</v>
      </c>
      <c r="G987" s="268"/>
      <c r="H987" s="905"/>
      <c r="I987" s="906"/>
      <c r="J987" s="415" t="s">
        <v>656</v>
      </c>
      <c r="K987" s="433" t="str">
        <f t="shared" si="212"/>
        <v>-</v>
      </c>
      <c r="L987" s="430" t="s">
        <v>651</v>
      </c>
      <c r="M987" s="430" t="s">
        <v>651</v>
      </c>
      <c r="N987" s="430" t="s">
        <v>651</v>
      </c>
      <c r="O987" s="430" t="s">
        <v>651</v>
      </c>
      <c r="P987" s="430" t="s">
        <v>651</v>
      </c>
      <c r="Q987" s="430" t="s">
        <v>651</v>
      </c>
      <c r="R987" s="430" t="s">
        <v>651</v>
      </c>
      <c r="S987" s="430" t="s">
        <v>651</v>
      </c>
      <c r="T987" s="430" t="s">
        <v>651</v>
      </c>
      <c r="U987" s="430" t="s">
        <v>651</v>
      </c>
      <c r="V987" s="434" t="s">
        <v>651</v>
      </c>
      <c r="W987" s="434" t="s">
        <v>651</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outlineLevel="3" x14ac:dyDescent="0.35">
      <c r="A988" s="243"/>
      <c r="B988" s="252"/>
      <c r="C988" s="245">
        <f t="shared" ref="C988:C995" si="215">INT($C$876)+3</f>
        <v>4</v>
      </c>
      <c r="D988" s="268"/>
      <c r="E988" s="325">
        <v>25</v>
      </c>
      <c r="F988" s="319" t="b">
        <f t="shared" si="214"/>
        <v>1</v>
      </c>
      <c r="G988" s="268"/>
      <c r="H988" s="426" t="s">
        <v>968</v>
      </c>
      <c r="I988" s="426"/>
      <c r="J988" s="407" t="s">
        <v>650</v>
      </c>
      <c r="K988" s="427" t="str">
        <f t="shared" si="212"/>
        <v>-</v>
      </c>
      <c r="L988" s="428" t="s">
        <v>651</v>
      </c>
      <c r="M988" s="428" t="s">
        <v>651</v>
      </c>
      <c r="N988" s="428" t="s">
        <v>651</v>
      </c>
      <c r="O988" s="428" t="s">
        <v>651</v>
      </c>
      <c r="P988" s="428" t="s">
        <v>651</v>
      </c>
      <c r="Q988" s="435">
        <v>21</v>
      </c>
      <c r="R988" s="428" t="s">
        <v>651</v>
      </c>
      <c r="S988" s="428" t="s">
        <v>651</v>
      </c>
      <c r="T988" s="428" t="s">
        <v>651</v>
      </c>
      <c r="U988" s="428" t="s">
        <v>651</v>
      </c>
      <c r="V988" s="428" t="s">
        <v>651</v>
      </c>
      <c r="W988" s="428" t="s">
        <v>651</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t="15" customHeight="1" outlineLevel="3" x14ac:dyDescent="0.35">
      <c r="A989" s="243"/>
      <c r="B989" s="252"/>
      <c r="C989" s="245">
        <f t="shared" si="215"/>
        <v>4</v>
      </c>
      <c r="D989" s="268"/>
      <c r="E989" s="429">
        <f>E988</f>
        <v>25</v>
      </c>
      <c r="F989" s="319" t="b">
        <f t="shared" si="214"/>
        <v>1</v>
      </c>
      <c r="G989" s="268"/>
      <c r="H989" s="901" t="s">
        <v>969</v>
      </c>
      <c r="I989" s="902"/>
      <c r="J989" s="430" t="s">
        <v>653</v>
      </c>
      <c r="K989" s="431" t="str">
        <f t="shared" si="212"/>
        <v>-</v>
      </c>
      <c r="L989" s="432" t="s">
        <v>651</v>
      </c>
      <c r="M989" s="432" t="s">
        <v>651</v>
      </c>
      <c r="N989" s="432" t="s">
        <v>651</v>
      </c>
      <c r="O989" s="432" t="s">
        <v>651</v>
      </c>
      <c r="P989" s="432" t="s">
        <v>651</v>
      </c>
      <c r="Q989" s="432" t="s">
        <v>651</v>
      </c>
      <c r="R989" s="432" t="s">
        <v>651</v>
      </c>
      <c r="S989" s="315" t="b">
        <v>1</v>
      </c>
      <c r="T989" s="432" t="s">
        <v>651</v>
      </c>
      <c r="U989" s="432" t="s">
        <v>651</v>
      </c>
      <c r="V989" s="432" t="s">
        <v>651</v>
      </c>
      <c r="W989" s="432" t="s">
        <v>651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outlineLevel="3" x14ac:dyDescent="0.35">
      <c r="A990" s="243"/>
      <c r="B990" s="252"/>
      <c r="C990" s="245">
        <f t="shared" si="215"/>
        <v>4</v>
      </c>
      <c r="D990" s="268"/>
      <c r="E990" s="429">
        <f>E989</f>
        <v>25</v>
      </c>
      <c r="F990" s="319" t="b">
        <f t="shared" si="214"/>
        <v>1</v>
      </c>
      <c r="G990" s="268"/>
      <c r="H990" s="903"/>
      <c r="I990" s="904"/>
      <c r="J990" s="430" t="s">
        <v>654</v>
      </c>
      <c r="K990" s="431" t="str">
        <f t="shared" si="212"/>
        <v>-</v>
      </c>
      <c r="L990" s="432" t="s">
        <v>655</v>
      </c>
      <c r="M990" s="432" t="s">
        <v>655</v>
      </c>
      <c r="N990" s="432" t="s">
        <v>655</v>
      </c>
      <c r="O990" s="432" t="s">
        <v>655</v>
      </c>
      <c r="P990" s="315">
        <v>21</v>
      </c>
      <c r="Q990" s="432" t="s">
        <v>655</v>
      </c>
      <c r="R990" s="432" t="s">
        <v>655</v>
      </c>
      <c r="S990" s="432" t="s">
        <v>655</v>
      </c>
      <c r="T990" s="432" t="s">
        <v>655</v>
      </c>
      <c r="U990" s="432" t="s">
        <v>655</v>
      </c>
      <c r="V990" s="432" t="s">
        <v>655</v>
      </c>
      <c r="W990" s="432" t="s">
        <v>655</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outlineLevel="3" x14ac:dyDescent="0.35">
      <c r="A991" s="243"/>
      <c r="B991" s="252"/>
      <c r="C991" s="245">
        <f t="shared" si="215"/>
        <v>4</v>
      </c>
      <c r="D991" s="268"/>
      <c r="E991" s="429">
        <f>E990</f>
        <v>25</v>
      </c>
      <c r="F991" s="319" t="b">
        <f t="shared" si="214"/>
        <v>1</v>
      </c>
      <c r="G991" s="268"/>
      <c r="H991" s="905"/>
      <c r="I991" s="906"/>
      <c r="J991" s="415" t="s">
        <v>656</v>
      </c>
      <c r="K991" s="433" t="str">
        <f t="shared" si="212"/>
        <v>-</v>
      </c>
      <c r="L991" s="430" t="s">
        <v>651</v>
      </c>
      <c r="M991" s="430" t="s">
        <v>651</v>
      </c>
      <c r="N991" s="430" t="s">
        <v>651</v>
      </c>
      <c r="O991" s="430" t="s">
        <v>651</v>
      </c>
      <c r="P991" s="430" t="s">
        <v>651</v>
      </c>
      <c r="Q991" s="430" t="s">
        <v>651</v>
      </c>
      <c r="R991" s="430" t="s">
        <v>651</v>
      </c>
      <c r="S991" s="430" t="s">
        <v>651</v>
      </c>
      <c r="T991" s="430" t="s">
        <v>651</v>
      </c>
      <c r="U991" s="430" t="s">
        <v>651</v>
      </c>
      <c r="V991" s="434" t="s">
        <v>651</v>
      </c>
      <c r="W991" s="434" t="s">
        <v>651</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outlineLevel="3" x14ac:dyDescent="0.35">
      <c r="A992" s="243"/>
      <c r="B992" s="252"/>
      <c r="C992" s="245">
        <f t="shared" si="215"/>
        <v>4</v>
      </c>
      <c r="D992" s="268"/>
      <c r="E992" s="325">
        <v>26</v>
      </c>
      <c r="F992" s="319" t="b">
        <f t="shared" si="214"/>
        <v>1</v>
      </c>
      <c r="G992" s="268"/>
      <c r="H992" s="426" t="s">
        <v>695</v>
      </c>
      <c r="I992" s="426"/>
      <c r="J992" s="407" t="s">
        <v>650</v>
      </c>
      <c r="K992" s="427" t="str">
        <f t="shared" si="212"/>
        <v>-</v>
      </c>
      <c r="L992" s="436">
        <v>-1</v>
      </c>
      <c r="M992" s="428" t="s">
        <v>651</v>
      </c>
      <c r="N992" s="428" t="s">
        <v>651</v>
      </c>
      <c r="O992" s="428" t="s">
        <v>651</v>
      </c>
      <c r="P992" s="428" t="s">
        <v>651</v>
      </c>
      <c r="Q992" s="428" t="s">
        <v>651</v>
      </c>
      <c r="R992" s="428" t="s">
        <v>651</v>
      </c>
      <c r="S992" s="428" t="s">
        <v>651</v>
      </c>
      <c r="T992" s="428" t="s">
        <v>651</v>
      </c>
      <c r="U992" s="428" t="s">
        <v>651</v>
      </c>
      <c r="V992" s="435">
        <v>0.05</v>
      </c>
      <c r="W992" s="428" t="s">
        <v>651</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outlineLevel="3" x14ac:dyDescent="0.35">
      <c r="A993" s="243"/>
      <c r="B993" s="252"/>
      <c r="C993" s="245">
        <f t="shared" si="215"/>
        <v>4</v>
      </c>
      <c r="D993" s="268"/>
      <c r="E993" s="429">
        <f>E992</f>
        <v>26</v>
      </c>
      <c r="F993" s="319" t="b">
        <f t="shared" si="214"/>
        <v>1</v>
      </c>
      <c r="G993" s="268"/>
      <c r="H993" s="901" t="s">
        <v>696</v>
      </c>
      <c r="I993" s="902"/>
      <c r="J993" s="430" t="s">
        <v>653</v>
      </c>
      <c r="K993" s="431" t="str">
        <f t="shared" si="212"/>
        <v>-</v>
      </c>
      <c r="L993" s="432" t="s">
        <v>651</v>
      </c>
      <c r="M993" s="432" t="s">
        <v>651</v>
      </c>
      <c r="N993" s="432" t="s">
        <v>651</v>
      </c>
      <c r="O993" s="432" t="s">
        <v>651</v>
      </c>
      <c r="P993" s="432" t="s">
        <v>651</v>
      </c>
      <c r="Q993" s="432" t="s">
        <v>651</v>
      </c>
      <c r="R993" s="432" t="s">
        <v>651</v>
      </c>
      <c r="S993" s="432" t="s">
        <v>651</v>
      </c>
      <c r="T993" s="432" t="s">
        <v>651</v>
      </c>
      <c r="U993" s="432" t="s">
        <v>651</v>
      </c>
      <c r="V993" s="432" t="s">
        <v>651</v>
      </c>
      <c r="W993" s="432" t="s">
        <v>651</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outlineLevel="3" x14ac:dyDescent="0.35">
      <c r="A994" s="243"/>
      <c r="B994" s="252"/>
      <c r="C994" s="245">
        <f t="shared" si="215"/>
        <v>4</v>
      </c>
      <c r="D994" s="268"/>
      <c r="E994" s="429">
        <f>E993</f>
        <v>26</v>
      </c>
      <c r="F994" s="319" t="b">
        <f t="shared" si="214"/>
        <v>1</v>
      </c>
      <c r="G994" s="268"/>
      <c r="H994" s="903"/>
      <c r="I994" s="904"/>
      <c r="J994" s="430" t="s">
        <v>654</v>
      </c>
      <c r="K994" s="431" t="str">
        <f t="shared" si="212"/>
        <v>-</v>
      </c>
      <c r="L994" s="432" t="s">
        <v>655</v>
      </c>
      <c r="M994" s="432" t="s">
        <v>655</v>
      </c>
      <c r="N994" s="432" t="s">
        <v>655</v>
      </c>
      <c r="O994" s="432" t="s">
        <v>655</v>
      </c>
      <c r="P994" s="432" t="s">
        <v>655</v>
      </c>
      <c r="Q994" s="432" t="s">
        <v>655</v>
      </c>
      <c r="R994" s="432" t="s">
        <v>655</v>
      </c>
      <c r="S994" s="432" t="s">
        <v>655</v>
      </c>
      <c r="T994" s="432" t="s">
        <v>655</v>
      </c>
      <c r="U994" s="432" t="s">
        <v>655</v>
      </c>
      <c r="V994" s="432" t="s">
        <v>655</v>
      </c>
      <c r="W994" s="432" t="s">
        <v>655</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outlineLevel="3" x14ac:dyDescent="0.35">
      <c r="A995" s="243"/>
      <c r="B995" s="252"/>
      <c r="C995" s="245">
        <f t="shared" si="215"/>
        <v>4</v>
      </c>
      <c r="D995" s="268"/>
      <c r="E995" s="429">
        <f>E994</f>
        <v>26</v>
      </c>
      <c r="F995" s="319" t="b">
        <f t="shared" si="214"/>
        <v>1</v>
      </c>
      <c r="G995" s="268"/>
      <c r="H995" s="905"/>
      <c r="I995" s="906"/>
      <c r="J995" s="415" t="s">
        <v>656</v>
      </c>
      <c r="K995" s="433" t="str">
        <f t="shared" si="212"/>
        <v>-</v>
      </c>
      <c r="L995" s="439" t="s">
        <v>651</v>
      </c>
      <c r="M995" s="439" t="s">
        <v>651</v>
      </c>
      <c r="N995" s="439" t="s">
        <v>651</v>
      </c>
      <c r="O995" s="439" t="s">
        <v>651</v>
      </c>
      <c r="P995" s="439" t="s">
        <v>651</v>
      </c>
      <c r="Q995" s="439" t="s">
        <v>651</v>
      </c>
      <c r="R995" s="439" t="s">
        <v>651</v>
      </c>
      <c r="S995" s="439" t="s">
        <v>651</v>
      </c>
      <c r="T995" s="439" t="s">
        <v>651</v>
      </c>
      <c r="U995" s="439" t="s">
        <v>651</v>
      </c>
      <c r="V995" s="438">
        <v>-0.05</v>
      </c>
      <c r="W995" s="434" t="s">
        <v>651</v>
      </c>
      <c r="X995" s="273"/>
      <c r="Y995" s="273"/>
      <c r="Z995" s="273"/>
      <c r="AA995" s="273"/>
      <c r="AB995" s="273"/>
      <c r="AC995" s="273"/>
      <c r="AD995" s="273"/>
      <c r="AE995" s="273"/>
      <c r="AF995" s="273"/>
      <c r="AG995" s="273"/>
      <c r="AH995" s="273"/>
      <c r="AI995" s="273"/>
      <c r="AJ995" s="273"/>
      <c r="AK995" s="273"/>
      <c r="AL995" s="273"/>
      <c r="AM995" s="273"/>
      <c r="AN995" s="273"/>
      <c r="AO995" s="273"/>
      <c r="AP995" s="273"/>
      <c r="AQ995" s="268"/>
      <c r="AR995" s="255"/>
      <c r="AS995" s="243"/>
      <c r="AT995" s="243"/>
      <c r="AU995" s="243"/>
    </row>
    <row r="996" spans="1:47" ht="5.15" customHeight="1" outlineLevel="3" x14ac:dyDescent="0.35">
      <c r="A996" s="243"/>
      <c r="B996" s="252"/>
      <c r="C996" s="245">
        <f>INT($C$876)+3.005</f>
        <v>4.0049999999999999</v>
      </c>
      <c r="D996" s="268"/>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t="s">
        <v>395</v>
      </c>
      <c r="AR996" s="255"/>
      <c r="AS996" s="243"/>
      <c r="AT996" s="243"/>
      <c r="AU996" s="243"/>
    </row>
    <row r="997" spans="1:47" ht="5.15" customHeight="1" outlineLevel="2" x14ac:dyDescent="0.35">
      <c r="A997" s="243"/>
      <c r="B997" s="252"/>
      <c r="C997" s="245">
        <f>INT($C$876)+2.005</f>
        <v>3.0049999999999999</v>
      </c>
      <c r="D997" s="268" t="s">
        <v>391</v>
      </c>
      <c r="E997" s="268"/>
      <c r="F997" s="268"/>
      <c r="G997" s="268"/>
      <c r="H997" s="268"/>
      <c r="I997" s="268"/>
      <c r="J997" s="268"/>
      <c r="K997" s="268"/>
      <c r="L997" s="268"/>
      <c r="M997" s="268"/>
      <c r="N997" s="268"/>
      <c r="O997" s="268"/>
      <c r="P997" s="268"/>
      <c r="Q997" s="268"/>
      <c r="R997" s="268"/>
      <c r="S997" s="268"/>
      <c r="T997" s="268"/>
      <c r="U997" s="268"/>
      <c r="V997" s="268"/>
      <c r="W997" s="268"/>
      <c r="X997" s="268"/>
      <c r="Y997" s="268"/>
      <c r="Z997" s="268"/>
      <c r="AA997" s="268"/>
      <c r="AB997" s="268"/>
      <c r="AC997" s="268"/>
      <c r="AD997" s="268"/>
      <c r="AE997" s="268"/>
      <c r="AF997" s="268"/>
      <c r="AG997" s="268"/>
      <c r="AH997" s="268"/>
      <c r="AI997" s="268"/>
      <c r="AJ997" s="268"/>
      <c r="AK997" s="268"/>
      <c r="AL997" s="268"/>
      <c r="AM997" s="268"/>
      <c r="AN997" s="268"/>
      <c r="AO997" s="268"/>
      <c r="AP997" s="268"/>
      <c r="AQ997" s="268"/>
      <c r="AR997" s="255"/>
      <c r="AS997" s="243"/>
      <c r="AT997" s="243"/>
      <c r="AU997" s="243"/>
    </row>
    <row r="998" spans="1:47" outlineLevel="2" x14ac:dyDescent="0.35">
      <c r="A998" s="243"/>
      <c r="B998" s="252"/>
      <c r="C998" s="245">
        <f>INT($C$876)+2</f>
        <v>3</v>
      </c>
      <c r="D998" s="268"/>
      <c r="E998" s="325"/>
      <c r="F998" s="325"/>
      <c r="G998" s="268"/>
      <c r="H998" s="387" t="s">
        <v>697</v>
      </c>
      <c r="I998" s="273"/>
      <c r="J998" s="273"/>
      <c r="K998" s="272"/>
      <c r="L998" s="272"/>
      <c r="M998" s="272"/>
      <c r="N998" s="272"/>
      <c r="O998" s="272"/>
      <c r="P998" s="272"/>
      <c r="Q998" s="272"/>
      <c r="R998" s="272"/>
      <c r="S998" s="272"/>
      <c r="T998" s="272"/>
      <c r="U998" s="272"/>
      <c r="V998" s="272"/>
      <c r="W998" s="272"/>
      <c r="X998" s="272"/>
      <c r="Y998" s="272"/>
      <c r="Z998" s="272"/>
      <c r="AA998" s="272"/>
      <c r="AB998" s="330"/>
      <c r="AC998" s="330"/>
      <c r="AD998" s="330"/>
      <c r="AE998" s="330"/>
      <c r="AF998" s="330"/>
      <c r="AG998" s="330"/>
      <c r="AH998" s="330"/>
      <c r="AI998" s="330"/>
      <c r="AJ998" s="330"/>
      <c r="AK998" s="330"/>
      <c r="AL998" s="330"/>
      <c r="AM998" s="330"/>
      <c r="AN998" s="330"/>
      <c r="AO998" s="330"/>
      <c r="AP998" s="330"/>
      <c r="AQ998" s="268"/>
      <c r="AR998" s="255"/>
      <c r="AS998" s="243"/>
      <c r="AT998" s="243"/>
      <c r="AU998" s="243"/>
    </row>
    <row r="999" spans="1:47" outlineLevel="2" x14ac:dyDescent="0.35">
      <c r="A999" s="243"/>
      <c r="B999" s="252"/>
      <c r="C999" s="245">
        <f>INT($C$876)+3</f>
        <v>4</v>
      </c>
      <c r="D999" s="268"/>
      <c r="E999" s="325"/>
      <c r="F999" s="325"/>
      <c r="G999" s="268"/>
      <c r="H999" s="273"/>
      <c r="I999" s="273"/>
      <c r="J999" s="295" t="s">
        <v>698</v>
      </c>
      <c r="K999" s="295"/>
      <c r="L999" s="295"/>
      <c r="M999" s="295"/>
      <c r="N999" s="273"/>
      <c r="O999" s="273"/>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outlineLevel="2" collapsed="1" x14ac:dyDescent="0.35">
      <c r="A1000" s="243"/>
      <c r="B1000" s="252"/>
      <c r="C1000" s="245">
        <v>4</v>
      </c>
      <c r="D1000" s="268"/>
      <c r="E1000" s="325"/>
      <c r="F1000" s="325"/>
      <c r="G1000" s="268"/>
      <c r="H1000" s="273"/>
      <c r="I1000" s="273"/>
      <c r="J1000" s="316">
        <v>0.3</v>
      </c>
      <c r="K1000" s="316">
        <v>0.35</v>
      </c>
      <c r="L1000" s="316">
        <v>0.45</v>
      </c>
      <c r="M1000" s="397">
        <v>1</v>
      </c>
      <c r="N1000" s="316">
        <v>0.55000000000000004</v>
      </c>
      <c r="O1000" s="273" t="s">
        <v>699</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idden="1" outlineLevel="3" x14ac:dyDescent="0.35">
      <c r="A1001" s="243"/>
      <c r="B1001" s="252"/>
      <c r="C1001" s="245">
        <f>INT($C$876)+3</f>
        <v>4</v>
      </c>
      <c r="D1001" s="268"/>
      <c r="E1001" s="325"/>
      <c r="F1001" s="325"/>
      <c r="G1001" s="268"/>
      <c r="H1001" s="273" t="s">
        <v>700</v>
      </c>
      <c r="I1001" s="273"/>
      <c r="J1001" s="315">
        <v>0</v>
      </c>
      <c r="K1001" s="315">
        <v>0.5</v>
      </c>
      <c r="L1001" s="315">
        <v>1.25</v>
      </c>
      <c r="M1001" s="289">
        <f>FORECAST(M1000,CHOOSE({1,2},L1001,N1001),CHOOSE({1,2},L1000,N1000))</f>
        <v>13.624999999999998</v>
      </c>
      <c r="N1001" s="315">
        <v>3.5</v>
      </c>
      <c r="O1001" s="273" t="s">
        <v>701</v>
      </c>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68"/>
      <c r="AR1001" s="255"/>
      <c r="AS1001" s="243"/>
      <c r="AT1001" s="243"/>
      <c r="AU1001" s="243"/>
    </row>
    <row r="1002" spans="1:47" ht="5.15" hidden="1" customHeight="1" outlineLevel="3" x14ac:dyDescent="0.35">
      <c r="A1002" s="243"/>
      <c r="B1002" s="252"/>
      <c r="C1002" s="245">
        <f>INT($C$876)+3.005</f>
        <v>4.0049999999999999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t="s">
        <v>395</v>
      </c>
      <c r="AR1002" s="255"/>
      <c r="AS1002" s="243"/>
      <c r="AT1002" s="243"/>
      <c r="AU1002" s="243"/>
    </row>
    <row r="1003" spans="1:47" ht="5.15" customHeight="1" outlineLevel="2" x14ac:dyDescent="0.35">
      <c r="A1003" s="243"/>
      <c r="B1003" s="252"/>
      <c r="C1003" s="245">
        <f>INT($C$876)+2.005</f>
        <v>3.0049999999999999</v>
      </c>
      <c r="D1003" s="268"/>
      <c r="E1003" s="268"/>
      <c r="F1003" s="268"/>
      <c r="G1003" s="268"/>
      <c r="H1003" s="268"/>
      <c r="I1003" s="268"/>
      <c r="J1003" s="268"/>
      <c r="K1003" s="268"/>
      <c r="L1003" s="268"/>
      <c r="M1003" s="268"/>
      <c r="N1003" s="268"/>
      <c r="O1003" s="268"/>
      <c r="P1003" s="268"/>
      <c r="Q1003" s="268"/>
      <c r="R1003" s="268"/>
      <c r="S1003" s="268"/>
      <c r="T1003" s="268"/>
      <c r="U1003" s="268"/>
      <c r="V1003" s="268"/>
      <c r="W1003" s="268"/>
      <c r="X1003" s="268"/>
      <c r="Y1003" s="268"/>
      <c r="Z1003" s="268"/>
      <c r="AA1003" s="268"/>
      <c r="AB1003" s="268"/>
      <c r="AC1003" s="268"/>
      <c r="AD1003" s="268"/>
      <c r="AE1003" s="268"/>
      <c r="AF1003" s="268"/>
      <c r="AG1003" s="268"/>
      <c r="AH1003" s="268"/>
      <c r="AI1003" s="268"/>
      <c r="AJ1003" s="268"/>
      <c r="AK1003" s="268"/>
      <c r="AL1003" s="268"/>
      <c r="AM1003" s="268"/>
      <c r="AN1003" s="268"/>
      <c r="AO1003" s="268"/>
      <c r="AP1003" s="268"/>
      <c r="AQ1003" s="268"/>
      <c r="AR1003" s="255"/>
      <c r="AS1003" s="243"/>
      <c r="AT1003" s="243"/>
      <c r="AU1003" s="243"/>
    </row>
    <row r="1004" spans="1:47" ht="5.15" customHeight="1" outlineLevel="1" x14ac:dyDescent="0.35">
      <c r="A1004" s="243"/>
      <c r="B1004" s="278"/>
      <c r="C1004" s="279">
        <f>INT($C$876)+1.005</f>
        <v>2.0049999999999999</v>
      </c>
      <c r="D1004" s="280"/>
      <c r="E1004" s="280"/>
      <c r="F1004" s="280"/>
      <c r="G1004" s="280"/>
      <c r="H1004" s="280"/>
      <c r="I1004" s="280"/>
      <c r="J1004" s="280"/>
      <c r="K1004" s="280"/>
      <c r="L1004" s="280"/>
      <c r="M1004" s="280"/>
      <c r="N1004" s="280"/>
      <c r="O1004" s="280"/>
      <c r="P1004" s="280"/>
      <c r="Q1004" s="280"/>
      <c r="R1004" s="280"/>
      <c r="S1004" s="280"/>
      <c r="T1004" s="280"/>
      <c r="U1004" s="280"/>
      <c r="V1004" s="280"/>
      <c r="W1004" s="280"/>
      <c r="X1004" s="280"/>
      <c r="Y1004" s="280"/>
      <c r="Z1004" s="280"/>
      <c r="AA1004" s="280"/>
      <c r="AB1004" s="280"/>
      <c r="AC1004" s="280"/>
      <c r="AD1004" s="280"/>
      <c r="AE1004" s="280"/>
      <c r="AF1004" s="280"/>
      <c r="AG1004" s="280"/>
      <c r="AH1004" s="280"/>
      <c r="AI1004" s="280"/>
      <c r="AJ1004" s="280"/>
      <c r="AK1004" s="280"/>
      <c r="AL1004" s="280"/>
      <c r="AM1004" s="280"/>
      <c r="AN1004" s="280"/>
      <c r="AO1004" s="280"/>
      <c r="AP1004" s="280"/>
      <c r="AQ1004" s="280"/>
      <c r="AR1004" s="281" t="s">
        <v>113</v>
      </c>
      <c r="AS1004" s="243"/>
      <c r="AT1004" s="243"/>
      <c r="AU1004" s="243"/>
    </row>
    <row r="1005" spans="1:47" ht="5.15" customHeight="1" x14ac:dyDescent="0.35">
      <c r="A1005" s="243"/>
      <c r="B1005" s="282"/>
      <c r="C1005" s="283">
        <f>INT($C$876)+0.005</f>
        <v>1.0049999999999999</v>
      </c>
      <c r="D1005" s="282"/>
      <c r="E1005" s="282"/>
      <c r="F1005" s="282"/>
      <c r="G1005" s="282"/>
      <c r="H1005" s="282"/>
      <c r="I1005" s="282"/>
      <c r="J1005" s="282"/>
      <c r="K1005" s="282"/>
      <c r="L1005" s="282"/>
      <c r="M1005" s="282"/>
      <c r="N1005" s="282"/>
      <c r="O1005" s="282"/>
      <c r="P1005" s="282"/>
      <c r="Q1005" s="282"/>
      <c r="R1005" s="282"/>
      <c r="S1005" s="282"/>
      <c r="T1005" s="282"/>
      <c r="U1005" s="282"/>
      <c r="V1005" s="282"/>
      <c r="W1005" s="282"/>
      <c r="X1005" s="282"/>
      <c r="Y1005" s="282"/>
      <c r="Z1005" s="282"/>
      <c r="AA1005" s="282"/>
      <c r="AB1005" s="282"/>
      <c r="AC1005" s="282"/>
      <c r="AD1005" s="282"/>
      <c r="AE1005" s="282"/>
      <c r="AF1005" s="282"/>
      <c r="AG1005" s="282"/>
      <c r="AH1005" s="282"/>
      <c r="AI1005" s="282"/>
      <c r="AJ1005" s="282"/>
      <c r="AK1005" s="282"/>
      <c r="AL1005" s="282"/>
      <c r="AM1005" s="282"/>
      <c r="AN1005" s="282"/>
      <c r="AO1005" s="282"/>
      <c r="AP1005" s="282"/>
      <c r="AQ1005" s="282"/>
      <c r="AR1005" s="282"/>
      <c r="AS1005" s="243"/>
      <c r="AT1005" s="243"/>
      <c r="AU1005" s="243"/>
    </row>
    <row r="1006" spans="1:47" outlineLevel="2" x14ac:dyDescent="0.35">
      <c r="A1006" s="243"/>
      <c r="B1006" s="243"/>
      <c r="C1006" s="245">
        <f>INT($C$876)+2</f>
        <v>3</v>
      </c>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A1012" s="243"/>
      <c r="B1012" s="243"/>
      <c r="C1012" s="244"/>
      <c r="D1012" s="243"/>
      <c r="E1012" s="243"/>
      <c r="F1012" s="243"/>
      <c r="G1012" s="243"/>
      <c r="H1012" s="243"/>
      <c r="I1012" s="243"/>
      <c r="J1012" s="243"/>
      <c r="K1012" s="243"/>
      <c r="L1012" s="243"/>
      <c r="M1012" s="243"/>
      <c r="N1012" s="243"/>
      <c r="O1012" s="243"/>
      <c r="P1012" s="243"/>
      <c r="Q1012" s="243"/>
      <c r="R1012" s="243"/>
      <c r="S1012" s="243"/>
      <c r="T1012" s="243"/>
      <c r="U1012" s="243"/>
      <c r="V1012" s="243"/>
      <c r="W1012" s="243"/>
      <c r="X1012" s="243"/>
      <c r="Y1012" s="243"/>
      <c r="Z1012" s="243"/>
      <c r="AA1012" s="243"/>
      <c r="AB1012" s="243"/>
      <c r="AC1012" s="243"/>
      <c r="AD1012" s="243"/>
      <c r="AE1012" s="243"/>
      <c r="AF1012" s="243"/>
      <c r="AG1012" s="243"/>
      <c r="AH1012" s="243"/>
      <c r="AI1012" s="243"/>
      <c r="AJ1012" s="243"/>
      <c r="AK1012" s="243"/>
      <c r="AL1012" s="243"/>
      <c r="AM1012" s="243"/>
      <c r="AN1012" s="243"/>
      <c r="AO1012" s="243"/>
      <c r="AP1012" s="243"/>
      <c r="AQ1012" s="243"/>
      <c r="AR1012" s="243"/>
      <c r="AS1012" s="243"/>
      <c r="AT1012" s="243"/>
      <c r="AU1012" s="243"/>
    </row>
    <row r="1013" spans="1:47" x14ac:dyDescent="0.35">
      <c r="C1013" s="440" t="s">
        <v>702</v>
      </c>
    </row>
  </sheetData>
  <mergeCells count="34">
    <mergeCell ref="H981:I983"/>
    <mergeCell ref="H985:I987"/>
    <mergeCell ref="H989:I991"/>
    <mergeCell ref="H993:I995"/>
    <mergeCell ref="H957:I959"/>
    <mergeCell ref="H961:I963"/>
    <mergeCell ref="H965:I967"/>
    <mergeCell ref="H969:I971"/>
    <mergeCell ref="H973:I975"/>
    <mergeCell ref="H977:I979"/>
    <mergeCell ref="H953:I955"/>
    <mergeCell ref="H909:I911"/>
    <mergeCell ref="H913:I915"/>
    <mergeCell ref="H917:I919"/>
    <mergeCell ref="H921:I923"/>
    <mergeCell ref="H925:I927"/>
    <mergeCell ref="H929:I931"/>
    <mergeCell ref="H933:I935"/>
    <mergeCell ref="H937:I939"/>
    <mergeCell ref="H941:I943"/>
    <mergeCell ref="H945:I947"/>
    <mergeCell ref="H949:I951"/>
    <mergeCell ref="H905:I907"/>
    <mergeCell ref="J11:X11"/>
    <mergeCell ref="J12:X12"/>
    <mergeCell ref="AC252:AF254"/>
    <mergeCell ref="AC255:AF256"/>
    <mergeCell ref="O340:X343"/>
    <mergeCell ref="H889:I891"/>
    <mergeCell ref="H893:I895"/>
    <mergeCell ref="H897:I899"/>
    <mergeCell ref="H901:I903"/>
    <mergeCell ref="P406:Z413"/>
    <mergeCell ref="S849:W866"/>
  </mergeCells>
  <phoneticPr fontId="11" type="noConversion"/>
  <conditionalFormatting sqref="X680:AA682 X728:AA730">
    <cfRule type="cellIs" dxfId="3" priority="31" operator="equal">
      <formula>TRUE</formula>
    </cfRule>
  </conditionalFormatting>
  <conditionalFormatting sqref="X704:AA706">
    <cfRule type="cellIs" dxfId="2" priority="1" operator="equal">
      <formula>TRUE</formula>
    </cfRule>
  </conditionalFormatting>
  <pageMargins left="0.7" right="0.7" top="0.75" bottom="0.75" header="0.3" footer="0.3"/>
  <pageSetup orientation="portrait" r:id="rId1"/>
  <ignoredErrors>
    <ignoredError sqref="L69"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703</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4" t="s">
        <v>941</v>
      </c>
      <c r="L18" s="945"/>
      <c r="M18" s="945"/>
      <c r="N18" s="945"/>
      <c r="O18" s="945"/>
      <c r="P18" s="945"/>
      <c r="Q18" s="945"/>
      <c r="R18" s="945"/>
      <c r="S18" s="945"/>
      <c r="T18" s="945"/>
      <c r="U18" s="945"/>
      <c r="V18" s="945"/>
      <c r="W18" s="945"/>
      <c r="X18" s="945"/>
      <c r="Y18" s="945"/>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6" t="s">
        <v>1126</v>
      </c>
      <c r="L21" s="947"/>
      <c r="M21" s="947"/>
      <c r="N21" s="947"/>
      <c r="O21" s="947"/>
      <c r="P21" s="947"/>
      <c r="Q21" s="947"/>
      <c r="R21" s="947"/>
      <c r="S21" s="947"/>
      <c r="T21" s="947"/>
      <c r="U21" s="947"/>
      <c r="V21" s="947"/>
      <c r="W21" s="947"/>
      <c r="X21" s="947"/>
      <c r="Y21" s="948"/>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933</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936</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704</v>
      </c>
      <c r="K45" s="454">
        <f>IFERROR(MATCH(L$44,Sheep!$R$315:$R$322,1),0)</f>
        <v>0</v>
      </c>
      <c r="L45" s="454">
        <f>IFERROR(MATCH(M$44,Sheep!$R$315:$R$322,1),0)</f>
        <v>0</v>
      </c>
      <c r="M45" s="454">
        <f>IFERROR(MATCH(N$44,Sheep!$R$315:$R$322,1),0)</f>
        <v>0</v>
      </c>
      <c r="N45" s="454">
        <f>IFERROR(MATCH(O$44,Sheep!$R$315:$R$322,1),0)</f>
        <v>0</v>
      </c>
      <c r="O45" s="454">
        <f>IFERROR(MATCH(P$44,Sheep!$R$315:$R$322,1),0)</f>
        <v>0</v>
      </c>
      <c r="P45" s="454">
        <f>IFERROR(MATCH(Q$44,Sheep!$R$315:$R$322,1),0)</f>
        <v>0</v>
      </c>
      <c r="Q45" s="454">
        <f>IFERROR(MATCH(R$44,Sheep!$R$315:$R$322,1),0)</f>
        <v>0</v>
      </c>
      <c r="R45" s="454">
        <f>IFERROR(MATCH(S$44,Sheep!$R$315:$R$322,1),0)</f>
        <v>0</v>
      </c>
      <c r="S45" s="454">
        <f>IFERROR(MATCH(T$44,Sheep!$R$315:$R$322,1),0)</f>
        <v>0</v>
      </c>
      <c r="T45" s="454">
        <f>IFERROR(MATCH(U$44,Sheep!$R$315:$R$322,1),0)</f>
        <v>0</v>
      </c>
      <c r="U45" s="454">
        <f>IFERROR(MATCH(V$44,Sheep!$R$315:$R$322,1),0)</f>
        <v>0</v>
      </c>
      <c r="V45" s="454">
        <f>IFERROR(MATCH(W$44,Sheep!$R$315:$R$322,1),0)</f>
        <v>0</v>
      </c>
      <c r="W45" s="454">
        <f>IFERROR(MATCH(X$44,Sheep!$R$315:$R$322,1),0)</f>
        <v>0</v>
      </c>
      <c r="X45" s="454">
        <f>IFERROR(MATCH(Y$44,Sheep!$R$315:$R$322,1),0)</f>
        <v>0</v>
      </c>
      <c r="Y45" s="454">
        <f>IFERROR(MATCH(Z$44,Sheep!$R$315:$R$322,1),0)</f>
        <v>0</v>
      </c>
      <c r="Z45" s="454">
        <f>IFERROR(MATCH(AA$44,Sheep!$R$315:$R$322,1),0)</f>
        <v>0</v>
      </c>
      <c r="AA45" s="454">
        <f>IFERROR(MATCH(AB$44,Sheep!$R$315:$R$322,1),0)</f>
        <v>0</v>
      </c>
      <c r="AB45" s="454">
        <f>IFERROR(MATCH(AC$44,Sheep!$R$315:$R$322,1),0)</f>
        <v>0</v>
      </c>
      <c r="AC45" s="454">
        <f>IFERROR(MATCH(AD$44,Sheep!$R$315:$R$322,1),0)</f>
        <v>0</v>
      </c>
      <c r="AD45" s="454">
        <f>IFERROR(MATCH(AE$44,Sheep!$R$315:$R$322,1),0)</f>
        <v>0</v>
      </c>
      <c r="AE45" s="454">
        <f>IFERROR(MATCH(AF$44,Sheep!$R$315:$R$322,1),0)</f>
        <v>0</v>
      </c>
      <c r="AF45" s="454">
        <f>IFERROR(MATCH(AG$44,Sheep!$R$315:$R$322,1),0)</f>
        <v>0</v>
      </c>
      <c r="AG45" s="454">
        <f>IFERROR(MATCH(AH$44,Sheep!$R$315:$R$322,1),0)</f>
        <v>0</v>
      </c>
      <c r="AH45" s="454">
        <f>IFERROR(MATCH(AI$44,Sheep!$R$315:$R$322,1),0)</f>
        <v>0</v>
      </c>
      <c r="AI45" s="454">
        <f>IFERROR(MATCH(AJ$44,Sheep!$R$315:$R$322,1),0)</f>
        <v>0</v>
      </c>
      <c r="AJ45" s="454">
        <f>IFERROR(MATCH(AK$44,Sheep!$R$315:$R$322,1),0)</f>
        <v>0</v>
      </c>
      <c r="AK45" s="454">
        <f>IFERROR(MATCH(AL$44,Sheep!$R$315:$R$322,1),0)</f>
        <v>0</v>
      </c>
      <c r="AL45" s="454">
        <f>IFERROR(MATCH(AM$44,Sheep!$R$315:$R$322,1),0)</f>
        <v>0</v>
      </c>
      <c r="AM45" s="454">
        <f>IFERROR(MATCH(AN$44,Sheep!$R$315:$R$322,1),0)</f>
        <v>0</v>
      </c>
      <c r="AN45" s="454">
        <f>IFERROR(MATCH(AO$44,Sheep!$R$315:$R$322,1),0)</f>
        <v>0</v>
      </c>
      <c r="AO45" s="454">
        <f>IFERROR(MATCH(AP$44,Sheep!$R$315:$R$322,1),0)</f>
        <v>0</v>
      </c>
      <c r="AP45" s="454">
        <f>IFERROR(MATCH(AQ$44,Sheep!$R$315:$R$322,1),0)</f>
        <v>0</v>
      </c>
      <c r="AQ45" s="454">
        <f>IFERROR(MATCH(AR$44,Sheep!$R$315:$R$322,1),0)</f>
        <v>0</v>
      </c>
      <c r="AR45" s="454">
        <f>IFERROR(MATCH(AS$44,Sheep!$R$315:$R$322,1),0)</f>
        <v>0</v>
      </c>
      <c r="AS45" s="454">
        <f>IFERROR(MATCH(AT$44,Sheep!$R$315:$R$322,1),0)</f>
        <v>0</v>
      </c>
      <c r="AT45" s="454">
        <f>IFERROR(MATCH(AU$44,Sheep!$R$315:$R$322,1),0)</f>
        <v>0</v>
      </c>
      <c r="AU45" s="454">
        <f>IFERROR(MATCH(AV$44,Sheep!$R$315:$R$322,1),0)</f>
        <v>0</v>
      </c>
      <c r="AV45" s="454">
        <f>IFERROR(MATCH(AW$44,Sheep!$R$315:$R$322,1),0)</f>
        <v>0</v>
      </c>
      <c r="AW45" s="454">
        <f>IFERROR(MATCH(AX$44,Sheep!$R$315:$R$322,1),0)</f>
        <v>0</v>
      </c>
      <c r="AX45" s="454">
        <f>IFERROR(MATCH(AY$44,Sheep!$R$315:$R$322,1),0)</f>
        <v>0</v>
      </c>
      <c r="AY45" s="454">
        <f>IFERROR(MATCH(AZ$44,Sheep!$R$315:$R$322,1),0)</f>
        <v>0</v>
      </c>
      <c r="AZ45" s="454">
        <f>IFERROR(MATCH(BA$44,Sheep!$R$315:$R$322,1),0)</f>
        <v>0</v>
      </c>
      <c r="BA45" s="454">
        <f>IFERROR(MATCH(BB$44,Sheep!$R$315:$R$322,1),0)</f>
        <v>0</v>
      </c>
      <c r="BB45" s="454">
        <f>IFERROR(MATCH(BC$44,Sheep!$R$315:$R$322,1),0)</f>
        <v>0</v>
      </c>
      <c r="BC45" s="454">
        <f>IFERROR(MATCH(BD$44,Sheep!$R$315:$R$322,1),0)</f>
        <v>0</v>
      </c>
      <c r="BD45" s="454">
        <f>IFERROR(MATCH(BE$44,Sheep!$R$315:$R$322,1),0)</f>
        <v>0</v>
      </c>
      <c r="BE45" s="454">
        <f>IFERROR(MATCH(BF$44,Sheep!$R$315:$R$322,1),0)</f>
        <v>0</v>
      </c>
      <c r="BF45" s="454">
        <f>IFERROR(MATCH(BG$44,Sheep!$R$315:$R$322,1),0)</f>
        <v>1</v>
      </c>
      <c r="BG45" s="454">
        <f>IFERROR(MATCH(BH$44,Sheep!$R$315:$R$322,1),0)</f>
        <v>1</v>
      </c>
      <c r="BH45" s="454">
        <f>IFERROR(MATCH(BI$44,Sheep!$R$315:$R$322,1),0)</f>
        <v>1</v>
      </c>
      <c r="BI45" s="454">
        <f>IFERROR(MATCH(BJ$44,Sheep!$R$315:$R$322,1),0)</f>
        <v>1</v>
      </c>
      <c r="BJ45" s="454">
        <f>IFERROR(MATCH(BK$44,Sheep!$R$315:$R$322,1),0)</f>
        <v>1</v>
      </c>
      <c r="BK45" s="454">
        <f>IFERROR(MATCH(BL$44,Sheep!$R$315:$R$322,1),0)</f>
        <v>1</v>
      </c>
      <c r="BL45" s="454">
        <f>IFERROR(MATCH(BM$44,Sheep!$R$315:$R$322,1),0)</f>
        <v>1</v>
      </c>
      <c r="BM45" s="454">
        <f>IFERROR(MATCH(BN$44,Sheep!$R$315:$R$322,1),0)</f>
        <v>1</v>
      </c>
      <c r="BN45" s="454">
        <f>IFERROR(MATCH(BO$44,Sheep!$R$315:$R$322,1),0)</f>
        <v>1</v>
      </c>
      <c r="BO45" s="454">
        <f>IFERROR(MATCH(BP$44,Sheep!$R$315:$R$322,1),0)</f>
        <v>1</v>
      </c>
      <c r="BP45" s="454">
        <f>IFERROR(MATCH(BQ$44,Sheep!$R$315:$R$322,1),0)</f>
        <v>1</v>
      </c>
      <c r="BQ45" s="454">
        <f>IFERROR(MATCH(BR$44,Sheep!$R$315:$R$322,1),0)</f>
        <v>1</v>
      </c>
      <c r="BR45" s="454">
        <f>IFERROR(MATCH(BS$44,Sheep!$R$315:$R$322,1),0)</f>
        <v>1</v>
      </c>
      <c r="BS45" s="454">
        <f>IFERROR(MATCH(BT$44,Sheep!$R$315:$R$322,1),0)</f>
        <v>1</v>
      </c>
      <c r="BT45" s="454">
        <f>IFERROR(MATCH(BU$44,Sheep!$R$315:$R$322,1),0)</f>
        <v>1</v>
      </c>
      <c r="BU45" s="454">
        <f>IFERROR(MATCH(BV$44,Sheep!$R$315:$R$322,1),0)</f>
        <v>1</v>
      </c>
      <c r="BV45" s="454">
        <f>IFERROR(MATCH(BW$44,Sheep!$R$315:$R$322,1),0)</f>
        <v>1</v>
      </c>
      <c r="BW45" s="454">
        <f>IFERROR(MATCH(BX$44,Sheep!$R$315:$R$322,1),0)</f>
        <v>1</v>
      </c>
      <c r="BX45" s="454">
        <f>IFERROR(MATCH(BY$44,Sheep!$R$315:$R$322,1),0)</f>
        <v>1</v>
      </c>
      <c r="BY45" s="454">
        <f>IFERROR(MATCH(BZ$44,Sheep!$R$315:$R$322,1),0)</f>
        <v>1</v>
      </c>
      <c r="BZ45" s="454">
        <f>IFERROR(MATCH(CA$44,Sheep!$R$315:$R$322,1),0)</f>
        <v>1</v>
      </c>
      <c r="CA45" s="454">
        <f>IFERROR(MATCH(CB$44,Sheep!$R$315:$R$322,1),0)</f>
        <v>1</v>
      </c>
      <c r="CB45" s="454">
        <f>IFERROR(MATCH(CC$44,Sheep!$R$315:$R$322,1),0)</f>
        <v>1</v>
      </c>
      <c r="CC45" s="454">
        <f>IFERROR(MATCH(CD$44,Sheep!$R$315:$R$322,1),0)</f>
        <v>1</v>
      </c>
      <c r="CD45" s="454">
        <f>IFERROR(MATCH(CE$44,Sheep!$R$315:$R$322,1),0)</f>
        <v>1</v>
      </c>
      <c r="CE45" s="454">
        <f>IFERROR(MATCH(CF$44,Sheep!$R$315:$R$322,1),0)</f>
        <v>1</v>
      </c>
      <c r="CF45" s="454">
        <f>IFERROR(MATCH(CG$44,Sheep!$R$315:$R$322,1),0)</f>
        <v>1</v>
      </c>
      <c r="CG45" s="454">
        <f>IFERROR(MATCH(CH$44,Sheep!$R$315:$R$322,1),0)</f>
        <v>1</v>
      </c>
      <c r="CH45" s="454">
        <f>IFERROR(MATCH(CI$44,Sheep!$R$315:$R$322,1),0)</f>
        <v>1</v>
      </c>
      <c r="CI45" s="454">
        <f>IFERROR(MATCH(CJ$44,Sheep!$R$315:$R$322,1),0)</f>
        <v>1</v>
      </c>
      <c r="CJ45" s="454">
        <f>IFERROR(MATCH(CK$44,Sheep!$R$315:$R$322,1),0)</f>
        <v>1</v>
      </c>
      <c r="CK45" s="454">
        <f>IFERROR(MATCH(CL$44,Sheep!$R$315:$R$322,1),0)</f>
        <v>1</v>
      </c>
      <c r="CL45" s="454">
        <f>IFERROR(MATCH(CM$44,Sheep!$R$315:$R$322,1),0)</f>
        <v>1</v>
      </c>
      <c r="CM45" s="454">
        <f>IFERROR(MATCH(CN$44,Sheep!$R$315:$R$322,1),0)</f>
        <v>1</v>
      </c>
      <c r="CN45" s="454">
        <f>IFERROR(MATCH(CO$44,Sheep!$R$315:$R$322,1),0)</f>
        <v>1</v>
      </c>
      <c r="CO45" s="454">
        <f>IFERROR(MATCH(CP$44,Sheep!$R$315:$R$322,1),0)</f>
        <v>1</v>
      </c>
      <c r="CP45" s="454">
        <f>IFERROR(MATCH(CQ$44,Sheep!$R$315:$R$322,1),0)</f>
        <v>1</v>
      </c>
      <c r="CQ45" s="454">
        <f>IFERROR(MATCH(CR$44,Sheep!$R$315:$R$322,1),0)</f>
        <v>1</v>
      </c>
      <c r="CR45" s="454">
        <f>IFERROR(MATCH(CS$44,Sheep!$R$315:$R$322,1),0)</f>
        <v>1</v>
      </c>
      <c r="CS45" s="454">
        <f>IFERROR(MATCH(CT$44,Sheep!$R$315:$R$322,1),0)</f>
        <v>1</v>
      </c>
      <c r="CT45" s="454">
        <f>IFERROR(MATCH(CU$44,Sheep!$R$315:$R$322,1),0)</f>
        <v>1</v>
      </c>
      <c r="CU45" s="454">
        <f>IFERROR(MATCH(CV$44,Sheep!$R$315:$R$322,1),0)</f>
        <v>1</v>
      </c>
      <c r="CV45" s="454">
        <f>IFERROR(MATCH(CW$44,Sheep!$R$315:$R$322,1),0)</f>
        <v>1</v>
      </c>
      <c r="CW45" s="454">
        <f>IFERROR(MATCH(CX$44,Sheep!$R$315:$R$322,1),0)</f>
        <v>1</v>
      </c>
      <c r="CX45" s="454">
        <f>IFERROR(MATCH(CY$44,Sheep!$R$315:$R$322,1),0)</f>
        <v>1</v>
      </c>
      <c r="CY45" s="454">
        <f>IFERROR(MATCH(CZ$44,Sheep!$R$315:$R$322,1),0)</f>
        <v>1</v>
      </c>
      <c r="CZ45" s="454">
        <f>IFERROR(MATCH(DA$44,Sheep!$R$315:$R$322,1),0)</f>
        <v>1</v>
      </c>
      <c r="DA45" s="454">
        <f>IFERROR(MATCH(DB$44,Sheep!$R$315:$R$322,1),0)</f>
        <v>1</v>
      </c>
      <c r="DB45" s="454">
        <f>IFERROR(MATCH(DC$44,Sheep!$R$315:$R$322,1),0)</f>
        <v>1</v>
      </c>
      <c r="DC45" s="454">
        <f>IFERROR(MATCH(DD$44,Sheep!$R$315:$R$322,1),0)</f>
        <v>1</v>
      </c>
      <c r="DD45" s="454">
        <f>IFERROR(MATCH(DE$44,Sheep!$R$315:$R$322,1),0)</f>
        <v>1</v>
      </c>
      <c r="DE45" s="454">
        <f>IFERROR(MATCH(DF$44,Sheep!$R$315:$R$322,1),0)</f>
        <v>1</v>
      </c>
      <c r="DF45" s="454">
        <f>IFERROR(MATCH(DG$44,Sheep!$R$315:$R$322,1),0)</f>
        <v>2</v>
      </c>
      <c r="DG45" s="454">
        <f>IFERROR(MATCH(DH$44,Sheep!$R$315:$R$322,1),0)</f>
        <v>2</v>
      </c>
      <c r="DH45" s="454">
        <f>IFERROR(MATCH(DI$44,Sheep!$R$315:$R$322,1),0)</f>
        <v>2</v>
      </c>
      <c r="DI45" s="454">
        <f>IFERROR(MATCH(DJ$44,Sheep!$R$315:$R$322,1),0)</f>
        <v>2</v>
      </c>
      <c r="DJ45" s="454">
        <f>IFERROR(MATCH(DK$44,Sheep!$R$315:$R$322,1),0)</f>
        <v>2</v>
      </c>
      <c r="DK45" s="454">
        <f>IFERROR(MATCH(DL$44,Sheep!$R$315:$R$322,1),0)</f>
        <v>2</v>
      </c>
      <c r="DL45" s="454">
        <f>IFERROR(MATCH(DM$44,Sheep!$R$315:$R$322,1),0)</f>
        <v>2</v>
      </c>
      <c r="DM45" s="454">
        <f>IFERROR(MATCH(DN$44,Sheep!$R$315:$R$322,1),0)</f>
        <v>2</v>
      </c>
      <c r="DN45" s="454">
        <f>IFERROR(MATCH(DO$44,Sheep!$R$315:$R$322,1),0)</f>
        <v>2</v>
      </c>
      <c r="DO45" s="454">
        <f>IFERROR(MATCH(DP$44,Sheep!$R$315:$R$322,1),0)</f>
        <v>2</v>
      </c>
      <c r="DP45" s="454">
        <f>IFERROR(MATCH(DQ$44,Sheep!$R$315:$R$322,1),0)</f>
        <v>2</v>
      </c>
      <c r="DQ45" s="454">
        <f>IFERROR(MATCH(DR$44,Sheep!$R$315:$R$322,1),0)</f>
        <v>2</v>
      </c>
      <c r="DR45" s="454">
        <f>IFERROR(MATCH(DS$44,Sheep!$R$315:$R$322,1),0)</f>
        <v>2</v>
      </c>
      <c r="DS45" s="454">
        <f>IFERROR(MATCH(DT$44,Sheep!$R$315:$R$322,1),0)</f>
        <v>2</v>
      </c>
      <c r="DT45" s="454">
        <f>IFERROR(MATCH(DU$44,Sheep!$R$315:$R$322,1),0)</f>
        <v>2</v>
      </c>
      <c r="DU45" s="454">
        <f>IFERROR(MATCH(DV$44,Sheep!$R$315:$R$322,1),0)</f>
        <v>2</v>
      </c>
      <c r="DV45" s="454">
        <f>IFERROR(MATCH(DW$44,Sheep!$R$315:$R$322,1),0)</f>
        <v>2</v>
      </c>
      <c r="DW45" s="454">
        <f>IFERROR(MATCH(DX$44,Sheep!$R$315:$R$322,1),0)</f>
        <v>2</v>
      </c>
      <c r="DX45" s="454">
        <f>IFERROR(MATCH(DY$44,Sheep!$R$315:$R$322,1),0)</f>
        <v>2</v>
      </c>
      <c r="DY45" s="454">
        <f>IFERROR(MATCH(DZ$44,Sheep!$R$315:$R$322,1),0)</f>
        <v>2</v>
      </c>
      <c r="DZ45" s="454">
        <f>IFERROR(MATCH(EA$44,Sheep!$R$315:$R$322,1),0)</f>
        <v>2</v>
      </c>
      <c r="EA45" s="454">
        <f>IFERROR(MATCH(EB$44,Sheep!$R$315:$R$322,1),0)</f>
        <v>2</v>
      </c>
      <c r="EB45" s="454">
        <f>IFERROR(MATCH(EC$44,Sheep!$R$315:$R$322,1),0)</f>
        <v>2</v>
      </c>
      <c r="EC45" s="454">
        <f>IFERROR(MATCH(ED$44,Sheep!$R$315:$R$322,1),0)</f>
        <v>2</v>
      </c>
      <c r="ED45" s="454">
        <f>IFERROR(MATCH(EE$44,Sheep!$R$315:$R$322,1),0)</f>
        <v>2</v>
      </c>
      <c r="EE45" s="454">
        <f>IFERROR(MATCH(EF$44,Sheep!$R$315:$R$322,1),0)</f>
        <v>2</v>
      </c>
      <c r="EF45" s="454">
        <f>IFERROR(MATCH(EG$44,Sheep!$R$315:$R$322,1),0)</f>
        <v>2</v>
      </c>
      <c r="EG45" s="454">
        <f>IFERROR(MATCH(EH$44,Sheep!$R$315:$R$322,1),0)</f>
        <v>2</v>
      </c>
      <c r="EH45" s="454">
        <f>IFERROR(MATCH(EI$44,Sheep!$R$315:$R$322,1),0)</f>
        <v>2</v>
      </c>
      <c r="EI45" s="454">
        <f>IFERROR(MATCH(EJ$44,Sheep!$R$315:$R$322,1),0)</f>
        <v>2</v>
      </c>
      <c r="EJ45" s="454">
        <f>IFERROR(MATCH(EK$44,Sheep!$R$315:$R$322,1),0)</f>
        <v>2</v>
      </c>
      <c r="EK45" s="454">
        <f>IFERROR(MATCH(EL$44,Sheep!$R$315:$R$322,1),0)</f>
        <v>2</v>
      </c>
      <c r="EL45" s="454">
        <f>IFERROR(MATCH(EM$44,Sheep!$R$315:$R$322,1),0)</f>
        <v>2</v>
      </c>
      <c r="EM45" s="454">
        <f>IFERROR(MATCH(EN$44,Sheep!$R$315:$R$322,1),0)</f>
        <v>2</v>
      </c>
      <c r="EN45" s="454">
        <f>IFERROR(MATCH(EO$44,Sheep!$R$315:$R$322,1),0)</f>
        <v>2</v>
      </c>
      <c r="EO45" s="454">
        <f>IFERROR(MATCH(EP$44,Sheep!$R$315:$R$322,1),0)</f>
        <v>2</v>
      </c>
      <c r="EP45" s="454">
        <f>IFERROR(MATCH(EQ$44,Sheep!$R$315:$R$322,1),0)</f>
        <v>2</v>
      </c>
      <c r="EQ45" s="454">
        <f>IFERROR(MATCH(ER$44,Sheep!$R$315:$R$322,1),0)</f>
        <v>2</v>
      </c>
      <c r="ER45" s="454">
        <f>IFERROR(MATCH(ES$44,Sheep!$R$315:$R$322,1),0)</f>
        <v>2</v>
      </c>
      <c r="ES45" s="454">
        <f>IFERROR(MATCH(ET$44,Sheep!$R$315:$R$322,1),0)</f>
        <v>2</v>
      </c>
      <c r="ET45" s="454">
        <f>IFERROR(MATCH(EU$44,Sheep!$R$315:$R$322,1),0)</f>
        <v>2</v>
      </c>
      <c r="EU45" s="454">
        <f>IFERROR(MATCH(EV$44,Sheep!$R$315:$R$322,1),0)</f>
        <v>2</v>
      </c>
      <c r="EV45" s="454">
        <f>IFERROR(MATCH(EW$44,Sheep!$R$315:$R$322,1),0)</f>
        <v>2</v>
      </c>
      <c r="EW45" s="454">
        <f>IFERROR(MATCH(EX$44,Sheep!$R$315:$R$322,1),0)</f>
        <v>2</v>
      </c>
      <c r="EX45" s="454">
        <f>IFERROR(MATCH(EY$44,Sheep!$R$315:$R$322,1),0)</f>
        <v>2</v>
      </c>
      <c r="EY45" s="454">
        <f>IFERROR(MATCH(EZ$44,Sheep!$R$315:$R$322,1),0)</f>
        <v>2</v>
      </c>
      <c r="EZ45" s="454">
        <f>IFERROR(MATCH(FA$44,Sheep!$R$315:$R$322,1),0)</f>
        <v>2</v>
      </c>
      <c r="FA45" s="454">
        <f>IFERROR(MATCH(FB$44,Sheep!$R$315:$R$322,1),0)</f>
        <v>2</v>
      </c>
      <c r="FB45" s="454">
        <f>IFERROR(MATCH(FC$44,Sheep!$R$315:$R$322,1),0)</f>
        <v>2</v>
      </c>
      <c r="FC45" s="454">
        <f>IFERROR(MATCH(FD$44,Sheep!$R$315:$R$322,1),0)</f>
        <v>2</v>
      </c>
      <c r="FD45" s="454">
        <f>IFERROR(MATCH(FE$44,Sheep!$R$315:$R$322,1),0)</f>
        <v>2</v>
      </c>
      <c r="FE45" s="454">
        <f>IFERROR(MATCH(FF$44,Sheep!$R$315:$R$322,1),0)</f>
        <v>2</v>
      </c>
      <c r="FF45" s="454">
        <f>IFERROR(MATCH(FG$44,Sheep!$R$315:$R$322,1),0)</f>
        <v>3</v>
      </c>
      <c r="FG45" s="454">
        <f>IFERROR(MATCH(FH$44,Sheep!$R$315:$R$322,1),0)</f>
        <v>3</v>
      </c>
      <c r="FH45" s="454">
        <f>IFERROR(MATCH(FI$44,Sheep!$R$315:$R$322,1),0)</f>
        <v>3</v>
      </c>
      <c r="FI45" s="454">
        <f>IFERROR(MATCH(FJ$44,Sheep!$R$315:$R$322,1),0)</f>
        <v>3</v>
      </c>
      <c r="FJ45" s="454">
        <f>IFERROR(MATCH(FK$44,Sheep!$R$315:$R$322,1),0)</f>
        <v>3</v>
      </c>
      <c r="FK45" s="454">
        <f>IFERROR(MATCH(FL$44,Sheep!$R$315:$R$322,1),0)</f>
        <v>3</v>
      </c>
      <c r="FL45" s="454">
        <f>IFERROR(MATCH(FM$44,Sheep!$R$315:$R$322,1),0)</f>
        <v>3</v>
      </c>
      <c r="FM45" s="454">
        <f>IFERROR(MATCH(FN$44,Sheep!$R$315:$R$322,1),0)</f>
        <v>3</v>
      </c>
      <c r="FN45" s="454">
        <f>IFERROR(MATCH(FO$44,Sheep!$R$315:$R$322,1),0)</f>
        <v>3</v>
      </c>
      <c r="FO45" s="454">
        <f>IFERROR(MATCH(FP$44,Sheep!$R$315:$R$322,1),0)</f>
        <v>3</v>
      </c>
      <c r="FP45" s="454">
        <f>IFERROR(MATCH(FQ$44,Sheep!$R$315:$R$322,1),0)</f>
        <v>3</v>
      </c>
      <c r="FQ45" s="454">
        <f>IFERROR(MATCH(FR$44,Sheep!$R$315:$R$322,1),0)</f>
        <v>3</v>
      </c>
      <c r="FR45" s="454">
        <f>IFERROR(MATCH(FS$44,Sheep!$R$315:$R$322,1),0)</f>
        <v>3</v>
      </c>
      <c r="FS45" s="454">
        <f>IFERROR(MATCH(FT$44,Sheep!$R$315:$R$322,1),0)</f>
        <v>3</v>
      </c>
      <c r="FT45" s="454">
        <f>IFERROR(MATCH(FU$44,Sheep!$R$315:$R$322,1),0)</f>
        <v>3</v>
      </c>
      <c r="FU45" s="454">
        <f>IFERROR(MATCH(FV$44,Sheep!$R$315:$R$322,1),0)</f>
        <v>3</v>
      </c>
      <c r="FV45" s="454">
        <f>IFERROR(MATCH(FW$44,Sheep!$R$315:$R$322,1),0)</f>
        <v>3</v>
      </c>
      <c r="FW45" s="454">
        <f>IFERROR(MATCH(FX$44,Sheep!$R$315:$R$322,1),0)</f>
        <v>3</v>
      </c>
      <c r="FX45" s="454">
        <f>IFERROR(MATCH(FY$44,Sheep!$R$315:$R$322,1),0)</f>
        <v>3</v>
      </c>
      <c r="FY45" s="454">
        <f>IFERROR(MATCH(FZ$44,Sheep!$R$315:$R$322,1),0)</f>
        <v>3</v>
      </c>
      <c r="FZ45" s="454">
        <f>IFERROR(MATCH(GA$44,Sheep!$R$315:$R$322,1),0)</f>
        <v>3</v>
      </c>
      <c r="GA45" s="454">
        <f>IFERROR(MATCH(GB$44,Sheep!$R$315:$R$322,1),0)</f>
        <v>3</v>
      </c>
      <c r="GB45" s="454">
        <f>IFERROR(MATCH(GC$44,Sheep!$R$315:$R$322,1),0)</f>
        <v>3</v>
      </c>
      <c r="GC45" s="454">
        <f>IFERROR(MATCH(GD$44,Sheep!$R$315:$R$322,1),0)</f>
        <v>3</v>
      </c>
      <c r="GD45" s="454">
        <f>IFERROR(MATCH(GE$44,Sheep!$R$315:$R$322,1),0)</f>
        <v>3</v>
      </c>
      <c r="GE45" s="454">
        <f>IFERROR(MATCH(GF$44,Sheep!$R$315:$R$322,1),0)</f>
        <v>3</v>
      </c>
      <c r="GF45" s="454">
        <f>IFERROR(MATCH(GG$44,Sheep!$R$315:$R$322,1),0)</f>
        <v>3</v>
      </c>
      <c r="GG45" s="454">
        <f>IFERROR(MATCH(GH$44,Sheep!$R$315:$R$322,1),0)</f>
        <v>3</v>
      </c>
      <c r="GH45" s="454">
        <f>IFERROR(MATCH(GI$44,Sheep!$R$315:$R$322,1),0)</f>
        <v>3</v>
      </c>
      <c r="GI45" s="454">
        <f>IFERROR(MATCH(GJ$44,Sheep!$R$315:$R$322,1),0)</f>
        <v>3</v>
      </c>
      <c r="GJ45" s="454">
        <f>IFERROR(MATCH(GK$44,Sheep!$R$315:$R$322,1),0)</f>
        <v>3</v>
      </c>
      <c r="GK45" s="454">
        <f>IFERROR(MATCH(GL$44,Sheep!$R$315:$R$322,1),0)</f>
        <v>3</v>
      </c>
      <c r="GL45" s="454">
        <f>IFERROR(MATCH(GM$44,Sheep!$R$315:$R$322,1),0)</f>
        <v>3</v>
      </c>
      <c r="GM45" s="454">
        <f>IFERROR(MATCH(GN$44,Sheep!$R$315:$R$322,1),0)</f>
        <v>3</v>
      </c>
      <c r="GN45" s="454">
        <f>IFERROR(MATCH(GO$44,Sheep!$R$315:$R$322,1),0)</f>
        <v>3</v>
      </c>
      <c r="GO45" s="454">
        <f>IFERROR(MATCH(GP$44,Sheep!$R$315:$R$322,1),0)</f>
        <v>3</v>
      </c>
      <c r="GP45" s="454">
        <f>IFERROR(MATCH(GQ$44,Sheep!$R$315:$R$322,1),0)</f>
        <v>3</v>
      </c>
      <c r="GQ45" s="454">
        <f>IFERROR(MATCH(GR$44,Sheep!$R$315:$R$322,1),0)</f>
        <v>3</v>
      </c>
      <c r="GR45" s="454">
        <f>IFERROR(MATCH(GS$44,Sheep!$R$315:$R$322,1),0)</f>
        <v>3</v>
      </c>
      <c r="GS45" s="454">
        <f>IFERROR(MATCH(GT$44,Sheep!$R$315:$R$322,1),0)</f>
        <v>3</v>
      </c>
      <c r="GT45" s="454">
        <f>IFERROR(MATCH(GU$44,Sheep!$R$315:$R$322,1),0)</f>
        <v>3</v>
      </c>
      <c r="GU45" s="454">
        <f>IFERROR(MATCH(GV$44,Sheep!$R$315:$R$322,1),0)</f>
        <v>3</v>
      </c>
      <c r="GV45" s="454">
        <f>IFERROR(MATCH(GW$44,Sheep!$R$315:$R$322,1),0)</f>
        <v>3</v>
      </c>
      <c r="GW45" s="454">
        <f>IFERROR(MATCH(GX$44,Sheep!$R$315:$R$322,1),0)</f>
        <v>3</v>
      </c>
      <c r="GX45" s="454">
        <f>IFERROR(MATCH(GY$44,Sheep!$R$315:$R$322,1),0)</f>
        <v>3</v>
      </c>
      <c r="GY45" s="454">
        <f>IFERROR(MATCH(GZ$44,Sheep!$R$315:$R$322,1),0)</f>
        <v>3</v>
      </c>
      <c r="GZ45" s="454">
        <f>IFERROR(MATCH(HA$44,Sheep!$R$315:$R$322,1),0)</f>
        <v>3</v>
      </c>
      <c r="HA45" s="454">
        <f>IFERROR(MATCH(HB$44,Sheep!$R$315:$R$322,1),0)</f>
        <v>3</v>
      </c>
      <c r="HB45" s="454">
        <f>IFERROR(MATCH(HC$44,Sheep!$R$315:$R$322,1),0)</f>
        <v>3</v>
      </c>
      <c r="HC45" s="454">
        <f>IFERROR(MATCH(HD$44,Sheep!$R$315:$R$322,1),0)</f>
        <v>3</v>
      </c>
      <c r="HD45" s="454">
        <f>IFERROR(MATCH(HE$44,Sheep!$R$315:$R$322,1),0)</f>
        <v>3</v>
      </c>
      <c r="HE45" s="454">
        <f>IFERROR(MATCH(HF$44,Sheep!$R$315:$R$322,1),0)</f>
        <v>3</v>
      </c>
      <c r="HF45" s="454">
        <f>IFERROR(MATCH(HG$44,Sheep!$R$315:$R$322,1),0)</f>
        <v>4</v>
      </c>
      <c r="HG45" s="454">
        <f>IFERROR(MATCH(HH$44,Sheep!$R$315:$R$322,1),0)</f>
        <v>4</v>
      </c>
      <c r="HH45" s="454">
        <f>IFERROR(MATCH(HI$44,Sheep!$R$315:$R$322,1),0)</f>
        <v>4</v>
      </c>
      <c r="HI45" s="454">
        <f>IFERROR(MATCH(HJ$44,Sheep!$R$315:$R$322,1),0)</f>
        <v>4</v>
      </c>
      <c r="HJ45" s="454">
        <f>IFERROR(MATCH(HK$44,Sheep!$R$315:$R$322,1),0)</f>
        <v>4</v>
      </c>
      <c r="HK45" s="454">
        <f>IFERROR(MATCH(HL$44,Sheep!$R$315:$R$322,1),0)</f>
        <v>4</v>
      </c>
      <c r="HL45" s="454">
        <f>IFERROR(MATCH(HM$44,Sheep!$R$315:$R$322,1),0)</f>
        <v>4</v>
      </c>
      <c r="HM45" s="454">
        <f>IFERROR(MATCH(HN$44,Sheep!$R$315:$R$322,1),0)</f>
        <v>4</v>
      </c>
      <c r="HN45" s="454">
        <f>IFERROR(MATCH(HO$44,Sheep!$R$315:$R$322,1),0)</f>
        <v>4</v>
      </c>
      <c r="HO45" s="454">
        <f>IFERROR(MATCH(HP$44,Sheep!$R$315:$R$322,1),0)</f>
        <v>4</v>
      </c>
      <c r="HP45" s="454">
        <f>IFERROR(MATCH(HQ$44,Sheep!$R$315:$R$322,1),0)</f>
        <v>4</v>
      </c>
      <c r="HQ45" s="454">
        <f>IFERROR(MATCH(HR$44,Sheep!$R$315:$R$322,1),0)</f>
        <v>4</v>
      </c>
      <c r="HR45" s="454">
        <f>IFERROR(MATCH(HS$44,Sheep!$R$315:$R$322,1),0)</f>
        <v>4</v>
      </c>
      <c r="HS45" s="454">
        <f>IFERROR(MATCH(HT$44,Sheep!$R$315:$R$322,1),0)</f>
        <v>4</v>
      </c>
      <c r="HT45" s="454">
        <f>IFERROR(MATCH(HU$44,Sheep!$R$315:$R$322,1),0)</f>
        <v>4</v>
      </c>
      <c r="HU45" s="454">
        <f>IFERROR(MATCH(HV$44,Sheep!$R$315:$R$322,1),0)</f>
        <v>4</v>
      </c>
      <c r="HV45" s="454">
        <f>IFERROR(MATCH(HW$44,Sheep!$R$315:$R$322,1),0)</f>
        <v>4</v>
      </c>
      <c r="HW45" s="454">
        <f>IFERROR(MATCH(HX$44,Sheep!$R$315:$R$322,1),0)</f>
        <v>4</v>
      </c>
      <c r="HX45" s="454">
        <f>IFERROR(MATCH(HY$44,Sheep!$R$315:$R$322,1),0)</f>
        <v>4</v>
      </c>
      <c r="HY45" s="454">
        <f>IFERROR(MATCH(HZ$44,Sheep!$R$315:$R$322,1),0)</f>
        <v>4</v>
      </c>
      <c r="HZ45" s="454">
        <f>IFERROR(MATCH(IA$44,Sheep!$R$315:$R$322,1),0)</f>
        <v>4</v>
      </c>
      <c r="IA45" s="454">
        <f>IFERROR(MATCH(IB$44,Sheep!$R$315:$R$322,1),0)</f>
        <v>4</v>
      </c>
      <c r="IB45" s="454">
        <f>IFERROR(MATCH(IC$44,Sheep!$R$315:$R$322,1),0)</f>
        <v>4</v>
      </c>
      <c r="IC45" s="454">
        <f>IFERROR(MATCH(ID$44,Sheep!$R$315:$R$322,1),0)</f>
        <v>4</v>
      </c>
      <c r="ID45" s="454">
        <f>IFERROR(MATCH(IE$44,Sheep!$R$315:$R$322,1),0)</f>
        <v>4</v>
      </c>
      <c r="IE45" s="454">
        <f>IFERROR(MATCH(IF$44,Sheep!$R$315:$R$322,1),0)</f>
        <v>4</v>
      </c>
      <c r="IF45" s="454">
        <f>IFERROR(MATCH(IG$44,Sheep!$R$315:$R$322,1),0)</f>
        <v>4</v>
      </c>
      <c r="IG45" s="454">
        <f>IFERROR(MATCH(IH$44,Sheep!$R$315:$R$322,1),0)</f>
        <v>4</v>
      </c>
      <c r="IH45" s="454">
        <f>IFERROR(MATCH(II$44,Sheep!$R$315:$R$322,1),0)</f>
        <v>4</v>
      </c>
      <c r="II45" s="454">
        <f>IFERROR(MATCH(IJ$44,Sheep!$R$315:$R$322,1),0)</f>
        <v>4</v>
      </c>
      <c r="IJ45" s="454">
        <f>IFERROR(MATCH(IK$44,Sheep!$R$315:$R$322,1),0)</f>
        <v>4</v>
      </c>
      <c r="IK45" s="454">
        <f>IFERROR(MATCH(IL$44,Sheep!$R$315:$R$322,1),0)</f>
        <v>4</v>
      </c>
      <c r="IL45" s="454">
        <f>IFERROR(MATCH(IM$44,Sheep!$R$315:$R$322,1),0)</f>
        <v>4</v>
      </c>
      <c r="IM45" s="454">
        <f>IFERROR(MATCH(IN$44,Sheep!$R$315:$R$322,1),0)</f>
        <v>4</v>
      </c>
      <c r="IN45" s="454">
        <f>IFERROR(MATCH(IO$44,Sheep!$R$315:$R$322,1),0)</f>
        <v>4</v>
      </c>
      <c r="IO45" s="454">
        <f>IFERROR(MATCH(IP$44,Sheep!$R$315:$R$322,1),0)</f>
        <v>4</v>
      </c>
      <c r="IP45" s="454">
        <f>IFERROR(MATCH(IQ$44,Sheep!$R$315:$R$322,1),0)</f>
        <v>4</v>
      </c>
      <c r="IQ45" s="454">
        <f>IFERROR(MATCH(IR$44,Sheep!$R$315:$R$322,1),0)</f>
        <v>4</v>
      </c>
      <c r="IR45" s="454">
        <f>IFERROR(MATCH(IS$44,Sheep!$R$315:$R$322,1),0)</f>
        <v>4</v>
      </c>
      <c r="IS45" s="454">
        <f>IFERROR(MATCH(IT$44,Sheep!$R$315:$R$322,1),0)</f>
        <v>4</v>
      </c>
      <c r="IT45" s="454">
        <f>IFERROR(MATCH(IU$44,Sheep!$R$315:$R$322,1),0)</f>
        <v>4</v>
      </c>
      <c r="IU45" s="454">
        <f>IFERROR(MATCH(IV$44,Sheep!$R$315:$R$322,1),0)</f>
        <v>4</v>
      </c>
      <c r="IV45" s="454">
        <f>IFERROR(MATCH(IW$44,Sheep!$R$315:$R$322,1),0)</f>
        <v>4</v>
      </c>
      <c r="IW45" s="454">
        <f>IFERROR(MATCH(IX$44,Sheep!$R$315:$R$322,1),0)</f>
        <v>4</v>
      </c>
      <c r="IX45" s="454">
        <f>IFERROR(MATCH(IY$44,Sheep!$R$315:$R$322,1),0)</f>
        <v>4</v>
      </c>
      <c r="IY45" s="454">
        <f>IFERROR(MATCH(IZ$44,Sheep!$R$315:$R$322,1),0)</f>
        <v>4</v>
      </c>
      <c r="IZ45" s="454">
        <f>IFERROR(MATCH(JA$44,Sheep!$R$315:$R$322,1),0)</f>
        <v>4</v>
      </c>
      <c r="JA45" s="454">
        <f>IFERROR(MATCH(JB$44,Sheep!$R$315:$R$322,1),0)</f>
        <v>4</v>
      </c>
      <c r="JB45" s="454">
        <f>IFERROR(MATCH(JC$44,Sheep!$R$315:$R$322,1),0)</f>
        <v>4</v>
      </c>
      <c r="JC45" s="454">
        <f>IFERROR(MATCH(JD$44,Sheep!$R$315:$R$322,1),0)</f>
        <v>4</v>
      </c>
      <c r="JD45" s="454">
        <f>IFERROR(MATCH(JE$44,Sheep!$R$315:$R$322,1),0)</f>
        <v>4</v>
      </c>
      <c r="JE45" s="454">
        <f>IFERROR(MATCH(JF$44,Sheep!$R$315:$R$322,1),0)</f>
        <v>4</v>
      </c>
      <c r="JF45" s="454">
        <f>IFERROR(MATCH(JG$44,Sheep!$R$315:$R$322,1),0)</f>
        <v>5</v>
      </c>
      <c r="JG45" s="454">
        <f>IFERROR(MATCH(JH$44,Sheep!$R$315:$R$322,1),0)</f>
        <v>5</v>
      </c>
      <c r="JH45" s="454">
        <f>IFERROR(MATCH(JI$44,Sheep!$R$315:$R$322,1),0)</f>
        <v>5</v>
      </c>
      <c r="JI45" s="454">
        <f>IFERROR(MATCH(JJ$44,Sheep!$R$315:$R$322,1),0)</f>
        <v>5</v>
      </c>
      <c r="JJ45" s="454">
        <f>IFERROR(MATCH(JK$44,Sheep!$R$315:$R$322,1),0)</f>
        <v>5</v>
      </c>
      <c r="JK45" s="454">
        <f>IFERROR(MATCH(JL$44,Sheep!$R$315:$R$322,1),0)</f>
        <v>5</v>
      </c>
      <c r="JL45" s="454">
        <f>IFERROR(MATCH(JM$44,Sheep!$R$315:$R$322,1),0)</f>
        <v>5</v>
      </c>
      <c r="JM45" s="454">
        <f>IFERROR(MATCH(JN$44,Sheep!$R$315:$R$322,1),0)</f>
        <v>5</v>
      </c>
      <c r="JN45" s="454">
        <f>IFERROR(MATCH(JO$44,Sheep!$R$315:$R$322,1),0)</f>
        <v>5</v>
      </c>
      <c r="JO45" s="454">
        <f>IFERROR(MATCH(JP$44,Sheep!$R$315:$R$322,1),0)</f>
        <v>5</v>
      </c>
      <c r="JP45" s="454">
        <f>IFERROR(MATCH(JQ$44,Sheep!$R$315:$R$322,1),0)</f>
        <v>5</v>
      </c>
      <c r="JQ45" s="454">
        <f>IFERROR(MATCH(JR$44,Sheep!$R$315:$R$322,1),0)</f>
        <v>5</v>
      </c>
      <c r="JR45" s="454">
        <f>IFERROR(MATCH(JS$44,Sheep!$R$315:$R$322,1),0)</f>
        <v>5</v>
      </c>
      <c r="JS45" s="454">
        <f>IFERROR(MATCH(JT$44,Sheep!$R$315:$R$322,1),0)</f>
        <v>5</v>
      </c>
      <c r="JT45" s="454">
        <f>IFERROR(MATCH(JU$44,Sheep!$R$315:$R$322,1),0)</f>
        <v>5</v>
      </c>
      <c r="JU45" s="454">
        <f>IFERROR(MATCH(JV$44,Sheep!$R$315:$R$322,1),0)</f>
        <v>5</v>
      </c>
      <c r="JV45" s="454">
        <f>IFERROR(MATCH(JW$44,Sheep!$R$315:$R$322,1),0)</f>
        <v>5</v>
      </c>
      <c r="JW45" s="454">
        <f>IFERROR(MATCH(JX$44,Sheep!$R$315:$R$322,1),0)</f>
        <v>5</v>
      </c>
      <c r="JX45" s="454">
        <f>IFERROR(MATCH(JY$44,Sheep!$R$315:$R$322,1),0)</f>
        <v>5</v>
      </c>
      <c r="JY45" s="454">
        <f>IFERROR(MATCH(JZ$44,Sheep!$R$315:$R$322,1),0)</f>
        <v>5</v>
      </c>
      <c r="JZ45" s="454">
        <f>IFERROR(MATCH(KA$44,Sheep!$R$315:$R$322,1),0)</f>
        <v>5</v>
      </c>
      <c r="KA45" s="454">
        <f>IFERROR(MATCH(KB$44,Sheep!$R$315:$R$322,1),0)</f>
        <v>5</v>
      </c>
      <c r="KB45" s="454">
        <f>IFERROR(MATCH(KC$44,Sheep!$R$315:$R$322,1),0)</f>
        <v>5</v>
      </c>
      <c r="KC45" s="454">
        <f>IFERROR(MATCH(KD$44,Sheep!$R$315:$R$322,1),0)</f>
        <v>5</v>
      </c>
      <c r="KD45" s="454">
        <f>IFERROR(MATCH(KE$44,Sheep!$R$315:$R$322,1),0)</f>
        <v>5</v>
      </c>
      <c r="KE45" s="454">
        <f>IFERROR(MATCH(KF$44,Sheep!$R$315:$R$322,1),0)</f>
        <v>5</v>
      </c>
      <c r="KF45" s="454">
        <f>IFERROR(MATCH(KG$44,Sheep!$R$315:$R$322,1),0)</f>
        <v>5</v>
      </c>
      <c r="KG45" s="454">
        <f>IFERROR(MATCH(KH$44,Sheep!$R$315:$R$322,1),0)</f>
        <v>5</v>
      </c>
      <c r="KH45" s="454">
        <f>IFERROR(MATCH(KI$44,Sheep!$R$315:$R$322,1),0)</f>
        <v>5</v>
      </c>
      <c r="KI45" s="454">
        <f>IFERROR(MATCH(KJ$44,Sheep!$R$315:$R$322,1),0)</f>
        <v>5</v>
      </c>
      <c r="KJ45" s="454">
        <f>IFERROR(MATCH(KK$44,Sheep!$R$315:$R$322,1),0)</f>
        <v>5</v>
      </c>
      <c r="KK45" s="454">
        <f>IFERROR(MATCH(KL$44,Sheep!$R$315:$R$322,1),0)</f>
        <v>5</v>
      </c>
      <c r="KL45" s="454">
        <f>IFERROR(MATCH(KM$44,Sheep!$R$315:$R$322,1),0)</f>
        <v>5</v>
      </c>
      <c r="KM45" s="454">
        <f>IFERROR(MATCH(KN$44,Sheep!$R$315:$R$322,1),0)</f>
        <v>5</v>
      </c>
      <c r="KN45" s="454">
        <f>IFERROR(MATCH(KO$44,Sheep!$R$315:$R$322,1),0)</f>
        <v>5</v>
      </c>
      <c r="KO45" s="454">
        <f>IFERROR(MATCH(KP$44,Sheep!$R$315:$R$322,1),0)</f>
        <v>5</v>
      </c>
      <c r="KP45" s="454">
        <f>IFERROR(MATCH(KQ$44,Sheep!$R$315:$R$322,1),0)</f>
        <v>5</v>
      </c>
      <c r="KQ45" s="454">
        <f>IFERROR(MATCH(KR$44,Sheep!$R$315:$R$322,1),0)</f>
        <v>5</v>
      </c>
      <c r="KR45" s="454">
        <f>IFERROR(MATCH(KS$44,Sheep!$R$315:$R$322,1),0)</f>
        <v>5</v>
      </c>
      <c r="KS45" s="454">
        <f>IFERROR(MATCH(KT$44,Sheep!$R$315:$R$322,1),0)</f>
        <v>5</v>
      </c>
      <c r="KT45" s="454">
        <f>IFERROR(MATCH(KU$44,Sheep!$R$315:$R$322,1),0)</f>
        <v>5</v>
      </c>
      <c r="KU45" s="454">
        <f>IFERROR(MATCH(KV$44,Sheep!$R$315:$R$322,1),0)</f>
        <v>5</v>
      </c>
      <c r="KV45" s="454">
        <f>IFERROR(MATCH(KW$44,Sheep!$R$315:$R$322,1),0)</f>
        <v>5</v>
      </c>
      <c r="KW45" s="454">
        <f>IFERROR(MATCH(KX$44,Sheep!$R$315:$R$322,1),0)</f>
        <v>5</v>
      </c>
      <c r="KX45" s="454">
        <f>IFERROR(MATCH(KY$44,Sheep!$R$315:$R$322,1),0)</f>
        <v>5</v>
      </c>
      <c r="KY45" s="454">
        <f>IFERROR(MATCH(KZ$44,Sheep!$R$315:$R$322,1),0)</f>
        <v>5</v>
      </c>
      <c r="KZ45" s="454">
        <f>IFERROR(MATCH(LA$44,Sheep!$R$315:$R$322,1),0)</f>
        <v>5</v>
      </c>
      <c r="LA45" s="454">
        <f>IFERROR(MATCH(LB$44,Sheep!$R$315:$R$322,1),0)</f>
        <v>5</v>
      </c>
      <c r="LB45" s="454">
        <f>IFERROR(MATCH(LC$44,Sheep!$R$315:$R$322,1),0)</f>
        <v>5</v>
      </c>
      <c r="LC45" s="454">
        <f>IFERROR(MATCH(LD$44,Sheep!$R$315:$R$322,1),0)</f>
        <v>5</v>
      </c>
      <c r="LD45" s="454">
        <f>IFERROR(MATCH(LE$44,Sheep!$R$315:$R$322,1),0)</f>
        <v>5</v>
      </c>
      <c r="LE45" s="454">
        <f>IFERROR(MATCH(LF$44,Sheep!$R$315:$R$322,1),0)</f>
        <v>5</v>
      </c>
      <c r="LF45" s="454">
        <f>IFERROR(MATCH(LG$44,Sheep!$R$315:$R$322,1),0)</f>
        <v>6</v>
      </c>
      <c r="LG45" s="454">
        <f>IFERROR(MATCH(LH$44,Sheep!$R$315:$R$322,1),0)</f>
        <v>6</v>
      </c>
      <c r="LH45" s="454">
        <f>IFERROR(MATCH(LI$44,Sheep!$R$315:$R$322,1),0)</f>
        <v>6</v>
      </c>
      <c r="LI45" s="454">
        <f>IFERROR(MATCH(LJ$44,Sheep!$R$315:$R$322,1),0)</f>
        <v>6</v>
      </c>
      <c r="LJ45" s="454">
        <f>IFERROR(MATCH(LK$44,Sheep!$R$315:$R$322,1),0)</f>
        <v>6</v>
      </c>
      <c r="LK45" s="454">
        <f>IFERROR(MATCH(LL$44,Sheep!$R$315:$R$322,1),0)</f>
        <v>6</v>
      </c>
      <c r="LL45" s="454">
        <f>IFERROR(MATCH(LM$44,Sheep!$R$315:$R$322,1),0)</f>
        <v>6</v>
      </c>
      <c r="LM45" s="454">
        <f>IFERROR(MATCH(LN$44,Sheep!$R$315:$R$322,1),0)</f>
        <v>6</v>
      </c>
      <c r="LN45" s="454">
        <f>IFERROR(MATCH(LO$44,Sheep!$R$315:$R$322,1),0)</f>
        <v>6</v>
      </c>
      <c r="LO45" s="454">
        <f>IFERROR(MATCH(LP$44,Sheep!$R$315:$R$322,1),0)</f>
        <v>6</v>
      </c>
      <c r="LP45" s="454">
        <f>IFERROR(MATCH(LQ$44,Sheep!$R$315:$R$322,1),0)</f>
        <v>6</v>
      </c>
      <c r="LQ45" s="454">
        <f>IFERROR(MATCH(LR$44,Sheep!$R$315:$R$322,1),0)</f>
        <v>6</v>
      </c>
      <c r="LR45" s="454">
        <f>IFERROR(MATCH(LS$44,Sheep!$R$315:$R$322,1),0)</f>
        <v>6</v>
      </c>
      <c r="LS45" s="454">
        <f>IFERROR(MATCH(LT$44,Sheep!$R$315:$R$322,1),0)</f>
        <v>6</v>
      </c>
      <c r="LT45" s="454">
        <f>IFERROR(MATCH(LU$44,Sheep!$R$315:$R$322,1),0)</f>
        <v>6</v>
      </c>
      <c r="LU45" s="454">
        <f>IFERROR(MATCH(LV$44,Sheep!$R$315:$R$322,1),0)</f>
        <v>6</v>
      </c>
      <c r="LV45" s="454">
        <f>IFERROR(MATCH(LW$44,Sheep!$R$315:$R$322,1),0)</f>
        <v>6</v>
      </c>
      <c r="LW45" s="454">
        <f>IFERROR(MATCH(LX$44,Sheep!$R$315:$R$322,1),0)</f>
        <v>6</v>
      </c>
      <c r="LX45" s="454">
        <f>IFERROR(MATCH(LY$44,Sheep!$R$315:$R$322,1),0)</f>
        <v>6</v>
      </c>
      <c r="LY45" s="454">
        <f>IFERROR(MATCH(LZ$44,Sheep!$R$315:$R$322,1),0)</f>
        <v>6</v>
      </c>
      <c r="LZ45" s="454">
        <f>IFERROR(MATCH(MA$44,Sheep!$R$315:$R$322,1),0)</f>
        <v>6</v>
      </c>
      <c r="MA45" s="454">
        <f>IFERROR(MATCH(MB$44,Sheep!$R$315:$R$322,1),0)</f>
        <v>6</v>
      </c>
      <c r="MB45" s="454">
        <f>IFERROR(MATCH(MC$44,Sheep!$R$315:$R$322,1),0)</f>
        <v>6</v>
      </c>
      <c r="MC45" s="454">
        <f>IFERROR(MATCH(MD$44,Sheep!$R$315:$R$322,1),0)</f>
        <v>6</v>
      </c>
      <c r="MD45" s="454">
        <f>IFERROR(MATCH(ME$44,Sheep!$R$315:$R$322,1),0)</f>
        <v>6</v>
      </c>
      <c r="ME45" s="454">
        <f>IFERROR(MATCH(MF$44,Sheep!$R$315:$R$322,1),0)</f>
        <v>6</v>
      </c>
      <c r="MF45" s="454">
        <f>IFERROR(MATCH(MG$44,Sheep!$R$315:$R$322,1),0)</f>
        <v>6</v>
      </c>
      <c r="MG45" s="454">
        <f>IFERROR(MATCH(MH$44,Sheep!$R$315:$R$322,1),0)</f>
        <v>6</v>
      </c>
      <c r="MH45" s="454">
        <f>IFERROR(MATCH(MI$44,Sheep!$R$315:$R$322,1),0)</f>
        <v>6</v>
      </c>
      <c r="MI45" s="454">
        <f>IFERROR(MATCH(MJ$44,Sheep!$R$315:$R$322,1),0)</f>
        <v>6</v>
      </c>
      <c r="MJ45" s="454">
        <f>IFERROR(MATCH(MK$44,Sheep!$R$315:$R$322,1),0)</f>
        <v>6</v>
      </c>
      <c r="MK45" s="454">
        <f>IFERROR(MATCH(ML$44,Sheep!$R$315:$R$322,1),0)</f>
        <v>6</v>
      </c>
      <c r="ML45" s="454">
        <f>IFERROR(MATCH(MM$44,Sheep!$R$315:$R$322,1),0)</f>
        <v>6</v>
      </c>
      <c r="MM45" s="454">
        <f>IFERROR(MATCH(MN$44,Sheep!$R$315:$R$322,1),0)</f>
        <v>6</v>
      </c>
      <c r="MN45" s="454">
        <f>IFERROR(MATCH(MO$44,Sheep!$R$315:$R$322,1),0)</f>
        <v>6</v>
      </c>
      <c r="MO45" s="454">
        <f>IFERROR(MATCH(MP$44,Sheep!$R$315:$R$322,1),0)</f>
        <v>6</v>
      </c>
      <c r="MP45" s="454">
        <f>IFERROR(MATCH(MQ$44,Sheep!$R$315:$R$322,1),0)</f>
        <v>6</v>
      </c>
      <c r="MQ45" s="454">
        <f>IFERROR(MATCH(MR$44,Sheep!$R$315:$R$322,1),0)</f>
        <v>6</v>
      </c>
      <c r="MR45" s="454">
        <f>IFERROR(MATCH(MS$44,Sheep!$R$315:$R$322,1),0)</f>
        <v>6</v>
      </c>
      <c r="MS45" s="454">
        <f>IFERROR(MATCH(MT$44,Sheep!$R$315:$R$322,1),0)</f>
        <v>6</v>
      </c>
      <c r="MT45" s="454">
        <f>IFERROR(MATCH(MU$44,Sheep!$R$315:$R$322,1),0)</f>
        <v>6</v>
      </c>
      <c r="MU45" s="454">
        <f>IFERROR(MATCH(MV$44,Sheep!$R$315:$R$322,1),0)</f>
        <v>6</v>
      </c>
      <c r="MV45" s="454">
        <f>IFERROR(MATCH(MW$44,Sheep!$R$315:$R$322,1),0)</f>
        <v>6</v>
      </c>
      <c r="MW45" s="454">
        <f>IFERROR(MATCH(MX$44,Sheep!$R$315:$R$322,1),0)</f>
        <v>6</v>
      </c>
      <c r="MX45" s="454">
        <f>IFERROR(MATCH(MY$44,Sheep!$R$315:$R$322,1),0)</f>
        <v>6</v>
      </c>
      <c r="MY45" s="454">
        <f>IFERROR(MATCH(MZ$44,Sheep!$R$315:$R$322,1),0)</f>
        <v>6</v>
      </c>
      <c r="MZ45" s="454">
        <f>IFERROR(MATCH(NA$44,Sheep!$R$315:$R$322,1),0)</f>
        <v>6</v>
      </c>
      <c r="NA45" s="454">
        <f>IFERROR(MATCH(NB$44,Sheep!$R$315:$R$322,1),0)</f>
        <v>6</v>
      </c>
      <c r="NB45" s="454">
        <f>IFERROR(MATCH(NC$44,Sheep!$R$315:$R$322,1),0)</f>
        <v>6</v>
      </c>
      <c r="NC45" s="454">
        <f>IFERROR(MATCH(ND$44,Sheep!$R$315:$R$322,1),0)</f>
        <v>6</v>
      </c>
      <c r="ND45" s="454">
        <f>IFERROR(MATCH(NE$44,Sheep!$R$315:$R$322,1),0)</f>
        <v>6</v>
      </c>
      <c r="NE45" s="454">
        <f>IFERROR(MATCH(NF$44,Sheep!$R$315:$R$322,1),0)</f>
        <v>6</v>
      </c>
      <c r="NF45" s="454">
        <f>IFERROR(MATCH(NG$44,Sheep!$R$315:$R$322,1),0)</f>
        <v>7</v>
      </c>
      <c r="NG45" s="454">
        <f>IFERROR(MATCH(NH$44,Sheep!$R$315:$R$322,1),0)</f>
        <v>7</v>
      </c>
      <c r="NH45" s="454">
        <f>IFERROR(MATCH(NI$44,Sheep!$R$315:$R$322,1),0)</f>
        <v>7</v>
      </c>
      <c r="NI45" s="454">
        <f>IFERROR(MATCH(NJ$44,Sheep!$R$315:$R$322,1),0)</f>
        <v>7</v>
      </c>
      <c r="NJ45" s="454">
        <f>IFERROR(MATCH(NK$44,Sheep!$R$315:$R$322,1),0)</f>
        <v>7</v>
      </c>
      <c r="NK45" s="454">
        <f>IFERROR(MATCH(NL$44,Sheep!$R$315:$R$322,1),0)</f>
        <v>7</v>
      </c>
      <c r="NL45" s="454">
        <f>IFERROR(MATCH(NM$44,Sheep!$R$315:$R$322,1),0)</f>
        <v>7</v>
      </c>
      <c r="NM45" s="454">
        <f>IFERROR(MATCH(NN$44,Sheep!$R$315:$R$322,1),0)</f>
        <v>7</v>
      </c>
      <c r="NN45" s="454">
        <f>IFERROR(MATCH(NO$44,Sheep!$R$315:$R$322,1),0)</f>
        <v>7</v>
      </c>
      <c r="NO45" s="454">
        <f>IFERROR(MATCH(NP$44,Sheep!$R$315:$R$322,1),0)</f>
        <v>7</v>
      </c>
      <c r="NP45" s="454">
        <f>IFERROR(MATCH(NQ$44,Sheep!$R$315:$R$322,1),0)</f>
        <v>7</v>
      </c>
      <c r="NQ45" s="454">
        <f>IFERROR(MATCH(NR$44,Sheep!$R$315:$R$322,1),0)</f>
        <v>7</v>
      </c>
      <c r="NR45" s="454">
        <f>IFERROR(MATCH(NS$44,Sheep!$R$315:$R$322,1),0)</f>
        <v>7</v>
      </c>
      <c r="NS45" s="454">
        <f>IFERROR(MATCH(NT$44,Sheep!$R$315:$R$322,1),0)</f>
        <v>7</v>
      </c>
      <c r="NT45" s="454">
        <f>IFERROR(MATCH(NU$44,Sheep!$R$315:$R$322,1),0)</f>
        <v>7</v>
      </c>
      <c r="NU45" s="454">
        <f>IFERROR(MATCH(NV$44,Sheep!$R$315:$R$322,1),0)</f>
        <v>7</v>
      </c>
      <c r="NV45" s="454">
        <f>IFERROR(MATCH(NW$44,Sheep!$R$315:$R$322,1),0)</f>
        <v>7</v>
      </c>
      <c r="NW45" s="454">
        <f>IFERROR(MATCH(NX$44,Sheep!$R$315:$R$322,1),0)</f>
        <v>7</v>
      </c>
      <c r="NX45" s="454">
        <f>IFERROR(MATCH(NY$44,Sheep!$R$315:$R$322,1),0)</f>
        <v>7</v>
      </c>
      <c r="NY45" s="454">
        <f>IFERROR(MATCH(NZ$44,Sheep!$R$315:$R$322,1),0)</f>
        <v>7</v>
      </c>
      <c r="NZ45" s="454">
        <f>IFERROR(MATCH(OA$44,Sheep!$R$315:$R$322,1),0)</f>
        <v>7</v>
      </c>
      <c r="OA45" s="454">
        <f>IFERROR(MATCH(OB$44,Sheep!$R$315:$R$322,1),0)</f>
        <v>7</v>
      </c>
      <c r="OB45" s="454">
        <f>IFERROR(MATCH(OC$44,Sheep!$R$315:$R$322,1),0)</f>
        <v>7</v>
      </c>
      <c r="OC45" s="454">
        <f>IFERROR(MATCH(OD$44,Sheep!$R$315:$R$322,1),0)</f>
        <v>7</v>
      </c>
      <c r="OD45" s="454">
        <f>IFERROR(MATCH(OE$44,Sheep!$R$315:$R$322,1),0)</f>
        <v>7</v>
      </c>
      <c r="OE45" s="454">
        <f>IFERROR(MATCH(OF$44,Sheep!$R$315:$R$322,1),0)</f>
        <v>7</v>
      </c>
      <c r="OF45" s="454">
        <f>IFERROR(MATCH(OG$44,Sheep!$R$315:$R$322,1),0)</f>
        <v>7</v>
      </c>
      <c r="OG45" s="454">
        <f>IFERROR(MATCH(OH$44,Sheep!$R$315:$R$322,1),0)</f>
        <v>7</v>
      </c>
      <c r="OH45" s="454">
        <f>IFERROR(MATCH(OI$44,Sheep!$R$315:$R$322,1),0)</f>
        <v>7</v>
      </c>
      <c r="OI45" s="454">
        <f>IFERROR(MATCH(OJ$44,Sheep!$R$315:$R$322,1),0)</f>
        <v>7</v>
      </c>
      <c r="OJ45" s="454">
        <f>IFERROR(MATCH(OK$44,Sheep!$R$315:$R$322,1),0)</f>
        <v>7</v>
      </c>
      <c r="OK45" s="454">
        <f>IFERROR(MATCH(OL$44,Sheep!$R$315:$R$322,1),0)</f>
        <v>7</v>
      </c>
      <c r="OL45" s="454">
        <f>IFERROR(MATCH(OM$44,Sheep!$R$315:$R$322,1),0)</f>
        <v>7</v>
      </c>
      <c r="OM45" s="454">
        <f>IFERROR(MATCH(ON$44,Sheep!$R$315:$R$322,1),0)</f>
        <v>7</v>
      </c>
      <c r="ON45" s="454">
        <f>IFERROR(MATCH(OO$44,Sheep!$R$315:$R$322,1),0)</f>
        <v>7</v>
      </c>
      <c r="OO45" s="454">
        <f>IFERROR(MATCH(OP$44,Sheep!$R$315:$R$322,1),0)</f>
        <v>7</v>
      </c>
      <c r="OP45" s="454">
        <f>IFERROR(MATCH(OQ$44,Sheep!$R$315:$R$322,1),0)</f>
        <v>7</v>
      </c>
      <c r="OQ45" s="454">
        <f>IFERROR(MATCH(OR$44,Sheep!$R$315:$R$322,1),0)</f>
        <v>7</v>
      </c>
      <c r="OR45" s="454">
        <f>IFERROR(MATCH(OS$44,Sheep!$R$315:$R$322,1),0)</f>
        <v>7</v>
      </c>
      <c r="OS45" s="454">
        <f>IFERROR(MATCH(OT$44,Sheep!$R$315:$R$322,1),0)</f>
        <v>7</v>
      </c>
      <c r="OT45" s="454">
        <f>IFERROR(MATCH(OU$44,Sheep!$R$315:$R$322,1),0)</f>
        <v>7</v>
      </c>
      <c r="OU45" s="454">
        <f>IFERROR(MATCH(OV$44,Sheep!$R$315:$R$322,1),0)</f>
        <v>7</v>
      </c>
      <c r="OV45" s="454">
        <f>IFERROR(MATCH(OW$44,Sheep!$R$315:$R$322,1),0)</f>
        <v>7</v>
      </c>
      <c r="OW45" s="454">
        <f>IFERROR(MATCH(OX$44,Sheep!$R$315:$R$322,1),0)</f>
        <v>7</v>
      </c>
      <c r="OX45" s="454">
        <f>IFERROR(MATCH(OY$44,Sheep!$R$315:$R$322,1),0)</f>
        <v>7</v>
      </c>
      <c r="OY45" s="454">
        <f>IFERROR(MATCH(OZ$44,Sheep!$R$315:$R$322,1),0)</f>
        <v>7</v>
      </c>
      <c r="OZ45" s="454">
        <f>IFERROR(MATCH(PA$44,Sheep!$R$315:$R$322,1),0)</f>
        <v>7</v>
      </c>
      <c r="PA45" s="454">
        <f>IFERROR(MATCH(PB$44,Sheep!$R$315:$R$322,1),0)</f>
        <v>7</v>
      </c>
      <c r="PB45" s="454">
        <f>IFERROR(MATCH(PC$44,Sheep!$R$315:$R$322,1),0)</f>
        <v>7</v>
      </c>
      <c r="PC45" s="454">
        <f>IFERROR(MATCH(PD$44,Sheep!$R$315:$R$322,1),0)</f>
        <v>7</v>
      </c>
      <c r="PD45" s="454">
        <f>IFERROR(MATCH(PE$44,Sheep!$R$315:$R$322,1),0)</f>
        <v>7</v>
      </c>
      <c r="PE45" s="454">
        <f>IFERROR(MATCH(PF$44,Sheep!$R$315:$R$322,1),0)</f>
        <v>7</v>
      </c>
      <c r="PF45" s="454">
        <f>IFERROR(MATCH(PG$44,Sheep!$R$315:$R$322,1),0)</f>
        <v>8</v>
      </c>
      <c r="PG45" s="454">
        <f>IFERROR(MATCH(PH$44,Sheep!$R$315:$R$322,1),0)</f>
        <v>8</v>
      </c>
      <c r="PH45" s="454">
        <f>IFERROR(MATCH(PI$44,Sheep!$R$315:$R$322,1),0)</f>
        <v>8</v>
      </c>
      <c r="PI45" s="454">
        <f>IFERROR(MATCH(PJ$44,Sheep!$R$315:$R$322,1),0)</f>
        <v>8</v>
      </c>
      <c r="PJ45" s="454">
        <f>IFERROR(MATCH(PK$44,Sheep!$R$315:$R$322,1),0)</f>
        <v>8</v>
      </c>
      <c r="PK45" s="454">
        <f>IFERROR(MATCH(PL$44,Sheep!$R$315:$R$322,1),0)</f>
        <v>8</v>
      </c>
      <c r="PL45" s="454">
        <f>IFERROR(MATCH(PM$44,Sheep!$R$315:$R$322,1),0)</f>
        <v>8</v>
      </c>
      <c r="PM45" s="454">
        <f>IFERROR(MATCH(PN$44,Sheep!$R$315:$R$322,1),0)</f>
        <v>8</v>
      </c>
      <c r="PN45" s="454">
        <f>IFERROR(MATCH(PO$44,Sheep!$R$315:$R$322,1),0)</f>
        <v>8</v>
      </c>
      <c r="PO45" s="454">
        <f>IFERROR(MATCH(PP$44,Sheep!$R$315:$R$322,1),0)</f>
        <v>8</v>
      </c>
      <c r="PP45" s="454">
        <f>IFERROR(MATCH(PQ$44,Sheep!$R$315:$R$322,1),0)</f>
        <v>8</v>
      </c>
      <c r="PQ45" s="454">
        <f>IFERROR(MATCH(PR$44,Sheep!$R$315:$R$322,1),0)</f>
        <v>8</v>
      </c>
      <c r="PR45" s="454">
        <f>IFERROR(MATCH(PS$44,Sheep!$R$315:$R$322,1),0)</f>
        <v>8</v>
      </c>
      <c r="PS45" s="454">
        <f>IFERROR(MATCH(PT$44,Sheep!$R$315:$R$322,1),0)</f>
        <v>8</v>
      </c>
      <c r="PT45" s="454">
        <f>IFERROR(MATCH(PU$44,Sheep!$R$315:$R$322,1),0)</f>
        <v>8</v>
      </c>
      <c r="PU45" s="454">
        <f>IFERROR(MATCH(PV$44,Sheep!$R$315:$R$322,1),0)</f>
        <v>8</v>
      </c>
      <c r="PV45" s="454">
        <f>IFERROR(MATCH(PW$44,Sheep!$R$315:$R$322,1),0)</f>
        <v>8</v>
      </c>
      <c r="PW45" s="454">
        <f>IFERROR(MATCH(PX$44,Sheep!$R$315:$R$322,1),0)</f>
        <v>8</v>
      </c>
      <c r="PX45" s="454">
        <f>IFERROR(MATCH(PY$44,Sheep!$R$315:$R$322,1),0)</f>
        <v>8</v>
      </c>
      <c r="PY45" s="454">
        <f>IFERROR(MATCH(PZ$44,Sheep!$R$315:$R$322,1),0)</f>
        <v>8</v>
      </c>
      <c r="PZ45" s="454">
        <f>IFERROR(MATCH(QA$44,Sheep!$R$315:$R$322,1),0)</f>
        <v>8</v>
      </c>
      <c r="QA45" s="454">
        <f>IFERROR(MATCH(QB$44,Sheep!$R$315:$R$322,1),0)</f>
        <v>8</v>
      </c>
      <c r="QB45" s="454">
        <f>IFERROR(MATCH(QC$44,Sheep!$R$315:$R$322,1),0)</f>
        <v>8</v>
      </c>
      <c r="QC45" s="454">
        <f>IFERROR(MATCH(QD$44,Sheep!$R$315:$R$322,1),0)</f>
        <v>8</v>
      </c>
      <c r="QD45" s="454">
        <f>IFERROR(MATCH(QE$44,Sheep!$R$315:$R$322,1),0)</f>
        <v>8</v>
      </c>
      <c r="QE45" s="454">
        <f>IFERROR(MATCH(QF$44,Sheep!$R$315:$R$322,1),0)</f>
        <v>8</v>
      </c>
      <c r="QF45" s="454">
        <f>IFERROR(MATCH(QG$44,Sheep!$R$315:$R$322,1),0)</f>
        <v>8</v>
      </c>
      <c r="QG45" s="454">
        <f>IFERROR(MATCH(QH$44,Sheep!$R$315:$R$322,1),0)</f>
        <v>8</v>
      </c>
      <c r="QH45" s="454">
        <f>IFERROR(MATCH(QI$44,Sheep!$R$315:$R$322,1),0)</f>
        <v>8</v>
      </c>
      <c r="QI45" s="454">
        <f>IFERROR(MATCH(QJ$44,Sheep!$R$315:$R$322,1),0)</f>
        <v>8</v>
      </c>
      <c r="QJ45" s="454">
        <f>IFERROR(MATCH(QK$44,Sheep!$R$315:$R$322,1),0)</f>
        <v>8</v>
      </c>
      <c r="QK45" s="454">
        <f>IFERROR(MATCH(QL$44,Sheep!$R$315:$R$322,1),0)</f>
        <v>8</v>
      </c>
      <c r="QL45" s="454">
        <f>IFERROR(MATCH(QM$44,Sheep!$R$315:$R$322,1),0)</f>
        <v>8</v>
      </c>
      <c r="QM45" s="454">
        <f>IFERROR(MATCH(QN$44,Sheep!$R$315:$R$322,1),0)</f>
        <v>8</v>
      </c>
      <c r="QN45" s="454">
        <f>IFERROR(MATCH(QO$44,Sheep!$R$315:$R$322,1),0)</f>
        <v>8</v>
      </c>
      <c r="QO45" s="454">
        <f>IFERROR(MATCH(QP$44,Sheep!$R$315:$R$322,1),0)</f>
        <v>8</v>
      </c>
      <c r="QP45" s="454">
        <f>IFERROR(MATCH(QQ$44,Sheep!$R$315:$R$322,1),0)</f>
        <v>8</v>
      </c>
      <c r="QQ45" s="454">
        <f>IFERROR(MATCH(QR$44,Sheep!$R$315:$R$322,1),0)</f>
        <v>8</v>
      </c>
      <c r="QR45" s="454">
        <f>IFERROR(MATCH(QS$44,Sheep!$R$315:$R$322,1),0)</f>
        <v>8</v>
      </c>
      <c r="QS45" s="454">
        <f>IFERROR(MATCH(QT$44,Sheep!$R$315:$R$322,1),0)</f>
        <v>8</v>
      </c>
      <c r="QT45" s="454">
        <f>IFERROR(MATCH(QU$44,Sheep!$R$315:$R$322,1),0)</f>
        <v>8</v>
      </c>
      <c r="QU45" s="454">
        <f>IFERROR(MATCH(QV$44,Sheep!$R$315:$R$322,1),0)</f>
        <v>8</v>
      </c>
      <c r="QV45" s="454">
        <f>IFERROR(MATCH(QW$44,Sheep!$R$315:$R$322,1),0)</f>
        <v>8</v>
      </c>
      <c r="QW45" s="454">
        <f>IFERROR(MATCH(QX$44,Sheep!$R$315:$R$322,1),0)</f>
        <v>8</v>
      </c>
      <c r="QX45" s="454">
        <f>IFERROR(MATCH(QY$44,Sheep!$R$315:$R$322,1),0)</f>
        <v>8</v>
      </c>
      <c r="QY45" s="454">
        <f>IFERROR(MATCH(QZ$44,Sheep!$R$315:$R$322,1),0)</f>
        <v>8</v>
      </c>
      <c r="QZ45" s="454">
        <f>IFERROR(MATCH(RA$44,Sheep!$R$315:$R$322,1),0)</f>
        <v>8</v>
      </c>
      <c r="RA45" s="454">
        <f>IFERROR(MATCH(RB$44,Sheep!$R$315:$R$322,1),0)</f>
        <v>8</v>
      </c>
      <c r="RB45" s="454">
        <f>IFERROR(MATCH(RC$44,Sheep!$R$315:$R$322,1),0)</f>
        <v>8</v>
      </c>
      <c r="RC45" s="454">
        <f>IFERROR(MATCH(RD$44,Sheep!$R$315:$R$322,1),0)</f>
        <v>8</v>
      </c>
      <c r="RD45" s="454">
        <f>IFERROR(MATCH(RE$44,Sheep!$R$315:$R$322,1),0)</f>
        <v>8</v>
      </c>
      <c r="RE45" s="454">
        <f>IFERROR(MATCH(RF$44,Sheep!$R$315:$R$322,1),0)</f>
        <v>8</v>
      </c>
      <c r="RF45" s="454">
        <f>IFERROR(MATCH(RG$44,Sheep!$R$315:$R$322,1),0)</f>
        <v>8</v>
      </c>
      <c r="RG45" s="454">
        <f>IFERROR(MATCH(RH$44,Sheep!$R$315:$R$322,1),0)</f>
        <v>8</v>
      </c>
      <c r="RH45" s="454">
        <f>IFERROR(MATCH(RI$44,Sheep!$R$315:$R$322,1),0)</f>
        <v>8</v>
      </c>
      <c r="RI45" s="454">
        <f>IFERROR(MATCH(RJ$44,Sheep!$R$315:$R$322,1),0)</f>
        <v>8</v>
      </c>
      <c r="RJ45" s="454">
        <f>IFERROR(MATCH(RK$44,Sheep!$R$315:$R$322,1),0)</f>
        <v>8</v>
      </c>
      <c r="RK45" s="454">
        <f>IFERROR(MATCH(RL$44,Sheep!$R$315:$R$322,1),0)</f>
        <v>8</v>
      </c>
      <c r="RL45" s="454">
        <f>IFERROR(MATCH(RM$44,Sheep!$R$315:$R$322,1),0)</f>
        <v>8</v>
      </c>
      <c r="RM45" s="454">
        <f>IFERROR(MATCH(RN$44,Sheep!$R$315:$R$322,1),0)</f>
        <v>8</v>
      </c>
      <c r="RN45" s="454">
        <f>IFERROR(MATCH(RO$44,Sheep!$R$315:$R$322,1),0)</f>
        <v>8</v>
      </c>
      <c r="RO45" s="454">
        <f>IFERROR(MATCH(RP$44,Sheep!$R$315:$R$322,1),0)</f>
        <v>8</v>
      </c>
      <c r="RP45" s="454">
        <f>IFERROR(MATCH(RQ$44,Sheep!$R$315:$R$322,1),0)</f>
        <v>8</v>
      </c>
      <c r="RQ45" s="454">
        <f>IFERROR(MATCH(RR$44,Sheep!$R$315:$R$322,1),0)</f>
        <v>8</v>
      </c>
      <c r="RR45" s="454">
        <f>IFERROR(MATCH(RS$44,Sheep!$R$315:$R$322,1),0)</f>
        <v>8</v>
      </c>
      <c r="RS45" s="454">
        <f>IFERROR(MATCH(RT$44,Sheep!$R$315:$R$322,1),0)</f>
        <v>8</v>
      </c>
      <c r="RT45" s="454">
        <f>IFERROR(MATCH(RU$44,Sheep!$R$315:$R$322,1),0)</f>
        <v>8</v>
      </c>
      <c r="RU45" s="454">
        <f>IFERROR(MATCH(RV$44,Sheep!$R$315:$R$322,1),0)</f>
        <v>8</v>
      </c>
      <c r="RV45" s="454">
        <f>IFERROR(MATCH(RW$44,Sheep!$R$315:$R$322,1),0)</f>
        <v>8</v>
      </c>
      <c r="RW45" s="454">
        <f>IFERROR(MATCH(RX$44,Sheep!$R$315:$R$322,1),0)</f>
        <v>8</v>
      </c>
      <c r="RX45" s="454">
        <f>IFERROR(MATCH(RY$44,Sheep!$R$315:$R$322,1),0)</f>
        <v>8</v>
      </c>
      <c r="RY45" s="454">
        <f>IFERROR(MATCH(RZ$44,Sheep!$R$315:$R$322,1),0)</f>
        <v>8</v>
      </c>
      <c r="RZ45" s="454">
        <f>IFERROR(MATCH(SA$44,Sheep!$R$315:$R$322,1),0)</f>
        <v>8</v>
      </c>
      <c r="SA45" s="454">
        <f>IFERROR(MATCH(SB$44,Sheep!$R$315:$R$322,1),0)</f>
        <v>8</v>
      </c>
      <c r="SB45" s="454">
        <f>IFERROR(MATCH(SC$44,Sheep!$R$315:$R$322,1),0)</f>
        <v>8</v>
      </c>
      <c r="SC45" s="454">
        <f>IFERROR(MATCH(SD$44,Sheep!$R$315:$R$322,1),0)</f>
        <v>8</v>
      </c>
      <c r="SD45" s="454">
        <f>IFERROR(MATCH(SE$44,Sheep!$R$315:$R$322,1),0)</f>
        <v>8</v>
      </c>
      <c r="SE45" s="454">
        <f>IFERROR(MATCH(SF$44,Sheep!$R$315:$R$322,1),0)</f>
        <v>8</v>
      </c>
      <c r="SF45" s="454">
        <f>IFERROR(MATCH(SG$44,Sheep!$R$315:$R$322,1),0)</f>
        <v>8</v>
      </c>
      <c r="SG45" s="454">
        <f>IFERROR(MATCH(SH$44,Sheep!$R$315:$R$322,1),0)</f>
        <v>8</v>
      </c>
      <c r="SH45" s="454">
        <f>IFERROR(MATCH(SI$44,Sheep!$R$315:$R$322,1),0)</f>
        <v>8</v>
      </c>
      <c r="SI45" s="454">
        <f>IFERROR(MATCH(SJ$44,Sheep!$R$315:$R$322,1),0)</f>
        <v>0</v>
      </c>
      <c r="SJ45" s="253"/>
      <c r="SK45" s="255"/>
      <c r="SL45" s="243"/>
      <c r="SM45" s="243"/>
      <c r="SN45" s="243"/>
    </row>
    <row r="46" spans="1:508" hidden="1" outlineLevel="3" x14ac:dyDescent="0.35">
      <c r="A46" s="243"/>
      <c r="B46" s="252"/>
      <c r="C46" s="441">
        <f>INT($C$40)+3</f>
        <v>4</v>
      </c>
      <c r="D46" s="253"/>
      <c r="E46" s="325"/>
      <c r="F46" s="325"/>
      <c r="G46" s="253"/>
      <c r="H46" s="267"/>
      <c r="I46" s="267"/>
      <c r="J46" s="453" t="s">
        <v>705</v>
      </c>
      <c r="K46" s="497">
        <f>IFERROR(INDEX(Sheep!$R$315:$R$322,K45,1),0)</f>
        <v>0</v>
      </c>
      <c r="L46" s="497">
        <f>IFERROR(INDEX(Sheep!$R$315:$R$322,L45,1),0)</f>
        <v>0</v>
      </c>
      <c r="M46" s="497">
        <f>IFERROR(INDEX(Sheep!$R$315:$R$322,M45,1),0)</f>
        <v>0</v>
      </c>
      <c r="N46" s="497">
        <f>IFERROR(INDEX(Sheep!$R$315:$R$322,N45,1),0)</f>
        <v>0</v>
      </c>
      <c r="O46" s="497">
        <f>IFERROR(INDEX(Sheep!$R$315:$R$322,O45,1),0)</f>
        <v>0</v>
      </c>
      <c r="P46" s="497">
        <f>IFERROR(INDEX(Sheep!$R$315:$R$322,P45,1),0)</f>
        <v>0</v>
      </c>
      <c r="Q46" s="497">
        <f>IFERROR(INDEX(Sheep!$R$315:$R$322,Q45,1),0)</f>
        <v>0</v>
      </c>
      <c r="R46" s="497">
        <f>IFERROR(INDEX(Sheep!$R$315:$R$322,R45,1),0)</f>
        <v>0</v>
      </c>
      <c r="S46" s="497">
        <f>IFERROR(INDEX(Sheep!$R$315:$R$322,S45,1),0)</f>
        <v>0</v>
      </c>
      <c r="T46" s="497">
        <f>IFERROR(INDEX(Sheep!$R$315:$R$322,T45,1),0)</f>
        <v>0</v>
      </c>
      <c r="U46" s="497">
        <f>IFERROR(INDEX(Sheep!$R$315:$R$322,U45,1),0)</f>
        <v>0</v>
      </c>
      <c r="V46" s="497">
        <f>IFERROR(INDEX(Sheep!$R$315:$R$322,V45,1),0)</f>
        <v>0</v>
      </c>
      <c r="W46" s="497">
        <f>IFERROR(INDEX(Sheep!$R$315:$R$322,W45,1),0)</f>
        <v>0</v>
      </c>
      <c r="X46" s="497">
        <f>IFERROR(INDEX(Sheep!$R$315:$R$322,X45,1),0)</f>
        <v>0</v>
      </c>
      <c r="Y46" s="497">
        <f>IFERROR(INDEX(Sheep!$R$315:$R$322,Y45,1),0)</f>
        <v>0</v>
      </c>
      <c r="Z46" s="497">
        <f>IFERROR(INDEX(Sheep!$R$315:$R$322,Z45,1),0)</f>
        <v>0</v>
      </c>
      <c r="AA46" s="497">
        <f>IFERROR(INDEX(Sheep!$R$315:$R$322,AA45,1),0)</f>
        <v>0</v>
      </c>
      <c r="AB46" s="497">
        <f>IFERROR(INDEX(Sheep!$R$315:$R$322,AB45,1),0)</f>
        <v>0</v>
      </c>
      <c r="AC46" s="497">
        <f>IFERROR(INDEX(Sheep!$R$315:$R$322,AC45,1),0)</f>
        <v>0</v>
      </c>
      <c r="AD46" s="497">
        <f>IFERROR(INDEX(Sheep!$R$315:$R$322,AD45,1),0)</f>
        <v>0</v>
      </c>
      <c r="AE46" s="497">
        <f>IFERROR(INDEX(Sheep!$R$315:$R$322,AE45,1),0)</f>
        <v>0</v>
      </c>
      <c r="AF46" s="497">
        <f>IFERROR(INDEX(Sheep!$R$315:$R$322,AF45,1),0)</f>
        <v>0</v>
      </c>
      <c r="AG46" s="497">
        <f>IFERROR(INDEX(Sheep!$R$315:$R$322,AG45,1),0)</f>
        <v>0</v>
      </c>
      <c r="AH46" s="497">
        <f>IFERROR(INDEX(Sheep!$R$315:$R$322,AH45,1),0)</f>
        <v>0</v>
      </c>
      <c r="AI46" s="497">
        <f>IFERROR(INDEX(Sheep!$R$315:$R$322,AI45,1),0)</f>
        <v>0</v>
      </c>
      <c r="AJ46" s="497">
        <f>IFERROR(INDEX(Sheep!$R$315:$R$322,AJ45,1),0)</f>
        <v>0</v>
      </c>
      <c r="AK46" s="497">
        <f>IFERROR(INDEX(Sheep!$R$315:$R$322,AK45,1),0)</f>
        <v>0</v>
      </c>
      <c r="AL46" s="497">
        <f>IFERROR(INDEX(Sheep!$R$315:$R$322,AL45,1),0)</f>
        <v>0</v>
      </c>
      <c r="AM46" s="497">
        <f>IFERROR(INDEX(Sheep!$R$315:$R$322,AM45,1),0)</f>
        <v>0</v>
      </c>
      <c r="AN46" s="497">
        <f>IFERROR(INDEX(Sheep!$R$315:$R$322,AN45,1),0)</f>
        <v>0</v>
      </c>
      <c r="AO46" s="497">
        <f>IFERROR(INDEX(Sheep!$R$315:$R$322,AO45,1),0)</f>
        <v>0</v>
      </c>
      <c r="AP46" s="497">
        <f>IFERROR(INDEX(Sheep!$R$315:$R$322,AP45,1),0)</f>
        <v>0</v>
      </c>
      <c r="AQ46" s="497">
        <f>IFERROR(INDEX(Sheep!$R$315:$R$322,AQ45,1),0)</f>
        <v>0</v>
      </c>
      <c r="AR46" s="497">
        <f>IFERROR(INDEX(Sheep!$R$315:$R$322,AR45,1),0)</f>
        <v>0</v>
      </c>
      <c r="AS46" s="497">
        <f>IFERROR(INDEX(Sheep!$R$315:$R$322,AS45,1),0)</f>
        <v>0</v>
      </c>
      <c r="AT46" s="497">
        <f>IFERROR(INDEX(Sheep!$R$315:$R$322,AT45,1),0)</f>
        <v>0</v>
      </c>
      <c r="AU46" s="497">
        <f>IFERROR(INDEX(Sheep!$R$315:$R$322,AU45,1),0)</f>
        <v>0</v>
      </c>
      <c r="AV46" s="497">
        <f>IFERROR(INDEX(Sheep!$R$315:$R$322,AV45,1),0)</f>
        <v>0</v>
      </c>
      <c r="AW46" s="497">
        <f>IFERROR(INDEX(Sheep!$R$315:$R$322,AW45,1),0)</f>
        <v>0</v>
      </c>
      <c r="AX46" s="497">
        <f>IFERROR(INDEX(Sheep!$R$315:$R$322,AX45,1),0)</f>
        <v>0</v>
      </c>
      <c r="AY46" s="497">
        <f>IFERROR(INDEX(Sheep!$R$315:$R$322,AY45,1),0)</f>
        <v>0</v>
      </c>
      <c r="AZ46" s="497">
        <f>IFERROR(INDEX(Sheep!$R$315:$R$322,AZ45,1),0)</f>
        <v>0</v>
      </c>
      <c r="BA46" s="497">
        <f>IFERROR(INDEX(Sheep!$R$315:$R$322,BA45,1),0)</f>
        <v>0</v>
      </c>
      <c r="BB46" s="497">
        <f>IFERROR(INDEX(Sheep!$R$315:$R$322,BB45,1),0)</f>
        <v>0</v>
      </c>
      <c r="BC46" s="497">
        <f>IFERROR(INDEX(Sheep!$R$315:$R$322,BC45,1),0)</f>
        <v>0</v>
      </c>
      <c r="BD46" s="497">
        <f>IFERROR(INDEX(Sheep!$R$315:$R$322,BD45,1),0)</f>
        <v>0</v>
      </c>
      <c r="BE46" s="497">
        <f>IFERROR(INDEX(Sheep!$R$315:$R$322,BE45,1),0)</f>
        <v>0</v>
      </c>
      <c r="BF46" s="497">
        <f>IFERROR(INDEX(Sheep!$R$315:$R$322,BF45,1),0)</f>
        <v>43802</v>
      </c>
      <c r="BG46" s="497">
        <f>IFERROR(INDEX(Sheep!$R$315:$R$322,BG45,1),0)</f>
        <v>43802</v>
      </c>
      <c r="BH46" s="497">
        <f>IFERROR(INDEX(Sheep!$R$315:$R$322,BH45,1),0)</f>
        <v>43802</v>
      </c>
      <c r="BI46" s="497">
        <f>IFERROR(INDEX(Sheep!$R$315:$R$322,BI45,1),0)</f>
        <v>43802</v>
      </c>
      <c r="BJ46" s="497">
        <f>IFERROR(INDEX(Sheep!$R$315:$R$322,BJ45,1),0)</f>
        <v>43802</v>
      </c>
      <c r="BK46" s="497">
        <f>IFERROR(INDEX(Sheep!$R$315:$R$322,BK45,1),0)</f>
        <v>43802</v>
      </c>
      <c r="BL46" s="497">
        <f>IFERROR(INDEX(Sheep!$R$315:$R$322,BL45,1),0)</f>
        <v>43802</v>
      </c>
      <c r="BM46" s="497">
        <f>IFERROR(INDEX(Sheep!$R$315:$R$322,BM45,1),0)</f>
        <v>43802</v>
      </c>
      <c r="BN46" s="497">
        <f>IFERROR(INDEX(Sheep!$R$315:$R$322,BN45,1),0)</f>
        <v>43802</v>
      </c>
      <c r="BO46" s="497">
        <f>IFERROR(INDEX(Sheep!$R$315:$R$322,BO45,1),0)</f>
        <v>43802</v>
      </c>
      <c r="BP46" s="497">
        <f>IFERROR(INDEX(Sheep!$R$315:$R$322,BP45,1),0)</f>
        <v>43802</v>
      </c>
      <c r="BQ46" s="497">
        <f>IFERROR(INDEX(Sheep!$R$315:$R$322,BQ45,1),0)</f>
        <v>43802</v>
      </c>
      <c r="BR46" s="497">
        <f>IFERROR(INDEX(Sheep!$R$315:$R$322,BR45,1),0)</f>
        <v>43802</v>
      </c>
      <c r="BS46" s="497">
        <f>IFERROR(INDEX(Sheep!$R$315:$R$322,BS45,1),0)</f>
        <v>43802</v>
      </c>
      <c r="BT46" s="497">
        <f>IFERROR(INDEX(Sheep!$R$315:$R$322,BT45,1),0)</f>
        <v>43802</v>
      </c>
      <c r="BU46" s="497">
        <f>IFERROR(INDEX(Sheep!$R$315:$R$322,BU45,1),0)</f>
        <v>43802</v>
      </c>
      <c r="BV46" s="497">
        <f>IFERROR(INDEX(Sheep!$R$315:$R$322,BV45,1),0)</f>
        <v>43802</v>
      </c>
      <c r="BW46" s="497">
        <f>IFERROR(INDEX(Sheep!$R$315:$R$322,BW45,1),0)</f>
        <v>43802</v>
      </c>
      <c r="BX46" s="497">
        <f>IFERROR(INDEX(Sheep!$R$315:$R$322,BX45,1),0)</f>
        <v>43802</v>
      </c>
      <c r="BY46" s="497">
        <f>IFERROR(INDEX(Sheep!$R$315:$R$322,BY45,1),0)</f>
        <v>43802</v>
      </c>
      <c r="BZ46" s="497">
        <f>IFERROR(INDEX(Sheep!$R$315:$R$322,BZ45,1),0)</f>
        <v>43802</v>
      </c>
      <c r="CA46" s="497">
        <f>IFERROR(INDEX(Sheep!$R$315:$R$322,CA45,1),0)</f>
        <v>43802</v>
      </c>
      <c r="CB46" s="497">
        <f>IFERROR(INDEX(Sheep!$R$315:$R$322,CB45,1),0)</f>
        <v>43802</v>
      </c>
      <c r="CC46" s="497">
        <f>IFERROR(INDEX(Sheep!$R$315:$R$322,CC45,1),0)</f>
        <v>43802</v>
      </c>
      <c r="CD46" s="497">
        <f>IFERROR(INDEX(Sheep!$R$315:$R$322,CD45,1),0)</f>
        <v>43802</v>
      </c>
      <c r="CE46" s="497">
        <f>IFERROR(INDEX(Sheep!$R$315:$R$322,CE45,1),0)</f>
        <v>43802</v>
      </c>
      <c r="CF46" s="497">
        <f>IFERROR(INDEX(Sheep!$R$315:$R$322,CF45,1),0)</f>
        <v>43802</v>
      </c>
      <c r="CG46" s="497">
        <f>IFERROR(INDEX(Sheep!$R$315:$R$322,CG45,1),0)</f>
        <v>43802</v>
      </c>
      <c r="CH46" s="497">
        <f>IFERROR(INDEX(Sheep!$R$315:$R$322,CH45,1),0)</f>
        <v>43802</v>
      </c>
      <c r="CI46" s="497">
        <f>IFERROR(INDEX(Sheep!$R$315:$R$322,CI45,1),0)</f>
        <v>43802</v>
      </c>
      <c r="CJ46" s="497">
        <f>IFERROR(INDEX(Sheep!$R$315:$R$322,CJ45,1),0)</f>
        <v>43802</v>
      </c>
      <c r="CK46" s="497">
        <f>IFERROR(INDEX(Sheep!$R$315:$R$322,CK45,1),0)</f>
        <v>43802</v>
      </c>
      <c r="CL46" s="497">
        <f>IFERROR(INDEX(Sheep!$R$315:$R$322,CL45,1),0)</f>
        <v>43802</v>
      </c>
      <c r="CM46" s="497">
        <f>IFERROR(INDEX(Sheep!$R$315:$R$322,CM45,1),0)</f>
        <v>43802</v>
      </c>
      <c r="CN46" s="497">
        <f>IFERROR(INDEX(Sheep!$R$315:$R$322,CN45,1),0)</f>
        <v>43802</v>
      </c>
      <c r="CO46" s="497">
        <f>IFERROR(INDEX(Sheep!$R$315:$R$322,CO45,1),0)</f>
        <v>43802</v>
      </c>
      <c r="CP46" s="497">
        <f>IFERROR(INDEX(Sheep!$R$315:$R$322,CP45,1),0)</f>
        <v>43802</v>
      </c>
      <c r="CQ46" s="497">
        <f>IFERROR(INDEX(Sheep!$R$315:$R$322,CQ45,1),0)</f>
        <v>43802</v>
      </c>
      <c r="CR46" s="497">
        <f>IFERROR(INDEX(Sheep!$R$315:$R$322,CR45,1),0)</f>
        <v>43802</v>
      </c>
      <c r="CS46" s="497">
        <f>IFERROR(INDEX(Sheep!$R$315:$R$322,CS45,1),0)</f>
        <v>43802</v>
      </c>
      <c r="CT46" s="497">
        <f>IFERROR(INDEX(Sheep!$R$315:$R$322,CT45,1),0)</f>
        <v>43802</v>
      </c>
      <c r="CU46" s="497">
        <f>IFERROR(INDEX(Sheep!$R$315:$R$322,CU45,1),0)</f>
        <v>43802</v>
      </c>
      <c r="CV46" s="497">
        <f>IFERROR(INDEX(Sheep!$R$315:$R$322,CV45,1),0)</f>
        <v>43802</v>
      </c>
      <c r="CW46" s="497">
        <f>IFERROR(INDEX(Sheep!$R$315:$R$322,CW45,1),0)</f>
        <v>43802</v>
      </c>
      <c r="CX46" s="497">
        <f>IFERROR(INDEX(Sheep!$R$315:$R$322,CX45,1),0)</f>
        <v>43802</v>
      </c>
      <c r="CY46" s="497">
        <f>IFERROR(INDEX(Sheep!$R$315:$R$322,CY45,1),0)</f>
        <v>43802</v>
      </c>
      <c r="CZ46" s="497">
        <f>IFERROR(INDEX(Sheep!$R$315:$R$322,CZ45,1),0)</f>
        <v>43802</v>
      </c>
      <c r="DA46" s="497">
        <f>IFERROR(INDEX(Sheep!$R$315:$R$322,DA45,1),0)</f>
        <v>43802</v>
      </c>
      <c r="DB46" s="497">
        <f>IFERROR(INDEX(Sheep!$R$315:$R$322,DB45,1),0)</f>
        <v>43802</v>
      </c>
      <c r="DC46" s="497">
        <f>IFERROR(INDEX(Sheep!$R$315:$R$322,DC45,1),0)</f>
        <v>43802</v>
      </c>
      <c r="DD46" s="497">
        <f>IFERROR(INDEX(Sheep!$R$315:$R$322,DD45,1),0)</f>
        <v>43802</v>
      </c>
      <c r="DE46" s="497">
        <f>IFERROR(INDEX(Sheep!$R$315:$R$322,DE45,1),0)</f>
        <v>43802</v>
      </c>
      <c r="DF46" s="497">
        <f>IFERROR(INDEX(Sheep!$R$315:$R$322,DF45,1),0)</f>
        <v>44167</v>
      </c>
      <c r="DG46" s="497">
        <f>IFERROR(INDEX(Sheep!$R$315:$R$322,DG45,1),0)</f>
        <v>44167</v>
      </c>
      <c r="DH46" s="497">
        <f>IFERROR(INDEX(Sheep!$R$315:$R$322,DH45,1),0)</f>
        <v>44167</v>
      </c>
      <c r="DI46" s="497">
        <f>IFERROR(INDEX(Sheep!$R$315:$R$322,DI45,1),0)</f>
        <v>44167</v>
      </c>
      <c r="DJ46" s="497">
        <f>IFERROR(INDEX(Sheep!$R$315:$R$322,DJ45,1),0)</f>
        <v>44167</v>
      </c>
      <c r="DK46" s="497">
        <f>IFERROR(INDEX(Sheep!$R$315:$R$322,DK45,1),0)</f>
        <v>44167</v>
      </c>
      <c r="DL46" s="497">
        <f>IFERROR(INDEX(Sheep!$R$315:$R$322,DL45,1),0)</f>
        <v>44167</v>
      </c>
      <c r="DM46" s="497">
        <f>IFERROR(INDEX(Sheep!$R$315:$R$322,DM45,1),0)</f>
        <v>44167</v>
      </c>
      <c r="DN46" s="497">
        <f>IFERROR(INDEX(Sheep!$R$315:$R$322,DN45,1),0)</f>
        <v>44167</v>
      </c>
      <c r="DO46" s="497">
        <f>IFERROR(INDEX(Sheep!$R$315:$R$322,DO45,1),0)</f>
        <v>44167</v>
      </c>
      <c r="DP46" s="497">
        <f>IFERROR(INDEX(Sheep!$R$315:$R$322,DP45,1),0)</f>
        <v>44167</v>
      </c>
      <c r="DQ46" s="497">
        <f>IFERROR(INDEX(Sheep!$R$315:$R$322,DQ45,1),0)</f>
        <v>44167</v>
      </c>
      <c r="DR46" s="497">
        <f>IFERROR(INDEX(Sheep!$R$315:$R$322,DR45,1),0)</f>
        <v>44167</v>
      </c>
      <c r="DS46" s="497">
        <f>IFERROR(INDEX(Sheep!$R$315:$R$322,DS45,1),0)</f>
        <v>44167</v>
      </c>
      <c r="DT46" s="497">
        <f>IFERROR(INDEX(Sheep!$R$315:$R$322,DT45,1),0)</f>
        <v>44167</v>
      </c>
      <c r="DU46" s="497">
        <f>IFERROR(INDEX(Sheep!$R$315:$R$322,DU45,1),0)</f>
        <v>44167</v>
      </c>
      <c r="DV46" s="497">
        <f>IFERROR(INDEX(Sheep!$R$315:$R$322,DV45,1),0)</f>
        <v>44167</v>
      </c>
      <c r="DW46" s="497">
        <f>IFERROR(INDEX(Sheep!$R$315:$R$322,DW45,1),0)</f>
        <v>44167</v>
      </c>
      <c r="DX46" s="497">
        <f>IFERROR(INDEX(Sheep!$R$315:$R$322,DX45,1),0)</f>
        <v>44167</v>
      </c>
      <c r="DY46" s="497">
        <f>IFERROR(INDEX(Sheep!$R$315:$R$322,DY45,1),0)</f>
        <v>44167</v>
      </c>
      <c r="DZ46" s="497">
        <f>IFERROR(INDEX(Sheep!$R$315:$R$322,DZ45,1),0)</f>
        <v>44167</v>
      </c>
      <c r="EA46" s="497">
        <f>IFERROR(INDEX(Sheep!$R$315:$R$322,EA45,1),0)</f>
        <v>44167</v>
      </c>
      <c r="EB46" s="497">
        <f>IFERROR(INDEX(Sheep!$R$315:$R$322,EB45,1),0)</f>
        <v>44167</v>
      </c>
      <c r="EC46" s="497">
        <f>IFERROR(INDEX(Sheep!$R$315:$R$322,EC45,1),0)</f>
        <v>44167</v>
      </c>
      <c r="ED46" s="497">
        <f>IFERROR(INDEX(Sheep!$R$315:$R$322,ED45,1),0)</f>
        <v>44167</v>
      </c>
      <c r="EE46" s="497">
        <f>IFERROR(INDEX(Sheep!$R$315:$R$322,EE45,1),0)</f>
        <v>44167</v>
      </c>
      <c r="EF46" s="497">
        <f>IFERROR(INDEX(Sheep!$R$315:$R$322,EF45,1),0)</f>
        <v>44167</v>
      </c>
      <c r="EG46" s="497">
        <f>IFERROR(INDEX(Sheep!$R$315:$R$322,EG45,1),0)</f>
        <v>44167</v>
      </c>
      <c r="EH46" s="497">
        <f>IFERROR(INDEX(Sheep!$R$315:$R$322,EH45,1),0)</f>
        <v>44167</v>
      </c>
      <c r="EI46" s="497">
        <f>IFERROR(INDEX(Sheep!$R$315:$R$322,EI45,1),0)</f>
        <v>44167</v>
      </c>
      <c r="EJ46" s="497">
        <f>IFERROR(INDEX(Sheep!$R$315:$R$322,EJ45,1),0)</f>
        <v>44167</v>
      </c>
      <c r="EK46" s="497">
        <f>IFERROR(INDEX(Sheep!$R$315:$R$322,EK45,1),0)</f>
        <v>44167</v>
      </c>
      <c r="EL46" s="497">
        <f>IFERROR(INDEX(Sheep!$R$315:$R$322,EL45,1),0)</f>
        <v>44167</v>
      </c>
      <c r="EM46" s="497">
        <f>IFERROR(INDEX(Sheep!$R$315:$R$322,EM45,1),0)</f>
        <v>44167</v>
      </c>
      <c r="EN46" s="497">
        <f>IFERROR(INDEX(Sheep!$R$315:$R$322,EN45,1),0)</f>
        <v>44167</v>
      </c>
      <c r="EO46" s="497">
        <f>IFERROR(INDEX(Sheep!$R$315:$R$322,EO45,1),0)</f>
        <v>44167</v>
      </c>
      <c r="EP46" s="497">
        <f>IFERROR(INDEX(Sheep!$R$315:$R$322,EP45,1),0)</f>
        <v>44167</v>
      </c>
      <c r="EQ46" s="497">
        <f>IFERROR(INDEX(Sheep!$R$315:$R$322,EQ45,1),0)</f>
        <v>44167</v>
      </c>
      <c r="ER46" s="497">
        <f>IFERROR(INDEX(Sheep!$R$315:$R$322,ER45,1),0)</f>
        <v>44167</v>
      </c>
      <c r="ES46" s="497">
        <f>IFERROR(INDEX(Sheep!$R$315:$R$322,ES45,1),0)</f>
        <v>44167</v>
      </c>
      <c r="ET46" s="497">
        <f>IFERROR(INDEX(Sheep!$R$315:$R$322,ET45,1),0)</f>
        <v>44167</v>
      </c>
      <c r="EU46" s="497">
        <f>IFERROR(INDEX(Sheep!$R$315:$R$322,EU45,1),0)</f>
        <v>44167</v>
      </c>
      <c r="EV46" s="497">
        <f>IFERROR(INDEX(Sheep!$R$315:$R$322,EV45,1),0)</f>
        <v>44167</v>
      </c>
      <c r="EW46" s="497">
        <f>IFERROR(INDEX(Sheep!$R$315:$R$322,EW45,1),0)</f>
        <v>44167</v>
      </c>
      <c r="EX46" s="497">
        <f>IFERROR(INDEX(Sheep!$R$315:$R$322,EX45,1),0)</f>
        <v>44167</v>
      </c>
      <c r="EY46" s="497">
        <f>IFERROR(INDEX(Sheep!$R$315:$R$322,EY45,1),0)</f>
        <v>44167</v>
      </c>
      <c r="EZ46" s="497">
        <f>IFERROR(INDEX(Sheep!$R$315:$R$322,EZ45,1),0)</f>
        <v>44167</v>
      </c>
      <c r="FA46" s="497">
        <f>IFERROR(INDEX(Sheep!$R$315:$R$322,FA45,1),0)</f>
        <v>44167</v>
      </c>
      <c r="FB46" s="497">
        <f>IFERROR(INDEX(Sheep!$R$315:$R$322,FB45,1),0)</f>
        <v>44167</v>
      </c>
      <c r="FC46" s="497">
        <f>IFERROR(INDEX(Sheep!$R$315:$R$322,FC45,1),0)</f>
        <v>44167</v>
      </c>
      <c r="FD46" s="497">
        <f>IFERROR(INDEX(Sheep!$R$315:$R$322,FD45,1),0)</f>
        <v>44167</v>
      </c>
      <c r="FE46" s="497">
        <f>IFERROR(INDEX(Sheep!$R$315:$R$322,FE45,1),0)</f>
        <v>44167</v>
      </c>
      <c r="FF46" s="497">
        <f>IFERROR(INDEX(Sheep!$R$315:$R$322,FF45,1),0)</f>
        <v>44532</v>
      </c>
      <c r="FG46" s="497">
        <f>IFERROR(INDEX(Sheep!$R$315:$R$322,FG45,1),0)</f>
        <v>44532</v>
      </c>
      <c r="FH46" s="497">
        <f>IFERROR(INDEX(Sheep!$R$315:$R$322,FH45,1),0)</f>
        <v>44532</v>
      </c>
      <c r="FI46" s="497">
        <f>IFERROR(INDEX(Sheep!$R$315:$R$322,FI45,1),0)</f>
        <v>44532</v>
      </c>
      <c r="FJ46" s="497">
        <f>IFERROR(INDEX(Sheep!$R$315:$R$322,FJ45,1),0)</f>
        <v>44532</v>
      </c>
      <c r="FK46" s="497">
        <f>IFERROR(INDEX(Sheep!$R$315:$R$322,FK45,1),0)</f>
        <v>44532</v>
      </c>
      <c r="FL46" s="497">
        <f>IFERROR(INDEX(Sheep!$R$315:$R$322,FL45,1),0)</f>
        <v>44532</v>
      </c>
      <c r="FM46" s="497">
        <f>IFERROR(INDEX(Sheep!$R$315:$R$322,FM45,1),0)</f>
        <v>44532</v>
      </c>
      <c r="FN46" s="497">
        <f>IFERROR(INDEX(Sheep!$R$315:$R$322,FN45,1),0)</f>
        <v>44532</v>
      </c>
      <c r="FO46" s="497">
        <f>IFERROR(INDEX(Sheep!$R$315:$R$322,FO45,1),0)</f>
        <v>44532</v>
      </c>
      <c r="FP46" s="497">
        <f>IFERROR(INDEX(Sheep!$R$315:$R$322,FP45,1),0)</f>
        <v>44532</v>
      </c>
      <c r="FQ46" s="497">
        <f>IFERROR(INDEX(Sheep!$R$315:$R$322,FQ45,1),0)</f>
        <v>44532</v>
      </c>
      <c r="FR46" s="497">
        <f>IFERROR(INDEX(Sheep!$R$315:$R$322,FR45,1),0)</f>
        <v>44532</v>
      </c>
      <c r="FS46" s="497">
        <f>IFERROR(INDEX(Sheep!$R$315:$R$322,FS45,1),0)</f>
        <v>44532</v>
      </c>
      <c r="FT46" s="497">
        <f>IFERROR(INDEX(Sheep!$R$315:$R$322,FT45,1),0)</f>
        <v>44532</v>
      </c>
      <c r="FU46" s="497">
        <f>IFERROR(INDEX(Sheep!$R$315:$R$322,FU45,1),0)</f>
        <v>44532</v>
      </c>
      <c r="FV46" s="497">
        <f>IFERROR(INDEX(Sheep!$R$315:$R$322,FV45,1),0)</f>
        <v>44532</v>
      </c>
      <c r="FW46" s="497">
        <f>IFERROR(INDEX(Sheep!$R$315:$R$322,FW45,1),0)</f>
        <v>44532</v>
      </c>
      <c r="FX46" s="497">
        <f>IFERROR(INDEX(Sheep!$R$315:$R$322,FX45,1),0)</f>
        <v>44532</v>
      </c>
      <c r="FY46" s="497">
        <f>IFERROR(INDEX(Sheep!$R$315:$R$322,FY45,1),0)</f>
        <v>44532</v>
      </c>
      <c r="FZ46" s="497">
        <f>IFERROR(INDEX(Sheep!$R$315:$R$322,FZ45,1),0)</f>
        <v>44532</v>
      </c>
      <c r="GA46" s="497">
        <f>IFERROR(INDEX(Sheep!$R$315:$R$322,GA45,1),0)</f>
        <v>44532</v>
      </c>
      <c r="GB46" s="497">
        <f>IFERROR(INDEX(Sheep!$R$315:$R$322,GB45,1),0)</f>
        <v>44532</v>
      </c>
      <c r="GC46" s="497">
        <f>IFERROR(INDEX(Sheep!$R$315:$R$322,GC45,1),0)</f>
        <v>44532</v>
      </c>
      <c r="GD46" s="497">
        <f>IFERROR(INDEX(Sheep!$R$315:$R$322,GD45,1),0)</f>
        <v>44532</v>
      </c>
      <c r="GE46" s="497">
        <f>IFERROR(INDEX(Sheep!$R$315:$R$322,GE45,1),0)</f>
        <v>44532</v>
      </c>
      <c r="GF46" s="497">
        <f>IFERROR(INDEX(Sheep!$R$315:$R$322,GF45,1),0)</f>
        <v>44532</v>
      </c>
      <c r="GG46" s="497">
        <f>IFERROR(INDEX(Sheep!$R$315:$R$322,GG45,1),0)</f>
        <v>44532</v>
      </c>
      <c r="GH46" s="497">
        <f>IFERROR(INDEX(Sheep!$R$315:$R$322,GH45,1),0)</f>
        <v>44532</v>
      </c>
      <c r="GI46" s="497">
        <f>IFERROR(INDEX(Sheep!$R$315:$R$322,GI45,1),0)</f>
        <v>44532</v>
      </c>
      <c r="GJ46" s="497">
        <f>IFERROR(INDEX(Sheep!$R$315:$R$322,GJ45,1),0)</f>
        <v>44532</v>
      </c>
      <c r="GK46" s="497">
        <f>IFERROR(INDEX(Sheep!$R$315:$R$322,GK45,1),0)</f>
        <v>44532</v>
      </c>
      <c r="GL46" s="497">
        <f>IFERROR(INDEX(Sheep!$R$315:$R$322,GL45,1),0)</f>
        <v>44532</v>
      </c>
      <c r="GM46" s="497">
        <f>IFERROR(INDEX(Sheep!$R$315:$R$322,GM45,1),0)</f>
        <v>44532</v>
      </c>
      <c r="GN46" s="497">
        <f>IFERROR(INDEX(Sheep!$R$315:$R$322,GN45,1),0)</f>
        <v>44532</v>
      </c>
      <c r="GO46" s="497">
        <f>IFERROR(INDEX(Sheep!$R$315:$R$322,GO45,1),0)</f>
        <v>44532</v>
      </c>
      <c r="GP46" s="497">
        <f>IFERROR(INDEX(Sheep!$R$315:$R$322,GP45,1),0)</f>
        <v>44532</v>
      </c>
      <c r="GQ46" s="497">
        <f>IFERROR(INDEX(Sheep!$R$315:$R$322,GQ45,1),0)</f>
        <v>44532</v>
      </c>
      <c r="GR46" s="497">
        <f>IFERROR(INDEX(Sheep!$R$315:$R$322,GR45,1),0)</f>
        <v>44532</v>
      </c>
      <c r="GS46" s="497">
        <f>IFERROR(INDEX(Sheep!$R$315:$R$322,GS45,1),0)</f>
        <v>44532</v>
      </c>
      <c r="GT46" s="497">
        <f>IFERROR(INDEX(Sheep!$R$315:$R$322,GT45,1),0)</f>
        <v>44532</v>
      </c>
      <c r="GU46" s="497">
        <f>IFERROR(INDEX(Sheep!$R$315:$R$322,GU45,1),0)</f>
        <v>44532</v>
      </c>
      <c r="GV46" s="497">
        <f>IFERROR(INDEX(Sheep!$R$315:$R$322,GV45,1),0)</f>
        <v>44532</v>
      </c>
      <c r="GW46" s="497">
        <f>IFERROR(INDEX(Sheep!$R$315:$R$322,GW45,1),0)</f>
        <v>44532</v>
      </c>
      <c r="GX46" s="497">
        <f>IFERROR(INDEX(Sheep!$R$315:$R$322,GX45,1),0)</f>
        <v>44532</v>
      </c>
      <c r="GY46" s="497">
        <f>IFERROR(INDEX(Sheep!$R$315:$R$322,GY45,1),0)</f>
        <v>44532</v>
      </c>
      <c r="GZ46" s="497">
        <f>IFERROR(INDEX(Sheep!$R$315:$R$322,GZ45,1),0)</f>
        <v>44532</v>
      </c>
      <c r="HA46" s="497">
        <f>IFERROR(INDEX(Sheep!$R$315:$R$322,HA45,1),0)</f>
        <v>44532</v>
      </c>
      <c r="HB46" s="497">
        <f>IFERROR(INDEX(Sheep!$R$315:$R$322,HB45,1),0)</f>
        <v>44532</v>
      </c>
      <c r="HC46" s="497">
        <f>IFERROR(INDEX(Sheep!$R$315:$R$322,HC45,1),0)</f>
        <v>44532</v>
      </c>
      <c r="HD46" s="497">
        <f>IFERROR(INDEX(Sheep!$R$315:$R$322,HD45,1),0)</f>
        <v>44532</v>
      </c>
      <c r="HE46" s="497">
        <f>IFERROR(INDEX(Sheep!$R$315:$R$322,HE45,1),0)</f>
        <v>44532</v>
      </c>
      <c r="HF46" s="497">
        <f>IFERROR(INDEX(Sheep!$R$315:$R$322,HF45,1),0)</f>
        <v>44897</v>
      </c>
      <c r="HG46" s="497">
        <f>IFERROR(INDEX(Sheep!$R$315:$R$322,HG45,1),0)</f>
        <v>44897</v>
      </c>
      <c r="HH46" s="497">
        <f>IFERROR(INDEX(Sheep!$R$315:$R$322,HH45,1),0)</f>
        <v>44897</v>
      </c>
      <c r="HI46" s="497">
        <f>IFERROR(INDEX(Sheep!$R$315:$R$322,HI45,1),0)</f>
        <v>44897</v>
      </c>
      <c r="HJ46" s="497">
        <f>IFERROR(INDEX(Sheep!$R$315:$R$322,HJ45,1),0)</f>
        <v>44897</v>
      </c>
      <c r="HK46" s="497">
        <f>IFERROR(INDEX(Sheep!$R$315:$R$322,HK45,1),0)</f>
        <v>44897</v>
      </c>
      <c r="HL46" s="497">
        <f>IFERROR(INDEX(Sheep!$R$315:$R$322,HL45,1),0)</f>
        <v>44897</v>
      </c>
      <c r="HM46" s="497">
        <f>IFERROR(INDEX(Sheep!$R$315:$R$322,HM45,1),0)</f>
        <v>44897</v>
      </c>
      <c r="HN46" s="497">
        <f>IFERROR(INDEX(Sheep!$R$315:$R$322,HN45,1),0)</f>
        <v>44897</v>
      </c>
      <c r="HO46" s="497">
        <f>IFERROR(INDEX(Sheep!$R$315:$R$322,HO45,1),0)</f>
        <v>44897</v>
      </c>
      <c r="HP46" s="497">
        <f>IFERROR(INDEX(Sheep!$R$315:$R$322,HP45,1),0)</f>
        <v>44897</v>
      </c>
      <c r="HQ46" s="497">
        <f>IFERROR(INDEX(Sheep!$R$315:$R$322,HQ45,1),0)</f>
        <v>44897</v>
      </c>
      <c r="HR46" s="497">
        <f>IFERROR(INDEX(Sheep!$R$315:$R$322,HR45,1),0)</f>
        <v>44897</v>
      </c>
      <c r="HS46" s="497">
        <f>IFERROR(INDEX(Sheep!$R$315:$R$322,HS45,1),0)</f>
        <v>44897</v>
      </c>
      <c r="HT46" s="497">
        <f>IFERROR(INDEX(Sheep!$R$315:$R$322,HT45,1),0)</f>
        <v>44897</v>
      </c>
      <c r="HU46" s="497">
        <f>IFERROR(INDEX(Sheep!$R$315:$R$322,HU45,1),0)</f>
        <v>44897</v>
      </c>
      <c r="HV46" s="497">
        <f>IFERROR(INDEX(Sheep!$R$315:$R$322,HV45,1),0)</f>
        <v>44897</v>
      </c>
      <c r="HW46" s="497">
        <f>IFERROR(INDEX(Sheep!$R$315:$R$322,HW45,1),0)</f>
        <v>44897</v>
      </c>
      <c r="HX46" s="497">
        <f>IFERROR(INDEX(Sheep!$R$315:$R$322,HX45,1),0)</f>
        <v>44897</v>
      </c>
      <c r="HY46" s="497">
        <f>IFERROR(INDEX(Sheep!$R$315:$R$322,HY45,1),0)</f>
        <v>44897</v>
      </c>
      <c r="HZ46" s="497">
        <f>IFERROR(INDEX(Sheep!$R$315:$R$322,HZ45,1),0)</f>
        <v>44897</v>
      </c>
      <c r="IA46" s="497">
        <f>IFERROR(INDEX(Sheep!$R$315:$R$322,IA45,1),0)</f>
        <v>44897</v>
      </c>
      <c r="IB46" s="497">
        <f>IFERROR(INDEX(Sheep!$R$315:$R$322,IB45,1),0)</f>
        <v>44897</v>
      </c>
      <c r="IC46" s="497">
        <f>IFERROR(INDEX(Sheep!$R$315:$R$322,IC45,1),0)</f>
        <v>44897</v>
      </c>
      <c r="ID46" s="497">
        <f>IFERROR(INDEX(Sheep!$R$315:$R$322,ID45,1),0)</f>
        <v>44897</v>
      </c>
      <c r="IE46" s="497">
        <f>IFERROR(INDEX(Sheep!$R$315:$R$322,IE45,1),0)</f>
        <v>44897</v>
      </c>
      <c r="IF46" s="497">
        <f>IFERROR(INDEX(Sheep!$R$315:$R$322,IF45,1),0)</f>
        <v>44897</v>
      </c>
      <c r="IG46" s="497">
        <f>IFERROR(INDEX(Sheep!$R$315:$R$322,IG45,1),0)</f>
        <v>44897</v>
      </c>
      <c r="IH46" s="497">
        <f>IFERROR(INDEX(Sheep!$R$315:$R$322,IH45,1),0)</f>
        <v>44897</v>
      </c>
      <c r="II46" s="497">
        <f>IFERROR(INDEX(Sheep!$R$315:$R$322,II45,1),0)</f>
        <v>44897</v>
      </c>
      <c r="IJ46" s="497">
        <f>IFERROR(INDEX(Sheep!$R$315:$R$322,IJ45,1),0)</f>
        <v>44897</v>
      </c>
      <c r="IK46" s="497">
        <f>IFERROR(INDEX(Sheep!$R$315:$R$322,IK45,1),0)</f>
        <v>44897</v>
      </c>
      <c r="IL46" s="497">
        <f>IFERROR(INDEX(Sheep!$R$315:$R$322,IL45,1),0)</f>
        <v>44897</v>
      </c>
      <c r="IM46" s="497">
        <f>IFERROR(INDEX(Sheep!$R$315:$R$322,IM45,1),0)</f>
        <v>44897</v>
      </c>
      <c r="IN46" s="497">
        <f>IFERROR(INDEX(Sheep!$R$315:$R$322,IN45,1),0)</f>
        <v>44897</v>
      </c>
      <c r="IO46" s="497">
        <f>IFERROR(INDEX(Sheep!$R$315:$R$322,IO45,1),0)</f>
        <v>44897</v>
      </c>
      <c r="IP46" s="497">
        <f>IFERROR(INDEX(Sheep!$R$315:$R$322,IP45,1),0)</f>
        <v>44897</v>
      </c>
      <c r="IQ46" s="497">
        <f>IFERROR(INDEX(Sheep!$R$315:$R$322,IQ45,1),0)</f>
        <v>44897</v>
      </c>
      <c r="IR46" s="497">
        <f>IFERROR(INDEX(Sheep!$R$315:$R$322,IR45,1),0)</f>
        <v>44897</v>
      </c>
      <c r="IS46" s="497">
        <f>IFERROR(INDEX(Sheep!$R$315:$R$322,IS45,1),0)</f>
        <v>44897</v>
      </c>
      <c r="IT46" s="497">
        <f>IFERROR(INDEX(Sheep!$R$315:$R$322,IT45,1),0)</f>
        <v>44897</v>
      </c>
      <c r="IU46" s="497">
        <f>IFERROR(INDEX(Sheep!$R$315:$R$322,IU45,1),0)</f>
        <v>44897</v>
      </c>
      <c r="IV46" s="497">
        <f>IFERROR(INDEX(Sheep!$R$315:$R$322,IV45,1),0)</f>
        <v>44897</v>
      </c>
      <c r="IW46" s="497">
        <f>IFERROR(INDEX(Sheep!$R$315:$R$322,IW45,1),0)</f>
        <v>44897</v>
      </c>
      <c r="IX46" s="497">
        <f>IFERROR(INDEX(Sheep!$R$315:$R$322,IX45,1),0)</f>
        <v>44897</v>
      </c>
      <c r="IY46" s="497">
        <f>IFERROR(INDEX(Sheep!$R$315:$R$322,IY45,1),0)</f>
        <v>44897</v>
      </c>
      <c r="IZ46" s="497">
        <f>IFERROR(INDEX(Sheep!$R$315:$R$322,IZ45,1),0)</f>
        <v>44897</v>
      </c>
      <c r="JA46" s="497">
        <f>IFERROR(INDEX(Sheep!$R$315:$R$322,JA45,1),0)</f>
        <v>44897</v>
      </c>
      <c r="JB46" s="497">
        <f>IFERROR(INDEX(Sheep!$R$315:$R$322,JB45,1),0)</f>
        <v>44897</v>
      </c>
      <c r="JC46" s="497">
        <f>IFERROR(INDEX(Sheep!$R$315:$R$322,JC45,1),0)</f>
        <v>44897</v>
      </c>
      <c r="JD46" s="497">
        <f>IFERROR(INDEX(Sheep!$R$315:$R$322,JD45,1),0)</f>
        <v>44897</v>
      </c>
      <c r="JE46" s="497">
        <f>IFERROR(INDEX(Sheep!$R$315:$R$322,JE45,1),0)</f>
        <v>44897</v>
      </c>
      <c r="JF46" s="497">
        <f>IFERROR(INDEX(Sheep!$R$315:$R$322,JF45,1),0)</f>
        <v>45263</v>
      </c>
      <c r="JG46" s="497">
        <f>IFERROR(INDEX(Sheep!$R$315:$R$322,JG45,1),0)</f>
        <v>45263</v>
      </c>
      <c r="JH46" s="497">
        <f>IFERROR(INDEX(Sheep!$R$315:$R$322,JH45,1),0)</f>
        <v>45263</v>
      </c>
      <c r="JI46" s="497">
        <f>IFERROR(INDEX(Sheep!$R$315:$R$322,JI45,1),0)</f>
        <v>45263</v>
      </c>
      <c r="JJ46" s="497">
        <f>IFERROR(INDEX(Sheep!$R$315:$R$322,JJ45,1),0)</f>
        <v>45263</v>
      </c>
      <c r="JK46" s="497">
        <f>IFERROR(INDEX(Sheep!$R$315:$R$322,JK45,1),0)</f>
        <v>45263</v>
      </c>
      <c r="JL46" s="497">
        <f>IFERROR(INDEX(Sheep!$R$315:$R$322,JL45,1),0)</f>
        <v>45263</v>
      </c>
      <c r="JM46" s="497">
        <f>IFERROR(INDEX(Sheep!$R$315:$R$322,JM45,1),0)</f>
        <v>45263</v>
      </c>
      <c r="JN46" s="497">
        <f>IFERROR(INDEX(Sheep!$R$315:$R$322,JN45,1),0)</f>
        <v>45263</v>
      </c>
      <c r="JO46" s="497">
        <f>IFERROR(INDEX(Sheep!$R$315:$R$322,JO45,1),0)</f>
        <v>45263</v>
      </c>
      <c r="JP46" s="497">
        <f>IFERROR(INDEX(Sheep!$R$315:$R$322,JP45,1),0)</f>
        <v>45263</v>
      </c>
      <c r="JQ46" s="497">
        <f>IFERROR(INDEX(Sheep!$R$315:$R$322,JQ45,1),0)</f>
        <v>45263</v>
      </c>
      <c r="JR46" s="497">
        <f>IFERROR(INDEX(Sheep!$R$315:$R$322,JR45,1),0)</f>
        <v>45263</v>
      </c>
      <c r="JS46" s="497">
        <f>IFERROR(INDEX(Sheep!$R$315:$R$322,JS45,1),0)</f>
        <v>45263</v>
      </c>
      <c r="JT46" s="497">
        <f>IFERROR(INDEX(Sheep!$R$315:$R$322,JT45,1),0)</f>
        <v>45263</v>
      </c>
      <c r="JU46" s="497">
        <f>IFERROR(INDEX(Sheep!$R$315:$R$322,JU45,1),0)</f>
        <v>45263</v>
      </c>
      <c r="JV46" s="497">
        <f>IFERROR(INDEX(Sheep!$R$315:$R$322,JV45,1),0)</f>
        <v>45263</v>
      </c>
      <c r="JW46" s="497">
        <f>IFERROR(INDEX(Sheep!$R$315:$R$322,JW45,1),0)</f>
        <v>45263</v>
      </c>
      <c r="JX46" s="497">
        <f>IFERROR(INDEX(Sheep!$R$315:$R$322,JX45,1),0)</f>
        <v>45263</v>
      </c>
      <c r="JY46" s="497">
        <f>IFERROR(INDEX(Sheep!$R$315:$R$322,JY45,1),0)</f>
        <v>45263</v>
      </c>
      <c r="JZ46" s="497">
        <f>IFERROR(INDEX(Sheep!$R$315:$R$322,JZ45,1),0)</f>
        <v>45263</v>
      </c>
      <c r="KA46" s="497">
        <f>IFERROR(INDEX(Sheep!$R$315:$R$322,KA45,1),0)</f>
        <v>45263</v>
      </c>
      <c r="KB46" s="497">
        <f>IFERROR(INDEX(Sheep!$R$315:$R$322,KB45,1),0)</f>
        <v>45263</v>
      </c>
      <c r="KC46" s="497">
        <f>IFERROR(INDEX(Sheep!$R$315:$R$322,KC45,1),0)</f>
        <v>45263</v>
      </c>
      <c r="KD46" s="497">
        <f>IFERROR(INDEX(Sheep!$R$315:$R$322,KD45,1),0)</f>
        <v>45263</v>
      </c>
      <c r="KE46" s="497">
        <f>IFERROR(INDEX(Sheep!$R$315:$R$322,KE45,1),0)</f>
        <v>45263</v>
      </c>
      <c r="KF46" s="497">
        <f>IFERROR(INDEX(Sheep!$R$315:$R$322,KF45,1),0)</f>
        <v>45263</v>
      </c>
      <c r="KG46" s="497">
        <f>IFERROR(INDEX(Sheep!$R$315:$R$322,KG45,1),0)</f>
        <v>45263</v>
      </c>
      <c r="KH46" s="497">
        <f>IFERROR(INDEX(Sheep!$R$315:$R$322,KH45,1),0)</f>
        <v>45263</v>
      </c>
      <c r="KI46" s="497">
        <f>IFERROR(INDEX(Sheep!$R$315:$R$322,KI45,1),0)</f>
        <v>45263</v>
      </c>
      <c r="KJ46" s="497">
        <f>IFERROR(INDEX(Sheep!$R$315:$R$322,KJ45,1),0)</f>
        <v>45263</v>
      </c>
      <c r="KK46" s="497">
        <f>IFERROR(INDEX(Sheep!$R$315:$R$322,KK45,1),0)</f>
        <v>45263</v>
      </c>
      <c r="KL46" s="497">
        <f>IFERROR(INDEX(Sheep!$R$315:$R$322,KL45,1),0)</f>
        <v>45263</v>
      </c>
      <c r="KM46" s="497">
        <f>IFERROR(INDEX(Sheep!$R$315:$R$322,KM45,1),0)</f>
        <v>45263</v>
      </c>
      <c r="KN46" s="497">
        <f>IFERROR(INDEX(Sheep!$R$315:$R$322,KN45,1),0)</f>
        <v>45263</v>
      </c>
      <c r="KO46" s="497">
        <f>IFERROR(INDEX(Sheep!$R$315:$R$322,KO45,1),0)</f>
        <v>45263</v>
      </c>
      <c r="KP46" s="497">
        <f>IFERROR(INDEX(Sheep!$R$315:$R$322,KP45,1),0)</f>
        <v>45263</v>
      </c>
      <c r="KQ46" s="497">
        <f>IFERROR(INDEX(Sheep!$R$315:$R$322,KQ45,1),0)</f>
        <v>45263</v>
      </c>
      <c r="KR46" s="497">
        <f>IFERROR(INDEX(Sheep!$R$315:$R$322,KR45,1),0)</f>
        <v>45263</v>
      </c>
      <c r="KS46" s="497">
        <f>IFERROR(INDEX(Sheep!$R$315:$R$322,KS45,1),0)</f>
        <v>45263</v>
      </c>
      <c r="KT46" s="497">
        <f>IFERROR(INDEX(Sheep!$R$315:$R$322,KT45,1),0)</f>
        <v>45263</v>
      </c>
      <c r="KU46" s="497">
        <f>IFERROR(INDEX(Sheep!$R$315:$R$322,KU45,1),0)</f>
        <v>45263</v>
      </c>
      <c r="KV46" s="497">
        <f>IFERROR(INDEX(Sheep!$R$315:$R$322,KV45,1),0)</f>
        <v>45263</v>
      </c>
      <c r="KW46" s="497">
        <f>IFERROR(INDEX(Sheep!$R$315:$R$322,KW45,1),0)</f>
        <v>45263</v>
      </c>
      <c r="KX46" s="497">
        <f>IFERROR(INDEX(Sheep!$R$315:$R$322,KX45,1),0)</f>
        <v>45263</v>
      </c>
      <c r="KY46" s="497">
        <f>IFERROR(INDEX(Sheep!$R$315:$R$322,KY45,1),0)</f>
        <v>45263</v>
      </c>
      <c r="KZ46" s="497">
        <f>IFERROR(INDEX(Sheep!$R$315:$R$322,KZ45,1),0)</f>
        <v>45263</v>
      </c>
      <c r="LA46" s="497">
        <f>IFERROR(INDEX(Sheep!$R$315:$R$322,LA45,1),0)</f>
        <v>45263</v>
      </c>
      <c r="LB46" s="497">
        <f>IFERROR(INDEX(Sheep!$R$315:$R$322,LB45,1),0)</f>
        <v>45263</v>
      </c>
      <c r="LC46" s="497">
        <f>IFERROR(INDEX(Sheep!$R$315:$R$322,LC45,1),0)</f>
        <v>45263</v>
      </c>
      <c r="LD46" s="497">
        <f>IFERROR(INDEX(Sheep!$R$315:$R$322,LD45,1),0)</f>
        <v>45263</v>
      </c>
      <c r="LE46" s="497">
        <f>IFERROR(INDEX(Sheep!$R$315:$R$322,LE45,1),0)</f>
        <v>45263</v>
      </c>
      <c r="LF46" s="497">
        <f>IFERROR(INDEX(Sheep!$R$315:$R$322,LF45,1),0)</f>
        <v>45628</v>
      </c>
      <c r="LG46" s="497">
        <f>IFERROR(INDEX(Sheep!$R$315:$R$322,LG45,1),0)</f>
        <v>45628</v>
      </c>
      <c r="LH46" s="497">
        <f>IFERROR(INDEX(Sheep!$R$315:$R$322,LH45,1),0)</f>
        <v>45628</v>
      </c>
      <c r="LI46" s="497">
        <f>IFERROR(INDEX(Sheep!$R$315:$R$322,LI45,1),0)</f>
        <v>45628</v>
      </c>
      <c r="LJ46" s="497">
        <f>IFERROR(INDEX(Sheep!$R$315:$R$322,LJ45,1),0)</f>
        <v>45628</v>
      </c>
      <c r="LK46" s="497">
        <f>IFERROR(INDEX(Sheep!$R$315:$R$322,LK45,1),0)</f>
        <v>45628</v>
      </c>
      <c r="LL46" s="497">
        <f>IFERROR(INDEX(Sheep!$R$315:$R$322,LL45,1),0)</f>
        <v>45628</v>
      </c>
      <c r="LM46" s="497">
        <f>IFERROR(INDEX(Sheep!$R$315:$R$322,LM45,1),0)</f>
        <v>45628</v>
      </c>
      <c r="LN46" s="497">
        <f>IFERROR(INDEX(Sheep!$R$315:$R$322,LN45,1),0)</f>
        <v>45628</v>
      </c>
      <c r="LO46" s="497">
        <f>IFERROR(INDEX(Sheep!$R$315:$R$322,LO45,1),0)</f>
        <v>45628</v>
      </c>
      <c r="LP46" s="497">
        <f>IFERROR(INDEX(Sheep!$R$315:$R$322,LP45,1),0)</f>
        <v>45628</v>
      </c>
      <c r="LQ46" s="497">
        <f>IFERROR(INDEX(Sheep!$R$315:$R$322,LQ45,1),0)</f>
        <v>45628</v>
      </c>
      <c r="LR46" s="497">
        <f>IFERROR(INDEX(Sheep!$R$315:$R$322,LR45,1),0)</f>
        <v>45628</v>
      </c>
      <c r="LS46" s="497">
        <f>IFERROR(INDEX(Sheep!$R$315:$R$322,LS45,1),0)</f>
        <v>45628</v>
      </c>
      <c r="LT46" s="497">
        <f>IFERROR(INDEX(Sheep!$R$315:$R$322,LT45,1),0)</f>
        <v>45628</v>
      </c>
      <c r="LU46" s="497">
        <f>IFERROR(INDEX(Sheep!$R$315:$R$322,LU45,1),0)</f>
        <v>45628</v>
      </c>
      <c r="LV46" s="497">
        <f>IFERROR(INDEX(Sheep!$R$315:$R$322,LV45,1),0)</f>
        <v>45628</v>
      </c>
      <c r="LW46" s="497">
        <f>IFERROR(INDEX(Sheep!$R$315:$R$322,LW45,1),0)</f>
        <v>45628</v>
      </c>
      <c r="LX46" s="497">
        <f>IFERROR(INDEX(Sheep!$R$315:$R$322,LX45,1),0)</f>
        <v>45628</v>
      </c>
      <c r="LY46" s="497">
        <f>IFERROR(INDEX(Sheep!$R$315:$R$322,LY45,1),0)</f>
        <v>45628</v>
      </c>
      <c r="LZ46" s="497">
        <f>IFERROR(INDEX(Sheep!$R$315:$R$322,LZ45,1),0)</f>
        <v>45628</v>
      </c>
      <c r="MA46" s="497">
        <f>IFERROR(INDEX(Sheep!$R$315:$R$322,MA45,1),0)</f>
        <v>45628</v>
      </c>
      <c r="MB46" s="497">
        <f>IFERROR(INDEX(Sheep!$R$315:$R$322,MB45,1),0)</f>
        <v>45628</v>
      </c>
      <c r="MC46" s="497">
        <f>IFERROR(INDEX(Sheep!$R$315:$R$322,MC45,1),0)</f>
        <v>45628</v>
      </c>
      <c r="MD46" s="497">
        <f>IFERROR(INDEX(Sheep!$R$315:$R$322,MD45,1),0)</f>
        <v>45628</v>
      </c>
      <c r="ME46" s="497">
        <f>IFERROR(INDEX(Sheep!$R$315:$R$322,ME45,1),0)</f>
        <v>45628</v>
      </c>
      <c r="MF46" s="497">
        <f>IFERROR(INDEX(Sheep!$R$315:$R$322,MF45,1),0)</f>
        <v>45628</v>
      </c>
      <c r="MG46" s="497">
        <f>IFERROR(INDEX(Sheep!$R$315:$R$322,MG45,1),0)</f>
        <v>45628</v>
      </c>
      <c r="MH46" s="497">
        <f>IFERROR(INDEX(Sheep!$R$315:$R$322,MH45,1),0)</f>
        <v>45628</v>
      </c>
      <c r="MI46" s="497">
        <f>IFERROR(INDEX(Sheep!$R$315:$R$322,MI45,1),0)</f>
        <v>45628</v>
      </c>
      <c r="MJ46" s="497">
        <f>IFERROR(INDEX(Sheep!$R$315:$R$322,MJ45,1),0)</f>
        <v>45628</v>
      </c>
      <c r="MK46" s="497">
        <f>IFERROR(INDEX(Sheep!$R$315:$R$322,MK45,1),0)</f>
        <v>45628</v>
      </c>
      <c r="ML46" s="497">
        <f>IFERROR(INDEX(Sheep!$R$315:$R$322,ML45,1),0)</f>
        <v>45628</v>
      </c>
      <c r="MM46" s="497">
        <f>IFERROR(INDEX(Sheep!$R$315:$R$322,MM45,1),0)</f>
        <v>45628</v>
      </c>
      <c r="MN46" s="497">
        <f>IFERROR(INDEX(Sheep!$R$315:$R$322,MN45,1),0)</f>
        <v>45628</v>
      </c>
      <c r="MO46" s="497">
        <f>IFERROR(INDEX(Sheep!$R$315:$R$322,MO45,1),0)</f>
        <v>45628</v>
      </c>
      <c r="MP46" s="497">
        <f>IFERROR(INDEX(Sheep!$R$315:$R$322,MP45,1),0)</f>
        <v>45628</v>
      </c>
      <c r="MQ46" s="497">
        <f>IFERROR(INDEX(Sheep!$R$315:$R$322,MQ45,1),0)</f>
        <v>45628</v>
      </c>
      <c r="MR46" s="497">
        <f>IFERROR(INDEX(Sheep!$R$315:$R$322,MR45,1),0)</f>
        <v>45628</v>
      </c>
      <c r="MS46" s="497">
        <f>IFERROR(INDEX(Sheep!$R$315:$R$322,MS45,1),0)</f>
        <v>45628</v>
      </c>
      <c r="MT46" s="497">
        <f>IFERROR(INDEX(Sheep!$R$315:$R$322,MT45,1),0)</f>
        <v>45628</v>
      </c>
      <c r="MU46" s="497">
        <f>IFERROR(INDEX(Sheep!$R$315:$R$322,MU45,1),0)</f>
        <v>45628</v>
      </c>
      <c r="MV46" s="497">
        <f>IFERROR(INDEX(Sheep!$R$315:$R$322,MV45,1),0)</f>
        <v>45628</v>
      </c>
      <c r="MW46" s="497">
        <f>IFERROR(INDEX(Sheep!$R$315:$R$322,MW45,1),0)</f>
        <v>45628</v>
      </c>
      <c r="MX46" s="497">
        <f>IFERROR(INDEX(Sheep!$R$315:$R$322,MX45,1),0)</f>
        <v>45628</v>
      </c>
      <c r="MY46" s="497">
        <f>IFERROR(INDEX(Sheep!$R$315:$R$322,MY45,1),0)</f>
        <v>45628</v>
      </c>
      <c r="MZ46" s="497">
        <f>IFERROR(INDEX(Sheep!$R$315:$R$322,MZ45,1),0)</f>
        <v>45628</v>
      </c>
      <c r="NA46" s="497">
        <f>IFERROR(INDEX(Sheep!$R$315:$R$322,NA45,1),0)</f>
        <v>45628</v>
      </c>
      <c r="NB46" s="497">
        <f>IFERROR(INDEX(Sheep!$R$315:$R$322,NB45,1),0)</f>
        <v>45628</v>
      </c>
      <c r="NC46" s="497">
        <f>IFERROR(INDEX(Sheep!$R$315:$R$322,NC45,1),0)</f>
        <v>45628</v>
      </c>
      <c r="ND46" s="497">
        <f>IFERROR(INDEX(Sheep!$R$315:$R$322,ND45,1),0)</f>
        <v>45628</v>
      </c>
      <c r="NE46" s="497">
        <f>IFERROR(INDEX(Sheep!$R$315:$R$322,NE45,1),0)</f>
        <v>45628</v>
      </c>
      <c r="NF46" s="497">
        <f>IFERROR(INDEX(Sheep!$R$315:$R$322,NF45,1),0)</f>
        <v>45993</v>
      </c>
      <c r="NG46" s="497">
        <f>IFERROR(INDEX(Sheep!$R$315:$R$322,NG45,1),0)</f>
        <v>45993</v>
      </c>
      <c r="NH46" s="497">
        <f>IFERROR(INDEX(Sheep!$R$315:$R$322,NH45,1),0)</f>
        <v>45993</v>
      </c>
      <c r="NI46" s="497">
        <f>IFERROR(INDEX(Sheep!$R$315:$R$322,NI45,1),0)</f>
        <v>45993</v>
      </c>
      <c r="NJ46" s="497">
        <f>IFERROR(INDEX(Sheep!$R$315:$R$322,NJ45,1),0)</f>
        <v>45993</v>
      </c>
      <c r="NK46" s="497">
        <f>IFERROR(INDEX(Sheep!$R$315:$R$322,NK45,1),0)</f>
        <v>45993</v>
      </c>
      <c r="NL46" s="497">
        <f>IFERROR(INDEX(Sheep!$R$315:$R$322,NL45,1),0)</f>
        <v>45993</v>
      </c>
      <c r="NM46" s="497">
        <f>IFERROR(INDEX(Sheep!$R$315:$R$322,NM45,1),0)</f>
        <v>45993</v>
      </c>
      <c r="NN46" s="497">
        <f>IFERROR(INDEX(Sheep!$R$315:$R$322,NN45,1),0)</f>
        <v>45993</v>
      </c>
      <c r="NO46" s="497">
        <f>IFERROR(INDEX(Sheep!$R$315:$R$322,NO45,1),0)</f>
        <v>45993</v>
      </c>
      <c r="NP46" s="497">
        <f>IFERROR(INDEX(Sheep!$R$315:$R$322,NP45,1),0)</f>
        <v>45993</v>
      </c>
      <c r="NQ46" s="497">
        <f>IFERROR(INDEX(Sheep!$R$315:$R$322,NQ45,1),0)</f>
        <v>45993</v>
      </c>
      <c r="NR46" s="497">
        <f>IFERROR(INDEX(Sheep!$R$315:$R$322,NR45,1),0)</f>
        <v>45993</v>
      </c>
      <c r="NS46" s="497">
        <f>IFERROR(INDEX(Sheep!$R$315:$R$322,NS45,1),0)</f>
        <v>45993</v>
      </c>
      <c r="NT46" s="497">
        <f>IFERROR(INDEX(Sheep!$R$315:$R$322,NT45,1),0)</f>
        <v>45993</v>
      </c>
      <c r="NU46" s="497">
        <f>IFERROR(INDEX(Sheep!$R$315:$R$322,NU45,1),0)</f>
        <v>45993</v>
      </c>
      <c r="NV46" s="497">
        <f>IFERROR(INDEX(Sheep!$R$315:$R$322,NV45,1),0)</f>
        <v>45993</v>
      </c>
      <c r="NW46" s="497">
        <f>IFERROR(INDEX(Sheep!$R$315:$R$322,NW45,1),0)</f>
        <v>45993</v>
      </c>
      <c r="NX46" s="497">
        <f>IFERROR(INDEX(Sheep!$R$315:$R$322,NX45,1),0)</f>
        <v>45993</v>
      </c>
      <c r="NY46" s="497">
        <f>IFERROR(INDEX(Sheep!$R$315:$R$322,NY45,1),0)</f>
        <v>45993</v>
      </c>
      <c r="NZ46" s="497">
        <f>IFERROR(INDEX(Sheep!$R$315:$R$322,NZ45,1),0)</f>
        <v>45993</v>
      </c>
      <c r="OA46" s="497">
        <f>IFERROR(INDEX(Sheep!$R$315:$R$322,OA45,1),0)</f>
        <v>45993</v>
      </c>
      <c r="OB46" s="497">
        <f>IFERROR(INDEX(Sheep!$R$315:$R$322,OB45,1),0)</f>
        <v>45993</v>
      </c>
      <c r="OC46" s="497">
        <f>IFERROR(INDEX(Sheep!$R$315:$R$322,OC45,1),0)</f>
        <v>45993</v>
      </c>
      <c r="OD46" s="497">
        <f>IFERROR(INDEX(Sheep!$R$315:$R$322,OD45,1),0)</f>
        <v>45993</v>
      </c>
      <c r="OE46" s="497">
        <f>IFERROR(INDEX(Sheep!$R$315:$R$322,OE45,1),0)</f>
        <v>45993</v>
      </c>
      <c r="OF46" s="497">
        <f>IFERROR(INDEX(Sheep!$R$315:$R$322,OF45,1),0)</f>
        <v>45993</v>
      </c>
      <c r="OG46" s="497">
        <f>IFERROR(INDEX(Sheep!$R$315:$R$322,OG45,1),0)</f>
        <v>45993</v>
      </c>
      <c r="OH46" s="497">
        <f>IFERROR(INDEX(Sheep!$R$315:$R$322,OH45,1),0)</f>
        <v>45993</v>
      </c>
      <c r="OI46" s="497">
        <f>IFERROR(INDEX(Sheep!$R$315:$R$322,OI45,1),0)</f>
        <v>45993</v>
      </c>
      <c r="OJ46" s="497">
        <f>IFERROR(INDEX(Sheep!$R$315:$R$322,OJ45,1),0)</f>
        <v>45993</v>
      </c>
      <c r="OK46" s="497">
        <f>IFERROR(INDEX(Sheep!$R$315:$R$322,OK45,1),0)</f>
        <v>45993</v>
      </c>
      <c r="OL46" s="497">
        <f>IFERROR(INDEX(Sheep!$R$315:$R$322,OL45,1),0)</f>
        <v>45993</v>
      </c>
      <c r="OM46" s="497">
        <f>IFERROR(INDEX(Sheep!$R$315:$R$322,OM45,1),0)</f>
        <v>45993</v>
      </c>
      <c r="ON46" s="497">
        <f>IFERROR(INDEX(Sheep!$R$315:$R$322,ON45,1),0)</f>
        <v>45993</v>
      </c>
      <c r="OO46" s="497">
        <f>IFERROR(INDEX(Sheep!$R$315:$R$322,OO45,1),0)</f>
        <v>45993</v>
      </c>
      <c r="OP46" s="497">
        <f>IFERROR(INDEX(Sheep!$R$315:$R$322,OP45,1),0)</f>
        <v>45993</v>
      </c>
      <c r="OQ46" s="497">
        <f>IFERROR(INDEX(Sheep!$R$315:$R$322,OQ45,1),0)</f>
        <v>45993</v>
      </c>
      <c r="OR46" s="497">
        <f>IFERROR(INDEX(Sheep!$R$315:$R$322,OR45,1),0)</f>
        <v>45993</v>
      </c>
      <c r="OS46" s="497">
        <f>IFERROR(INDEX(Sheep!$R$315:$R$322,OS45,1),0)</f>
        <v>45993</v>
      </c>
      <c r="OT46" s="497">
        <f>IFERROR(INDEX(Sheep!$R$315:$R$322,OT45,1),0)</f>
        <v>45993</v>
      </c>
      <c r="OU46" s="497">
        <f>IFERROR(INDEX(Sheep!$R$315:$R$322,OU45,1),0)</f>
        <v>45993</v>
      </c>
      <c r="OV46" s="497">
        <f>IFERROR(INDEX(Sheep!$R$315:$R$322,OV45,1),0)</f>
        <v>45993</v>
      </c>
      <c r="OW46" s="497">
        <f>IFERROR(INDEX(Sheep!$R$315:$R$322,OW45,1),0)</f>
        <v>45993</v>
      </c>
      <c r="OX46" s="497">
        <f>IFERROR(INDEX(Sheep!$R$315:$R$322,OX45,1),0)</f>
        <v>45993</v>
      </c>
      <c r="OY46" s="497">
        <f>IFERROR(INDEX(Sheep!$R$315:$R$322,OY45,1),0)</f>
        <v>45993</v>
      </c>
      <c r="OZ46" s="497">
        <f>IFERROR(INDEX(Sheep!$R$315:$R$322,OZ45,1),0)</f>
        <v>45993</v>
      </c>
      <c r="PA46" s="497">
        <f>IFERROR(INDEX(Sheep!$R$315:$R$322,PA45,1),0)</f>
        <v>45993</v>
      </c>
      <c r="PB46" s="497">
        <f>IFERROR(INDEX(Sheep!$R$315:$R$322,PB45,1),0)</f>
        <v>45993</v>
      </c>
      <c r="PC46" s="497">
        <f>IFERROR(INDEX(Sheep!$R$315:$R$322,PC45,1),0)</f>
        <v>45993</v>
      </c>
      <c r="PD46" s="497">
        <f>IFERROR(INDEX(Sheep!$R$315:$R$322,PD45,1),0)</f>
        <v>45993</v>
      </c>
      <c r="PE46" s="497">
        <f>IFERROR(INDEX(Sheep!$R$315:$R$322,PE45,1),0)</f>
        <v>45993</v>
      </c>
      <c r="PF46" s="497">
        <f>IFERROR(INDEX(Sheep!$R$315:$R$322,PF45,1),0)</f>
        <v>46358</v>
      </c>
      <c r="PG46" s="497">
        <f>IFERROR(INDEX(Sheep!$R$315:$R$322,PG45,1),0)</f>
        <v>46358</v>
      </c>
      <c r="PH46" s="497">
        <f>IFERROR(INDEX(Sheep!$R$315:$R$322,PH45,1),0)</f>
        <v>46358</v>
      </c>
      <c r="PI46" s="497">
        <f>IFERROR(INDEX(Sheep!$R$315:$R$322,PI45,1),0)</f>
        <v>46358</v>
      </c>
      <c r="PJ46" s="497">
        <f>IFERROR(INDEX(Sheep!$R$315:$R$322,PJ45,1),0)</f>
        <v>46358</v>
      </c>
      <c r="PK46" s="497">
        <f>IFERROR(INDEX(Sheep!$R$315:$R$322,PK45,1),0)</f>
        <v>46358</v>
      </c>
      <c r="PL46" s="497">
        <f>IFERROR(INDEX(Sheep!$R$315:$R$322,PL45,1),0)</f>
        <v>46358</v>
      </c>
      <c r="PM46" s="497">
        <f>IFERROR(INDEX(Sheep!$R$315:$R$322,PM45,1),0)</f>
        <v>46358</v>
      </c>
      <c r="PN46" s="497">
        <f>IFERROR(INDEX(Sheep!$R$315:$R$322,PN45,1),0)</f>
        <v>46358</v>
      </c>
      <c r="PO46" s="497">
        <f>IFERROR(INDEX(Sheep!$R$315:$R$322,PO45,1),0)</f>
        <v>46358</v>
      </c>
      <c r="PP46" s="497">
        <f>IFERROR(INDEX(Sheep!$R$315:$R$322,PP45,1),0)</f>
        <v>46358</v>
      </c>
      <c r="PQ46" s="497">
        <f>IFERROR(INDEX(Sheep!$R$315:$R$322,PQ45,1),0)</f>
        <v>46358</v>
      </c>
      <c r="PR46" s="497">
        <f>IFERROR(INDEX(Sheep!$R$315:$R$322,PR45,1),0)</f>
        <v>46358</v>
      </c>
      <c r="PS46" s="497">
        <f>IFERROR(INDEX(Sheep!$R$315:$R$322,PS45,1),0)</f>
        <v>46358</v>
      </c>
      <c r="PT46" s="497">
        <f>IFERROR(INDEX(Sheep!$R$315:$R$322,PT45,1),0)</f>
        <v>46358</v>
      </c>
      <c r="PU46" s="497">
        <f>IFERROR(INDEX(Sheep!$R$315:$R$322,PU45,1),0)</f>
        <v>46358</v>
      </c>
      <c r="PV46" s="497">
        <f>IFERROR(INDEX(Sheep!$R$315:$R$322,PV45,1),0)</f>
        <v>46358</v>
      </c>
      <c r="PW46" s="497">
        <f>IFERROR(INDEX(Sheep!$R$315:$R$322,PW45,1),0)</f>
        <v>46358</v>
      </c>
      <c r="PX46" s="497">
        <f>IFERROR(INDEX(Sheep!$R$315:$R$322,PX45,1),0)</f>
        <v>46358</v>
      </c>
      <c r="PY46" s="497">
        <f>IFERROR(INDEX(Sheep!$R$315:$R$322,PY45,1),0)</f>
        <v>46358</v>
      </c>
      <c r="PZ46" s="497">
        <f>IFERROR(INDEX(Sheep!$R$315:$R$322,PZ45,1),0)</f>
        <v>46358</v>
      </c>
      <c r="QA46" s="497">
        <f>IFERROR(INDEX(Sheep!$R$315:$R$322,QA45,1),0)</f>
        <v>46358</v>
      </c>
      <c r="QB46" s="497">
        <f>IFERROR(INDEX(Sheep!$R$315:$R$322,QB45,1),0)</f>
        <v>46358</v>
      </c>
      <c r="QC46" s="497">
        <f>IFERROR(INDEX(Sheep!$R$315:$R$322,QC45,1),0)</f>
        <v>46358</v>
      </c>
      <c r="QD46" s="497">
        <f>IFERROR(INDEX(Sheep!$R$315:$R$322,QD45,1),0)</f>
        <v>46358</v>
      </c>
      <c r="QE46" s="497">
        <f>IFERROR(INDEX(Sheep!$R$315:$R$322,QE45,1),0)</f>
        <v>46358</v>
      </c>
      <c r="QF46" s="497">
        <f>IFERROR(INDEX(Sheep!$R$315:$R$322,QF45,1),0)</f>
        <v>46358</v>
      </c>
      <c r="QG46" s="497">
        <f>IFERROR(INDEX(Sheep!$R$315:$R$322,QG45,1),0)</f>
        <v>46358</v>
      </c>
      <c r="QH46" s="497">
        <f>IFERROR(INDEX(Sheep!$R$315:$R$322,QH45,1),0)</f>
        <v>46358</v>
      </c>
      <c r="QI46" s="497">
        <f>IFERROR(INDEX(Sheep!$R$315:$R$322,QI45,1),0)</f>
        <v>46358</v>
      </c>
      <c r="QJ46" s="497">
        <f>IFERROR(INDEX(Sheep!$R$315:$R$322,QJ45,1),0)</f>
        <v>46358</v>
      </c>
      <c r="QK46" s="497">
        <f>IFERROR(INDEX(Sheep!$R$315:$R$322,QK45,1),0)</f>
        <v>46358</v>
      </c>
      <c r="QL46" s="497">
        <f>IFERROR(INDEX(Sheep!$R$315:$R$322,QL45,1),0)</f>
        <v>46358</v>
      </c>
      <c r="QM46" s="497">
        <f>IFERROR(INDEX(Sheep!$R$315:$R$322,QM45,1),0)</f>
        <v>46358</v>
      </c>
      <c r="QN46" s="497">
        <f>IFERROR(INDEX(Sheep!$R$315:$R$322,QN45,1),0)</f>
        <v>46358</v>
      </c>
      <c r="QO46" s="497">
        <f>IFERROR(INDEX(Sheep!$R$315:$R$322,QO45,1),0)</f>
        <v>46358</v>
      </c>
      <c r="QP46" s="497">
        <f>IFERROR(INDEX(Sheep!$R$315:$R$322,QP45,1),0)</f>
        <v>46358</v>
      </c>
      <c r="QQ46" s="497">
        <f>IFERROR(INDEX(Sheep!$R$315:$R$322,QQ45,1),0)</f>
        <v>46358</v>
      </c>
      <c r="QR46" s="497">
        <f>IFERROR(INDEX(Sheep!$R$315:$R$322,QR45,1),0)</f>
        <v>46358</v>
      </c>
      <c r="QS46" s="497">
        <f>IFERROR(INDEX(Sheep!$R$315:$R$322,QS45,1),0)</f>
        <v>46358</v>
      </c>
      <c r="QT46" s="497">
        <f>IFERROR(INDEX(Sheep!$R$315:$R$322,QT45,1),0)</f>
        <v>46358</v>
      </c>
      <c r="QU46" s="497">
        <f>IFERROR(INDEX(Sheep!$R$315:$R$322,QU45,1),0)</f>
        <v>46358</v>
      </c>
      <c r="QV46" s="497">
        <f>IFERROR(INDEX(Sheep!$R$315:$R$322,QV45,1),0)</f>
        <v>46358</v>
      </c>
      <c r="QW46" s="497">
        <f>IFERROR(INDEX(Sheep!$R$315:$R$322,QW45,1),0)</f>
        <v>46358</v>
      </c>
      <c r="QX46" s="497">
        <f>IFERROR(INDEX(Sheep!$R$315:$R$322,QX45,1),0)</f>
        <v>46358</v>
      </c>
      <c r="QY46" s="497">
        <f>IFERROR(INDEX(Sheep!$R$315:$R$322,QY45,1),0)</f>
        <v>46358</v>
      </c>
      <c r="QZ46" s="497">
        <f>IFERROR(INDEX(Sheep!$R$315:$R$322,QZ45,1),0)</f>
        <v>46358</v>
      </c>
      <c r="RA46" s="497">
        <f>IFERROR(INDEX(Sheep!$R$315:$R$322,RA45,1),0)</f>
        <v>46358</v>
      </c>
      <c r="RB46" s="497">
        <f>IFERROR(INDEX(Sheep!$R$315:$R$322,RB45,1),0)</f>
        <v>46358</v>
      </c>
      <c r="RC46" s="497">
        <f>IFERROR(INDEX(Sheep!$R$315:$R$322,RC45,1),0)</f>
        <v>46358</v>
      </c>
      <c r="RD46" s="497">
        <f>IFERROR(INDEX(Sheep!$R$315:$R$322,RD45,1),0)</f>
        <v>46358</v>
      </c>
      <c r="RE46" s="497">
        <f>IFERROR(INDEX(Sheep!$R$315:$R$322,RE45,1),0)</f>
        <v>46358</v>
      </c>
      <c r="RF46" s="497">
        <f>IFERROR(INDEX(Sheep!$R$315:$R$322,RF45,1),0)</f>
        <v>46358</v>
      </c>
      <c r="RG46" s="497">
        <f>IFERROR(INDEX(Sheep!$R$315:$R$322,RG45,1),0)</f>
        <v>46358</v>
      </c>
      <c r="RH46" s="497">
        <f>IFERROR(INDEX(Sheep!$R$315:$R$322,RH45,1),0)</f>
        <v>46358</v>
      </c>
      <c r="RI46" s="497">
        <f>IFERROR(INDEX(Sheep!$R$315:$R$322,RI45,1),0)</f>
        <v>46358</v>
      </c>
      <c r="RJ46" s="497">
        <f>IFERROR(INDEX(Sheep!$R$315:$R$322,RJ45,1),0)</f>
        <v>46358</v>
      </c>
      <c r="RK46" s="497">
        <f>IFERROR(INDEX(Sheep!$R$315:$R$322,RK45,1),0)</f>
        <v>46358</v>
      </c>
      <c r="RL46" s="497">
        <f>IFERROR(INDEX(Sheep!$R$315:$R$322,RL45,1),0)</f>
        <v>46358</v>
      </c>
      <c r="RM46" s="497">
        <f>IFERROR(INDEX(Sheep!$R$315:$R$322,RM45,1),0)</f>
        <v>46358</v>
      </c>
      <c r="RN46" s="497">
        <f>IFERROR(INDEX(Sheep!$R$315:$R$322,RN45,1),0)</f>
        <v>46358</v>
      </c>
      <c r="RO46" s="497">
        <f>IFERROR(INDEX(Sheep!$R$315:$R$322,RO45,1),0)</f>
        <v>46358</v>
      </c>
      <c r="RP46" s="497">
        <f>IFERROR(INDEX(Sheep!$R$315:$R$322,RP45,1),0)</f>
        <v>46358</v>
      </c>
      <c r="RQ46" s="497">
        <f>IFERROR(INDEX(Sheep!$R$315:$R$322,RQ45,1),0)</f>
        <v>46358</v>
      </c>
      <c r="RR46" s="497">
        <f>IFERROR(INDEX(Sheep!$R$315:$R$322,RR45,1),0)</f>
        <v>46358</v>
      </c>
      <c r="RS46" s="497">
        <f>IFERROR(INDEX(Sheep!$R$315:$R$322,RS45,1),0)</f>
        <v>46358</v>
      </c>
      <c r="RT46" s="497">
        <f>IFERROR(INDEX(Sheep!$R$315:$R$322,RT45,1),0)</f>
        <v>46358</v>
      </c>
      <c r="RU46" s="497">
        <f>IFERROR(INDEX(Sheep!$R$315:$R$322,RU45,1),0)</f>
        <v>46358</v>
      </c>
      <c r="RV46" s="497">
        <f>IFERROR(INDEX(Sheep!$R$315:$R$322,RV45,1),0)</f>
        <v>46358</v>
      </c>
      <c r="RW46" s="497">
        <f>IFERROR(INDEX(Sheep!$R$315:$R$322,RW45,1),0)</f>
        <v>46358</v>
      </c>
      <c r="RX46" s="497">
        <f>IFERROR(INDEX(Sheep!$R$315:$R$322,RX45,1),0)</f>
        <v>46358</v>
      </c>
      <c r="RY46" s="497">
        <f>IFERROR(INDEX(Sheep!$R$315:$R$322,RY45,1),0)</f>
        <v>46358</v>
      </c>
      <c r="RZ46" s="497">
        <f>IFERROR(INDEX(Sheep!$R$315:$R$322,RZ45,1),0)</f>
        <v>46358</v>
      </c>
      <c r="SA46" s="497">
        <f>IFERROR(INDEX(Sheep!$R$315:$R$322,SA45,1),0)</f>
        <v>46358</v>
      </c>
      <c r="SB46" s="497">
        <f>IFERROR(INDEX(Sheep!$R$315:$R$322,SB45,1),0)</f>
        <v>46358</v>
      </c>
      <c r="SC46" s="497">
        <f>IFERROR(INDEX(Sheep!$R$315:$R$322,SC45,1),0)</f>
        <v>46358</v>
      </c>
      <c r="SD46" s="497">
        <f>IFERROR(INDEX(Sheep!$R$315:$R$322,SD45,1),0)</f>
        <v>46358</v>
      </c>
      <c r="SE46" s="497">
        <f>IFERROR(INDEX(Sheep!$R$315:$R$322,SE45,1),0)</f>
        <v>46358</v>
      </c>
      <c r="SF46" s="497">
        <f>IFERROR(INDEX(Sheep!$R$315:$R$322,SF45,1),0)</f>
        <v>46358</v>
      </c>
      <c r="SG46" s="497">
        <f>IFERROR(INDEX(Sheep!$R$315:$R$322,SG45,1),0)</f>
        <v>46358</v>
      </c>
      <c r="SH46" s="497">
        <f>IFERROR(INDEX(Sheep!$R$315:$R$322,SH45,1),0)</f>
        <v>46358</v>
      </c>
      <c r="SI46" s="497">
        <f>IFERROR(INDEX(Sheep!$R$315:$R$322,SI45,1),0)</f>
        <v>0</v>
      </c>
      <c r="SJ46" s="253"/>
      <c r="SK46" s="255"/>
      <c r="SL46" s="243"/>
      <c r="SM46" s="243"/>
      <c r="SN46" s="243"/>
    </row>
    <row r="47" spans="1:508" outlineLevel="2" collapsed="1" x14ac:dyDescent="0.35">
      <c r="A47" s="243"/>
      <c r="B47" s="252"/>
      <c r="C47" s="441">
        <f>INT($C$40)+2</f>
        <v>3</v>
      </c>
      <c r="D47" s="253"/>
      <c r="E47" s="325"/>
      <c r="F47" s="325"/>
      <c r="G47" s="253"/>
      <c r="H47" s="267"/>
      <c r="I47" s="267" t="s">
        <v>706</v>
      </c>
      <c r="J47" s="267" t="str">
        <f>Sheep!$H252</f>
        <v>Aut</v>
      </c>
      <c r="K47" s="267" t="str">
        <f xml:space="preserve">                    IF(AND((K$44                                  -Sheep!$N$252                               )&gt;(K$44-L$44),(K$44                                  -Sheep!$N$252                                )&lt;=0),"Born","")
&amp;                   IF(AND((K$44-Sheep!$R$355-Sheep!$N$252                                )&gt;(K$44-L$44),(K$44-Sheep!$R$355-Sheep!$N$252                                )&lt;=0),"WeanStd","")
&amp;                   IF(AND((K$44-Sheep!$R$356-Sheep!$N$252                                )&gt;(K$44-L$44),(K$44-Sheep!$R$356-Sheep!$N$252                                )&lt;=0),"WeanAlt1","")
&amp;                   IF(AND((K$44-Sheep!$R$357-Sheep!$N$252                                )&gt;(K$44-L$44),(K$44-Sheep!$R$357-Sheep!$N$252                                )&lt;=0),"WeanAlt2","")
&amp;IFERROR(IF(AND((K$44-K46                                                                                     )&gt;(K$44-L$44),(K$44-K46                                                                                     )&lt;=0),"Join-"    &amp;K45,""),"")
&amp;IFERROR(IF(AND((K$44-K46-INDEX(Sheep!$V$362:$V$369,K45,1))&gt;(K$44-L$44),(K$44-K46-INDEX(Sheep!$V$362:$V$369,K45,1))&lt;=0),"Scan-"  &amp;K45,""),"")
&amp;IFERROR(IF(AND((K$44-K46-150                                                                            )&gt;(K$44-L$44),(K$44-K46-150                                                                             )&lt;=0),"Birth-" &amp;K45,""),"")
&amp;IFERROR(IF(AND((K$44-K46-150-Sheep!$R$355                                           )&gt;(K$44-L$44),(K$44-K46-150-Sheep!$R$355                                            )&lt;=0),"Wean-"&amp;K45,""),"")
&amp;IFERROR(IF(AND((K$44-K46-150-Sheep!$R$356                                           )&gt;(K$44-L$44),(K$44-K46-150-Sheep!$R$356                                            )&lt;=0),"Alt1-"   &amp;K45,""),"")
&amp;IFERROR(IF(AND((K$44-K46-150-Sheep!$R$357                                           )&gt;(K$44-L$44),(K$44-K46-150-Sheep!$R$357                                            )&lt;=0),"Alt2-"   &amp;K45,""),"")</f>
        <v/>
      </c>
      <c r="L47" s="267" t="str">
        <f xml:space="preserve">                    IF(AND((L$44                                  -Sheep!$N$252                               )&gt;(L$44-M$44),(L$44                                  -Sheep!$N$252                                )&lt;=0),"Born","")
&amp;                   IF(AND((L$44-Sheep!$R$355-Sheep!$N$252                                )&gt;(L$44-M$44),(L$44-Sheep!$R$355-Sheep!$N$252                                )&lt;=0),"WeanStd","")
&amp;                   IF(AND((L$44-Sheep!$R$356-Sheep!$N$252                                )&gt;(L$44-M$44),(L$44-Sheep!$R$356-Sheep!$N$252                                )&lt;=0),"WeanAlt1","")
&amp;                   IF(AND((L$44-Sheep!$R$357-Sheep!$N$252                                )&gt;(L$44-M$44),(L$44-Sheep!$R$357-Sheep!$N$252                                )&lt;=0),"WeanAlt2","")
&amp;IFERROR(IF(AND((L$44-L46                                                                                     )&gt;(L$44-M$44),(L$44-L46                                                                                     )&lt;=0),"Join-"    &amp;L45,""),"")
&amp;IFERROR(IF(AND((L$44-L46-INDEX(Sheep!$V$362:$V$369,L45,1))&gt;(L$44-M$44),(L$44-L46-INDEX(Sheep!$V$362:$V$369,L45,1))&lt;=0),"Scan-"  &amp;L45,""),"")
&amp;IFERROR(IF(AND((L$44-L46-150                                                                            )&gt;(L$44-M$44),(L$44-L46-150                                                                             )&lt;=0),"Birth-" &amp;L45,""),"")
&amp;IFERROR(IF(AND((L$44-L46-150-Sheep!$R$355                                           )&gt;(L$44-M$44),(L$44-L46-150-Sheep!$R$355                                            )&lt;=0),"Wean-"&amp;L45,""),"")
&amp;IFERROR(IF(AND((L$44-L46-150-Sheep!$R$356                                           )&gt;(L$44-M$44),(L$44-L46-150-Sheep!$R$356                                            )&lt;=0),"Alt1-"   &amp;L45,""),"")
&amp;IFERROR(IF(AND((L$44-L46-150-Sheep!$R$357                                           )&gt;(L$44-M$44),(L$44-L46-150-Sheep!$R$357                                            )&lt;=0),"Alt2-"   &amp;L45,""),"")</f>
        <v/>
      </c>
      <c r="M47" s="267" t="str">
        <f xml:space="preserve">                    IF(AND((M$44                                  -Sheep!$N$252                               )&gt;(M$44-N$44),(M$44                                  -Sheep!$N$252                                )&lt;=0),"Born","")
&amp;                   IF(AND((M$44-Sheep!$R$355-Sheep!$N$252                                )&gt;(M$44-N$44),(M$44-Sheep!$R$355-Sheep!$N$252                                )&lt;=0),"WeanStd","")
&amp;                   IF(AND((M$44-Sheep!$R$356-Sheep!$N$252                                )&gt;(M$44-N$44),(M$44-Sheep!$R$356-Sheep!$N$252                                )&lt;=0),"WeanAlt1","")
&amp;                   IF(AND((M$44-Sheep!$R$357-Sheep!$N$252                                )&gt;(M$44-N$44),(M$44-Sheep!$R$357-Sheep!$N$252                                )&lt;=0),"WeanAlt2","")
&amp;IFERROR(IF(AND((M$44-M46                                                                                     )&gt;(M$44-N$44),(M$44-M46                                                                                     )&lt;=0),"Join-"    &amp;M45,""),"")
&amp;IFERROR(IF(AND((M$44-M46-INDEX(Sheep!$V$362:$V$369,M45,1))&gt;(M$44-N$44),(M$44-M46-INDEX(Sheep!$V$362:$V$369,M45,1))&lt;=0),"Scan-"  &amp;M45,""),"")
&amp;IFERROR(IF(AND((M$44-M46-150                                                                            )&gt;(M$44-N$44),(M$44-M46-150                                                                             )&lt;=0),"Birth-" &amp;M45,""),"")
&amp;IFERROR(IF(AND((M$44-M46-150-Sheep!$R$355                                           )&gt;(M$44-N$44),(M$44-M46-150-Sheep!$R$355                                            )&lt;=0),"Wean-"&amp;M45,""),"")
&amp;IFERROR(IF(AND((M$44-M46-150-Sheep!$R$356                                           )&gt;(M$44-N$44),(M$44-M46-150-Sheep!$R$356                                            )&lt;=0),"Alt1-"   &amp;M45,""),"")
&amp;IFERROR(IF(AND((M$44-M46-150-Sheep!$R$357                                           )&gt;(M$44-N$44),(M$44-M46-150-Sheep!$R$357                                            )&lt;=0),"Alt2-"   &amp;M45,""),"")</f>
        <v/>
      </c>
      <c r="N47" s="267" t="str">
        <f xml:space="preserve">                    IF(AND((N$44                                  -Sheep!$N$252                               )&gt;(N$44-O$44),(N$44                                  -Sheep!$N$252                                )&lt;=0),"Born","")
&amp;                   IF(AND((N$44-Sheep!$R$355-Sheep!$N$252                                )&gt;(N$44-O$44),(N$44-Sheep!$R$355-Sheep!$N$252                                )&lt;=0),"WeanStd","")
&amp;                   IF(AND((N$44-Sheep!$R$356-Sheep!$N$252                                )&gt;(N$44-O$44),(N$44-Sheep!$R$356-Sheep!$N$252                                )&lt;=0),"WeanAlt1","")
&amp;                   IF(AND((N$44-Sheep!$R$357-Sheep!$N$252                                )&gt;(N$44-O$44),(N$44-Sheep!$R$357-Sheep!$N$252                                )&lt;=0),"WeanAlt2","")
&amp;IFERROR(IF(AND((N$44-N46                                                                                     )&gt;(N$44-O$44),(N$44-N46                                                                                     )&lt;=0),"Join-"    &amp;N45,""),"")
&amp;IFERROR(IF(AND((N$44-N46-INDEX(Sheep!$V$362:$V$369,N45,1))&gt;(N$44-O$44),(N$44-N46-INDEX(Sheep!$V$362:$V$369,N45,1))&lt;=0),"Scan-"  &amp;N45,""),"")
&amp;IFERROR(IF(AND((N$44-N46-150                                                                            )&gt;(N$44-O$44),(N$44-N46-150                                                                             )&lt;=0),"Birth-" &amp;N45,""),"")
&amp;IFERROR(IF(AND((N$44-N46-150-Sheep!$R$355                                           )&gt;(N$44-O$44),(N$44-N46-150-Sheep!$R$355                                            )&lt;=0),"Wean-"&amp;N45,""),"")
&amp;IFERROR(IF(AND((N$44-N46-150-Sheep!$R$356                                           )&gt;(N$44-O$44),(N$44-N46-150-Sheep!$R$356                                            )&lt;=0),"Alt1-"   &amp;N45,""),"")
&amp;IFERROR(IF(AND((N$44-N46-150-Sheep!$R$357                                           )&gt;(N$44-O$44),(N$44-N46-150-Sheep!$R$357                                            )&lt;=0),"Alt2-"   &amp;N45,""),"")</f>
        <v/>
      </c>
      <c r="O47" s="267" t="str">
        <f xml:space="preserve">                    IF(AND((O$44                                  -Sheep!$N$252                               )&gt;(O$44-P$44),(O$44                                  -Sheep!$N$252                                )&lt;=0),"Born","")
&amp;                   IF(AND((O$44-Sheep!$R$355-Sheep!$N$252                                )&gt;(O$44-P$44),(O$44-Sheep!$R$355-Sheep!$N$252                                )&lt;=0),"WeanStd","")
&amp;                   IF(AND((O$44-Sheep!$R$356-Sheep!$N$252                                )&gt;(O$44-P$44),(O$44-Sheep!$R$356-Sheep!$N$252                                )&lt;=0),"WeanAlt1","")
&amp;                   IF(AND((O$44-Sheep!$R$357-Sheep!$N$252                                )&gt;(O$44-P$44),(O$44-Sheep!$R$357-Sheep!$N$252                                )&lt;=0),"WeanAlt2","")
&amp;IFERROR(IF(AND((O$44-O46                                                                                     )&gt;(O$44-P$44),(O$44-O46                                                                                     )&lt;=0),"Join-"    &amp;O45,""),"")
&amp;IFERROR(IF(AND((O$44-O46-INDEX(Sheep!$V$362:$V$369,O45,1))&gt;(O$44-P$44),(O$44-O46-INDEX(Sheep!$V$362:$V$369,O45,1))&lt;=0),"Scan-"  &amp;O45,""),"")
&amp;IFERROR(IF(AND((O$44-O46-150                                                                            )&gt;(O$44-P$44),(O$44-O46-150                                                                             )&lt;=0),"Birth-" &amp;O45,""),"")
&amp;IFERROR(IF(AND((O$44-O46-150-Sheep!$R$355                                           )&gt;(O$44-P$44),(O$44-O46-150-Sheep!$R$355                                            )&lt;=0),"Wean-"&amp;O45,""),"")
&amp;IFERROR(IF(AND((O$44-O46-150-Sheep!$R$356                                           )&gt;(O$44-P$44),(O$44-O46-150-Sheep!$R$356                                            )&lt;=0),"Alt1-"   &amp;O45,""),"")
&amp;IFERROR(IF(AND((O$44-O46-150-Sheep!$R$357                                           )&gt;(O$44-P$44),(O$44-O46-150-Sheep!$R$357                                            )&lt;=0),"Alt2-"   &amp;O45,""),"")</f>
        <v/>
      </c>
      <c r="P47" s="267" t="str">
        <f xml:space="preserve">                    IF(AND((P$44                                  -Sheep!$N$252                               )&gt;(P$44-Q$44),(P$44                                  -Sheep!$N$252                                )&lt;=0),"Born","")
&amp;                   IF(AND((P$44-Sheep!$R$355-Sheep!$N$252                                )&gt;(P$44-Q$44),(P$44-Sheep!$R$355-Sheep!$N$252                                )&lt;=0),"WeanStd","")
&amp;                   IF(AND((P$44-Sheep!$R$356-Sheep!$N$252                                )&gt;(P$44-Q$44),(P$44-Sheep!$R$356-Sheep!$N$252                                )&lt;=0),"WeanAlt1","")
&amp;                   IF(AND((P$44-Sheep!$R$357-Sheep!$N$252                                )&gt;(P$44-Q$44),(P$44-Sheep!$R$357-Sheep!$N$252                                )&lt;=0),"WeanAlt2","")
&amp;IFERROR(IF(AND((P$44-P46                                                                                     )&gt;(P$44-Q$44),(P$44-P46                                                                                     )&lt;=0),"Join-"    &amp;P45,""),"")
&amp;IFERROR(IF(AND((P$44-P46-INDEX(Sheep!$V$362:$V$369,P45,1))&gt;(P$44-Q$44),(P$44-P46-INDEX(Sheep!$V$362:$V$369,P45,1))&lt;=0),"Scan-"  &amp;P45,""),"")
&amp;IFERROR(IF(AND((P$44-P46-150                                                                            )&gt;(P$44-Q$44),(P$44-P46-150                                                                             )&lt;=0),"Birth-" &amp;P45,""),"")
&amp;IFERROR(IF(AND((P$44-P46-150-Sheep!$R$355                                           )&gt;(P$44-Q$44),(P$44-P46-150-Sheep!$R$355                                            )&lt;=0),"Wean-"&amp;P45,""),"")
&amp;IFERROR(IF(AND((P$44-P46-150-Sheep!$R$356                                           )&gt;(P$44-Q$44),(P$44-P46-150-Sheep!$R$356                                            )&lt;=0),"Alt1-"   &amp;P45,""),"")
&amp;IFERROR(IF(AND((P$44-P46-150-Sheep!$R$357                                           )&gt;(P$44-Q$44),(P$44-P46-150-Sheep!$R$357                                            )&lt;=0),"Alt2-"   &amp;P45,""),"")</f>
        <v/>
      </c>
      <c r="Q47" s="267" t="str">
        <f xml:space="preserve">                    IF(AND((Q$44                                  -Sheep!$N$252                               )&gt;(Q$44-R$44),(Q$44                                  -Sheep!$N$252                                )&lt;=0),"Born","")
&amp;                   IF(AND((Q$44-Sheep!$R$355-Sheep!$N$252                                )&gt;(Q$44-R$44),(Q$44-Sheep!$R$355-Sheep!$N$252                                )&lt;=0),"WeanStd","")
&amp;                   IF(AND((Q$44-Sheep!$R$356-Sheep!$N$252                                )&gt;(Q$44-R$44),(Q$44-Sheep!$R$356-Sheep!$N$252                                )&lt;=0),"WeanAlt1","")
&amp;                   IF(AND((Q$44-Sheep!$R$357-Sheep!$N$252                                )&gt;(Q$44-R$44),(Q$44-Sheep!$R$357-Sheep!$N$252                                )&lt;=0),"WeanAlt2","")
&amp;IFERROR(IF(AND((Q$44-Q46                                                                                     )&gt;(Q$44-R$44),(Q$44-Q46                                                                                     )&lt;=0),"Join-"    &amp;Q45,""),"")
&amp;IFERROR(IF(AND((Q$44-Q46-INDEX(Sheep!$V$362:$V$369,Q45,1))&gt;(Q$44-R$44),(Q$44-Q46-INDEX(Sheep!$V$362:$V$369,Q45,1))&lt;=0),"Scan-"  &amp;Q45,""),"")
&amp;IFERROR(IF(AND((Q$44-Q46-150                                                                            )&gt;(Q$44-R$44),(Q$44-Q46-150                                                                             )&lt;=0),"Birth-" &amp;Q45,""),"")
&amp;IFERROR(IF(AND((Q$44-Q46-150-Sheep!$R$355                                           )&gt;(Q$44-R$44),(Q$44-Q46-150-Sheep!$R$355                                            )&lt;=0),"Wean-"&amp;Q45,""),"")
&amp;IFERROR(IF(AND((Q$44-Q46-150-Sheep!$R$356                                           )&gt;(Q$44-R$44),(Q$44-Q46-150-Sheep!$R$356                                            )&lt;=0),"Alt1-"   &amp;Q45,""),"")
&amp;IFERROR(IF(AND((Q$44-Q46-150-Sheep!$R$357                                           )&gt;(Q$44-R$44),(Q$44-Q46-150-Sheep!$R$357                                            )&lt;=0),"Alt2-"   &amp;Q45,""),"")</f>
        <v/>
      </c>
      <c r="R47" s="267" t="str">
        <f xml:space="preserve">                    IF(AND((R$44                                  -Sheep!$N$252                               )&gt;(R$44-S$44),(R$44                                  -Sheep!$N$252                                )&lt;=0),"Born","")
&amp;                   IF(AND((R$44-Sheep!$R$355-Sheep!$N$252                                )&gt;(R$44-S$44),(R$44-Sheep!$R$355-Sheep!$N$252                                )&lt;=0),"WeanStd","")
&amp;                   IF(AND((R$44-Sheep!$R$356-Sheep!$N$252                                )&gt;(R$44-S$44),(R$44-Sheep!$R$356-Sheep!$N$252                                )&lt;=0),"WeanAlt1","")
&amp;                   IF(AND((R$44-Sheep!$R$357-Sheep!$N$252                                )&gt;(R$44-S$44),(R$44-Sheep!$R$357-Sheep!$N$252                                )&lt;=0),"WeanAlt2","")
&amp;IFERROR(IF(AND((R$44-R46                                                                                     )&gt;(R$44-S$44),(R$44-R46                                                                                     )&lt;=0),"Join-"    &amp;R45,""),"")
&amp;IFERROR(IF(AND((R$44-R46-INDEX(Sheep!$V$362:$V$369,R45,1))&gt;(R$44-S$44),(R$44-R46-INDEX(Sheep!$V$362:$V$369,R45,1))&lt;=0),"Scan-"  &amp;R45,""),"")
&amp;IFERROR(IF(AND((R$44-R46-150                                                                            )&gt;(R$44-S$44),(R$44-R46-150                                                                             )&lt;=0),"Birth-" &amp;R45,""),"")
&amp;IFERROR(IF(AND((R$44-R46-150-Sheep!$R$355                                           )&gt;(R$44-S$44),(R$44-R46-150-Sheep!$R$355                                            )&lt;=0),"Wean-"&amp;R45,""),"")
&amp;IFERROR(IF(AND((R$44-R46-150-Sheep!$R$356                                           )&gt;(R$44-S$44),(R$44-R46-150-Sheep!$R$356                                            )&lt;=0),"Alt1-"   &amp;R45,""),"")
&amp;IFERROR(IF(AND((R$44-R46-150-Sheep!$R$357                                           )&gt;(R$44-S$44),(R$44-R46-150-Sheep!$R$357                                            )&lt;=0),"Alt2-"   &amp;R45,""),"")</f>
        <v/>
      </c>
      <c r="S47" s="267" t="str">
        <f xml:space="preserve">                    IF(AND((S$44                                  -Sheep!$N$252                               )&gt;(S$44-T$44),(S$44                                  -Sheep!$N$252                                )&lt;=0),"Born","")
&amp;                   IF(AND((S$44-Sheep!$R$355-Sheep!$N$252                                )&gt;(S$44-T$44),(S$44-Sheep!$R$355-Sheep!$N$252                                )&lt;=0),"WeanStd","")
&amp;                   IF(AND((S$44-Sheep!$R$356-Sheep!$N$252                                )&gt;(S$44-T$44),(S$44-Sheep!$R$356-Sheep!$N$252                                )&lt;=0),"WeanAlt1","")
&amp;                   IF(AND((S$44-Sheep!$R$357-Sheep!$N$252                                )&gt;(S$44-T$44),(S$44-Sheep!$R$357-Sheep!$N$252                                )&lt;=0),"WeanAlt2","")
&amp;IFERROR(IF(AND((S$44-S46                                                                                     )&gt;(S$44-T$44),(S$44-S46                                                                                     )&lt;=0),"Join-"    &amp;S45,""),"")
&amp;IFERROR(IF(AND((S$44-S46-INDEX(Sheep!$V$362:$V$369,S45,1))&gt;(S$44-T$44),(S$44-S46-INDEX(Sheep!$V$362:$V$369,S45,1))&lt;=0),"Scan-"  &amp;S45,""),"")
&amp;IFERROR(IF(AND((S$44-S46-150                                                                            )&gt;(S$44-T$44),(S$44-S46-150                                                                             )&lt;=0),"Birth-" &amp;S45,""),"")
&amp;IFERROR(IF(AND((S$44-S46-150-Sheep!$R$355                                           )&gt;(S$44-T$44),(S$44-S46-150-Sheep!$R$355                                            )&lt;=0),"Wean-"&amp;S45,""),"")
&amp;IFERROR(IF(AND((S$44-S46-150-Sheep!$R$356                                           )&gt;(S$44-T$44),(S$44-S46-150-Sheep!$R$356                                            )&lt;=0),"Alt1-"   &amp;S45,""),"")
&amp;IFERROR(IF(AND((S$44-S46-150-Sheep!$R$357                                           )&gt;(S$44-T$44),(S$44-S46-150-Sheep!$R$357                                            )&lt;=0),"Alt2-"   &amp;S45,""),"")</f>
        <v/>
      </c>
      <c r="T47" s="267" t="str">
        <f xml:space="preserve">                    IF(AND((T$44                                  -Sheep!$N$252                               )&gt;(T$44-U$44),(T$44                                  -Sheep!$N$252                                )&lt;=0),"Born","")
&amp;                   IF(AND((T$44-Sheep!$R$355-Sheep!$N$252                                )&gt;(T$44-U$44),(T$44-Sheep!$R$355-Sheep!$N$252                                )&lt;=0),"WeanStd","")
&amp;                   IF(AND((T$44-Sheep!$R$356-Sheep!$N$252                                )&gt;(T$44-U$44),(T$44-Sheep!$R$356-Sheep!$N$252                                )&lt;=0),"WeanAlt1","")
&amp;                   IF(AND((T$44-Sheep!$R$357-Sheep!$N$252                                )&gt;(T$44-U$44),(T$44-Sheep!$R$357-Sheep!$N$252                                )&lt;=0),"WeanAlt2","")
&amp;IFERROR(IF(AND((T$44-T46                                                                                     )&gt;(T$44-U$44),(T$44-T46                                                                                     )&lt;=0),"Join-"    &amp;T45,""),"")
&amp;IFERROR(IF(AND((T$44-T46-INDEX(Sheep!$V$362:$V$369,T45,1))&gt;(T$44-U$44),(T$44-T46-INDEX(Sheep!$V$362:$V$369,T45,1))&lt;=0),"Scan-"  &amp;T45,""),"")
&amp;IFERROR(IF(AND((T$44-T46-150                                                                            )&gt;(T$44-U$44),(T$44-T46-150                                                                             )&lt;=0),"Birth-" &amp;T45,""),"")
&amp;IFERROR(IF(AND((T$44-T46-150-Sheep!$R$355                                           )&gt;(T$44-U$44),(T$44-T46-150-Sheep!$R$355                                            )&lt;=0),"Wean-"&amp;T45,""),"")
&amp;IFERROR(IF(AND((T$44-T46-150-Sheep!$R$356                                           )&gt;(T$44-U$44),(T$44-T46-150-Sheep!$R$356                                            )&lt;=0),"Alt1-"   &amp;T45,""),"")
&amp;IFERROR(IF(AND((T$44-T46-150-Sheep!$R$357                                           )&gt;(T$44-U$44),(T$44-T46-150-Sheep!$R$357                                            )&lt;=0),"Alt2-"   &amp;T45,""),"")</f>
        <v/>
      </c>
      <c r="U47" s="267" t="str">
        <f xml:space="preserve">                    IF(AND((U$44                                  -Sheep!$N$252                               )&gt;(U$44-V$44),(U$44                                  -Sheep!$N$252                                )&lt;=0),"Born","")
&amp;                   IF(AND((U$44-Sheep!$R$355-Sheep!$N$252                                )&gt;(U$44-V$44),(U$44-Sheep!$R$355-Sheep!$N$252                                )&lt;=0),"WeanStd","")
&amp;                   IF(AND((U$44-Sheep!$R$356-Sheep!$N$252                                )&gt;(U$44-V$44),(U$44-Sheep!$R$356-Sheep!$N$252                                )&lt;=0),"WeanAlt1","")
&amp;                   IF(AND((U$44-Sheep!$R$357-Sheep!$N$252                                )&gt;(U$44-V$44),(U$44-Sheep!$R$357-Sheep!$N$252                                )&lt;=0),"WeanAlt2","")
&amp;IFERROR(IF(AND((U$44-U46                                                                                     )&gt;(U$44-V$44),(U$44-U46                                                                                     )&lt;=0),"Join-"    &amp;U45,""),"")
&amp;IFERROR(IF(AND((U$44-U46-INDEX(Sheep!$V$362:$V$369,U45,1))&gt;(U$44-V$44),(U$44-U46-INDEX(Sheep!$V$362:$V$369,U45,1))&lt;=0),"Scan-"  &amp;U45,""),"")
&amp;IFERROR(IF(AND((U$44-U46-150                                                                            )&gt;(U$44-V$44),(U$44-U46-150                                                                             )&lt;=0),"Birth-" &amp;U45,""),"")
&amp;IFERROR(IF(AND((U$44-U46-150-Sheep!$R$355                                           )&gt;(U$44-V$44),(U$44-U46-150-Sheep!$R$355                                            )&lt;=0),"Wean-"&amp;U45,""),"")
&amp;IFERROR(IF(AND((U$44-U46-150-Sheep!$R$356                                           )&gt;(U$44-V$44),(U$44-U46-150-Sheep!$R$356                                            )&lt;=0),"Alt1-"   &amp;U45,""),"")
&amp;IFERROR(IF(AND((U$44-U46-150-Sheep!$R$357                                           )&gt;(U$44-V$44),(U$44-U46-150-Sheep!$R$357                                            )&lt;=0),"Alt2-"   &amp;U45,""),"")</f>
        <v/>
      </c>
      <c r="V47" s="267" t="str">
        <f xml:space="preserve">                    IF(AND((V$44                                  -Sheep!$N$252                               )&gt;(V$44-W$44),(V$44                                  -Sheep!$N$252                                )&lt;=0),"Born","")
&amp;                   IF(AND((V$44-Sheep!$R$355-Sheep!$N$252                                )&gt;(V$44-W$44),(V$44-Sheep!$R$355-Sheep!$N$252                                )&lt;=0),"WeanStd","")
&amp;                   IF(AND((V$44-Sheep!$R$356-Sheep!$N$252                                )&gt;(V$44-W$44),(V$44-Sheep!$R$356-Sheep!$N$252                                )&lt;=0),"WeanAlt1","")
&amp;                   IF(AND((V$44-Sheep!$R$357-Sheep!$N$252                                )&gt;(V$44-W$44),(V$44-Sheep!$R$357-Sheep!$N$252                                )&lt;=0),"WeanAlt2","")
&amp;IFERROR(IF(AND((V$44-V46                                                                                     )&gt;(V$44-W$44),(V$44-V46                                                                                     )&lt;=0),"Join-"    &amp;V45,""),"")
&amp;IFERROR(IF(AND((V$44-V46-INDEX(Sheep!$V$362:$V$369,V45,1))&gt;(V$44-W$44),(V$44-V46-INDEX(Sheep!$V$362:$V$369,V45,1))&lt;=0),"Scan-"  &amp;V45,""),"")
&amp;IFERROR(IF(AND((V$44-V46-150                                                                            )&gt;(V$44-W$44),(V$44-V46-150                                                                             )&lt;=0),"Birth-" &amp;V45,""),"")
&amp;IFERROR(IF(AND((V$44-V46-150-Sheep!$R$355                                           )&gt;(V$44-W$44),(V$44-V46-150-Sheep!$R$355                                            )&lt;=0),"Wean-"&amp;V45,""),"")
&amp;IFERROR(IF(AND((V$44-V46-150-Sheep!$R$356                                           )&gt;(V$44-W$44),(V$44-V46-150-Sheep!$R$356                                            )&lt;=0),"Alt1-"   &amp;V45,""),"")
&amp;IFERROR(IF(AND((V$44-V46-150-Sheep!$R$357                                           )&gt;(V$44-W$44),(V$44-V46-150-Sheep!$R$357                                            )&lt;=0),"Alt2-"   &amp;V45,""),"")</f>
        <v/>
      </c>
      <c r="W47" s="267" t="str">
        <f xml:space="preserve">                    IF(AND((W$44                                  -Sheep!$N$252                               )&gt;(W$44-X$44),(W$44                                  -Sheep!$N$252                                )&lt;=0),"Born","")
&amp;                   IF(AND((W$44-Sheep!$R$355-Sheep!$N$252                                )&gt;(W$44-X$44),(W$44-Sheep!$R$355-Sheep!$N$252                                )&lt;=0),"WeanStd","")
&amp;                   IF(AND((W$44-Sheep!$R$356-Sheep!$N$252                                )&gt;(W$44-X$44),(W$44-Sheep!$R$356-Sheep!$N$252                                )&lt;=0),"WeanAlt1","")
&amp;                   IF(AND((W$44-Sheep!$R$357-Sheep!$N$252                                )&gt;(W$44-X$44),(W$44-Sheep!$R$357-Sheep!$N$252                                )&lt;=0),"WeanAlt2","")
&amp;IFERROR(IF(AND((W$44-W46                                                                                     )&gt;(W$44-X$44),(W$44-W46                                                                                     )&lt;=0),"Join-"    &amp;W45,""),"")
&amp;IFERROR(IF(AND((W$44-W46-INDEX(Sheep!$V$362:$V$369,W45,1))&gt;(W$44-X$44),(W$44-W46-INDEX(Sheep!$V$362:$V$369,W45,1))&lt;=0),"Scan-"  &amp;W45,""),"")
&amp;IFERROR(IF(AND((W$44-W46-150                                                                            )&gt;(W$44-X$44),(W$44-W46-150                                                                             )&lt;=0),"Birth-" &amp;W45,""),"")
&amp;IFERROR(IF(AND((W$44-W46-150-Sheep!$R$355                                           )&gt;(W$44-X$44),(W$44-W46-150-Sheep!$R$355                                            )&lt;=0),"Wean-"&amp;W45,""),"")
&amp;IFERROR(IF(AND((W$44-W46-150-Sheep!$R$356                                           )&gt;(W$44-X$44),(W$44-W46-150-Sheep!$R$356                                            )&lt;=0),"Alt1-"   &amp;W45,""),"")
&amp;IFERROR(IF(AND((W$44-W46-150-Sheep!$R$357                                           )&gt;(W$44-X$44),(W$44-W46-150-Sheep!$R$357                                            )&lt;=0),"Alt2-"   &amp;W45,""),"")</f>
        <v/>
      </c>
      <c r="X47" s="267" t="str">
        <f xml:space="preserve">                    IF(AND((X$44                                  -Sheep!$N$252                               )&gt;(X$44-Y$44),(X$44                                  -Sheep!$N$252                                )&lt;=0),"Born","")
&amp;                   IF(AND((X$44-Sheep!$R$355-Sheep!$N$252                                )&gt;(X$44-Y$44),(X$44-Sheep!$R$355-Sheep!$N$252                                )&lt;=0),"WeanStd","")
&amp;                   IF(AND((X$44-Sheep!$R$356-Sheep!$N$252                                )&gt;(X$44-Y$44),(X$44-Sheep!$R$356-Sheep!$N$252                                )&lt;=0),"WeanAlt1","")
&amp;                   IF(AND((X$44-Sheep!$R$357-Sheep!$N$252                                )&gt;(X$44-Y$44),(X$44-Sheep!$R$357-Sheep!$N$252                                )&lt;=0),"WeanAlt2","")
&amp;IFERROR(IF(AND((X$44-X46                                                                                     )&gt;(X$44-Y$44),(X$44-X46                                                                                     )&lt;=0),"Join-"    &amp;X45,""),"")
&amp;IFERROR(IF(AND((X$44-X46-INDEX(Sheep!$V$362:$V$369,X45,1))&gt;(X$44-Y$44),(X$44-X46-INDEX(Sheep!$V$362:$V$369,X45,1))&lt;=0),"Scan-"  &amp;X45,""),"")
&amp;IFERROR(IF(AND((X$44-X46-150                                                                            )&gt;(X$44-Y$44),(X$44-X46-150                                                                             )&lt;=0),"Birth-" &amp;X45,""),"")
&amp;IFERROR(IF(AND((X$44-X46-150-Sheep!$R$355                                           )&gt;(X$44-Y$44),(X$44-X46-150-Sheep!$R$355                                            )&lt;=0),"Wean-"&amp;X45,""),"")
&amp;IFERROR(IF(AND((X$44-X46-150-Sheep!$R$356                                           )&gt;(X$44-Y$44),(X$44-X46-150-Sheep!$R$356                                            )&lt;=0),"Alt1-"   &amp;X45,""),"")
&amp;IFERROR(IF(AND((X$44-X46-150-Sheep!$R$357                                           )&gt;(X$44-Y$44),(X$44-X46-150-Sheep!$R$357                                            )&lt;=0),"Alt2-"   &amp;X45,""),"")</f>
        <v/>
      </c>
      <c r="Y47" s="267" t="str">
        <f xml:space="preserve">                    IF(AND((Y$44                                  -Sheep!$N$252                               )&gt;(Y$44-Z$44),(Y$44                                  -Sheep!$N$252                                )&lt;=0),"Born","")
&amp;                   IF(AND((Y$44-Sheep!$R$355-Sheep!$N$252                                )&gt;(Y$44-Z$44),(Y$44-Sheep!$R$355-Sheep!$N$252                                )&lt;=0),"WeanStd","")
&amp;                   IF(AND((Y$44-Sheep!$R$356-Sheep!$N$252                                )&gt;(Y$44-Z$44),(Y$44-Sheep!$R$356-Sheep!$N$252                                )&lt;=0),"WeanAlt1","")
&amp;                   IF(AND((Y$44-Sheep!$R$357-Sheep!$N$252                                )&gt;(Y$44-Z$44),(Y$44-Sheep!$R$357-Sheep!$N$252                                )&lt;=0),"WeanAlt2","")
&amp;IFERROR(IF(AND((Y$44-Y46                                                                                     )&gt;(Y$44-Z$44),(Y$44-Y46                                                                                     )&lt;=0),"Join-"    &amp;Y45,""),"")
&amp;IFERROR(IF(AND((Y$44-Y46-INDEX(Sheep!$V$362:$V$369,Y45,1))&gt;(Y$44-Z$44),(Y$44-Y46-INDEX(Sheep!$V$362:$V$369,Y45,1))&lt;=0),"Scan-"  &amp;Y45,""),"")
&amp;IFERROR(IF(AND((Y$44-Y46-150                                                                            )&gt;(Y$44-Z$44),(Y$44-Y46-150                                                                             )&lt;=0),"Birth-" &amp;Y45,""),"")
&amp;IFERROR(IF(AND((Y$44-Y46-150-Sheep!$R$355                                           )&gt;(Y$44-Z$44),(Y$44-Y46-150-Sheep!$R$355                                            )&lt;=0),"Wean-"&amp;Y45,""),"")
&amp;IFERROR(IF(AND((Y$44-Y46-150-Sheep!$R$356                                           )&gt;(Y$44-Z$44),(Y$44-Y46-150-Sheep!$R$356                                            )&lt;=0),"Alt1-"   &amp;Y45,""),"")
&amp;IFERROR(IF(AND((Y$44-Y46-150-Sheep!$R$357                                           )&gt;(Y$44-Z$44),(Y$44-Y46-150-Sheep!$R$357                                            )&lt;=0),"Alt2-"   &amp;Y45,""),"")</f>
        <v/>
      </c>
      <c r="Z47" s="267" t="str">
        <f xml:space="preserve">                    IF(AND((Z$44                                  -Sheep!$N$252                               )&gt;(Z$44-AA$44),(Z$44                                  -Sheep!$N$252                                )&lt;=0),"Born","")
&amp;                   IF(AND((Z$44-Sheep!$R$355-Sheep!$N$252                                )&gt;(Z$44-AA$44),(Z$44-Sheep!$R$355-Sheep!$N$252                                )&lt;=0),"WeanStd","")
&amp;                   IF(AND((Z$44-Sheep!$R$356-Sheep!$N$252                                )&gt;(Z$44-AA$44),(Z$44-Sheep!$R$356-Sheep!$N$252                                )&lt;=0),"WeanAlt1","")
&amp;                   IF(AND((Z$44-Sheep!$R$357-Sheep!$N$252                                )&gt;(Z$44-AA$44),(Z$44-Sheep!$R$357-Sheep!$N$252                                )&lt;=0),"WeanAlt2","")
&amp;IFERROR(IF(AND((Z$44-Z46                                                                                     )&gt;(Z$44-AA$44),(Z$44-Z46                                                                                     )&lt;=0),"Join-"    &amp;Z45,""),"")
&amp;IFERROR(IF(AND((Z$44-Z46-INDEX(Sheep!$V$362:$V$369,Z45,1))&gt;(Z$44-AA$44),(Z$44-Z46-INDEX(Sheep!$V$362:$V$369,Z45,1))&lt;=0),"Scan-"  &amp;Z45,""),"")
&amp;IFERROR(IF(AND((Z$44-Z46-150                                                                            )&gt;(Z$44-AA$44),(Z$44-Z46-150                                                                             )&lt;=0),"Birth-" &amp;Z45,""),"")
&amp;IFERROR(IF(AND((Z$44-Z46-150-Sheep!$R$355                                           )&gt;(Z$44-AA$44),(Z$44-Z46-150-Sheep!$R$355                                            )&lt;=0),"Wean-"&amp;Z45,""),"")
&amp;IFERROR(IF(AND((Z$44-Z46-150-Sheep!$R$356                                           )&gt;(Z$44-AA$44),(Z$44-Z46-150-Sheep!$R$356                                            )&lt;=0),"Alt1-"   &amp;Z45,""),"")
&amp;IFERROR(IF(AND((Z$44-Z46-150-Sheep!$R$357                                           )&gt;(Z$44-AA$44),(Z$44-Z46-150-Sheep!$R$357                                            )&lt;=0),"Alt2-"   &amp;Z45,""),"")</f>
        <v/>
      </c>
      <c r="AA47" s="267" t="str">
        <f xml:space="preserve">                    IF(AND((AA$44                                  -Sheep!$N$252                               )&gt;(AA$44-AB$44),(AA$44                                  -Sheep!$N$252                                )&lt;=0),"Born","")
&amp;                   IF(AND((AA$44-Sheep!$R$355-Sheep!$N$252                                )&gt;(AA$44-AB$44),(AA$44-Sheep!$R$355-Sheep!$N$252                                )&lt;=0),"WeanStd","")
&amp;                   IF(AND((AA$44-Sheep!$R$356-Sheep!$N$252                                )&gt;(AA$44-AB$44),(AA$44-Sheep!$R$356-Sheep!$N$252                                )&lt;=0),"WeanAlt1","")
&amp;                   IF(AND((AA$44-Sheep!$R$357-Sheep!$N$252                                )&gt;(AA$44-AB$44),(AA$44-Sheep!$R$357-Sheep!$N$252                                )&lt;=0),"WeanAlt2","")
&amp;IFERROR(IF(AND((AA$44-AA46                                                                                     )&gt;(AA$44-AB$44),(AA$44-AA46                                                                                     )&lt;=0),"Join-"    &amp;AA45,""),"")
&amp;IFERROR(IF(AND((AA$44-AA46-INDEX(Sheep!$V$362:$V$369,AA45,1))&gt;(AA$44-AB$44),(AA$44-AA46-INDEX(Sheep!$V$362:$V$369,AA45,1))&lt;=0),"Scan-"  &amp;AA45,""),"")
&amp;IFERROR(IF(AND((AA$44-AA46-150                                                                            )&gt;(AA$44-AB$44),(AA$44-AA46-150                                                                             )&lt;=0),"Birth-" &amp;AA45,""),"")
&amp;IFERROR(IF(AND((AA$44-AA46-150-Sheep!$R$355                                           )&gt;(AA$44-AB$44),(AA$44-AA46-150-Sheep!$R$355                                            )&lt;=0),"Wean-"&amp;AA45,""),"")
&amp;IFERROR(IF(AND((AA$44-AA46-150-Sheep!$R$356                                           )&gt;(AA$44-AB$44),(AA$44-AA46-150-Sheep!$R$356                                            )&lt;=0),"Alt1-"   &amp;AA45,""),"")
&amp;IFERROR(IF(AND((AA$44-AA46-150-Sheep!$R$357                                           )&gt;(AA$44-AB$44),(AA$44-AA46-150-Sheep!$R$357                                            )&lt;=0),"Alt2-"   &amp;AA45,""),"")</f>
        <v/>
      </c>
      <c r="AB47" s="267" t="str">
        <f xml:space="preserve">                    IF(AND((AB$44                                  -Sheep!$N$252                               )&gt;(AB$44-AC$44),(AB$44                                  -Sheep!$N$252                                )&lt;=0),"Born","")
&amp;                   IF(AND((AB$44-Sheep!$R$355-Sheep!$N$252                                )&gt;(AB$44-AC$44),(AB$44-Sheep!$R$355-Sheep!$N$252                                )&lt;=0),"WeanStd","")
&amp;                   IF(AND((AB$44-Sheep!$R$356-Sheep!$N$252                                )&gt;(AB$44-AC$44),(AB$44-Sheep!$R$356-Sheep!$N$252                                )&lt;=0),"WeanAlt1","")
&amp;                   IF(AND((AB$44-Sheep!$R$357-Sheep!$N$252                                )&gt;(AB$44-AC$44),(AB$44-Sheep!$R$357-Sheep!$N$252                                )&lt;=0),"WeanAlt2","")
&amp;IFERROR(IF(AND((AB$44-AB46                                                                                     )&gt;(AB$44-AC$44),(AB$44-AB46                                                                                     )&lt;=0),"Join-"    &amp;AB45,""),"")
&amp;IFERROR(IF(AND((AB$44-AB46-INDEX(Sheep!$V$362:$V$369,AB45,1))&gt;(AB$44-AC$44),(AB$44-AB46-INDEX(Sheep!$V$362:$V$369,AB45,1))&lt;=0),"Scan-"  &amp;AB45,""),"")
&amp;IFERROR(IF(AND((AB$44-AB46-150                                                                            )&gt;(AB$44-AC$44),(AB$44-AB46-150                                                                             )&lt;=0),"Birth-" &amp;AB45,""),"")
&amp;IFERROR(IF(AND((AB$44-AB46-150-Sheep!$R$355                                           )&gt;(AB$44-AC$44),(AB$44-AB46-150-Sheep!$R$355                                            )&lt;=0),"Wean-"&amp;AB45,""),"")
&amp;IFERROR(IF(AND((AB$44-AB46-150-Sheep!$R$356                                           )&gt;(AB$44-AC$44),(AB$44-AB46-150-Sheep!$R$356                                            )&lt;=0),"Alt1-"   &amp;AB45,""),"")
&amp;IFERROR(IF(AND((AB$44-AB46-150-Sheep!$R$357                                           )&gt;(AB$44-AC$44),(AB$44-AB46-150-Sheep!$R$357                                            )&lt;=0),"Alt2-"   &amp;AB45,""),"")</f>
        <v>Born</v>
      </c>
      <c r="AC47" s="267" t="str">
        <f xml:space="preserve">                    IF(AND((AC$44                                  -Sheep!$N$252                               )&gt;(AC$44-AD$44),(AC$44                                  -Sheep!$N$252                                )&lt;=0),"Born","")
&amp;                   IF(AND((AC$44-Sheep!$R$355-Sheep!$N$252                                )&gt;(AC$44-AD$44),(AC$44-Sheep!$R$355-Sheep!$N$252                                )&lt;=0),"WeanStd","")
&amp;                   IF(AND((AC$44-Sheep!$R$356-Sheep!$N$252                                )&gt;(AC$44-AD$44),(AC$44-Sheep!$R$356-Sheep!$N$252                                )&lt;=0),"WeanAlt1","")
&amp;                   IF(AND((AC$44-Sheep!$R$357-Sheep!$N$252                                )&gt;(AC$44-AD$44),(AC$44-Sheep!$R$357-Sheep!$N$252                                )&lt;=0),"WeanAlt2","")
&amp;IFERROR(IF(AND((AC$44-AC46                                                                                     )&gt;(AC$44-AD$44),(AC$44-AC46                                                                                     )&lt;=0),"Join-"    &amp;AC45,""),"")
&amp;IFERROR(IF(AND((AC$44-AC46-INDEX(Sheep!$V$362:$V$369,AC45,1))&gt;(AC$44-AD$44),(AC$44-AC46-INDEX(Sheep!$V$362:$V$369,AC45,1))&lt;=0),"Scan-"  &amp;AC45,""),"")
&amp;IFERROR(IF(AND((AC$44-AC46-150                                                                            )&gt;(AC$44-AD$44),(AC$44-AC46-150                                                                             )&lt;=0),"Birth-" &amp;AC45,""),"")
&amp;IFERROR(IF(AND((AC$44-AC46-150-Sheep!$R$355                                           )&gt;(AC$44-AD$44),(AC$44-AC46-150-Sheep!$R$355                                            )&lt;=0),"Wean-"&amp;AC45,""),"")
&amp;IFERROR(IF(AND((AC$44-AC46-150-Sheep!$R$356                                           )&gt;(AC$44-AD$44),(AC$44-AC46-150-Sheep!$R$356                                            )&lt;=0),"Alt1-"   &amp;AC45,""),"")
&amp;IFERROR(IF(AND((AC$44-AC46-150-Sheep!$R$357                                           )&gt;(AC$44-AD$44),(AC$44-AC46-150-Sheep!$R$357                                            )&lt;=0),"Alt2-"   &amp;AC45,""),"")</f>
        <v/>
      </c>
      <c r="AD47" s="267" t="str">
        <f xml:space="preserve">                    IF(AND((AD$44                                  -Sheep!$N$252                               )&gt;(AD$44-AE$44),(AD$44                                  -Sheep!$N$252                                )&lt;=0),"Born","")
&amp;                   IF(AND((AD$44-Sheep!$R$355-Sheep!$N$252                                )&gt;(AD$44-AE$44),(AD$44-Sheep!$R$355-Sheep!$N$252                                )&lt;=0),"WeanStd","")
&amp;                   IF(AND((AD$44-Sheep!$R$356-Sheep!$N$252                                )&gt;(AD$44-AE$44),(AD$44-Sheep!$R$356-Sheep!$N$252                                )&lt;=0),"WeanAlt1","")
&amp;                   IF(AND((AD$44-Sheep!$R$357-Sheep!$N$252                                )&gt;(AD$44-AE$44),(AD$44-Sheep!$R$357-Sheep!$N$252                                )&lt;=0),"WeanAlt2","")
&amp;IFERROR(IF(AND((AD$44-AD46                                                                                     )&gt;(AD$44-AE$44),(AD$44-AD46                                                                                     )&lt;=0),"Join-"    &amp;AD45,""),"")
&amp;IFERROR(IF(AND((AD$44-AD46-INDEX(Sheep!$V$362:$V$369,AD45,1))&gt;(AD$44-AE$44),(AD$44-AD46-INDEX(Sheep!$V$362:$V$369,AD45,1))&lt;=0),"Scan-"  &amp;AD45,""),"")
&amp;IFERROR(IF(AND((AD$44-AD46-150                                                                            )&gt;(AD$44-AE$44),(AD$44-AD46-150                                                                             )&lt;=0),"Birth-" &amp;AD45,""),"")
&amp;IFERROR(IF(AND((AD$44-AD46-150-Sheep!$R$355                                           )&gt;(AD$44-AE$44),(AD$44-AD46-150-Sheep!$R$355                                            )&lt;=0),"Wean-"&amp;AD45,""),"")
&amp;IFERROR(IF(AND((AD$44-AD46-150-Sheep!$R$356                                           )&gt;(AD$44-AE$44),(AD$44-AD46-150-Sheep!$R$356                                            )&lt;=0),"Alt1-"   &amp;AD45,""),"")
&amp;IFERROR(IF(AND((AD$44-AD46-150-Sheep!$R$357                                           )&gt;(AD$44-AE$44),(AD$44-AD46-150-Sheep!$R$357                                            )&lt;=0),"Alt2-"   &amp;AD45,""),"")</f>
        <v/>
      </c>
      <c r="AE47" s="267" t="str">
        <f xml:space="preserve">                    IF(AND((AE$44                                  -Sheep!$N$252                               )&gt;(AE$44-AF$44),(AE$44                                  -Sheep!$N$252                                )&lt;=0),"Born","")
&amp;                   IF(AND((AE$44-Sheep!$R$355-Sheep!$N$252                                )&gt;(AE$44-AF$44),(AE$44-Sheep!$R$355-Sheep!$N$252                                )&lt;=0),"WeanStd","")
&amp;                   IF(AND((AE$44-Sheep!$R$356-Sheep!$N$252                                )&gt;(AE$44-AF$44),(AE$44-Sheep!$R$356-Sheep!$N$252                                )&lt;=0),"WeanAlt1","")
&amp;                   IF(AND((AE$44-Sheep!$R$357-Sheep!$N$252                                )&gt;(AE$44-AF$44),(AE$44-Sheep!$R$357-Sheep!$N$252                                )&lt;=0),"WeanAlt2","")
&amp;IFERROR(IF(AND((AE$44-AE46                                                                                     )&gt;(AE$44-AF$44),(AE$44-AE46                                                                                     )&lt;=0),"Join-"    &amp;AE45,""),"")
&amp;IFERROR(IF(AND((AE$44-AE46-INDEX(Sheep!$V$362:$V$369,AE45,1))&gt;(AE$44-AF$44),(AE$44-AE46-INDEX(Sheep!$V$362:$V$369,AE45,1))&lt;=0),"Scan-"  &amp;AE45,""),"")
&amp;IFERROR(IF(AND((AE$44-AE46-150                                                                            )&gt;(AE$44-AF$44),(AE$44-AE46-150                                                                             )&lt;=0),"Birth-" &amp;AE45,""),"")
&amp;IFERROR(IF(AND((AE$44-AE46-150-Sheep!$R$355                                           )&gt;(AE$44-AF$44),(AE$44-AE46-150-Sheep!$R$355                                            )&lt;=0),"Wean-"&amp;AE45,""),"")
&amp;IFERROR(IF(AND((AE$44-AE46-150-Sheep!$R$356                                           )&gt;(AE$44-AF$44),(AE$44-AE46-150-Sheep!$R$356                                            )&lt;=0),"Alt1-"   &amp;AE45,""),"")
&amp;IFERROR(IF(AND((AE$44-AE46-150-Sheep!$R$357                                           )&gt;(AE$44-AF$44),(AE$44-AE46-150-Sheep!$R$357                                            )&lt;=0),"Alt2-"   &amp;AE45,""),"")</f>
        <v/>
      </c>
      <c r="AF47" s="267" t="str">
        <f xml:space="preserve">                    IF(AND((AF$44                                  -Sheep!$N$252                               )&gt;(AF$44-AG$44),(AF$44                                  -Sheep!$N$252                                )&lt;=0),"Born","")
&amp;                   IF(AND((AF$44-Sheep!$R$355-Sheep!$N$252                                )&gt;(AF$44-AG$44),(AF$44-Sheep!$R$355-Sheep!$N$252                                )&lt;=0),"WeanStd","")
&amp;                   IF(AND((AF$44-Sheep!$R$356-Sheep!$N$252                                )&gt;(AF$44-AG$44),(AF$44-Sheep!$R$356-Sheep!$N$252                                )&lt;=0),"WeanAlt1","")
&amp;                   IF(AND((AF$44-Sheep!$R$357-Sheep!$N$252                                )&gt;(AF$44-AG$44),(AF$44-Sheep!$R$357-Sheep!$N$252                                )&lt;=0),"WeanAlt2","")
&amp;IFERROR(IF(AND((AF$44-AF46                                                                                     )&gt;(AF$44-AG$44),(AF$44-AF46                                                                                     )&lt;=0),"Join-"    &amp;AF45,""),"")
&amp;IFERROR(IF(AND((AF$44-AF46-INDEX(Sheep!$V$362:$V$369,AF45,1))&gt;(AF$44-AG$44),(AF$44-AF46-INDEX(Sheep!$V$362:$V$369,AF45,1))&lt;=0),"Scan-"  &amp;AF45,""),"")
&amp;IFERROR(IF(AND((AF$44-AF46-150                                                                            )&gt;(AF$44-AG$44),(AF$44-AF46-150                                                                             )&lt;=0),"Birth-" &amp;AF45,""),"")
&amp;IFERROR(IF(AND((AF$44-AF46-150-Sheep!$R$355                                           )&gt;(AF$44-AG$44),(AF$44-AF46-150-Sheep!$R$355                                            )&lt;=0),"Wean-"&amp;AF45,""),"")
&amp;IFERROR(IF(AND((AF$44-AF46-150-Sheep!$R$356                                           )&gt;(AF$44-AG$44),(AF$44-AF46-150-Sheep!$R$356                                            )&lt;=0),"Alt1-"   &amp;AF45,""),"")
&amp;IFERROR(IF(AND((AF$44-AF46-150-Sheep!$R$357                                           )&gt;(AF$44-AG$44),(AF$44-AF46-150-Sheep!$R$357                                            )&lt;=0),"Alt2-"   &amp;AF45,""),"")</f>
        <v/>
      </c>
      <c r="AG47" s="267" t="str">
        <f xml:space="preserve">                    IF(AND((AG$44                                  -Sheep!$N$252                               )&gt;(AG$44-AH$44),(AG$44                                  -Sheep!$N$252                                )&lt;=0),"Born","")
&amp;                   IF(AND((AG$44-Sheep!$R$355-Sheep!$N$252                                )&gt;(AG$44-AH$44),(AG$44-Sheep!$R$355-Sheep!$N$252                                )&lt;=0),"WeanStd","")
&amp;                   IF(AND((AG$44-Sheep!$R$356-Sheep!$N$252                                )&gt;(AG$44-AH$44),(AG$44-Sheep!$R$356-Sheep!$N$252                                )&lt;=0),"WeanAlt1","")
&amp;                   IF(AND((AG$44-Sheep!$R$357-Sheep!$N$252                                )&gt;(AG$44-AH$44),(AG$44-Sheep!$R$357-Sheep!$N$252                                )&lt;=0),"WeanAlt2","")
&amp;IFERROR(IF(AND((AG$44-AG46                                                                                     )&gt;(AG$44-AH$44),(AG$44-AG46                                                                                     )&lt;=0),"Join-"    &amp;AG45,""),"")
&amp;IFERROR(IF(AND((AG$44-AG46-INDEX(Sheep!$V$362:$V$369,AG45,1))&gt;(AG$44-AH$44),(AG$44-AG46-INDEX(Sheep!$V$362:$V$369,AG45,1))&lt;=0),"Scan-"  &amp;AG45,""),"")
&amp;IFERROR(IF(AND((AG$44-AG46-150                                                                            )&gt;(AG$44-AH$44),(AG$44-AG46-150                                                                             )&lt;=0),"Birth-" &amp;AG45,""),"")
&amp;IFERROR(IF(AND((AG$44-AG46-150-Sheep!$R$355                                           )&gt;(AG$44-AH$44),(AG$44-AG46-150-Sheep!$R$355                                            )&lt;=0),"Wean-"&amp;AG45,""),"")
&amp;IFERROR(IF(AND((AG$44-AG46-150-Sheep!$R$356                                           )&gt;(AG$44-AH$44),(AG$44-AG46-150-Sheep!$R$356                                            )&lt;=0),"Alt1-"   &amp;AG45,""),"")
&amp;IFERROR(IF(AND((AG$44-AG46-150-Sheep!$R$357                                           )&gt;(AG$44-AH$44),(AG$44-AG46-150-Sheep!$R$357                                            )&lt;=0),"Alt2-"   &amp;AG45,""),"")</f>
        <v/>
      </c>
      <c r="AH47" s="267" t="str">
        <f xml:space="preserve">                    IF(AND((AH$44                                  -Sheep!$N$252                               )&gt;(AH$44-AI$44),(AH$44                                  -Sheep!$N$252                                )&lt;=0),"Born","")
&amp;                   IF(AND((AH$44-Sheep!$R$355-Sheep!$N$252                                )&gt;(AH$44-AI$44),(AH$44-Sheep!$R$355-Sheep!$N$252                                )&lt;=0),"WeanStd","")
&amp;                   IF(AND((AH$44-Sheep!$R$356-Sheep!$N$252                                )&gt;(AH$44-AI$44),(AH$44-Sheep!$R$356-Sheep!$N$252                                )&lt;=0),"WeanAlt1","")
&amp;                   IF(AND((AH$44-Sheep!$R$357-Sheep!$N$252                                )&gt;(AH$44-AI$44),(AH$44-Sheep!$R$357-Sheep!$N$252                                )&lt;=0),"WeanAlt2","")
&amp;IFERROR(IF(AND((AH$44-AH46                                                                                     )&gt;(AH$44-AI$44),(AH$44-AH46                                                                                     )&lt;=0),"Join-"    &amp;AH45,""),"")
&amp;IFERROR(IF(AND((AH$44-AH46-INDEX(Sheep!$V$362:$V$369,AH45,1))&gt;(AH$44-AI$44),(AH$44-AH46-INDEX(Sheep!$V$362:$V$369,AH45,1))&lt;=0),"Scan-"  &amp;AH45,""),"")
&amp;IFERROR(IF(AND((AH$44-AH46-150                                                                            )&gt;(AH$44-AI$44),(AH$44-AH46-150                                                                             )&lt;=0),"Birth-" &amp;AH45,""),"")
&amp;IFERROR(IF(AND((AH$44-AH46-150-Sheep!$R$355                                           )&gt;(AH$44-AI$44),(AH$44-AH46-150-Sheep!$R$355                                            )&lt;=0),"Wean-"&amp;AH45,""),"")
&amp;IFERROR(IF(AND((AH$44-AH46-150-Sheep!$R$356                                           )&gt;(AH$44-AI$44),(AH$44-AH46-150-Sheep!$R$356                                            )&lt;=0),"Alt1-"   &amp;AH45,""),"")
&amp;IFERROR(IF(AND((AH$44-AH46-150-Sheep!$R$357                                           )&gt;(AH$44-AI$44),(AH$44-AH46-150-Sheep!$R$357                                            )&lt;=0),"Alt2-"   &amp;AH45,""),"")</f>
        <v/>
      </c>
      <c r="AI47" s="267" t="str">
        <f xml:space="preserve">                    IF(AND((AI$44                                  -Sheep!$N$252                               )&gt;(AI$44-AJ$44),(AI$44                                  -Sheep!$N$252                                )&lt;=0),"Born","")
&amp;                   IF(AND((AI$44-Sheep!$R$355-Sheep!$N$252                                )&gt;(AI$44-AJ$44),(AI$44-Sheep!$R$355-Sheep!$N$252                                )&lt;=0),"WeanStd","")
&amp;                   IF(AND((AI$44-Sheep!$R$356-Sheep!$N$252                                )&gt;(AI$44-AJ$44),(AI$44-Sheep!$R$356-Sheep!$N$252                                )&lt;=0),"WeanAlt1","")
&amp;                   IF(AND((AI$44-Sheep!$R$357-Sheep!$N$252                                )&gt;(AI$44-AJ$44),(AI$44-Sheep!$R$357-Sheep!$N$252                                )&lt;=0),"WeanAlt2","")
&amp;IFERROR(IF(AND((AI$44-AI46                                                                                     )&gt;(AI$44-AJ$44),(AI$44-AI46                                                                                     )&lt;=0),"Join-"    &amp;AI45,""),"")
&amp;IFERROR(IF(AND((AI$44-AI46-INDEX(Sheep!$V$362:$V$369,AI45,1))&gt;(AI$44-AJ$44),(AI$44-AI46-INDEX(Sheep!$V$362:$V$369,AI45,1))&lt;=0),"Scan-"  &amp;AI45,""),"")
&amp;IFERROR(IF(AND((AI$44-AI46-150                                                                            )&gt;(AI$44-AJ$44),(AI$44-AI46-150                                                                             )&lt;=0),"Birth-" &amp;AI45,""),"")
&amp;IFERROR(IF(AND((AI$44-AI46-150-Sheep!$R$355                                           )&gt;(AI$44-AJ$44),(AI$44-AI46-150-Sheep!$R$355                                            )&lt;=0),"Wean-"&amp;AI45,""),"")
&amp;IFERROR(IF(AND((AI$44-AI46-150-Sheep!$R$356                                           )&gt;(AI$44-AJ$44),(AI$44-AI46-150-Sheep!$R$356                                            )&lt;=0),"Alt1-"   &amp;AI45,""),"")
&amp;IFERROR(IF(AND((AI$44-AI46-150-Sheep!$R$357                                           )&gt;(AI$44-AJ$44),(AI$44-AI46-150-Sheep!$R$357                                            )&lt;=0),"Alt2-"   &amp;AI45,""),"")</f>
        <v/>
      </c>
      <c r="AJ47" s="267" t="str">
        <f xml:space="preserve">                    IF(AND((AJ$44                                  -Sheep!$N$252                               )&gt;(AJ$44-AK$44),(AJ$44                                  -Sheep!$N$252                                )&lt;=0),"Born","")
&amp;                   IF(AND((AJ$44-Sheep!$R$355-Sheep!$N$252                                )&gt;(AJ$44-AK$44),(AJ$44-Sheep!$R$355-Sheep!$N$252                                )&lt;=0),"WeanStd","")
&amp;                   IF(AND((AJ$44-Sheep!$R$356-Sheep!$N$252                                )&gt;(AJ$44-AK$44),(AJ$44-Sheep!$R$356-Sheep!$N$252                                )&lt;=0),"WeanAlt1","")
&amp;                   IF(AND((AJ$44-Sheep!$R$357-Sheep!$N$252                                )&gt;(AJ$44-AK$44),(AJ$44-Sheep!$R$357-Sheep!$N$252                                )&lt;=0),"WeanAlt2","")
&amp;IFERROR(IF(AND((AJ$44-AJ46                                                                                     )&gt;(AJ$44-AK$44),(AJ$44-AJ46                                                                                     )&lt;=0),"Join-"    &amp;AJ45,""),"")
&amp;IFERROR(IF(AND((AJ$44-AJ46-INDEX(Sheep!$V$362:$V$369,AJ45,1))&gt;(AJ$44-AK$44),(AJ$44-AJ46-INDEX(Sheep!$V$362:$V$369,AJ45,1))&lt;=0),"Scan-"  &amp;AJ45,""),"")
&amp;IFERROR(IF(AND((AJ$44-AJ46-150                                                                            )&gt;(AJ$44-AK$44),(AJ$44-AJ46-150                                                                             )&lt;=0),"Birth-" &amp;AJ45,""),"")
&amp;IFERROR(IF(AND((AJ$44-AJ46-150-Sheep!$R$355                                           )&gt;(AJ$44-AK$44),(AJ$44-AJ46-150-Sheep!$R$355                                            )&lt;=0),"Wean-"&amp;AJ45,""),"")
&amp;IFERROR(IF(AND((AJ$44-AJ46-150-Sheep!$R$356                                           )&gt;(AJ$44-AK$44),(AJ$44-AJ46-150-Sheep!$R$356                                            )&lt;=0),"Alt1-"   &amp;AJ45,""),"")
&amp;IFERROR(IF(AND((AJ$44-AJ46-150-Sheep!$R$357                                           )&gt;(AJ$44-AK$44),(AJ$44-AJ46-150-Sheep!$R$357                                            )&lt;=0),"Alt2-"   &amp;AJ45,""),"")</f>
        <v/>
      </c>
      <c r="AK47" s="267" t="str">
        <f xml:space="preserve">                    IF(AND((AK$44                                  -Sheep!$N$252                               )&gt;(AK$44-AL$44),(AK$44                                  -Sheep!$N$252                                )&lt;=0),"Born","")
&amp;                   IF(AND((AK$44-Sheep!$R$355-Sheep!$N$252                                )&gt;(AK$44-AL$44),(AK$44-Sheep!$R$355-Sheep!$N$252                                )&lt;=0),"WeanStd","")
&amp;                   IF(AND((AK$44-Sheep!$R$356-Sheep!$N$252                                )&gt;(AK$44-AL$44),(AK$44-Sheep!$R$356-Sheep!$N$252                                )&lt;=0),"WeanAlt1","")
&amp;                   IF(AND((AK$44-Sheep!$R$357-Sheep!$N$252                                )&gt;(AK$44-AL$44),(AK$44-Sheep!$R$357-Sheep!$N$252                                )&lt;=0),"WeanAlt2","")
&amp;IFERROR(IF(AND((AK$44-AK46                                                                                     )&gt;(AK$44-AL$44),(AK$44-AK46                                                                                     )&lt;=0),"Join-"    &amp;AK45,""),"")
&amp;IFERROR(IF(AND((AK$44-AK46-INDEX(Sheep!$V$362:$V$369,AK45,1))&gt;(AK$44-AL$44),(AK$44-AK46-INDEX(Sheep!$V$362:$V$369,AK45,1))&lt;=0),"Scan-"  &amp;AK45,""),"")
&amp;IFERROR(IF(AND((AK$44-AK46-150                                                                            )&gt;(AK$44-AL$44),(AK$44-AK46-150                                                                             )&lt;=0),"Birth-" &amp;AK45,""),"")
&amp;IFERROR(IF(AND((AK$44-AK46-150-Sheep!$R$355                                           )&gt;(AK$44-AL$44),(AK$44-AK46-150-Sheep!$R$355                                            )&lt;=0),"Wean-"&amp;AK45,""),"")
&amp;IFERROR(IF(AND((AK$44-AK46-150-Sheep!$R$356                                           )&gt;(AK$44-AL$44),(AK$44-AK46-150-Sheep!$R$356                                            )&lt;=0),"Alt1-"   &amp;AK45,""),"")
&amp;IFERROR(IF(AND((AK$44-AK46-150-Sheep!$R$357                                           )&gt;(AK$44-AL$44),(AK$44-AK46-150-Sheep!$R$357                                            )&lt;=0),"Alt2-"   &amp;AK45,""),"")</f>
        <v/>
      </c>
      <c r="AL47" s="267" t="str">
        <f xml:space="preserve">                    IF(AND((AL$44                                  -Sheep!$N$252                               )&gt;(AL$44-AM$44),(AL$44                                  -Sheep!$N$252                                )&lt;=0),"Born","")
&amp;                   IF(AND((AL$44-Sheep!$R$355-Sheep!$N$252                                )&gt;(AL$44-AM$44),(AL$44-Sheep!$R$355-Sheep!$N$252                                )&lt;=0),"WeanStd","")
&amp;                   IF(AND((AL$44-Sheep!$R$356-Sheep!$N$252                                )&gt;(AL$44-AM$44),(AL$44-Sheep!$R$356-Sheep!$N$252                                )&lt;=0),"WeanAlt1","")
&amp;                   IF(AND((AL$44-Sheep!$R$357-Sheep!$N$252                                )&gt;(AL$44-AM$44),(AL$44-Sheep!$R$357-Sheep!$N$252                                )&lt;=0),"WeanAlt2","")
&amp;IFERROR(IF(AND((AL$44-AL46                                                                                     )&gt;(AL$44-AM$44),(AL$44-AL46                                                                                     )&lt;=0),"Join-"    &amp;AL45,""),"")
&amp;IFERROR(IF(AND((AL$44-AL46-INDEX(Sheep!$V$362:$V$369,AL45,1))&gt;(AL$44-AM$44),(AL$44-AL46-INDEX(Sheep!$V$362:$V$369,AL45,1))&lt;=0),"Scan-"  &amp;AL45,""),"")
&amp;IFERROR(IF(AND((AL$44-AL46-150                                                                            )&gt;(AL$44-AM$44),(AL$44-AL46-150                                                                             )&lt;=0),"Birth-" &amp;AL45,""),"")
&amp;IFERROR(IF(AND((AL$44-AL46-150-Sheep!$R$355                                           )&gt;(AL$44-AM$44),(AL$44-AL46-150-Sheep!$R$355                                            )&lt;=0),"Wean-"&amp;AL45,""),"")
&amp;IFERROR(IF(AND((AL$44-AL46-150-Sheep!$R$356                                           )&gt;(AL$44-AM$44),(AL$44-AL46-150-Sheep!$R$356                                            )&lt;=0),"Alt1-"   &amp;AL45,""),"")
&amp;IFERROR(IF(AND((AL$44-AL46-150-Sheep!$R$357                                           )&gt;(AL$44-AM$44),(AL$44-AL46-150-Sheep!$R$357                                            )&lt;=0),"Alt2-"   &amp;AL45,""),"")</f>
        <v/>
      </c>
      <c r="AM47" s="267" t="str">
        <f xml:space="preserve">                    IF(AND((AM$44                                  -Sheep!$N$252                               )&gt;(AM$44-AN$44),(AM$44                                  -Sheep!$N$252                                )&lt;=0),"Born","")
&amp;                   IF(AND((AM$44-Sheep!$R$355-Sheep!$N$252                                )&gt;(AM$44-AN$44),(AM$44-Sheep!$R$355-Sheep!$N$252                                )&lt;=0),"WeanStd","")
&amp;                   IF(AND((AM$44-Sheep!$R$356-Sheep!$N$252                                )&gt;(AM$44-AN$44),(AM$44-Sheep!$R$356-Sheep!$N$252                                )&lt;=0),"WeanAlt1","")
&amp;                   IF(AND((AM$44-Sheep!$R$357-Sheep!$N$252                                )&gt;(AM$44-AN$44),(AM$44-Sheep!$R$357-Sheep!$N$252                                )&lt;=0),"WeanAlt2","")
&amp;IFERROR(IF(AND((AM$44-AM46                                                                                     )&gt;(AM$44-AN$44),(AM$44-AM46                                                                                     )&lt;=0),"Join-"    &amp;AM45,""),"")
&amp;IFERROR(IF(AND((AM$44-AM46-INDEX(Sheep!$V$362:$V$369,AM45,1))&gt;(AM$44-AN$44),(AM$44-AM46-INDEX(Sheep!$V$362:$V$369,AM45,1))&lt;=0),"Scan-"  &amp;AM45,""),"")
&amp;IFERROR(IF(AND((AM$44-AM46-150                                                                            )&gt;(AM$44-AN$44),(AM$44-AM46-150                                                                             )&lt;=0),"Birth-" &amp;AM45,""),"")
&amp;IFERROR(IF(AND((AM$44-AM46-150-Sheep!$R$355                                           )&gt;(AM$44-AN$44),(AM$44-AM46-150-Sheep!$R$355                                            )&lt;=0),"Wean-"&amp;AM45,""),"")
&amp;IFERROR(IF(AND((AM$44-AM46-150-Sheep!$R$356                                           )&gt;(AM$44-AN$44),(AM$44-AM46-150-Sheep!$R$356                                            )&lt;=0),"Alt1-"   &amp;AM45,""),"")
&amp;IFERROR(IF(AND((AM$44-AM46-150-Sheep!$R$357                                           )&gt;(AM$44-AN$44),(AM$44-AM46-150-Sheep!$R$357                                            )&lt;=0),"Alt2-"   &amp;AM45,""),"")</f>
        <v/>
      </c>
      <c r="AN47" s="267" t="str">
        <f xml:space="preserve">                    IF(AND((AN$44                                  -Sheep!$N$252                               )&gt;(AN$44-AO$44),(AN$44                                  -Sheep!$N$252                                )&lt;=0),"Born","")
&amp;                   IF(AND((AN$44-Sheep!$R$355-Sheep!$N$252                                )&gt;(AN$44-AO$44),(AN$44-Sheep!$R$355-Sheep!$N$252                                )&lt;=0),"WeanStd","")
&amp;                   IF(AND((AN$44-Sheep!$R$356-Sheep!$N$252                                )&gt;(AN$44-AO$44),(AN$44-Sheep!$R$356-Sheep!$N$252                                )&lt;=0),"WeanAlt1","")
&amp;                   IF(AND((AN$44-Sheep!$R$357-Sheep!$N$252                                )&gt;(AN$44-AO$44),(AN$44-Sheep!$R$357-Sheep!$N$252                                )&lt;=0),"WeanAlt2","")
&amp;IFERROR(IF(AND((AN$44-AN46                                                                                     )&gt;(AN$44-AO$44),(AN$44-AN46                                                                                     )&lt;=0),"Join-"    &amp;AN45,""),"")
&amp;IFERROR(IF(AND((AN$44-AN46-INDEX(Sheep!$V$362:$V$369,AN45,1))&gt;(AN$44-AO$44),(AN$44-AN46-INDEX(Sheep!$V$362:$V$369,AN45,1))&lt;=0),"Scan-"  &amp;AN45,""),"")
&amp;IFERROR(IF(AND((AN$44-AN46-150                                                                            )&gt;(AN$44-AO$44),(AN$44-AN46-150                                                                             )&lt;=0),"Birth-" &amp;AN45,""),"")
&amp;IFERROR(IF(AND((AN$44-AN46-150-Sheep!$R$355                                           )&gt;(AN$44-AO$44),(AN$44-AN46-150-Sheep!$R$355                                            )&lt;=0),"Wean-"&amp;AN45,""),"")
&amp;IFERROR(IF(AND((AN$44-AN46-150-Sheep!$R$356                                           )&gt;(AN$44-AO$44),(AN$44-AN46-150-Sheep!$R$356                                            )&lt;=0),"Alt1-"   &amp;AN45,""),"")
&amp;IFERROR(IF(AND((AN$44-AN46-150-Sheep!$R$357                                           )&gt;(AN$44-AO$44),(AN$44-AN46-150-Sheep!$R$357                                            )&lt;=0),"Alt2-"   &amp;AN45,""),"")</f>
        <v/>
      </c>
      <c r="AO47" s="267" t="str">
        <f xml:space="preserve">                    IF(AND((AO$44                                  -Sheep!$N$252                               )&gt;(AO$44-AP$44),(AO$44                                  -Sheep!$N$252                                )&lt;=0),"Born","")
&amp;                   IF(AND((AO$44-Sheep!$R$355-Sheep!$N$252                                )&gt;(AO$44-AP$44),(AO$44-Sheep!$R$355-Sheep!$N$252                                )&lt;=0),"WeanStd","")
&amp;                   IF(AND((AO$44-Sheep!$R$356-Sheep!$N$252                                )&gt;(AO$44-AP$44),(AO$44-Sheep!$R$356-Sheep!$N$252                                )&lt;=0),"WeanAlt1","")
&amp;                   IF(AND((AO$44-Sheep!$R$357-Sheep!$N$252                                )&gt;(AO$44-AP$44),(AO$44-Sheep!$R$357-Sheep!$N$252                                )&lt;=0),"WeanAlt2","")
&amp;IFERROR(IF(AND((AO$44-AO46                                                                                     )&gt;(AO$44-AP$44),(AO$44-AO46                                                                                     )&lt;=0),"Join-"    &amp;AO45,""),"")
&amp;IFERROR(IF(AND((AO$44-AO46-INDEX(Sheep!$V$362:$V$369,AO45,1))&gt;(AO$44-AP$44),(AO$44-AO46-INDEX(Sheep!$V$362:$V$369,AO45,1))&lt;=0),"Scan-"  &amp;AO45,""),"")
&amp;IFERROR(IF(AND((AO$44-AO46-150                                                                            )&gt;(AO$44-AP$44),(AO$44-AO46-150                                                                             )&lt;=0),"Birth-" &amp;AO45,""),"")
&amp;IFERROR(IF(AND((AO$44-AO46-150-Sheep!$R$355                                           )&gt;(AO$44-AP$44),(AO$44-AO46-150-Sheep!$R$355                                            )&lt;=0),"Wean-"&amp;AO45,""),"")
&amp;IFERROR(IF(AND((AO$44-AO46-150-Sheep!$R$356                                           )&gt;(AO$44-AP$44),(AO$44-AO46-150-Sheep!$R$356                                            )&lt;=0),"Alt1-"   &amp;AO45,""),"")
&amp;IFERROR(IF(AND((AO$44-AO46-150-Sheep!$R$357                                           )&gt;(AO$44-AP$44),(AO$44-AO46-150-Sheep!$R$357                                            )&lt;=0),"Alt2-"   &amp;AO45,""),"")</f>
        <v>WeanStd</v>
      </c>
      <c r="AP47" s="267" t="str">
        <f xml:space="preserve">                    IF(AND((AP$44                                  -Sheep!$N$252                               )&gt;(AP$44-AQ$44),(AP$44                                  -Sheep!$N$252                                )&lt;=0),"Born","")
&amp;                   IF(AND((AP$44-Sheep!$R$355-Sheep!$N$252                                )&gt;(AP$44-AQ$44),(AP$44-Sheep!$R$355-Sheep!$N$252                                )&lt;=0),"WeanStd","")
&amp;                   IF(AND((AP$44-Sheep!$R$356-Sheep!$N$252                                )&gt;(AP$44-AQ$44),(AP$44-Sheep!$R$356-Sheep!$N$252                                )&lt;=0),"WeanAlt1","")
&amp;                   IF(AND((AP$44-Sheep!$R$357-Sheep!$N$252                                )&gt;(AP$44-AQ$44),(AP$44-Sheep!$R$357-Sheep!$N$252                                )&lt;=0),"WeanAlt2","")
&amp;IFERROR(IF(AND((AP$44-AP46                                                                                     )&gt;(AP$44-AQ$44),(AP$44-AP46                                                                                     )&lt;=0),"Join-"    &amp;AP45,""),"")
&amp;IFERROR(IF(AND((AP$44-AP46-INDEX(Sheep!$V$362:$V$369,AP45,1))&gt;(AP$44-AQ$44),(AP$44-AP46-INDEX(Sheep!$V$362:$V$369,AP45,1))&lt;=0),"Scan-"  &amp;AP45,""),"")
&amp;IFERROR(IF(AND((AP$44-AP46-150                                                                            )&gt;(AP$44-AQ$44),(AP$44-AP46-150                                                                             )&lt;=0),"Birth-" &amp;AP45,""),"")
&amp;IFERROR(IF(AND((AP$44-AP46-150-Sheep!$R$355                                           )&gt;(AP$44-AQ$44),(AP$44-AP46-150-Sheep!$R$355                                            )&lt;=0),"Wean-"&amp;AP45,""),"")
&amp;IFERROR(IF(AND((AP$44-AP46-150-Sheep!$R$356                                           )&gt;(AP$44-AQ$44),(AP$44-AP46-150-Sheep!$R$356                                            )&lt;=0),"Alt1-"   &amp;AP45,""),"")
&amp;IFERROR(IF(AND((AP$44-AP46-150-Sheep!$R$357                                           )&gt;(AP$44-AQ$44),(AP$44-AP46-150-Sheep!$R$357                                            )&lt;=0),"Alt2-"   &amp;AP45,""),"")</f>
        <v/>
      </c>
      <c r="AQ47" s="267" t="str">
        <f xml:space="preserve">                    IF(AND((AQ$44                                  -Sheep!$N$252                               )&gt;(AQ$44-AR$44),(AQ$44                                  -Sheep!$N$252                                )&lt;=0),"Born","")
&amp;                   IF(AND((AQ$44-Sheep!$R$355-Sheep!$N$252                                )&gt;(AQ$44-AR$44),(AQ$44-Sheep!$R$355-Sheep!$N$252                                )&lt;=0),"WeanStd","")
&amp;                   IF(AND((AQ$44-Sheep!$R$356-Sheep!$N$252                                )&gt;(AQ$44-AR$44),(AQ$44-Sheep!$R$356-Sheep!$N$252                                )&lt;=0),"WeanAlt1","")
&amp;                   IF(AND((AQ$44-Sheep!$R$357-Sheep!$N$252                                )&gt;(AQ$44-AR$44),(AQ$44-Sheep!$R$357-Sheep!$N$252                                )&lt;=0),"WeanAlt2","")
&amp;IFERROR(IF(AND((AQ$44-AQ46                                                                                     )&gt;(AQ$44-AR$44),(AQ$44-AQ46                                                                                     )&lt;=0),"Join-"    &amp;AQ45,""),"")
&amp;IFERROR(IF(AND((AQ$44-AQ46-INDEX(Sheep!$V$362:$V$369,AQ45,1))&gt;(AQ$44-AR$44),(AQ$44-AQ46-INDEX(Sheep!$V$362:$V$369,AQ45,1))&lt;=0),"Scan-"  &amp;AQ45,""),"")
&amp;IFERROR(IF(AND((AQ$44-AQ46-150                                                                            )&gt;(AQ$44-AR$44),(AQ$44-AQ46-150                                                                             )&lt;=0),"Birth-" &amp;AQ45,""),"")
&amp;IFERROR(IF(AND((AQ$44-AQ46-150-Sheep!$R$355                                           )&gt;(AQ$44-AR$44),(AQ$44-AQ46-150-Sheep!$R$355                                            )&lt;=0),"Wean-"&amp;AQ45,""),"")
&amp;IFERROR(IF(AND((AQ$44-AQ46-150-Sheep!$R$356                                           )&gt;(AQ$44-AR$44),(AQ$44-AQ46-150-Sheep!$R$356                                            )&lt;=0),"Alt1-"   &amp;AQ45,""),"")
&amp;IFERROR(IF(AND((AQ$44-AQ46-150-Sheep!$R$357                                           )&gt;(AQ$44-AR$44),(AQ$44-AQ46-150-Sheep!$R$357                                            )&lt;=0),"Alt2-"   &amp;AQ45,""),"")</f>
        <v/>
      </c>
      <c r="AR47" s="267" t="str">
        <f xml:space="preserve">                    IF(AND((AR$44                                  -Sheep!$N$252                               )&gt;(AR$44-AS$44),(AR$44                                  -Sheep!$N$252                                )&lt;=0),"Born","")
&amp;                   IF(AND((AR$44-Sheep!$R$355-Sheep!$N$252                                )&gt;(AR$44-AS$44),(AR$44-Sheep!$R$355-Sheep!$N$252                                )&lt;=0),"WeanStd","")
&amp;                   IF(AND((AR$44-Sheep!$R$356-Sheep!$N$252                                )&gt;(AR$44-AS$44),(AR$44-Sheep!$R$356-Sheep!$N$252                                )&lt;=0),"WeanAlt1","")
&amp;                   IF(AND((AR$44-Sheep!$R$357-Sheep!$N$252                                )&gt;(AR$44-AS$44),(AR$44-Sheep!$R$357-Sheep!$N$252                                )&lt;=0),"WeanAlt2","")
&amp;IFERROR(IF(AND((AR$44-AR46                                                                                     )&gt;(AR$44-AS$44),(AR$44-AR46                                                                                     )&lt;=0),"Join-"    &amp;AR45,""),"")
&amp;IFERROR(IF(AND((AR$44-AR46-INDEX(Sheep!$V$362:$V$369,AR45,1))&gt;(AR$44-AS$44),(AR$44-AR46-INDEX(Sheep!$V$362:$V$369,AR45,1))&lt;=0),"Scan-"  &amp;AR45,""),"")
&amp;IFERROR(IF(AND((AR$44-AR46-150                                                                            )&gt;(AR$44-AS$44),(AR$44-AR46-150                                                                             )&lt;=0),"Birth-" &amp;AR45,""),"")
&amp;IFERROR(IF(AND((AR$44-AR46-150-Sheep!$R$355                                           )&gt;(AR$44-AS$44),(AR$44-AR46-150-Sheep!$R$355                                            )&lt;=0),"Wean-"&amp;AR45,""),"")
&amp;IFERROR(IF(AND((AR$44-AR46-150-Sheep!$R$356                                           )&gt;(AR$44-AS$44),(AR$44-AR46-150-Sheep!$R$356                                            )&lt;=0),"Alt1-"   &amp;AR45,""),"")
&amp;IFERROR(IF(AND((AR$44-AR46-150-Sheep!$R$357                                           )&gt;(AR$44-AS$44),(AR$44-AR46-150-Sheep!$R$357                                            )&lt;=0),"Alt2-"   &amp;AR45,""),"")</f>
        <v/>
      </c>
      <c r="AS47" s="267" t="str">
        <f xml:space="preserve">                    IF(AND((AS$44                                  -Sheep!$N$252                               )&gt;(AS$44-AT$44),(AS$44                                  -Sheep!$N$252                                )&lt;=0),"Born","")
&amp;                   IF(AND((AS$44-Sheep!$R$355-Sheep!$N$252                                )&gt;(AS$44-AT$44),(AS$44-Sheep!$R$355-Sheep!$N$252                                )&lt;=0),"WeanStd","")
&amp;                   IF(AND((AS$44-Sheep!$R$356-Sheep!$N$252                                )&gt;(AS$44-AT$44),(AS$44-Sheep!$R$356-Sheep!$N$252                                )&lt;=0),"WeanAlt1","")
&amp;                   IF(AND((AS$44-Sheep!$R$357-Sheep!$N$252                                )&gt;(AS$44-AT$44),(AS$44-Sheep!$R$357-Sheep!$N$252                                )&lt;=0),"WeanAlt2","")
&amp;IFERROR(IF(AND((AS$44-AS46                                                                                     )&gt;(AS$44-AT$44),(AS$44-AS46                                                                                     )&lt;=0),"Join-"    &amp;AS45,""),"")
&amp;IFERROR(IF(AND((AS$44-AS46-INDEX(Sheep!$V$362:$V$369,AS45,1))&gt;(AS$44-AT$44),(AS$44-AS46-INDEX(Sheep!$V$362:$V$369,AS45,1))&lt;=0),"Scan-"  &amp;AS45,""),"")
&amp;IFERROR(IF(AND((AS$44-AS46-150                                                                            )&gt;(AS$44-AT$44),(AS$44-AS46-150                                                                             )&lt;=0),"Birth-" &amp;AS45,""),"")
&amp;IFERROR(IF(AND((AS$44-AS46-150-Sheep!$R$355                                           )&gt;(AS$44-AT$44),(AS$44-AS46-150-Sheep!$R$355                                            )&lt;=0),"Wean-"&amp;AS45,""),"")
&amp;IFERROR(IF(AND((AS$44-AS46-150-Sheep!$R$356                                           )&gt;(AS$44-AT$44),(AS$44-AS46-150-Sheep!$R$356                                            )&lt;=0),"Alt1-"   &amp;AS45,""),"")
&amp;IFERROR(IF(AND((AS$44-AS46-150-Sheep!$R$357                                           )&gt;(AS$44-AT$44),(AS$44-AS46-150-Sheep!$R$357                                            )&lt;=0),"Alt2-"   &amp;AS45,""),"")</f>
        <v>WeanAlt1</v>
      </c>
      <c r="AT47" s="267" t="str">
        <f xml:space="preserve">                    IF(AND((AT$44                                  -Sheep!$N$252                               )&gt;(AT$44-AU$44),(AT$44                                  -Sheep!$N$252                                )&lt;=0),"Born","")
&amp;                   IF(AND((AT$44-Sheep!$R$355-Sheep!$N$252                                )&gt;(AT$44-AU$44),(AT$44-Sheep!$R$355-Sheep!$N$252                                )&lt;=0),"WeanStd","")
&amp;                   IF(AND((AT$44-Sheep!$R$356-Sheep!$N$252                                )&gt;(AT$44-AU$44),(AT$44-Sheep!$R$356-Sheep!$N$252                                )&lt;=0),"WeanAlt1","")
&amp;                   IF(AND((AT$44-Sheep!$R$357-Sheep!$N$252                                )&gt;(AT$44-AU$44),(AT$44-Sheep!$R$357-Sheep!$N$252                                )&lt;=0),"WeanAlt2","")
&amp;IFERROR(IF(AND((AT$44-AT46                                                                                     )&gt;(AT$44-AU$44),(AT$44-AT46                                                                                     )&lt;=0),"Join-"    &amp;AT45,""),"")
&amp;IFERROR(IF(AND((AT$44-AT46-INDEX(Sheep!$V$362:$V$369,AT45,1))&gt;(AT$44-AU$44),(AT$44-AT46-INDEX(Sheep!$V$362:$V$369,AT45,1))&lt;=0),"Scan-"  &amp;AT45,""),"")
&amp;IFERROR(IF(AND((AT$44-AT46-150                                                                            )&gt;(AT$44-AU$44),(AT$44-AT46-150                                                                             )&lt;=0),"Birth-" &amp;AT45,""),"")
&amp;IFERROR(IF(AND((AT$44-AT46-150-Sheep!$R$355                                           )&gt;(AT$44-AU$44),(AT$44-AT46-150-Sheep!$R$355                                            )&lt;=0),"Wean-"&amp;AT45,""),"")
&amp;IFERROR(IF(AND((AT$44-AT46-150-Sheep!$R$356                                           )&gt;(AT$44-AU$44),(AT$44-AT46-150-Sheep!$R$356                                            )&lt;=0),"Alt1-"   &amp;AT45,""),"")
&amp;IFERROR(IF(AND((AT$44-AT46-150-Sheep!$R$357                                           )&gt;(AT$44-AU$44),(AT$44-AT46-150-Sheep!$R$357                                            )&lt;=0),"Alt2-"   &amp;AT45,""),"")</f>
        <v/>
      </c>
      <c r="AU47" s="267" t="str">
        <f xml:space="preserve">                    IF(AND((AU$44                                  -Sheep!$N$252                               )&gt;(AU$44-AV$44),(AU$44                                  -Sheep!$N$252                                )&lt;=0),"Born","")
&amp;                   IF(AND((AU$44-Sheep!$R$355-Sheep!$N$252                                )&gt;(AU$44-AV$44),(AU$44-Sheep!$R$355-Sheep!$N$252                                )&lt;=0),"WeanStd","")
&amp;                   IF(AND((AU$44-Sheep!$R$356-Sheep!$N$252                                )&gt;(AU$44-AV$44),(AU$44-Sheep!$R$356-Sheep!$N$252                                )&lt;=0),"WeanAlt1","")
&amp;                   IF(AND((AU$44-Sheep!$R$357-Sheep!$N$252                                )&gt;(AU$44-AV$44),(AU$44-Sheep!$R$357-Sheep!$N$252                                )&lt;=0),"WeanAlt2","")
&amp;IFERROR(IF(AND((AU$44-AU46                                                                                     )&gt;(AU$44-AV$44),(AU$44-AU46                                                                                     )&lt;=0),"Join-"    &amp;AU45,""),"")
&amp;IFERROR(IF(AND((AU$44-AU46-INDEX(Sheep!$V$362:$V$369,AU45,1))&gt;(AU$44-AV$44),(AU$44-AU46-INDEX(Sheep!$V$362:$V$369,AU45,1))&lt;=0),"Scan-"  &amp;AU45,""),"")
&amp;IFERROR(IF(AND((AU$44-AU46-150                                                                            )&gt;(AU$44-AV$44),(AU$44-AU46-150                                                                             )&lt;=0),"Birth-" &amp;AU45,""),"")
&amp;IFERROR(IF(AND((AU$44-AU46-150-Sheep!$R$355                                           )&gt;(AU$44-AV$44),(AU$44-AU46-150-Sheep!$R$355                                            )&lt;=0),"Wean-"&amp;AU45,""),"")
&amp;IFERROR(IF(AND((AU$44-AU46-150-Sheep!$R$356                                           )&gt;(AU$44-AV$44),(AU$44-AU46-150-Sheep!$R$356                                            )&lt;=0),"Alt1-"   &amp;AU45,""),"")
&amp;IFERROR(IF(AND((AU$44-AU46-150-Sheep!$R$357                                           )&gt;(AU$44-AV$44),(AU$44-AU46-150-Sheep!$R$357                                            )&lt;=0),"Alt2-"   &amp;AU45,""),"")</f>
        <v/>
      </c>
      <c r="AV47" s="267" t="str">
        <f xml:space="preserve">                    IF(AND((AV$44                                  -Sheep!$N$252                               )&gt;(AV$44-AW$44),(AV$44                                  -Sheep!$N$252                                )&lt;=0),"Born","")
&amp;                   IF(AND((AV$44-Sheep!$R$355-Sheep!$N$252                                )&gt;(AV$44-AW$44),(AV$44-Sheep!$R$355-Sheep!$N$252                                )&lt;=0),"WeanStd","")
&amp;                   IF(AND((AV$44-Sheep!$R$356-Sheep!$N$252                                )&gt;(AV$44-AW$44),(AV$44-Sheep!$R$356-Sheep!$N$252                                )&lt;=0),"WeanAlt1","")
&amp;                   IF(AND((AV$44-Sheep!$R$357-Sheep!$N$252                                )&gt;(AV$44-AW$44),(AV$44-Sheep!$R$357-Sheep!$N$252                                )&lt;=0),"WeanAlt2","")
&amp;IFERROR(IF(AND((AV$44-AV46                                                                                     )&gt;(AV$44-AW$44),(AV$44-AV46                                                                                     )&lt;=0),"Join-"    &amp;AV45,""),"")
&amp;IFERROR(IF(AND((AV$44-AV46-INDEX(Sheep!$V$362:$V$369,AV45,1))&gt;(AV$44-AW$44),(AV$44-AV46-INDEX(Sheep!$V$362:$V$369,AV45,1))&lt;=0),"Scan-"  &amp;AV45,""),"")
&amp;IFERROR(IF(AND((AV$44-AV46-150                                                                            )&gt;(AV$44-AW$44),(AV$44-AV46-150                                                                             )&lt;=0),"Birth-" &amp;AV45,""),"")
&amp;IFERROR(IF(AND((AV$44-AV46-150-Sheep!$R$355                                           )&gt;(AV$44-AW$44),(AV$44-AV46-150-Sheep!$R$355                                            )&lt;=0),"Wean-"&amp;AV45,""),"")
&amp;IFERROR(IF(AND((AV$44-AV46-150-Sheep!$R$356                                           )&gt;(AV$44-AW$44),(AV$44-AV46-150-Sheep!$R$356                                            )&lt;=0),"Alt1-"   &amp;AV45,""),"")
&amp;IFERROR(IF(AND((AV$44-AV46-150-Sheep!$R$357                                           )&gt;(AV$44-AW$44),(AV$44-AV46-150-Sheep!$R$357                                            )&lt;=0),"Alt2-"   &amp;AV45,""),"")</f>
        <v/>
      </c>
      <c r="AW47" s="267" t="str">
        <f xml:space="preserve">                    IF(AND((AW$44                                  -Sheep!$N$252                               )&gt;(AW$44-AX$44),(AW$44                                  -Sheep!$N$252                                )&lt;=0),"Born","")
&amp;                   IF(AND((AW$44-Sheep!$R$355-Sheep!$N$252                                )&gt;(AW$44-AX$44),(AW$44-Sheep!$R$355-Sheep!$N$252                                )&lt;=0),"WeanStd","")
&amp;                   IF(AND((AW$44-Sheep!$R$356-Sheep!$N$252                                )&gt;(AW$44-AX$44),(AW$44-Sheep!$R$356-Sheep!$N$252                                )&lt;=0),"WeanAlt1","")
&amp;                   IF(AND((AW$44-Sheep!$R$357-Sheep!$N$252                                )&gt;(AW$44-AX$44),(AW$44-Sheep!$R$357-Sheep!$N$252                                )&lt;=0),"WeanAlt2","")
&amp;IFERROR(IF(AND((AW$44-AW46                                                                                     )&gt;(AW$44-AX$44),(AW$44-AW46                                                                                     )&lt;=0),"Join-"    &amp;AW45,""),"")
&amp;IFERROR(IF(AND((AW$44-AW46-INDEX(Sheep!$V$362:$V$369,AW45,1))&gt;(AW$44-AX$44),(AW$44-AW46-INDEX(Sheep!$V$362:$V$369,AW45,1))&lt;=0),"Scan-"  &amp;AW45,""),"")
&amp;IFERROR(IF(AND((AW$44-AW46-150                                                                            )&gt;(AW$44-AX$44),(AW$44-AW46-150                                                                             )&lt;=0),"Birth-" &amp;AW45,""),"")
&amp;IFERROR(IF(AND((AW$44-AW46-150-Sheep!$R$355                                           )&gt;(AW$44-AX$44),(AW$44-AW46-150-Sheep!$R$355                                            )&lt;=0),"Wean-"&amp;AW45,""),"")
&amp;IFERROR(IF(AND((AW$44-AW46-150-Sheep!$R$356                                           )&gt;(AW$44-AX$44),(AW$44-AW46-150-Sheep!$R$356                                            )&lt;=0),"Alt1-"   &amp;AW45,""),"")
&amp;IFERROR(IF(AND((AW$44-AW46-150-Sheep!$R$357                                           )&gt;(AW$44-AX$44),(AW$44-AW46-150-Sheep!$R$357                                            )&lt;=0),"Alt2-"   &amp;AW45,""),"")</f>
        <v>WeanAlt2</v>
      </c>
      <c r="AX47" s="267" t="str">
        <f xml:space="preserve">                    IF(AND((AX$44                                  -Sheep!$N$252                               )&gt;(AX$44-AY$44),(AX$44                                  -Sheep!$N$252                                )&lt;=0),"Born","")
&amp;                   IF(AND((AX$44-Sheep!$R$355-Sheep!$N$252                                )&gt;(AX$44-AY$44),(AX$44-Sheep!$R$355-Sheep!$N$252                                )&lt;=0),"WeanStd","")
&amp;                   IF(AND((AX$44-Sheep!$R$356-Sheep!$N$252                                )&gt;(AX$44-AY$44),(AX$44-Sheep!$R$356-Sheep!$N$252                                )&lt;=0),"WeanAlt1","")
&amp;                   IF(AND((AX$44-Sheep!$R$357-Sheep!$N$252                                )&gt;(AX$44-AY$44),(AX$44-Sheep!$R$357-Sheep!$N$252                                )&lt;=0),"WeanAlt2","")
&amp;IFERROR(IF(AND((AX$44-AX46                                                                                     )&gt;(AX$44-AY$44),(AX$44-AX46                                                                                     )&lt;=0),"Join-"    &amp;AX45,""),"")
&amp;IFERROR(IF(AND((AX$44-AX46-INDEX(Sheep!$V$362:$V$369,AX45,1))&gt;(AX$44-AY$44),(AX$44-AX46-INDEX(Sheep!$V$362:$V$369,AX45,1))&lt;=0),"Scan-"  &amp;AX45,""),"")
&amp;IFERROR(IF(AND((AX$44-AX46-150                                                                            )&gt;(AX$44-AY$44),(AX$44-AX46-150                                                                             )&lt;=0),"Birth-" &amp;AX45,""),"")
&amp;IFERROR(IF(AND((AX$44-AX46-150-Sheep!$R$355                                           )&gt;(AX$44-AY$44),(AX$44-AX46-150-Sheep!$R$355                                            )&lt;=0),"Wean-"&amp;AX45,""),"")
&amp;IFERROR(IF(AND((AX$44-AX46-150-Sheep!$R$356                                           )&gt;(AX$44-AY$44),(AX$44-AX46-150-Sheep!$R$356                                            )&lt;=0),"Alt1-"   &amp;AX45,""),"")
&amp;IFERROR(IF(AND((AX$44-AX46-150-Sheep!$R$357                                           )&gt;(AX$44-AY$44),(AX$44-AX46-150-Sheep!$R$357                                            )&lt;=0),"Alt2-"   &amp;AX45,""),"")</f>
        <v/>
      </c>
      <c r="AY47" s="267" t="str">
        <f xml:space="preserve">                    IF(AND((AY$44                                  -Sheep!$N$252                               )&gt;(AY$44-AZ$44),(AY$44                                  -Sheep!$N$252                                )&lt;=0),"Born","")
&amp;                   IF(AND((AY$44-Sheep!$R$355-Sheep!$N$252                                )&gt;(AY$44-AZ$44),(AY$44-Sheep!$R$355-Sheep!$N$252                                )&lt;=0),"WeanStd","")
&amp;                   IF(AND((AY$44-Sheep!$R$356-Sheep!$N$252                                )&gt;(AY$44-AZ$44),(AY$44-Sheep!$R$356-Sheep!$N$252                                )&lt;=0),"WeanAlt1","")
&amp;                   IF(AND((AY$44-Sheep!$R$357-Sheep!$N$252                                )&gt;(AY$44-AZ$44),(AY$44-Sheep!$R$357-Sheep!$N$252                                )&lt;=0),"WeanAlt2","")
&amp;IFERROR(IF(AND((AY$44-AY46                                                                                     )&gt;(AY$44-AZ$44),(AY$44-AY46                                                                                     )&lt;=0),"Join-"    &amp;AY45,""),"")
&amp;IFERROR(IF(AND((AY$44-AY46-INDEX(Sheep!$V$362:$V$369,AY45,1))&gt;(AY$44-AZ$44),(AY$44-AY46-INDEX(Sheep!$V$362:$V$369,AY45,1))&lt;=0),"Scan-"  &amp;AY45,""),"")
&amp;IFERROR(IF(AND((AY$44-AY46-150                                                                            )&gt;(AY$44-AZ$44),(AY$44-AY46-150                                                                             )&lt;=0),"Birth-" &amp;AY45,""),"")
&amp;IFERROR(IF(AND((AY$44-AY46-150-Sheep!$R$355                                           )&gt;(AY$44-AZ$44),(AY$44-AY46-150-Sheep!$R$355                                            )&lt;=0),"Wean-"&amp;AY45,""),"")
&amp;IFERROR(IF(AND((AY$44-AY46-150-Sheep!$R$356                                           )&gt;(AY$44-AZ$44),(AY$44-AY46-150-Sheep!$R$356                                            )&lt;=0),"Alt1-"   &amp;AY45,""),"")
&amp;IFERROR(IF(AND((AY$44-AY46-150-Sheep!$R$357                                           )&gt;(AY$44-AZ$44),(AY$44-AY46-150-Sheep!$R$357                                            )&lt;=0),"Alt2-"   &amp;AY45,""),"")</f>
        <v/>
      </c>
      <c r="AZ47" s="267" t="str">
        <f xml:space="preserve">                    IF(AND((AZ$44                                  -Sheep!$N$252                               )&gt;(AZ$44-BA$44),(AZ$44                                  -Sheep!$N$252                                )&lt;=0),"Born","")
&amp;                   IF(AND((AZ$44-Sheep!$R$355-Sheep!$N$252                                )&gt;(AZ$44-BA$44),(AZ$44-Sheep!$R$355-Sheep!$N$252                                )&lt;=0),"WeanStd","")
&amp;                   IF(AND((AZ$44-Sheep!$R$356-Sheep!$N$252                                )&gt;(AZ$44-BA$44),(AZ$44-Sheep!$R$356-Sheep!$N$252                                )&lt;=0),"WeanAlt1","")
&amp;                   IF(AND((AZ$44-Sheep!$R$357-Sheep!$N$252                                )&gt;(AZ$44-BA$44),(AZ$44-Sheep!$R$357-Sheep!$N$252                                )&lt;=0),"WeanAlt2","")
&amp;IFERROR(IF(AND((AZ$44-AZ46                                                                                     )&gt;(AZ$44-BA$44),(AZ$44-AZ46                                                                                     )&lt;=0),"Join-"    &amp;AZ45,""),"")
&amp;IFERROR(IF(AND((AZ$44-AZ46-INDEX(Sheep!$V$362:$V$369,AZ45,1))&gt;(AZ$44-BA$44),(AZ$44-AZ46-INDEX(Sheep!$V$362:$V$369,AZ45,1))&lt;=0),"Scan-"  &amp;AZ45,""),"")
&amp;IFERROR(IF(AND((AZ$44-AZ46-150                                                                            )&gt;(AZ$44-BA$44),(AZ$44-AZ46-150                                                                             )&lt;=0),"Birth-" &amp;AZ45,""),"")
&amp;IFERROR(IF(AND((AZ$44-AZ46-150-Sheep!$R$355                                           )&gt;(AZ$44-BA$44),(AZ$44-AZ46-150-Sheep!$R$355                                            )&lt;=0),"Wean-"&amp;AZ45,""),"")
&amp;IFERROR(IF(AND((AZ$44-AZ46-150-Sheep!$R$356                                           )&gt;(AZ$44-BA$44),(AZ$44-AZ46-150-Sheep!$R$356                                            )&lt;=0),"Alt1-"   &amp;AZ45,""),"")
&amp;IFERROR(IF(AND((AZ$44-AZ46-150-Sheep!$R$357                                           )&gt;(AZ$44-BA$44),(AZ$44-AZ46-150-Sheep!$R$357                                            )&lt;=0),"Alt2-"   &amp;AZ45,""),"")</f>
        <v/>
      </c>
      <c r="BA47" s="267" t="str">
        <f xml:space="preserve">                    IF(AND((BA$44                                  -Sheep!$N$252                               )&gt;(BA$44-BB$44),(BA$44                                  -Sheep!$N$252                                )&lt;=0),"Born","")
&amp;                   IF(AND((BA$44-Sheep!$R$355-Sheep!$N$252                                )&gt;(BA$44-BB$44),(BA$44-Sheep!$R$355-Sheep!$N$252                                )&lt;=0),"WeanStd","")
&amp;                   IF(AND((BA$44-Sheep!$R$356-Sheep!$N$252                                )&gt;(BA$44-BB$44),(BA$44-Sheep!$R$356-Sheep!$N$252                                )&lt;=0),"WeanAlt1","")
&amp;                   IF(AND((BA$44-Sheep!$R$357-Sheep!$N$252                                )&gt;(BA$44-BB$44),(BA$44-Sheep!$R$357-Sheep!$N$252                                )&lt;=0),"WeanAlt2","")
&amp;IFERROR(IF(AND((BA$44-BA46                                                                                     )&gt;(BA$44-BB$44),(BA$44-BA46                                                                                     )&lt;=0),"Join-"    &amp;BA45,""),"")
&amp;IFERROR(IF(AND((BA$44-BA46-INDEX(Sheep!$V$362:$V$369,BA45,1))&gt;(BA$44-BB$44),(BA$44-BA46-INDEX(Sheep!$V$362:$V$369,BA45,1))&lt;=0),"Scan-"  &amp;BA45,""),"")
&amp;IFERROR(IF(AND((BA$44-BA46-150                                                                            )&gt;(BA$44-BB$44),(BA$44-BA46-150                                                                             )&lt;=0),"Birth-" &amp;BA45,""),"")
&amp;IFERROR(IF(AND((BA$44-BA46-150-Sheep!$R$355                                           )&gt;(BA$44-BB$44),(BA$44-BA46-150-Sheep!$R$355                                            )&lt;=0),"Wean-"&amp;BA45,""),"")
&amp;IFERROR(IF(AND((BA$44-BA46-150-Sheep!$R$356                                           )&gt;(BA$44-BB$44),(BA$44-BA46-150-Sheep!$R$356                                            )&lt;=0),"Alt1-"   &amp;BA45,""),"")
&amp;IFERROR(IF(AND((BA$44-BA46-150-Sheep!$R$357                                           )&gt;(BA$44-BB$44),(BA$44-BA46-150-Sheep!$R$357                                            )&lt;=0),"Alt2-"   &amp;BA45,""),"")</f>
        <v/>
      </c>
      <c r="BB47" s="267" t="str">
        <f xml:space="preserve">                    IF(AND((BB$44                                  -Sheep!$N$252                               )&gt;(BB$44-BC$44),(BB$44                                  -Sheep!$N$252                                )&lt;=0),"Born","")
&amp;                   IF(AND((BB$44-Sheep!$R$355-Sheep!$N$252                                )&gt;(BB$44-BC$44),(BB$44-Sheep!$R$355-Sheep!$N$252                                )&lt;=0),"WeanStd","")
&amp;                   IF(AND((BB$44-Sheep!$R$356-Sheep!$N$252                                )&gt;(BB$44-BC$44),(BB$44-Sheep!$R$356-Sheep!$N$252                                )&lt;=0),"WeanAlt1","")
&amp;                   IF(AND((BB$44-Sheep!$R$357-Sheep!$N$252                                )&gt;(BB$44-BC$44),(BB$44-Sheep!$R$357-Sheep!$N$252                                )&lt;=0),"WeanAlt2","")
&amp;IFERROR(IF(AND((BB$44-BB46                                                                                     )&gt;(BB$44-BC$44),(BB$44-BB46                                                                                     )&lt;=0),"Join-"    &amp;BB45,""),"")
&amp;IFERROR(IF(AND((BB$44-BB46-INDEX(Sheep!$V$362:$V$369,BB45,1))&gt;(BB$44-BC$44),(BB$44-BB46-INDEX(Sheep!$V$362:$V$369,BB45,1))&lt;=0),"Scan-"  &amp;BB45,""),"")
&amp;IFERROR(IF(AND((BB$44-BB46-150                                                                            )&gt;(BB$44-BC$44),(BB$44-BB46-150                                                                             )&lt;=0),"Birth-" &amp;BB45,""),"")
&amp;IFERROR(IF(AND((BB$44-BB46-150-Sheep!$R$355                                           )&gt;(BB$44-BC$44),(BB$44-BB46-150-Sheep!$R$355                                            )&lt;=0),"Wean-"&amp;BB45,""),"")
&amp;IFERROR(IF(AND((BB$44-BB46-150-Sheep!$R$356                                           )&gt;(BB$44-BC$44),(BB$44-BB46-150-Sheep!$R$356                                            )&lt;=0),"Alt1-"   &amp;BB45,""),"")
&amp;IFERROR(IF(AND((BB$44-BB46-150-Sheep!$R$357                                           )&gt;(BB$44-BC$44),(BB$44-BB46-150-Sheep!$R$357                                            )&lt;=0),"Alt2-"   &amp;BB45,""),"")</f>
        <v/>
      </c>
      <c r="BC47" s="267" t="str">
        <f xml:space="preserve">                    IF(AND((BC$44                                  -Sheep!$N$252                               )&gt;(BC$44-BD$44),(BC$44                                  -Sheep!$N$252                                )&lt;=0),"Born","")
&amp;                   IF(AND((BC$44-Sheep!$R$355-Sheep!$N$252                                )&gt;(BC$44-BD$44),(BC$44-Sheep!$R$355-Sheep!$N$252                                )&lt;=0),"WeanStd","")
&amp;                   IF(AND((BC$44-Sheep!$R$356-Sheep!$N$252                                )&gt;(BC$44-BD$44),(BC$44-Sheep!$R$356-Sheep!$N$252                                )&lt;=0),"WeanAlt1","")
&amp;                   IF(AND((BC$44-Sheep!$R$357-Sheep!$N$252                                )&gt;(BC$44-BD$44),(BC$44-Sheep!$R$357-Sheep!$N$252                                )&lt;=0),"WeanAlt2","")
&amp;IFERROR(IF(AND((BC$44-BC46                                                                                     )&gt;(BC$44-BD$44),(BC$44-BC46                                                                                     )&lt;=0),"Join-"    &amp;BC45,""),"")
&amp;IFERROR(IF(AND((BC$44-BC46-INDEX(Sheep!$V$362:$V$369,BC45,1))&gt;(BC$44-BD$44),(BC$44-BC46-INDEX(Sheep!$V$362:$V$369,BC45,1))&lt;=0),"Scan-"  &amp;BC45,""),"")
&amp;IFERROR(IF(AND((BC$44-BC46-150                                                                            )&gt;(BC$44-BD$44),(BC$44-BC46-150                                                                             )&lt;=0),"Birth-" &amp;BC45,""),"")
&amp;IFERROR(IF(AND((BC$44-BC46-150-Sheep!$R$355                                           )&gt;(BC$44-BD$44),(BC$44-BC46-150-Sheep!$R$355                                            )&lt;=0),"Wean-"&amp;BC45,""),"")
&amp;IFERROR(IF(AND((BC$44-BC46-150-Sheep!$R$356                                           )&gt;(BC$44-BD$44),(BC$44-BC46-150-Sheep!$R$356                                            )&lt;=0),"Alt1-"   &amp;BC45,""),"")
&amp;IFERROR(IF(AND((BC$44-BC46-150-Sheep!$R$357                                           )&gt;(BC$44-BD$44),(BC$44-BC46-150-Sheep!$R$357                                            )&lt;=0),"Alt2-"   &amp;BC45,""),"")</f>
        <v/>
      </c>
      <c r="BD47" s="267" t="str">
        <f xml:space="preserve">                    IF(AND((BD$44                                  -Sheep!$N$252                               )&gt;(BD$44-BE$44),(BD$44                                  -Sheep!$N$252                                )&lt;=0),"Born","")
&amp;                   IF(AND((BD$44-Sheep!$R$355-Sheep!$N$252                                )&gt;(BD$44-BE$44),(BD$44-Sheep!$R$355-Sheep!$N$252                                )&lt;=0),"WeanStd","")
&amp;                   IF(AND((BD$44-Sheep!$R$356-Sheep!$N$252                                )&gt;(BD$44-BE$44),(BD$44-Sheep!$R$356-Sheep!$N$252                                )&lt;=0),"WeanAlt1","")
&amp;                   IF(AND((BD$44-Sheep!$R$357-Sheep!$N$252                                )&gt;(BD$44-BE$44),(BD$44-Sheep!$R$357-Sheep!$N$252                                )&lt;=0),"WeanAlt2","")
&amp;IFERROR(IF(AND((BD$44-BD46                                                                                     )&gt;(BD$44-BE$44),(BD$44-BD46                                                                                     )&lt;=0),"Join-"    &amp;BD45,""),"")
&amp;IFERROR(IF(AND((BD$44-BD46-INDEX(Sheep!$V$362:$V$369,BD45,1))&gt;(BD$44-BE$44),(BD$44-BD46-INDEX(Sheep!$V$362:$V$369,BD45,1))&lt;=0),"Scan-"  &amp;BD45,""),"")
&amp;IFERROR(IF(AND((BD$44-BD46-150                                                                            )&gt;(BD$44-BE$44),(BD$44-BD46-150                                                                             )&lt;=0),"Birth-" &amp;BD45,""),"")
&amp;IFERROR(IF(AND((BD$44-BD46-150-Sheep!$R$355                                           )&gt;(BD$44-BE$44),(BD$44-BD46-150-Sheep!$R$355                                            )&lt;=0),"Wean-"&amp;BD45,""),"")
&amp;IFERROR(IF(AND((BD$44-BD46-150-Sheep!$R$356                                           )&gt;(BD$44-BE$44),(BD$44-BD46-150-Sheep!$R$356                                            )&lt;=0),"Alt1-"   &amp;BD45,""),"")
&amp;IFERROR(IF(AND((BD$44-BD46-150-Sheep!$R$357                                           )&gt;(BD$44-BE$44),(BD$44-BD46-150-Sheep!$R$357                                            )&lt;=0),"Alt2-"   &amp;BD45,""),"")</f>
        <v/>
      </c>
      <c r="BE47" s="267" t="str">
        <f xml:space="preserve">                    IF(AND((BE$44                                  -Sheep!$N$252                               )&gt;(BE$44-BF$44),(BE$44                                  -Sheep!$N$252                                )&lt;=0),"Born","")
&amp;                   IF(AND((BE$44-Sheep!$R$355-Sheep!$N$252                                )&gt;(BE$44-BF$44),(BE$44-Sheep!$R$355-Sheep!$N$252                                )&lt;=0),"WeanStd","")
&amp;                   IF(AND((BE$44-Sheep!$R$356-Sheep!$N$252                                )&gt;(BE$44-BF$44),(BE$44-Sheep!$R$356-Sheep!$N$252                                )&lt;=0),"WeanAlt1","")
&amp;                   IF(AND((BE$44-Sheep!$R$357-Sheep!$N$252                                )&gt;(BE$44-BF$44),(BE$44-Sheep!$R$357-Sheep!$N$252                                )&lt;=0),"WeanAlt2","")
&amp;IFERROR(IF(AND((BE$44-BE46                                                                                     )&gt;(BE$44-BF$44),(BE$44-BE46                                                                                     )&lt;=0),"Join-"    &amp;BE45,""),"")
&amp;IFERROR(IF(AND((BE$44-BE46-INDEX(Sheep!$V$362:$V$369,BE45,1))&gt;(BE$44-BF$44),(BE$44-BE46-INDEX(Sheep!$V$362:$V$369,BE45,1))&lt;=0),"Scan-"  &amp;BE45,""),"")
&amp;IFERROR(IF(AND((BE$44-BE46-150                                                                            )&gt;(BE$44-BF$44),(BE$44-BE46-150                                                                             )&lt;=0),"Birth-" &amp;BE45,""),"")
&amp;IFERROR(IF(AND((BE$44-BE46-150-Sheep!$R$355                                           )&gt;(BE$44-BF$44),(BE$44-BE46-150-Sheep!$R$355                                            )&lt;=0),"Wean-"&amp;BE45,""),"")
&amp;IFERROR(IF(AND((BE$44-BE46-150-Sheep!$R$356                                           )&gt;(BE$44-BF$44),(BE$44-BE46-150-Sheep!$R$356                                            )&lt;=0),"Alt1-"   &amp;BE45,""),"")
&amp;IFERROR(IF(AND((BE$44-BE46-150-Sheep!$R$357                                           )&gt;(BE$44-BF$44),(BE$44-BE46-150-Sheep!$R$357                                            )&lt;=0),"Alt2-"   &amp;BE45,""),"")</f>
        <v/>
      </c>
      <c r="BF47" s="267" t="str">
        <f xml:space="preserve">                    IF(AND((BF$44                                  -Sheep!$N$252                               )&gt;(BF$44-BG$44),(BF$44                                  -Sheep!$N$252                                )&lt;=0),"Born","")
&amp;                   IF(AND((BF$44-Sheep!$R$355-Sheep!$N$252                                )&gt;(BF$44-BG$44),(BF$44-Sheep!$R$355-Sheep!$N$252                                )&lt;=0),"WeanStd","")
&amp;                   IF(AND((BF$44-Sheep!$R$356-Sheep!$N$252                                )&gt;(BF$44-BG$44),(BF$44-Sheep!$R$356-Sheep!$N$252                                )&lt;=0),"WeanAlt1","")
&amp;                   IF(AND((BF$44-Sheep!$R$357-Sheep!$N$252                                )&gt;(BF$44-BG$44),(BF$44-Sheep!$R$357-Sheep!$N$252                                )&lt;=0),"WeanAlt2","")
&amp;IFERROR(IF(AND((BF$44-BF46                                                                                     )&gt;(BF$44-BG$44),(BF$44-BF46                                                                                     )&lt;=0),"Join-"    &amp;BF45,""),"")
&amp;IFERROR(IF(AND((BF$44-BF46-INDEX(Sheep!$V$362:$V$369,BF45,1))&gt;(BF$44-BG$44),(BF$44-BF46-INDEX(Sheep!$V$362:$V$369,BF45,1))&lt;=0),"Scan-"  &amp;BF45,""),"")
&amp;IFERROR(IF(AND((BF$44-BF46-150                                                                            )&gt;(BF$44-BG$44),(BF$44-BF46-150                                                                             )&lt;=0),"Birth-" &amp;BF45,""),"")
&amp;IFERROR(IF(AND((BF$44-BF46-150-Sheep!$R$355                                           )&gt;(BF$44-BG$44),(BF$44-BF46-150-Sheep!$R$355                                            )&lt;=0),"Wean-"&amp;BF45,""),"")
&amp;IFERROR(IF(AND((BF$44-BF46-150-Sheep!$R$356                                           )&gt;(BF$44-BG$44),(BF$44-BF46-150-Sheep!$R$356                                            )&lt;=0),"Alt1-"   &amp;BF45,""),"")
&amp;IFERROR(IF(AND((BF$44-BF46-150-Sheep!$R$357                                           )&gt;(BF$44-BG$44),(BF$44-BF46-150-Sheep!$R$357                                            )&lt;=0),"Alt2-"   &amp;BF45,""),"")</f>
        <v>Join-1</v>
      </c>
      <c r="BG47" s="267" t="str">
        <f xml:space="preserve">                    IF(AND((BG$44                                  -Sheep!$N$252                               )&gt;(BG$44-BH$44),(BG$44                                  -Sheep!$N$252                                )&lt;=0),"Born","")
&amp;                   IF(AND((BG$44-Sheep!$R$355-Sheep!$N$252                                )&gt;(BG$44-BH$44),(BG$44-Sheep!$R$355-Sheep!$N$252                                )&lt;=0),"WeanStd","")
&amp;                   IF(AND((BG$44-Sheep!$R$356-Sheep!$N$252                                )&gt;(BG$44-BH$44),(BG$44-Sheep!$R$356-Sheep!$N$252                                )&lt;=0),"WeanAlt1","")
&amp;                   IF(AND((BG$44-Sheep!$R$357-Sheep!$N$252                                )&gt;(BG$44-BH$44),(BG$44-Sheep!$R$357-Sheep!$N$252                                )&lt;=0),"WeanAlt2","")
&amp;IFERROR(IF(AND((BG$44-BG46                                                                                     )&gt;(BG$44-BH$44),(BG$44-BG46                                                                                     )&lt;=0),"Join-"    &amp;BG45,""),"")
&amp;IFERROR(IF(AND((BG$44-BG46-INDEX(Sheep!$V$362:$V$369,BG45,1))&gt;(BG$44-BH$44),(BG$44-BG46-INDEX(Sheep!$V$362:$V$369,BG45,1))&lt;=0),"Scan-"  &amp;BG45,""),"")
&amp;IFERROR(IF(AND((BG$44-BG46-150                                                                            )&gt;(BG$44-BH$44),(BG$44-BG46-150                                                                             )&lt;=0),"Birth-" &amp;BG45,""),"")
&amp;IFERROR(IF(AND((BG$44-BG46-150-Sheep!$R$355                                           )&gt;(BG$44-BH$44),(BG$44-BG46-150-Sheep!$R$355                                            )&lt;=0),"Wean-"&amp;BG45,""),"")
&amp;IFERROR(IF(AND((BG$44-BG46-150-Sheep!$R$356                                           )&gt;(BG$44-BH$44),(BG$44-BG46-150-Sheep!$R$356                                            )&lt;=0),"Alt1-"   &amp;BG45,""),"")
&amp;IFERROR(IF(AND((BG$44-BG46-150-Sheep!$R$357                                           )&gt;(BG$44-BH$44),(BG$44-BG46-150-Sheep!$R$357                                            )&lt;=0),"Alt2-"   &amp;BG45,""),"")</f>
        <v/>
      </c>
      <c r="BH47" s="267" t="str">
        <f xml:space="preserve">                    IF(AND((BH$44                                  -Sheep!$N$252                               )&gt;(BH$44-BI$44),(BH$44                                  -Sheep!$N$252                                )&lt;=0),"Born","")
&amp;                   IF(AND((BH$44-Sheep!$R$355-Sheep!$N$252                                )&gt;(BH$44-BI$44),(BH$44-Sheep!$R$355-Sheep!$N$252                                )&lt;=0),"WeanStd","")
&amp;                   IF(AND((BH$44-Sheep!$R$356-Sheep!$N$252                                )&gt;(BH$44-BI$44),(BH$44-Sheep!$R$356-Sheep!$N$252                                )&lt;=0),"WeanAlt1","")
&amp;                   IF(AND((BH$44-Sheep!$R$357-Sheep!$N$252                                )&gt;(BH$44-BI$44),(BH$44-Sheep!$R$357-Sheep!$N$252                                )&lt;=0),"WeanAlt2","")
&amp;IFERROR(IF(AND((BH$44-BH46                                                                                     )&gt;(BH$44-BI$44),(BH$44-BH46                                                                                     )&lt;=0),"Join-"    &amp;BH45,""),"")
&amp;IFERROR(IF(AND((BH$44-BH46-INDEX(Sheep!$V$362:$V$369,BH45,1))&gt;(BH$44-BI$44),(BH$44-BH46-INDEX(Sheep!$V$362:$V$369,BH45,1))&lt;=0),"Scan-"  &amp;BH45,""),"")
&amp;IFERROR(IF(AND((BH$44-BH46-150                                                                            )&gt;(BH$44-BI$44),(BH$44-BH46-150                                                                             )&lt;=0),"Birth-" &amp;BH45,""),"")
&amp;IFERROR(IF(AND((BH$44-BH46-150-Sheep!$R$355                                           )&gt;(BH$44-BI$44),(BH$44-BH46-150-Sheep!$R$355                                            )&lt;=0),"Wean-"&amp;BH45,""),"")
&amp;IFERROR(IF(AND((BH$44-BH46-150-Sheep!$R$356                                           )&gt;(BH$44-BI$44),(BH$44-BH46-150-Sheep!$R$356                                            )&lt;=0),"Alt1-"   &amp;BH45,""),"")
&amp;IFERROR(IF(AND((BH$44-BH46-150-Sheep!$R$357                                           )&gt;(BH$44-BI$44),(BH$44-BH46-150-Sheep!$R$357                                            )&lt;=0),"Alt2-"   &amp;BH45,""),"")</f>
        <v/>
      </c>
      <c r="BI47" s="267" t="str">
        <f xml:space="preserve">                    IF(AND((BI$44                                  -Sheep!$N$252                               )&gt;(BI$44-BJ$44),(BI$44                                  -Sheep!$N$252                                )&lt;=0),"Born","")
&amp;                   IF(AND((BI$44-Sheep!$R$355-Sheep!$N$252                                )&gt;(BI$44-BJ$44),(BI$44-Sheep!$R$355-Sheep!$N$252                                )&lt;=0),"WeanStd","")
&amp;                   IF(AND((BI$44-Sheep!$R$356-Sheep!$N$252                                )&gt;(BI$44-BJ$44),(BI$44-Sheep!$R$356-Sheep!$N$252                                )&lt;=0),"WeanAlt1","")
&amp;                   IF(AND((BI$44-Sheep!$R$357-Sheep!$N$252                                )&gt;(BI$44-BJ$44),(BI$44-Sheep!$R$357-Sheep!$N$252                                )&lt;=0),"WeanAlt2","")
&amp;IFERROR(IF(AND((BI$44-BI46                                                                                     )&gt;(BI$44-BJ$44),(BI$44-BI46                                                                                     )&lt;=0),"Join-"    &amp;BI45,""),"")
&amp;IFERROR(IF(AND((BI$44-BI46-INDEX(Sheep!$V$362:$V$369,BI45,1))&gt;(BI$44-BJ$44),(BI$44-BI46-INDEX(Sheep!$V$362:$V$369,BI45,1))&lt;=0),"Scan-"  &amp;BI45,""),"")
&amp;IFERROR(IF(AND((BI$44-BI46-150                                                                            )&gt;(BI$44-BJ$44),(BI$44-BI46-150                                                                             )&lt;=0),"Birth-" &amp;BI45,""),"")
&amp;IFERROR(IF(AND((BI$44-BI46-150-Sheep!$R$355                                           )&gt;(BI$44-BJ$44),(BI$44-BI46-150-Sheep!$R$355                                            )&lt;=0),"Wean-"&amp;BI45,""),"")
&amp;IFERROR(IF(AND((BI$44-BI46-150-Sheep!$R$356                                           )&gt;(BI$44-BJ$44),(BI$44-BI46-150-Sheep!$R$356                                            )&lt;=0),"Alt1-"   &amp;BI45,""),"")
&amp;IFERROR(IF(AND((BI$44-BI46-150-Sheep!$R$357                                           )&gt;(BI$44-BJ$44),(BI$44-BI46-150-Sheep!$R$357                                            )&lt;=0),"Alt2-"   &amp;BI45,""),"")</f>
        <v/>
      </c>
      <c r="BJ47" s="267" t="str">
        <f xml:space="preserve">                    IF(AND((BJ$44                                  -Sheep!$N$252                               )&gt;(BJ$44-BK$44),(BJ$44                                  -Sheep!$N$252                                )&lt;=0),"Born","")
&amp;                   IF(AND((BJ$44-Sheep!$R$355-Sheep!$N$252                                )&gt;(BJ$44-BK$44),(BJ$44-Sheep!$R$355-Sheep!$N$252                                )&lt;=0),"WeanStd","")
&amp;                   IF(AND((BJ$44-Sheep!$R$356-Sheep!$N$252                                )&gt;(BJ$44-BK$44),(BJ$44-Sheep!$R$356-Sheep!$N$252                                )&lt;=0),"WeanAlt1","")
&amp;                   IF(AND((BJ$44-Sheep!$R$357-Sheep!$N$252                                )&gt;(BJ$44-BK$44),(BJ$44-Sheep!$R$357-Sheep!$N$252                                )&lt;=0),"WeanAlt2","")
&amp;IFERROR(IF(AND((BJ$44-BJ46                                                                                     )&gt;(BJ$44-BK$44),(BJ$44-BJ46                                                                                     )&lt;=0),"Join-"    &amp;BJ45,""),"")
&amp;IFERROR(IF(AND((BJ$44-BJ46-INDEX(Sheep!$V$362:$V$369,BJ45,1))&gt;(BJ$44-BK$44),(BJ$44-BJ46-INDEX(Sheep!$V$362:$V$369,BJ45,1))&lt;=0),"Scan-"  &amp;BJ45,""),"")
&amp;IFERROR(IF(AND((BJ$44-BJ46-150                                                                            )&gt;(BJ$44-BK$44),(BJ$44-BJ46-150                                                                             )&lt;=0),"Birth-" &amp;BJ45,""),"")
&amp;IFERROR(IF(AND((BJ$44-BJ46-150-Sheep!$R$355                                           )&gt;(BJ$44-BK$44),(BJ$44-BJ46-150-Sheep!$R$355                                            )&lt;=0),"Wean-"&amp;BJ45,""),"")
&amp;IFERROR(IF(AND((BJ$44-BJ46-150-Sheep!$R$356                                           )&gt;(BJ$44-BK$44),(BJ$44-BJ46-150-Sheep!$R$356                                            )&lt;=0),"Alt1-"   &amp;BJ45,""),"")
&amp;IFERROR(IF(AND((BJ$44-BJ46-150-Sheep!$R$357                                           )&gt;(BJ$44-BK$44),(BJ$44-BJ46-150-Sheep!$R$357                                            )&lt;=0),"Alt2-"   &amp;BJ45,""),"")</f>
        <v/>
      </c>
      <c r="BK47" s="267" t="str">
        <f xml:space="preserve">                    IF(AND((BK$44                                  -Sheep!$N$252                               )&gt;(BK$44-BL$44),(BK$44                                  -Sheep!$N$252                                )&lt;=0),"Born","")
&amp;                   IF(AND((BK$44-Sheep!$R$355-Sheep!$N$252                                )&gt;(BK$44-BL$44),(BK$44-Sheep!$R$355-Sheep!$N$252                                )&lt;=0),"WeanStd","")
&amp;                   IF(AND((BK$44-Sheep!$R$356-Sheep!$N$252                                )&gt;(BK$44-BL$44),(BK$44-Sheep!$R$356-Sheep!$N$252                                )&lt;=0),"WeanAlt1","")
&amp;                   IF(AND((BK$44-Sheep!$R$357-Sheep!$N$252                                )&gt;(BK$44-BL$44),(BK$44-Sheep!$R$357-Sheep!$N$252                                )&lt;=0),"WeanAlt2","")
&amp;IFERROR(IF(AND((BK$44-BK46                                                                                     )&gt;(BK$44-BL$44),(BK$44-BK46                                                                                     )&lt;=0),"Join-"    &amp;BK45,""),"")
&amp;IFERROR(IF(AND((BK$44-BK46-INDEX(Sheep!$V$362:$V$369,BK45,1))&gt;(BK$44-BL$44),(BK$44-BK46-INDEX(Sheep!$V$362:$V$369,BK45,1))&lt;=0),"Scan-"  &amp;BK45,""),"")
&amp;IFERROR(IF(AND((BK$44-BK46-150                                                                            )&gt;(BK$44-BL$44),(BK$44-BK46-150                                                                             )&lt;=0),"Birth-" &amp;BK45,""),"")
&amp;IFERROR(IF(AND((BK$44-BK46-150-Sheep!$R$355                                           )&gt;(BK$44-BL$44),(BK$44-BK46-150-Sheep!$R$355                                            )&lt;=0),"Wean-"&amp;BK45,""),"")
&amp;IFERROR(IF(AND((BK$44-BK46-150-Sheep!$R$356                                           )&gt;(BK$44-BL$44),(BK$44-BK46-150-Sheep!$R$356                                            )&lt;=0),"Alt1-"   &amp;BK45,""),"")
&amp;IFERROR(IF(AND((BK$44-BK46-150-Sheep!$R$357                                           )&gt;(BK$44-BL$44),(BK$44-BK46-150-Sheep!$R$357                                            )&lt;=0),"Alt2-"   &amp;BK45,""),"")</f>
        <v/>
      </c>
      <c r="BL47" s="267" t="str">
        <f xml:space="preserve">                    IF(AND((BL$44                                  -Sheep!$N$252                               )&gt;(BL$44-BM$44),(BL$44                                  -Sheep!$N$252                                )&lt;=0),"Born","")
&amp;                   IF(AND((BL$44-Sheep!$R$355-Sheep!$N$252                                )&gt;(BL$44-BM$44),(BL$44-Sheep!$R$355-Sheep!$N$252                                )&lt;=0),"WeanStd","")
&amp;                   IF(AND((BL$44-Sheep!$R$356-Sheep!$N$252                                )&gt;(BL$44-BM$44),(BL$44-Sheep!$R$356-Sheep!$N$252                                )&lt;=0),"WeanAlt1","")
&amp;                   IF(AND((BL$44-Sheep!$R$357-Sheep!$N$252                                )&gt;(BL$44-BM$44),(BL$44-Sheep!$R$357-Sheep!$N$252                                )&lt;=0),"WeanAlt2","")
&amp;IFERROR(IF(AND((BL$44-BL46                                                                                     )&gt;(BL$44-BM$44),(BL$44-BL46                                                                                     )&lt;=0),"Join-"    &amp;BL45,""),"")
&amp;IFERROR(IF(AND((BL$44-BL46-INDEX(Sheep!$V$362:$V$369,BL45,1))&gt;(BL$44-BM$44),(BL$44-BL46-INDEX(Sheep!$V$362:$V$369,BL45,1))&lt;=0),"Scan-"  &amp;BL45,""),"")
&amp;IFERROR(IF(AND((BL$44-BL46-150                                                                            )&gt;(BL$44-BM$44),(BL$44-BL46-150                                                                             )&lt;=0),"Birth-" &amp;BL45,""),"")
&amp;IFERROR(IF(AND((BL$44-BL46-150-Sheep!$R$355                                           )&gt;(BL$44-BM$44),(BL$44-BL46-150-Sheep!$R$355                                            )&lt;=0),"Wean-"&amp;BL45,""),"")
&amp;IFERROR(IF(AND((BL$44-BL46-150-Sheep!$R$356                                           )&gt;(BL$44-BM$44),(BL$44-BL46-150-Sheep!$R$356                                            )&lt;=0),"Alt1-"   &amp;BL45,""),"")
&amp;IFERROR(IF(AND((BL$44-BL46-150-Sheep!$R$357                                           )&gt;(BL$44-BM$44),(BL$44-BL46-150-Sheep!$R$357                                            )&lt;=0),"Alt2-"   &amp;BL45,""),"")</f>
        <v/>
      </c>
      <c r="BM47" s="267" t="str">
        <f xml:space="preserve">                    IF(AND((BM$44                                  -Sheep!$N$252                               )&gt;(BM$44-BN$44),(BM$44                                  -Sheep!$N$252                                )&lt;=0),"Born","")
&amp;                   IF(AND((BM$44-Sheep!$R$355-Sheep!$N$252                                )&gt;(BM$44-BN$44),(BM$44-Sheep!$R$355-Sheep!$N$252                                )&lt;=0),"WeanStd","")
&amp;                   IF(AND((BM$44-Sheep!$R$356-Sheep!$N$252                                )&gt;(BM$44-BN$44),(BM$44-Sheep!$R$356-Sheep!$N$252                                )&lt;=0),"WeanAlt1","")
&amp;                   IF(AND((BM$44-Sheep!$R$357-Sheep!$N$252                                )&gt;(BM$44-BN$44),(BM$44-Sheep!$R$357-Sheep!$N$252                                )&lt;=0),"WeanAlt2","")
&amp;IFERROR(IF(AND((BM$44-BM46                                                                                     )&gt;(BM$44-BN$44),(BM$44-BM46                                                                                     )&lt;=0),"Join-"    &amp;BM45,""),"")
&amp;IFERROR(IF(AND((BM$44-BM46-INDEX(Sheep!$V$362:$V$369,BM45,1))&gt;(BM$44-BN$44),(BM$44-BM46-INDEX(Sheep!$V$362:$V$369,BM45,1))&lt;=0),"Scan-"  &amp;BM45,""),"")
&amp;IFERROR(IF(AND((BM$44-BM46-150                                                                            )&gt;(BM$44-BN$44),(BM$44-BM46-150                                                                             )&lt;=0),"Birth-" &amp;BM45,""),"")
&amp;IFERROR(IF(AND((BM$44-BM46-150-Sheep!$R$355                                           )&gt;(BM$44-BN$44),(BM$44-BM46-150-Sheep!$R$355                                            )&lt;=0),"Wean-"&amp;BM45,""),"")
&amp;IFERROR(IF(AND((BM$44-BM46-150-Sheep!$R$356                                           )&gt;(BM$44-BN$44),(BM$44-BM46-150-Sheep!$R$356                                            )&lt;=0),"Alt1-"   &amp;BM45,""),"")
&amp;IFERROR(IF(AND((BM$44-BM46-150-Sheep!$R$357                                           )&gt;(BM$44-BN$44),(BM$44-BM46-150-Sheep!$R$357                                            )&lt;=0),"Alt2-"   &amp;BM45,""),"")</f>
        <v/>
      </c>
      <c r="BN47" s="267" t="str">
        <f xml:space="preserve">                    IF(AND((BN$44                                  -Sheep!$N$252                               )&gt;(BN$44-BO$44),(BN$44                                  -Sheep!$N$252                                )&lt;=0),"Born","")
&amp;                   IF(AND((BN$44-Sheep!$R$355-Sheep!$N$252                                )&gt;(BN$44-BO$44),(BN$44-Sheep!$R$355-Sheep!$N$252                                )&lt;=0),"WeanStd","")
&amp;                   IF(AND((BN$44-Sheep!$R$356-Sheep!$N$252                                )&gt;(BN$44-BO$44),(BN$44-Sheep!$R$356-Sheep!$N$252                                )&lt;=0),"WeanAlt1","")
&amp;                   IF(AND((BN$44-Sheep!$R$357-Sheep!$N$252                                )&gt;(BN$44-BO$44),(BN$44-Sheep!$R$357-Sheep!$N$252                                )&lt;=0),"WeanAlt2","")
&amp;IFERROR(IF(AND((BN$44-BN46                                                                                     )&gt;(BN$44-BO$44),(BN$44-BN46                                                                                     )&lt;=0),"Join-"    &amp;BN45,""),"")
&amp;IFERROR(IF(AND((BN$44-BN46-INDEX(Sheep!$V$362:$V$369,BN45,1))&gt;(BN$44-BO$44),(BN$44-BN46-INDEX(Sheep!$V$362:$V$369,BN45,1))&lt;=0),"Scan-"  &amp;BN45,""),"")
&amp;IFERROR(IF(AND((BN$44-BN46-150                                                                            )&gt;(BN$44-BO$44),(BN$44-BN46-150                                                                             )&lt;=0),"Birth-" &amp;BN45,""),"")
&amp;IFERROR(IF(AND((BN$44-BN46-150-Sheep!$R$355                                           )&gt;(BN$44-BO$44),(BN$44-BN46-150-Sheep!$R$355                                            )&lt;=0),"Wean-"&amp;BN45,""),"")
&amp;IFERROR(IF(AND((BN$44-BN46-150-Sheep!$R$356                                           )&gt;(BN$44-BO$44),(BN$44-BN46-150-Sheep!$R$356                                            )&lt;=0),"Alt1-"   &amp;BN45,""),"")
&amp;IFERROR(IF(AND((BN$44-BN46-150-Sheep!$R$357                                           )&gt;(BN$44-BO$44),(BN$44-BN46-150-Sheep!$R$357                                            )&lt;=0),"Alt2-"   &amp;BN45,""),"")</f>
        <v/>
      </c>
      <c r="BO47" s="267" t="str">
        <f xml:space="preserve">                    IF(AND((BO$44                                  -Sheep!$N$252                               )&gt;(BO$44-BP$44),(BO$44                                  -Sheep!$N$252                                )&lt;=0),"Born","")
&amp;                   IF(AND((BO$44-Sheep!$R$355-Sheep!$N$252                                )&gt;(BO$44-BP$44),(BO$44-Sheep!$R$355-Sheep!$N$252                                )&lt;=0),"WeanStd","")
&amp;                   IF(AND((BO$44-Sheep!$R$356-Sheep!$N$252                                )&gt;(BO$44-BP$44),(BO$44-Sheep!$R$356-Sheep!$N$252                                )&lt;=0),"WeanAlt1","")
&amp;                   IF(AND((BO$44-Sheep!$R$357-Sheep!$N$252                                )&gt;(BO$44-BP$44),(BO$44-Sheep!$R$357-Sheep!$N$252                                )&lt;=0),"WeanAlt2","")
&amp;IFERROR(IF(AND((BO$44-BO46                                                                                     )&gt;(BO$44-BP$44),(BO$44-BO46                                                                                     )&lt;=0),"Join-"    &amp;BO45,""),"")
&amp;IFERROR(IF(AND((BO$44-BO46-INDEX(Sheep!$V$362:$V$369,BO45,1))&gt;(BO$44-BP$44),(BO$44-BO46-INDEX(Sheep!$V$362:$V$369,BO45,1))&lt;=0),"Scan-"  &amp;BO45,""),"")
&amp;IFERROR(IF(AND((BO$44-BO46-150                                                                            )&gt;(BO$44-BP$44),(BO$44-BO46-150                                                                             )&lt;=0),"Birth-" &amp;BO45,""),"")
&amp;IFERROR(IF(AND((BO$44-BO46-150-Sheep!$R$355                                           )&gt;(BO$44-BP$44),(BO$44-BO46-150-Sheep!$R$355                                            )&lt;=0),"Wean-"&amp;BO45,""),"")
&amp;IFERROR(IF(AND((BO$44-BO46-150-Sheep!$R$356                                           )&gt;(BO$44-BP$44),(BO$44-BO46-150-Sheep!$R$356                                            )&lt;=0),"Alt1-"   &amp;BO45,""),"")
&amp;IFERROR(IF(AND((BO$44-BO46-150-Sheep!$R$357                                           )&gt;(BO$44-BP$44),(BO$44-BO46-150-Sheep!$R$357                                            )&lt;=0),"Alt2-"   &amp;BO45,""),"")</f>
        <v/>
      </c>
      <c r="BP47" s="267" t="str">
        <f xml:space="preserve">                    IF(AND((BP$44                                  -Sheep!$N$252                               )&gt;(BP$44-BQ$44),(BP$44                                  -Sheep!$N$252                                )&lt;=0),"Born","")
&amp;                   IF(AND((BP$44-Sheep!$R$355-Sheep!$N$252                                )&gt;(BP$44-BQ$44),(BP$44-Sheep!$R$355-Sheep!$N$252                                )&lt;=0),"WeanStd","")
&amp;                   IF(AND((BP$44-Sheep!$R$356-Sheep!$N$252                                )&gt;(BP$44-BQ$44),(BP$44-Sheep!$R$356-Sheep!$N$252                                )&lt;=0),"WeanAlt1","")
&amp;                   IF(AND((BP$44-Sheep!$R$357-Sheep!$N$252                                )&gt;(BP$44-BQ$44),(BP$44-Sheep!$R$357-Sheep!$N$252                                )&lt;=0),"WeanAlt2","")
&amp;IFERROR(IF(AND((BP$44-BP46                                                                                     )&gt;(BP$44-BQ$44),(BP$44-BP46                                                                                     )&lt;=0),"Join-"    &amp;BP45,""),"")
&amp;IFERROR(IF(AND((BP$44-BP46-INDEX(Sheep!$V$362:$V$369,BP45,1))&gt;(BP$44-BQ$44),(BP$44-BP46-INDEX(Sheep!$V$362:$V$369,BP45,1))&lt;=0),"Scan-"  &amp;BP45,""),"")
&amp;IFERROR(IF(AND((BP$44-BP46-150                                                                            )&gt;(BP$44-BQ$44),(BP$44-BP46-150                                                                             )&lt;=0),"Birth-" &amp;BP45,""),"")
&amp;IFERROR(IF(AND((BP$44-BP46-150-Sheep!$R$355                                           )&gt;(BP$44-BQ$44),(BP$44-BP46-150-Sheep!$R$355                                            )&lt;=0),"Wean-"&amp;BP45,""),"")
&amp;IFERROR(IF(AND((BP$44-BP46-150-Sheep!$R$356                                           )&gt;(BP$44-BQ$44),(BP$44-BP46-150-Sheep!$R$356                                            )&lt;=0),"Alt1-"   &amp;BP45,""),"")
&amp;IFERROR(IF(AND((BP$44-BP46-150-Sheep!$R$357                                           )&gt;(BP$44-BQ$44),(BP$44-BP46-150-Sheep!$R$357                                            )&lt;=0),"Alt2-"   &amp;BP45,""),"")</f>
        <v>Scan-1</v>
      </c>
      <c r="BQ47" s="267" t="str">
        <f xml:space="preserve">                    IF(AND((BQ$44                                  -Sheep!$N$252                               )&gt;(BQ$44-BR$44),(BQ$44                                  -Sheep!$N$252                                )&lt;=0),"Born","")
&amp;                   IF(AND((BQ$44-Sheep!$R$355-Sheep!$N$252                                )&gt;(BQ$44-BR$44),(BQ$44-Sheep!$R$355-Sheep!$N$252                                )&lt;=0),"WeanStd","")
&amp;                   IF(AND((BQ$44-Sheep!$R$356-Sheep!$N$252                                )&gt;(BQ$44-BR$44),(BQ$44-Sheep!$R$356-Sheep!$N$252                                )&lt;=0),"WeanAlt1","")
&amp;                   IF(AND((BQ$44-Sheep!$R$357-Sheep!$N$252                                )&gt;(BQ$44-BR$44),(BQ$44-Sheep!$R$357-Sheep!$N$252                                )&lt;=0),"WeanAlt2","")
&amp;IFERROR(IF(AND((BQ$44-BQ46                                                                                     )&gt;(BQ$44-BR$44),(BQ$44-BQ46                                                                                     )&lt;=0),"Join-"    &amp;BQ45,""),"")
&amp;IFERROR(IF(AND((BQ$44-BQ46-INDEX(Sheep!$V$362:$V$369,BQ45,1))&gt;(BQ$44-BR$44),(BQ$44-BQ46-INDEX(Sheep!$V$362:$V$369,BQ45,1))&lt;=0),"Scan-"  &amp;BQ45,""),"")
&amp;IFERROR(IF(AND((BQ$44-BQ46-150                                                                            )&gt;(BQ$44-BR$44),(BQ$44-BQ46-150                                                                             )&lt;=0),"Birth-" &amp;BQ45,""),"")
&amp;IFERROR(IF(AND((BQ$44-BQ46-150-Sheep!$R$355                                           )&gt;(BQ$44-BR$44),(BQ$44-BQ46-150-Sheep!$R$355                                            )&lt;=0),"Wean-"&amp;BQ45,""),"")
&amp;IFERROR(IF(AND((BQ$44-BQ46-150-Sheep!$R$356                                           )&gt;(BQ$44-BR$44),(BQ$44-BQ46-150-Sheep!$R$356                                            )&lt;=0),"Alt1-"   &amp;BQ45,""),"")
&amp;IFERROR(IF(AND((BQ$44-BQ46-150-Sheep!$R$357                                           )&gt;(BQ$44-BR$44),(BQ$44-BQ46-150-Sheep!$R$357                                            )&lt;=0),"Alt2-"   &amp;BQ45,""),"")</f>
        <v/>
      </c>
      <c r="BR47" s="267" t="str">
        <f xml:space="preserve">                    IF(AND((BR$44                                  -Sheep!$N$252                               )&gt;(BR$44-BS$44),(BR$44                                  -Sheep!$N$252                                )&lt;=0),"Born","")
&amp;                   IF(AND((BR$44-Sheep!$R$355-Sheep!$N$252                                )&gt;(BR$44-BS$44),(BR$44-Sheep!$R$355-Sheep!$N$252                                )&lt;=0),"WeanStd","")
&amp;                   IF(AND((BR$44-Sheep!$R$356-Sheep!$N$252                                )&gt;(BR$44-BS$44),(BR$44-Sheep!$R$356-Sheep!$N$252                                )&lt;=0),"WeanAlt1","")
&amp;                   IF(AND((BR$44-Sheep!$R$357-Sheep!$N$252                                )&gt;(BR$44-BS$44),(BR$44-Sheep!$R$357-Sheep!$N$252                                )&lt;=0),"WeanAlt2","")
&amp;IFERROR(IF(AND((BR$44-BR46                                                                                     )&gt;(BR$44-BS$44),(BR$44-BR46                                                                                     )&lt;=0),"Join-"    &amp;BR45,""),"")
&amp;IFERROR(IF(AND((BR$44-BR46-INDEX(Sheep!$V$362:$V$369,BR45,1))&gt;(BR$44-BS$44),(BR$44-BR46-INDEX(Sheep!$V$362:$V$369,BR45,1))&lt;=0),"Scan-"  &amp;BR45,""),"")
&amp;IFERROR(IF(AND((BR$44-BR46-150                                                                            )&gt;(BR$44-BS$44),(BR$44-BR46-150                                                                             )&lt;=0),"Birth-" &amp;BR45,""),"")
&amp;IFERROR(IF(AND((BR$44-BR46-150-Sheep!$R$355                                           )&gt;(BR$44-BS$44),(BR$44-BR46-150-Sheep!$R$355                                            )&lt;=0),"Wean-"&amp;BR45,""),"")
&amp;IFERROR(IF(AND((BR$44-BR46-150-Sheep!$R$356                                           )&gt;(BR$44-BS$44),(BR$44-BR46-150-Sheep!$R$356                                            )&lt;=0),"Alt1-"   &amp;BR45,""),"")
&amp;IFERROR(IF(AND((BR$44-BR46-150-Sheep!$R$357                                           )&gt;(BR$44-BS$44),(BR$44-BR46-150-Sheep!$R$357                                            )&lt;=0),"Alt2-"   &amp;BR45,""),"")</f>
        <v/>
      </c>
      <c r="BS47" s="267" t="str">
        <f xml:space="preserve">                    IF(AND((BS$44                                  -Sheep!$N$252                               )&gt;(BS$44-BT$44),(BS$44                                  -Sheep!$N$252                                )&lt;=0),"Born","")
&amp;                   IF(AND((BS$44-Sheep!$R$355-Sheep!$N$252                                )&gt;(BS$44-BT$44),(BS$44-Sheep!$R$355-Sheep!$N$252                                )&lt;=0),"WeanStd","")
&amp;                   IF(AND((BS$44-Sheep!$R$356-Sheep!$N$252                                )&gt;(BS$44-BT$44),(BS$44-Sheep!$R$356-Sheep!$N$252                                )&lt;=0),"WeanAlt1","")
&amp;                   IF(AND((BS$44-Sheep!$R$357-Sheep!$N$252                                )&gt;(BS$44-BT$44),(BS$44-Sheep!$R$357-Sheep!$N$252                                )&lt;=0),"WeanAlt2","")
&amp;IFERROR(IF(AND((BS$44-BS46                                                                                     )&gt;(BS$44-BT$44),(BS$44-BS46                                                                                     )&lt;=0),"Join-"    &amp;BS45,""),"")
&amp;IFERROR(IF(AND((BS$44-BS46-INDEX(Sheep!$V$362:$V$369,BS45,1))&gt;(BS$44-BT$44),(BS$44-BS46-INDEX(Sheep!$V$362:$V$369,BS45,1))&lt;=0),"Scan-"  &amp;BS45,""),"")
&amp;IFERROR(IF(AND((BS$44-BS46-150                                                                            )&gt;(BS$44-BT$44),(BS$44-BS46-150                                                                             )&lt;=0),"Birth-" &amp;BS45,""),"")
&amp;IFERROR(IF(AND((BS$44-BS46-150-Sheep!$R$355                                           )&gt;(BS$44-BT$44),(BS$44-BS46-150-Sheep!$R$355                                            )&lt;=0),"Wean-"&amp;BS45,""),"")
&amp;IFERROR(IF(AND((BS$44-BS46-150-Sheep!$R$356                                           )&gt;(BS$44-BT$44),(BS$44-BS46-150-Sheep!$R$356                                            )&lt;=0),"Alt1-"   &amp;BS45,""),"")
&amp;IFERROR(IF(AND((BS$44-BS46-150-Sheep!$R$357                                           )&gt;(BS$44-BT$44),(BS$44-BS46-150-Sheep!$R$357                                            )&lt;=0),"Alt2-"   &amp;BS45,""),"")</f>
        <v/>
      </c>
      <c r="BT47" s="267" t="str">
        <f xml:space="preserve">                    IF(AND((BT$44                                  -Sheep!$N$252                               )&gt;(BT$44-BU$44),(BT$44                                  -Sheep!$N$252                                )&lt;=0),"Born","")
&amp;                   IF(AND((BT$44-Sheep!$R$355-Sheep!$N$252                                )&gt;(BT$44-BU$44),(BT$44-Sheep!$R$355-Sheep!$N$252                                )&lt;=0),"WeanStd","")
&amp;                   IF(AND((BT$44-Sheep!$R$356-Sheep!$N$252                                )&gt;(BT$44-BU$44),(BT$44-Sheep!$R$356-Sheep!$N$252                                )&lt;=0),"WeanAlt1","")
&amp;                   IF(AND((BT$44-Sheep!$R$357-Sheep!$N$252                                )&gt;(BT$44-BU$44),(BT$44-Sheep!$R$357-Sheep!$N$252                                )&lt;=0),"WeanAlt2","")
&amp;IFERROR(IF(AND((BT$44-BT46                                                                                     )&gt;(BT$44-BU$44),(BT$44-BT46                                                                                     )&lt;=0),"Join-"    &amp;BT45,""),"")
&amp;IFERROR(IF(AND((BT$44-BT46-INDEX(Sheep!$V$362:$V$369,BT45,1))&gt;(BT$44-BU$44),(BT$44-BT46-INDEX(Sheep!$V$362:$V$369,BT45,1))&lt;=0),"Scan-"  &amp;BT45,""),"")
&amp;IFERROR(IF(AND((BT$44-BT46-150                                                                            )&gt;(BT$44-BU$44),(BT$44-BT46-150                                                                             )&lt;=0),"Birth-" &amp;BT45,""),"")
&amp;IFERROR(IF(AND((BT$44-BT46-150-Sheep!$R$355                                           )&gt;(BT$44-BU$44),(BT$44-BT46-150-Sheep!$R$355                                            )&lt;=0),"Wean-"&amp;BT45,""),"")
&amp;IFERROR(IF(AND((BT$44-BT46-150-Sheep!$R$356                                           )&gt;(BT$44-BU$44),(BT$44-BT46-150-Sheep!$R$356                                            )&lt;=0),"Alt1-"   &amp;BT45,""),"")
&amp;IFERROR(IF(AND((BT$44-BT46-150-Sheep!$R$357                                           )&gt;(BT$44-BU$44),(BT$44-BT46-150-Sheep!$R$357                                            )&lt;=0),"Alt2-"   &amp;BT45,""),"")</f>
        <v/>
      </c>
      <c r="BU47" s="267" t="str">
        <f xml:space="preserve">                    IF(AND((BU$44                                  -Sheep!$N$252                               )&gt;(BU$44-BV$44),(BU$44                                  -Sheep!$N$252                                )&lt;=0),"Born","")
&amp;                   IF(AND((BU$44-Sheep!$R$355-Sheep!$N$252                                )&gt;(BU$44-BV$44),(BU$44-Sheep!$R$355-Sheep!$N$252                                )&lt;=0),"WeanStd","")
&amp;                   IF(AND((BU$44-Sheep!$R$356-Sheep!$N$252                                )&gt;(BU$44-BV$44),(BU$44-Sheep!$R$356-Sheep!$N$252                                )&lt;=0),"WeanAlt1","")
&amp;                   IF(AND((BU$44-Sheep!$R$357-Sheep!$N$252                                )&gt;(BU$44-BV$44),(BU$44-Sheep!$R$357-Sheep!$N$252                                )&lt;=0),"WeanAlt2","")
&amp;IFERROR(IF(AND((BU$44-BU46                                                                                     )&gt;(BU$44-BV$44),(BU$44-BU46                                                                                     )&lt;=0),"Join-"    &amp;BU45,""),"")
&amp;IFERROR(IF(AND((BU$44-BU46-INDEX(Sheep!$V$362:$V$369,BU45,1))&gt;(BU$44-BV$44),(BU$44-BU46-INDEX(Sheep!$V$362:$V$369,BU45,1))&lt;=0),"Scan-"  &amp;BU45,""),"")
&amp;IFERROR(IF(AND((BU$44-BU46-150                                                                            )&gt;(BU$44-BV$44),(BU$44-BU46-150                                                                             )&lt;=0),"Birth-" &amp;BU45,""),"")
&amp;IFERROR(IF(AND((BU$44-BU46-150-Sheep!$R$355                                           )&gt;(BU$44-BV$44),(BU$44-BU46-150-Sheep!$R$355                                            )&lt;=0),"Wean-"&amp;BU45,""),"")
&amp;IFERROR(IF(AND((BU$44-BU46-150-Sheep!$R$356                                           )&gt;(BU$44-BV$44),(BU$44-BU46-150-Sheep!$R$356                                            )&lt;=0),"Alt1-"   &amp;BU45,""),"")
&amp;IFERROR(IF(AND((BU$44-BU46-150-Sheep!$R$357                                           )&gt;(BU$44-BV$44),(BU$44-BU46-150-Sheep!$R$357                                            )&lt;=0),"Alt2-"   &amp;BU45,""),"")</f>
        <v/>
      </c>
      <c r="BV47" s="267" t="str">
        <f xml:space="preserve">                    IF(AND((BV$44                                  -Sheep!$N$252                               )&gt;(BV$44-BW$44),(BV$44                                  -Sheep!$N$252                                )&lt;=0),"Born","")
&amp;                   IF(AND((BV$44-Sheep!$R$355-Sheep!$N$252                                )&gt;(BV$44-BW$44),(BV$44-Sheep!$R$355-Sheep!$N$252                                )&lt;=0),"WeanStd","")
&amp;                   IF(AND((BV$44-Sheep!$R$356-Sheep!$N$252                                )&gt;(BV$44-BW$44),(BV$44-Sheep!$R$356-Sheep!$N$252                                )&lt;=0),"WeanAlt1","")
&amp;                   IF(AND((BV$44-Sheep!$R$357-Sheep!$N$252                                )&gt;(BV$44-BW$44),(BV$44-Sheep!$R$357-Sheep!$N$252                                )&lt;=0),"WeanAlt2","")
&amp;IFERROR(IF(AND((BV$44-BV46                                                                                     )&gt;(BV$44-BW$44),(BV$44-BV46                                                                                     )&lt;=0),"Join-"    &amp;BV45,""),"")
&amp;IFERROR(IF(AND((BV$44-BV46-INDEX(Sheep!$V$362:$V$369,BV45,1))&gt;(BV$44-BW$44),(BV$44-BV46-INDEX(Sheep!$V$362:$V$369,BV45,1))&lt;=0),"Scan-"  &amp;BV45,""),"")
&amp;IFERROR(IF(AND((BV$44-BV46-150                                                                            )&gt;(BV$44-BW$44),(BV$44-BV46-150                                                                             )&lt;=0),"Birth-" &amp;BV45,""),"")
&amp;IFERROR(IF(AND((BV$44-BV46-150-Sheep!$R$355                                           )&gt;(BV$44-BW$44),(BV$44-BV46-150-Sheep!$R$355                                            )&lt;=0),"Wean-"&amp;BV45,""),"")
&amp;IFERROR(IF(AND((BV$44-BV46-150-Sheep!$R$356                                           )&gt;(BV$44-BW$44),(BV$44-BV46-150-Sheep!$R$356                                            )&lt;=0),"Alt1-"   &amp;BV45,""),"")
&amp;IFERROR(IF(AND((BV$44-BV46-150-Sheep!$R$357                                           )&gt;(BV$44-BW$44),(BV$44-BV46-150-Sheep!$R$357                                            )&lt;=0),"Alt2-"   &amp;BV45,""),"")</f>
        <v/>
      </c>
      <c r="BW47" s="267" t="str">
        <f xml:space="preserve">                    IF(AND((BW$44                                  -Sheep!$N$252                               )&gt;(BW$44-BX$44),(BW$44                                  -Sheep!$N$252                                )&lt;=0),"Born","")
&amp;                   IF(AND((BW$44-Sheep!$R$355-Sheep!$N$252                                )&gt;(BW$44-BX$44),(BW$44-Sheep!$R$355-Sheep!$N$252                                )&lt;=0),"WeanStd","")
&amp;                   IF(AND((BW$44-Sheep!$R$356-Sheep!$N$252                                )&gt;(BW$44-BX$44),(BW$44-Sheep!$R$356-Sheep!$N$252                                )&lt;=0),"WeanAlt1","")
&amp;                   IF(AND((BW$44-Sheep!$R$357-Sheep!$N$252                                )&gt;(BW$44-BX$44),(BW$44-Sheep!$R$357-Sheep!$N$252                                )&lt;=0),"WeanAlt2","")
&amp;IFERROR(IF(AND((BW$44-BW46                                                                                     )&gt;(BW$44-BX$44),(BW$44-BW46                                                                                     )&lt;=0),"Join-"    &amp;BW45,""),"")
&amp;IFERROR(IF(AND((BW$44-BW46-INDEX(Sheep!$V$362:$V$369,BW45,1))&gt;(BW$44-BX$44),(BW$44-BW46-INDEX(Sheep!$V$362:$V$369,BW45,1))&lt;=0),"Scan-"  &amp;BW45,""),"")
&amp;IFERROR(IF(AND((BW$44-BW46-150                                                                            )&gt;(BW$44-BX$44),(BW$44-BW46-150                                                                             )&lt;=0),"Birth-" &amp;BW45,""),"")
&amp;IFERROR(IF(AND((BW$44-BW46-150-Sheep!$R$355                                           )&gt;(BW$44-BX$44),(BW$44-BW46-150-Sheep!$R$355                                            )&lt;=0),"Wean-"&amp;BW45,""),"")
&amp;IFERROR(IF(AND((BW$44-BW46-150-Sheep!$R$356                                           )&gt;(BW$44-BX$44),(BW$44-BW46-150-Sheep!$R$356                                            )&lt;=0),"Alt1-"   &amp;BW45,""),"")
&amp;IFERROR(IF(AND((BW$44-BW46-150-Sheep!$R$357                                           )&gt;(BW$44-BX$44),(BW$44-BW46-150-Sheep!$R$357                                            )&lt;=0),"Alt2-"   &amp;BW45,""),"")</f>
        <v/>
      </c>
      <c r="BX47" s="267" t="str">
        <f xml:space="preserve">                    IF(AND((BX$44                                  -Sheep!$N$252                               )&gt;(BX$44-BY$44),(BX$44                                  -Sheep!$N$252                                )&lt;=0),"Born","")
&amp;                   IF(AND((BX$44-Sheep!$R$355-Sheep!$N$252                                )&gt;(BX$44-BY$44),(BX$44-Sheep!$R$355-Sheep!$N$252                                )&lt;=0),"WeanStd","")
&amp;                   IF(AND((BX$44-Sheep!$R$356-Sheep!$N$252                                )&gt;(BX$44-BY$44),(BX$44-Sheep!$R$356-Sheep!$N$252                                )&lt;=0),"WeanAlt1","")
&amp;                   IF(AND((BX$44-Sheep!$R$357-Sheep!$N$252                                )&gt;(BX$44-BY$44),(BX$44-Sheep!$R$357-Sheep!$N$252                                )&lt;=0),"WeanAlt2","")
&amp;IFERROR(IF(AND((BX$44-BX46                                                                                     )&gt;(BX$44-BY$44),(BX$44-BX46                                                                                     )&lt;=0),"Join-"    &amp;BX45,""),"")
&amp;IFERROR(IF(AND((BX$44-BX46-INDEX(Sheep!$V$362:$V$369,BX45,1))&gt;(BX$44-BY$44),(BX$44-BX46-INDEX(Sheep!$V$362:$V$369,BX45,1))&lt;=0),"Scan-"  &amp;BX45,""),"")
&amp;IFERROR(IF(AND((BX$44-BX46-150                                                                            )&gt;(BX$44-BY$44),(BX$44-BX46-150                                                                             )&lt;=0),"Birth-" &amp;BX45,""),"")
&amp;IFERROR(IF(AND((BX$44-BX46-150-Sheep!$R$355                                           )&gt;(BX$44-BY$44),(BX$44-BX46-150-Sheep!$R$355                                            )&lt;=0),"Wean-"&amp;BX45,""),"")
&amp;IFERROR(IF(AND((BX$44-BX46-150-Sheep!$R$356                                           )&gt;(BX$44-BY$44),(BX$44-BX46-150-Sheep!$R$356                                            )&lt;=0),"Alt1-"   &amp;BX45,""),"")
&amp;IFERROR(IF(AND((BX$44-BX46-150-Sheep!$R$357                                           )&gt;(BX$44-BY$44),(BX$44-BX46-150-Sheep!$R$357                                            )&lt;=0),"Alt2-"   &amp;BX45,""),"")</f>
        <v/>
      </c>
      <c r="BY47" s="267" t="str">
        <f xml:space="preserve">                    IF(AND((BY$44                                  -Sheep!$N$252                               )&gt;(BY$44-BZ$44),(BY$44                                  -Sheep!$N$252                                )&lt;=0),"Born","")
&amp;                   IF(AND((BY$44-Sheep!$R$355-Sheep!$N$252                                )&gt;(BY$44-BZ$44),(BY$44-Sheep!$R$355-Sheep!$N$252                                )&lt;=0),"WeanStd","")
&amp;                   IF(AND((BY$44-Sheep!$R$356-Sheep!$N$252                                )&gt;(BY$44-BZ$44),(BY$44-Sheep!$R$356-Sheep!$N$252                                )&lt;=0),"WeanAlt1","")
&amp;                   IF(AND((BY$44-Sheep!$R$357-Sheep!$N$252                                )&gt;(BY$44-BZ$44),(BY$44-Sheep!$R$357-Sheep!$N$252                                )&lt;=0),"WeanAlt2","")
&amp;IFERROR(IF(AND((BY$44-BY46                                                                                     )&gt;(BY$44-BZ$44),(BY$44-BY46                                                                                     )&lt;=0),"Join-"    &amp;BY45,""),"")
&amp;IFERROR(IF(AND((BY$44-BY46-INDEX(Sheep!$V$362:$V$369,BY45,1))&gt;(BY$44-BZ$44),(BY$44-BY46-INDEX(Sheep!$V$362:$V$369,BY45,1))&lt;=0),"Scan-"  &amp;BY45,""),"")
&amp;IFERROR(IF(AND((BY$44-BY46-150                                                                            )&gt;(BY$44-BZ$44),(BY$44-BY46-150                                                                             )&lt;=0),"Birth-" &amp;BY45,""),"")
&amp;IFERROR(IF(AND((BY$44-BY46-150-Sheep!$R$355                                           )&gt;(BY$44-BZ$44),(BY$44-BY46-150-Sheep!$R$355                                            )&lt;=0),"Wean-"&amp;BY45,""),"")
&amp;IFERROR(IF(AND((BY$44-BY46-150-Sheep!$R$356                                           )&gt;(BY$44-BZ$44),(BY$44-BY46-150-Sheep!$R$356                                            )&lt;=0),"Alt1-"   &amp;BY45,""),"")
&amp;IFERROR(IF(AND((BY$44-BY46-150-Sheep!$R$357                                           )&gt;(BY$44-BZ$44),(BY$44-BY46-150-Sheep!$R$357                                            )&lt;=0),"Alt2-"   &amp;BY45,""),"")</f>
        <v/>
      </c>
      <c r="BZ47" s="267" t="str">
        <f xml:space="preserve">                    IF(AND((BZ$44                                  -Sheep!$N$252                               )&gt;(BZ$44-CA$44),(BZ$44                                  -Sheep!$N$252                                )&lt;=0),"Born","")
&amp;                   IF(AND((BZ$44-Sheep!$R$355-Sheep!$N$252                                )&gt;(BZ$44-CA$44),(BZ$44-Sheep!$R$355-Sheep!$N$252                                )&lt;=0),"WeanStd","")
&amp;                   IF(AND((BZ$44-Sheep!$R$356-Sheep!$N$252                                )&gt;(BZ$44-CA$44),(BZ$44-Sheep!$R$356-Sheep!$N$252                                )&lt;=0),"WeanAlt1","")
&amp;                   IF(AND((BZ$44-Sheep!$R$357-Sheep!$N$252                                )&gt;(BZ$44-CA$44),(BZ$44-Sheep!$R$357-Sheep!$N$252                                )&lt;=0),"WeanAlt2","")
&amp;IFERROR(IF(AND((BZ$44-BZ46                                                                                     )&gt;(BZ$44-CA$44),(BZ$44-BZ46                                                                                     )&lt;=0),"Join-"    &amp;BZ45,""),"")
&amp;IFERROR(IF(AND((BZ$44-BZ46-INDEX(Sheep!$V$362:$V$369,BZ45,1))&gt;(BZ$44-CA$44),(BZ$44-BZ46-INDEX(Sheep!$V$362:$V$369,BZ45,1))&lt;=0),"Scan-"  &amp;BZ45,""),"")
&amp;IFERROR(IF(AND((BZ$44-BZ46-150                                                                            )&gt;(BZ$44-CA$44),(BZ$44-BZ46-150                                                                             )&lt;=0),"Birth-" &amp;BZ45,""),"")
&amp;IFERROR(IF(AND((BZ$44-BZ46-150-Sheep!$R$355                                           )&gt;(BZ$44-CA$44),(BZ$44-BZ46-150-Sheep!$R$355                                            )&lt;=0),"Wean-"&amp;BZ45,""),"")
&amp;IFERROR(IF(AND((BZ$44-BZ46-150-Sheep!$R$356                                           )&gt;(BZ$44-CA$44),(BZ$44-BZ46-150-Sheep!$R$356                                            )&lt;=0),"Alt1-"   &amp;BZ45,""),"")
&amp;IFERROR(IF(AND((BZ$44-BZ46-150-Sheep!$R$357                                           )&gt;(BZ$44-CA$44),(BZ$44-BZ46-150-Sheep!$R$357                                            )&lt;=0),"Alt2-"   &amp;BZ45,""),"")</f>
        <v/>
      </c>
      <c r="CA47" s="267" t="str">
        <f xml:space="preserve">                    IF(AND((CA$44                                  -Sheep!$N$252                               )&gt;(CA$44-CB$44),(CA$44                                  -Sheep!$N$252                                )&lt;=0),"Born","")
&amp;                   IF(AND((CA$44-Sheep!$R$355-Sheep!$N$252                                )&gt;(CA$44-CB$44),(CA$44-Sheep!$R$355-Sheep!$N$252                                )&lt;=0),"WeanStd","")
&amp;                   IF(AND((CA$44-Sheep!$R$356-Sheep!$N$252                                )&gt;(CA$44-CB$44),(CA$44-Sheep!$R$356-Sheep!$N$252                                )&lt;=0),"WeanAlt1","")
&amp;                   IF(AND((CA$44-Sheep!$R$357-Sheep!$N$252                                )&gt;(CA$44-CB$44),(CA$44-Sheep!$R$357-Sheep!$N$252                                )&lt;=0),"WeanAlt2","")
&amp;IFERROR(IF(AND((CA$44-CA46                                                                                     )&gt;(CA$44-CB$44),(CA$44-CA46                                                                                     )&lt;=0),"Join-"    &amp;CA45,""),"")
&amp;IFERROR(IF(AND((CA$44-CA46-INDEX(Sheep!$V$362:$V$369,CA45,1))&gt;(CA$44-CB$44),(CA$44-CA46-INDEX(Sheep!$V$362:$V$369,CA45,1))&lt;=0),"Scan-"  &amp;CA45,""),"")
&amp;IFERROR(IF(AND((CA$44-CA46-150                                                                            )&gt;(CA$44-CB$44),(CA$44-CA46-150                                                                             )&lt;=0),"Birth-" &amp;CA45,""),"")
&amp;IFERROR(IF(AND((CA$44-CA46-150-Sheep!$R$355                                           )&gt;(CA$44-CB$44),(CA$44-CA46-150-Sheep!$R$355                                            )&lt;=0),"Wean-"&amp;CA45,""),"")
&amp;IFERROR(IF(AND((CA$44-CA46-150-Sheep!$R$356                                           )&gt;(CA$44-CB$44),(CA$44-CA46-150-Sheep!$R$356                                            )&lt;=0),"Alt1-"   &amp;CA45,""),"")
&amp;IFERROR(IF(AND((CA$44-CA46-150-Sheep!$R$357                                           )&gt;(CA$44-CB$44),(CA$44-CA46-150-Sheep!$R$357                                            )&lt;=0),"Alt2-"   &amp;CA45,""),"")</f>
        <v/>
      </c>
      <c r="CB47" s="267" t="str">
        <f xml:space="preserve">                    IF(AND((CB$44                                  -Sheep!$N$252                               )&gt;(CB$44-CC$44),(CB$44                                  -Sheep!$N$252                                )&lt;=0),"Born","")
&amp;                   IF(AND((CB$44-Sheep!$R$355-Sheep!$N$252                                )&gt;(CB$44-CC$44),(CB$44-Sheep!$R$355-Sheep!$N$252                                )&lt;=0),"WeanStd","")
&amp;                   IF(AND((CB$44-Sheep!$R$356-Sheep!$N$252                                )&gt;(CB$44-CC$44),(CB$44-Sheep!$R$356-Sheep!$N$252                                )&lt;=0),"WeanAlt1","")
&amp;                   IF(AND((CB$44-Sheep!$R$357-Sheep!$N$252                                )&gt;(CB$44-CC$44),(CB$44-Sheep!$R$357-Sheep!$N$252                                )&lt;=0),"WeanAlt2","")
&amp;IFERROR(IF(AND((CB$44-CB46                                                                                     )&gt;(CB$44-CC$44),(CB$44-CB46                                                                                     )&lt;=0),"Join-"    &amp;CB45,""),"")
&amp;IFERROR(IF(AND((CB$44-CB46-INDEX(Sheep!$V$362:$V$369,CB45,1))&gt;(CB$44-CC$44),(CB$44-CB46-INDEX(Sheep!$V$362:$V$369,CB45,1))&lt;=0),"Scan-"  &amp;CB45,""),"")
&amp;IFERROR(IF(AND((CB$44-CB46-150                                                                            )&gt;(CB$44-CC$44),(CB$44-CB46-150                                                                             )&lt;=0),"Birth-" &amp;CB45,""),"")
&amp;IFERROR(IF(AND((CB$44-CB46-150-Sheep!$R$355                                           )&gt;(CB$44-CC$44),(CB$44-CB46-150-Sheep!$R$355                                            )&lt;=0),"Wean-"&amp;CB45,""),"")
&amp;IFERROR(IF(AND((CB$44-CB46-150-Sheep!$R$356                                           )&gt;(CB$44-CC$44),(CB$44-CB46-150-Sheep!$R$356                                            )&lt;=0),"Alt1-"   &amp;CB45,""),"")
&amp;IFERROR(IF(AND((CB$44-CB46-150-Sheep!$R$357                                           )&gt;(CB$44-CC$44),(CB$44-CB46-150-Sheep!$R$357                                            )&lt;=0),"Alt2-"   &amp;CB45,""),"")</f>
        <v>Birth-1</v>
      </c>
      <c r="CC47" s="267" t="str">
        <f xml:space="preserve">                    IF(AND((CC$44                                  -Sheep!$N$252                               )&gt;(CC$44-CD$44),(CC$44                                  -Sheep!$N$252                                )&lt;=0),"Born","")
&amp;                   IF(AND((CC$44-Sheep!$R$355-Sheep!$N$252                                )&gt;(CC$44-CD$44),(CC$44-Sheep!$R$355-Sheep!$N$252                                )&lt;=0),"WeanStd","")
&amp;                   IF(AND((CC$44-Sheep!$R$356-Sheep!$N$252                                )&gt;(CC$44-CD$44),(CC$44-Sheep!$R$356-Sheep!$N$252                                )&lt;=0),"WeanAlt1","")
&amp;                   IF(AND((CC$44-Sheep!$R$357-Sheep!$N$252                                )&gt;(CC$44-CD$44),(CC$44-Sheep!$R$357-Sheep!$N$252                                )&lt;=0),"WeanAlt2","")
&amp;IFERROR(IF(AND((CC$44-CC46                                                                                     )&gt;(CC$44-CD$44),(CC$44-CC46                                                                                     )&lt;=0),"Join-"    &amp;CC45,""),"")
&amp;IFERROR(IF(AND((CC$44-CC46-INDEX(Sheep!$V$362:$V$369,CC45,1))&gt;(CC$44-CD$44),(CC$44-CC46-INDEX(Sheep!$V$362:$V$369,CC45,1))&lt;=0),"Scan-"  &amp;CC45,""),"")
&amp;IFERROR(IF(AND((CC$44-CC46-150                                                                            )&gt;(CC$44-CD$44),(CC$44-CC46-150                                                                             )&lt;=0),"Birth-" &amp;CC45,""),"")
&amp;IFERROR(IF(AND((CC$44-CC46-150-Sheep!$R$355                                           )&gt;(CC$44-CD$44),(CC$44-CC46-150-Sheep!$R$355                                            )&lt;=0),"Wean-"&amp;CC45,""),"")
&amp;IFERROR(IF(AND((CC$44-CC46-150-Sheep!$R$356                                           )&gt;(CC$44-CD$44),(CC$44-CC46-150-Sheep!$R$356                                            )&lt;=0),"Alt1-"   &amp;CC45,""),"")
&amp;IFERROR(IF(AND((CC$44-CC46-150-Sheep!$R$357                                           )&gt;(CC$44-CD$44),(CC$44-CC46-150-Sheep!$R$357                                            )&lt;=0),"Alt2-"   &amp;CC45,""),"")</f>
        <v/>
      </c>
      <c r="CD47" s="267" t="str">
        <f xml:space="preserve">                    IF(AND((CD$44                                  -Sheep!$N$252                               )&gt;(CD$44-CE$44),(CD$44                                  -Sheep!$N$252                                )&lt;=0),"Born","")
&amp;                   IF(AND((CD$44-Sheep!$R$355-Sheep!$N$252                                )&gt;(CD$44-CE$44),(CD$44-Sheep!$R$355-Sheep!$N$252                                )&lt;=0),"WeanStd","")
&amp;                   IF(AND((CD$44-Sheep!$R$356-Sheep!$N$252                                )&gt;(CD$44-CE$44),(CD$44-Sheep!$R$356-Sheep!$N$252                                )&lt;=0),"WeanAlt1","")
&amp;                   IF(AND((CD$44-Sheep!$R$357-Sheep!$N$252                                )&gt;(CD$44-CE$44),(CD$44-Sheep!$R$357-Sheep!$N$252                                )&lt;=0),"WeanAlt2","")
&amp;IFERROR(IF(AND((CD$44-CD46                                                                                     )&gt;(CD$44-CE$44),(CD$44-CD46                                                                                     )&lt;=0),"Join-"    &amp;CD45,""),"")
&amp;IFERROR(IF(AND((CD$44-CD46-INDEX(Sheep!$V$362:$V$369,CD45,1))&gt;(CD$44-CE$44),(CD$44-CD46-INDEX(Sheep!$V$362:$V$369,CD45,1))&lt;=0),"Scan-"  &amp;CD45,""),"")
&amp;IFERROR(IF(AND((CD$44-CD46-150                                                                            )&gt;(CD$44-CE$44),(CD$44-CD46-150                                                                             )&lt;=0),"Birth-" &amp;CD45,""),"")
&amp;IFERROR(IF(AND((CD$44-CD46-150-Sheep!$R$355                                           )&gt;(CD$44-CE$44),(CD$44-CD46-150-Sheep!$R$355                                            )&lt;=0),"Wean-"&amp;CD45,""),"")
&amp;IFERROR(IF(AND((CD$44-CD46-150-Sheep!$R$356                                           )&gt;(CD$44-CE$44),(CD$44-CD46-150-Sheep!$R$356                                            )&lt;=0),"Alt1-"   &amp;CD45,""),"")
&amp;IFERROR(IF(AND((CD$44-CD46-150-Sheep!$R$357                                           )&gt;(CD$44-CE$44),(CD$44-CD46-150-Sheep!$R$357                                            )&lt;=0),"Alt2-"   &amp;CD45,""),"")</f>
        <v/>
      </c>
      <c r="CE47" s="267" t="str">
        <f xml:space="preserve">                    IF(AND((CE$44                                  -Sheep!$N$252                               )&gt;(CE$44-CF$44),(CE$44                                  -Sheep!$N$252                                )&lt;=0),"Born","")
&amp;                   IF(AND((CE$44-Sheep!$R$355-Sheep!$N$252                                )&gt;(CE$44-CF$44),(CE$44-Sheep!$R$355-Sheep!$N$252                                )&lt;=0),"WeanStd","")
&amp;                   IF(AND((CE$44-Sheep!$R$356-Sheep!$N$252                                )&gt;(CE$44-CF$44),(CE$44-Sheep!$R$356-Sheep!$N$252                                )&lt;=0),"WeanAlt1","")
&amp;                   IF(AND((CE$44-Sheep!$R$357-Sheep!$N$252                                )&gt;(CE$44-CF$44),(CE$44-Sheep!$R$357-Sheep!$N$252                                )&lt;=0),"WeanAlt2","")
&amp;IFERROR(IF(AND((CE$44-CE46                                                                                     )&gt;(CE$44-CF$44),(CE$44-CE46                                                                                     )&lt;=0),"Join-"    &amp;CE45,""),"")
&amp;IFERROR(IF(AND((CE$44-CE46-INDEX(Sheep!$V$362:$V$369,CE45,1))&gt;(CE$44-CF$44),(CE$44-CE46-INDEX(Sheep!$V$362:$V$369,CE45,1))&lt;=0),"Scan-"  &amp;CE45,""),"")
&amp;IFERROR(IF(AND((CE$44-CE46-150                                                                            )&gt;(CE$44-CF$44),(CE$44-CE46-150                                                                             )&lt;=0),"Birth-" &amp;CE45,""),"")
&amp;IFERROR(IF(AND((CE$44-CE46-150-Sheep!$R$355                                           )&gt;(CE$44-CF$44),(CE$44-CE46-150-Sheep!$R$355                                            )&lt;=0),"Wean-"&amp;CE45,""),"")
&amp;IFERROR(IF(AND((CE$44-CE46-150-Sheep!$R$356                                           )&gt;(CE$44-CF$44),(CE$44-CE46-150-Sheep!$R$356                                            )&lt;=0),"Alt1-"   &amp;CE45,""),"")
&amp;IFERROR(IF(AND((CE$44-CE46-150-Sheep!$R$357                                           )&gt;(CE$44-CF$44),(CE$44-CE46-150-Sheep!$R$357                                            )&lt;=0),"Alt2-"   &amp;CE45,""),"")</f>
        <v/>
      </c>
      <c r="CF47" s="267" t="str">
        <f xml:space="preserve">                    IF(AND((CF$44                                  -Sheep!$N$252                               )&gt;(CF$44-CG$44),(CF$44                                  -Sheep!$N$252                                )&lt;=0),"Born","")
&amp;                   IF(AND((CF$44-Sheep!$R$355-Sheep!$N$252                                )&gt;(CF$44-CG$44),(CF$44-Sheep!$R$355-Sheep!$N$252                                )&lt;=0),"WeanStd","")
&amp;                   IF(AND((CF$44-Sheep!$R$356-Sheep!$N$252                                )&gt;(CF$44-CG$44),(CF$44-Sheep!$R$356-Sheep!$N$252                                )&lt;=0),"WeanAlt1","")
&amp;                   IF(AND((CF$44-Sheep!$R$357-Sheep!$N$252                                )&gt;(CF$44-CG$44),(CF$44-Sheep!$R$357-Sheep!$N$252                                )&lt;=0),"WeanAlt2","")
&amp;IFERROR(IF(AND((CF$44-CF46                                                                                     )&gt;(CF$44-CG$44),(CF$44-CF46                                                                                     )&lt;=0),"Join-"    &amp;CF45,""),"")
&amp;IFERROR(IF(AND((CF$44-CF46-INDEX(Sheep!$V$362:$V$369,CF45,1))&gt;(CF$44-CG$44),(CF$44-CF46-INDEX(Sheep!$V$362:$V$369,CF45,1))&lt;=0),"Scan-"  &amp;CF45,""),"")
&amp;IFERROR(IF(AND((CF$44-CF46-150                                                                            )&gt;(CF$44-CG$44),(CF$44-CF46-150                                                                             )&lt;=0),"Birth-" &amp;CF45,""),"")
&amp;IFERROR(IF(AND((CF$44-CF46-150-Sheep!$R$355                                           )&gt;(CF$44-CG$44),(CF$44-CF46-150-Sheep!$R$355                                            )&lt;=0),"Wean-"&amp;CF45,""),"")
&amp;IFERROR(IF(AND((CF$44-CF46-150-Sheep!$R$356                                           )&gt;(CF$44-CG$44),(CF$44-CF46-150-Sheep!$R$356                                            )&lt;=0),"Alt1-"   &amp;CF45,""),"")
&amp;IFERROR(IF(AND((CF$44-CF46-150-Sheep!$R$357                                           )&gt;(CF$44-CG$44),(CF$44-CF46-150-Sheep!$R$357                                            )&lt;=0),"Alt2-"   &amp;CF45,""),"")</f>
        <v/>
      </c>
      <c r="CG47" s="267" t="str">
        <f xml:space="preserve">                    IF(AND((CG$44                                  -Sheep!$N$252                               )&gt;(CG$44-CH$44),(CG$44                                  -Sheep!$N$252                                )&lt;=0),"Born","")
&amp;                   IF(AND((CG$44-Sheep!$R$355-Sheep!$N$252                                )&gt;(CG$44-CH$44),(CG$44-Sheep!$R$355-Sheep!$N$252                                )&lt;=0),"WeanStd","")
&amp;                   IF(AND((CG$44-Sheep!$R$356-Sheep!$N$252                                )&gt;(CG$44-CH$44),(CG$44-Sheep!$R$356-Sheep!$N$252                                )&lt;=0),"WeanAlt1","")
&amp;                   IF(AND((CG$44-Sheep!$R$357-Sheep!$N$252                                )&gt;(CG$44-CH$44),(CG$44-Sheep!$R$357-Sheep!$N$252                                )&lt;=0),"WeanAlt2","")
&amp;IFERROR(IF(AND((CG$44-CG46                                                                                     )&gt;(CG$44-CH$44),(CG$44-CG46                                                                                     )&lt;=0),"Join-"    &amp;CG45,""),"")
&amp;IFERROR(IF(AND((CG$44-CG46-INDEX(Sheep!$V$362:$V$369,CG45,1))&gt;(CG$44-CH$44),(CG$44-CG46-INDEX(Sheep!$V$362:$V$369,CG45,1))&lt;=0),"Scan-"  &amp;CG45,""),"")
&amp;IFERROR(IF(AND((CG$44-CG46-150                                                                            )&gt;(CG$44-CH$44),(CG$44-CG46-150                                                                             )&lt;=0),"Birth-" &amp;CG45,""),"")
&amp;IFERROR(IF(AND((CG$44-CG46-150-Sheep!$R$355                                           )&gt;(CG$44-CH$44),(CG$44-CG46-150-Sheep!$R$355                                            )&lt;=0),"Wean-"&amp;CG45,""),"")
&amp;IFERROR(IF(AND((CG$44-CG46-150-Sheep!$R$356                                           )&gt;(CG$44-CH$44),(CG$44-CG46-150-Sheep!$R$356                                            )&lt;=0),"Alt1-"   &amp;CG45,""),"")
&amp;IFERROR(IF(AND((CG$44-CG46-150-Sheep!$R$357                                           )&gt;(CG$44-CH$44),(CG$44-CG46-150-Sheep!$R$357                                            )&lt;=0),"Alt2-"   &amp;CG45,""),"")</f>
        <v/>
      </c>
      <c r="CH47" s="267" t="str">
        <f xml:space="preserve">                    IF(AND((CH$44                                  -Sheep!$N$252                               )&gt;(CH$44-CI$44),(CH$44                                  -Sheep!$N$252                                )&lt;=0),"Born","")
&amp;                   IF(AND((CH$44-Sheep!$R$355-Sheep!$N$252                                )&gt;(CH$44-CI$44),(CH$44-Sheep!$R$355-Sheep!$N$252                                )&lt;=0),"WeanStd","")
&amp;                   IF(AND((CH$44-Sheep!$R$356-Sheep!$N$252                                )&gt;(CH$44-CI$44),(CH$44-Sheep!$R$356-Sheep!$N$252                                )&lt;=0),"WeanAlt1","")
&amp;                   IF(AND((CH$44-Sheep!$R$357-Sheep!$N$252                                )&gt;(CH$44-CI$44),(CH$44-Sheep!$R$357-Sheep!$N$252                                )&lt;=0),"WeanAlt2","")
&amp;IFERROR(IF(AND((CH$44-CH46                                                                                     )&gt;(CH$44-CI$44),(CH$44-CH46                                                                                     )&lt;=0),"Join-"    &amp;CH45,""),"")
&amp;IFERROR(IF(AND((CH$44-CH46-INDEX(Sheep!$V$362:$V$369,CH45,1))&gt;(CH$44-CI$44),(CH$44-CH46-INDEX(Sheep!$V$362:$V$369,CH45,1))&lt;=0),"Scan-"  &amp;CH45,""),"")
&amp;IFERROR(IF(AND((CH$44-CH46-150                                                                            )&gt;(CH$44-CI$44),(CH$44-CH46-150                                                                             )&lt;=0),"Birth-" &amp;CH45,""),"")
&amp;IFERROR(IF(AND((CH$44-CH46-150-Sheep!$R$355                                           )&gt;(CH$44-CI$44),(CH$44-CH46-150-Sheep!$R$355                                            )&lt;=0),"Wean-"&amp;CH45,""),"")
&amp;IFERROR(IF(AND((CH$44-CH46-150-Sheep!$R$356                                           )&gt;(CH$44-CI$44),(CH$44-CH46-150-Sheep!$R$356                                            )&lt;=0),"Alt1-"   &amp;CH45,""),"")
&amp;IFERROR(IF(AND((CH$44-CH46-150-Sheep!$R$357                                           )&gt;(CH$44-CI$44),(CH$44-CH46-150-Sheep!$R$357                                            )&lt;=0),"Alt2-"   &amp;CH45,""),"")</f>
        <v/>
      </c>
      <c r="CI47" s="267" t="str">
        <f xml:space="preserve">                    IF(AND((CI$44                                  -Sheep!$N$252                               )&gt;(CI$44-CJ$44),(CI$44                                  -Sheep!$N$252                                )&lt;=0),"Born","")
&amp;                   IF(AND((CI$44-Sheep!$R$355-Sheep!$N$252                                )&gt;(CI$44-CJ$44),(CI$44-Sheep!$R$355-Sheep!$N$252                                )&lt;=0),"WeanStd","")
&amp;                   IF(AND((CI$44-Sheep!$R$356-Sheep!$N$252                                )&gt;(CI$44-CJ$44),(CI$44-Sheep!$R$356-Sheep!$N$252                                )&lt;=0),"WeanAlt1","")
&amp;                   IF(AND((CI$44-Sheep!$R$357-Sheep!$N$252                                )&gt;(CI$44-CJ$44),(CI$44-Sheep!$R$357-Sheep!$N$252                                )&lt;=0),"WeanAlt2","")
&amp;IFERROR(IF(AND((CI$44-CI46                                                                                     )&gt;(CI$44-CJ$44),(CI$44-CI46                                                                                     )&lt;=0),"Join-"    &amp;CI45,""),"")
&amp;IFERROR(IF(AND((CI$44-CI46-INDEX(Sheep!$V$362:$V$369,CI45,1))&gt;(CI$44-CJ$44),(CI$44-CI46-INDEX(Sheep!$V$362:$V$369,CI45,1))&lt;=0),"Scan-"  &amp;CI45,""),"")
&amp;IFERROR(IF(AND((CI$44-CI46-150                                                                            )&gt;(CI$44-CJ$44),(CI$44-CI46-150                                                                             )&lt;=0),"Birth-" &amp;CI45,""),"")
&amp;IFERROR(IF(AND((CI$44-CI46-150-Sheep!$R$355                                           )&gt;(CI$44-CJ$44),(CI$44-CI46-150-Sheep!$R$355                                            )&lt;=0),"Wean-"&amp;CI45,""),"")
&amp;IFERROR(IF(AND((CI$44-CI46-150-Sheep!$R$356                                           )&gt;(CI$44-CJ$44),(CI$44-CI46-150-Sheep!$R$356                                            )&lt;=0),"Alt1-"   &amp;CI45,""),"")
&amp;IFERROR(IF(AND((CI$44-CI46-150-Sheep!$R$357                                           )&gt;(CI$44-CJ$44),(CI$44-CI46-150-Sheep!$R$357                                            )&lt;=0),"Alt2-"   &amp;CI45,""),"")</f>
        <v/>
      </c>
      <c r="CJ47" s="267" t="str">
        <f xml:space="preserve">                    IF(AND((CJ$44                                  -Sheep!$N$252                               )&gt;(CJ$44-CK$44),(CJ$44                                  -Sheep!$N$252                                )&lt;=0),"Born","")
&amp;                   IF(AND((CJ$44-Sheep!$R$355-Sheep!$N$252                                )&gt;(CJ$44-CK$44),(CJ$44-Sheep!$R$355-Sheep!$N$252                                )&lt;=0),"WeanStd","")
&amp;                   IF(AND((CJ$44-Sheep!$R$356-Sheep!$N$252                                )&gt;(CJ$44-CK$44),(CJ$44-Sheep!$R$356-Sheep!$N$252                                )&lt;=0),"WeanAlt1","")
&amp;                   IF(AND((CJ$44-Sheep!$R$357-Sheep!$N$252                                )&gt;(CJ$44-CK$44),(CJ$44-Sheep!$R$357-Sheep!$N$252                                )&lt;=0),"WeanAlt2","")
&amp;IFERROR(IF(AND((CJ$44-CJ46                                                                                     )&gt;(CJ$44-CK$44),(CJ$44-CJ46                                                                                     )&lt;=0),"Join-"    &amp;CJ45,""),"")
&amp;IFERROR(IF(AND((CJ$44-CJ46-INDEX(Sheep!$V$362:$V$369,CJ45,1))&gt;(CJ$44-CK$44),(CJ$44-CJ46-INDEX(Sheep!$V$362:$V$369,CJ45,1))&lt;=0),"Scan-"  &amp;CJ45,""),"")
&amp;IFERROR(IF(AND((CJ$44-CJ46-150                                                                            )&gt;(CJ$44-CK$44),(CJ$44-CJ46-150                                                                             )&lt;=0),"Birth-" &amp;CJ45,""),"")
&amp;IFERROR(IF(AND((CJ$44-CJ46-150-Sheep!$R$355                                           )&gt;(CJ$44-CK$44),(CJ$44-CJ46-150-Sheep!$R$355                                            )&lt;=0),"Wean-"&amp;CJ45,""),"")
&amp;IFERROR(IF(AND((CJ$44-CJ46-150-Sheep!$R$356                                           )&gt;(CJ$44-CK$44),(CJ$44-CJ46-150-Sheep!$R$356                                            )&lt;=0),"Alt1-"   &amp;CJ45,""),"")
&amp;IFERROR(IF(AND((CJ$44-CJ46-150-Sheep!$R$357                                           )&gt;(CJ$44-CK$44),(CJ$44-CJ46-150-Sheep!$R$357                                            )&lt;=0),"Alt2-"   &amp;CJ45,""),"")</f>
        <v/>
      </c>
      <c r="CK47" s="267" t="str">
        <f xml:space="preserve">                    IF(AND((CK$44                                  -Sheep!$N$252                               )&gt;(CK$44-CL$44),(CK$44                                  -Sheep!$N$252                                )&lt;=0),"Born","")
&amp;                   IF(AND((CK$44-Sheep!$R$355-Sheep!$N$252                                )&gt;(CK$44-CL$44),(CK$44-Sheep!$R$355-Sheep!$N$252                                )&lt;=0),"WeanStd","")
&amp;                   IF(AND((CK$44-Sheep!$R$356-Sheep!$N$252                                )&gt;(CK$44-CL$44),(CK$44-Sheep!$R$356-Sheep!$N$252                                )&lt;=0),"WeanAlt1","")
&amp;                   IF(AND((CK$44-Sheep!$R$357-Sheep!$N$252                                )&gt;(CK$44-CL$44),(CK$44-Sheep!$R$357-Sheep!$N$252                                )&lt;=0),"WeanAlt2","")
&amp;IFERROR(IF(AND((CK$44-CK46                                                                                     )&gt;(CK$44-CL$44),(CK$44-CK46                                                                                     )&lt;=0),"Join-"    &amp;CK45,""),"")
&amp;IFERROR(IF(AND((CK$44-CK46-INDEX(Sheep!$V$362:$V$369,CK45,1))&gt;(CK$44-CL$44),(CK$44-CK46-INDEX(Sheep!$V$362:$V$369,CK45,1))&lt;=0),"Scan-"  &amp;CK45,""),"")
&amp;IFERROR(IF(AND((CK$44-CK46-150                                                                            )&gt;(CK$44-CL$44),(CK$44-CK46-150                                                                             )&lt;=0),"Birth-" &amp;CK45,""),"")
&amp;IFERROR(IF(AND((CK$44-CK46-150-Sheep!$R$355                                           )&gt;(CK$44-CL$44),(CK$44-CK46-150-Sheep!$R$355                                            )&lt;=0),"Wean-"&amp;CK45,""),"")
&amp;IFERROR(IF(AND((CK$44-CK46-150-Sheep!$R$356                                           )&gt;(CK$44-CL$44),(CK$44-CK46-150-Sheep!$R$356                                            )&lt;=0),"Alt1-"   &amp;CK45,""),"")
&amp;IFERROR(IF(AND((CK$44-CK46-150-Sheep!$R$357                                           )&gt;(CK$44-CL$44),(CK$44-CK46-150-Sheep!$R$357                                            )&lt;=0),"Alt2-"   &amp;CK45,""),"")</f>
        <v/>
      </c>
      <c r="CL47" s="267" t="str">
        <f xml:space="preserve">                    IF(AND((CL$44                                  -Sheep!$N$252                               )&gt;(CL$44-CM$44),(CL$44                                  -Sheep!$N$252                                )&lt;=0),"Born","")
&amp;                   IF(AND((CL$44-Sheep!$R$355-Sheep!$N$252                                )&gt;(CL$44-CM$44),(CL$44-Sheep!$R$355-Sheep!$N$252                                )&lt;=0),"WeanStd","")
&amp;                   IF(AND((CL$44-Sheep!$R$356-Sheep!$N$252                                )&gt;(CL$44-CM$44),(CL$44-Sheep!$R$356-Sheep!$N$252                                )&lt;=0),"WeanAlt1","")
&amp;                   IF(AND((CL$44-Sheep!$R$357-Sheep!$N$252                                )&gt;(CL$44-CM$44),(CL$44-Sheep!$R$357-Sheep!$N$252                                )&lt;=0),"WeanAlt2","")
&amp;IFERROR(IF(AND((CL$44-CL46                                                                                     )&gt;(CL$44-CM$44),(CL$44-CL46                                                                                     )&lt;=0),"Join-"    &amp;CL45,""),"")
&amp;IFERROR(IF(AND((CL$44-CL46-INDEX(Sheep!$V$362:$V$369,CL45,1))&gt;(CL$44-CM$44),(CL$44-CL46-INDEX(Sheep!$V$362:$V$369,CL45,1))&lt;=0),"Scan-"  &amp;CL45,""),"")
&amp;IFERROR(IF(AND((CL$44-CL46-150                                                                            )&gt;(CL$44-CM$44),(CL$44-CL46-150                                                                             )&lt;=0),"Birth-" &amp;CL45,""),"")
&amp;IFERROR(IF(AND((CL$44-CL46-150-Sheep!$R$355                                           )&gt;(CL$44-CM$44),(CL$44-CL46-150-Sheep!$R$355                                            )&lt;=0),"Wean-"&amp;CL45,""),"")
&amp;IFERROR(IF(AND((CL$44-CL46-150-Sheep!$R$356                                           )&gt;(CL$44-CM$44),(CL$44-CL46-150-Sheep!$R$356                                            )&lt;=0),"Alt1-"   &amp;CL45,""),"")
&amp;IFERROR(IF(AND((CL$44-CL46-150-Sheep!$R$357                                           )&gt;(CL$44-CM$44),(CL$44-CL46-150-Sheep!$R$357                                            )&lt;=0),"Alt2-"   &amp;CL45,""),"")</f>
        <v/>
      </c>
      <c r="CM47" s="267" t="str">
        <f xml:space="preserve">                    IF(AND((CM$44                                  -Sheep!$N$252                               )&gt;(CM$44-CN$44),(CM$44                                  -Sheep!$N$252                                )&lt;=0),"Born","")
&amp;                   IF(AND((CM$44-Sheep!$R$355-Sheep!$N$252                                )&gt;(CM$44-CN$44),(CM$44-Sheep!$R$355-Sheep!$N$252                                )&lt;=0),"WeanStd","")
&amp;                   IF(AND((CM$44-Sheep!$R$356-Sheep!$N$252                                )&gt;(CM$44-CN$44),(CM$44-Sheep!$R$356-Sheep!$N$252                                )&lt;=0),"WeanAlt1","")
&amp;                   IF(AND((CM$44-Sheep!$R$357-Sheep!$N$252                                )&gt;(CM$44-CN$44),(CM$44-Sheep!$R$357-Sheep!$N$252                                )&lt;=0),"WeanAlt2","")
&amp;IFERROR(IF(AND((CM$44-CM46                                                                                     )&gt;(CM$44-CN$44),(CM$44-CM46                                                                                     )&lt;=0),"Join-"    &amp;CM45,""),"")
&amp;IFERROR(IF(AND((CM$44-CM46-INDEX(Sheep!$V$362:$V$369,CM45,1))&gt;(CM$44-CN$44),(CM$44-CM46-INDEX(Sheep!$V$362:$V$369,CM45,1))&lt;=0),"Scan-"  &amp;CM45,""),"")
&amp;IFERROR(IF(AND((CM$44-CM46-150                                                                            )&gt;(CM$44-CN$44),(CM$44-CM46-150                                                                             )&lt;=0),"Birth-" &amp;CM45,""),"")
&amp;IFERROR(IF(AND((CM$44-CM46-150-Sheep!$R$355                                           )&gt;(CM$44-CN$44),(CM$44-CM46-150-Sheep!$R$355                                            )&lt;=0),"Wean-"&amp;CM45,""),"")
&amp;IFERROR(IF(AND((CM$44-CM46-150-Sheep!$R$356                                           )&gt;(CM$44-CN$44),(CM$44-CM46-150-Sheep!$R$356                                            )&lt;=0),"Alt1-"   &amp;CM45,""),"")
&amp;IFERROR(IF(AND((CM$44-CM46-150-Sheep!$R$357                                           )&gt;(CM$44-CN$44),(CM$44-CM46-150-Sheep!$R$357                                            )&lt;=0),"Alt2-"   &amp;CM45,""),"")</f>
        <v/>
      </c>
      <c r="CN47" s="267" t="str">
        <f xml:space="preserve">                    IF(AND((CN$44                                  -Sheep!$N$252                               )&gt;(CN$44-CO$44),(CN$44                                  -Sheep!$N$252                                )&lt;=0),"Born","")
&amp;                   IF(AND((CN$44-Sheep!$R$355-Sheep!$N$252                                )&gt;(CN$44-CO$44),(CN$44-Sheep!$R$355-Sheep!$N$252                                )&lt;=0),"WeanStd","")
&amp;                   IF(AND((CN$44-Sheep!$R$356-Sheep!$N$252                                )&gt;(CN$44-CO$44),(CN$44-Sheep!$R$356-Sheep!$N$252                                )&lt;=0),"WeanAlt1","")
&amp;                   IF(AND((CN$44-Sheep!$R$357-Sheep!$N$252                                )&gt;(CN$44-CO$44),(CN$44-Sheep!$R$357-Sheep!$N$252                                )&lt;=0),"WeanAlt2","")
&amp;IFERROR(IF(AND((CN$44-CN46                                                                                     )&gt;(CN$44-CO$44),(CN$44-CN46                                                                                     )&lt;=0),"Join-"    &amp;CN45,""),"")
&amp;IFERROR(IF(AND((CN$44-CN46-INDEX(Sheep!$V$362:$V$369,CN45,1))&gt;(CN$44-CO$44),(CN$44-CN46-INDEX(Sheep!$V$362:$V$369,CN45,1))&lt;=0),"Scan-"  &amp;CN45,""),"")
&amp;IFERROR(IF(AND((CN$44-CN46-150                                                                            )&gt;(CN$44-CO$44),(CN$44-CN46-150                                                                             )&lt;=0),"Birth-" &amp;CN45,""),"")
&amp;IFERROR(IF(AND((CN$44-CN46-150-Sheep!$R$355                                           )&gt;(CN$44-CO$44),(CN$44-CN46-150-Sheep!$R$355                                            )&lt;=0),"Wean-"&amp;CN45,""),"")
&amp;IFERROR(IF(AND((CN$44-CN46-150-Sheep!$R$356                                           )&gt;(CN$44-CO$44),(CN$44-CN46-150-Sheep!$R$356                                            )&lt;=0),"Alt1-"   &amp;CN45,""),"")
&amp;IFERROR(IF(AND((CN$44-CN46-150-Sheep!$R$357                                           )&gt;(CN$44-CO$44),(CN$44-CN46-150-Sheep!$R$357                                            )&lt;=0),"Alt2-"   &amp;CN45,""),"")</f>
        <v/>
      </c>
      <c r="CO47" s="267" t="str">
        <f xml:space="preserve">                    IF(AND((CO$44                                  -Sheep!$N$252                               )&gt;(CO$44-CP$44),(CO$44                                  -Sheep!$N$252                                )&lt;=0),"Born","")
&amp;                   IF(AND((CO$44-Sheep!$R$355-Sheep!$N$252                                )&gt;(CO$44-CP$44),(CO$44-Sheep!$R$355-Sheep!$N$252                                )&lt;=0),"WeanStd","")
&amp;                   IF(AND((CO$44-Sheep!$R$356-Sheep!$N$252                                )&gt;(CO$44-CP$44),(CO$44-Sheep!$R$356-Sheep!$N$252                                )&lt;=0),"WeanAlt1","")
&amp;                   IF(AND((CO$44-Sheep!$R$357-Sheep!$N$252                                )&gt;(CO$44-CP$44),(CO$44-Sheep!$R$357-Sheep!$N$252                                )&lt;=0),"WeanAlt2","")
&amp;IFERROR(IF(AND((CO$44-CO46                                                                                     )&gt;(CO$44-CP$44),(CO$44-CO46                                                                                     )&lt;=0),"Join-"    &amp;CO45,""),"")
&amp;IFERROR(IF(AND((CO$44-CO46-INDEX(Sheep!$V$362:$V$369,CO45,1))&gt;(CO$44-CP$44),(CO$44-CO46-INDEX(Sheep!$V$362:$V$369,CO45,1))&lt;=0),"Scan-"  &amp;CO45,""),"")
&amp;IFERROR(IF(AND((CO$44-CO46-150                                                                            )&gt;(CO$44-CP$44),(CO$44-CO46-150                                                                             )&lt;=0),"Birth-" &amp;CO45,""),"")
&amp;IFERROR(IF(AND((CO$44-CO46-150-Sheep!$R$355                                           )&gt;(CO$44-CP$44),(CO$44-CO46-150-Sheep!$R$355                                            )&lt;=0),"Wean-"&amp;CO45,""),"")
&amp;IFERROR(IF(AND((CO$44-CO46-150-Sheep!$R$356                                           )&gt;(CO$44-CP$44),(CO$44-CO46-150-Sheep!$R$356                                            )&lt;=0),"Alt1-"   &amp;CO45,""),"")
&amp;IFERROR(IF(AND((CO$44-CO46-150-Sheep!$R$357                                           )&gt;(CO$44-CP$44),(CO$44-CO46-150-Sheep!$R$357                                            )&lt;=0),"Alt2-"   &amp;CO45,""),"")</f>
        <v>Wean-1</v>
      </c>
      <c r="CP47" s="267" t="str">
        <f xml:space="preserve">                    IF(AND((CP$44                                  -Sheep!$N$252                               )&gt;(CP$44-CQ$44),(CP$44                                  -Sheep!$N$252                                )&lt;=0),"Born","")
&amp;                   IF(AND((CP$44-Sheep!$R$355-Sheep!$N$252                                )&gt;(CP$44-CQ$44),(CP$44-Sheep!$R$355-Sheep!$N$252                                )&lt;=0),"WeanStd","")
&amp;                   IF(AND((CP$44-Sheep!$R$356-Sheep!$N$252                                )&gt;(CP$44-CQ$44),(CP$44-Sheep!$R$356-Sheep!$N$252                                )&lt;=0),"WeanAlt1","")
&amp;                   IF(AND((CP$44-Sheep!$R$357-Sheep!$N$252                                )&gt;(CP$44-CQ$44),(CP$44-Sheep!$R$357-Sheep!$N$252                                )&lt;=0),"WeanAlt2","")
&amp;IFERROR(IF(AND((CP$44-CP46                                                                                     )&gt;(CP$44-CQ$44),(CP$44-CP46                                                                                     )&lt;=0),"Join-"    &amp;CP45,""),"")
&amp;IFERROR(IF(AND((CP$44-CP46-INDEX(Sheep!$V$362:$V$369,CP45,1))&gt;(CP$44-CQ$44),(CP$44-CP46-INDEX(Sheep!$V$362:$V$369,CP45,1))&lt;=0),"Scan-"  &amp;CP45,""),"")
&amp;IFERROR(IF(AND((CP$44-CP46-150                                                                            )&gt;(CP$44-CQ$44),(CP$44-CP46-150                                                                             )&lt;=0),"Birth-" &amp;CP45,""),"")
&amp;IFERROR(IF(AND((CP$44-CP46-150-Sheep!$R$355                                           )&gt;(CP$44-CQ$44),(CP$44-CP46-150-Sheep!$R$355                                            )&lt;=0),"Wean-"&amp;CP45,""),"")
&amp;IFERROR(IF(AND((CP$44-CP46-150-Sheep!$R$356                                           )&gt;(CP$44-CQ$44),(CP$44-CP46-150-Sheep!$R$356                                            )&lt;=0),"Alt1-"   &amp;CP45,""),"")
&amp;IFERROR(IF(AND((CP$44-CP46-150-Sheep!$R$357                                           )&gt;(CP$44-CQ$44),(CP$44-CP46-150-Sheep!$R$357                                            )&lt;=0),"Alt2-"   &amp;CP45,""),"")</f>
        <v/>
      </c>
      <c r="CQ47" s="267" t="str">
        <f xml:space="preserve">                    IF(AND((CQ$44                                  -Sheep!$N$252                               )&gt;(CQ$44-CR$44),(CQ$44                                  -Sheep!$N$252                                )&lt;=0),"Born","")
&amp;                   IF(AND((CQ$44-Sheep!$R$355-Sheep!$N$252                                )&gt;(CQ$44-CR$44),(CQ$44-Sheep!$R$355-Sheep!$N$252                                )&lt;=0),"WeanStd","")
&amp;                   IF(AND((CQ$44-Sheep!$R$356-Sheep!$N$252                                )&gt;(CQ$44-CR$44),(CQ$44-Sheep!$R$356-Sheep!$N$252                                )&lt;=0),"WeanAlt1","")
&amp;                   IF(AND((CQ$44-Sheep!$R$357-Sheep!$N$252                                )&gt;(CQ$44-CR$44),(CQ$44-Sheep!$R$357-Sheep!$N$252                                )&lt;=0),"WeanAlt2","")
&amp;IFERROR(IF(AND((CQ$44-CQ46                                                                                     )&gt;(CQ$44-CR$44),(CQ$44-CQ46                                                                                     )&lt;=0),"Join-"    &amp;CQ45,""),"")
&amp;IFERROR(IF(AND((CQ$44-CQ46-INDEX(Sheep!$V$362:$V$369,CQ45,1))&gt;(CQ$44-CR$44),(CQ$44-CQ46-INDEX(Sheep!$V$362:$V$369,CQ45,1))&lt;=0),"Scan-"  &amp;CQ45,""),"")
&amp;IFERROR(IF(AND((CQ$44-CQ46-150                                                                            )&gt;(CQ$44-CR$44),(CQ$44-CQ46-150                                                                             )&lt;=0),"Birth-" &amp;CQ45,""),"")
&amp;IFERROR(IF(AND((CQ$44-CQ46-150-Sheep!$R$355                                           )&gt;(CQ$44-CR$44),(CQ$44-CQ46-150-Sheep!$R$355                                            )&lt;=0),"Wean-"&amp;CQ45,""),"")
&amp;IFERROR(IF(AND((CQ$44-CQ46-150-Sheep!$R$356                                           )&gt;(CQ$44-CR$44),(CQ$44-CQ46-150-Sheep!$R$356                                            )&lt;=0),"Alt1-"   &amp;CQ45,""),"")
&amp;IFERROR(IF(AND((CQ$44-CQ46-150-Sheep!$R$357                                           )&gt;(CQ$44-CR$44),(CQ$44-CQ46-150-Sheep!$R$357                                            )&lt;=0),"Alt2-"   &amp;CQ45,""),"")</f>
        <v/>
      </c>
      <c r="CR47" s="267" t="str">
        <f xml:space="preserve">                    IF(AND((CR$44                                  -Sheep!$N$252                               )&gt;(CR$44-CS$44),(CR$44                                  -Sheep!$N$252                                )&lt;=0),"Born","")
&amp;                   IF(AND((CR$44-Sheep!$R$355-Sheep!$N$252                                )&gt;(CR$44-CS$44),(CR$44-Sheep!$R$355-Sheep!$N$252                                )&lt;=0),"WeanStd","")
&amp;                   IF(AND((CR$44-Sheep!$R$356-Sheep!$N$252                                )&gt;(CR$44-CS$44),(CR$44-Sheep!$R$356-Sheep!$N$252                                )&lt;=0),"WeanAlt1","")
&amp;                   IF(AND((CR$44-Sheep!$R$357-Sheep!$N$252                                )&gt;(CR$44-CS$44),(CR$44-Sheep!$R$357-Sheep!$N$252                                )&lt;=0),"WeanAlt2","")
&amp;IFERROR(IF(AND((CR$44-CR46                                                                                     )&gt;(CR$44-CS$44),(CR$44-CR46                                                                                     )&lt;=0),"Join-"    &amp;CR45,""),"")
&amp;IFERROR(IF(AND((CR$44-CR46-INDEX(Sheep!$V$362:$V$369,CR45,1))&gt;(CR$44-CS$44),(CR$44-CR46-INDEX(Sheep!$V$362:$V$369,CR45,1))&lt;=0),"Scan-"  &amp;CR45,""),"")
&amp;IFERROR(IF(AND((CR$44-CR46-150                                                                            )&gt;(CR$44-CS$44),(CR$44-CR46-150                                                                             )&lt;=0),"Birth-" &amp;CR45,""),"")
&amp;IFERROR(IF(AND((CR$44-CR46-150-Sheep!$R$355                                           )&gt;(CR$44-CS$44),(CR$44-CR46-150-Sheep!$R$355                                            )&lt;=0),"Wean-"&amp;CR45,""),"")
&amp;IFERROR(IF(AND((CR$44-CR46-150-Sheep!$R$356                                           )&gt;(CR$44-CS$44),(CR$44-CR46-150-Sheep!$R$356                                            )&lt;=0),"Alt1-"   &amp;CR45,""),"")
&amp;IFERROR(IF(AND((CR$44-CR46-150-Sheep!$R$357                                           )&gt;(CR$44-CS$44),(CR$44-CR46-150-Sheep!$R$357                                            )&lt;=0),"Alt2-"   &amp;CR45,""),"")</f>
        <v/>
      </c>
      <c r="CS47" s="267" t="str">
        <f xml:space="preserve">                    IF(AND((CS$44                                  -Sheep!$N$252                               )&gt;(CS$44-CT$44),(CS$44                                  -Sheep!$N$252                                )&lt;=0),"Born","")
&amp;                   IF(AND((CS$44-Sheep!$R$355-Sheep!$N$252                                )&gt;(CS$44-CT$44),(CS$44-Sheep!$R$355-Sheep!$N$252                                )&lt;=0),"WeanStd","")
&amp;                   IF(AND((CS$44-Sheep!$R$356-Sheep!$N$252                                )&gt;(CS$44-CT$44),(CS$44-Sheep!$R$356-Sheep!$N$252                                )&lt;=0),"WeanAlt1","")
&amp;                   IF(AND((CS$44-Sheep!$R$357-Sheep!$N$252                                )&gt;(CS$44-CT$44),(CS$44-Sheep!$R$357-Sheep!$N$252                                )&lt;=0),"WeanAlt2","")
&amp;IFERROR(IF(AND((CS$44-CS46                                                                                     )&gt;(CS$44-CT$44),(CS$44-CS46                                                                                     )&lt;=0),"Join-"    &amp;CS45,""),"")
&amp;IFERROR(IF(AND((CS$44-CS46-INDEX(Sheep!$V$362:$V$369,CS45,1))&gt;(CS$44-CT$44),(CS$44-CS46-INDEX(Sheep!$V$362:$V$369,CS45,1))&lt;=0),"Scan-"  &amp;CS45,""),"")
&amp;IFERROR(IF(AND((CS$44-CS46-150                                                                            )&gt;(CS$44-CT$44),(CS$44-CS46-150                                                                             )&lt;=0),"Birth-" &amp;CS45,""),"")
&amp;IFERROR(IF(AND((CS$44-CS46-150-Sheep!$R$355                                           )&gt;(CS$44-CT$44),(CS$44-CS46-150-Sheep!$R$355                                            )&lt;=0),"Wean-"&amp;CS45,""),"")
&amp;IFERROR(IF(AND((CS$44-CS46-150-Sheep!$R$356                                           )&gt;(CS$44-CT$44),(CS$44-CS46-150-Sheep!$R$356                                            )&lt;=0),"Alt1-"   &amp;CS45,""),"")
&amp;IFERROR(IF(AND((CS$44-CS46-150-Sheep!$R$357                                           )&gt;(CS$44-CT$44),(CS$44-CS46-150-Sheep!$R$357                                            )&lt;=0),"Alt2-"   &amp;CS45,""),"")</f>
        <v>Alt1-1</v>
      </c>
      <c r="CT47" s="267" t="str">
        <f xml:space="preserve">                    IF(AND((CT$44                                  -Sheep!$N$252                               )&gt;(CT$44-CU$44),(CT$44                                  -Sheep!$N$252                                )&lt;=0),"Born","")
&amp;                   IF(AND((CT$44-Sheep!$R$355-Sheep!$N$252                                )&gt;(CT$44-CU$44),(CT$44-Sheep!$R$355-Sheep!$N$252                                )&lt;=0),"WeanStd","")
&amp;                   IF(AND((CT$44-Sheep!$R$356-Sheep!$N$252                                )&gt;(CT$44-CU$44),(CT$44-Sheep!$R$356-Sheep!$N$252                                )&lt;=0),"WeanAlt1","")
&amp;                   IF(AND((CT$44-Sheep!$R$357-Sheep!$N$252                                )&gt;(CT$44-CU$44),(CT$44-Sheep!$R$357-Sheep!$N$252                                )&lt;=0),"WeanAlt2","")
&amp;IFERROR(IF(AND((CT$44-CT46                                                                                     )&gt;(CT$44-CU$44),(CT$44-CT46                                                                                     )&lt;=0),"Join-"    &amp;CT45,""),"")
&amp;IFERROR(IF(AND((CT$44-CT46-INDEX(Sheep!$V$362:$V$369,CT45,1))&gt;(CT$44-CU$44),(CT$44-CT46-INDEX(Sheep!$V$362:$V$369,CT45,1))&lt;=0),"Scan-"  &amp;CT45,""),"")
&amp;IFERROR(IF(AND((CT$44-CT46-150                                                                            )&gt;(CT$44-CU$44),(CT$44-CT46-150                                                                             )&lt;=0),"Birth-" &amp;CT45,""),"")
&amp;IFERROR(IF(AND((CT$44-CT46-150-Sheep!$R$355                                           )&gt;(CT$44-CU$44),(CT$44-CT46-150-Sheep!$R$355                                            )&lt;=0),"Wean-"&amp;CT45,""),"")
&amp;IFERROR(IF(AND((CT$44-CT46-150-Sheep!$R$356                                           )&gt;(CT$44-CU$44),(CT$44-CT46-150-Sheep!$R$356                                            )&lt;=0),"Alt1-"   &amp;CT45,""),"")
&amp;IFERROR(IF(AND((CT$44-CT46-150-Sheep!$R$357                                           )&gt;(CT$44-CU$44),(CT$44-CT46-150-Sheep!$R$357                                            )&lt;=0),"Alt2-"   &amp;CT45,""),"")</f>
        <v/>
      </c>
      <c r="CU47" s="267" t="str">
        <f xml:space="preserve">                    IF(AND((CU$44                                  -Sheep!$N$252                               )&gt;(CU$44-CV$44),(CU$44                                  -Sheep!$N$252                                )&lt;=0),"Born","")
&amp;                   IF(AND((CU$44-Sheep!$R$355-Sheep!$N$252                                )&gt;(CU$44-CV$44),(CU$44-Sheep!$R$355-Sheep!$N$252                                )&lt;=0),"WeanStd","")
&amp;                   IF(AND((CU$44-Sheep!$R$356-Sheep!$N$252                                )&gt;(CU$44-CV$44),(CU$44-Sheep!$R$356-Sheep!$N$252                                )&lt;=0),"WeanAlt1","")
&amp;                   IF(AND((CU$44-Sheep!$R$357-Sheep!$N$252                                )&gt;(CU$44-CV$44),(CU$44-Sheep!$R$357-Sheep!$N$252                                )&lt;=0),"WeanAlt2","")
&amp;IFERROR(IF(AND((CU$44-CU46                                                                                     )&gt;(CU$44-CV$44),(CU$44-CU46                                                                                     )&lt;=0),"Join-"    &amp;CU45,""),"")
&amp;IFERROR(IF(AND((CU$44-CU46-INDEX(Sheep!$V$362:$V$369,CU45,1))&gt;(CU$44-CV$44),(CU$44-CU46-INDEX(Sheep!$V$362:$V$369,CU45,1))&lt;=0),"Scan-"  &amp;CU45,""),"")
&amp;IFERROR(IF(AND((CU$44-CU46-150                                                                            )&gt;(CU$44-CV$44),(CU$44-CU46-150                                                                             )&lt;=0),"Birth-" &amp;CU45,""),"")
&amp;IFERROR(IF(AND((CU$44-CU46-150-Sheep!$R$355                                           )&gt;(CU$44-CV$44),(CU$44-CU46-150-Sheep!$R$355                                            )&lt;=0),"Wean-"&amp;CU45,""),"")
&amp;IFERROR(IF(AND((CU$44-CU46-150-Sheep!$R$356                                           )&gt;(CU$44-CV$44),(CU$44-CU46-150-Sheep!$R$356                                            )&lt;=0),"Alt1-"   &amp;CU45,""),"")
&amp;IFERROR(IF(AND((CU$44-CU46-150-Sheep!$R$357                                           )&gt;(CU$44-CV$44),(CU$44-CU46-150-Sheep!$R$357                                            )&lt;=0),"Alt2-"   &amp;CU45,""),"")</f>
        <v/>
      </c>
      <c r="CV47" s="267" t="str">
        <f xml:space="preserve">                    IF(AND((CV$44                                  -Sheep!$N$252                               )&gt;(CV$44-CW$44),(CV$44                                  -Sheep!$N$252                                )&lt;=0),"Born","")
&amp;                   IF(AND((CV$44-Sheep!$R$355-Sheep!$N$252                                )&gt;(CV$44-CW$44),(CV$44-Sheep!$R$355-Sheep!$N$252                                )&lt;=0),"WeanStd","")
&amp;                   IF(AND((CV$44-Sheep!$R$356-Sheep!$N$252                                )&gt;(CV$44-CW$44),(CV$44-Sheep!$R$356-Sheep!$N$252                                )&lt;=0),"WeanAlt1","")
&amp;                   IF(AND((CV$44-Sheep!$R$357-Sheep!$N$252                                )&gt;(CV$44-CW$44),(CV$44-Sheep!$R$357-Sheep!$N$252                                )&lt;=0),"WeanAlt2","")
&amp;IFERROR(IF(AND((CV$44-CV46                                                                                     )&gt;(CV$44-CW$44),(CV$44-CV46                                                                                     )&lt;=0),"Join-"    &amp;CV45,""),"")
&amp;IFERROR(IF(AND((CV$44-CV46-INDEX(Sheep!$V$362:$V$369,CV45,1))&gt;(CV$44-CW$44),(CV$44-CV46-INDEX(Sheep!$V$362:$V$369,CV45,1))&lt;=0),"Scan-"  &amp;CV45,""),"")
&amp;IFERROR(IF(AND((CV$44-CV46-150                                                                            )&gt;(CV$44-CW$44),(CV$44-CV46-150                                                                             )&lt;=0),"Birth-" &amp;CV45,""),"")
&amp;IFERROR(IF(AND((CV$44-CV46-150-Sheep!$R$355                                           )&gt;(CV$44-CW$44),(CV$44-CV46-150-Sheep!$R$355                                            )&lt;=0),"Wean-"&amp;CV45,""),"")
&amp;IFERROR(IF(AND((CV$44-CV46-150-Sheep!$R$356                                           )&gt;(CV$44-CW$44),(CV$44-CV46-150-Sheep!$R$356                                            )&lt;=0),"Alt1-"   &amp;CV45,""),"")
&amp;IFERROR(IF(AND((CV$44-CV46-150-Sheep!$R$357                                           )&gt;(CV$44-CW$44),(CV$44-CV46-150-Sheep!$R$357                                            )&lt;=0),"Alt2-"   &amp;CV45,""),"")</f>
        <v/>
      </c>
      <c r="CW47" s="267" t="str">
        <f xml:space="preserve">                    IF(AND((CW$44                                  -Sheep!$N$252                               )&gt;(CW$44-CX$44),(CW$44                                  -Sheep!$N$252                                )&lt;=0),"Born","")
&amp;                   IF(AND((CW$44-Sheep!$R$355-Sheep!$N$252                                )&gt;(CW$44-CX$44),(CW$44-Sheep!$R$355-Sheep!$N$252                                )&lt;=0),"WeanStd","")
&amp;                   IF(AND((CW$44-Sheep!$R$356-Sheep!$N$252                                )&gt;(CW$44-CX$44),(CW$44-Sheep!$R$356-Sheep!$N$252                                )&lt;=0),"WeanAlt1","")
&amp;                   IF(AND((CW$44-Sheep!$R$357-Sheep!$N$252                                )&gt;(CW$44-CX$44),(CW$44-Sheep!$R$357-Sheep!$N$252                                )&lt;=0),"WeanAlt2","")
&amp;IFERROR(IF(AND((CW$44-CW46                                                                                     )&gt;(CW$44-CX$44),(CW$44-CW46                                                                                     )&lt;=0),"Join-"    &amp;CW45,""),"")
&amp;IFERROR(IF(AND((CW$44-CW46-INDEX(Sheep!$V$362:$V$369,CW45,1))&gt;(CW$44-CX$44),(CW$44-CW46-INDEX(Sheep!$V$362:$V$369,CW45,1))&lt;=0),"Scan-"  &amp;CW45,""),"")
&amp;IFERROR(IF(AND((CW$44-CW46-150                                                                            )&gt;(CW$44-CX$44),(CW$44-CW46-150                                                                             )&lt;=0),"Birth-" &amp;CW45,""),"")
&amp;IFERROR(IF(AND((CW$44-CW46-150-Sheep!$R$355                                           )&gt;(CW$44-CX$44),(CW$44-CW46-150-Sheep!$R$355                                            )&lt;=0),"Wean-"&amp;CW45,""),"")
&amp;IFERROR(IF(AND((CW$44-CW46-150-Sheep!$R$356                                           )&gt;(CW$44-CX$44),(CW$44-CW46-150-Sheep!$R$356                                            )&lt;=0),"Alt1-"   &amp;CW45,""),"")
&amp;IFERROR(IF(AND((CW$44-CW46-150-Sheep!$R$357                                           )&gt;(CW$44-CX$44),(CW$44-CW46-150-Sheep!$R$357                                            )&lt;=0),"Alt2-"   &amp;CW45,""),"")</f>
        <v>Alt2-1</v>
      </c>
      <c r="CX47" s="267" t="str">
        <f xml:space="preserve">                    IF(AND((CX$44                                  -Sheep!$N$252                               )&gt;(CX$44-CY$44),(CX$44                                  -Sheep!$N$252                                )&lt;=0),"Born","")
&amp;                   IF(AND((CX$44-Sheep!$R$355-Sheep!$N$252                                )&gt;(CX$44-CY$44),(CX$44-Sheep!$R$355-Sheep!$N$252                                )&lt;=0),"WeanStd","")
&amp;                   IF(AND((CX$44-Sheep!$R$356-Sheep!$N$252                                )&gt;(CX$44-CY$44),(CX$44-Sheep!$R$356-Sheep!$N$252                                )&lt;=0),"WeanAlt1","")
&amp;                   IF(AND((CX$44-Sheep!$R$357-Sheep!$N$252                                )&gt;(CX$44-CY$44),(CX$44-Sheep!$R$357-Sheep!$N$252                                )&lt;=0),"WeanAlt2","")
&amp;IFERROR(IF(AND((CX$44-CX46                                                                                     )&gt;(CX$44-CY$44),(CX$44-CX46                                                                                     )&lt;=0),"Join-"    &amp;CX45,""),"")
&amp;IFERROR(IF(AND((CX$44-CX46-INDEX(Sheep!$V$362:$V$369,CX45,1))&gt;(CX$44-CY$44),(CX$44-CX46-INDEX(Sheep!$V$362:$V$369,CX45,1))&lt;=0),"Scan-"  &amp;CX45,""),"")
&amp;IFERROR(IF(AND((CX$44-CX46-150                                                                            )&gt;(CX$44-CY$44),(CX$44-CX46-150                                                                             )&lt;=0),"Birth-" &amp;CX45,""),"")
&amp;IFERROR(IF(AND((CX$44-CX46-150-Sheep!$R$355                                           )&gt;(CX$44-CY$44),(CX$44-CX46-150-Sheep!$R$355                                            )&lt;=0),"Wean-"&amp;CX45,""),"")
&amp;IFERROR(IF(AND((CX$44-CX46-150-Sheep!$R$356                                           )&gt;(CX$44-CY$44),(CX$44-CX46-150-Sheep!$R$356                                            )&lt;=0),"Alt1-"   &amp;CX45,""),"")
&amp;IFERROR(IF(AND((CX$44-CX46-150-Sheep!$R$357                                           )&gt;(CX$44-CY$44),(CX$44-CX46-150-Sheep!$R$357                                            )&lt;=0),"Alt2-"   &amp;CX45,""),"")</f>
        <v/>
      </c>
      <c r="CY47" s="267" t="str">
        <f xml:space="preserve">                    IF(AND((CY$44                                  -Sheep!$N$252                               )&gt;(CY$44-CZ$44),(CY$44                                  -Sheep!$N$252                                )&lt;=0),"Born","")
&amp;                   IF(AND((CY$44-Sheep!$R$355-Sheep!$N$252                                )&gt;(CY$44-CZ$44),(CY$44-Sheep!$R$355-Sheep!$N$252                                )&lt;=0),"WeanStd","")
&amp;                   IF(AND((CY$44-Sheep!$R$356-Sheep!$N$252                                )&gt;(CY$44-CZ$44),(CY$44-Sheep!$R$356-Sheep!$N$252                                )&lt;=0),"WeanAlt1","")
&amp;                   IF(AND((CY$44-Sheep!$R$357-Sheep!$N$252                                )&gt;(CY$44-CZ$44),(CY$44-Sheep!$R$357-Sheep!$N$252                                )&lt;=0),"WeanAlt2","")
&amp;IFERROR(IF(AND((CY$44-CY46                                                                                     )&gt;(CY$44-CZ$44),(CY$44-CY46                                                                                     )&lt;=0),"Join-"    &amp;CY45,""),"")
&amp;IFERROR(IF(AND((CY$44-CY46-INDEX(Sheep!$V$362:$V$369,CY45,1))&gt;(CY$44-CZ$44),(CY$44-CY46-INDEX(Sheep!$V$362:$V$369,CY45,1))&lt;=0),"Scan-"  &amp;CY45,""),"")
&amp;IFERROR(IF(AND((CY$44-CY46-150                                                                            )&gt;(CY$44-CZ$44),(CY$44-CY46-150                                                                             )&lt;=0),"Birth-" &amp;CY45,""),"")
&amp;IFERROR(IF(AND((CY$44-CY46-150-Sheep!$R$355                                           )&gt;(CY$44-CZ$44),(CY$44-CY46-150-Sheep!$R$355                                            )&lt;=0),"Wean-"&amp;CY45,""),"")
&amp;IFERROR(IF(AND((CY$44-CY46-150-Sheep!$R$356                                           )&gt;(CY$44-CZ$44),(CY$44-CY46-150-Sheep!$R$356                                            )&lt;=0),"Alt1-"   &amp;CY45,""),"")
&amp;IFERROR(IF(AND((CY$44-CY46-150-Sheep!$R$357                                           )&gt;(CY$44-CZ$44),(CY$44-CY46-150-Sheep!$R$357                                            )&lt;=0),"Alt2-"   &amp;CY45,""),"")</f>
        <v/>
      </c>
      <c r="CZ47" s="267" t="str">
        <f xml:space="preserve">                    IF(AND((CZ$44                                  -Sheep!$N$252                               )&gt;(CZ$44-DA$44),(CZ$44                                  -Sheep!$N$252                                )&lt;=0),"Born","")
&amp;                   IF(AND((CZ$44-Sheep!$R$355-Sheep!$N$252                                )&gt;(CZ$44-DA$44),(CZ$44-Sheep!$R$355-Sheep!$N$252                                )&lt;=0),"WeanStd","")
&amp;                   IF(AND((CZ$44-Sheep!$R$356-Sheep!$N$252                                )&gt;(CZ$44-DA$44),(CZ$44-Sheep!$R$356-Sheep!$N$252                                )&lt;=0),"WeanAlt1","")
&amp;                   IF(AND((CZ$44-Sheep!$R$357-Sheep!$N$252                                )&gt;(CZ$44-DA$44),(CZ$44-Sheep!$R$357-Sheep!$N$252                                )&lt;=0),"WeanAlt2","")
&amp;IFERROR(IF(AND((CZ$44-CZ46                                                                                     )&gt;(CZ$44-DA$44),(CZ$44-CZ46                                                                                     )&lt;=0),"Join-"    &amp;CZ45,""),"")
&amp;IFERROR(IF(AND((CZ$44-CZ46-INDEX(Sheep!$V$362:$V$369,CZ45,1))&gt;(CZ$44-DA$44),(CZ$44-CZ46-INDEX(Sheep!$V$362:$V$369,CZ45,1))&lt;=0),"Scan-"  &amp;CZ45,""),"")
&amp;IFERROR(IF(AND((CZ$44-CZ46-150                                                                            )&gt;(CZ$44-DA$44),(CZ$44-CZ46-150                                                                             )&lt;=0),"Birth-" &amp;CZ45,""),"")
&amp;IFERROR(IF(AND((CZ$44-CZ46-150-Sheep!$R$355                                           )&gt;(CZ$44-DA$44),(CZ$44-CZ46-150-Sheep!$R$355                                            )&lt;=0),"Wean-"&amp;CZ45,""),"")
&amp;IFERROR(IF(AND((CZ$44-CZ46-150-Sheep!$R$356                                           )&gt;(CZ$44-DA$44),(CZ$44-CZ46-150-Sheep!$R$356                                            )&lt;=0),"Alt1-"   &amp;CZ45,""),"")
&amp;IFERROR(IF(AND((CZ$44-CZ46-150-Sheep!$R$357                                           )&gt;(CZ$44-DA$44),(CZ$44-CZ46-150-Sheep!$R$357                                            )&lt;=0),"Alt2-"   &amp;CZ45,""),"")</f>
        <v/>
      </c>
      <c r="DA47" s="267" t="str">
        <f xml:space="preserve">                    IF(AND((DA$44                                  -Sheep!$N$252                               )&gt;(DA$44-DB$44),(DA$44                                  -Sheep!$N$252                                )&lt;=0),"Born","")
&amp;                   IF(AND((DA$44-Sheep!$R$355-Sheep!$N$252                                )&gt;(DA$44-DB$44),(DA$44-Sheep!$R$355-Sheep!$N$252                                )&lt;=0),"WeanStd","")
&amp;                   IF(AND((DA$44-Sheep!$R$356-Sheep!$N$252                                )&gt;(DA$44-DB$44),(DA$44-Sheep!$R$356-Sheep!$N$252                                )&lt;=0),"WeanAlt1","")
&amp;                   IF(AND((DA$44-Sheep!$R$357-Sheep!$N$252                                )&gt;(DA$44-DB$44),(DA$44-Sheep!$R$357-Sheep!$N$252                                )&lt;=0),"WeanAlt2","")
&amp;IFERROR(IF(AND((DA$44-DA46                                                                                     )&gt;(DA$44-DB$44),(DA$44-DA46                                                                                     )&lt;=0),"Join-"    &amp;DA45,""),"")
&amp;IFERROR(IF(AND((DA$44-DA46-INDEX(Sheep!$V$362:$V$369,DA45,1))&gt;(DA$44-DB$44),(DA$44-DA46-INDEX(Sheep!$V$362:$V$369,DA45,1))&lt;=0),"Scan-"  &amp;DA45,""),"")
&amp;IFERROR(IF(AND((DA$44-DA46-150                                                                            )&gt;(DA$44-DB$44),(DA$44-DA46-150                                                                             )&lt;=0),"Birth-" &amp;DA45,""),"")
&amp;IFERROR(IF(AND((DA$44-DA46-150-Sheep!$R$355                                           )&gt;(DA$44-DB$44),(DA$44-DA46-150-Sheep!$R$355                                            )&lt;=0),"Wean-"&amp;DA45,""),"")
&amp;IFERROR(IF(AND((DA$44-DA46-150-Sheep!$R$356                                           )&gt;(DA$44-DB$44),(DA$44-DA46-150-Sheep!$R$356                                            )&lt;=0),"Alt1-"   &amp;DA45,""),"")
&amp;IFERROR(IF(AND((DA$44-DA46-150-Sheep!$R$357                                           )&gt;(DA$44-DB$44),(DA$44-DA46-150-Sheep!$R$357                                            )&lt;=0),"Alt2-"   &amp;DA45,""),"")</f>
        <v/>
      </c>
      <c r="DB47" s="267" t="str">
        <f xml:space="preserve">                    IF(AND((DB$44                                  -Sheep!$N$252                               )&gt;(DB$44-DC$44),(DB$44                                  -Sheep!$N$252                                )&lt;=0),"Born","")
&amp;                   IF(AND((DB$44-Sheep!$R$355-Sheep!$N$252                                )&gt;(DB$44-DC$44),(DB$44-Sheep!$R$355-Sheep!$N$252                                )&lt;=0),"WeanStd","")
&amp;                   IF(AND((DB$44-Sheep!$R$356-Sheep!$N$252                                )&gt;(DB$44-DC$44),(DB$44-Sheep!$R$356-Sheep!$N$252                                )&lt;=0),"WeanAlt1","")
&amp;                   IF(AND((DB$44-Sheep!$R$357-Sheep!$N$252                                )&gt;(DB$44-DC$44),(DB$44-Sheep!$R$357-Sheep!$N$252                                )&lt;=0),"WeanAlt2","")
&amp;IFERROR(IF(AND((DB$44-DB46                                                                                     )&gt;(DB$44-DC$44),(DB$44-DB46                                                                                     )&lt;=0),"Join-"    &amp;DB45,""),"")
&amp;IFERROR(IF(AND((DB$44-DB46-INDEX(Sheep!$V$362:$V$369,DB45,1))&gt;(DB$44-DC$44),(DB$44-DB46-INDEX(Sheep!$V$362:$V$369,DB45,1))&lt;=0),"Scan-"  &amp;DB45,""),"")
&amp;IFERROR(IF(AND((DB$44-DB46-150                                                                            )&gt;(DB$44-DC$44),(DB$44-DB46-150                                                                             )&lt;=0),"Birth-" &amp;DB45,""),"")
&amp;IFERROR(IF(AND((DB$44-DB46-150-Sheep!$R$355                                           )&gt;(DB$44-DC$44),(DB$44-DB46-150-Sheep!$R$355                                            )&lt;=0),"Wean-"&amp;DB45,""),"")
&amp;IFERROR(IF(AND((DB$44-DB46-150-Sheep!$R$356                                           )&gt;(DB$44-DC$44),(DB$44-DB46-150-Sheep!$R$356                                            )&lt;=0),"Alt1-"   &amp;DB45,""),"")
&amp;IFERROR(IF(AND((DB$44-DB46-150-Sheep!$R$357                                           )&gt;(DB$44-DC$44),(DB$44-DB46-150-Sheep!$R$357                                            )&lt;=0),"Alt2-"   &amp;DB45,""),"")</f>
        <v/>
      </c>
      <c r="DC47" s="267" t="str">
        <f xml:space="preserve">                    IF(AND((DC$44                                  -Sheep!$N$252                               )&gt;(DC$44-DD$44),(DC$44                                  -Sheep!$N$252                                )&lt;=0),"Born","")
&amp;                   IF(AND((DC$44-Sheep!$R$355-Sheep!$N$252                                )&gt;(DC$44-DD$44),(DC$44-Sheep!$R$355-Sheep!$N$252                                )&lt;=0),"WeanStd","")
&amp;                   IF(AND((DC$44-Sheep!$R$356-Sheep!$N$252                                )&gt;(DC$44-DD$44),(DC$44-Sheep!$R$356-Sheep!$N$252                                )&lt;=0),"WeanAlt1","")
&amp;                   IF(AND((DC$44-Sheep!$R$357-Sheep!$N$252                                )&gt;(DC$44-DD$44),(DC$44-Sheep!$R$357-Sheep!$N$252                                )&lt;=0),"WeanAlt2","")
&amp;IFERROR(IF(AND((DC$44-DC46                                                                                     )&gt;(DC$44-DD$44),(DC$44-DC46                                                                                     )&lt;=0),"Join-"    &amp;DC45,""),"")
&amp;IFERROR(IF(AND((DC$44-DC46-INDEX(Sheep!$V$362:$V$369,DC45,1))&gt;(DC$44-DD$44),(DC$44-DC46-INDEX(Sheep!$V$362:$V$369,DC45,1))&lt;=0),"Scan-"  &amp;DC45,""),"")
&amp;IFERROR(IF(AND((DC$44-DC46-150                                                                            )&gt;(DC$44-DD$44),(DC$44-DC46-150                                                                             )&lt;=0),"Birth-" &amp;DC45,""),"")
&amp;IFERROR(IF(AND((DC$44-DC46-150-Sheep!$R$355                                           )&gt;(DC$44-DD$44),(DC$44-DC46-150-Sheep!$R$355                                            )&lt;=0),"Wean-"&amp;DC45,""),"")
&amp;IFERROR(IF(AND((DC$44-DC46-150-Sheep!$R$356                                           )&gt;(DC$44-DD$44),(DC$44-DC46-150-Sheep!$R$356                                            )&lt;=0),"Alt1-"   &amp;DC45,""),"")
&amp;IFERROR(IF(AND((DC$44-DC46-150-Sheep!$R$357                                           )&gt;(DC$44-DD$44),(DC$44-DC46-150-Sheep!$R$357                                            )&lt;=0),"Alt2-"   &amp;DC45,""),"")</f>
        <v/>
      </c>
      <c r="DD47" s="267" t="str">
        <f xml:space="preserve">                    IF(AND((DD$44                                  -Sheep!$N$252                               )&gt;(DD$44-DE$44),(DD$44                                  -Sheep!$N$252                                )&lt;=0),"Born","")
&amp;                   IF(AND((DD$44-Sheep!$R$355-Sheep!$N$252                                )&gt;(DD$44-DE$44),(DD$44-Sheep!$R$355-Sheep!$N$252                                )&lt;=0),"WeanStd","")
&amp;                   IF(AND((DD$44-Sheep!$R$356-Sheep!$N$252                                )&gt;(DD$44-DE$44),(DD$44-Sheep!$R$356-Sheep!$N$252                                )&lt;=0),"WeanAlt1","")
&amp;                   IF(AND((DD$44-Sheep!$R$357-Sheep!$N$252                                )&gt;(DD$44-DE$44),(DD$44-Sheep!$R$357-Sheep!$N$252                                )&lt;=0),"WeanAlt2","")
&amp;IFERROR(IF(AND((DD$44-DD46                                                                                     )&gt;(DD$44-DE$44),(DD$44-DD46                                                                                     )&lt;=0),"Join-"    &amp;DD45,""),"")
&amp;IFERROR(IF(AND((DD$44-DD46-INDEX(Sheep!$V$362:$V$369,DD45,1))&gt;(DD$44-DE$44),(DD$44-DD46-INDEX(Sheep!$V$362:$V$369,DD45,1))&lt;=0),"Scan-"  &amp;DD45,""),"")
&amp;IFERROR(IF(AND((DD$44-DD46-150                                                                            )&gt;(DD$44-DE$44),(DD$44-DD46-150                                                                             )&lt;=0),"Birth-" &amp;DD45,""),"")
&amp;IFERROR(IF(AND((DD$44-DD46-150-Sheep!$R$355                                           )&gt;(DD$44-DE$44),(DD$44-DD46-150-Sheep!$R$355                                            )&lt;=0),"Wean-"&amp;DD45,""),"")
&amp;IFERROR(IF(AND((DD$44-DD46-150-Sheep!$R$356                                           )&gt;(DD$44-DE$44),(DD$44-DD46-150-Sheep!$R$356                                            )&lt;=0),"Alt1-"   &amp;DD45,""),"")
&amp;IFERROR(IF(AND((DD$44-DD46-150-Sheep!$R$357                                           )&gt;(DD$44-DE$44),(DD$44-DD46-150-Sheep!$R$357                                            )&lt;=0),"Alt2-"   &amp;DD45,""),"")</f>
        <v/>
      </c>
      <c r="DE47" s="267" t="str">
        <f xml:space="preserve">                    IF(AND((DE$44                                  -Sheep!$N$252                               )&gt;(DE$44-DF$44),(DE$44                                  -Sheep!$N$252                                )&lt;=0),"Born","")
&amp;                   IF(AND((DE$44-Sheep!$R$355-Sheep!$N$252                                )&gt;(DE$44-DF$44),(DE$44-Sheep!$R$355-Sheep!$N$252                                )&lt;=0),"WeanStd","")
&amp;                   IF(AND((DE$44-Sheep!$R$356-Sheep!$N$252                                )&gt;(DE$44-DF$44),(DE$44-Sheep!$R$356-Sheep!$N$252                                )&lt;=0),"WeanAlt1","")
&amp;                   IF(AND((DE$44-Sheep!$R$357-Sheep!$N$252                                )&gt;(DE$44-DF$44),(DE$44-Sheep!$R$357-Sheep!$N$252                                )&lt;=0),"WeanAlt2","")
&amp;IFERROR(IF(AND((DE$44-DE46                                                                                     )&gt;(DE$44-DF$44),(DE$44-DE46                                                                                     )&lt;=0),"Join-"    &amp;DE45,""),"")
&amp;IFERROR(IF(AND((DE$44-DE46-INDEX(Sheep!$V$362:$V$369,DE45,1))&gt;(DE$44-DF$44),(DE$44-DE46-INDEX(Sheep!$V$362:$V$369,DE45,1))&lt;=0),"Scan-"  &amp;DE45,""),"")
&amp;IFERROR(IF(AND((DE$44-DE46-150                                                                            )&gt;(DE$44-DF$44),(DE$44-DE46-150                                                                             )&lt;=0),"Birth-" &amp;DE45,""),"")
&amp;IFERROR(IF(AND((DE$44-DE46-150-Sheep!$R$355                                           )&gt;(DE$44-DF$44),(DE$44-DE46-150-Sheep!$R$355                                            )&lt;=0),"Wean-"&amp;DE45,""),"")
&amp;IFERROR(IF(AND((DE$44-DE46-150-Sheep!$R$356                                           )&gt;(DE$44-DF$44),(DE$44-DE46-150-Sheep!$R$356                                            )&lt;=0),"Alt1-"   &amp;DE45,""),"")
&amp;IFERROR(IF(AND((DE$44-DE46-150-Sheep!$R$357                                           )&gt;(DE$44-DF$44),(DE$44-DE46-150-Sheep!$R$357                                            )&lt;=0),"Alt2-"   &amp;DE45,""),"")</f>
        <v/>
      </c>
      <c r="DF47" s="267" t="str">
        <f xml:space="preserve">                    IF(AND((DF$44                                  -Sheep!$N$252                               )&gt;(DF$44-DG$44),(DF$44                                  -Sheep!$N$252                                )&lt;=0),"Born","")
&amp;                   IF(AND((DF$44-Sheep!$R$355-Sheep!$N$252                                )&gt;(DF$44-DG$44),(DF$44-Sheep!$R$355-Sheep!$N$252                                )&lt;=0),"WeanStd","")
&amp;                   IF(AND((DF$44-Sheep!$R$356-Sheep!$N$252                                )&gt;(DF$44-DG$44),(DF$44-Sheep!$R$356-Sheep!$N$252                                )&lt;=0),"WeanAlt1","")
&amp;                   IF(AND((DF$44-Sheep!$R$357-Sheep!$N$252                                )&gt;(DF$44-DG$44),(DF$44-Sheep!$R$357-Sheep!$N$252                                )&lt;=0),"WeanAlt2","")
&amp;IFERROR(IF(AND((DF$44-DF46                                                                                     )&gt;(DF$44-DG$44),(DF$44-DF46                                                                                     )&lt;=0),"Join-"    &amp;DF45,""),"")
&amp;IFERROR(IF(AND((DF$44-DF46-INDEX(Sheep!$V$362:$V$369,DF45,1))&gt;(DF$44-DG$44),(DF$44-DF46-INDEX(Sheep!$V$362:$V$369,DF45,1))&lt;=0),"Scan-"  &amp;DF45,""),"")
&amp;IFERROR(IF(AND((DF$44-DF46-150                                                                            )&gt;(DF$44-DG$44),(DF$44-DF46-150                                                                             )&lt;=0),"Birth-" &amp;DF45,""),"")
&amp;IFERROR(IF(AND((DF$44-DF46-150-Sheep!$R$355                                           )&gt;(DF$44-DG$44),(DF$44-DF46-150-Sheep!$R$355                                            )&lt;=0),"Wean-"&amp;DF45,""),"")
&amp;IFERROR(IF(AND((DF$44-DF46-150-Sheep!$R$356                                           )&gt;(DF$44-DG$44),(DF$44-DF46-150-Sheep!$R$356                                            )&lt;=0),"Alt1-"   &amp;DF45,""),"")
&amp;IFERROR(IF(AND((DF$44-DF46-150-Sheep!$R$357                                           )&gt;(DF$44-DG$44),(DF$44-DF46-150-Sheep!$R$357                                            )&lt;=0),"Alt2-"   &amp;DF45,""),"")</f>
        <v>Join-2</v>
      </c>
      <c r="DG47" s="267" t="str">
        <f xml:space="preserve">                    IF(AND((DG$44                                  -Sheep!$N$252                               )&gt;(DG$44-DH$44),(DG$44                                  -Sheep!$N$252                                )&lt;=0),"Born","")
&amp;                   IF(AND((DG$44-Sheep!$R$355-Sheep!$N$252                                )&gt;(DG$44-DH$44),(DG$44-Sheep!$R$355-Sheep!$N$252                                )&lt;=0),"WeanStd","")
&amp;                   IF(AND((DG$44-Sheep!$R$356-Sheep!$N$252                                )&gt;(DG$44-DH$44),(DG$44-Sheep!$R$356-Sheep!$N$252                                )&lt;=0),"WeanAlt1","")
&amp;                   IF(AND((DG$44-Sheep!$R$357-Sheep!$N$252                                )&gt;(DG$44-DH$44),(DG$44-Sheep!$R$357-Sheep!$N$252                                )&lt;=0),"WeanAlt2","")
&amp;IFERROR(IF(AND((DG$44-DG46                                                                                     )&gt;(DG$44-DH$44),(DG$44-DG46                                                                                     )&lt;=0),"Join-"    &amp;DG45,""),"")
&amp;IFERROR(IF(AND((DG$44-DG46-INDEX(Sheep!$V$362:$V$369,DG45,1))&gt;(DG$44-DH$44),(DG$44-DG46-INDEX(Sheep!$V$362:$V$369,DG45,1))&lt;=0),"Scan-"  &amp;DG45,""),"")
&amp;IFERROR(IF(AND((DG$44-DG46-150                                                                            )&gt;(DG$44-DH$44),(DG$44-DG46-150                                                                             )&lt;=0),"Birth-" &amp;DG45,""),"")
&amp;IFERROR(IF(AND((DG$44-DG46-150-Sheep!$R$355                                           )&gt;(DG$44-DH$44),(DG$44-DG46-150-Sheep!$R$355                                            )&lt;=0),"Wean-"&amp;DG45,""),"")
&amp;IFERROR(IF(AND((DG$44-DG46-150-Sheep!$R$356                                           )&gt;(DG$44-DH$44),(DG$44-DG46-150-Sheep!$R$356                                            )&lt;=0),"Alt1-"   &amp;DG45,""),"")
&amp;IFERROR(IF(AND((DG$44-DG46-150-Sheep!$R$357                                           )&gt;(DG$44-DH$44),(DG$44-DG46-150-Sheep!$R$357                                            )&lt;=0),"Alt2-"   &amp;DG45,""),"")</f>
        <v/>
      </c>
      <c r="DH47" s="267" t="str">
        <f xml:space="preserve">                    IF(AND((DH$44                                  -Sheep!$N$252                               )&gt;(DH$44-DI$44),(DH$44                                  -Sheep!$N$252                                )&lt;=0),"Born","")
&amp;                   IF(AND((DH$44-Sheep!$R$355-Sheep!$N$252                                )&gt;(DH$44-DI$44),(DH$44-Sheep!$R$355-Sheep!$N$252                                )&lt;=0),"WeanStd","")
&amp;                   IF(AND((DH$44-Sheep!$R$356-Sheep!$N$252                                )&gt;(DH$44-DI$44),(DH$44-Sheep!$R$356-Sheep!$N$252                                )&lt;=0),"WeanAlt1","")
&amp;                   IF(AND((DH$44-Sheep!$R$357-Sheep!$N$252                                )&gt;(DH$44-DI$44),(DH$44-Sheep!$R$357-Sheep!$N$252                                )&lt;=0),"WeanAlt2","")
&amp;IFERROR(IF(AND((DH$44-DH46                                                                                     )&gt;(DH$44-DI$44),(DH$44-DH46                                                                                     )&lt;=0),"Join-"    &amp;DH45,""),"")
&amp;IFERROR(IF(AND((DH$44-DH46-INDEX(Sheep!$V$362:$V$369,DH45,1))&gt;(DH$44-DI$44),(DH$44-DH46-INDEX(Sheep!$V$362:$V$369,DH45,1))&lt;=0),"Scan-"  &amp;DH45,""),"")
&amp;IFERROR(IF(AND((DH$44-DH46-150                                                                            )&gt;(DH$44-DI$44),(DH$44-DH46-150                                                                             )&lt;=0),"Birth-" &amp;DH45,""),"")
&amp;IFERROR(IF(AND((DH$44-DH46-150-Sheep!$R$355                                           )&gt;(DH$44-DI$44),(DH$44-DH46-150-Sheep!$R$355                                            )&lt;=0),"Wean-"&amp;DH45,""),"")
&amp;IFERROR(IF(AND((DH$44-DH46-150-Sheep!$R$356                                           )&gt;(DH$44-DI$44),(DH$44-DH46-150-Sheep!$R$356                                            )&lt;=0),"Alt1-"   &amp;DH45,""),"")
&amp;IFERROR(IF(AND((DH$44-DH46-150-Sheep!$R$357                                           )&gt;(DH$44-DI$44),(DH$44-DH46-150-Sheep!$R$357                                            )&lt;=0),"Alt2-"   &amp;DH45,""),"")</f>
        <v/>
      </c>
      <c r="DI47" s="267" t="str">
        <f xml:space="preserve">                    IF(AND((DI$44                                  -Sheep!$N$252                               )&gt;(DI$44-DJ$44),(DI$44                                  -Sheep!$N$252                                )&lt;=0),"Born","")
&amp;                   IF(AND((DI$44-Sheep!$R$355-Sheep!$N$252                                )&gt;(DI$44-DJ$44),(DI$44-Sheep!$R$355-Sheep!$N$252                                )&lt;=0),"WeanStd","")
&amp;                   IF(AND((DI$44-Sheep!$R$356-Sheep!$N$252                                )&gt;(DI$44-DJ$44),(DI$44-Sheep!$R$356-Sheep!$N$252                                )&lt;=0),"WeanAlt1","")
&amp;                   IF(AND((DI$44-Sheep!$R$357-Sheep!$N$252                                )&gt;(DI$44-DJ$44),(DI$44-Sheep!$R$357-Sheep!$N$252                                )&lt;=0),"WeanAlt2","")
&amp;IFERROR(IF(AND((DI$44-DI46                                                                                     )&gt;(DI$44-DJ$44),(DI$44-DI46                                                                                     )&lt;=0),"Join-"    &amp;DI45,""),"")
&amp;IFERROR(IF(AND((DI$44-DI46-INDEX(Sheep!$V$362:$V$369,DI45,1))&gt;(DI$44-DJ$44),(DI$44-DI46-INDEX(Sheep!$V$362:$V$369,DI45,1))&lt;=0),"Scan-"  &amp;DI45,""),"")
&amp;IFERROR(IF(AND((DI$44-DI46-150                                                                            )&gt;(DI$44-DJ$44),(DI$44-DI46-150                                                                             )&lt;=0),"Birth-" &amp;DI45,""),"")
&amp;IFERROR(IF(AND((DI$44-DI46-150-Sheep!$R$355                                           )&gt;(DI$44-DJ$44),(DI$44-DI46-150-Sheep!$R$355                                            )&lt;=0),"Wean-"&amp;DI45,""),"")
&amp;IFERROR(IF(AND((DI$44-DI46-150-Sheep!$R$356                                           )&gt;(DI$44-DJ$44),(DI$44-DI46-150-Sheep!$R$356                                            )&lt;=0),"Alt1-"   &amp;DI45,""),"")
&amp;IFERROR(IF(AND((DI$44-DI46-150-Sheep!$R$357                                           )&gt;(DI$44-DJ$44),(DI$44-DI46-150-Sheep!$R$357                                            )&lt;=0),"Alt2-"   &amp;DI45,""),"")</f>
        <v/>
      </c>
      <c r="DJ47" s="267" t="str">
        <f xml:space="preserve">                    IF(AND((DJ$44                                  -Sheep!$N$252                               )&gt;(DJ$44-DK$44),(DJ$44                                  -Sheep!$N$252                                )&lt;=0),"Born","")
&amp;                   IF(AND((DJ$44-Sheep!$R$355-Sheep!$N$252                                )&gt;(DJ$44-DK$44),(DJ$44-Sheep!$R$355-Sheep!$N$252                                )&lt;=0),"WeanStd","")
&amp;                   IF(AND((DJ$44-Sheep!$R$356-Sheep!$N$252                                )&gt;(DJ$44-DK$44),(DJ$44-Sheep!$R$356-Sheep!$N$252                                )&lt;=0),"WeanAlt1","")
&amp;                   IF(AND((DJ$44-Sheep!$R$357-Sheep!$N$252                                )&gt;(DJ$44-DK$44),(DJ$44-Sheep!$R$357-Sheep!$N$252                                )&lt;=0),"WeanAlt2","")
&amp;IFERROR(IF(AND((DJ$44-DJ46                                                                                     )&gt;(DJ$44-DK$44),(DJ$44-DJ46                                                                                     )&lt;=0),"Join-"    &amp;DJ45,""),"")
&amp;IFERROR(IF(AND((DJ$44-DJ46-INDEX(Sheep!$V$362:$V$369,DJ45,1))&gt;(DJ$44-DK$44),(DJ$44-DJ46-INDEX(Sheep!$V$362:$V$369,DJ45,1))&lt;=0),"Scan-"  &amp;DJ45,""),"")
&amp;IFERROR(IF(AND((DJ$44-DJ46-150                                                                            )&gt;(DJ$44-DK$44),(DJ$44-DJ46-150                                                                             )&lt;=0),"Birth-" &amp;DJ45,""),"")
&amp;IFERROR(IF(AND((DJ$44-DJ46-150-Sheep!$R$355                                           )&gt;(DJ$44-DK$44),(DJ$44-DJ46-150-Sheep!$R$355                                            )&lt;=0),"Wean-"&amp;DJ45,""),"")
&amp;IFERROR(IF(AND((DJ$44-DJ46-150-Sheep!$R$356                                           )&gt;(DJ$44-DK$44),(DJ$44-DJ46-150-Sheep!$R$356                                            )&lt;=0),"Alt1-"   &amp;DJ45,""),"")
&amp;IFERROR(IF(AND((DJ$44-DJ46-150-Sheep!$R$357                                           )&gt;(DJ$44-DK$44),(DJ$44-DJ46-150-Sheep!$R$357                                            )&lt;=0),"Alt2-"   &amp;DJ45,""),"")</f>
        <v/>
      </c>
      <c r="DK47" s="267" t="str">
        <f xml:space="preserve">                    IF(AND((DK$44                                  -Sheep!$N$252                               )&gt;(DK$44-DL$44),(DK$44                                  -Sheep!$N$252                                )&lt;=0),"Born","")
&amp;                   IF(AND((DK$44-Sheep!$R$355-Sheep!$N$252                                )&gt;(DK$44-DL$44),(DK$44-Sheep!$R$355-Sheep!$N$252                                )&lt;=0),"WeanStd","")
&amp;                   IF(AND((DK$44-Sheep!$R$356-Sheep!$N$252                                )&gt;(DK$44-DL$44),(DK$44-Sheep!$R$356-Sheep!$N$252                                )&lt;=0),"WeanAlt1","")
&amp;                   IF(AND((DK$44-Sheep!$R$357-Sheep!$N$252                                )&gt;(DK$44-DL$44),(DK$44-Sheep!$R$357-Sheep!$N$252                                )&lt;=0),"WeanAlt2","")
&amp;IFERROR(IF(AND((DK$44-DK46                                                                                     )&gt;(DK$44-DL$44),(DK$44-DK46                                                                                     )&lt;=0),"Join-"    &amp;DK45,""),"")
&amp;IFERROR(IF(AND((DK$44-DK46-INDEX(Sheep!$V$362:$V$369,DK45,1))&gt;(DK$44-DL$44),(DK$44-DK46-INDEX(Sheep!$V$362:$V$369,DK45,1))&lt;=0),"Scan-"  &amp;DK45,""),"")
&amp;IFERROR(IF(AND((DK$44-DK46-150                                                                            )&gt;(DK$44-DL$44),(DK$44-DK46-150                                                                             )&lt;=0),"Birth-" &amp;DK45,""),"")
&amp;IFERROR(IF(AND((DK$44-DK46-150-Sheep!$R$355                                           )&gt;(DK$44-DL$44),(DK$44-DK46-150-Sheep!$R$355                                            )&lt;=0),"Wean-"&amp;DK45,""),"")
&amp;IFERROR(IF(AND((DK$44-DK46-150-Sheep!$R$356                                           )&gt;(DK$44-DL$44),(DK$44-DK46-150-Sheep!$R$356                                            )&lt;=0),"Alt1-"   &amp;DK45,""),"")
&amp;IFERROR(IF(AND((DK$44-DK46-150-Sheep!$R$357                                           )&gt;(DK$44-DL$44),(DK$44-DK46-150-Sheep!$R$357                                            )&lt;=0),"Alt2-"   &amp;DK45,""),"")</f>
        <v/>
      </c>
      <c r="DL47" s="267" t="str">
        <f xml:space="preserve">                    IF(AND((DL$44                                  -Sheep!$N$252                               )&gt;(DL$44-DM$44),(DL$44                                  -Sheep!$N$252                                )&lt;=0),"Born","")
&amp;                   IF(AND((DL$44-Sheep!$R$355-Sheep!$N$252                                )&gt;(DL$44-DM$44),(DL$44-Sheep!$R$355-Sheep!$N$252                                )&lt;=0),"WeanStd","")
&amp;                   IF(AND((DL$44-Sheep!$R$356-Sheep!$N$252                                )&gt;(DL$44-DM$44),(DL$44-Sheep!$R$356-Sheep!$N$252                                )&lt;=0),"WeanAlt1","")
&amp;                   IF(AND((DL$44-Sheep!$R$357-Sheep!$N$252                                )&gt;(DL$44-DM$44),(DL$44-Sheep!$R$357-Sheep!$N$252                                )&lt;=0),"WeanAlt2","")
&amp;IFERROR(IF(AND((DL$44-DL46                                                                                     )&gt;(DL$44-DM$44),(DL$44-DL46                                                                                     )&lt;=0),"Join-"    &amp;DL45,""),"")
&amp;IFERROR(IF(AND((DL$44-DL46-INDEX(Sheep!$V$362:$V$369,DL45,1))&gt;(DL$44-DM$44),(DL$44-DL46-INDEX(Sheep!$V$362:$V$369,DL45,1))&lt;=0),"Scan-"  &amp;DL45,""),"")
&amp;IFERROR(IF(AND((DL$44-DL46-150                                                                            )&gt;(DL$44-DM$44),(DL$44-DL46-150                                                                             )&lt;=0),"Birth-" &amp;DL45,""),"")
&amp;IFERROR(IF(AND((DL$44-DL46-150-Sheep!$R$355                                           )&gt;(DL$44-DM$44),(DL$44-DL46-150-Sheep!$R$355                                            )&lt;=0),"Wean-"&amp;DL45,""),"")
&amp;IFERROR(IF(AND((DL$44-DL46-150-Sheep!$R$356                                           )&gt;(DL$44-DM$44),(DL$44-DL46-150-Sheep!$R$356                                            )&lt;=0),"Alt1-"   &amp;DL45,""),"")
&amp;IFERROR(IF(AND((DL$44-DL46-150-Sheep!$R$357                                           )&gt;(DL$44-DM$44),(DL$44-DL46-150-Sheep!$R$357                                            )&lt;=0),"Alt2-"   &amp;DL45,""),"")</f>
        <v/>
      </c>
      <c r="DM47" s="267" t="str">
        <f xml:space="preserve">                    IF(AND((DM$44                                  -Sheep!$N$252                               )&gt;(DM$44-DN$44),(DM$44                                  -Sheep!$N$252                                )&lt;=0),"Born","")
&amp;                   IF(AND((DM$44-Sheep!$R$355-Sheep!$N$252                                )&gt;(DM$44-DN$44),(DM$44-Sheep!$R$355-Sheep!$N$252                                )&lt;=0),"WeanStd","")
&amp;                   IF(AND((DM$44-Sheep!$R$356-Sheep!$N$252                                )&gt;(DM$44-DN$44),(DM$44-Sheep!$R$356-Sheep!$N$252                                )&lt;=0),"WeanAlt1","")
&amp;                   IF(AND((DM$44-Sheep!$R$357-Sheep!$N$252                                )&gt;(DM$44-DN$44),(DM$44-Sheep!$R$357-Sheep!$N$252                                )&lt;=0),"WeanAlt2","")
&amp;IFERROR(IF(AND((DM$44-DM46                                                                                     )&gt;(DM$44-DN$44),(DM$44-DM46                                                                                     )&lt;=0),"Join-"    &amp;DM45,""),"")
&amp;IFERROR(IF(AND((DM$44-DM46-INDEX(Sheep!$V$362:$V$369,DM45,1))&gt;(DM$44-DN$44),(DM$44-DM46-INDEX(Sheep!$V$362:$V$369,DM45,1))&lt;=0),"Scan-"  &amp;DM45,""),"")
&amp;IFERROR(IF(AND((DM$44-DM46-150                                                                            )&gt;(DM$44-DN$44),(DM$44-DM46-150                                                                             )&lt;=0),"Birth-" &amp;DM45,""),"")
&amp;IFERROR(IF(AND((DM$44-DM46-150-Sheep!$R$355                                           )&gt;(DM$44-DN$44),(DM$44-DM46-150-Sheep!$R$355                                            )&lt;=0),"Wean-"&amp;DM45,""),"")
&amp;IFERROR(IF(AND((DM$44-DM46-150-Sheep!$R$356                                           )&gt;(DM$44-DN$44),(DM$44-DM46-150-Sheep!$R$356                                            )&lt;=0),"Alt1-"   &amp;DM45,""),"")
&amp;IFERROR(IF(AND((DM$44-DM46-150-Sheep!$R$357                                           )&gt;(DM$44-DN$44),(DM$44-DM46-150-Sheep!$R$357                                            )&lt;=0),"Alt2-"   &amp;DM45,""),"")</f>
        <v/>
      </c>
      <c r="DN47" s="267" t="str">
        <f xml:space="preserve">                    IF(AND((DN$44                                  -Sheep!$N$252                               )&gt;(DN$44-DO$44),(DN$44                                  -Sheep!$N$252                                )&lt;=0),"Born","")
&amp;                   IF(AND((DN$44-Sheep!$R$355-Sheep!$N$252                                )&gt;(DN$44-DO$44),(DN$44-Sheep!$R$355-Sheep!$N$252                                )&lt;=0),"WeanStd","")
&amp;                   IF(AND((DN$44-Sheep!$R$356-Sheep!$N$252                                )&gt;(DN$44-DO$44),(DN$44-Sheep!$R$356-Sheep!$N$252                                )&lt;=0),"WeanAlt1","")
&amp;                   IF(AND((DN$44-Sheep!$R$357-Sheep!$N$252                                )&gt;(DN$44-DO$44),(DN$44-Sheep!$R$357-Sheep!$N$252                                )&lt;=0),"WeanAlt2","")
&amp;IFERROR(IF(AND((DN$44-DN46                                                                                     )&gt;(DN$44-DO$44),(DN$44-DN46                                                                                     )&lt;=0),"Join-"    &amp;DN45,""),"")
&amp;IFERROR(IF(AND((DN$44-DN46-INDEX(Sheep!$V$362:$V$369,DN45,1))&gt;(DN$44-DO$44),(DN$44-DN46-INDEX(Sheep!$V$362:$V$369,DN45,1))&lt;=0),"Scan-"  &amp;DN45,""),"")
&amp;IFERROR(IF(AND((DN$44-DN46-150                                                                            )&gt;(DN$44-DO$44),(DN$44-DN46-150                                                                             )&lt;=0),"Birth-" &amp;DN45,""),"")
&amp;IFERROR(IF(AND((DN$44-DN46-150-Sheep!$R$355                                           )&gt;(DN$44-DO$44),(DN$44-DN46-150-Sheep!$R$355                                            )&lt;=0),"Wean-"&amp;DN45,""),"")
&amp;IFERROR(IF(AND((DN$44-DN46-150-Sheep!$R$356                                           )&gt;(DN$44-DO$44),(DN$44-DN46-150-Sheep!$R$356                                            )&lt;=0),"Alt1-"   &amp;DN45,""),"")
&amp;IFERROR(IF(AND((DN$44-DN46-150-Sheep!$R$357                                           )&gt;(DN$44-DO$44),(DN$44-DN46-150-Sheep!$R$357                                            )&lt;=0),"Alt2-"   &amp;DN45,""),"")</f>
        <v/>
      </c>
      <c r="DO47" s="267" t="str">
        <f xml:space="preserve">                    IF(AND((DO$44                                  -Sheep!$N$252                               )&gt;(DO$44-DP$44),(DO$44                                  -Sheep!$N$252                                )&lt;=0),"Born","")
&amp;                   IF(AND((DO$44-Sheep!$R$355-Sheep!$N$252                                )&gt;(DO$44-DP$44),(DO$44-Sheep!$R$355-Sheep!$N$252                                )&lt;=0),"WeanStd","")
&amp;                   IF(AND((DO$44-Sheep!$R$356-Sheep!$N$252                                )&gt;(DO$44-DP$44),(DO$44-Sheep!$R$356-Sheep!$N$252                                )&lt;=0),"WeanAlt1","")
&amp;                   IF(AND((DO$44-Sheep!$R$357-Sheep!$N$252                                )&gt;(DO$44-DP$44),(DO$44-Sheep!$R$357-Sheep!$N$252                                )&lt;=0),"WeanAlt2","")
&amp;IFERROR(IF(AND((DO$44-DO46                                                                                     )&gt;(DO$44-DP$44),(DO$44-DO46                                                                                     )&lt;=0),"Join-"    &amp;DO45,""),"")
&amp;IFERROR(IF(AND((DO$44-DO46-INDEX(Sheep!$V$362:$V$369,DO45,1))&gt;(DO$44-DP$44),(DO$44-DO46-INDEX(Sheep!$V$362:$V$369,DO45,1))&lt;=0),"Scan-"  &amp;DO45,""),"")
&amp;IFERROR(IF(AND((DO$44-DO46-150                                                                            )&gt;(DO$44-DP$44),(DO$44-DO46-150                                                                             )&lt;=0),"Birth-" &amp;DO45,""),"")
&amp;IFERROR(IF(AND((DO$44-DO46-150-Sheep!$R$355                                           )&gt;(DO$44-DP$44),(DO$44-DO46-150-Sheep!$R$355                                            )&lt;=0),"Wean-"&amp;DO45,""),"")
&amp;IFERROR(IF(AND((DO$44-DO46-150-Sheep!$R$356                                           )&gt;(DO$44-DP$44),(DO$44-DO46-150-Sheep!$R$356                                            )&lt;=0),"Alt1-"   &amp;DO45,""),"")
&amp;IFERROR(IF(AND((DO$44-DO46-150-Sheep!$R$357                                           )&gt;(DO$44-DP$44),(DO$44-DO46-150-Sheep!$R$357                                            )&lt;=0),"Alt2-"   &amp;DO45,""),"")</f>
        <v/>
      </c>
      <c r="DP47" s="267" t="str">
        <f xml:space="preserve">                    IF(AND((DP$44                                  -Sheep!$N$252                               )&gt;(DP$44-DQ$44),(DP$44                                  -Sheep!$N$252                                )&lt;=0),"Born","")
&amp;                   IF(AND((DP$44-Sheep!$R$355-Sheep!$N$252                                )&gt;(DP$44-DQ$44),(DP$44-Sheep!$R$355-Sheep!$N$252                                )&lt;=0),"WeanStd","")
&amp;                   IF(AND((DP$44-Sheep!$R$356-Sheep!$N$252                                )&gt;(DP$44-DQ$44),(DP$44-Sheep!$R$356-Sheep!$N$252                                )&lt;=0),"WeanAlt1","")
&amp;                   IF(AND((DP$44-Sheep!$R$357-Sheep!$N$252                                )&gt;(DP$44-DQ$44),(DP$44-Sheep!$R$357-Sheep!$N$252                                )&lt;=0),"WeanAlt2","")
&amp;IFERROR(IF(AND((DP$44-DP46                                                                                     )&gt;(DP$44-DQ$44),(DP$44-DP46                                                                                     )&lt;=0),"Join-"    &amp;DP45,""),"")
&amp;IFERROR(IF(AND((DP$44-DP46-INDEX(Sheep!$V$362:$V$369,DP45,1))&gt;(DP$44-DQ$44),(DP$44-DP46-INDEX(Sheep!$V$362:$V$369,DP45,1))&lt;=0),"Scan-"  &amp;DP45,""),"")
&amp;IFERROR(IF(AND((DP$44-DP46-150                                                                            )&gt;(DP$44-DQ$44),(DP$44-DP46-150                                                                             )&lt;=0),"Birth-" &amp;DP45,""),"")
&amp;IFERROR(IF(AND((DP$44-DP46-150-Sheep!$R$355                                           )&gt;(DP$44-DQ$44),(DP$44-DP46-150-Sheep!$R$355                                            )&lt;=0),"Wean-"&amp;DP45,""),"")
&amp;IFERROR(IF(AND((DP$44-DP46-150-Sheep!$R$356                                           )&gt;(DP$44-DQ$44),(DP$44-DP46-150-Sheep!$R$356                                            )&lt;=0),"Alt1-"   &amp;DP45,""),"")
&amp;IFERROR(IF(AND((DP$44-DP46-150-Sheep!$R$357                                           )&gt;(DP$44-DQ$44),(DP$44-DP46-150-Sheep!$R$357                                            )&lt;=0),"Alt2-"   &amp;DP45,""),"")</f>
        <v>Scan-2</v>
      </c>
      <c r="DQ47" s="267" t="str">
        <f xml:space="preserve">                    IF(AND((DQ$44                                  -Sheep!$N$252                               )&gt;(DQ$44-DR$44),(DQ$44                                  -Sheep!$N$252                                )&lt;=0),"Born","")
&amp;                   IF(AND((DQ$44-Sheep!$R$355-Sheep!$N$252                                )&gt;(DQ$44-DR$44),(DQ$44-Sheep!$R$355-Sheep!$N$252                                )&lt;=0),"WeanStd","")
&amp;                   IF(AND((DQ$44-Sheep!$R$356-Sheep!$N$252                                )&gt;(DQ$44-DR$44),(DQ$44-Sheep!$R$356-Sheep!$N$252                                )&lt;=0),"WeanAlt1","")
&amp;                   IF(AND((DQ$44-Sheep!$R$357-Sheep!$N$252                                )&gt;(DQ$44-DR$44),(DQ$44-Sheep!$R$357-Sheep!$N$252                                )&lt;=0),"WeanAlt2","")
&amp;IFERROR(IF(AND((DQ$44-DQ46                                                                                     )&gt;(DQ$44-DR$44),(DQ$44-DQ46                                                                                     )&lt;=0),"Join-"    &amp;DQ45,""),"")
&amp;IFERROR(IF(AND((DQ$44-DQ46-INDEX(Sheep!$V$362:$V$369,DQ45,1))&gt;(DQ$44-DR$44),(DQ$44-DQ46-INDEX(Sheep!$V$362:$V$369,DQ45,1))&lt;=0),"Scan-"  &amp;DQ45,""),"")
&amp;IFERROR(IF(AND((DQ$44-DQ46-150                                                                            )&gt;(DQ$44-DR$44),(DQ$44-DQ46-150                                                                             )&lt;=0),"Birth-" &amp;DQ45,""),"")
&amp;IFERROR(IF(AND((DQ$44-DQ46-150-Sheep!$R$355                                           )&gt;(DQ$44-DR$44),(DQ$44-DQ46-150-Sheep!$R$355                                            )&lt;=0),"Wean-"&amp;DQ45,""),"")
&amp;IFERROR(IF(AND((DQ$44-DQ46-150-Sheep!$R$356                                           )&gt;(DQ$44-DR$44),(DQ$44-DQ46-150-Sheep!$R$356                                            )&lt;=0),"Alt1-"   &amp;DQ45,""),"")
&amp;IFERROR(IF(AND((DQ$44-DQ46-150-Sheep!$R$357                                           )&gt;(DQ$44-DR$44),(DQ$44-DQ46-150-Sheep!$R$357                                            )&lt;=0),"Alt2-"   &amp;DQ45,""),"")</f>
        <v/>
      </c>
      <c r="DR47" s="267" t="str">
        <f xml:space="preserve">                    IF(AND((DR$44                                  -Sheep!$N$252                               )&gt;(DR$44-DS$44),(DR$44                                  -Sheep!$N$252                                )&lt;=0),"Born","")
&amp;                   IF(AND((DR$44-Sheep!$R$355-Sheep!$N$252                                )&gt;(DR$44-DS$44),(DR$44-Sheep!$R$355-Sheep!$N$252                                )&lt;=0),"WeanStd","")
&amp;                   IF(AND((DR$44-Sheep!$R$356-Sheep!$N$252                                )&gt;(DR$44-DS$44),(DR$44-Sheep!$R$356-Sheep!$N$252                                )&lt;=0),"WeanAlt1","")
&amp;                   IF(AND((DR$44-Sheep!$R$357-Sheep!$N$252                                )&gt;(DR$44-DS$44),(DR$44-Sheep!$R$357-Sheep!$N$252                                )&lt;=0),"WeanAlt2","")
&amp;IFERROR(IF(AND((DR$44-DR46                                                                                     )&gt;(DR$44-DS$44),(DR$44-DR46                                                                                     )&lt;=0),"Join-"    &amp;DR45,""),"")
&amp;IFERROR(IF(AND((DR$44-DR46-INDEX(Sheep!$V$362:$V$369,DR45,1))&gt;(DR$44-DS$44),(DR$44-DR46-INDEX(Sheep!$V$362:$V$369,DR45,1))&lt;=0),"Scan-"  &amp;DR45,""),"")
&amp;IFERROR(IF(AND((DR$44-DR46-150                                                                            )&gt;(DR$44-DS$44),(DR$44-DR46-150                                                                             )&lt;=0),"Birth-" &amp;DR45,""),"")
&amp;IFERROR(IF(AND((DR$44-DR46-150-Sheep!$R$355                                           )&gt;(DR$44-DS$44),(DR$44-DR46-150-Sheep!$R$355                                            )&lt;=0),"Wean-"&amp;DR45,""),"")
&amp;IFERROR(IF(AND((DR$44-DR46-150-Sheep!$R$356                                           )&gt;(DR$44-DS$44),(DR$44-DR46-150-Sheep!$R$356                                            )&lt;=0),"Alt1-"   &amp;DR45,""),"")
&amp;IFERROR(IF(AND((DR$44-DR46-150-Sheep!$R$357                                           )&gt;(DR$44-DS$44),(DR$44-DR46-150-Sheep!$R$357                                            )&lt;=0),"Alt2-"   &amp;DR45,""),"")</f>
        <v/>
      </c>
      <c r="DS47" s="267" t="str">
        <f xml:space="preserve">                    IF(AND((DS$44                                  -Sheep!$N$252                               )&gt;(DS$44-DT$44),(DS$44                                  -Sheep!$N$252                                )&lt;=0),"Born","")
&amp;                   IF(AND((DS$44-Sheep!$R$355-Sheep!$N$252                                )&gt;(DS$44-DT$44),(DS$44-Sheep!$R$355-Sheep!$N$252                                )&lt;=0),"WeanStd","")
&amp;                   IF(AND((DS$44-Sheep!$R$356-Sheep!$N$252                                )&gt;(DS$44-DT$44),(DS$44-Sheep!$R$356-Sheep!$N$252                                )&lt;=0),"WeanAlt1","")
&amp;                   IF(AND((DS$44-Sheep!$R$357-Sheep!$N$252                                )&gt;(DS$44-DT$44),(DS$44-Sheep!$R$357-Sheep!$N$252                                )&lt;=0),"WeanAlt2","")
&amp;IFERROR(IF(AND((DS$44-DS46                                                                                     )&gt;(DS$44-DT$44),(DS$44-DS46                                                                                     )&lt;=0),"Join-"    &amp;DS45,""),"")
&amp;IFERROR(IF(AND((DS$44-DS46-INDEX(Sheep!$V$362:$V$369,DS45,1))&gt;(DS$44-DT$44),(DS$44-DS46-INDEX(Sheep!$V$362:$V$369,DS45,1))&lt;=0),"Scan-"  &amp;DS45,""),"")
&amp;IFERROR(IF(AND((DS$44-DS46-150                                                                            )&gt;(DS$44-DT$44),(DS$44-DS46-150                                                                             )&lt;=0),"Birth-" &amp;DS45,""),"")
&amp;IFERROR(IF(AND((DS$44-DS46-150-Sheep!$R$355                                           )&gt;(DS$44-DT$44),(DS$44-DS46-150-Sheep!$R$355                                            )&lt;=0),"Wean-"&amp;DS45,""),"")
&amp;IFERROR(IF(AND((DS$44-DS46-150-Sheep!$R$356                                           )&gt;(DS$44-DT$44),(DS$44-DS46-150-Sheep!$R$356                                            )&lt;=0),"Alt1-"   &amp;DS45,""),"")
&amp;IFERROR(IF(AND((DS$44-DS46-150-Sheep!$R$357                                           )&gt;(DS$44-DT$44),(DS$44-DS46-150-Sheep!$R$357                                            )&lt;=0),"Alt2-"   &amp;DS45,""),"")</f>
        <v/>
      </c>
      <c r="DT47" s="267" t="str">
        <f xml:space="preserve">                    IF(AND((DT$44                                  -Sheep!$N$252                               )&gt;(DT$44-DU$44),(DT$44                                  -Sheep!$N$252                                )&lt;=0),"Born","")
&amp;                   IF(AND((DT$44-Sheep!$R$355-Sheep!$N$252                                )&gt;(DT$44-DU$44),(DT$44-Sheep!$R$355-Sheep!$N$252                                )&lt;=0),"WeanStd","")
&amp;                   IF(AND((DT$44-Sheep!$R$356-Sheep!$N$252                                )&gt;(DT$44-DU$44),(DT$44-Sheep!$R$356-Sheep!$N$252                                )&lt;=0),"WeanAlt1","")
&amp;                   IF(AND((DT$44-Sheep!$R$357-Sheep!$N$252                                )&gt;(DT$44-DU$44),(DT$44-Sheep!$R$357-Sheep!$N$252                                )&lt;=0),"WeanAlt2","")
&amp;IFERROR(IF(AND((DT$44-DT46                                                                                     )&gt;(DT$44-DU$44),(DT$44-DT46                                                                                     )&lt;=0),"Join-"    &amp;DT45,""),"")
&amp;IFERROR(IF(AND((DT$44-DT46-INDEX(Sheep!$V$362:$V$369,DT45,1))&gt;(DT$44-DU$44),(DT$44-DT46-INDEX(Sheep!$V$362:$V$369,DT45,1))&lt;=0),"Scan-"  &amp;DT45,""),"")
&amp;IFERROR(IF(AND((DT$44-DT46-150                                                                            )&gt;(DT$44-DU$44),(DT$44-DT46-150                                                                             )&lt;=0),"Birth-" &amp;DT45,""),"")
&amp;IFERROR(IF(AND((DT$44-DT46-150-Sheep!$R$355                                           )&gt;(DT$44-DU$44),(DT$44-DT46-150-Sheep!$R$355                                            )&lt;=0),"Wean-"&amp;DT45,""),"")
&amp;IFERROR(IF(AND((DT$44-DT46-150-Sheep!$R$356                                           )&gt;(DT$44-DU$44),(DT$44-DT46-150-Sheep!$R$356                                            )&lt;=0),"Alt1-"   &amp;DT45,""),"")
&amp;IFERROR(IF(AND((DT$44-DT46-150-Sheep!$R$357                                           )&gt;(DT$44-DU$44),(DT$44-DT46-150-Sheep!$R$357                                            )&lt;=0),"Alt2-"   &amp;DT45,""),"")</f>
        <v/>
      </c>
      <c r="DU47" s="267" t="str">
        <f xml:space="preserve">                    IF(AND((DU$44                                  -Sheep!$N$252                               )&gt;(DU$44-DV$44),(DU$44                                  -Sheep!$N$252                                )&lt;=0),"Born","")
&amp;                   IF(AND((DU$44-Sheep!$R$355-Sheep!$N$252                                )&gt;(DU$44-DV$44),(DU$44-Sheep!$R$355-Sheep!$N$252                                )&lt;=0),"WeanStd","")
&amp;                   IF(AND((DU$44-Sheep!$R$356-Sheep!$N$252                                )&gt;(DU$44-DV$44),(DU$44-Sheep!$R$356-Sheep!$N$252                                )&lt;=0),"WeanAlt1","")
&amp;                   IF(AND((DU$44-Sheep!$R$357-Sheep!$N$252                                )&gt;(DU$44-DV$44),(DU$44-Sheep!$R$357-Sheep!$N$252                                )&lt;=0),"WeanAlt2","")
&amp;IFERROR(IF(AND((DU$44-DU46                                                                                     )&gt;(DU$44-DV$44),(DU$44-DU46                                                                                     )&lt;=0),"Join-"    &amp;DU45,""),"")
&amp;IFERROR(IF(AND((DU$44-DU46-INDEX(Sheep!$V$362:$V$369,DU45,1))&gt;(DU$44-DV$44),(DU$44-DU46-INDEX(Sheep!$V$362:$V$369,DU45,1))&lt;=0),"Scan-"  &amp;DU45,""),"")
&amp;IFERROR(IF(AND((DU$44-DU46-150                                                                            )&gt;(DU$44-DV$44),(DU$44-DU46-150                                                                             )&lt;=0),"Birth-" &amp;DU45,""),"")
&amp;IFERROR(IF(AND((DU$44-DU46-150-Sheep!$R$355                                           )&gt;(DU$44-DV$44),(DU$44-DU46-150-Sheep!$R$355                                            )&lt;=0),"Wean-"&amp;DU45,""),"")
&amp;IFERROR(IF(AND((DU$44-DU46-150-Sheep!$R$356                                           )&gt;(DU$44-DV$44),(DU$44-DU46-150-Sheep!$R$356                                            )&lt;=0),"Alt1-"   &amp;DU45,""),"")
&amp;IFERROR(IF(AND((DU$44-DU46-150-Sheep!$R$357                                           )&gt;(DU$44-DV$44),(DU$44-DU46-150-Sheep!$R$357                                            )&lt;=0),"Alt2-"   &amp;DU45,""),"")</f>
        <v/>
      </c>
      <c r="DV47" s="267" t="str">
        <f xml:space="preserve">                    IF(AND((DV$44                                  -Sheep!$N$252                               )&gt;(DV$44-DW$44),(DV$44                                  -Sheep!$N$252                                )&lt;=0),"Born","")
&amp;                   IF(AND((DV$44-Sheep!$R$355-Sheep!$N$252                                )&gt;(DV$44-DW$44),(DV$44-Sheep!$R$355-Sheep!$N$252                                )&lt;=0),"WeanStd","")
&amp;                   IF(AND((DV$44-Sheep!$R$356-Sheep!$N$252                                )&gt;(DV$44-DW$44),(DV$44-Sheep!$R$356-Sheep!$N$252                                )&lt;=0),"WeanAlt1","")
&amp;                   IF(AND((DV$44-Sheep!$R$357-Sheep!$N$252                                )&gt;(DV$44-DW$44),(DV$44-Sheep!$R$357-Sheep!$N$252                                )&lt;=0),"WeanAlt2","")
&amp;IFERROR(IF(AND((DV$44-DV46                                                                                     )&gt;(DV$44-DW$44),(DV$44-DV46                                                                                     )&lt;=0),"Join-"    &amp;DV45,""),"")
&amp;IFERROR(IF(AND((DV$44-DV46-INDEX(Sheep!$V$362:$V$369,DV45,1))&gt;(DV$44-DW$44),(DV$44-DV46-INDEX(Sheep!$V$362:$V$369,DV45,1))&lt;=0),"Scan-"  &amp;DV45,""),"")
&amp;IFERROR(IF(AND((DV$44-DV46-150                                                                            )&gt;(DV$44-DW$44),(DV$44-DV46-150                                                                             )&lt;=0),"Birth-" &amp;DV45,""),"")
&amp;IFERROR(IF(AND((DV$44-DV46-150-Sheep!$R$355                                           )&gt;(DV$44-DW$44),(DV$44-DV46-150-Sheep!$R$355                                            )&lt;=0),"Wean-"&amp;DV45,""),"")
&amp;IFERROR(IF(AND((DV$44-DV46-150-Sheep!$R$356                                           )&gt;(DV$44-DW$44),(DV$44-DV46-150-Sheep!$R$356                                            )&lt;=0),"Alt1-"   &amp;DV45,""),"")
&amp;IFERROR(IF(AND((DV$44-DV46-150-Sheep!$R$357                                           )&gt;(DV$44-DW$44),(DV$44-DV46-150-Sheep!$R$357                                            )&lt;=0),"Alt2-"   &amp;DV45,""),"")</f>
        <v/>
      </c>
      <c r="DW47" s="267" t="str">
        <f xml:space="preserve">                    IF(AND((DW$44                                  -Sheep!$N$252                               )&gt;(DW$44-DX$44),(DW$44                                  -Sheep!$N$252                                )&lt;=0),"Born","")
&amp;                   IF(AND((DW$44-Sheep!$R$355-Sheep!$N$252                                )&gt;(DW$44-DX$44),(DW$44-Sheep!$R$355-Sheep!$N$252                                )&lt;=0),"WeanStd","")
&amp;                   IF(AND((DW$44-Sheep!$R$356-Sheep!$N$252                                )&gt;(DW$44-DX$44),(DW$44-Sheep!$R$356-Sheep!$N$252                                )&lt;=0),"WeanAlt1","")
&amp;                   IF(AND((DW$44-Sheep!$R$357-Sheep!$N$252                                )&gt;(DW$44-DX$44),(DW$44-Sheep!$R$357-Sheep!$N$252                                )&lt;=0),"WeanAlt2","")
&amp;IFERROR(IF(AND((DW$44-DW46                                                                                     )&gt;(DW$44-DX$44),(DW$44-DW46                                                                                     )&lt;=0),"Join-"    &amp;DW45,""),"")
&amp;IFERROR(IF(AND((DW$44-DW46-INDEX(Sheep!$V$362:$V$369,DW45,1))&gt;(DW$44-DX$44),(DW$44-DW46-INDEX(Sheep!$V$362:$V$369,DW45,1))&lt;=0),"Scan-"  &amp;DW45,""),"")
&amp;IFERROR(IF(AND((DW$44-DW46-150                                                                            )&gt;(DW$44-DX$44),(DW$44-DW46-150                                                                             )&lt;=0),"Birth-" &amp;DW45,""),"")
&amp;IFERROR(IF(AND((DW$44-DW46-150-Sheep!$R$355                                           )&gt;(DW$44-DX$44),(DW$44-DW46-150-Sheep!$R$355                                            )&lt;=0),"Wean-"&amp;DW45,""),"")
&amp;IFERROR(IF(AND((DW$44-DW46-150-Sheep!$R$356                                           )&gt;(DW$44-DX$44),(DW$44-DW46-150-Sheep!$R$356                                            )&lt;=0),"Alt1-"   &amp;DW45,""),"")
&amp;IFERROR(IF(AND((DW$44-DW46-150-Sheep!$R$357                                           )&gt;(DW$44-DX$44),(DW$44-DW46-150-Sheep!$R$357                                            )&lt;=0),"Alt2-"   &amp;DW45,""),"")</f>
        <v/>
      </c>
      <c r="DX47" s="267" t="str">
        <f xml:space="preserve">                    IF(AND((DX$44                                  -Sheep!$N$252                               )&gt;(DX$44-DY$44),(DX$44                                  -Sheep!$N$252                                )&lt;=0),"Born","")
&amp;                   IF(AND((DX$44-Sheep!$R$355-Sheep!$N$252                                )&gt;(DX$44-DY$44),(DX$44-Sheep!$R$355-Sheep!$N$252                                )&lt;=0),"WeanStd","")
&amp;                   IF(AND((DX$44-Sheep!$R$356-Sheep!$N$252                                )&gt;(DX$44-DY$44),(DX$44-Sheep!$R$356-Sheep!$N$252                                )&lt;=0),"WeanAlt1","")
&amp;                   IF(AND((DX$44-Sheep!$R$357-Sheep!$N$252                                )&gt;(DX$44-DY$44),(DX$44-Sheep!$R$357-Sheep!$N$252                                )&lt;=0),"WeanAlt2","")
&amp;IFERROR(IF(AND((DX$44-DX46                                                                                     )&gt;(DX$44-DY$44),(DX$44-DX46                                                                                     )&lt;=0),"Join-"    &amp;DX45,""),"")
&amp;IFERROR(IF(AND((DX$44-DX46-INDEX(Sheep!$V$362:$V$369,DX45,1))&gt;(DX$44-DY$44),(DX$44-DX46-INDEX(Sheep!$V$362:$V$369,DX45,1))&lt;=0),"Scan-"  &amp;DX45,""),"")
&amp;IFERROR(IF(AND((DX$44-DX46-150                                                                            )&gt;(DX$44-DY$44),(DX$44-DX46-150                                                                             )&lt;=0),"Birth-" &amp;DX45,""),"")
&amp;IFERROR(IF(AND((DX$44-DX46-150-Sheep!$R$355                                           )&gt;(DX$44-DY$44),(DX$44-DX46-150-Sheep!$R$355                                            )&lt;=0),"Wean-"&amp;DX45,""),"")
&amp;IFERROR(IF(AND((DX$44-DX46-150-Sheep!$R$356                                           )&gt;(DX$44-DY$44),(DX$44-DX46-150-Sheep!$R$356                                            )&lt;=0),"Alt1-"   &amp;DX45,""),"")
&amp;IFERROR(IF(AND((DX$44-DX46-150-Sheep!$R$357                                           )&gt;(DX$44-DY$44),(DX$44-DX46-150-Sheep!$R$357                                            )&lt;=0),"Alt2-"   &amp;DX45,""),"")</f>
        <v/>
      </c>
      <c r="DY47" s="267" t="str">
        <f xml:space="preserve">                    IF(AND((DY$44                                  -Sheep!$N$252                               )&gt;(DY$44-DZ$44),(DY$44                                  -Sheep!$N$252                                )&lt;=0),"Born","")
&amp;                   IF(AND((DY$44-Sheep!$R$355-Sheep!$N$252                                )&gt;(DY$44-DZ$44),(DY$44-Sheep!$R$355-Sheep!$N$252                                )&lt;=0),"WeanStd","")
&amp;                   IF(AND((DY$44-Sheep!$R$356-Sheep!$N$252                                )&gt;(DY$44-DZ$44),(DY$44-Sheep!$R$356-Sheep!$N$252                                )&lt;=0),"WeanAlt1","")
&amp;                   IF(AND((DY$44-Sheep!$R$357-Sheep!$N$252                                )&gt;(DY$44-DZ$44),(DY$44-Sheep!$R$357-Sheep!$N$252                                )&lt;=0),"WeanAlt2","")
&amp;IFERROR(IF(AND((DY$44-DY46                                                                                     )&gt;(DY$44-DZ$44),(DY$44-DY46                                                                                     )&lt;=0),"Join-"    &amp;DY45,""),"")
&amp;IFERROR(IF(AND((DY$44-DY46-INDEX(Sheep!$V$362:$V$369,DY45,1))&gt;(DY$44-DZ$44),(DY$44-DY46-INDEX(Sheep!$V$362:$V$369,DY45,1))&lt;=0),"Scan-"  &amp;DY45,""),"")
&amp;IFERROR(IF(AND((DY$44-DY46-150                                                                            )&gt;(DY$44-DZ$44),(DY$44-DY46-150                                                                             )&lt;=0),"Birth-" &amp;DY45,""),"")
&amp;IFERROR(IF(AND((DY$44-DY46-150-Sheep!$R$355                                           )&gt;(DY$44-DZ$44),(DY$44-DY46-150-Sheep!$R$355                                            )&lt;=0),"Wean-"&amp;DY45,""),"")
&amp;IFERROR(IF(AND((DY$44-DY46-150-Sheep!$R$356                                           )&gt;(DY$44-DZ$44),(DY$44-DY46-150-Sheep!$R$356                                            )&lt;=0),"Alt1-"   &amp;DY45,""),"")
&amp;IFERROR(IF(AND((DY$44-DY46-150-Sheep!$R$357                                           )&gt;(DY$44-DZ$44),(DY$44-DY46-150-Sheep!$R$357                                            )&lt;=0),"Alt2-"   &amp;DY45,""),"")</f>
        <v/>
      </c>
      <c r="DZ47" s="267" t="str">
        <f xml:space="preserve">                    IF(AND((DZ$44                                  -Sheep!$N$252                               )&gt;(DZ$44-EA$44),(DZ$44                                  -Sheep!$N$252                                )&lt;=0),"Born","")
&amp;                   IF(AND((DZ$44-Sheep!$R$355-Sheep!$N$252                                )&gt;(DZ$44-EA$44),(DZ$44-Sheep!$R$355-Sheep!$N$252                                )&lt;=0),"WeanStd","")
&amp;                   IF(AND((DZ$44-Sheep!$R$356-Sheep!$N$252                                )&gt;(DZ$44-EA$44),(DZ$44-Sheep!$R$356-Sheep!$N$252                                )&lt;=0),"WeanAlt1","")
&amp;                   IF(AND((DZ$44-Sheep!$R$357-Sheep!$N$252                                )&gt;(DZ$44-EA$44),(DZ$44-Sheep!$R$357-Sheep!$N$252                                )&lt;=0),"WeanAlt2","")
&amp;IFERROR(IF(AND((DZ$44-DZ46                                                                                     )&gt;(DZ$44-EA$44),(DZ$44-DZ46                                                                                     )&lt;=0),"Join-"    &amp;DZ45,""),"")
&amp;IFERROR(IF(AND((DZ$44-DZ46-INDEX(Sheep!$V$362:$V$369,DZ45,1))&gt;(DZ$44-EA$44),(DZ$44-DZ46-INDEX(Sheep!$V$362:$V$369,DZ45,1))&lt;=0),"Scan-"  &amp;DZ45,""),"")
&amp;IFERROR(IF(AND((DZ$44-DZ46-150                                                                            )&gt;(DZ$44-EA$44),(DZ$44-DZ46-150                                                                             )&lt;=0),"Birth-" &amp;DZ45,""),"")
&amp;IFERROR(IF(AND((DZ$44-DZ46-150-Sheep!$R$355                                           )&gt;(DZ$44-EA$44),(DZ$44-DZ46-150-Sheep!$R$355                                            )&lt;=0),"Wean-"&amp;DZ45,""),"")
&amp;IFERROR(IF(AND((DZ$44-DZ46-150-Sheep!$R$356                                           )&gt;(DZ$44-EA$44),(DZ$44-DZ46-150-Sheep!$R$356                                            )&lt;=0),"Alt1-"   &amp;DZ45,""),"")
&amp;IFERROR(IF(AND((DZ$44-DZ46-150-Sheep!$R$357                                           )&gt;(DZ$44-EA$44),(DZ$44-DZ46-150-Sheep!$R$357                                            )&lt;=0),"Alt2-"   &amp;DZ45,""),"")</f>
        <v/>
      </c>
      <c r="EA47" s="267" t="str">
        <f xml:space="preserve">                    IF(AND((EA$44                                  -Sheep!$N$252                               )&gt;(EA$44-EB$44),(EA$44                                  -Sheep!$N$252                                )&lt;=0),"Born","")
&amp;                   IF(AND((EA$44-Sheep!$R$355-Sheep!$N$252                                )&gt;(EA$44-EB$44),(EA$44-Sheep!$R$355-Sheep!$N$252                                )&lt;=0),"WeanStd","")
&amp;                   IF(AND((EA$44-Sheep!$R$356-Sheep!$N$252                                )&gt;(EA$44-EB$44),(EA$44-Sheep!$R$356-Sheep!$N$252                                )&lt;=0),"WeanAlt1","")
&amp;                   IF(AND((EA$44-Sheep!$R$357-Sheep!$N$252                                )&gt;(EA$44-EB$44),(EA$44-Sheep!$R$357-Sheep!$N$252                                )&lt;=0),"WeanAlt2","")
&amp;IFERROR(IF(AND((EA$44-EA46                                                                                     )&gt;(EA$44-EB$44),(EA$44-EA46                                                                                     )&lt;=0),"Join-"    &amp;EA45,""),"")
&amp;IFERROR(IF(AND((EA$44-EA46-INDEX(Sheep!$V$362:$V$369,EA45,1))&gt;(EA$44-EB$44),(EA$44-EA46-INDEX(Sheep!$V$362:$V$369,EA45,1))&lt;=0),"Scan-"  &amp;EA45,""),"")
&amp;IFERROR(IF(AND((EA$44-EA46-150                                                                            )&gt;(EA$44-EB$44),(EA$44-EA46-150                                                                             )&lt;=0),"Birth-" &amp;EA45,""),"")
&amp;IFERROR(IF(AND((EA$44-EA46-150-Sheep!$R$355                                           )&gt;(EA$44-EB$44),(EA$44-EA46-150-Sheep!$R$355                                            )&lt;=0),"Wean-"&amp;EA45,""),"")
&amp;IFERROR(IF(AND((EA$44-EA46-150-Sheep!$R$356                                           )&gt;(EA$44-EB$44),(EA$44-EA46-150-Sheep!$R$356                                            )&lt;=0),"Alt1-"   &amp;EA45,""),"")
&amp;IFERROR(IF(AND((EA$44-EA46-150-Sheep!$R$357                                           )&gt;(EA$44-EB$44),(EA$44-EA46-150-Sheep!$R$357                                            )&lt;=0),"Alt2-"   &amp;EA45,""),"")</f>
        <v/>
      </c>
      <c r="EB47" s="267" t="str">
        <f xml:space="preserve">                    IF(AND((EB$44                                  -Sheep!$N$252                               )&gt;(EB$44-EC$44),(EB$44                                  -Sheep!$N$252                                )&lt;=0),"Born","")
&amp;                   IF(AND((EB$44-Sheep!$R$355-Sheep!$N$252                                )&gt;(EB$44-EC$44),(EB$44-Sheep!$R$355-Sheep!$N$252                                )&lt;=0),"WeanStd","")
&amp;                   IF(AND((EB$44-Sheep!$R$356-Sheep!$N$252                                )&gt;(EB$44-EC$44),(EB$44-Sheep!$R$356-Sheep!$N$252                                )&lt;=0),"WeanAlt1","")
&amp;                   IF(AND((EB$44-Sheep!$R$357-Sheep!$N$252                                )&gt;(EB$44-EC$44),(EB$44-Sheep!$R$357-Sheep!$N$252                                )&lt;=0),"WeanAlt2","")
&amp;IFERROR(IF(AND((EB$44-EB46                                                                                     )&gt;(EB$44-EC$44),(EB$44-EB46                                                                                     )&lt;=0),"Join-"    &amp;EB45,""),"")
&amp;IFERROR(IF(AND((EB$44-EB46-INDEX(Sheep!$V$362:$V$369,EB45,1))&gt;(EB$44-EC$44),(EB$44-EB46-INDEX(Sheep!$V$362:$V$369,EB45,1))&lt;=0),"Scan-"  &amp;EB45,""),"")
&amp;IFERROR(IF(AND((EB$44-EB46-150                                                                            )&gt;(EB$44-EC$44),(EB$44-EB46-150                                                                             )&lt;=0),"Birth-" &amp;EB45,""),"")
&amp;IFERROR(IF(AND((EB$44-EB46-150-Sheep!$R$355                                           )&gt;(EB$44-EC$44),(EB$44-EB46-150-Sheep!$R$355                                            )&lt;=0),"Wean-"&amp;EB45,""),"")
&amp;IFERROR(IF(AND((EB$44-EB46-150-Sheep!$R$356                                           )&gt;(EB$44-EC$44),(EB$44-EB46-150-Sheep!$R$356                                            )&lt;=0),"Alt1-"   &amp;EB45,""),"")
&amp;IFERROR(IF(AND((EB$44-EB46-150-Sheep!$R$357                                           )&gt;(EB$44-EC$44),(EB$44-EB46-150-Sheep!$R$357                                            )&lt;=0),"Alt2-"   &amp;EB45,""),"")</f>
        <v>Birth-2</v>
      </c>
      <c r="EC47" s="267" t="str">
        <f xml:space="preserve">                    IF(AND((EC$44                                  -Sheep!$N$252                               )&gt;(EC$44-ED$44),(EC$44                                  -Sheep!$N$252                                )&lt;=0),"Born","")
&amp;                   IF(AND((EC$44-Sheep!$R$355-Sheep!$N$252                                )&gt;(EC$44-ED$44),(EC$44-Sheep!$R$355-Sheep!$N$252                                )&lt;=0),"WeanStd","")
&amp;                   IF(AND((EC$44-Sheep!$R$356-Sheep!$N$252                                )&gt;(EC$44-ED$44),(EC$44-Sheep!$R$356-Sheep!$N$252                                )&lt;=0),"WeanAlt1","")
&amp;                   IF(AND((EC$44-Sheep!$R$357-Sheep!$N$252                                )&gt;(EC$44-ED$44),(EC$44-Sheep!$R$357-Sheep!$N$252                                )&lt;=0),"WeanAlt2","")
&amp;IFERROR(IF(AND((EC$44-EC46                                                                                     )&gt;(EC$44-ED$44),(EC$44-EC46                                                                                     )&lt;=0),"Join-"    &amp;EC45,""),"")
&amp;IFERROR(IF(AND((EC$44-EC46-INDEX(Sheep!$V$362:$V$369,EC45,1))&gt;(EC$44-ED$44),(EC$44-EC46-INDEX(Sheep!$V$362:$V$369,EC45,1))&lt;=0),"Scan-"  &amp;EC45,""),"")
&amp;IFERROR(IF(AND((EC$44-EC46-150                                                                            )&gt;(EC$44-ED$44),(EC$44-EC46-150                                                                             )&lt;=0),"Birth-" &amp;EC45,""),"")
&amp;IFERROR(IF(AND((EC$44-EC46-150-Sheep!$R$355                                           )&gt;(EC$44-ED$44),(EC$44-EC46-150-Sheep!$R$355                                            )&lt;=0),"Wean-"&amp;EC45,""),"")
&amp;IFERROR(IF(AND((EC$44-EC46-150-Sheep!$R$356                                           )&gt;(EC$44-ED$44),(EC$44-EC46-150-Sheep!$R$356                                            )&lt;=0),"Alt1-"   &amp;EC45,""),"")
&amp;IFERROR(IF(AND((EC$44-EC46-150-Sheep!$R$357                                           )&gt;(EC$44-ED$44),(EC$44-EC46-150-Sheep!$R$357                                            )&lt;=0),"Alt2-"   &amp;EC45,""),"")</f>
        <v/>
      </c>
      <c r="ED47" s="267" t="str">
        <f xml:space="preserve">                    IF(AND((ED$44                                  -Sheep!$N$252                               )&gt;(ED$44-EE$44),(ED$44                                  -Sheep!$N$252                                )&lt;=0),"Born","")
&amp;                   IF(AND((ED$44-Sheep!$R$355-Sheep!$N$252                                )&gt;(ED$44-EE$44),(ED$44-Sheep!$R$355-Sheep!$N$252                                )&lt;=0),"WeanStd","")
&amp;                   IF(AND((ED$44-Sheep!$R$356-Sheep!$N$252                                )&gt;(ED$44-EE$44),(ED$44-Sheep!$R$356-Sheep!$N$252                                )&lt;=0),"WeanAlt1","")
&amp;                   IF(AND((ED$44-Sheep!$R$357-Sheep!$N$252                                )&gt;(ED$44-EE$44),(ED$44-Sheep!$R$357-Sheep!$N$252                                )&lt;=0),"WeanAlt2","")
&amp;IFERROR(IF(AND((ED$44-ED46                                                                                     )&gt;(ED$44-EE$44),(ED$44-ED46                                                                                     )&lt;=0),"Join-"    &amp;ED45,""),"")
&amp;IFERROR(IF(AND((ED$44-ED46-INDEX(Sheep!$V$362:$V$369,ED45,1))&gt;(ED$44-EE$44),(ED$44-ED46-INDEX(Sheep!$V$362:$V$369,ED45,1))&lt;=0),"Scan-"  &amp;ED45,""),"")
&amp;IFERROR(IF(AND((ED$44-ED46-150                                                                            )&gt;(ED$44-EE$44),(ED$44-ED46-150                                                                             )&lt;=0),"Birth-" &amp;ED45,""),"")
&amp;IFERROR(IF(AND((ED$44-ED46-150-Sheep!$R$355                                           )&gt;(ED$44-EE$44),(ED$44-ED46-150-Sheep!$R$355                                            )&lt;=0),"Wean-"&amp;ED45,""),"")
&amp;IFERROR(IF(AND((ED$44-ED46-150-Sheep!$R$356                                           )&gt;(ED$44-EE$44),(ED$44-ED46-150-Sheep!$R$356                                            )&lt;=0),"Alt1-"   &amp;ED45,""),"")
&amp;IFERROR(IF(AND((ED$44-ED46-150-Sheep!$R$357                                           )&gt;(ED$44-EE$44),(ED$44-ED46-150-Sheep!$R$357                                            )&lt;=0),"Alt2-"   &amp;ED45,""),"")</f>
        <v/>
      </c>
      <c r="EE47" s="267" t="str">
        <f xml:space="preserve">                    IF(AND((EE$44                                  -Sheep!$N$252                               )&gt;(EE$44-EF$44),(EE$44                                  -Sheep!$N$252                                )&lt;=0),"Born","")
&amp;                   IF(AND((EE$44-Sheep!$R$355-Sheep!$N$252                                )&gt;(EE$44-EF$44),(EE$44-Sheep!$R$355-Sheep!$N$252                                )&lt;=0),"WeanStd","")
&amp;                   IF(AND((EE$44-Sheep!$R$356-Sheep!$N$252                                )&gt;(EE$44-EF$44),(EE$44-Sheep!$R$356-Sheep!$N$252                                )&lt;=0),"WeanAlt1","")
&amp;                   IF(AND((EE$44-Sheep!$R$357-Sheep!$N$252                                )&gt;(EE$44-EF$44),(EE$44-Sheep!$R$357-Sheep!$N$252                                )&lt;=0),"WeanAlt2","")
&amp;IFERROR(IF(AND((EE$44-EE46                                                                                     )&gt;(EE$44-EF$44),(EE$44-EE46                                                                                     )&lt;=0),"Join-"    &amp;EE45,""),"")
&amp;IFERROR(IF(AND((EE$44-EE46-INDEX(Sheep!$V$362:$V$369,EE45,1))&gt;(EE$44-EF$44),(EE$44-EE46-INDEX(Sheep!$V$362:$V$369,EE45,1))&lt;=0),"Scan-"  &amp;EE45,""),"")
&amp;IFERROR(IF(AND((EE$44-EE46-150                                                                            )&gt;(EE$44-EF$44),(EE$44-EE46-150                                                                             )&lt;=0),"Birth-" &amp;EE45,""),"")
&amp;IFERROR(IF(AND((EE$44-EE46-150-Sheep!$R$355                                           )&gt;(EE$44-EF$44),(EE$44-EE46-150-Sheep!$R$355                                            )&lt;=0),"Wean-"&amp;EE45,""),"")
&amp;IFERROR(IF(AND((EE$44-EE46-150-Sheep!$R$356                                           )&gt;(EE$44-EF$44),(EE$44-EE46-150-Sheep!$R$356                                            )&lt;=0),"Alt1-"   &amp;EE45,""),"")
&amp;IFERROR(IF(AND((EE$44-EE46-150-Sheep!$R$357                                           )&gt;(EE$44-EF$44),(EE$44-EE46-150-Sheep!$R$357                                            )&lt;=0),"Alt2-"   &amp;EE45,""),"")</f>
        <v/>
      </c>
      <c r="EF47" s="267" t="str">
        <f xml:space="preserve">                    IF(AND((EF$44                                  -Sheep!$N$252                               )&gt;(EF$44-EG$44),(EF$44                                  -Sheep!$N$252                                )&lt;=0),"Born","")
&amp;                   IF(AND((EF$44-Sheep!$R$355-Sheep!$N$252                                )&gt;(EF$44-EG$44),(EF$44-Sheep!$R$355-Sheep!$N$252                                )&lt;=0),"WeanStd","")
&amp;                   IF(AND((EF$44-Sheep!$R$356-Sheep!$N$252                                )&gt;(EF$44-EG$44),(EF$44-Sheep!$R$356-Sheep!$N$252                                )&lt;=0),"WeanAlt1","")
&amp;                   IF(AND((EF$44-Sheep!$R$357-Sheep!$N$252                                )&gt;(EF$44-EG$44),(EF$44-Sheep!$R$357-Sheep!$N$252                                )&lt;=0),"WeanAlt2","")
&amp;IFERROR(IF(AND((EF$44-EF46                                                                                     )&gt;(EF$44-EG$44),(EF$44-EF46                                                                                     )&lt;=0),"Join-"    &amp;EF45,""),"")
&amp;IFERROR(IF(AND((EF$44-EF46-INDEX(Sheep!$V$362:$V$369,EF45,1))&gt;(EF$44-EG$44),(EF$44-EF46-INDEX(Sheep!$V$362:$V$369,EF45,1))&lt;=0),"Scan-"  &amp;EF45,""),"")
&amp;IFERROR(IF(AND((EF$44-EF46-150                                                                            )&gt;(EF$44-EG$44),(EF$44-EF46-150                                                                             )&lt;=0),"Birth-" &amp;EF45,""),"")
&amp;IFERROR(IF(AND((EF$44-EF46-150-Sheep!$R$355                                           )&gt;(EF$44-EG$44),(EF$44-EF46-150-Sheep!$R$355                                            )&lt;=0),"Wean-"&amp;EF45,""),"")
&amp;IFERROR(IF(AND((EF$44-EF46-150-Sheep!$R$356                                           )&gt;(EF$44-EG$44),(EF$44-EF46-150-Sheep!$R$356                                            )&lt;=0),"Alt1-"   &amp;EF45,""),"")
&amp;IFERROR(IF(AND((EF$44-EF46-150-Sheep!$R$357                                           )&gt;(EF$44-EG$44),(EF$44-EF46-150-Sheep!$R$357                                            )&lt;=0),"Alt2-"   &amp;EF45,""),"")</f>
        <v/>
      </c>
      <c r="EG47" s="267" t="str">
        <f xml:space="preserve">                    IF(AND((EG$44                                  -Sheep!$N$252                               )&gt;(EG$44-EH$44),(EG$44                                  -Sheep!$N$252                                )&lt;=0),"Born","")
&amp;                   IF(AND((EG$44-Sheep!$R$355-Sheep!$N$252                                )&gt;(EG$44-EH$44),(EG$44-Sheep!$R$355-Sheep!$N$252                                )&lt;=0),"WeanStd","")
&amp;                   IF(AND((EG$44-Sheep!$R$356-Sheep!$N$252                                )&gt;(EG$44-EH$44),(EG$44-Sheep!$R$356-Sheep!$N$252                                )&lt;=0),"WeanAlt1","")
&amp;                   IF(AND((EG$44-Sheep!$R$357-Sheep!$N$252                                )&gt;(EG$44-EH$44),(EG$44-Sheep!$R$357-Sheep!$N$252                                )&lt;=0),"WeanAlt2","")
&amp;IFERROR(IF(AND((EG$44-EG46                                                                                     )&gt;(EG$44-EH$44),(EG$44-EG46                                                                                     )&lt;=0),"Join-"    &amp;EG45,""),"")
&amp;IFERROR(IF(AND((EG$44-EG46-INDEX(Sheep!$V$362:$V$369,EG45,1))&gt;(EG$44-EH$44),(EG$44-EG46-INDEX(Sheep!$V$362:$V$369,EG45,1))&lt;=0),"Scan-"  &amp;EG45,""),"")
&amp;IFERROR(IF(AND((EG$44-EG46-150                                                                            )&gt;(EG$44-EH$44),(EG$44-EG46-150                                                                             )&lt;=0),"Birth-" &amp;EG45,""),"")
&amp;IFERROR(IF(AND((EG$44-EG46-150-Sheep!$R$355                                           )&gt;(EG$44-EH$44),(EG$44-EG46-150-Sheep!$R$355                                            )&lt;=0),"Wean-"&amp;EG45,""),"")
&amp;IFERROR(IF(AND((EG$44-EG46-150-Sheep!$R$356                                           )&gt;(EG$44-EH$44),(EG$44-EG46-150-Sheep!$R$356                                            )&lt;=0),"Alt1-"   &amp;EG45,""),"")
&amp;IFERROR(IF(AND((EG$44-EG46-150-Sheep!$R$357                                           )&gt;(EG$44-EH$44),(EG$44-EG46-150-Sheep!$R$357                                            )&lt;=0),"Alt2-"   &amp;EG45,""),"")</f>
        <v/>
      </c>
      <c r="EH47" s="267" t="str">
        <f xml:space="preserve">                    IF(AND((EH$44                                  -Sheep!$N$252                               )&gt;(EH$44-EI$44),(EH$44                                  -Sheep!$N$252                                )&lt;=0),"Born","")
&amp;                   IF(AND((EH$44-Sheep!$R$355-Sheep!$N$252                                )&gt;(EH$44-EI$44),(EH$44-Sheep!$R$355-Sheep!$N$252                                )&lt;=0),"WeanStd","")
&amp;                   IF(AND((EH$44-Sheep!$R$356-Sheep!$N$252                                )&gt;(EH$44-EI$44),(EH$44-Sheep!$R$356-Sheep!$N$252                                )&lt;=0),"WeanAlt1","")
&amp;                   IF(AND((EH$44-Sheep!$R$357-Sheep!$N$252                                )&gt;(EH$44-EI$44),(EH$44-Sheep!$R$357-Sheep!$N$252                                )&lt;=0),"WeanAlt2","")
&amp;IFERROR(IF(AND((EH$44-EH46                                                                                     )&gt;(EH$44-EI$44),(EH$44-EH46                                                                                     )&lt;=0),"Join-"    &amp;EH45,""),"")
&amp;IFERROR(IF(AND((EH$44-EH46-INDEX(Sheep!$V$362:$V$369,EH45,1))&gt;(EH$44-EI$44),(EH$44-EH46-INDEX(Sheep!$V$362:$V$369,EH45,1))&lt;=0),"Scan-"  &amp;EH45,""),"")
&amp;IFERROR(IF(AND((EH$44-EH46-150                                                                            )&gt;(EH$44-EI$44),(EH$44-EH46-150                                                                             )&lt;=0),"Birth-" &amp;EH45,""),"")
&amp;IFERROR(IF(AND((EH$44-EH46-150-Sheep!$R$355                                           )&gt;(EH$44-EI$44),(EH$44-EH46-150-Sheep!$R$355                                            )&lt;=0),"Wean-"&amp;EH45,""),"")
&amp;IFERROR(IF(AND((EH$44-EH46-150-Sheep!$R$356                                           )&gt;(EH$44-EI$44),(EH$44-EH46-150-Sheep!$R$356                                            )&lt;=0),"Alt1-"   &amp;EH45,""),"")
&amp;IFERROR(IF(AND((EH$44-EH46-150-Sheep!$R$357                                           )&gt;(EH$44-EI$44),(EH$44-EH46-150-Sheep!$R$357                                            )&lt;=0),"Alt2-"   &amp;EH45,""),"")</f>
        <v/>
      </c>
      <c r="EI47" s="267" t="str">
        <f xml:space="preserve">                    IF(AND((EI$44                                  -Sheep!$N$252                               )&gt;(EI$44-EJ$44),(EI$44                                  -Sheep!$N$252                                )&lt;=0),"Born","")
&amp;                   IF(AND((EI$44-Sheep!$R$355-Sheep!$N$252                                )&gt;(EI$44-EJ$44),(EI$44-Sheep!$R$355-Sheep!$N$252                                )&lt;=0),"WeanStd","")
&amp;                   IF(AND((EI$44-Sheep!$R$356-Sheep!$N$252                                )&gt;(EI$44-EJ$44),(EI$44-Sheep!$R$356-Sheep!$N$252                                )&lt;=0),"WeanAlt1","")
&amp;                   IF(AND((EI$44-Sheep!$R$357-Sheep!$N$252                                )&gt;(EI$44-EJ$44),(EI$44-Sheep!$R$357-Sheep!$N$252                                )&lt;=0),"WeanAlt2","")
&amp;IFERROR(IF(AND((EI$44-EI46                                                                                     )&gt;(EI$44-EJ$44),(EI$44-EI46                                                                                     )&lt;=0),"Join-"    &amp;EI45,""),"")
&amp;IFERROR(IF(AND((EI$44-EI46-INDEX(Sheep!$V$362:$V$369,EI45,1))&gt;(EI$44-EJ$44),(EI$44-EI46-INDEX(Sheep!$V$362:$V$369,EI45,1))&lt;=0),"Scan-"  &amp;EI45,""),"")
&amp;IFERROR(IF(AND((EI$44-EI46-150                                                                            )&gt;(EI$44-EJ$44),(EI$44-EI46-150                                                                             )&lt;=0),"Birth-" &amp;EI45,""),"")
&amp;IFERROR(IF(AND((EI$44-EI46-150-Sheep!$R$355                                           )&gt;(EI$44-EJ$44),(EI$44-EI46-150-Sheep!$R$355                                            )&lt;=0),"Wean-"&amp;EI45,""),"")
&amp;IFERROR(IF(AND((EI$44-EI46-150-Sheep!$R$356                                           )&gt;(EI$44-EJ$44),(EI$44-EI46-150-Sheep!$R$356                                            )&lt;=0),"Alt1-"   &amp;EI45,""),"")
&amp;IFERROR(IF(AND((EI$44-EI46-150-Sheep!$R$357                                           )&gt;(EI$44-EJ$44),(EI$44-EI46-150-Sheep!$R$357                                            )&lt;=0),"Alt2-"   &amp;EI45,""),"")</f>
        <v/>
      </c>
      <c r="EJ47" s="267" t="str">
        <f xml:space="preserve">                    IF(AND((EJ$44                                  -Sheep!$N$252                               )&gt;(EJ$44-EK$44),(EJ$44                                  -Sheep!$N$252                                )&lt;=0),"Born","")
&amp;                   IF(AND((EJ$44-Sheep!$R$355-Sheep!$N$252                                )&gt;(EJ$44-EK$44),(EJ$44-Sheep!$R$355-Sheep!$N$252                                )&lt;=0),"WeanStd","")
&amp;                   IF(AND((EJ$44-Sheep!$R$356-Sheep!$N$252                                )&gt;(EJ$44-EK$44),(EJ$44-Sheep!$R$356-Sheep!$N$252                                )&lt;=0),"WeanAlt1","")
&amp;                   IF(AND((EJ$44-Sheep!$R$357-Sheep!$N$252                                )&gt;(EJ$44-EK$44),(EJ$44-Sheep!$R$357-Sheep!$N$252                                )&lt;=0),"WeanAlt2","")
&amp;IFERROR(IF(AND((EJ$44-EJ46                                                                                     )&gt;(EJ$44-EK$44),(EJ$44-EJ46                                                                                     )&lt;=0),"Join-"    &amp;EJ45,""),"")
&amp;IFERROR(IF(AND((EJ$44-EJ46-INDEX(Sheep!$V$362:$V$369,EJ45,1))&gt;(EJ$44-EK$44),(EJ$44-EJ46-INDEX(Sheep!$V$362:$V$369,EJ45,1))&lt;=0),"Scan-"  &amp;EJ45,""),"")
&amp;IFERROR(IF(AND((EJ$44-EJ46-150                                                                            )&gt;(EJ$44-EK$44),(EJ$44-EJ46-150                                                                             )&lt;=0),"Birth-" &amp;EJ45,""),"")
&amp;IFERROR(IF(AND((EJ$44-EJ46-150-Sheep!$R$355                                           )&gt;(EJ$44-EK$44),(EJ$44-EJ46-150-Sheep!$R$355                                            )&lt;=0),"Wean-"&amp;EJ45,""),"")
&amp;IFERROR(IF(AND((EJ$44-EJ46-150-Sheep!$R$356                                           )&gt;(EJ$44-EK$44),(EJ$44-EJ46-150-Sheep!$R$356                                            )&lt;=0),"Alt1-"   &amp;EJ45,""),"")
&amp;IFERROR(IF(AND((EJ$44-EJ46-150-Sheep!$R$357                                           )&gt;(EJ$44-EK$44),(EJ$44-EJ46-150-Sheep!$R$357                                            )&lt;=0),"Alt2-"   &amp;EJ45,""),"")</f>
        <v/>
      </c>
      <c r="EK47" s="267" t="str">
        <f xml:space="preserve">                    IF(AND((EK$44                                  -Sheep!$N$252                               )&gt;(EK$44-EL$44),(EK$44                                  -Sheep!$N$252                                )&lt;=0),"Born","")
&amp;                   IF(AND((EK$44-Sheep!$R$355-Sheep!$N$252                                )&gt;(EK$44-EL$44),(EK$44-Sheep!$R$355-Sheep!$N$252                                )&lt;=0),"WeanStd","")
&amp;                   IF(AND((EK$44-Sheep!$R$356-Sheep!$N$252                                )&gt;(EK$44-EL$44),(EK$44-Sheep!$R$356-Sheep!$N$252                                )&lt;=0),"WeanAlt1","")
&amp;                   IF(AND((EK$44-Sheep!$R$357-Sheep!$N$252                                )&gt;(EK$44-EL$44),(EK$44-Sheep!$R$357-Sheep!$N$252                                )&lt;=0),"WeanAlt2","")
&amp;IFERROR(IF(AND((EK$44-EK46                                                                                     )&gt;(EK$44-EL$44),(EK$44-EK46                                                                                     )&lt;=0),"Join-"    &amp;EK45,""),"")
&amp;IFERROR(IF(AND((EK$44-EK46-INDEX(Sheep!$V$362:$V$369,EK45,1))&gt;(EK$44-EL$44),(EK$44-EK46-INDEX(Sheep!$V$362:$V$369,EK45,1))&lt;=0),"Scan-"  &amp;EK45,""),"")
&amp;IFERROR(IF(AND((EK$44-EK46-150                                                                            )&gt;(EK$44-EL$44),(EK$44-EK46-150                                                                             )&lt;=0),"Birth-" &amp;EK45,""),"")
&amp;IFERROR(IF(AND((EK$44-EK46-150-Sheep!$R$355                                           )&gt;(EK$44-EL$44),(EK$44-EK46-150-Sheep!$R$355                                            )&lt;=0),"Wean-"&amp;EK45,""),"")
&amp;IFERROR(IF(AND((EK$44-EK46-150-Sheep!$R$356                                           )&gt;(EK$44-EL$44),(EK$44-EK46-150-Sheep!$R$356                                            )&lt;=0),"Alt1-"   &amp;EK45,""),"")
&amp;IFERROR(IF(AND((EK$44-EK46-150-Sheep!$R$357                                           )&gt;(EK$44-EL$44),(EK$44-EK46-150-Sheep!$R$357                                            )&lt;=0),"Alt2-"   &amp;EK45,""),"")</f>
        <v/>
      </c>
      <c r="EL47" s="267" t="str">
        <f xml:space="preserve">                    IF(AND((EL$44                                  -Sheep!$N$252                               )&gt;(EL$44-EM$44),(EL$44                                  -Sheep!$N$252                                )&lt;=0),"Born","")
&amp;                   IF(AND((EL$44-Sheep!$R$355-Sheep!$N$252                                )&gt;(EL$44-EM$44),(EL$44-Sheep!$R$355-Sheep!$N$252                                )&lt;=0),"WeanStd","")
&amp;                   IF(AND((EL$44-Sheep!$R$356-Sheep!$N$252                                )&gt;(EL$44-EM$44),(EL$44-Sheep!$R$356-Sheep!$N$252                                )&lt;=0),"WeanAlt1","")
&amp;                   IF(AND((EL$44-Sheep!$R$357-Sheep!$N$252                                )&gt;(EL$44-EM$44),(EL$44-Sheep!$R$357-Sheep!$N$252                                )&lt;=0),"WeanAlt2","")
&amp;IFERROR(IF(AND((EL$44-EL46                                                                                     )&gt;(EL$44-EM$44),(EL$44-EL46                                                                                     )&lt;=0),"Join-"    &amp;EL45,""),"")
&amp;IFERROR(IF(AND((EL$44-EL46-INDEX(Sheep!$V$362:$V$369,EL45,1))&gt;(EL$44-EM$44),(EL$44-EL46-INDEX(Sheep!$V$362:$V$369,EL45,1))&lt;=0),"Scan-"  &amp;EL45,""),"")
&amp;IFERROR(IF(AND((EL$44-EL46-150                                                                            )&gt;(EL$44-EM$44),(EL$44-EL46-150                                                                             )&lt;=0),"Birth-" &amp;EL45,""),"")
&amp;IFERROR(IF(AND((EL$44-EL46-150-Sheep!$R$355                                           )&gt;(EL$44-EM$44),(EL$44-EL46-150-Sheep!$R$355                                            )&lt;=0),"Wean-"&amp;EL45,""),"")
&amp;IFERROR(IF(AND((EL$44-EL46-150-Sheep!$R$356                                           )&gt;(EL$44-EM$44),(EL$44-EL46-150-Sheep!$R$356                                            )&lt;=0),"Alt1-"   &amp;EL45,""),"")
&amp;IFERROR(IF(AND((EL$44-EL46-150-Sheep!$R$357                                           )&gt;(EL$44-EM$44),(EL$44-EL46-150-Sheep!$R$357                                            )&lt;=0),"Alt2-"   &amp;EL45,""),"")</f>
        <v/>
      </c>
      <c r="EM47" s="267" t="str">
        <f xml:space="preserve">                    IF(AND((EM$44                                  -Sheep!$N$252                               )&gt;(EM$44-EN$44),(EM$44                                  -Sheep!$N$252                                )&lt;=0),"Born","")
&amp;                   IF(AND((EM$44-Sheep!$R$355-Sheep!$N$252                                )&gt;(EM$44-EN$44),(EM$44-Sheep!$R$355-Sheep!$N$252                                )&lt;=0),"WeanStd","")
&amp;                   IF(AND((EM$44-Sheep!$R$356-Sheep!$N$252                                )&gt;(EM$44-EN$44),(EM$44-Sheep!$R$356-Sheep!$N$252                                )&lt;=0),"WeanAlt1","")
&amp;                   IF(AND((EM$44-Sheep!$R$357-Sheep!$N$252                                )&gt;(EM$44-EN$44),(EM$44-Sheep!$R$357-Sheep!$N$252                                )&lt;=0),"WeanAlt2","")
&amp;IFERROR(IF(AND((EM$44-EM46                                                                                     )&gt;(EM$44-EN$44),(EM$44-EM46                                                                                     )&lt;=0),"Join-"    &amp;EM45,""),"")
&amp;IFERROR(IF(AND((EM$44-EM46-INDEX(Sheep!$V$362:$V$369,EM45,1))&gt;(EM$44-EN$44),(EM$44-EM46-INDEX(Sheep!$V$362:$V$369,EM45,1))&lt;=0),"Scan-"  &amp;EM45,""),"")
&amp;IFERROR(IF(AND((EM$44-EM46-150                                                                            )&gt;(EM$44-EN$44),(EM$44-EM46-150                                                                             )&lt;=0),"Birth-" &amp;EM45,""),"")
&amp;IFERROR(IF(AND((EM$44-EM46-150-Sheep!$R$355                                           )&gt;(EM$44-EN$44),(EM$44-EM46-150-Sheep!$R$355                                            )&lt;=0),"Wean-"&amp;EM45,""),"")
&amp;IFERROR(IF(AND((EM$44-EM46-150-Sheep!$R$356                                           )&gt;(EM$44-EN$44),(EM$44-EM46-150-Sheep!$R$356                                            )&lt;=0),"Alt1-"   &amp;EM45,""),"")
&amp;IFERROR(IF(AND((EM$44-EM46-150-Sheep!$R$357                                           )&gt;(EM$44-EN$44),(EM$44-EM46-150-Sheep!$R$357                                            )&lt;=0),"Alt2-"   &amp;EM45,""),"")</f>
        <v/>
      </c>
      <c r="EN47" s="267" t="str">
        <f xml:space="preserve">                    IF(AND((EN$44                                  -Sheep!$N$252                               )&gt;(EN$44-EO$44),(EN$44                                  -Sheep!$N$252                                )&lt;=0),"Born","")
&amp;                   IF(AND((EN$44-Sheep!$R$355-Sheep!$N$252                                )&gt;(EN$44-EO$44),(EN$44-Sheep!$R$355-Sheep!$N$252                                )&lt;=0),"WeanStd","")
&amp;                   IF(AND((EN$44-Sheep!$R$356-Sheep!$N$252                                )&gt;(EN$44-EO$44),(EN$44-Sheep!$R$356-Sheep!$N$252                                )&lt;=0),"WeanAlt1","")
&amp;                   IF(AND((EN$44-Sheep!$R$357-Sheep!$N$252                                )&gt;(EN$44-EO$44),(EN$44-Sheep!$R$357-Sheep!$N$252                                )&lt;=0),"WeanAlt2","")
&amp;IFERROR(IF(AND((EN$44-EN46                                                                                     )&gt;(EN$44-EO$44),(EN$44-EN46                                                                                     )&lt;=0),"Join-"    &amp;EN45,""),"")
&amp;IFERROR(IF(AND((EN$44-EN46-INDEX(Sheep!$V$362:$V$369,EN45,1))&gt;(EN$44-EO$44),(EN$44-EN46-INDEX(Sheep!$V$362:$V$369,EN45,1))&lt;=0),"Scan-"  &amp;EN45,""),"")
&amp;IFERROR(IF(AND((EN$44-EN46-150                                                                            )&gt;(EN$44-EO$44),(EN$44-EN46-150                                                                             )&lt;=0),"Birth-" &amp;EN45,""),"")
&amp;IFERROR(IF(AND((EN$44-EN46-150-Sheep!$R$355                                           )&gt;(EN$44-EO$44),(EN$44-EN46-150-Sheep!$R$355                                            )&lt;=0),"Wean-"&amp;EN45,""),"")
&amp;IFERROR(IF(AND((EN$44-EN46-150-Sheep!$R$356                                           )&gt;(EN$44-EO$44),(EN$44-EN46-150-Sheep!$R$356                                            )&lt;=0),"Alt1-"   &amp;EN45,""),"")
&amp;IFERROR(IF(AND((EN$44-EN46-150-Sheep!$R$357                                           )&gt;(EN$44-EO$44),(EN$44-EN46-150-Sheep!$R$357                                            )&lt;=0),"Alt2-"   &amp;EN45,""),"")</f>
        <v/>
      </c>
      <c r="EO47" s="267" t="str">
        <f xml:space="preserve">                    IF(AND((EO$44                                  -Sheep!$N$252                               )&gt;(EO$44-EP$44),(EO$44                                  -Sheep!$N$252                                )&lt;=0),"Born","")
&amp;                   IF(AND((EO$44-Sheep!$R$355-Sheep!$N$252                                )&gt;(EO$44-EP$44),(EO$44-Sheep!$R$355-Sheep!$N$252                                )&lt;=0),"WeanStd","")
&amp;                   IF(AND((EO$44-Sheep!$R$356-Sheep!$N$252                                )&gt;(EO$44-EP$44),(EO$44-Sheep!$R$356-Sheep!$N$252                                )&lt;=0),"WeanAlt1","")
&amp;                   IF(AND((EO$44-Sheep!$R$357-Sheep!$N$252                                )&gt;(EO$44-EP$44),(EO$44-Sheep!$R$357-Sheep!$N$252                                )&lt;=0),"WeanAlt2","")
&amp;IFERROR(IF(AND((EO$44-EO46                                                                                     )&gt;(EO$44-EP$44),(EO$44-EO46                                                                                     )&lt;=0),"Join-"    &amp;EO45,""),"")
&amp;IFERROR(IF(AND((EO$44-EO46-INDEX(Sheep!$V$362:$V$369,EO45,1))&gt;(EO$44-EP$44),(EO$44-EO46-INDEX(Sheep!$V$362:$V$369,EO45,1))&lt;=0),"Scan-"  &amp;EO45,""),"")
&amp;IFERROR(IF(AND((EO$44-EO46-150                                                                            )&gt;(EO$44-EP$44),(EO$44-EO46-150                                                                             )&lt;=0),"Birth-" &amp;EO45,""),"")
&amp;IFERROR(IF(AND((EO$44-EO46-150-Sheep!$R$355                                           )&gt;(EO$44-EP$44),(EO$44-EO46-150-Sheep!$R$355                                            )&lt;=0),"Wean-"&amp;EO45,""),"")
&amp;IFERROR(IF(AND((EO$44-EO46-150-Sheep!$R$356                                           )&gt;(EO$44-EP$44),(EO$44-EO46-150-Sheep!$R$356                                            )&lt;=0),"Alt1-"   &amp;EO45,""),"")
&amp;IFERROR(IF(AND((EO$44-EO46-150-Sheep!$R$357                                           )&gt;(EO$44-EP$44),(EO$44-EO46-150-Sheep!$R$357                                            )&lt;=0),"Alt2-"   &amp;EO45,""),"")</f>
        <v>Wean-2</v>
      </c>
      <c r="EP47" s="267" t="str">
        <f xml:space="preserve">                    IF(AND((EP$44                                  -Sheep!$N$252                               )&gt;(EP$44-EQ$44),(EP$44                                  -Sheep!$N$252                                )&lt;=0),"Born","")
&amp;                   IF(AND((EP$44-Sheep!$R$355-Sheep!$N$252                                )&gt;(EP$44-EQ$44),(EP$44-Sheep!$R$355-Sheep!$N$252                                )&lt;=0),"WeanStd","")
&amp;                   IF(AND((EP$44-Sheep!$R$356-Sheep!$N$252                                )&gt;(EP$44-EQ$44),(EP$44-Sheep!$R$356-Sheep!$N$252                                )&lt;=0),"WeanAlt1","")
&amp;                   IF(AND((EP$44-Sheep!$R$357-Sheep!$N$252                                )&gt;(EP$44-EQ$44),(EP$44-Sheep!$R$357-Sheep!$N$252                                )&lt;=0),"WeanAlt2","")
&amp;IFERROR(IF(AND((EP$44-EP46                                                                                     )&gt;(EP$44-EQ$44),(EP$44-EP46                                                                                     )&lt;=0),"Join-"    &amp;EP45,""),"")
&amp;IFERROR(IF(AND((EP$44-EP46-INDEX(Sheep!$V$362:$V$369,EP45,1))&gt;(EP$44-EQ$44),(EP$44-EP46-INDEX(Sheep!$V$362:$V$369,EP45,1))&lt;=0),"Scan-"  &amp;EP45,""),"")
&amp;IFERROR(IF(AND((EP$44-EP46-150                                                                            )&gt;(EP$44-EQ$44),(EP$44-EP46-150                                                                             )&lt;=0),"Birth-" &amp;EP45,""),"")
&amp;IFERROR(IF(AND((EP$44-EP46-150-Sheep!$R$355                                           )&gt;(EP$44-EQ$44),(EP$44-EP46-150-Sheep!$R$355                                            )&lt;=0),"Wean-"&amp;EP45,""),"")
&amp;IFERROR(IF(AND((EP$44-EP46-150-Sheep!$R$356                                           )&gt;(EP$44-EQ$44),(EP$44-EP46-150-Sheep!$R$356                                            )&lt;=0),"Alt1-"   &amp;EP45,""),"")
&amp;IFERROR(IF(AND((EP$44-EP46-150-Sheep!$R$357                                           )&gt;(EP$44-EQ$44),(EP$44-EP46-150-Sheep!$R$357                                            )&lt;=0),"Alt2-"   &amp;EP45,""),"")</f>
        <v/>
      </c>
      <c r="EQ47" s="267" t="str">
        <f xml:space="preserve">                    IF(AND((EQ$44                                  -Sheep!$N$252                               )&gt;(EQ$44-ER$44),(EQ$44                                  -Sheep!$N$252                                )&lt;=0),"Born","")
&amp;                   IF(AND((EQ$44-Sheep!$R$355-Sheep!$N$252                                )&gt;(EQ$44-ER$44),(EQ$44-Sheep!$R$355-Sheep!$N$252                                )&lt;=0),"WeanStd","")
&amp;                   IF(AND((EQ$44-Sheep!$R$356-Sheep!$N$252                                )&gt;(EQ$44-ER$44),(EQ$44-Sheep!$R$356-Sheep!$N$252                                )&lt;=0),"WeanAlt1","")
&amp;                   IF(AND((EQ$44-Sheep!$R$357-Sheep!$N$252                                )&gt;(EQ$44-ER$44),(EQ$44-Sheep!$R$357-Sheep!$N$252                                )&lt;=0),"WeanAlt2","")
&amp;IFERROR(IF(AND((EQ$44-EQ46                                                                                     )&gt;(EQ$44-ER$44),(EQ$44-EQ46                                                                                     )&lt;=0),"Join-"    &amp;EQ45,""),"")
&amp;IFERROR(IF(AND((EQ$44-EQ46-INDEX(Sheep!$V$362:$V$369,EQ45,1))&gt;(EQ$44-ER$44),(EQ$44-EQ46-INDEX(Sheep!$V$362:$V$369,EQ45,1))&lt;=0),"Scan-"  &amp;EQ45,""),"")
&amp;IFERROR(IF(AND((EQ$44-EQ46-150                                                                            )&gt;(EQ$44-ER$44),(EQ$44-EQ46-150                                                                             )&lt;=0),"Birth-" &amp;EQ45,""),"")
&amp;IFERROR(IF(AND((EQ$44-EQ46-150-Sheep!$R$355                                           )&gt;(EQ$44-ER$44),(EQ$44-EQ46-150-Sheep!$R$355                                            )&lt;=0),"Wean-"&amp;EQ45,""),"")
&amp;IFERROR(IF(AND((EQ$44-EQ46-150-Sheep!$R$356                                           )&gt;(EQ$44-ER$44),(EQ$44-EQ46-150-Sheep!$R$356                                            )&lt;=0),"Alt1-"   &amp;EQ45,""),"")
&amp;IFERROR(IF(AND((EQ$44-EQ46-150-Sheep!$R$357                                           )&gt;(EQ$44-ER$44),(EQ$44-EQ46-150-Sheep!$R$357                                            )&lt;=0),"Alt2-"   &amp;EQ45,""),"")</f>
        <v/>
      </c>
      <c r="ER47" s="267" t="str">
        <f xml:space="preserve">                    IF(AND((ER$44                                  -Sheep!$N$252                               )&gt;(ER$44-ES$44),(ER$44                                  -Sheep!$N$252                                )&lt;=0),"Born","")
&amp;                   IF(AND((ER$44-Sheep!$R$355-Sheep!$N$252                                )&gt;(ER$44-ES$44),(ER$44-Sheep!$R$355-Sheep!$N$252                                )&lt;=0),"WeanStd","")
&amp;                   IF(AND((ER$44-Sheep!$R$356-Sheep!$N$252                                )&gt;(ER$44-ES$44),(ER$44-Sheep!$R$356-Sheep!$N$252                                )&lt;=0),"WeanAlt1","")
&amp;                   IF(AND((ER$44-Sheep!$R$357-Sheep!$N$252                                )&gt;(ER$44-ES$44),(ER$44-Sheep!$R$357-Sheep!$N$252                                )&lt;=0),"WeanAlt2","")
&amp;IFERROR(IF(AND((ER$44-ER46                                                                                     )&gt;(ER$44-ES$44),(ER$44-ER46                                                                                     )&lt;=0),"Join-"    &amp;ER45,""),"")
&amp;IFERROR(IF(AND((ER$44-ER46-INDEX(Sheep!$V$362:$V$369,ER45,1))&gt;(ER$44-ES$44),(ER$44-ER46-INDEX(Sheep!$V$362:$V$369,ER45,1))&lt;=0),"Scan-"  &amp;ER45,""),"")
&amp;IFERROR(IF(AND((ER$44-ER46-150                                                                            )&gt;(ER$44-ES$44),(ER$44-ER46-150                                                                             )&lt;=0),"Birth-" &amp;ER45,""),"")
&amp;IFERROR(IF(AND((ER$44-ER46-150-Sheep!$R$355                                           )&gt;(ER$44-ES$44),(ER$44-ER46-150-Sheep!$R$355                                            )&lt;=0),"Wean-"&amp;ER45,""),"")
&amp;IFERROR(IF(AND((ER$44-ER46-150-Sheep!$R$356                                           )&gt;(ER$44-ES$44),(ER$44-ER46-150-Sheep!$R$356                                            )&lt;=0),"Alt1-"   &amp;ER45,""),"")
&amp;IFERROR(IF(AND((ER$44-ER46-150-Sheep!$R$357                                           )&gt;(ER$44-ES$44),(ER$44-ER46-150-Sheep!$R$357                                            )&lt;=0),"Alt2-"   &amp;ER45,""),"")</f>
        <v/>
      </c>
      <c r="ES47" s="267" t="str">
        <f xml:space="preserve">                    IF(AND((ES$44                                  -Sheep!$N$252                               )&gt;(ES$44-ET$44),(ES$44                                  -Sheep!$N$252                                )&lt;=0),"Born","")
&amp;                   IF(AND((ES$44-Sheep!$R$355-Sheep!$N$252                                )&gt;(ES$44-ET$44),(ES$44-Sheep!$R$355-Sheep!$N$252                                )&lt;=0),"WeanStd","")
&amp;                   IF(AND((ES$44-Sheep!$R$356-Sheep!$N$252                                )&gt;(ES$44-ET$44),(ES$44-Sheep!$R$356-Sheep!$N$252                                )&lt;=0),"WeanAlt1","")
&amp;                   IF(AND((ES$44-Sheep!$R$357-Sheep!$N$252                                )&gt;(ES$44-ET$44),(ES$44-Sheep!$R$357-Sheep!$N$252                                )&lt;=0),"WeanAlt2","")
&amp;IFERROR(IF(AND((ES$44-ES46                                                                                     )&gt;(ES$44-ET$44),(ES$44-ES46                                                                                     )&lt;=0),"Join-"    &amp;ES45,""),"")
&amp;IFERROR(IF(AND((ES$44-ES46-INDEX(Sheep!$V$362:$V$369,ES45,1))&gt;(ES$44-ET$44),(ES$44-ES46-INDEX(Sheep!$V$362:$V$369,ES45,1))&lt;=0),"Scan-"  &amp;ES45,""),"")
&amp;IFERROR(IF(AND((ES$44-ES46-150                                                                            )&gt;(ES$44-ET$44),(ES$44-ES46-150                                                                             )&lt;=0),"Birth-" &amp;ES45,""),"")
&amp;IFERROR(IF(AND((ES$44-ES46-150-Sheep!$R$355                                           )&gt;(ES$44-ET$44),(ES$44-ES46-150-Sheep!$R$355                                            )&lt;=0),"Wean-"&amp;ES45,""),"")
&amp;IFERROR(IF(AND((ES$44-ES46-150-Sheep!$R$356                                           )&gt;(ES$44-ET$44),(ES$44-ES46-150-Sheep!$R$356                                            )&lt;=0),"Alt1-"   &amp;ES45,""),"")
&amp;IFERROR(IF(AND((ES$44-ES46-150-Sheep!$R$357                                           )&gt;(ES$44-ET$44),(ES$44-ES46-150-Sheep!$R$357                                            )&lt;=0),"Alt2-"   &amp;ES45,""),"")</f>
        <v>Alt1-2</v>
      </c>
      <c r="ET47" s="267" t="str">
        <f xml:space="preserve">                    IF(AND((ET$44                                  -Sheep!$N$252                               )&gt;(ET$44-EU$44),(ET$44                                  -Sheep!$N$252                                )&lt;=0),"Born","")
&amp;                   IF(AND((ET$44-Sheep!$R$355-Sheep!$N$252                                )&gt;(ET$44-EU$44),(ET$44-Sheep!$R$355-Sheep!$N$252                                )&lt;=0),"WeanStd","")
&amp;                   IF(AND((ET$44-Sheep!$R$356-Sheep!$N$252                                )&gt;(ET$44-EU$44),(ET$44-Sheep!$R$356-Sheep!$N$252                                )&lt;=0),"WeanAlt1","")
&amp;                   IF(AND((ET$44-Sheep!$R$357-Sheep!$N$252                                )&gt;(ET$44-EU$44),(ET$44-Sheep!$R$357-Sheep!$N$252                                )&lt;=0),"WeanAlt2","")
&amp;IFERROR(IF(AND((ET$44-ET46                                                                                     )&gt;(ET$44-EU$44),(ET$44-ET46                                                                                     )&lt;=0),"Join-"    &amp;ET45,""),"")
&amp;IFERROR(IF(AND((ET$44-ET46-INDEX(Sheep!$V$362:$V$369,ET45,1))&gt;(ET$44-EU$44),(ET$44-ET46-INDEX(Sheep!$V$362:$V$369,ET45,1))&lt;=0),"Scan-"  &amp;ET45,""),"")
&amp;IFERROR(IF(AND((ET$44-ET46-150                                                                            )&gt;(ET$44-EU$44),(ET$44-ET46-150                                                                             )&lt;=0),"Birth-" &amp;ET45,""),"")
&amp;IFERROR(IF(AND((ET$44-ET46-150-Sheep!$R$355                                           )&gt;(ET$44-EU$44),(ET$44-ET46-150-Sheep!$R$355                                            )&lt;=0),"Wean-"&amp;ET45,""),"")
&amp;IFERROR(IF(AND((ET$44-ET46-150-Sheep!$R$356                                           )&gt;(ET$44-EU$44),(ET$44-ET46-150-Sheep!$R$356                                            )&lt;=0),"Alt1-"   &amp;ET45,""),"")
&amp;IFERROR(IF(AND((ET$44-ET46-150-Sheep!$R$357                                           )&gt;(ET$44-EU$44),(ET$44-ET46-150-Sheep!$R$357                                            )&lt;=0),"Alt2-"   &amp;ET45,""),"")</f>
        <v/>
      </c>
      <c r="EU47" s="267" t="str">
        <f xml:space="preserve">                    IF(AND((EU$44                                  -Sheep!$N$252                               )&gt;(EU$44-EV$44),(EU$44                                  -Sheep!$N$252                                )&lt;=0),"Born","")
&amp;                   IF(AND((EU$44-Sheep!$R$355-Sheep!$N$252                                )&gt;(EU$44-EV$44),(EU$44-Sheep!$R$355-Sheep!$N$252                                )&lt;=0),"WeanStd","")
&amp;                   IF(AND((EU$44-Sheep!$R$356-Sheep!$N$252                                )&gt;(EU$44-EV$44),(EU$44-Sheep!$R$356-Sheep!$N$252                                )&lt;=0),"WeanAlt1","")
&amp;                   IF(AND((EU$44-Sheep!$R$357-Sheep!$N$252                                )&gt;(EU$44-EV$44),(EU$44-Sheep!$R$357-Sheep!$N$252                                )&lt;=0),"WeanAlt2","")
&amp;IFERROR(IF(AND((EU$44-EU46                                                                                     )&gt;(EU$44-EV$44),(EU$44-EU46                                                                                     )&lt;=0),"Join-"    &amp;EU45,""),"")
&amp;IFERROR(IF(AND((EU$44-EU46-INDEX(Sheep!$V$362:$V$369,EU45,1))&gt;(EU$44-EV$44),(EU$44-EU46-INDEX(Sheep!$V$362:$V$369,EU45,1))&lt;=0),"Scan-"  &amp;EU45,""),"")
&amp;IFERROR(IF(AND((EU$44-EU46-150                                                                            )&gt;(EU$44-EV$44),(EU$44-EU46-150                                                                             )&lt;=0),"Birth-" &amp;EU45,""),"")
&amp;IFERROR(IF(AND((EU$44-EU46-150-Sheep!$R$355                                           )&gt;(EU$44-EV$44),(EU$44-EU46-150-Sheep!$R$355                                            )&lt;=0),"Wean-"&amp;EU45,""),"")
&amp;IFERROR(IF(AND((EU$44-EU46-150-Sheep!$R$356                                           )&gt;(EU$44-EV$44),(EU$44-EU46-150-Sheep!$R$356                                            )&lt;=0),"Alt1-"   &amp;EU45,""),"")
&amp;IFERROR(IF(AND((EU$44-EU46-150-Sheep!$R$357                                           )&gt;(EU$44-EV$44),(EU$44-EU46-150-Sheep!$R$357                                            )&lt;=0),"Alt2-"   &amp;EU45,""),"")</f>
        <v/>
      </c>
      <c r="EV47" s="267" t="str">
        <f xml:space="preserve">                    IF(AND((EV$44                                  -Sheep!$N$252                               )&gt;(EV$44-EW$44),(EV$44                                  -Sheep!$N$252                                )&lt;=0),"Born","")
&amp;                   IF(AND((EV$44-Sheep!$R$355-Sheep!$N$252                                )&gt;(EV$44-EW$44),(EV$44-Sheep!$R$355-Sheep!$N$252                                )&lt;=0),"WeanStd","")
&amp;                   IF(AND((EV$44-Sheep!$R$356-Sheep!$N$252                                )&gt;(EV$44-EW$44),(EV$44-Sheep!$R$356-Sheep!$N$252                                )&lt;=0),"WeanAlt1","")
&amp;                   IF(AND((EV$44-Sheep!$R$357-Sheep!$N$252                                )&gt;(EV$44-EW$44),(EV$44-Sheep!$R$357-Sheep!$N$252                                )&lt;=0),"WeanAlt2","")
&amp;IFERROR(IF(AND((EV$44-EV46                                                                                     )&gt;(EV$44-EW$44),(EV$44-EV46                                                                                     )&lt;=0),"Join-"    &amp;EV45,""),"")
&amp;IFERROR(IF(AND((EV$44-EV46-INDEX(Sheep!$V$362:$V$369,EV45,1))&gt;(EV$44-EW$44),(EV$44-EV46-INDEX(Sheep!$V$362:$V$369,EV45,1))&lt;=0),"Scan-"  &amp;EV45,""),"")
&amp;IFERROR(IF(AND((EV$44-EV46-150                                                                            )&gt;(EV$44-EW$44),(EV$44-EV46-150                                                                             )&lt;=0),"Birth-" &amp;EV45,""),"")
&amp;IFERROR(IF(AND((EV$44-EV46-150-Sheep!$R$355                                           )&gt;(EV$44-EW$44),(EV$44-EV46-150-Sheep!$R$355                                            )&lt;=0),"Wean-"&amp;EV45,""),"")
&amp;IFERROR(IF(AND((EV$44-EV46-150-Sheep!$R$356                                           )&gt;(EV$44-EW$44),(EV$44-EV46-150-Sheep!$R$356                                            )&lt;=0),"Alt1-"   &amp;EV45,""),"")
&amp;IFERROR(IF(AND((EV$44-EV46-150-Sheep!$R$357                                           )&gt;(EV$44-EW$44),(EV$44-EV46-150-Sheep!$R$357                                            )&lt;=0),"Alt2-"   &amp;EV45,""),"")</f>
        <v/>
      </c>
      <c r="EW47" s="267" t="str">
        <f xml:space="preserve">                    IF(AND((EW$44                                  -Sheep!$N$252                               )&gt;(EW$44-EX$44),(EW$44                                  -Sheep!$N$252                                )&lt;=0),"Born","")
&amp;                   IF(AND((EW$44-Sheep!$R$355-Sheep!$N$252                                )&gt;(EW$44-EX$44),(EW$44-Sheep!$R$355-Sheep!$N$252                                )&lt;=0),"WeanStd","")
&amp;                   IF(AND((EW$44-Sheep!$R$356-Sheep!$N$252                                )&gt;(EW$44-EX$44),(EW$44-Sheep!$R$356-Sheep!$N$252                                )&lt;=0),"WeanAlt1","")
&amp;                   IF(AND((EW$44-Sheep!$R$357-Sheep!$N$252                                )&gt;(EW$44-EX$44),(EW$44-Sheep!$R$357-Sheep!$N$252                                )&lt;=0),"WeanAlt2","")
&amp;IFERROR(IF(AND((EW$44-EW46                                                                                     )&gt;(EW$44-EX$44),(EW$44-EW46                                                                                     )&lt;=0),"Join-"    &amp;EW45,""),"")
&amp;IFERROR(IF(AND((EW$44-EW46-INDEX(Sheep!$V$362:$V$369,EW45,1))&gt;(EW$44-EX$44),(EW$44-EW46-INDEX(Sheep!$V$362:$V$369,EW45,1))&lt;=0),"Scan-"  &amp;EW45,""),"")
&amp;IFERROR(IF(AND((EW$44-EW46-150                                                                            )&gt;(EW$44-EX$44),(EW$44-EW46-150                                                                             )&lt;=0),"Birth-" &amp;EW45,""),"")
&amp;IFERROR(IF(AND((EW$44-EW46-150-Sheep!$R$355                                           )&gt;(EW$44-EX$44),(EW$44-EW46-150-Sheep!$R$355                                            )&lt;=0),"Wean-"&amp;EW45,""),"")
&amp;IFERROR(IF(AND((EW$44-EW46-150-Sheep!$R$356                                           )&gt;(EW$44-EX$44),(EW$44-EW46-150-Sheep!$R$356                                            )&lt;=0),"Alt1-"   &amp;EW45,""),"")
&amp;IFERROR(IF(AND((EW$44-EW46-150-Sheep!$R$357                                           )&gt;(EW$44-EX$44),(EW$44-EW46-150-Sheep!$R$357                                            )&lt;=0),"Alt2-"   &amp;EW45,""),"")</f>
        <v>Alt2-2</v>
      </c>
      <c r="EX47" s="267" t="str">
        <f xml:space="preserve">                    IF(AND((EX$44                                  -Sheep!$N$252                               )&gt;(EX$44-EY$44),(EX$44                                  -Sheep!$N$252                                )&lt;=0),"Born","")
&amp;                   IF(AND((EX$44-Sheep!$R$355-Sheep!$N$252                                )&gt;(EX$44-EY$44),(EX$44-Sheep!$R$355-Sheep!$N$252                                )&lt;=0),"WeanStd","")
&amp;                   IF(AND((EX$44-Sheep!$R$356-Sheep!$N$252                                )&gt;(EX$44-EY$44),(EX$44-Sheep!$R$356-Sheep!$N$252                                )&lt;=0),"WeanAlt1","")
&amp;                   IF(AND((EX$44-Sheep!$R$357-Sheep!$N$252                                )&gt;(EX$44-EY$44),(EX$44-Sheep!$R$357-Sheep!$N$252                                )&lt;=0),"WeanAlt2","")
&amp;IFERROR(IF(AND((EX$44-EX46                                                                                     )&gt;(EX$44-EY$44),(EX$44-EX46                                                                                     )&lt;=0),"Join-"    &amp;EX45,""),"")
&amp;IFERROR(IF(AND((EX$44-EX46-INDEX(Sheep!$V$362:$V$369,EX45,1))&gt;(EX$44-EY$44),(EX$44-EX46-INDEX(Sheep!$V$362:$V$369,EX45,1))&lt;=0),"Scan-"  &amp;EX45,""),"")
&amp;IFERROR(IF(AND((EX$44-EX46-150                                                                            )&gt;(EX$44-EY$44),(EX$44-EX46-150                                                                             )&lt;=0),"Birth-" &amp;EX45,""),"")
&amp;IFERROR(IF(AND((EX$44-EX46-150-Sheep!$R$355                                           )&gt;(EX$44-EY$44),(EX$44-EX46-150-Sheep!$R$355                                            )&lt;=0),"Wean-"&amp;EX45,""),"")
&amp;IFERROR(IF(AND((EX$44-EX46-150-Sheep!$R$356                                           )&gt;(EX$44-EY$44),(EX$44-EX46-150-Sheep!$R$356                                            )&lt;=0),"Alt1-"   &amp;EX45,""),"")
&amp;IFERROR(IF(AND((EX$44-EX46-150-Sheep!$R$357                                           )&gt;(EX$44-EY$44),(EX$44-EX46-150-Sheep!$R$357                                            )&lt;=0),"Alt2-"   &amp;EX45,""),"")</f>
        <v/>
      </c>
      <c r="EY47" s="267" t="str">
        <f xml:space="preserve">                    IF(AND((EY$44                                  -Sheep!$N$252                               )&gt;(EY$44-EZ$44),(EY$44                                  -Sheep!$N$252                                )&lt;=0),"Born","")
&amp;                   IF(AND((EY$44-Sheep!$R$355-Sheep!$N$252                                )&gt;(EY$44-EZ$44),(EY$44-Sheep!$R$355-Sheep!$N$252                                )&lt;=0),"WeanStd","")
&amp;                   IF(AND((EY$44-Sheep!$R$356-Sheep!$N$252                                )&gt;(EY$44-EZ$44),(EY$44-Sheep!$R$356-Sheep!$N$252                                )&lt;=0),"WeanAlt1","")
&amp;                   IF(AND((EY$44-Sheep!$R$357-Sheep!$N$252                                )&gt;(EY$44-EZ$44),(EY$44-Sheep!$R$357-Sheep!$N$252                                )&lt;=0),"WeanAlt2","")
&amp;IFERROR(IF(AND((EY$44-EY46                                                                                     )&gt;(EY$44-EZ$44),(EY$44-EY46                                                                                     )&lt;=0),"Join-"    &amp;EY45,""),"")
&amp;IFERROR(IF(AND((EY$44-EY46-INDEX(Sheep!$V$362:$V$369,EY45,1))&gt;(EY$44-EZ$44),(EY$44-EY46-INDEX(Sheep!$V$362:$V$369,EY45,1))&lt;=0),"Scan-"  &amp;EY45,""),"")
&amp;IFERROR(IF(AND((EY$44-EY46-150                                                                            )&gt;(EY$44-EZ$44),(EY$44-EY46-150                                                                             )&lt;=0),"Birth-" &amp;EY45,""),"")
&amp;IFERROR(IF(AND((EY$44-EY46-150-Sheep!$R$355                                           )&gt;(EY$44-EZ$44),(EY$44-EY46-150-Sheep!$R$355                                            )&lt;=0),"Wean-"&amp;EY45,""),"")
&amp;IFERROR(IF(AND((EY$44-EY46-150-Sheep!$R$356                                           )&gt;(EY$44-EZ$44),(EY$44-EY46-150-Sheep!$R$356                                            )&lt;=0),"Alt1-"   &amp;EY45,""),"")
&amp;IFERROR(IF(AND((EY$44-EY46-150-Sheep!$R$357                                           )&gt;(EY$44-EZ$44),(EY$44-EY46-150-Sheep!$R$357                                            )&lt;=0),"Alt2-"   &amp;EY45,""),"")</f>
        <v/>
      </c>
      <c r="EZ47" s="267" t="str">
        <f xml:space="preserve">                    IF(AND((EZ$44                                  -Sheep!$N$252                               )&gt;(EZ$44-FA$44),(EZ$44                                  -Sheep!$N$252                                )&lt;=0),"Born","")
&amp;                   IF(AND((EZ$44-Sheep!$R$355-Sheep!$N$252                                )&gt;(EZ$44-FA$44),(EZ$44-Sheep!$R$355-Sheep!$N$252                                )&lt;=0),"WeanStd","")
&amp;                   IF(AND((EZ$44-Sheep!$R$356-Sheep!$N$252                                )&gt;(EZ$44-FA$44),(EZ$44-Sheep!$R$356-Sheep!$N$252                                )&lt;=0),"WeanAlt1","")
&amp;                   IF(AND((EZ$44-Sheep!$R$357-Sheep!$N$252                                )&gt;(EZ$44-FA$44),(EZ$44-Sheep!$R$357-Sheep!$N$252                                )&lt;=0),"WeanAlt2","")
&amp;IFERROR(IF(AND((EZ$44-EZ46                                                                                     )&gt;(EZ$44-FA$44),(EZ$44-EZ46                                                                                     )&lt;=0),"Join-"    &amp;EZ45,""),"")
&amp;IFERROR(IF(AND((EZ$44-EZ46-INDEX(Sheep!$V$362:$V$369,EZ45,1))&gt;(EZ$44-FA$44),(EZ$44-EZ46-INDEX(Sheep!$V$362:$V$369,EZ45,1))&lt;=0),"Scan-"  &amp;EZ45,""),"")
&amp;IFERROR(IF(AND((EZ$44-EZ46-150                                                                            )&gt;(EZ$44-FA$44),(EZ$44-EZ46-150                                                                             )&lt;=0),"Birth-" &amp;EZ45,""),"")
&amp;IFERROR(IF(AND((EZ$44-EZ46-150-Sheep!$R$355                                           )&gt;(EZ$44-FA$44),(EZ$44-EZ46-150-Sheep!$R$355                                            )&lt;=0),"Wean-"&amp;EZ45,""),"")
&amp;IFERROR(IF(AND((EZ$44-EZ46-150-Sheep!$R$356                                           )&gt;(EZ$44-FA$44),(EZ$44-EZ46-150-Sheep!$R$356                                            )&lt;=0),"Alt1-"   &amp;EZ45,""),"")
&amp;IFERROR(IF(AND((EZ$44-EZ46-150-Sheep!$R$357                                           )&gt;(EZ$44-FA$44),(EZ$44-EZ46-150-Sheep!$R$357                                            )&lt;=0),"Alt2-"   &amp;EZ45,""),"")</f>
        <v/>
      </c>
      <c r="FA47" s="267" t="str">
        <f xml:space="preserve">                    IF(AND((FA$44                                  -Sheep!$N$252                               )&gt;(FA$44-FB$44),(FA$44                                  -Sheep!$N$252                                )&lt;=0),"Born","")
&amp;                   IF(AND((FA$44-Sheep!$R$355-Sheep!$N$252                                )&gt;(FA$44-FB$44),(FA$44-Sheep!$R$355-Sheep!$N$252                                )&lt;=0),"WeanStd","")
&amp;                   IF(AND((FA$44-Sheep!$R$356-Sheep!$N$252                                )&gt;(FA$44-FB$44),(FA$44-Sheep!$R$356-Sheep!$N$252                                )&lt;=0),"WeanAlt1","")
&amp;                   IF(AND((FA$44-Sheep!$R$357-Sheep!$N$252                                )&gt;(FA$44-FB$44),(FA$44-Sheep!$R$357-Sheep!$N$252                                )&lt;=0),"WeanAlt2","")
&amp;IFERROR(IF(AND((FA$44-FA46                                                                                     )&gt;(FA$44-FB$44),(FA$44-FA46                                                                                     )&lt;=0),"Join-"    &amp;FA45,""),"")
&amp;IFERROR(IF(AND((FA$44-FA46-INDEX(Sheep!$V$362:$V$369,FA45,1))&gt;(FA$44-FB$44),(FA$44-FA46-INDEX(Sheep!$V$362:$V$369,FA45,1))&lt;=0),"Scan-"  &amp;FA45,""),"")
&amp;IFERROR(IF(AND((FA$44-FA46-150                                                                            )&gt;(FA$44-FB$44),(FA$44-FA46-150                                                                             )&lt;=0),"Birth-" &amp;FA45,""),"")
&amp;IFERROR(IF(AND((FA$44-FA46-150-Sheep!$R$355                                           )&gt;(FA$44-FB$44),(FA$44-FA46-150-Sheep!$R$355                                            )&lt;=0),"Wean-"&amp;FA45,""),"")
&amp;IFERROR(IF(AND((FA$44-FA46-150-Sheep!$R$356                                           )&gt;(FA$44-FB$44),(FA$44-FA46-150-Sheep!$R$356                                            )&lt;=0),"Alt1-"   &amp;FA45,""),"")
&amp;IFERROR(IF(AND((FA$44-FA46-150-Sheep!$R$357                                           )&gt;(FA$44-FB$44),(FA$44-FA46-150-Sheep!$R$357                                            )&lt;=0),"Alt2-"   &amp;FA45,""),"")</f>
        <v/>
      </c>
      <c r="FB47" s="267" t="str">
        <f xml:space="preserve">                    IF(AND((FB$44                                  -Sheep!$N$252                               )&gt;(FB$44-FC$44),(FB$44                                  -Sheep!$N$252                                )&lt;=0),"Born","")
&amp;                   IF(AND((FB$44-Sheep!$R$355-Sheep!$N$252                                )&gt;(FB$44-FC$44),(FB$44-Sheep!$R$355-Sheep!$N$252                                )&lt;=0),"WeanStd","")
&amp;                   IF(AND((FB$44-Sheep!$R$356-Sheep!$N$252                                )&gt;(FB$44-FC$44),(FB$44-Sheep!$R$356-Sheep!$N$252                                )&lt;=0),"WeanAlt1","")
&amp;                   IF(AND((FB$44-Sheep!$R$357-Sheep!$N$252                                )&gt;(FB$44-FC$44),(FB$44-Sheep!$R$357-Sheep!$N$252                                )&lt;=0),"WeanAlt2","")
&amp;IFERROR(IF(AND((FB$44-FB46                                                                                     )&gt;(FB$44-FC$44),(FB$44-FB46                                                                                     )&lt;=0),"Join-"    &amp;FB45,""),"")
&amp;IFERROR(IF(AND((FB$44-FB46-INDEX(Sheep!$V$362:$V$369,FB45,1))&gt;(FB$44-FC$44),(FB$44-FB46-INDEX(Sheep!$V$362:$V$369,FB45,1))&lt;=0),"Scan-"  &amp;FB45,""),"")
&amp;IFERROR(IF(AND((FB$44-FB46-150                                                                            )&gt;(FB$44-FC$44),(FB$44-FB46-150                                                                             )&lt;=0),"Birth-" &amp;FB45,""),"")
&amp;IFERROR(IF(AND((FB$44-FB46-150-Sheep!$R$355                                           )&gt;(FB$44-FC$44),(FB$44-FB46-150-Sheep!$R$355                                            )&lt;=0),"Wean-"&amp;FB45,""),"")
&amp;IFERROR(IF(AND((FB$44-FB46-150-Sheep!$R$356                                           )&gt;(FB$44-FC$44),(FB$44-FB46-150-Sheep!$R$356                                            )&lt;=0),"Alt1-"   &amp;FB45,""),"")
&amp;IFERROR(IF(AND((FB$44-FB46-150-Sheep!$R$357                                           )&gt;(FB$44-FC$44),(FB$44-FB46-150-Sheep!$R$357                                            )&lt;=0),"Alt2-"   &amp;FB45,""),"")</f>
        <v/>
      </c>
      <c r="FC47" s="267" t="str">
        <f xml:space="preserve">                    IF(AND((FC$44                                  -Sheep!$N$252                               )&gt;(FC$44-FD$44),(FC$44                                  -Sheep!$N$252                                )&lt;=0),"Born","")
&amp;                   IF(AND((FC$44-Sheep!$R$355-Sheep!$N$252                                )&gt;(FC$44-FD$44),(FC$44-Sheep!$R$355-Sheep!$N$252                                )&lt;=0),"WeanStd","")
&amp;                   IF(AND((FC$44-Sheep!$R$356-Sheep!$N$252                                )&gt;(FC$44-FD$44),(FC$44-Sheep!$R$356-Sheep!$N$252                                )&lt;=0),"WeanAlt1","")
&amp;                   IF(AND((FC$44-Sheep!$R$357-Sheep!$N$252                                )&gt;(FC$44-FD$44),(FC$44-Sheep!$R$357-Sheep!$N$252                                )&lt;=0),"WeanAlt2","")
&amp;IFERROR(IF(AND((FC$44-FC46                                                                                     )&gt;(FC$44-FD$44),(FC$44-FC46                                                                                     )&lt;=0),"Join-"    &amp;FC45,""),"")
&amp;IFERROR(IF(AND((FC$44-FC46-INDEX(Sheep!$V$362:$V$369,FC45,1))&gt;(FC$44-FD$44),(FC$44-FC46-INDEX(Sheep!$V$362:$V$369,FC45,1))&lt;=0),"Scan-"  &amp;FC45,""),"")
&amp;IFERROR(IF(AND((FC$44-FC46-150                                                                            )&gt;(FC$44-FD$44),(FC$44-FC46-150                                                                             )&lt;=0),"Birth-" &amp;FC45,""),"")
&amp;IFERROR(IF(AND((FC$44-FC46-150-Sheep!$R$355                                           )&gt;(FC$44-FD$44),(FC$44-FC46-150-Sheep!$R$355                                            )&lt;=0),"Wean-"&amp;FC45,""),"")
&amp;IFERROR(IF(AND((FC$44-FC46-150-Sheep!$R$356                                           )&gt;(FC$44-FD$44),(FC$44-FC46-150-Sheep!$R$356                                            )&lt;=0),"Alt1-"   &amp;FC45,""),"")
&amp;IFERROR(IF(AND((FC$44-FC46-150-Sheep!$R$357                                           )&gt;(FC$44-FD$44),(FC$44-FC46-150-Sheep!$R$357                                            )&lt;=0),"Alt2-"   &amp;FC45,""),"")</f>
        <v/>
      </c>
      <c r="FD47" s="267" t="str">
        <f xml:space="preserve">                    IF(AND((FD$44                                  -Sheep!$N$252                               )&gt;(FD$44-FE$44),(FD$44                                  -Sheep!$N$252                                )&lt;=0),"Born","")
&amp;                   IF(AND((FD$44-Sheep!$R$355-Sheep!$N$252                                )&gt;(FD$44-FE$44),(FD$44-Sheep!$R$355-Sheep!$N$252                                )&lt;=0),"WeanStd","")
&amp;                   IF(AND((FD$44-Sheep!$R$356-Sheep!$N$252                                )&gt;(FD$44-FE$44),(FD$44-Sheep!$R$356-Sheep!$N$252                                )&lt;=0),"WeanAlt1","")
&amp;                   IF(AND((FD$44-Sheep!$R$357-Sheep!$N$252                                )&gt;(FD$44-FE$44),(FD$44-Sheep!$R$357-Sheep!$N$252                                )&lt;=0),"WeanAlt2","")
&amp;IFERROR(IF(AND((FD$44-FD46                                                                                     )&gt;(FD$44-FE$44),(FD$44-FD46                                                                                     )&lt;=0),"Join-"    &amp;FD45,""),"")
&amp;IFERROR(IF(AND((FD$44-FD46-INDEX(Sheep!$V$362:$V$369,FD45,1))&gt;(FD$44-FE$44),(FD$44-FD46-INDEX(Sheep!$V$362:$V$369,FD45,1))&lt;=0),"Scan-"  &amp;FD45,""),"")
&amp;IFERROR(IF(AND((FD$44-FD46-150                                                                            )&gt;(FD$44-FE$44),(FD$44-FD46-150                                                                             )&lt;=0),"Birth-" &amp;FD45,""),"")
&amp;IFERROR(IF(AND((FD$44-FD46-150-Sheep!$R$355                                           )&gt;(FD$44-FE$44),(FD$44-FD46-150-Sheep!$R$355                                            )&lt;=0),"Wean-"&amp;FD45,""),"")
&amp;IFERROR(IF(AND((FD$44-FD46-150-Sheep!$R$356                                           )&gt;(FD$44-FE$44),(FD$44-FD46-150-Sheep!$R$356                                            )&lt;=0),"Alt1-"   &amp;FD45,""),"")
&amp;IFERROR(IF(AND((FD$44-FD46-150-Sheep!$R$357                                           )&gt;(FD$44-FE$44),(FD$44-FD46-150-Sheep!$R$357                                            )&lt;=0),"Alt2-"   &amp;FD45,""),"")</f>
        <v/>
      </c>
      <c r="FE47" s="267" t="str">
        <f xml:space="preserve">                    IF(AND((FE$44                                  -Sheep!$N$252                               )&gt;(FE$44-FF$44),(FE$44                                  -Sheep!$N$252                                )&lt;=0),"Born","")
&amp;                   IF(AND((FE$44-Sheep!$R$355-Sheep!$N$252                                )&gt;(FE$44-FF$44),(FE$44-Sheep!$R$355-Sheep!$N$252                                )&lt;=0),"WeanStd","")
&amp;                   IF(AND((FE$44-Sheep!$R$356-Sheep!$N$252                                )&gt;(FE$44-FF$44),(FE$44-Sheep!$R$356-Sheep!$N$252                                )&lt;=0),"WeanAlt1","")
&amp;                   IF(AND((FE$44-Sheep!$R$357-Sheep!$N$252                                )&gt;(FE$44-FF$44),(FE$44-Sheep!$R$357-Sheep!$N$252                                )&lt;=0),"WeanAlt2","")
&amp;IFERROR(IF(AND((FE$44-FE46                                                                                     )&gt;(FE$44-FF$44),(FE$44-FE46                                                                                     )&lt;=0),"Join-"    &amp;FE45,""),"")
&amp;IFERROR(IF(AND((FE$44-FE46-INDEX(Sheep!$V$362:$V$369,FE45,1))&gt;(FE$44-FF$44),(FE$44-FE46-INDEX(Sheep!$V$362:$V$369,FE45,1))&lt;=0),"Scan-"  &amp;FE45,""),"")
&amp;IFERROR(IF(AND((FE$44-FE46-150                                                                            )&gt;(FE$44-FF$44),(FE$44-FE46-150                                                                             )&lt;=0),"Birth-" &amp;FE45,""),"")
&amp;IFERROR(IF(AND((FE$44-FE46-150-Sheep!$R$355                                           )&gt;(FE$44-FF$44),(FE$44-FE46-150-Sheep!$R$355                                            )&lt;=0),"Wean-"&amp;FE45,""),"")
&amp;IFERROR(IF(AND((FE$44-FE46-150-Sheep!$R$356                                           )&gt;(FE$44-FF$44),(FE$44-FE46-150-Sheep!$R$356                                            )&lt;=0),"Alt1-"   &amp;FE45,""),"")
&amp;IFERROR(IF(AND((FE$44-FE46-150-Sheep!$R$357                                           )&gt;(FE$44-FF$44),(FE$44-FE46-150-Sheep!$R$357                                            )&lt;=0),"Alt2-"   &amp;FE45,""),"")</f>
        <v/>
      </c>
      <c r="FF47" s="267" t="str">
        <f xml:space="preserve">                    IF(AND((FF$44                                  -Sheep!$N$252                               )&gt;(FF$44-FG$44),(FF$44                                  -Sheep!$N$252                                )&lt;=0),"Born","")
&amp;                   IF(AND((FF$44-Sheep!$R$355-Sheep!$N$252                                )&gt;(FF$44-FG$44),(FF$44-Sheep!$R$355-Sheep!$N$252                                )&lt;=0),"WeanStd","")
&amp;                   IF(AND((FF$44-Sheep!$R$356-Sheep!$N$252                                )&gt;(FF$44-FG$44),(FF$44-Sheep!$R$356-Sheep!$N$252                                )&lt;=0),"WeanAlt1","")
&amp;                   IF(AND((FF$44-Sheep!$R$357-Sheep!$N$252                                )&gt;(FF$44-FG$44),(FF$44-Sheep!$R$357-Sheep!$N$252                                )&lt;=0),"WeanAlt2","")
&amp;IFERROR(IF(AND((FF$44-FF46                                                                                     )&gt;(FF$44-FG$44),(FF$44-FF46                                                                                     )&lt;=0),"Join-"    &amp;FF45,""),"")
&amp;IFERROR(IF(AND((FF$44-FF46-INDEX(Sheep!$V$362:$V$369,FF45,1))&gt;(FF$44-FG$44),(FF$44-FF46-INDEX(Sheep!$V$362:$V$369,FF45,1))&lt;=0),"Scan-"  &amp;FF45,""),"")
&amp;IFERROR(IF(AND((FF$44-FF46-150                                                                            )&gt;(FF$44-FG$44),(FF$44-FF46-150                                                                             )&lt;=0),"Birth-" &amp;FF45,""),"")
&amp;IFERROR(IF(AND((FF$44-FF46-150-Sheep!$R$355                                           )&gt;(FF$44-FG$44),(FF$44-FF46-150-Sheep!$R$355                                            )&lt;=0),"Wean-"&amp;FF45,""),"")
&amp;IFERROR(IF(AND((FF$44-FF46-150-Sheep!$R$356                                           )&gt;(FF$44-FG$44),(FF$44-FF46-150-Sheep!$R$356                                            )&lt;=0),"Alt1-"   &amp;FF45,""),"")
&amp;IFERROR(IF(AND((FF$44-FF46-150-Sheep!$R$357                                           )&gt;(FF$44-FG$44),(FF$44-FF46-150-Sheep!$R$357                                            )&lt;=0),"Alt2-"   &amp;FF45,""),"")</f>
        <v>Join-3</v>
      </c>
      <c r="FG47" s="267" t="str">
        <f xml:space="preserve">                    IF(AND((FG$44                                  -Sheep!$N$252                               )&gt;(FG$44-FH$44),(FG$44                                  -Sheep!$N$252                                )&lt;=0),"Born","")
&amp;                   IF(AND((FG$44-Sheep!$R$355-Sheep!$N$252                                )&gt;(FG$44-FH$44),(FG$44-Sheep!$R$355-Sheep!$N$252                                )&lt;=0),"WeanStd","")
&amp;                   IF(AND((FG$44-Sheep!$R$356-Sheep!$N$252                                )&gt;(FG$44-FH$44),(FG$44-Sheep!$R$356-Sheep!$N$252                                )&lt;=0),"WeanAlt1","")
&amp;                   IF(AND((FG$44-Sheep!$R$357-Sheep!$N$252                                )&gt;(FG$44-FH$44),(FG$44-Sheep!$R$357-Sheep!$N$252                                )&lt;=0),"WeanAlt2","")
&amp;IFERROR(IF(AND((FG$44-FG46                                                                                     )&gt;(FG$44-FH$44),(FG$44-FG46                                                                                     )&lt;=0),"Join-"    &amp;FG45,""),"")
&amp;IFERROR(IF(AND((FG$44-FG46-INDEX(Sheep!$V$362:$V$369,FG45,1))&gt;(FG$44-FH$44),(FG$44-FG46-INDEX(Sheep!$V$362:$V$369,FG45,1))&lt;=0),"Scan-"  &amp;FG45,""),"")
&amp;IFERROR(IF(AND((FG$44-FG46-150                                                                            )&gt;(FG$44-FH$44),(FG$44-FG46-150                                                                             )&lt;=0),"Birth-" &amp;FG45,""),"")
&amp;IFERROR(IF(AND((FG$44-FG46-150-Sheep!$R$355                                           )&gt;(FG$44-FH$44),(FG$44-FG46-150-Sheep!$R$355                                            )&lt;=0),"Wean-"&amp;FG45,""),"")
&amp;IFERROR(IF(AND((FG$44-FG46-150-Sheep!$R$356                                           )&gt;(FG$44-FH$44),(FG$44-FG46-150-Sheep!$R$356                                            )&lt;=0),"Alt1-"   &amp;FG45,""),"")
&amp;IFERROR(IF(AND((FG$44-FG46-150-Sheep!$R$357                                           )&gt;(FG$44-FH$44),(FG$44-FG46-150-Sheep!$R$357                                            )&lt;=0),"Alt2-"   &amp;FG45,""),"")</f>
        <v/>
      </c>
      <c r="FH47" s="267" t="str">
        <f xml:space="preserve">                    IF(AND((FH$44                                  -Sheep!$N$252                               )&gt;(FH$44-FI$44),(FH$44                                  -Sheep!$N$252                                )&lt;=0),"Born","")
&amp;                   IF(AND((FH$44-Sheep!$R$355-Sheep!$N$252                                )&gt;(FH$44-FI$44),(FH$44-Sheep!$R$355-Sheep!$N$252                                )&lt;=0),"WeanStd","")
&amp;                   IF(AND((FH$44-Sheep!$R$356-Sheep!$N$252                                )&gt;(FH$44-FI$44),(FH$44-Sheep!$R$356-Sheep!$N$252                                )&lt;=0),"WeanAlt1","")
&amp;                   IF(AND((FH$44-Sheep!$R$357-Sheep!$N$252                                )&gt;(FH$44-FI$44),(FH$44-Sheep!$R$357-Sheep!$N$252                                )&lt;=0),"WeanAlt2","")
&amp;IFERROR(IF(AND((FH$44-FH46                                                                                     )&gt;(FH$44-FI$44),(FH$44-FH46                                                                                     )&lt;=0),"Join-"    &amp;FH45,""),"")
&amp;IFERROR(IF(AND((FH$44-FH46-INDEX(Sheep!$V$362:$V$369,FH45,1))&gt;(FH$44-FI$44),(FH$44-FH46-INDEX(Sheep!$V$362:$V$369,FH45,1))&lt;=0),"Scan-"  &amp;FH45,""),"")
&amp;IFERROR(IF(AND((FH$44-FH46-150                                                                            )&gt;(FH$44-FI$44),(FH$44-FH46-150                                                                             )&lt;=0),"Birth-" &amp;FH45,""),"")
&amp;IFERROR(IF(AND((FH$44-FH46-150-Sheep!$R$355                                           )&gt;(FH$44-FI$44),(FH$44-FH46-150-Sheep!$R$355                                            )&lt;=0),"Wean-"&amp;FH45,""),"")
&amp;IFERROR(IF(AND((FH$44-FH46-150-Sheep!$R$356                                           )&gt;(FH$44-FI$44),(FH$44-FH46-150-Sheep!$R$356                                            )&lt;=0),"Alt1-"   &amp;FH45,""),"")
&amp;IFERROR(IF(AND((FH$44-FH46-150-Sheep!$R$357                                           )&gt;(FH$44-FI$44),(FH$44-FH46-150-Sheep!$R$357                                            )&lt;=0),"Alt2-"   &amp;FH45,""),"")</f>
        <v/>
      </c>
      <c r="FI47" s="267" t="str">
        <f xml:space="preserve">                    IF(AND((FI$44                                  -Sheep!$N$252                               )&gt;(FI$44-FJ$44),(FI$44                                  -Sheep!$N$252                                )&lt;=0),"Born","")
&amp;                   IF(AND((FI$44-Sheep!$R$355-Sheep!$N$252                                )&gt;(FI$44-FJ$44),(FI$44-Sheep!$R$355-Sheep!$N$252                                )&lt;=0),"WeanStd","")
&amp;                   IF(AND((FI$44-Sheep!$R$356-Sheep!$N$252                                )&gt;(FI$44-FJ$44),(FI$44-Sheep!$R$356-Sheep!$N$252                                )&lt;=0),"WeanAlt1","")
&amp;                   IF(AND((FI$44-Sheep!$R$357-Sheep!$N$252                                )&gt;(FI$44-FJ$44),(FI$44-Sheep!$R$357-Sheep!$N$252                                )&lt;=0),"WeanAlt2","")
&amp;IFERROR(IF(AND((FI$44-FI46                                                                                     )&gt;(FI$44-FJ$44),(FI$44-FI46                                                                                     )&lt;=0),"Join-"    &amp;FI45,""),"")
&amp;IFERROR(IF(AND((FI$44-FI46-INDEX(Sheep!$V$362:$V$369,FI45,1))&gt;(FI$44-FJ$44),(FI$44-FI46-INDEX(Sheep!$V$362:$V$369,FI45,1))&lt;=0),"Scan-"  &amp;FI45,""),"")
&amp;IFERROR(IF(AND((FI$44-FI46-150                                                                            )&gt;(FI$44-FJ$44),(FI$44-FI46-150                                                                             )&lt;=0),"Birth-" &amp;FI45,""),"")
&amp;IFERROR(IF(AND((FI$44-FI46-150-Sheep!$R$355                                           )&gt;(FI$44-FJ$44),(FI$44-FI46-150-Sheep!$R$355                                            )&lt;=0),"Wean-"&amp;FI45,""),"")
&amp;IFERROR(IF(AND((FI$44-FI46-150-Sheep!$R$356                                           )&gt;(FI$44-FJ$44),(FI$44-FI46-150-Sheep!$R$356                                            )&lt;=0),"Alt1-"   &amp;FI45,""),"")
&amp;IFERROR(IF(AND((FI$44-FI46-150-Sheep!$R$357                                           )&gt;(FI$44-FJ$44),(FI$44-FI46-150-Sheep!$R$357                                            )&lt;=0),"Alt2-"   &amp;FI45,""),"")</f>
        <v/>
      </c>
      <c r="FJ47" s="267" t="str">
        <f xml:space="preserve">                    IF(AND((FJ$44                                  -Sheep!$N$252                               )&gt;(FJ$44-FK$44),(FJ$44                                  -Sheep!$N$252                                )&lt;=0),"Born","")
&amp;                   IF(AND((FJ$44-Sheep!$R$355-Sheep!$N$252                                )&gt;(FJ$44-FK$44),(FJ$44-Sheep!$R$355-Sheep!$N$252                                )&lt;=0),"WeanStd","")
&amp;                   IF(AND((FJ$44-Sheep!$R$356-Sheep!$N$252                                )&gt;(FJ$44-FK$44),(FJ$44-Sheep!$R$356-Sheep!$N$252                                )&lt;=0),"WeanAlt1","")
&amp;                   IF(AND((FJ$44-Sheep!$R$357-Sheep!$N$252                                )&gt;(FJ$44-FK$44),(FJ$44-Sheep!$R$357-Sheep!$N$252                                )&lt;=0),"WeanAlt2","")
&amp;IFERROR(IF(AND((FJ$44-FJ46                                                                                     )&gt;(FJ$44-FK$44),(FJ$44-FJ46                                                                                     )&lt;=0),"Join-"    &amp;FJ45,""),"")
&amp;IFERROR(IF(AND((FJ$44-FJ46-INDEX(Sheep!$V$362:$V$369,FJ45,1))&gt;(FJ$44-FK$44),(FJ$44-FJ46-INDEX(Sheep!$V$362:$V$369,FJ45,1))&lt;=0),"Scan-"  &amp;FJ45,""),"")
&amp;IFERROR(IF(AND((FJ$44-FJ46-150                                                                            )&gt;(FJ$44-FK$44),(FJ$44-FJ46-150                                                                             )&lt;=0),"Birth-" &amp;FJ45,""),"")
&amp;IFERROR(IF(AND((FJ$44-FJ46-150-Sheep!$R$355                                           )&gt;(FJ$44-FK$44),(FJ$44-FJ46-150-Sheep!$R$355                                            )&lt;=0),"Wean-"&amp;FJ45,""),"")
&amp;IFERROR(IF(AND((FJ$44-FJ46-150-Sheep!$R$356                                           )&gt;(FJ$44-FK$44),(FJ$44-FJ46-150-Sheep!$R$356                                            )&lt;=0),"Alt1-"   &amp;FJ45,""),"")
&amp;IFERROR(IF(AND((FJ$44-FJ46-150-Sheep!$R$357                                           )&gt;(FJ$44-FK$44),(FJ$44-FJ46-150-Sheep!$R$357                                            )&lt;=0),"Alt2-"   &amp;FJ45,""),"")</f>
        <v/>
      </c>
      <c r="FK47" s="267" t="str">
        <f xml:space="preserve">                    IF(AND((FK$44                                  -Sheep!$N$252                               )&gt;(FK$44-FL$44),(FK$44                                  -Sheep!$N$252                                )&lt;=0),"Born","")
&amp;                   IF(AND((FK$44-Sheep!$R$355-Sheep!$N$252                                )&gt;(FK$44-FL$44),(FK$44-Sheep!$R$355-Sheep!$N$252                                )&lt;=0),"WeanStd","")
&amp;                   IF(AND((FK$44-Sheep!$R$356-Sheep!$N$252                                )&gt;(FK$44-FL$44),(FK$44-Sheep!$R$356-Sheep!$N$252                                )&lt;=0),"WeanAlt1","")
&amp;                   IF(AND((FK$44-Sheep!$R$357-Sheep!$N$252                                )&gt;(FK$44-FL$44),(FK$44-Sheep!$R$357-Sheep!$N$252                                )&lt;=0),"WeanAlt2","")
&amp;IFERROR(IF(AND((FK$44-FK46                                                                                     )&gt;(FK$44-FL$44),(FK$44-FK46                                                                                     )&lt;=0),"Join-"    &amp;FK45,""),"")
&amp;IFERROR(IF(AND((FK$44-FK46-INDEX(Sheep!$V$362:$V$369,FK45,1))&gt;(FK$44-FL$44),(FK$44-FK46-INDEX(Sheep!$V$362:$V$369,FK45,1))&lt;=0),"Scan-"  &amp;FK45,""),"")
&amp;IFERROR(IF(AND((FK$44-FK46-150                                                                            )&gt;(FK$44-FL$44),(FK$44-FK46-150                                                                             )&lt;=0),"Birth-" &amp;FK45,""),"")
&amp;IFERROR(IF(AND((FK$44-FK46-150-Sheep!$R$355                                           )&gt;(FK$44-FL$44),(FK$44-FK46-150-Sheep!$R$355                                            )&lt;=0),"Wean-"&amp;FK45,""),"")
&amp;IFERROR(IF(AND((FK$44-FK46-150-Sheep!$R$356                                           )&gt;(FK$44-FL$44),(FK$44-FK46-150-Sheep!$R$356                                            )&lt;=0),"Alt1-"   &amp;FK45,""),"")
&amp;IFERROR(IF(AND((FK$44-FK46-150-Sheep!$R$357                                           )&gt;(FK$44-FL$44),(FK$44-FK46-150-Sheep!$R$357                                            )&lt;=0),"Alt2-"   &amp;FK45,""),"")</f>
        <v/>
      </c>
      <c r="FL47" s="267" t="str">
        <f xml:space="preserve">                    IF(AND((FL$44                                  -Sheep!$N$252                               )&gt;(FL$44-FM$44),(FL$44                                  -Sheep!$N$252                                )&lt;=0),"Born","")
&amp;                   IF(AND((FL$44-Sheep!$R$355-Sheep!$N$252                                )&gt;(FL$44-FM$44),(FL$44-Sheep!$R$355-Sheep!$N$252                                )&lt;=0),"WeanStd","")
&amp;                   IF(AND((FL$44-Sheep!$R$356-Sheep!$N$252                                )&gt;(FL$44-FM$44),(FL$44-Sheep!$R$356-Sheep!$N$252                                )&lt;=0),"WeanAlt1","")
&amp;                   IF(AND((FL$44-Sheep!$R$357-Sheep!$N$252                                )&gt;(FL$44-FM$44),(FL$44-Sheep!$R$357-Sheep!$N$252                                )&lt;=0),"WeanAlt2","")
&amp;IFERROR(IF(AND((FL$44-FL46                                                                                     )&gt;(FL$44-FM$44),(FL$44-FL46                                                                                     )&lt;=0),"Join-"    &amp;FL45,""),"")
&amp;IFERROR(IF(AND((FL$44-FL46-INDEX(Sheep!$V$362:$V$369,FL45,1))&gt;(FL$44-FM$44),(FL$44-FL46-INDEX(Sheep!$V$362:$V$369,FL45,1))&lt;=0),"Scan-"  &amp;FL45,""),"")
&amp;IFERROR(IF(AND((FL$44-FL46-150                                                                            )&gt;(FL$44-FM$44),(FL$44-FL46-150                                                                             )&lt;=0),"Birth-" &amp;FL45,""),"")
&amp;IFERROR(IF(AND((FL$44-FL46-150-Sheep!$R$355                                           )&gt;(FL$44-FM$44),(FL$44-FL46-150-Sheep!$R$355                                            )&lt;=0),"Wean-"&amp;FL45,""),"")
&amp;IFERROR(IF(AND((FL$44-FL46-150-Sheep!$R$356                                           )&gt;(FL$44-FM$44),(FL$44-FL46-150-Sheep!$R$356                                            )&lt;=0),"Alt1-"   &amp;FL45,""),"")
&amp;IFERROR(IF(AND((FL$44-FL46-150-Sheep!$R$357                                           )&gt;(FL$44-FM$44),(FL$44-FL46-150-Sheep!$R$357                                            )&lt;=0),"Alt2-"   &amp;FL45,""),"")</f>
        <v/>
      </c>
      <c r="FM47" s="267" t="str">
        <f xml:space="preserve">                    IF(AND((FM$44                                  -Sheep!$N$252                               )&gt;(FM$44-FN$44),(FM$44                                  -Sheep!$N$252                                )&lt;=0),"Born","")
&amp;                   IF(AND((FM$44-Sheep!$R$355-Sheep!$N$252                                )&gt;(FM$44-FN$44),(FM$44-Sheep!$R$355-Sheep!$N$252                                )&lt;=0),"WeanStd","")
&amp;                   IF(AND((FM$44-Sheep!$R$356-Sheep!$N$252                                )&gt;(FM$44-FN$44),(FM$44-Sheep!$R$356-Sheep!$N$252                                )&lt;=0),"WeanAlt1","")
&amp;                   IF(AND((FM$44-Sheep!$R$357-Sheep!$N$252                                )&gt;(FM$44-FN$44),(FM$44-Sheep!$R$357-Sheep!$N$252                                )&lt;=0),"WeanAlt2","")
&amp;IFERROR(IF(AND((FM$44-FM46                                                                                     )&gt;(FM$44-FN$44),(FM$44-FM46                                                                                     )&lt;=0),"Join-"    &amp;FM45,""),"")
&amp;IFERROR(IF(AND((FM$44-FM46-INDEX(Sheep!$V$362:$V$369,FM45,1))&gt;(FM$44-FN$44),(FM$44-FM46-INDEX(Sheep!$V$362:$V$369,FM45,1))&lt;=0),"Scan-"  &amp;FM45,""),"")
&amp;IFERROR(IF(AND((FM$44-FM46-150                                                                            )&gt;(FM$44-FN$44),(FM$44-FM46-150                                                                             )&lt;=0),"Birth-" &amp;FM45,""),"")
&amp;IFERROR(IF(AND((FM$44-FM46-150-Sheep!$R$355                                           )&gt;(FM$44-FN$44),(FM$44-FM46-150-Sheep!$R$355                                            )&lt;=0),"Wean-"&amp;FM45,""),"")
&amp;IFERROR(IF(AND((FM$44-FM46-150-Sheep!$R$356                                           )&gt;(FM$44-FN$44),(FM$44-FM46-150-Sheep!$R$356                                            )&lt;=0),"Alt1-"   &amp;FM45,""),"")
&amp;IFERROR(IF(AND((FM$44-FM46-150-Sheep!$R$357                                           )&gt;(FM$44-FN$44),(FM$44-FM46-150-Sheep!$R$357                                            )&lt;=0),"Alt2-"   &amp;FM45,""),"")</f>
        <v/>
      </c>
      <c r="FN47" s="267" t="str">
        <f xml:space="preserve">                    IF(AND((FN$44                                  -Sheep!$N$252                               )&gt;(FN$44-FO$44),(FN$44                                  -Sheep!$N$252                                )&lt;=0),"Born","")
&amp;                   IF(AND((FN$44-Sheep!$R$355-Sheep!$N$252                                )&gt;(FN$44-FO$44),(FN$44-Sheep!$R$355-Sheep!$N$252                                )&lt;=0),"WeanStd","")
&amp;                   IF(AND((FN$44-Sheep!$R$356-Sheep!$N$252                                )&gt;(FN$44-FO$44),(FN$44-Sheep!$R$356-Sheep!$N$252                                )&lt;=0),"WeanAlt1","")
&amp;                   IF(AND((FN$44-Sheep!$R$357-Sheep!$N$252                                )&gt;(FN$44-FO$44),(FN$44-Sheep!$R$357-Sheep!$N$252                                )&lt;=0),"WeanAlt2","")
&amp;IFERROR(IF(AND((FN$44-FN46                                                                                     )&gt;(FN$44-FO$44),(FN$44-FN46                                                                                     )&lt;=0),"Join-"    &amp;FN45,""),"")
&amp;IFERROR(IF(AND((FN$44-FN46-INDEX(Sheep!$V$362:$V$369,FN45,1))&gt;(FN$44-FO$44),(FN$44-FN46-INDEX(Sheep!$V$362:$V$369,FN45,1))&lt;=0),"Scan-"  &amp;FN45,""),"")
&amp;IFERROR(IF(AND((FN$44-FN46-150                                                                            )&gt;(FN$44-FO$44),(FN$44-FN46-150                                                                             )&lt;=0),"Birth-" &amp;FN45,""),"")
&amp;IFERROR(IF(AND((FN$44-FN46-150-Sheep!$R$355                                           )&gt;(FN$44-FO$44),(FN$44-FN46-150-Sheep!$R$355                                            )&lt;=0),"Wean-"&amp;FN45,""),"")
&amp;IFERROR(IF(AND((FN$44-FN46-150-Sheep!$R$356                                           )&gt;(FN$44-FO$44),(FN$44-FN46-150-Sheep!$R$356                                            )&lt;=0),"Alt1-"   &amp;FN45,""),"")
&amp;IFERROR(IF(AND((FN$44-FN46-150-Sheep!$R$357                                           )&gt;(FN$44-FO$44),(FN$44-FN46-150-Sheep!$R$357                                            )&lt;=0),"Alt2-"   &amp;FN45,""),"")</f>
        <v/>
      </c>
      <c r="FO47" s="267" t="str">
        <f xml:space="preserve">                    IF(AND((FO$44                                  -Sheep!$N$252                               )&gt;(FO$44-FP$44),(FO$44                                  -Sheep!$N$252                                )&lt;=0),"Born","")
&amp;                   IF(AND((FO$44-Sheep!$R$355-Sheep!$N$252                                )&gt;(FO$44-FP$44),(FO$44-Sheep!$R$355-Sheep!$N$252                                )&lt;=0),"WeanStd","")
&amp;                   IF(AND((FO$44-Sheep!$R$356-Sheep!$N$252                                )&gt;(FO$44-FP$44),(FO$44-Sheep!$R$356-Sheep!$N$252                                )&lt;=0),"WeanAlt1","")
&amp;                   IF(AND((FO$44-Sheep!$R$357-Sheep!$N$252                                )&gt;(FO$44-FP$44),(FO$44-Sheep!$R$357-Sheep!$N$252                                )&lt;=0),"WeanAlt2","")
&amp;IFERROR(IF(AND((FO$44-FO46                                                                                     )&gt;(FO$44-FP$44),(FO$44-FO46                                                                                     )&lt;=0),"Join-"    &amp;FO45,""),"")
&amp;IFERROR(IF(AND((FO$44-FO46-INDEX(Sheep!$V$362:$V$369,FO45,1))&gt;(FO$44-FP$44),(FO$44-FO46-INDEX(Sheep!$V$362:$V$369,FO45,1))&lt;=0),"Scan-"  &amp;FO45,""),"")
&amp;IFERROR(IF(AND((FO$44-FO46-150                                                                            )&gt;(FO$44-FP$44),(FO$44-FO46-150                                                                             )&lt;=0),"Birth-" &amp;FO45,""),"")
&amp;IFERROR(IF(AND((FO$44-FO46-150-Sheep!$R$355                                           )&gt;(FO$44-FP$44),(FO$44-FO46-150-Sheep!$R$355                                            )&lt;=0),"Wean-"&amp;FO45,""),"")
&amp;IFERROR(IF(AND((FO$44-FO46-150-Sheep!$R$356                                           )&gt;(FO$44-FP$44),(FO$44-FO46-150-Sheep!$R$356                                            )&lt;=0),"Alt1-"   &amp;FO45,""),"")
&amp;IFERROR(IF(AND((FO$44-FO46-150-Sheep!$R$357                                           )&gt;(FO$44-FP$44),(FO$44-FO46-150-Sheep!$R$357                                            )&lt;=0),"Alt2-"   &amp;FO45,""),"")</f>
        <v/>
      </c>
      <c r="FP47" s="267" t="str">
        <f xml:space="preserve">                    IF(AND((FP$44                                  -Sheep!$N$252                               )&gt;(FP$44-FQ$44),(FP$44                                  -Sheep!$N$252                                )&lt;=0),"Born","")
&amp;                   IF(AND((FP$44-Sheep!$R$355-Sheep!$N$252                                )&gt;(FP$44-FQ$44),(FP$44-Sheep!$R$355-Sheep!$N$252                                )&lt;=0),"WeanStd","")
&amp;                   IF(AND((FP$44-Sheep!$R$356-Sheep!$N$252                                )&gt;(FP$44-FQ$44),(FP$44-Sheep!$R$356-Sheep!$N$252                                )&lt;=0),"WeanAlt1","")
&amp;                   IF(AND((FP$44-Sheep!$R$357-Sheep!$N$252                                )&gt;(FP$44-FQ$44),(FP$44-Sheep!$R$357-Sheep!$N$252                                )&lt;=0),"WeanAlt2","")
&amp;IFERROR(IF(AND((FP$44-FP46                                                                                     )&gt;(FP$44-FQ$44),(FP$44-FP46                                                                                     )&lt;=0),"Join-"    &amp;FP45,""),"")
&amp;IFERROR(IF(AND((FP$44-FP46-INDEX(Sheep!$V$362:$V$369,FP45,1))&gt;(FP$44-FQ$44),(FP$44-FP46-INDEX(Sheep!$V$362:$V$369,FP45,1))&lt;=0),"Scan-"  &amp;FP45,""),"")
&amp;IFERROR(IF(AND((FP$44-FP46-150                                                                            )&gt;(FP$44-FQ$44),(FP$44-FP46-150                                                                             )&lt;=0),"Birth-" &amp;FP45,""),"")
&amp;IFERROR(IF(AND((FP$44-FP46-150-Sheep!$R$355                                           )&gt;(FP$44-FQ$44),(FP$44-FP46-150-Sheep!$R$355                                            )&lt;=0),"Wean-"&amp;FP45,""),"")
&amp;IFERROR(IF(AND((FP$44-FP46-150-Sheep!$R$356                                           )&gt;(FP$44-FQ$44),(FP$44-FP46-150-Sheep!$R$356                                            )&lt;=0),"Alt1-"   &amp;FP45,""),"")
&amp;IFERROR(IF(AND((FP$44-FP46-150-Sheep!$R$357                                           )&gt;(FP$44-FQ$44),(FP$44-FP46-150-Sheep!$R$357                                            )&lt;=0),"Alt2-"   &amp;FP45,""),"")</f>
        <v>Scan-3</v>
      </c>
      <c r="FQ47" s="267" t="str">
        <f xml:space="preserve">                    IF(AND((FQ$44                                  -Sheep!$N$252                               )&gt;(FQ$44-FR$44),(FQ$44                                  -Sheep!$N$252                                )&lt;=0),"Born","")
&amp;                   IF(AND((FQ$44-Sheep!$R$355-Sheep!$N$252                                )&gt;(FQ$44-FR$44),(FQ$44-Sheep!$R$355-Sheep!$N$252                                )&lt;=0),"WeanStd","")
&amp;                   IF(AND((FQ$44-Sheep!$R$356-Sheep!$N$252                                )&gt;(FQ$44-FR$44),(FQ$44-Sheep!$R$356-Sheep!$N$252                                )&lt;=0),"WeanAlt1","")
&amp;                   IF(AND((FQ$44-Sheep!$R$357-Sheep!$N$252                                )&gt;(FQ$44-FR$44),(FQ$44-Sheep!$R$357-Sheep!$N$252                                )&lt;=0),"WeanAlt2","")
&amp;IFERROR(IF(AND((FQ$44-FQ46                                                                                     )&gt;(FQ$44-FR$44),(FQ$44-FQ46                                                                                     )&lt;=0),"Join-"    &amp;FQ45,""),"")
&amp;IFERROR(IF(AND((FQ$44-FQ46-INDEX(Sheep!$V$362:$V$369,FQ45,1))&gt;(FQ$44-FR$44),(FQ$44-FQ46-INDEX(Sheep!$V$362:$V$369,FQ45,1))&lt;=0),"Scan-"  &amp;FQ45,""),"")
&amp;IFERROR(IF(AND((FQ$44-FQ46-150                                                                            )&gt;(FQ$44-FR$44),(FQ$44-FQ46-150                                                                             )&lt;=0),"Birth-" &amp;FQ45,""),"")
&amp;IFERROR(IF(AND((FQ$44-FQ46-150-Sheep!$R$355                                           )&gt;(FQ$44-FR$44),(FQ$44-FQ46-150-Sheep!$R$355                                            )&lt;=0),"Wean-"&amp;FQ45,""),"")
&amp;IFERROR(IF(AND((FQ$44-FQ46-150-Sheep!$R$356                                           )&gt;(FQ$44-FR$44),(FQ$44-FQ46-150-Sheep!$R$356                                            )&lt;=0),"Alt1-"   &amp;FQ45,""),"")
&amp;IFERROR(IF(AND((FQ$44-FQ46-150-Sheep!$R$357                                           )&gt;(FQ$44-FR$44),(FQ$44-FQ46-150-Sheep!$R$357                                            )&lt;=0),"Alt2-"   &amp;FQ45,""),"")</f>
        <v/>
      </c>
      <c r="FR47" s="267" t="str">
        <f xml:space="preserve">                    IF(AND((FR$44                                  -Sheep!$N$252                               )&gt;(FR$44-FS$44),(FR$44                                  -Sheep!$N$252                                )&lt;=0),"Born","")
&amp;                   IF(AND((FR$44-Sheep!$R$355-Sheep!$N$252                                )&gt;(FR$44-FS$44),(FR$44-Sheep!$R$355-Sheep!$N$252                                )&lt;=0),"WeanStd","")
&amp;                   IF(AND((FR$44-Sheep!$R$356-Sheep!$N$252                                )&gt;(FR$44-FS$44),(FR$44-Sheep!$R$356-Sheep!$N$252                                )&lt;=0),"WeanAlt1","")
&amp;                   IF(AND((FR$44-Sheep!$R$357-Sheep!$N$252                                )&gt;(FR$44-FS$44),(FR$44-Sheep!$R$357-Sheep!$N$252                                )&lt;=0),"WeanAlt2","")
&amp;IFERROR(IF(AND((FR$44-FR46                                                                                     )&gt;(FR$44-FS$44),(FR$44-FR46                                                                                     )&lt;=0),"Join-"    &amp;FR45,""),"")
&amp;IFERROR(IF(AND((FR$44-FR46-INDEX(Sheep!$V$362:$V$369,FR45,1))&gt;(FR$44-FS$44),(FR$44-FR46-INDEX(Sheep!$V$362:$V$369,FR45,1))&lt;=0),"Scan-"  &amp;FR45,""),"")
&amp;IFERROR(IF(AND((FR$44-FR46-150                                                                            )&gt;(FR$44-FS$44),(FR$44-FR46-150                                                                             )&lt;=0),"Birth-" &amp;FR45,""),"")
&amp;IFERROR(IF(AND((FR$44-FR46-150-Sheep!$R$355                                           )&gt;(FR$44-FS$44),(FR$44-FR46-150-Sheep!$R$355                                            )&lt;=0),"Wean-"&amp;FR45,""),"")
&amp;IFERROR(IF(AND((FR$44-FR46-150-Sheep!$R$356                                           )&gt;(FR$44-FS$44),(FR$44-FR46-150-Sheep!$R$356                                            )&lt;=0),"Alt1-"   &amp;FR45,""),"")
&amp;IFERROR(IF(AND((FR$44-FR46-150-Sheep!$R$357                                           )&gt;(FR$44-FS$44),(FR$44-FR46-150-Sheep!$R$357                                            )&lt;=0),"Alt2-"   &amp;FR45,""),"")</f>
        <v/>
      </c>
      <c r="FS47" s="267" t="str">
        <f xml:space="preserve">                    IF(AND((FS$44                                  -Sheep!$N$252                               )&gt;(FS$44-FT$44),(FS$44                                  -Sheep!$N$252                                )&lt;=0),"Born","")
&amp;                   IF(AND((FS$44-Sheep!$R$355-Sheep!$N$252                                )&gt;(FS$44-FT$44),(FS$44-Sheep!$R$355-Sheep!$N$252                                )&lt;=0),"WeanStd","")
&amp;                   IF(AND((FS$44-Sheep!$R$356-Sheep!$N$252                                )&gt;(FS$44-FT$44),(FS$44-Sheep!$R$356-Sheep!$N$252                                )&lt;=0),"WeanAlt1","")
&amp;                   IF(AND((FS$44-Sheep!$R$357-Sheep!$N$252                                )&gt;(FS$44-FT$44),(FS$44-Sheep!$R$357-Sheep!$N$252                                )&lt;=0),"WeanAlt2","")
&amp;IFERROR(IF(AND((FS$44-FS46                                                                                     )&gt;(FS$44-FT$44),(FS$44-FS46                                                                                     )&lt;=0),"Join-"    &amp;FS45,""),"")
&amp;IFERROR(IF(AND((FS$44-FS46-INDEX(Sheep!$V$362:$V$369,FS45,1))&gt;(FS$44-FT$44),(FS$44-FS46-INDEX(Sheep!$V$362:$V$369,FS45,1))&lt;=0),"Scan-"  &amp;FS45,""),"")
&amp;IFERROR(IF(AND((FS$44-FS46-150                                                                            )&gt;(FS$44-FT$44),(FS$44-FS46-150                                                                             )&lt;=0),"Birth-" &amp;FS45,""),"")
&amp;IFERROR(IF(AND((FS$44-FS46-150-Sheep!$R$355                                           )&gt;(FS$44-FT$44),(FS$44-FS46-150-Sheep!$R$355                                            )&lt;=0),"Wean-"&amp;FS45,""),"")
&amp;IFERROR(IF(AND((FS$44-FS46-150-Sheep!$R$356                                           )&gt;(FS$44-FT$44),(FS$44-FS46-150-Sheep!$R$356                                            )&lt;=0),"Alt1-"   &amp;FS45,""),"")
&amp;IFERROR(IF(AND((FS$44-FS46-150-Sheep!$R$357                                           )&gt;(FS$44-FT$44),(FS$44-FS46-150-Sheep!$R$357                                            )&lt;=0),"Alt2-"   &amp;FS45,""),"")</f>
        <v/>
      </c>
      <c r="FT47" s="267" t="str">
        <f xml:space="preserve">                    IF(AND((FT$44                                  -Sheep!$N$252                               )&gt;(FT$44-FU$44),(FT$44                                  -Sheep!$N$252                                )&lt;=0),"Born","")
&amp;                   IF(AND((FT$44-Sheep!$R$355-Sheep!$N$252                                )&gt;(FT$44-FU$44),(FT$44-Sheep!$R$355-Sheep!$N$252                                )&lt;=0),"WeanStd","")
&amp;                   IF(AND((FT$44-Sheep!$R$356-Sheep!$N$252                                )&gt;(FT$44-FU$44),(FT$44-Sheep!$R$356-Sheep!$N$252                                )&lt;=0),"WeanAlt1","")
&amp;                   IF(AND((FT$44-Sheep!$R$357-Sheep!$N$252                                )&gt;(FT$44-FU$44),(FT$44-Sheep!$R$357-Sheep!$N$252                                )&lt;=0),"WeanAlt2","")
&amp;IFERROR(IF(AND((FT$44-FT46                                                                                     )&gt;(FT$44-FU$44),(FT$44-FT46                                                                                     )&lt;=0),"Join-"    &amp;FT45,""),"")
&amp;IFERROR(IF(AND((FT$44-FT46-INDEX(Sheep!$V$362:$V$369,FT45,1))&gt;(FT$44-FU$44),(FT$44-FT46-INDEX(Sheep!$V$362:$V$369,FT45,1))&lt;=0),"Scan-"  &amp;FT45,""),"")
&amp;IFERROR(IF(AND((FT$44-FT46-150                                                                            )&gt;(FT$44-FU$44),(FT$44-FT46-150                                                                             )&lt;=0),"Birth-" &amp;FT45,""),"")
&amp;IFERROR(IF(AND((FT$44-FT46-150-Sheep!$R$355                                           )&gt;(FT$44-FU$44),(FT$44-FT46-150-Sheep!$R$355                                            )&lt;=0),"Wean-"&amp;FT45,""),"")
&amp;IFERROR(IF(AND((FT$44-FT46-150-Sheep!$R$356                                           )&gt;(FT$44-FU$44),(FT$44-FT46-150-Sheep!$R$356                                            )&lt;=0),"Alt1-"   &amp;FT45,""),"")
&amp;IFERROR(IF(AND((FT$44-FT46-150-Sheep!$R$357                                           )&gt;(FT$44-FU$44),(FT$44-FT46-150-Sheep!$R$357                                            )&lt;=0),"Alt2-"   &amp;FT45,""),"")</f>
        <v/>
      </c>
      <c r="FU47" s="267" t="str">
        <f xml:space="preserve">                    IF(AND((FU$44                                  -Sheep!$N$252                               )&gt;(FU$44-FV$44),(FU$44                                  -Sheep!$N$252                                )&lt;=0),"Born","")
&amp;                   IF(AND((FU$44-Sheep!$R$355-Sheep!$N$252                                )&gt;(FU$44-FV$44),(FU$44-Sheep!$R$355-Sheep!$N$252                                )&lt;=0),"WeanStd","")
&amp;                   IF(AND((FU$44-Sheep!$R$356-Sheep!$N$252                                )&gt;(FU$44-FV$44),(FU$44-Sheep!$R$356-Sheep!$N$252                                )&lt;=0),"WeanAlt1","")
&amp;                   IF(AND((FU$44-Sheep!$R$357-Sheep!$N$252                                )&gt;(FU$44-FV$44),(FU$44-Sheep!$R$357-Sheep!$N$252                                )&lt;=0),"WeanAlt2","")
&amp;IFERROR(IF(AND((FU$44-FU46                                                                                     )&gt;(FU$44-FV$44),(FU$44-FU46                                                                                     )&lt;=0),"Join-"    &amp;FU45,""),"")
&amp;IFERROR(IF(AND((FU$44-FU46-INDEX(Sheep!$V$362:$V$369,FU45,1))&gt;(FU$44-FV$44),(FU$44-FU46-INDEX(Sheep!$V$362:$V$369,FU45,1))&lt;=0),"Scan-"  &amp;FU45,""),"")
&amp;IFERROR(IF(AND((FU$44-FU46-150                                                                            )&gt;(FU$44-FV$44),(FU$44-FU46-150                                                                             )&lt;=0),"Birth-" &amp;FU45,""),"")
&amp;IFERROR(IF(AND((FU$44-FU46-150-Sheep!$R$355                                           )&gt;(FU$44-FV$44),(FU$44-FU46-150-Sheep!$R$355                                            )&lt;=0),"Wean-"&amp;FU45,""),"")
&amp;IFERROR(IF(AND((FU$44-FU46-150-Sheep!$R$356                                           )&gt;(FU$44-FV$44),(FU$44-FU46-150-Sheep!$R$356                                            )&lt;=0),"Alt1-"   &amp;FU45,""),"")
&amp;IFERROR(IF(AND((FU$44-FU46-150-Sheep!$R$357                                           )&gt;(FU$44-FV$44),(FU$44-FU46-150-Sheep!$R$357                                            )&lt;=0),"Alt2-"   &amp;FU45,""),"")</f>
        <v/>
      </c>
      <c r="FV47" s="267" t="str">
        <f xml:space="preserve">                    IF(AND((FV$44                                  -Sheep!$N$252                               )&gt;(FV$44-FW$44),(FV$44                                  -Sheep!$N$252                                )&lt;=0),"Born","")
&amp;                   IF(AND((FV$44-Sheep!$R$355-Sheep!$N$252                                )&gt;(FV$44-FW$44),(FV$44-Sheep!$R$355-Sheep!$N$252                                )&lt;=0),"WeanStd","")
&amp;                   IF(AND((FV$44-Sheep!$R$356-Sheep!$N$252                                )&gt;(FV$44-FW$44),(FV$44-Sheep!$R$356-Sheep!$N$252                                )&lt;=0),"WeanAlt1","")
&amp;                   IF(AND((FV$44-Sheep!$R$357-Sheep!$N$252                                )&gt;(FV$44-FW$44),(FV$44-Sheep!$R$357-Sheep!$N$252                                )&lt;=0),"WeanAlt2","")
&amp;IFERROR(IF(AND((FV$44-FV46                                                                                     )&gt;(FV$44-FW$44),(FV$44-FV46                                                                                     )&lt;=0),"Join-"    &amp;FV45,""),"")
&amp;IFERROR(IF(AND((FV$44-FV46-INDEX(Sheep!$V$362:$V$369,FV45,1))&gt;(FV$44-FW$44),(FV$44-FV46-INDEX(Sheep!$V$362:$V$369,FV45,1))&lt;=0),"Scan-"  &amp;FV45,""),"")
&amp;IFERROR(IF(AND((FV$44-FV46-150                                                                            )&gt;(FV$44-FW$44),(FV$44-FV46-150                                                                             )&lt;=0),"Birth-" &amp;FV45,""),"")
&amp;IFERROR(IF(AND((FV$44-FV46-150-Sheep!$R$355                                           )&gt;(FV$44-FW$44),(FV$44-FV46-150-Sheep!$R$355                                            )&lt;=0),"Wean-"&amp;FV45,""),"")
&amp;IFERROR(IF(AND((FV$44-FV46-150-Sheep!$R$356                                           )&gt;(FV$44-FW$44),(FV$44-FV46-150-Sheep!$R$356                                            )&lt;=0),"Alt1-"   &amp;FV45,""),"")
&amp;IFERROR(IF(AND((FV$44-FV46-150-Sheep!$R$357                                           )&gt;(FV$44-FW$44),(FV$44-FV46-150-Sheep!$R$357                                            )&lt;=0),"Alt2-"   &amp;FV45,""),"")</f>
        <v/>
      </c>
      <c r="FW47" s="267" t="str">
        <f xml:space="preserve">                    IF(AND((FW$44                                  -Sheep!$N$252                               )&gt;(FW$44-FX$44),(FW$44                                  -Sheep!$N$252                                )&lt;=0),"Born","")
&amp;                   IF(AND((FW$44-Sheep!$R$355-Sheep!$N$252                                )&gt;(FW$44-FX$44),(FW$44-Sheep!$R$355-Sheep!$N$252                                )&lt;=0),"WeanStd","")
&amp;                   IF(AND((FW$44-Sheep!$R$356-Sheep!$N$252                                )&gt;(FW$44-FX$44),(FW$44-Sheep!$R$356-Sheep!$N$252                                )&lt;=0),"WeanAlt1","")
&amp;                   IF(AND((FW$44-Sheep!$R$357-Sheep!$N$252                                )&gt;(FW$44-FX$44),(FW$44-Sheep!$R$357-Sheep!$N$252                                )&lt;=0),"WeanAlt2","")
&amp;IFERROR(IF(AND((FW$44-FW46                                                                                     )&gt;(FW$44-FX$44),(FW$44-FW46                                                                                     )&lt;=0),"Join-"    &amp;FW45,""),"")
&amp;IFERROR(IF(AND((FW$44-FW46-INDEX(Sheep!$V$362:$V$369,FW45,1))&gt;(FW$44-FX$44),(FW$44-FW46-INDEX(Sheep!$V$362:$V$369,FW45,1))&lt;=0),"Scan-"  &amp;FW45,""),"")
&amp;IFERROR(IF(AND((FW$44-FW46-150                                                                            )&gt;(FW$44-FX$44),(FW$44-FW46-150                                                                             )&lt;=0),"Birth-" &amp;FW45,""),"")
&amp;IFERROR(IF(AND((FW$44-FW46-150-Sheep!$R$355                                           )&gt;(FW$44-FX$44),(FW$44-FW46-150-Sheep!$R$355                                            )&lt;=0),"Wean-"&amp;FW45,""),"")
&amp;IFERROR(IF(AND((FW$44-FW46-150-Sheep!$R$356                                           )&gt;(FW$44-FX$44),(FW$44-FW46-150-Sheep!$R$356                                            )&lt;=0),"Alt1-"   &amp;FW45,""),"")
&amp;IFERROR(IF(AND((FW$44-FW46-150-Sheep!$R$357                                           )&gt;(FW$44-FX$44),(FW$44-FW46-150-Sheep!$R$357                                            )&lt;=0),"Alt2-"   &amp;FW45,""),"")</f>
        <v/>
      </c>
      <c r="FX47" s="267" t="str">
        <f xml:space="preserve">                    IF(AND((FX$44                                  -Sheep!$N$252                               )&gt;(FX$44-FY$44),(FX$44                                  -Sheep!$N$252                                )&lt;=0),"Born","")
&amp;                   IF(AND((FX$44-Sheep!$R$355-Sheep!$N$252                                )&gt;(FX$44-FY$44),(FX$44-Sheep!$R$355-Sheep!$N$252                                )&lt;=0),"WeanStd","")
&amp;                   IF(AND((FX$44-Sheep!$R$356-Sheep!$N$252                                )&gt;(FX$44-FY$44),(FX$44-Sheep!$R$356-Sheep!$N$252                                )&lt;=0),"WeanAlt1","")
&amp;                   IF(AND((FX$44-Sheep!$R$357-Sheep!$N$252                                )&gt;(FX$44-FY$44),(FX$44-Sheep!$R$357-Sheep!$N$252                                )&lt;=0),"WeanAlt2","")
&amp;IFERROR(IF(AND((FX$44-FX46                                                                                     )&gt;(FX$44-FY$44),(FX$44-FX46                                                                                     )&lt;=0),"Join-"    &amp;FX45,""),"")
&amp;IFERROR(IF(AND((FX$44-FX46-INDEX(Sheep!$V$362:$V$369,FX45,1))&gt;(FX$44-FY$44),(FX$44-FX46-INDEX(Sheep!$V$362:$V$369,FX45,1))&lt;=0),"Scan-"  &amp;FX45,""),"")
&amp;IFERROR(IF(AND((FX$44-FX46-150                                                                            )&gt;(FX$44-FY$44),(FX$44-FX46-150                                                                             )&lt;=0),"Birth-" &amp;FX45,""),"")
&amp;IFERROR(IF(AND((FX$44-FX46-150-Sheep!$R$355                                           )&gt;(FX$44-FY$44),(FX$44-FX46-150-Sheep!$R$355                                            )&lt;=0),"Wean-"&amp;FX45,""),"")
&amp;IFERROR(IF(AND((FX$44-FX46-150-Sheep!$R$356                                           )&gt;(FX$44-FY$44),(FX$44-FX46-150-Sheep!$R$356                                            )&lt;=0),"Alt1-"   &amp;FX45,""),"")
&amp;IFERROR(IF(AND((FX$44-FX46-150-Sheep!$R$357                                           )&gt;(FX$44-FY$44),(FX$44-FX46-150-Sheep!$R$357                                            )&lt;=0),"Alt2-"   &amp;FX45,""),"")</f>
        <v/>
      </c>
      <c r="FY47" s="267" t="str">
        <f xml:space="preserve">                    IF(AND((FY$44                                  -Sheep!$N$252                               )&gt;(FY$44-FZ$44),(FY$44                                  -Sheep!$N$252                                )&lt;=0),"Born","")
&amp;                   IF(AND((FY$44-Sheep!$R$355-Sheep!$N$252                                )&gt;(FY$44-FZ$44),(FY$44-Sheep!$R$355-Sheep!$N$252                                )&lt;=0),"WeanStd","")
&amp;                   IF(AND((FY$44-Sheep!$R$356-Sheep!$N$252                                )&gt;(FY$44-FZ$44),(FY$44-Sheep!$R$356-Sheep!$N$252                                )&lt;=0),"WeanAlt1","")
&amp;                   IF(AND((FY$44-Sheep!$R$357-Sheep!$N$252                                )&gt;(FY$44-FZ$44),(FY$44-Sheep!$R$357-Sheep!$N$252                                )&lt;=0),"WeanAlt2","")
&amp;IFERROR(IF(AND((FY$44-FY46                                                                                     )&gt;(FY$44-FZ$44),(FY$44-FY46                                                                                     )&lt;=0),"Join-"    &amp;FY45,""),"")
&amp;IFERROR(IF(AND((FY$44-FY46-INDEX(Sheep!$V$362:$V$369,FY45,1))&gt;(FY$44-FZ$44),(FY$44-FY46-INDEX(Sheep!$V$362:$V$369,FY45,1))&lt;=0),"Scan-"  &amp;FY45,""),"")
&amp;IFERROR(IF(AND((FY$44-FY46-150                                                                            )&gt;(FY$44-FZ$44),(FY$44-FY46-150                                                                             )&lt;=0),"Birth-" &amp;FY45,""),"")
&amp;IFERROR(IF(AND((FY$44-FY46-150-Sheep!$R$355                                           )&gt;(FY$44-FZ$44),(FY$44-FY46-150-Sheep!$R$355                                            )&lt;=0),"Wean-"&amp;FY45,""),"")
&amp;IFERROR(IF(AND((FY$44-FY46-150-Sheep!$R$356                                           )&gt;(FY$44-FZ$44),(FY$44-FY46-150-Sheep!$R$356                                            )&lt;=0),"Alt1-"   &amp;FY45,""),"")
&amp;IFERROR(IF(AND((FY$44-FY46-150-Sheep!$R$357                                           )&gt;(FY$44-FZ$44),(FY$44-FY46-150-Sheep!$R$357                                            )&lt;=0),"Alt2-"   &amp;FY45,""),"")</f>
        <v/>
      </c>
      <c r="FZ47" s="267" t="str">
        <f xml:space="preserve">                    IF(AND((FZ$44                                  -Sheep!$N$252                               )&gt;(FZ$44-GA$44),(FZ$44                                  -Sheep!$N$252                                )&lt;=0),"Born","")
&amp;                   IF(AND((FZ$44-Sheep!$R$355-Sheep!$N$252                                )&gt;(FZ$44-GA$44),(FZ$44-Sheep!$R$355-Sheep!$N$252                                )&lt;=0),"WeanStd","")
&amp;                   IF(AND((FZ$44-Sheep!$R$356-Sheep!$N$252                                )&gt;(FZ$44-GA$44),(FZ$44-Sheep!$R$356-Sheep!$N$252                                )&lt;=0),"WeanAlt1","")
&amp;                   IF(AND((FZ$44-Sheep!$R$357-Sheep!$N$252                                )&gt;(FZ$44-GA$44),(FZ$44-Sheep!$R$357-Sheep!$N$252                                )&lt;=0),"WeanAlt2","")
&amp;IFERROR(IF(AND((FZ$44-FZ46                                                                                     )&gt;(FZ$44-GA$44),(FZ$44-FZ46                                                                                     )&lt;=0),"Join-"    &amp;FZ45,""),"")
&amp;IFERROR(IF(AND((FZ$44-FZ46-INDEX(Sheep!$V$362:$V$369,FZ45,1))&gt;(FZ$44-GA$44),(FZ$44-FZ46-INDEX(Sheep!$V$362:$V$369,FZ45,1))&lt;=0),"Scan-"  &amp;FZ45,""),"")
&amp;IFERROR(IF(AND((FZ$44-FZ46-150                                                                            )&gt;(FZ$44-GA$44),(FZ$44-FZ46-150                                                                             )&lt;=0),"Birth-" &amp;FZ45,""),"")
&amp;IFERROR(IF(AND((FZ$44-FZ46-150-Sheep!$R$355                                           )&gt;(FZ$44-GA$44),(FZ$44-FZ46-150-Sheep!$R$355                                            )&lt;=0),"Wean-"&amp;FZ45,""),"")
&amp;IFERROR(IF(AND((FZ$44-FZ46-150-Sheep!$R$356                                           )&gt;(FZ$44-GA$44),(FZ$44-FZ46-150-Sheep!$R$356                                            )&lt;=0),"Alt1-"   &amp;FZ45,""),"")
&amp;IFERROR(IF(AND((FZ$44-FZ46-150-Sheep!$R$357                                           )&gt;(FZ$44-GA$44),(FZ$44-FZ46-150-Sheep!$R$357                                            )&lt;=0),"Alt2-"   &amp;FZ45,""),"")</f>
        <v/>
      </c>
      <c r="GA47" s="267" t="str">
        <f xml:space="preserve">                    IF(AND((GA$44                                  -Sheep!$N$252                               )&gt;(GA$44-GB$44),(GA$44                                  -Sheep!$N$252                                )&lt;=0),"Born","")
&amp;                   IF(AND((GA$44-Sheep!$R$355-Sheep!$N$252                                )&gt;(GA$44-GB$44),(GA$44-Sheep!$R$355-Sheep!$N$252                                )&lt;=0),"WeanStd","")
&amp;                   IF(AND((GA$44-Sheep!$R$356-Sheep!$N$252                                )&gt;(GA$44-GB$44),(GA$44-Sheep!$R$356-Sheep!$N$252                                )&lt;=0),"WeanAlt1","")
&amp;                   IF(AND((GA$44-Sheep!$R$357-Sheep!$N$252                                )&gt;(GA$44-GB$44),(GA$44-Sheep!$R$357-Sheep!$N$252                                )&lt;=0),"WeanAlt2","")
&amp;IFERROR(IF(AND((GA$44-GA46                                                                                     )&gt;(GA$44-GB$44),(GA$44-GA46                                                                                     )&lt;=0),"Join-"    &amp;GA45,""),"")
&amp;IFERROR(IF(AND((GA$44-GA46-INDEX(Sheep!$V$362:$V$369,GA45,1))&gt;(GA$44-GB$44),(GA$44-GA46-INDEX(Sheep!$V$362:$V$369,GA45,1))&lt;=0),"Scan-"  &amp;GA45,""),"")
&amp;IFERROR(IF(AND((GA$44-GA46-150                                                                            )&gt;(GA$44-GB$44),(GA$44-GA46-150                                                                             )&lt;=0),"Birth-" &amp;GA45,""),"")
&amp;IFERROR(IF(AND((GA$44-GA46-150-Sheep!$R$355                                           )&gt;(GA$44-GB$44),(GA$44-GA46-150-Sheep!$R$355                                            )&lt;=0),"Wean-"&amp;GA45,""),"")
&amp;IFERROR(IF(AND((GA$44-GA46-150-Sheep!$R$356                                           )&gt;(GA$44-GB$44),(GA$44-GA46-150-Sheep!$R$356                                            )&lt;=0),"Alt1-"   &amp;GA45,""),"")
&amp;IFERROR(IF(AND((GA$44-GA46-150-Sheep!$R$357                                           )&gt;(GA$44-GB$44),(GA$44-GA46-150-Sheep!$R$357                                            )&lt;=0),"Alt2-"   &amp;GA45,""),"")</f>
        <v/>
      </c>
      <c r="GB47" s="267" t="str">
        <f xml:space="preserve">                    IF(AND((GB$44                                  -Sheep!$N$252                               )&gt;(GB$44-GC$44),(GB$44                                  -Sheep!$N$252                                )&lt;=0),"Born","")
&amp;                   IF(AND((GB$44-Sheep!$R$355-Sheep!$N$252                                )&gt;(GB$44-GC$44),(GB$44-Sheep!$R$355-Sheep!$N$252                                )&lt;=0),"WeanStd","")
&amp;                   IF(AND((GB$44-Sheep!$R$356-Sheep!$N$252                                )&gt;(GB$44-GC$44),(GB$44-Sheep!$R$356-Sheep!$N$252                                )&lt;=0),"WeanAlt1","")
&amp;                   IF(AND((GB$44-Sheep!$R$357-Sheep!$N$252                                )&gt;(GB$44-GC$44),(GB$44-Sheep!$R$357-Sheep!$N$252                                )&lt;=0),"WeanAlt2","")
&amp;IFERROR(IF(AND((GB$44-GB46                                                                                     )&gt;(GB$44-GC$44),(GB$44-GB46                                                                                     )&lt;=0),"Join-"    &amp;GB45,""),"")
&amp;IFERROR(IF(AND((GB$44-GB46-INDEX(Sheep!$V$362:$V$369,GB45,1))&gt;(GB$44-GC$44),(GB$44-GB46-INDEX(Sheep!$V$362:$V$369,GB45,1))&lt;=0),"Scan-"  &amp;GB45,""),"")
&amp;IFERROR(IF(AND((GB$44-GB46-150                                                                            )&gt;(GB$44-GC$44),(GB$44-GB46-150                                                                             )&lt;=0),"Birth-" &amp;GB45,""),"")
&amp;IFERROR(IF(AND((GB$44-GB46-150-Sheep!$R$355                                           )&gt;(GB$44-GC$44),(GB$44-GB46-150-Sheep!$R$355                                            )&lt;=0),"Wean-"&amp;GB45,""),"")
&amp;IFERROR(IF(AND((GB$44-GB46-150-Sheep!$R$356                                           )&gt;(GB$44-GC$44),(GB$44-GB46-150-Sheep!$R$356                                            )&lt;=0),"Alt1-"   &amp;GB45,""),"")
&amp;IFERROR(IF(AND((GB$44-GB46-150-Sheep!$R$357                                           )&gt;(GB$44-GC$44),(GB$44-GB46-150-Sheep!$R$357                                            )&lt;=0),"Alt2-"   &amp;GB45,""),"")</f>
        <v>Birth-3</v>
      </c>
      <c r="GC47" s="267" t="str">
        <f xml:space="preserve">                    IF(AND((GC$44                                  -Sheep!$N$252                               )&gt;(GC$44-GD$44),(GC$44                                  -Sheep!$N$252                                )&lt;=0),"Born","")
&amp;                   IF(AND((GC$44-Sheep!$R$355-Sheep!$N$252                                )&gt;(GC$44-GD$44),(GC$44-Sheep!$R$355-Sheep!$N$252                                )&lt;=0),"WeanStd","")
&amp;                   IF(AND((GC$44-Sheep!$R$356-Sheep!$N$252                                )&gt;(GC$44-GD$44),(GC$44-Sheep!$R$356-Sheep!$N$252                                )&lt;=0),"WeanAlt1","")
&amp;                   IF(AND((GC$44-Sheep!$R$357-Sheep!$N$252                                )&gt;(GC$44-GD$44),(GC$44-Sheep!$R$357-Sheep!$N$252                                )&lt;=0),"WeanAlt2","")
&amp;IFERROR(IF(AND((GC$44-GC46                                                                                     )&gt;(GC$44-GD$44),(GC$44-GC46                                                                                     )&lt;=0),"Join-"    &amp;GC45,""),"")
&amp;IFERROR(IF(AND((GC$44-GC46-INDEX(Sheep!$V$362:$V$369,GC45,1))&gt;(GC$44-GD$44),(GC$44-GC46-INDEX(Sheep!$V$362:$V$369,GC45,1))&lt;=0),"Scan-"  &amp;GC45,""),"")
&amp;IFERROR(IF(AND((GC$44-GC46-150                                                                            )&gt;(GC$44-GD$44),(GC$44-GC46-150                                                                             )&lt;=0),"Birth-" &amp;GC45,""),"")
&amp;IFERROR(IF(AND((GC$44-GC46-150-Sheep!$R$355                                           )&gt;(GC$44-GD$44),(GC$44-GC46-150-Sheep!$R$355                                            )&lt;=0),"Wean-"&amp;GC45,""),"")
&amp;IFERROR(IF(AND((GC$44-GC46-150-Sheep!$R$356                                           )&gt;(GC$44-GD$44),(GC$44-GC46-150-Sheep!$R$356                                            )&lt;=0),"Alt1-"   &amp;GC45,""),"")
&amp;IFERROR(IF(AND((GC$44-GC46-150-Sheep!$R$357                                           )&gt;(GC$44-GD$44),(GC$44-GC46-150-Sheep!$R$357                                            )&lt;=0),"Alt2-"   &amp;GC45,""),"")</f>
        <v/>
      </c>
      <c r="GD47" s="267" t="str">
        <f xml:space="preserve">                    IF(AND((GD$44                                  -Sheep!$N$252                               )&gt;(GD$44-GE$44),(GD$44                                  -Sheep!$N$252                                )&lt;=0),"Born","")
&amp;                   IF(AND((GD$44-Sheep!$R$355-Sheep!$N$252                                )&gt;(GD$44-GE$44),(GD$44-Sheep!$R$355-Sheep!$N$252                                )&lt;=0),"WeanStd","")
&amp;                   IF(AND((GD$44-Sheep!$R$356-Sheep!$N$252                                )&gt;(GD$44-GE$44),(GD$44-Sheep!$R$356-Sheep!$N$252                                )&lt;=0),"WeanAlt1","")
&amp;                   IF(AND((GD$44-Sheep!$R$357-Sheep!$N$252                                )&gt;(GD$44-GE$44),(GD$44-Sheep!$R$357-Sheep!$N$252                                )&lt;=0),"WeanAlt2","")
&amp;IFERROR(IF(AND((GD$44-GD46                                                                                     )&gt;(GD$44-GE$44),(GD$44-GD46                                                                                     )&lt;=0),"Join-"    &amp;GD45,""),"")
&amp;IFERROR(IF(AND((GD$44-GD46-INDEX(Sheep!$V$362:$V$369,GD45,1))&gt;(GD$44-GE$44),(GD$44-GD46-INDEX(Sheep!$V$362:$V$369,GD45,1))&lt;=0),"Scan-"  &amp;GD45,""),"")
&amp;IFERROR(IF(AND((GD$44-GD46-150                                                                            )&gt;(GD$44-GE$44),(GD$44-GD46-150                                                                             )&lt;=0),"Birth-" &amp;GD45,""),"")
&amp;IFERROR(IF(AND((GD$44-GD46-150-Sheep!$R$355                                           )&gt;(GD$44-GE$44),(GD$44-GD46-150-Sheep!$R$355                                            )&lt;=0),"Wean-"&amp;GD45,""),"")
&amp;IFERROR(IF(AND((GD$44-GD46-150-Sheep!$R$356                                           )&gt;(GD$44-GE$44),(GD$44-GD46-150-Sheep!$R$356                                            )&lt;=0),"Alt1-"   &amp;GD45,""),"")
&amp;IFERROR(IF(AND((GD$44-GD46-150-Sheep!$R$357                                           )&gt;(GD$44-GE$44),(GD$44-GD46-150-Sheep!$R$357                                            )&lt;=0),"Alt2-"   &amp;GD45,""),"")</f>
        <v/>
      </c>
      <c r="GE47" s="267" t="str">
        <f xml:space="preserve">                    IF(AND((GE$44                                  -Sheep!$N$252                               )&gt;(GE$44-GF$44),(GE$44                                  -Sheep!$N$252                                )&lt;=0),"Born","")
&amp;                   IF(AND((GE$44-Sheep!$R$355-Sheep!$N$252                                )&gt;(GE$44-GF$44),(GE$44-Sheep!$R$355-Sheep!$N$252                                )&lt;=0),"WeanStd","")
&amp;                   IF(AND((GE$44-Sheep!$R$356-Sheep!$N$252                                )&gt;(GE$44-GF$44),(GE$44-Sheep!$R$356-Sheep!$N$252                                )&lt;=0),"WeanAlt1","")
&amp;                   IF(AND((GE$44-Sheep!$R$357-Sheep!$N$252                                )&gt;(GE$44-GF$44),(GE$44-Sheep!$R$357-Sheep!$N$252                                )&lt;=0),"WeanAlt2","")
&amp;IFERROR(IF(AND((GE$44-GE46                                                                                     )&gt;(GE$44-GF$44),(GE$44-GE46                                                                                     )&lt;=0),"Join-"    &amp;GE45,""),"")
&amp;IFERROR(IF(AND((GE$44-GE46-INDEX(Sheep!$V$362:$V$369,GE45,1))&gt;(GE$44-GF$44),(GE$44-GE46-INDEX(Sheep!$V$362:$V$369,GE45,1))&lt;=0),"Scan-"  &amp;GE45,""),"")
&amp;IFERROR(IF(AND((GE$44-GE46-150                                                                            )&gt;(GE$44-GF$44),(GE$44-GE46-150                                                                             )&lt;=0),"Birth-" &amp;GE45,""),"")
&amp;IFERROR(IF(AND((GE$44-GE46-150-Sheep!$R$355                                           )&gt;(GE$44-GF$44),(GE$44-GE46-150-Sheep!$R$355                                            )&lt;=0),"Wean-"&amp;GE45,""),"")
&amp;IFERROR(IF(AND((GE$44-GE46-150-Sheep!$R$356                                           )&gt;(GE$44-GF$44),(GE$44-GE46-150-Sheep!$R$356                                            )&lt;=0),"Alt1-"   &amp;GE45,""),"")
&amp;IFERROR(IF(AND((GE$44-GE46-150-Sheep!$R$357                                           )&gt;(GE$44-GF$44),(GE$44-GE46-150-Sheep!$R$357                                            )&lt;=0),"Alt2-"   &amp;GE45,""),"")</f>
        <v/>
      </c>
      <c r="GF47" s="267" t="str">
        <f xml:space="preserve">                    IF(AND((GF$44                                  -Sheep!$N$252                               )&gt;(GF$44-GG$44),(GF$44                                  -Sheep!$N$252                                )&lt;=0),"Born","")
&amp;                   IF(AND((GF$44-Sheep!$R$355-Sheep!$N$252                                )&gt;(GF$44-GG$44),(GF$44-Sheep!$R$355-Sheep!$N$252                                )&lt;=0),"WeanStd","")
&amp;                   IF(AND((GF$44-Sheep!$R$356-Sheep!$N$252                                )&gt;(GF$44-GG$44),(GF$44-Sheep!$R$356-Sheep!$N$252                                )&lt;=0),"WeanAlt1","")
&amp;                   IF(AND((GF$44-Sheep!$R$357-Sheep!$N$252                                )&gt;(GF$44-GG$44),(GF$44-Sheep!$R$357-Sheep!$N$252                                )&lt;=0),"WeanAlt2","")
&amp;IFERROR(IF(AND((GF$44-GF46                                                                                     )&gt;(GF$44-GG$44),(GF$44-GF46                                                                                     )&lt;=0),"Join-"    &amp;GF45,""),"")
&amp;IFERROR(IF(AND((GF$44-GF46-INDEX(Sheep!$V$362:$V$369,GF45,1))&gt;(GF$44-GG$44),(GF$44-GF46-INDEX(Sheep!$V$362:$V$369,GF45,1))&lt;=0),"Scan-"  &amp;GF45,""),"")
&amp;IFERROR(IF(AND((GF$44-GF46-150                                                                            )&gt;(GF$44-GG$44),(GF$44-GF46-150                                                                             )&lt;=0),"Birth-" &amp;GF45,""),"")
&amp;IFERROR(IF(AND((GF$44-GF46-150-Sheep!$R$355                                           )&gt;(GF$44-GG$44),(GF$44-GF46-150-Sheep!$R$355                                            )&lt;=0),"Wean-"&amp;GF45,""),"")
&amp;IFERROR(IF(AND((GF$44-GF46-150-Sheep!$R$356                                           )&gt;(GF$44-GG$44),(GF$44-GF46-150-Sheep!$R$356                                            )&lt;=0),"Alt1-"   &amp;GF45,""),"")
&amp;IFERROR(IF(AND((GF$44-GF46-150-Sheep!$R$357                                           )&gt;(GF$44-GG$44),(GF$44-GF46-150-Sheep!$R$357                                            )&lt;=0),"Alt2-"   &amp;GF45,""),"")</f>
        <v/>
      </c>
      <c r="GG47" s="267" t="str">
        <f xml:space="preserve">                    IF(AND((GG$44                                  -Sheep!$N$252                               )&gt;(GG$44-GH$44),(GG$44                                  -Sheep!$N$252                                )&lt;=0),"Born","")
&amp;                   IF(AND((GG$44-Sheep!$R$355-Sheep!$N$252                                )&gt;(GG$44-GH$44),(GG$44-Sheep!$R$355-Sheep!$N$252                                )&lt;=0),"WeanStd","")
&amp;                   IF(AND((GG$44-Sheep!$R$356-Sheep!$N$252                                )&gt;(GG$44-GH$44),(GG$44-Sheep!$R$356-Sheep!$N$252                                )&lt;=0),"WeanAlt1","")
&amp;                   IF(AND((GG$44-Sheep!$R$357-Sheep!$N$252                                )&gt;(GG$44-GH$44),(GG$44-Sheep!$R$357-Sheep!$N$252                                )&lt;=0),"WeanAlt2","")
&amp;IFERROR(IF(AND((GG$44-GG46                                                                                     )&gt;(GG$44-GH$44),(GG$44-GG46                                                                                     )&lt;=0),"Join-"    &amp;GG45,""),"")
&amp;IFERROR(IF(AND((GG$44-GG46-INDEX(Sheep!$V$362:$V$369,GG45,1))&gt;(GG$44-GH$44),(GG$44-GG46-INDEX(Sheep!$V$362:$V$369,GG45,1))&lt;=0),"Scan-"  &amp;GG45,""),"")
&amp;IFERROR(IF(AND((GG$44-GG46-150                                                                            )&gt;(GG$44-GH$44),(GG$44-GG46-150                                                                             )&lt;=0),"Birth-" &amp;GG45,""),"")
&amp;IFERROR(IF(AND((GG$44-GG46-150-Sheep!$R$355                                           )&gt;(GG$44-GH$44),(GG$44-GG46-150-Sheep!$R$355                                            )&lt;=0),"Wean-"&amp;GG45,""),"")
&amp;IFERROR(IF(AND((GG$44-GG46-150-Sheep!$R$356                                           )&gt;(GG$44-GH$44),(GG$44-GG46-150-Sheep!$R$356                                            )&lt;=0),"Alt1-"   &amp;GG45,""),"")
&amp;IFERROR(IF(AND((GG$44-GG46-150-Sheep!$R$357                                           )&gt;(GG$44-GH$44),(GG$44-GG46-150-Sheep!$R$357                                            )&lt;=0),"Alt2-"   &amp;GG45,""),"")</f>
        <v/>
      </c>
      <c r="GH47" s="267" t="str">
        <f xml:space="preserve">                    IF(AND((GH$44                                  -Sheep!$N$252                               )&gt;(GH$44-GI$44),(GH$44                                  -Sheep!$N$252                                )&lt;=0),"Born","")
&amp;                   IF(AND((GH$44-Sheep!$R$355-Sheep!$N$252                                )&gt;(GH$44-GI$44),(GH$44-Sheep!$R$355-Sheep!$N$252                                )&lt;=0),"WeanStd","")
&amp;                   IF(AND((GH$44-Sheep!$R$356-Sheep!$N$252                                )&gt;(GH$44-GI$44),(GH$44-Sheep!$R$356-Sheep!$N$252                                )&lt;=0),"WeanAlt1","")
&amp;                   IF(AND((GH$44-Sheep!$R$357-Sheep!$N$252                                )&gt;(GH$44-GI$44),(GH$44-Sheep!$R$357-Sheep!$N$252                                )&lt;=0),"WeanAlt2","")
&amp;IFERROR(IF(AND((GH$44-GH46                                                                                     )&gt;(GH$44-GI$44),(GH$44-GH46                                                                                     )&lt;=0),"Join-"    &amp;GH45,""),"")
&amp;IFERROR(IF(AND((GH$44-GH46-INDEX(Sheep!$V$362:$V$369,GH45,1))&gt;(GH$44-GI$44),(GH$44-GH46-INDEX(Sheep!$V$362:$V$369,GH45,1))&lt;=0),"Scan-"  &amp;GH45,""),"")
&amp;IFERROR(IF(AND((GH$44-GH46-150                                                                            )&gt;(GH$44-GI$44),(GH$44-GH46-150                                                                             )&lt;=0),"Birth-" &amp;GH45,""),"")
&amp;IFERROR(IF(AND((GH$44-GH46-150-Sheep!$R$355                                           )&gt;(GH$44-GI$44),(GH$44-GH46-150-Sheep!$R$355                                            )&lt;=0),"Wean-"&amp;GH45,""),"")
&amp;IFERROR(IF(AND((GH$44-GH46-150-Sheep!$R$356                                           )&gt;(GH$44-GI$44),(GH$44-GH46-150-Sheep!$R$356                                            )&lt;=0),"Alt1-"   &amp;GH45,""),"")
&amp;IFERROR(IF(AND((GH$44-GH46-150-Sheep!$R$357                                           )&gt;(GH$44-GI$44),(GH$44-GH46-150-Sheep!$R$357                                            )&lt;=0),"Alt2-"   &amp;GH45,""),"")</f>
        <v/>
      </c>
      <c r="GI47" s="267" t="str">
        <f xml:space="preserve">                    IF(AND((GI$44                                  -Sheep!$N$252                               )&gt;(GI$44-GJ$44),(GI$44                                  -Sheep!$N$252                                )&lt;=0),"Born","")
&amp;                   IF(AND((GI$44-Sheep!$R$355-Sheep!$N$252                                )&gt;(GI$44-GJ$44),(GI$44-Sheep!$R$355-Sheep!$N$252                                )&lt;=0),"WeanStd","")
&amp;                   IF(AND((GI$44-Sheep!$R$356-Sheep!$N$252                                )&gt;(GI$44-GJ$44),(GI$44-Sheep!$R$356-Sheep!$N$252                                )&lt;=0),"WeanAlt1","")
&amp;                   IF(AND((GI$44-Sheep!$R$357-Sheep!$N$252                                )&gt;(GI$44-GJ$44),(GI$44-Sheep!$R$357-Sheep!$N$252                                )&lt;=0),"WeanAlt2","")
&amp;IFERROR(IF(AND((GI$44-GI46                                                                                     )&gt;(GI$44-GJ$44),(GI$44-GI46                                                                                     )&lt;=0),"Join-"    &amp;GI45,""),"")
&amp;IFERROR(IF(AND((GI$44-GI46-INDEX(Sheep!$V$362:$V$369,GI45,1))&gt;(GI$44-GJ$44),(GI$44-GI46-INDEX(Sheep!$V$362:$V$369,GI45,1))&lt;=0),"Scan-"  &amp;GI45,""),"")
&amp;IFERROR(IF(AND((GI$44-GI46-150                                                                            )&gt;(GI$44-GJ$44),(GI$44-GI46-150                                                                             )&lt;=0),"Birth-" &amp;GI45,""),"")
&amp;IFERROR(IF(AND((GI$44-GI46-150-Sheep!$R$355                                           )&gt;(GI$44-GJ$44),(GI$44-GI46-150-Sheep!$R$355                                            )&lt;=0),"Wean-"&amp;GI45,""),"")
&amp;IFERROR(IF(AND((GI$44-GI46-150-Sheep!$R$356                                           )&gt;(GI$44-GJ$44),(GI$44-GI46-150-Sheep!$R$356                                            )&lt;=0),"Alt1-"   &amp;GI45,""),"")
&amp;IFERROR(IF(AND((GI$44-GI46-150-Sheep!$R$357                                           )&gt;(GI$44-GJ$44),(GI$44-GI46-150-Sheep!$R$357                                            )&lt;=0),"Alt2-"   &amp;GI45,""),"")</f>
        <v/>
      </c>
      <c r="GJ47" s="267" t="str">
        <f xml:space="preserve">                    IF(AND((GJ$44                                  -Sheep!$N$252                               )&gt;(GJ$44-GK$44),(GJ$44                                  -Sheep!$N$252                                )&lt;=0),"Born","")
&amp;                   IF(AND((GJ$44-Sheep!$R$355-Sheep!$N$252                                )&gt;(GJ$44-GK$44),(GJ$44-Sheep!$R$355-Sheep!$N$252                                )&lt;=0),"WeanStd","")
&amp;                   IF(AND((GJ$44-Sheep!$R$356-Sheep!$N$252                                )&gt;(GJ$44-GK$44),(GJ$44-Sheep!$R$356-Sheep!$N$252                                )&lt;=0),"WeanAlt1","")
&amp;                   IF(AND((GJ$44-Sheep!$R$357-Sheep!$N$252                                )&gt;(GJ$44-GK$44),(GJ$44-Sheep!$R$357-Sheep!$N$252                                )&lt;=0),"WeanAlt2","")
&amp;IFERROR(IF(AND((GJ$44-GJ46                                                                                     )&gt;(GJ$44-GK$44),(GJ$44-GJ46                                                                                     )&lt;=0),"Join-"    &amp;GJ45,""),"")
&amp;IFERROR(IF(AND((GJ$44-GJ46-INDEX(Sheep!$V$362:$V$369,GJ45,1))&gt;(GJ$44-GK$44),(GJ$44-GJ46-INDEX(Sheep!$V$362:$V$369,GJ45,1))&lt;=0),"Scan-"  &amp;GJ45,""),"")
&amp;IFERROR(IF(AND((GJ$44-GJ46-150                                                                            )&gt;(GJ$44-GK$44),(GJ$44-GJ46-150                                                                             )&lt;=0),"Birth-" &amp;GJ45,""),"")
&amp;IFERROR(IF(AND((GJ$44-GJ46-150-Sheep!$R$355                                           )&gt;(GJ$44-GK$44),(GJ$44-GJ46-150-Sheep!$R$355                                            )&lt;=0),"Wean-"&amp;GJ45,""),"")
&amp;IFERROR(IF(AND((GJ$44-GJ46-150-Sheep!$R$356                                           )&gt;(GJ$44-GK$44),(GJ$44-GJ46-150-Sheep!$R$356                                            )&lt;=0),"Alt1-"   &amp;GJ45,""),"")
&amp;IFERROR(IF(AND((GJ$44-GJ46-150-Sheep!$R$357                                           )&gt;(GJ$44-GK$44),(GJ$44-GJ46-150-Sheep!$R$357                                            )&lt;=0),"Alt2-"   &amp;GJ45,""),"")</f>
        <v/>
      </c>
      <c r="GK47" s="267" t="str">
        <f xml:space="preserve">                    IF(AND((GK$44                                  -Sheep!$N$252                               )&gt;(GK$44-GL$44),(GK$44                                  -Sheep!$N$252                                )&lt;=0),"Born","")
&amp;                   IF(AND((GK$44-Sheep!$R$355-Sheep!$N$252                                )&gt;(GK$44-GL$44),(GK$44-Sheep!$R$355-Sheep!$N$252                                )&lt;=0),"WeanStd","")
&amp;                   IF(AND((GK$44-Sheep!$R$356-Sheep!$N$252                                )&gt;(GK$44-GL$44),(GK$44-Sheep!$R$356-Sheep!$N$252                                )&lt;=0),"WeanAlt1","")
&amp;                   IF(AND((GK$44-Sheep!$R$357-Sheep!$N$252                                )&gt;(GK$44-GL$44),(GK$44-Sheep!$R$357-Sheep!$N$252                                )&lt;=0),"WeanAlt2","")
&amp;IFERROR(IF(AND((GK$44-GK46                                                                                     )&gt;(GK$44-GL$44),(GK$44-GK46                                                                                     )&lt;=0),"Join-"    &amp;GK45,""),"")
&amp;IFERROR(IF(AND((GK$44-GK46-INDEX(Sheep!$V$362:$V$369,GK45,1))&gt;(GK$44-GL$44),(GK$44-GK46-INDEX(Sheep!$V$362:$V$369,GK45,1))&lt;=0),"Scan-"  &amp;GK45,""),"")
&amp;IFERROR(IF(AND((GK$44-GK46-150                                                                            )&gt;(GK$44-GL$44),(GK$44-GK46-150                                                                             )&lt;=0),"Birth-" &amp;GK45,""),"")
&amp;IFERROR(IF(AND((GK$44-GK46-150-Sheep!$R$355                                           )&gt;(GK$44-GL$44),(GK$44-GK46-150-Sheep!$R$355                                            )&lt;=0),"Wean-"&amp;GK45,""),"")
&amp;IFERROR(IF(AND((GK$44-GK46-150-Sheep!$R$356                                           )&gt;(GK$44-GL$44),(GK$44-GK46-150-Sheep!$R$356                                            )&lt;=0),"Alt1-"   &amp;GK45,""),"")
&amp;IFERROR(IF(AND((GK$44-GK46-150-Sheep!$R$357                                           )&gt;(GK$44-GL$44),(GK$44-GK46-150-Sheep!$R$357                                            )&lt;=0),"Alt2-"   &amp;GK45,""),"")</f>
        <v/>
      </c>
      <c r="GL47" s="267" t="str">
        <f xml:space="preserve">                    IF(AND((GL$44                                  -Sheep!$N$252                               )&gt;(GL$44-GM$44),(GL$44                                  -Sheep!$N$252                                )&lt;=0),"Born","")
&amp;                   IF(AND((GL$44-Sheep!$R$355-Sheep!$N$252                                )&gt;(GL$44-GM$44),(GL$44-Sheep!$R$355-Sheep!$N$252                                )&lt;=0),"WeanStd","")
&amp;                   IF(AND((GL$44-Sheep!$R$356-Sheep!$N$252                                )&gt;(GL$44-GM$44),(GL$44-Sheep!$R$356-Sheep!$N$252                                )&lt;=0),"WeanAlt1","")
&amp;                   IF(AND((GL$44-Sheep!$R$357-Sheep!$N$252                                )&gt;(GL$44-GM$44),(GL$44-Sheep!$R$357-Sheep!$N$252                                )&lt;=0),"WeanAlt2","")
&amp;IFERROR(IF(AND((GL$44-GL46                                                                                     )&gt;(GL$44-GM$44),(GL$44-GL46                                                                                     )&lt;=0),"Join-"    &amp;GL45,""),"")
&amp;IFERROR(IF(AND((GL$44-GL46-INDEX(Sheep!$V$362:$V$369,GL45,1))&gt;(GL$44-GM$44),(GL$44-GL46-INDEX(Sheep!$V$362:$V$369,GL45,1))&lt;=0),"Scan-"  &amp;GL45,""),"")
&amp;IFERROR(IF(AND((GL$44-GL46-150                                                                            )&gt;(GL$44-GM$44),(GL$44-GL46-150                                                                             )&lt;=0),"Birth-" &amp;GL45,""),"")
&amp;IFERROR(IF(AND((GL$44-GL46-150-Sheep!$R$355                                           )&gt;(GL$44-GM$44),(GL$44-GL46-150-Sheep!$R$355                                            )&lt;=0),"Wean-"&amp;GL45,""),"")
&amp;IFERROR(IF(AND((GL$44-GL46-150-Sheep!$R$356                                           )&gt;(GL$44-GM$44),(GL$44-GL46-150-Sheep!$R$356                                            )&lt;=0),"Alt1-"   &amp;GL45,""),"")
&amp;IFERROR(IF(AND((GL$44-GL46-150-Sheep!$R$357                                           )&gt;(GL$44-GM$44),(GL$44-GL46-150-Sheep!$R$357                                            )&lt;=0),"Alt2-"   &amp;GL45,""),"")</f>
        <v/>
      </c>
      <c r="GM47" s="267" t="str">
        <f xml:space="preserve">                    IF(AND((GM$44                                  -Sheep!$N$252                               )&gt;(GM$44-GN$44),(GM$44                                  -Sheep!$N$252                                )&lt;=0),"Born","")
&amp;                   IF(AND((GM$44-Sheep!$R$355-Sheep!$N$252                                )&gt;(GM$44-GN$44),(GM$44-Sheep!$R$355-Sheep!$N$252                                )&lt;=0),"WeanStd","")
&amp;                   IF(AND((GM$44-Sheep!$R$356-Sheep!$N$252                                )&gt;(GM$44-GN$44),(GM$44-Sheep!$R$356-Sheep!$N$252                                )&lt;=0),"WeanAlt1","")
&amp;                   IF(AND((GM$44-Sheep!$R$357-Sheep!$N$252                                )&gt;(GM$44-GN$44),(GM$44-Sheep!$R$357-Sheep!$N$252                                )&lt;=0),"WeanAlt2","")
&amp;IFERROR(IF(AND((GM$44-GM46                                                                                     )&gt;(GM$44-GN$44),(GM$44-GM46                                                                                     )&lt;=0),"Join-"    &amp;GM45,""),"")
&amp;IFERROR(IF(AND((GM$44-GM46-INDEX(Sheep!$V$362:$V$369,GM45,1))&gt;(GM$44-GN$44),(GM$44-GM46-INDEX(Sheep!$V$362:$V$369,GM45,1))&lt;=0),"Scan-"  &amp;GM45,""),"")
&amp;IFERROR(IF(AND((GM$44-GM46-150                                                                            )&gt;(GM$44-GN$44),(GM$44-GM46-150                                                                             )&lt;=0),"Birth-" &amp;GM45,""),"")
&amp;IFERROR(IF(AND((GM$44-GM46-150-Sheep!$R$355                                           )&gt;(GM$44-GN$44),(GM$44-GM46-150-Sheep!$R$355                                            )&lt;=0),"Wean-"&amp;GM45,""),"")
&amp;IFERROR(IF(AND((GM$44-GM46-150-Sheep!$R$356                                           )&gt;(GM$44-GN$44),(GM$44-GM46-150-Sheep!$R$356                                            )&lt;=0),"Alt1-"   &amp;GM45,""),"")
&amp;IFERROR(IF(AND((GM$44-GM46-150-Sheep!$R$357                                           )&gt;(GM$44-GN$44),(GM$44-GM46-150-Sheep!$R$357                                            )&lt;=0),"Alt2-"   &amp;GM45,""),"")</f>
        <v/>
      </c>
      <c r="GN47" s="267" t="str">
        <f xml:space="preserve">                    IF(AND((GN$44                                  -Sheep!$N$252                               )&gt;(GN$44-GO$44),(GN$44                                  -Sheep!$N$252                                )&lt;=0),"Born","")
&amp;                   IF(AND((GN$44-Sheep!$R$355-Sheep!$N$252                                )&gt;(GN$44-GO$44),(GN$44-Sheep!$R$355-Sheep!$N$252                                )&lt;=0),"WeanStd","")
&amp;                   IF(AND((GN$44-Sheep!$R$356-Sheep!$N$252                                )&gt;(GN$44-GO$44),(GN$44-Sheep!$R$356-Sheep!$N$252                                )&lt;=0),"WeanAlt1","")
&amp;                   IF(AND((GN$44-Sheep!$R$357-Sheep!$N$252                                )&gt;(GN$44-GO$44),(GN$44-Sheep!$R$357-Sheep!$N$252                                )&lt;=0),"WeanAlt2","")
&amp;IFERROR(IF(AND((GN$44-GN46                                                                                     )&gt;(GN$44-GO$44),(GN$44-GN46                                                                                     )&lt;=0),"Join-"    &amp;GN45,""),"")
&amp;IFERROR(IF(AND((GN$44-GN46-INDEX(Sheep!$V$362:$V$369,GN45,1))&gt;(GN$44-GO$44),(GN$44-GN46-INDEX(Sheep!$V$362:$V$369,GN45,1))&lt;=0),"Scan-"  &amp;GN45,""),"")
&amp;IFERROR(IF(AND((GN$44-GN46-150                                                                            )&gt;(GN$44-GO$44),(GN$44-GN46-150                                                                             )&lt;=0),"Birth-" &amp;GN45,""),"")
&amp;IFERROR(IF(AND((GN$44-GN46-150-Sheep!$R$355                                           )&gt;(GN$44-GO$44),(GN$44-GN46-150-Sheep!$R$355                                            )&lt;=0),"Wean-"&amp;GN45,""),"")
&amp;IFERROR(IF(AND((GN$44-GN46-150-Sheep!$R$356                                           )&gt;(GN$44-GO$44),(GN$44-GN46-150-Sheep!$R$356                                            )&lt;=0),"Alt1-"   &amp;GN45,""),"")
&amp;IFERROR(IF(AND((GN$44-GN46-150-Sheep!$R$357                                           )&gt;(GN$44-GO$44),(GN$44-GN46-150-Sheep!$R$357                                            )&lt;=0),"Alt2-"   &amp;GN45,""),"")</f>
        <v/>
      </c>
      <c r="GO47" s="267" t="str">
        <f xml:space="preserve">                    IF(AND((GO$44                                  -Sheep!$N$252                               )&gt;(GO$44-GP$44),(GO$44                                  -Sheep!$N$252                                )&lt;=0),"Born","")
&amp;                   IF(AND((GO$44-Sheep!$R$355-Sheep!$N$252                                )&gt;(GO$44-GP$44),(GO$44-Sheep!$R$355-Sheep!$N$252                                )&lt;=0),"WeanStd","")
&amp;                   IF(AND((GO$44-Sheep!$R$356-Sheep!$N$252                                )&gt;(GO$44-GP$44),(GO$44-Sheep!$R$356-Sheep!$N$252                                )&lt;=0),"WeanAlt1","")
&amp;                   IF(AND((GO$44-Sheep!$R$357-Sheep!$N$252                                )&gt;(GO$44-GP$44),(GO$44-Sheep!$R$357-Sheep!$N$252                                )&lt;=0),"WeanAlt2","")
&amp;IFERROR(IF(AND((GO$44-GO46                                                                                     )&gt;(GO$44-GP$44),(GO$44-GO46                                                                                     )&lt;=0),"Join-"    &amp;GO45,""),"")
&amp;IFERROR(IF(AND((GO$44-GO46-INDEX(Sheep!$V$362:$V$369,GO45,1))&gt;(GO$44-GP$44),(GO$44-GO46-INDEX(Sheep!$V$362:$V$369,GO45,1))&lt;=0),"Scan-"  &amp;GO45,""),"")
&amp;IFERROR(IF(AND((GO$44-GO46-150                                                                            )&gt;(GO$44-GP$44),(GO$44-GO46-150                                                                             )&lt;=0),"Birth-" &amp;GO45,""),"")
&amp;IFERROR(IF(AND((GO$44-GO46-150-Sheep!$R$355                                           )&gt;(GO$44-GP$44),(GO$44-GO46-150-Sheep!$R$355                                            )&lt;=0),"Wean-"&amp;GO45,""),"")
&amp;IFERROR(IF(AND((GO$44-GO46-150-Sheep!$R$356                                           )&gt;(GO$44-GP$44),(GO$44-GO46-150-Sheep!$R$356                                            )&lt;=0),"Alt1-"   &amp;GO45,""),"")
&amp;IFERROR(IF(AND((GO$44-GO46-150-Sheep!$R$357                                           )&gt;(GO$44-GP$44),(GO$44-GO46-150-Sheep!$R$357                                            )&lt;=0),"Alt2-"   &amp;GO45,""),"")</f>
        <v>Wean-3</v>
      </c>
      <c r="GP47" s="267" t="str">
        <f xml:space="preserve">                    IF(AND((GP$44                                  -Sheep!$N$252                               )&gt;(GP$44-GQ$44),(GP$44                                  -Sheep!$N$252                                )&lt;=0),"Born","")
&amp;                   IF(AND((GP$44-Sheep!$R$355-Sheep!$N$252                                )&gt;(GP$44-GQ$44),(GP$44-Sheep!$R$355-Sheep!$N$252                                )&lt;=0),"WeanStd","")
&amp;                   IF(AND((GP$44-Sheep!$R$356-Sheep!$N$252                                )&gt;(GP$44-GQ$44),(GP$44-Sheep!$R$356-Sheep!$N$252                                )&lt;=0),"WeanAlt1","")
&amp;                   IF(AND((GP$44-Sheep!$R$357-Sheep!$N$252                                )&gt;(GP$44-GQ$44),(GP$44-Sheep!$R$357-Sheep!$N$252                                )&lt;=0),"WeanAlt2","")
&amp;IFERROR(IF(AND((GP$44-GP46                                                                                     )&gt;(GP$44-GQ$44),(GP$44-GP46                                                                                     )&lt;=0),"Join-"    &amp;GP45,""),"")
&amp;IFERROR(IF(AND((GP$44-GP46-INDEX(Sheep!$V$362:$V$369,GP45,1))&gt;(GP$44-GQ$44),(GP$44-GP46-INDEX(Sheep!$V$362:$V$369,GP45,1))&lt;=0),"Scan-"  &amp;GP45,""),"")
&amp;IFERROR(IF(AND((GP$44-GP46-150                                                                            )&gt;(GP$44-GQ$44),(GP$44-GP46-150                                                                             )&lt;=0),"Birth-" &amp;GP45,""),"")
&amp;IFERROR(IF(AND((GP$44-GP46-150-Sheep!$R$355                                           )&gt;(GP$44-GQ$44),(GP$44-GP46-150-Sheep!$R$355                                            )&lt;=0),"Wean-"&amp;GP45,""),"")
&amp;IFERROR(IF(AND((GP$44-GP46-150-Sheep!$R$356                                           )&gt;(GP$44-GQ$44),(GP$44-GP46-150-Sheep!$R$356                                            )&lt;=0),"Alt1-"   &amp;GP45,""),"")
&amp;IFERROR(IF(AND((GP$44-GP46-150-Sheep!$R$357                                           )&gt;(GP$44-GQ$44),(GP$44-GP46-150-Sheep!$R$357                                            )&lt;=0),"Alt2-"   &amp;GP45,""),"")</f>
        <v/>
      </c>
      <c r="GQ47" s="267" t="str">
        <f xml:space="preserve">                    IF(AND((GQ$44                                  -Sheep!$N$252                               )&gt;(GQ$44-GR$44),(GQ$44                                  -Sheep!$N$252                                )&lt;=0),"Born","")
&amp;                   IF(AND((GQ$44-Sheep!$R$355-Sheep!$N$252                                )&gt;(GQ$44-GR$44),(GQ$44-Sheep!$R$355-Sheep!$N$252                                )&lt;=0),"WeanStd","")
&amp;                   IF(AND((GQ$44-Sheep!$R$356-Sheep!$N$252                                )&gt;(GQ$44-GR$44),(GQ$44-Sheep!$R$356-Sheep!$N$252                                )&lt;=0),"WeanAlt1","")
&amp;                   IF(AND((GQ$44-Sheep!$R$357-Sheep!$N$252                                )&gt;(GQ$44-GR$44),(GQ$44-Sheep!$R$357-Sheep!$N$252                                )&lt;=0),"WeanAlt2","")
&amp;IFERROR(IF(AND((GQ$44-GQ46                                                                                     )&gt;(GQ$44-GR$44),(GQ$44-GQ46                                                                                     )&lt;=0),"Join-"    &amp;GQ45,""),"")
&amp;IFERROR(IF(AND((GQ$44-GQ46-INDEX(Sheep!$V$362:$V$369,GQ45,1))&gt;(GQ$44-GR$44),(GQ$44-GQ46-INDEX(Sheep!$V$362:$V$369,GQ45,1))&lt;=0),"Scan-"  &amp;GQ45,""),"")
&amp;IFERROR(IF(AND((GQ$44-GQ46-150                                                                            )&gt;(GQ$44-GR$44),(GQ$44-GQ46-150                                                                             )&lt;=0),"Birth-" &amp;GQ45,""),"")
&amp;IFERROR(IF(AND((GQ$44-GQ46-150-Sheep!$R$355                                           )&gt;(GQ$44-GR$44),(GQ$44-GQ46-150-Sheep!$R$355                                            )&lt;=0),"Wean-"&amp;GQ45,""),"")
&amp;IFERROR(IF(AND((GQ$44-GQ46-150-Sheep!$R$356                                           )&gt;(GQ$44-GR$44),(GQ$44-GQ46-150-Sheep!$R$356                                            )&lt;=0),"Alt1-"   &amp;GQ45,""),"")
&amp;IFERROR(IF(AND((GQ$44-GQ46-150-Sheep!$R$357                                           )&gt;(GQ$44-GR$44),(GQ$44-GQ46-150-Sheep!$R$357                                            )&lt;=0),"Alt2-"   &amp;GQ45,""),"")</f>
        <v/>
      </c>
      <c r="GR47" s="267" t="str">
        <f xml:space="preserve">                    IF(AND((GR$44                                  -Sheep!$N$252                               )&gt;(GR$44-GS$44),(GR$44                                  -Sheep!$N$252                                )&lt;=0),"Born","")
&amp;                   IF(AND((GR$44-Sheep!$R$355-Sheep!$N$252                                )&gt;(GR$44-GS$44),(GR$44-Sheep!$R$355-Sheep!$N$252                                )&lt;=0),"WeanStd","")
&amp;                   IF(AND((GR$44-Sheep!$R$356-Sheep!$N$252                                )&gt;(GR$44-GS$44),(GR$44-Sheep!$R$356-Sheep!$N$252                                )&lt;=0),"WeanAlt1","")
&amp;                   IF(AND((GR$44-Sheep!$R$357-Sheep!$N$252                                )&gt;(GR$44-GS$44),(GR$44-Sheep!$R$357-Sheep!$N$252                                )&lt;=0),"WeanAlt2","")
&amp;IFERROR(IF(AND((GR$44-GR46                                                                                     )&gt;(GR$44-GS$44),(GR$44-GR46                                                                                     )&lt;=0),"Join-"    &amp;GR45,""),"")
&amp;IFERROR(IF(AND((GR$44-GR46-INDEX(Sheep!$V$362:$V$369,GR45,1))&gt;(GR$44-GS$44),(GR$44-GR46-INDEX(Sheep!$V$362:$V$369,GR45,1))&lt;=0),"Scan-"  &amp;GR45,""),"")
&amp;IFERROR(IF(AND((GR$44-GR46-150                                                                            )&gt;(GR$44-GS$44),(GR$44-GR46-150                                                                             )&lt;=0),"Birth-" &amp;GR45,""),"")
&amp;IFERROR(IF(AND((GR$44-GR46-150-Sheep!$R$355                                           )&gt;(GR$44-GS$44),(GR$44-GR46-150-Sheep!$R$355                                            )&lt;=0),"Wean-"&amp;GR45,""),"")
&amp;IFERROR(IF(AND((GR$44-GR46-150-Sheep!$R$356                                           )&gt;(GR$44-GS$44),(GR$44-GR46-150-Sheep!$R$356                                            )&lt;=0),"Alt1-"   &amp;GR45,""),"")
&amp;IFERROR(IF(AND((GR$44-GR46-150-Sheep!$R$357                                           )&gt;(GR$44-GS$44),(GR$44-GR46-150-Sheep!$R$357                                            )&lt;=0),"Alt2-"   &amp;GR45,""),"")</f>
        <v/>
      </c>
      <c r="GS47" s="267" t="str">
        <f xml:space="preserve">                    IF(AND((GS$44                                  -Sheep!$N$252                               )&gt;(GS$44-GT$44),(GS$44                                  -Sheep!$N$252                                )&lt;=0),"Born","")
&amp;                   IF(AND((GS$44-Sheep!$R$355-Sheep!$N$252                                )&gt;(GS$44-GT$44),(GS$44-Sheep!$R$355-Sheep!$N$252                                )&lt;=0),"WeanStd","")
&amp;                   IF(AND((GS$44-Sheep!$R$356-Sheep!$N$252                                )&gt;(GS$44-GT$44),(GS$44-Sheep!$R$356-Sheep!$N$252                                )&lt;=0),"WeanAlt1","")
&amp;                   IF(AND((GS$44-Sheep!$R$357-Sheep!$N$252                                )&gt;(GS$44-GT$44),(GS$44-Sheep!$R$357-Sheep!$N$252                                )&lt;=0),"WeanAlt2","")
&amp;IFERROR(IF(AND((GS$44-GS46                                                                                     )&gt;(GS$44-GT$44),(GS$44-GS46                                                                                     )&lt;=0),"Join-"    &amp;GS45,""),"")
&amp;IFERROR(IF(AND((GS$44-GS46-INDEX(Sheep!$V$362:$V$369,GS45,1))&gt;(GS$44-GT$44),(GS$44-GS46-INDEX(Sheep!$V$362:$V$369,GS45,1))&lt;=0),"Scan-"  &amp;GS45,""),"")
&amp;IFERROR(IF(AND((GS$44-GS46-150                                                                            )&gt;(GS$44-GT$44),(GS$44-GS46-150                                                                             )&lt;=0),"Birth-" &amp;GS45,""),"")
&amp;IFERROR(IF(AND((GS$44-GS46-150-Sheep!$R$355                                           )&gt;(GS$44-GT$44),(GS$44-GS46-150-Sheep!$R$355                                            )&lt;=0),"Wean-"&amp;GS45,""),"")
&amp;IFERROR(IF(AND((GS$44-GS46-150-Sheep!$R$356                                           )&gt;(GS$44-GT$44),(GS$44-GS46-150-Sheep!$R$356                                            )&lt;=0),"Alt1-"   &amp;GS45,""),"")
&amp;IFERROR(IF(AND((GS$44-GS46-150-Sheep!$R$357                                           )&gt;(GS$44-GT$44),(GS$44-GS46-150-Sheep!$R$357                                            )&lt;=0),"Alt2-"   &amp;GS45,""),"")</f>
        <v>Alt1-3</v>
      </c>
      <c r="GT47" s="267" t="str">
        <f xml:space="preserve">                    IF(AND((GT$44                                  -Sheep!$N$252                               )&gt;(GT$44-GU$44),(GT$44                                  -Sheep!$N$252                                )&lt;=0),"Born","")
&amp;                   IF(AND((GT$44-Sheep!$R$355-Sheep!$N$252                                )&gt;(GT$44-GU$44),(GT$44-Sheep!$R$355-Sheep!$N$252                                )&lt;=0),"WeanStd","")
&amp;                   IF(AND((GT$44-Sheep!$R$356-Sheep!$N$252                                )&gt;(GT$44-GU$44),(GT$44-Sheep!$R$356-Sheep!$N$252                                )&lt;=0),"WeanAlt1","")
&amp;                   IF(AND((GT$44-Sheep!$R$357-Sheep!$N$252                                )&gt;(GT$44-GU$44),(GT$44-Sheep!$R$357-Sheep!$N$252                                )&lt;=0),"WeanAlt2","")
&amp;IFERROR(IF(AND((GT$44-GT46                                                                                     )&gt;(GT$44-GU$44),(GT$44-GT46                                                                                     )&lt;=0),"Join-"    &amp;GT45,""),"")
&amp;IFERROR(IF(AND((GT$44-GT46-INDEX(Sheep!$V$362:$V$369,GT45,1))&gt;(GT$44-GU$44),(GT$44-GT46-INDEX(Sheep!$V$362:$V$369,GT45,1))&lt;=0),"Scan-"  &amp;GT45,""),"")
&amp;IFERROR(IF(AND((GT$44-GT46-150                                                                            )&gt;(GT$44-GU$44),(GT$44-GT46-150                                                                             )&lt;=0),"Birth-" &amp;GT45,""),"")
&amp;IFERROR(IF(AND((GT$44-GT46-150-Sheep!$R$355                                           )&gt;(GT$44-GU$44),(GT$44-GT46-150-Sheep!$R$355                                            )&lt;=0),"Wean-"&amp;GT45,""),"")
&amp;IFERROR(IF(AND((GT$44-GT46-150-Sheep!$R$356                                           )&gt;(GT$44-GU$44),(GT$44-GT46-150-Sheep!$R$356                                            )&lt;=0),"Alt1-"   &amp;GT45,""),"")
&amp;IFERROR(IF(AND((GT$44-GT46-150-Sheep!$R$357                                           )&gt;(GT$44-GU$44),(GT$44-GT46-150-Sheep!$R$357                                            )&lt;=0),"Alt2-"   &amp;GT45,""),"")</f>
        <v/>
      </c>
      <c r="GU47" s="267" t="str">
        <f xml:space="preserve">                    IF(AND((GU$44                                  -Sheep!$N$252                               )&gt;(GU$44-GV$44),(GU$44                                  -Sheep!$N$252                                )&lt;=0),"Born","")
&amp;                   IF(AND((GU$44-Sheep!$R$355-Sheep!$N$252                                )&gt;(GU$44-GV$44),(GU$44-Sheep!$R$355-Sheep!$N$252                                )&lt;=0),"WeanStd","")
&amp;                   IF(AND((GU$44-Sheep!$R$356-Sheep!$N$252                                )&gt;(GU$44-GV$44),(GU$44-Sheep!$R$356-Sheep!$N$252                                )&lt;=0),"WeanAlt1","")
&amp;                   IF(AND((GU$44-Sheep!$R$357-Sheep!$N$252                                )&gt;(GU$44-GV$44),(GU$44-Sheep!$R$357-Sheep!$N$252                                )&lt;=0),"WeanAlt2","")
&amp;IFERROR(IF(AND((GU$44-GU46                                                                                     )&gt;(GU$44-GV$44),(GU$44-GU46                                                                                     )&lt;=0),"Join-"    &amp;GU45,""),"")
&amp;IFERROR(IF(AND((GU$44-GU46-INDEX(Sheep!$V$362:$V$369,GU45,1))&gt;(GU$44-GV$44),(GU$44-GU46-INDEX(Sheep!$V$362:$V$369,GU45,1))&lt;=0),"Scan-"  &amp;GU45,""),"")
&amp;IFERROR(IF(AND((GU$44-GU46-150                                                                            )&gt;(GU$44-GV$44),(GU$44-GU46-150                                                                             )&lt;=0),"Birth-" &amp;GU45,""),"")
&amp;IFERROR(IF(AND((GU$44-GU46-150-Sheep!$R$355                                           )&gt;(GU$44-GV$44),(GU$44-GU46-150-Sheep!$R$355                                            )&lt;=0),"Wean-"&amp;GU45,""),"")
&amp;IFERROR(IF(AND((GU$44-GU46-150-Sheep!$R$356                                           )&gt;(GU$44-GV$44),(GU$44-GU46-150-Sheep!$R$356                                            )&lt;=0),"Alt1-"   &amp;GU45,""),"")
&amp;IFERROR(IF(AND((GU$44-GU46-150-Sheep!$R$357                                           )&gt;(GU$44-GV$44),(GU$44-GU46-150-Sheep!$R$357                                            )&lt;=0),"Alt2-"   &amp;GU45,""),"")</f>
        <v/>
      </c>
      <c r="GV47" s="267" t="str">
        <f xml:space="preserve">                    IF(AND((GV$44                                  -Sheep!$N$252                               )&gt;(GV$44-GW$44),(GV$44                                  -Sheep!$N$252                                )&lt;=0),"Born","")
&amp;                   IF(AND((GV$44-Sheep!$R$355-Sheep!$N$252                                )&gt;(GV$44-GW$44),(GV$44-Sheep!$R$355-Sheep!$N$252                                )&lt;=0),"WeanStd","")
&amp;                   IF(AND((GV$44-Sheep!$R$356-Sheep!$N$252                                )&gt;(GV$44-GW$44),(GV$44-Sheep!$R$356-Sheep!$N$252                                )&lt;=0),"WeanAlt1","")
&amp;                   IF(AND((GV$44-Sheep!$R$357-Sheep!$N$252                                )&gt;(GV$44-GW$44),(GV$44-Sheep!$R$357-Sheep!$N$252                                )&lt;=0),"WeanAlt2","")
&amp;IFERROR(IF(AND((GV$44-GV46                                                                                     )&gt;(GV$44-GW$44),(GV$44-GV46                                                                                     )&lt;=0),"Join-"    &amp;GV45,""),"")
&amp;IFERROR(IF(AND((GV$44-GV46-INDEX(Sheep!$V$362:$V$369,GV45,1))&gt;(GV$44-GW$44),(GV$44-GV46-INDEX(Sheep!$V$362:$V$369,GV45,1))&lt;=0),"Scan-"  &amp;GV45,""),"")
&amp;IFERROR(IF(AND((GV$44-GV46-150                                                                            )&gt;(GV$44-GW$44),(GV$44-GV46-150                                                                             )&lt;=0),"Birth-" &amp;GV45,""),"")
&amp;IFERROR(IF(AND((GV$44-GV46-150-Sheep!$R$355                                           )&gt;(GV$44-GW$44),(GV$44-GV46-150-Sheep!$R$355                                            )&lt;=0),"Wean-"&amp;GV45,""),"")
&amp;IFERROR(IF(AND((GV$44-GV46-150-Sheep!$R$356                                           )&gt;(GV$44-GW$44),(GV$44-GV46-150-Sheep!$R$356                                            )&lt;=0),"Alt1-"   &amp;GV45,""),"")
&amp;IFERROR(IF(AND((GV$44-GV46-150-Sheep!$R$357                                           )&gt;(GV$44-GW$44),(GV$44-GV46-150-Sheep!$R$357                                            )&lt;=0),"Alt2-"   &amp;GV45,""),"")</f>
        <v/>
      </c>
      <c r="GW47" s="267" t="str">
        <f xml:space="preserve">                    IF(AND((GW$44                                  -Sheep!$N$252                               )&gt;(GW$44-GX$44),(GW$44                                  -Sheep!$N$252                                )&lt;=0),"Born","")
&amp;                   IF(AND((GW$44-Sheep!$R$355-Sheep!$N$252                                )&gt;(GW$44-GX$44),(GW$44-Sheep!$R$355-Sheep!$N$252                                )&lt;=0),"WeanStd","")
&amp;                   IF(AND((GW$44-Sheep!$R$356-Sheep!$N$252                                )&gt;(GW$44-GX$44),(GW$44-Sheep!$R$356-Sheep!$N$252                                )&lt;=0),"WeanAlt1","")
&amp;                   IF(AND((GW$44-Sheep!$R$357-Sheep!$N$252                                )&gt;(GW$44-GX$44),(GW$44-Sheep!$R$357-Sheep!$N$252                                )&lt;=0),"WeanAlt2","")
&amp;IFERROR(IF(AND((GW$44-GW46                                                                                     )&gt;(GW$44-GX$44),(GW$44-GW46                                                                                     )&lt;=0),"Join-"    &amp;GW45,""),"")
&amp;IFERROR(IF(AND((GW$44-GW46-INDEX(Sheep!$V$362:$V$369,GW45,1))&gt;(GW$44-GX$44),(GW$44-GW46-INDEX(Sheep!$V$362:$V$369,GW45,1))&lt;=0),"Scan-"  &amp;GW45,""),"")
&amp;IFERROR(IF(AND((GW$44-GW46-150                                                                            )&gt;(GW$44-GX$44),(GW$44-GW46-150                                                                             )&lt;=0),"Birth-" &amp;GW45,""),"")
&amp;IFERROR(IF(AND((GW$44-GW46-150-Sheep!$R$355                                           )&gt;(GW$44-GX$44),(GW$44-GW46-150-Sheep!$R$355                                            )&lt;=0),"Wean-"&amp;GW45,""),"")
&amp;IFERROR(IF(AND((GW$44-GW46-150-Sheep!$R$356                                           )&gt;(GW$44-GX$44),(GW$44-GW46-150-Sheep!$R$356                                            )&lt;=0),"Alt1-"   &amp;GW45,""),"")
&amp;IFERROR(IF(AND((GW$44-GW46-150-Sheep!$R$357                                           )&gt;(GW$44-GX$44),(GW$44-GW46-150-Sheep!$R$357                                            )&lt;=0),"Alt2-"   &amp;GW45,""),"")</f>
        <v>Alt2-3</v>
      </c>
      <c r="GX47" s="267" t="str">
        <f xml:space="preserve">                    IF(AND((GX$44                                  -Sheep!$N$252                               )&gt;(GX$44-GY$44),(GX$44                                  -Sheep!$N$252                                )&lt;=0),"Born","")
&amp;                   IF(AND((GX$44-Sheep!$R$355-Sheep!$N$252                                )&gt;(GX$44-GY$44),(GX$44-Sheep!$R$355-Sheep!$N$252                                )&lt;=0),"WeanStd","")
&amp;                   IF(AND((GX$44-Sheep!$R$356-Sheep!$N$252                                )&gt;(GX$44-GY$44),(GX$44-Sheep!$R$356-Sheep!$N$252                                )&lt;=0),"WeanAlt1","")
&amp;                   IF(AND((GX$44-Sheep!$R$357-Sheep!$N$252                                )&gt;(GX$44-GY$44),(GX$44-Sheep!$R$357-Sheep!$N$252                                )&lt;=0),"WeanAlt2","")
&amp;IFERROR(IF(AND((GX$44-GX46                                                                                     )&gt;(GX$44-GY$44),(GX$44-GX46                                                                                     )&lt;=0),"Join-"    &amp;GX45,""),"")
&amp;IFERROR(IF(AND((GX$44-GX46-INDEX(Sheep!$V$362:$V$369,GX45,1))&gt;(GX$44-GY$44),(GX$44-GX46-INDEX(Sheep!$V$362:$V$369,GX45,1))&lt;=0),"Scan-"  &amp;GX45,""),"")
&amp;IFERROR(IF(AND((GX$44-GX46-150                                                                            )&gt;(GX$44-GY$44),(GX$44-GX46-150                                                                             )&lt;=0),"Birth-" &amp;GX45,""),"")
&amp;IFERROR(IF(AND((GX$44-GX46-150-Sheep!$R$355                                           )&gt;(GX$44-GY$44),(GX$44-GX46-150-Sheep!$R$355                                            )&lt;=0),"Wean-"&amp;GX45,""),"")
&amp;IFERROR(IF(AND((GX$44-GX46-150-Sheep!$R$356                                           )&gt;(GX$44-GY$44),(GX$44-GX46-150-Sheep!$R$356                                            )&lt;=0),"Alt1-"   &amp;GX45,""),"")
&amp;IFERROR(IF(AND((GX$44-GX46-150-Sheep!$R$357                                           )&gt;(GX$44-GY$44),(GX$44-GX46-150-Sheep!$R$357                                            )&lt;=0),"Alt2-"   &amp;GX45,""),"")</f>
        <v/>
      </c>
      <c r="GY47" s="267" t="str">
        <f xml:space="preserve">                    IF(AND((GY$44                                  -Sheep!$N$252                               )&gt;(GY$44-GZ$44),(GY$44                                  -Sheep!$N$252                                )&lt;=0),"Born","")
&amp;                   IF(AND((GY$44-Sheep!$R$355-Sheep!$N$252                                )&gt;(GY$44-GZ$44),(GY$44-Sheep!$R$355-Sheep!$N$252                                )&lt;=0),"WeanStd","")
&amp;                   IF(AND((GY$44-Sheep!$R$356-Sheep!$N$252                                )&gt;(GY$44-GZ$44),(GY$44-Sheep!$R$356-Sheep!$N$252                                )&lt;=0),"WeanAlt1","")
&amp;                   IF(AND((GY$44-Sheep!$R$357-Sheep!$N$252                                )&gt;(GY$44-GZ$44),(GY$44-Sheep!$R$357-Sheep!$N$252                                )&lt;=0),"WeanAlt2","")
&amp;IFERROR(IF(AND((GY$44-GY46                                                                                     )&gt;(GY$44-GZ$44),(GY$44-GY46                                                                                     )&lt;=0),"Join-"    &amp;GY45,""),"")
&amp;IFERROR(IF(AND((GY$44-GY46-INDEX(Sheep!$V$362:$V$369,GY45,1))&gt;(GY$44-GZ$44),(GY$44-GY46-INDEX(Sheep!$V$362:$V$369,GY45,1))&lt;=0),"Scan-"  &amp;GY45,""),"")
&amp;IFERROR(IF(AND((GY$44-GY46-150                                                                            )&gt;(GY$44-GZ$44),(GY$44-GY46-150                                                                             )&lt;=0),"Birth-" &amp;GY45,""),"")
&amp;IFERROR(IF(AND((GY$44-GY46-150-Sheep!$R$355                                           )&gt;(GY$44-GZ$44),(GY$44-GY46-150-Sheep!$R$355                                            )&lt;=0),"Wean-"&amp;GY45,""),"")
&amp;IFERROR(IF(AND((GY$44-GY46-150-Sheep!$R$356                                           )&gt;(GY$44-GZ$44),(GY$44-GY46-150-Sheep!$R$356                                            )&lt;=0),"Alt1-"   &amp;GY45,""),"")
&amp;IFERROR(IF(AND((GY$44-GY46-150-Sheep!$R$357                                           )&gt;(GY$44-GZ$44),(GY$44-GY46-150-Sheep!$R$357                                            )&lt;=0),"Alt2-"   &amp;GY45,""),"")</f>
        <v/>
      </c>
      <c r="GZ47" s="267" t="str">
        <f xml:space="preserve">                    IF(AND((GZ$44                                  -Sheep!$N$252                               )&gt;(GZ$44-HA$44),(GZ$44                                  -Sheep!$N$252                                )&lt;=0),"Born","")
&amp;                   IF(AND((GZ$44-Sheep!$R$355-Sheep!$N$252                                )&gt;(GZ$44-HA$44),(GZ$44-Sheep!$R$355-Sheep!$N$252                                )&lt;=0),"WeanStd","")
&amp;                   IF(AND((GZ$44-Sheep!$R$356-Sheep!$N$252                                )&gt;(GZ$44-HA$44),(GZ$44-Sheep!$R$356-Sheep!$N$252                                )&lt;=0),"WeanAlt1","")
&amp;                   IF(AND((GZ$44-Sheep!$R$357-Sheep!$N$252                                )&gt;(GZ$44-HA$44),(GZ$44-Sheep!$R$357-Sheep!$N$252                                )&lt;=0),"WeanAlt2","")
&amp;IFERROR(IF(AND((GZ$44-GZ46                                                                                     )&gt;(GZ$44-HA$44),(GZ$44-GZ46                                                                                     )&lt;=0),"Join-"    &amp;GZ45,""),"")
&amp;IFERROR(IF(AND((GZ$44-GZ46-INDEX(Sheep!$V$362:$V$369,GZ45,1))&gt;(GZ$44-HA$44),(GZ$44-GZ46-INDEX(Sheep!$V$362:$V$369,GZ45,1))&lt;=0),"Scan-"  &amp;GZ45,""),"")
&amp;IFERROR(IF(AND((GZ$44-GZ46-150                                                                            )&gt;(GZ$44-HA$44),(GZ$44-GZ46-150                                                                             )&lt;=0),"Birth-" &amp;GZ45,""),"")
&amp;IFERROR(IF(AND((GZ$44-GZ46-150-Sheep!$R$355                                           )&gt;(GZ$44-HA$44),(GZ$44-GZ46-150-Sheep!$R$355                                            )&lt;=0),"Wean-"&amp;GZ45,""),"")
&amp;IFERROR(IF(AND((GZ$44-GZ46-150-Sheep!$R$356                                           )&gt;(GZ$44-HA$44),(GZ$44-GZ46-150-Sheep!$R$356                                            )&lt;=0),"Alt1-"   &amp;GZ45,""),"")
&amp;IFERROR(IF(AND((GZ$44-GZ46-150-Sheep!$R$357                                           )&gt;(GZ$44-HA$44),(GZ$44-GZ46-150-Sheep!$R$357                                            )&lt;=0),"Alt2-"   &amp;GZ45,""),"")</f>
        <v/>
      </c>
      <c r="HA47" s="267" t="str">
        <f xml:space="preserve">                    IF(AND((HA$44                                  -Sheep!$N$252                               )&gt;(HA$44-HB$44),(HA$44                                  -Sheep!$N$252                                )&lt;=0),"Born","")
&amp;                   IF(AND((HA$44-Sheep!$R$355-Sheep!$N$252                                )&gt;(HA$44-HB$44),(HA$44-Sheep!$R$355-Sheep!$N$252                                )&lt;=0),"WeanStd","")
&amp;                   IF(AND((HA$44-Sheep!$R$356-Sheep!$N$252                                )&gt;(HA$44-HB$44),(HA$44-Sheep!$R$356-Sheep!$N$252                                )&lt;=0),"WeanAlt1","")
&amp;                   IF(AND((HA$44-Sheep!$R$357-Sheep!$N$252                                )&gt;(HA$44-HB$44),(HA$44-Sheep!$R$357-Sheep!$N$252                                )&lt;=0),"WeanAlt2","")
&amp;IFERROR(IF(AND((HA$44-HA46                                                                                     )&gt;(HA$44-HB$44),(HA$44-HA46                                                                                     )&lt;=0),"Join-"    &amp;HA45,""),"")
&amp;IFERROR(IF(AND((HA$44-HA46-INDEX(Sheep!$V$362:$V$369,HA45,1))&gt;(HA$44-HB$44),(HA$44-HA46-INDEX(Sheep!$V$362:$V$369,HA45,1))&lt;=0),"Scan-"  &amp;HA45,""),"")
&amp;IFERROR(IF(AND((HA$44-HA46-150                                                                            )&gt;(HA$44-HB$44),(HA$44-HA46-150                                                                             )&lt;=0),"Birth-" &amp;HA45,""),"")
&amp;IFERROR(IF(AND((HA$44-HA46-150-Sheep!$R$355                                           )&gt;(HA$44-HB$44),(HA$44-HA46-150-Sheep!$R$355                                            )&lt;=0),"Wean-"&amp;HA45,""),"")
&amp;IFERROR(IF(AND((HA$44-HA46-150-Sheep!$R$356                                           )&gt;(HA$44-HB$44),(HA$44-HA46-150-Sheep!$R$356                                            )&lt;=0),"Alt1-"   &amp;HA45,""),"")
&amp;IFERROR(IF(AND((HA$44-HA46-150-Sheep!$R$357                                           )&gt;(HA$44-HB$44),(HA$44-HA46-150-Sheep!$R$357                                            )&lt;=0),"Alt2-"   &amp;HA45,""),"")</f>
        <v/>
      </c>
      <c r="HB47" s="267" t="str">
        <f xml:space="preserve">                    IF(AND((HB$44                                  -Sheep!$N$252                               )&gt;(HB$44-HC$44),(HB$44                                  -Sheep!$N$252                                )&lt;=0),"Born","")
&amp;                   IF(AND((HB$44-Sheep!$R$355-Sheep!$N$252                                )&gt;(HB$44-HC$44),(HB$44-Sheep!$R$355-Sheep!$N$252                                )&lt;=0),"WeanStd","")
&amp;                   IF(AND((HB$44-Sheep!$R$356-Sheep!$N$252                                )&gt;(HB$44-HC$44),(HB$44-Sheep!$R$356-Sheep!$N$252                                )&lt;=0),"WeanAlt1","")
&amp;                   IF(AND((HB$44-Sheep!$R$357-Sheep!$N$252                                )&gt;(HB$44-HC$44),(HB$44-Sheep!$R$357-Sheep!$N$252                                )&lt;=0),"WeanAlt2","")
&amp;IFERROR(IF(AND((HB$44-HB46                                                                                     )&gt;(HB$44-HC$44),(HB$44-HB46                                                                                     )&lt;=0),"Join-"    &amp;HB45,""),"")
&amp;IFERROR(IF(AND((HB$44-HB46-INDEX(Sheep!$V$362:$V$369,HB45,1))&gt;(HB$44-HC$44),(HB$44-HB46-INDEX(Sheep!$V$362:$V$369,HB45,1))&lt;=0),"Scan-"  &amp;HB45,""),"")
&amp;IFERROR(IF(AND((HB$44-HB46-150                                                                            )&gt;(HB$44-HC$44),(HB$44-HB46-150                                                                             )&lt;=0),"Birth-" &amp;HB45,""),"")
&amp;IFERROR(IF(AND((HB$44-HB46-150-Sheep!$R$355                                           )&gt;(HB$44-HC$44),(HB$44-HB46-150-Sheep!$R$355                                            )&lt;=0),"Wean-"&amp;HB45,""),"")
&amp;IFERROR(IF(AND((HB$44-HB46-150-Sheep!$R$356                                           )&gt;(HB$44-HC$44),(HB$44-HB46-150-Sheep!$R$356                                            )&lt;=0),"Alt1-"   &amp;HB45,""),"")
&amp;IFERROR(IF(AND((HB$44-HB46-150-Sheep!$R$357                                           )&gt;(HB$44-HC$44),(HB$44-HB46-150-Sheep!$R$357                                            )&lt;=0),"Alt2-"   &amp;HB45,""),"")</f>
        <v/>
      </c>
      <c r="HC47" s="267" t="str">
        <f xml:space="preserve">                    IF(AND((HC$44                                  -Sheep!$N$252                               )&gt;(HC$44-HD$44),(HC$44                                  -Sheep!$N$252                                )&lt;=0),"Born","")
&amp;                   IF(AND((HC$44-Sheep!$R$355-Sheep!$N$252                                )&gt;(HC$44-HD$44),(HC$44-Sheep!$R$355-Sheep!$N$252                                )&lt;=0),"WeanStd","")
&amp;                   IF(AND((HC$44-Sheep!$R$356-Sheep!$N$252                                )&gt;(HC$44-HD$44),(HC$44-Sheep!$R$356-Sheep!$N$252                                )&lt;=0),"WeanAlt1","")
&amp;                   IF(AND((HC$44-Sheep!$R$357-Sheep!$N$252                                )&gt;(HC$44-HD$44),(HC$44-Sheep!$R$357-Sheep!$N$252                                )&lt;=0),"WeanAlt2","")
&amp;IFERROR(IF(AND((HC$44-HC46                                                                                     )&gt;(HC$44-HD$44),(HC$44-HC46                                                                                     )&lt;=0),"Join-"    &amp;HC45,""),"")
&amp;IFERROR(IF(AND((HC$44-HC46-INDEX(Sheep!$V$362:$V$369,HC45,1))&gt;(HC$44-HD$44),(HC$44-HC46-INDEX(Sheep!$V$362:$V$369,HC45,1))&lt;=0),"Scan-"  &amp;HC45,""),"")
&amp;IFERROR(IF(AND((HC$44-HC46-150                                                                            )&gt;(HC$44-HD$44),(HC$44-HC46-150                                                                             )&lt;=0),"Birth-" &amp;HC45,""),"")
&amp;IFERROR(IF(AND((HC$44-HC46-150-Sheep!$R$355                                           )&gt;(HC$44-HD$44),(HC$44-HC46-150-Sheep!$R$355                                            )&lt;=0),"Wean-"&amp;HC45,""),"")
&amp;IFERROR(IF(AND((HC$44-HC46-150-Sheep!$R$356                                           )&gt;(HC$44-HD$44),(HC$44-HC46-150-Sheep!$R$356                                            )&lt;=0),"Alt1-"   &amp;HC45,""),"")
&amp;IFERROR(IF(AND((HC$44-HC46-150-Sheep!$R$357                                           )&gt;(HC$44-HD$44),(HC$44-HC46-150-Sheep!$R$357                                            )&lt;=0),"Alt2-"   &amp;HC45,""),"")</f>
        <v/>
      </c>
      <c r="HD47" s="267" t="str">
        <f xml:space="preserve">                    IF(AND((HD$44                                  -Sheep!$N$252                               )&gt;(HD$44-HE$44),(HD$44                                  -Sheep!$N$252                                )&lt;=0),"Born","")
&amp;                   IF(AND((HD$44-Sheep!$R$355-Sheep!$N$252                                )&gt;(HD$44-HE$44),(HD$44-Sheep!$R$355-Sheep!$N$252                                )&lt;=0),"WeanStd","")
&amp;                   IF(AND((HD$44-Sheep!$R$356-Sheep!$N$252                                )&gt;(HD$44-HE$44),(HD$44-Sheep!$R$356-Sheep!$N$252                                )&lt;=0),"WeanAlt1","")
&amp;                   IF(AND((HD$44-Sheep!$R$357-Sheep!$N$252                                )&gt;(HD$44-HE$44),(HD$44-Sheep!$R$357-Sheep!$N$252                                )&lt;=0),"WeanAlt2","")
&amp;IFERROR(IF(AND((HD$44-HD46                                                                                     )&gt;(HD$44-HE$44),(HD$44-HD46                                                                                     )&lt;=0),"Join-"    &amp;HD45,""),"")
&amp;IFERROR(IF(AND((HD$44-HD46-INDEX(Sheep!$V$362:$V$369,HD45,1))&gt;(HD$44-HE$44),(HD$44-HD46-INDEX(Sheep!$V$362:$V$369,HD45,1))&lt;=0),"Scan-"  &amp;HD45,""),"")
&amp;IFERROR(IF(AND((HD$44-HD46-150                                                                            )&gt;(HD$44-HE$44),(HD$44-HD46-150                                                                             )&lt;=0),"Birth-" &amp;HD45,""),"")
&amp;IFERROR(IF(AND((HD$44-HD46-150-Sheep!$R$355                                           )&gt;(HD$44-HE$44),(HD$44-HD46-150-Sheep!$R$355                                            )&lt;=0),"Wean-"&amp;HD45,""),"")
&amp;IFERROR(IF(AND((HD$44-HD46-150-Sheep!$R$356                                           )&gt;(HD$44-HE$44),(HD$44-HD46-150-Sheep!$R$356                                            )&lt;=0),"Alt1-"   &amp;HD45,""),"")
&amp;IFERROR(IF(AND((HD$44-HD46-150-Sheep!$R$357                                           )&gt;(HD$44-HE$44),(HD$44-HD46-150-Sheep!$R$357                                            )&lt;=0),"Alt2-"   &amp;HD45,""),"")</f>
        <v/>
      </c>
      <c r="HE47" s="267" t="str">
        <f xml:space="preserve">                    IF(AND((HE$44                                  -Sheep!$N$252                               )&gt;(HE$44-HF$44),(HE$44                                  -Sheep!$N$252                                )&lt;=0),"Born","")
&amp;                   IF(AND((HE$44-Sheep!$R$355-Sheep!$N$252                                )&gt;(HE$44-HF$44),(HE$44-Sheep!$R$355-Sheep!$N$252                                )&lt;=0),"WeanStd","")
&amp;                   IF(AND((HE$44-Sheep!$R$356-Sheep!$N$252                                )&gt;(HE$44-HF$44),(HE$44-Sheep!$R$356-Sheep!$N$252                                )&lt;=0),"WeanAlt1","")
&amp;                   IF(AND((HE$44-Sheep!$R$357-Sheep!$N$252                                )&gt;(HE$44-HF$44),(HE$44-Sheep!$R$357-Sheep!$N$252                                )&lt;=0),"WeanAlt2","")
&amp;IFERROR(IF(AND((HE$44-HE46                                                                                     )&gt;(HE$44-HF$44),(HE$44-HE46                                                                                     )&lt;=0),"Join-"    &amp;HE45,""),"")
&amp;IFERROR(IF(AND((HE$44-HE46-INDEX(Sheep!$V$362:$V$369,HE45,1))&gt;(HE$44-HF$44),(HE$44-HE46-INDEX(Sheep!$V$362:$V$369,HE45,1))&lt;=0),"Scan-"  &amp;HE45,""),"")
&amp;IFERROR(IF(AND((HE$44-HE46-150                                                                            )&gt;(HE$44-HF$44),(HE$44-HE46-150                                                                             )&lt;=0),"Birth-" &amp;HE45,""),"")
&amp;IFERROR(IF(AND((HE$44-HE46-150-Sheep!$R$355                                           )&gt;(HE$44-HF$44),(HE$44-HE46-150-Sheep!$R$355                                            )&lt;=0),"Wean-"&amp;HE45,""),"")
&amp;IFERROR(IF(AND((HE$44-HE46-150-Sheep!$R$356                                           )&gt;(HE$44-HF$44),(HE$44-HE46-150-Sheep!$R$356                                            )&lt;=0),"Alt1-"   &amp;HE45,""),"")
&amp;IFERROR(IF(AND((HE$44-HE46-150-Sheep!$R$357                                           )&gt;(HE$44-HF$44),(HE$44-HE46-150-Sheep!$R$357                                            )&lt;=0),"Alt2-"   &amp;HE45,""),"")</f>
        <v/>
      </c>
      <c r="HF47" s="267" t="str">
        <f xml:space="preserve">                    IF(AND((HF$44                                  -Sheep!$N$252                               )&gt;(HF$44-HG$44),(HF$44                                  -Sheep!$N$252                                )&lt;=0),"Born","")
&amp;                   IF(AND((HF$44-Sheep!$R$355-Sheep!$N$252                                )&gt;(HF$44-HG$44),(HF$44-Sheep!$R$355-Sheep!$N$252                                )&lt;=0),"WeanStd","")
&amp;                   IF(AND((HF$44-Sheep!$R$356-Sheep!$N$252                                )&gt;(HF$44-HG$44),(HF$44-Sheep!$R$356-Sheep!$N$252                                )&lt;=0),"WeanAlt1","")
&amp;                   IF(AND((HF$44-Sheep!$R$357-Sheep!$N$252                                )&gt;(HF$44-HG$44),(HF$44-Sheep!$R$357-Sheep!$N$252                                )&lt;=0),"WeanAlt2","")
&amp;IFERROR(IF(AND((HF$44-HF46                                                                                     )&gt;(HF$44-HG$44),(HF$44-HF46                                                                                     )&lt;=0),"Join-"    &amp;HF45,""),"")
&amp;IFERROR(IF(AND((HF$44-HF46-INDEX(Sheep!$V$362:$V$369,HF45,1))&gt;(HF$44-HG$44),(HF$44-HF46-INDEX(Sheep!$V$362:$V$369,HF45,1))&lt;=0),"Scan-"  &amp;HF45,""),"")
&amp;IFERROR(IF(AND((HF$44-HF46-150                                                                            )&gt;(HF$44-HG$44),(HF$44-HF46-150                                                                             )&lt;=0),"Birth-" &amp;HF45,""),"")
&amp;IFERROR(IF(AND((HF$44-HF46-150-Sheep!$R$355                                           )&gt;(HF$44-HG$44),(HF$44-HF46-150-Sheep!$R$355                                            )&lt;=0),"Wean-"&amp;HF45,""),"")
&amp;IFERROR(IF(AND((HF$44-HF46-150-Sheep!$R$356                                           )&gt;(HF$44-HG$44),(HF$44-HF46-150-Sheep!$R$356                                            )&lt;=0),"Alt1-"   &amp;HF45,""),"")
&amp;IFERROR(IF(AND((HF$44-HF46-150-Sheep!$R$357                                           )&gt;(HF$44-HG$44),(HF$44-HF46-150-Sheep!$R$357                                            )&lt;=0),"Alt2-"   &amp;HF45,""),"")</f>
        <v>Join-4</v>
      </c>
      <c r="HG47" s="267" t="str">
        <f xml:space="preserve">                    IF(AND((HG$44                                  -Sheep!$N$252                               )&gt;(HG$44-HH$44),(HG$44                                  -Sheep!$N$252                                )&lt;=0),"Born","")
&amp;                   IF(AND((HG$44-Sheep!$R$355-Sheep!$N$252                                )&gt;(HG$44-HH$44),(HG$44-Sheep!$R$355-Sheep!$N$252                                )&lt;=0),"WeanStd","")
&amp;                   IF(AND((HG$44-Sheep!$R$356-Sheep!$N$252                                )&gt;(HG$44-HH$44),(HG$44-Sheep!$R$356-Sheep!$N$252                                )&lt;=0),"WeanAlt1","")
&amp;                   IF(AND((HG$44-Sheep!$R$357-Sheep!$N$252                                )&gt;(HG$44-HH$44),(HG$44-Sheep!$R$357-Sheep!$N$252                                )&lt;=0),"WeanAlt2","")
&amp;IFERROR(IF(AND((HG$44-HG46                                                                                     )&gt;(HG$44-HH$44),(HG$44-HG46                                                                                     )&lt;=0),"Join-"    &amp;HG45,""),"")
&amp;IFERROR(IF(AND((HG$44-HG46-INDEX(Sheep!$V$362:$V$369,HG45,1))&gt;(HG$44-HH$44),(HG$44-HG46-INDEX(Sheep!$V$362:$V$369,HG45,1))&lt;=0),"Scan-"  &amp;HG45,""),"")
&amp;IFERROR(IF(AND((HG$44-HG46-150                                                                            )&gt;(HG$44-HH$44),(HG$44-HG46-150                                                                             )&lt;=0),"Birth-" &amp;HG45,""),"")
&amp;IFERROR(IF(AND((HG$44-HG46-150-Sheep!$R$355                                           )&gt;(HG$44-HH$44),(HG$44-HG46-150-Sheep!$R$355                                            )&lt;=0),"Wean-"&amp;HG45,""),"")
&amp;IFERROR(IF(AND((HG$44-HG46-150-Sheep!$R$356                                           )&gt;(HG$44-HH$44),(HG$44-HG46-150-Sheep!$R$356                                            )&lt;=0),"Alt1-"   &amp;HG45,""),"")
&amp;IFERROR(IF(AND((HG$44-HG46-150-Sheep!$R$357                                           )&gt;(HG$44-HH$44),(HG$44-HG46-150-Sheep!$R$357                                            )&lt;=0),"Alt2-"   &amp;HG45,""),"")</f>
        <v/>
      </c>
      <c r="HH47" s="267" t="str">
        <f xml:space="preserve">                    IF(AND((HH$44                                  -Sheep!$N$252                               )&gt;(HH$44-HI$44),(HH$44                                  -Sheep!$N$252                                )&lt;=0),"Born","")
&amp;                   IF(AND((HH$44-Sheep!$R$355-Sheep!$N$252                                )&gt;(HH$44-HI$44),(HH$44-Sheep!$R$355-Sheep!$N$252                                )&lt;=0),"WeanStd","")
&amp;                   IF(AND((HH$44-Sheep!$R$356-Sheep!$N$252                                )&gt;(HH$44-HI$44),(HH$44-Sheep!$R$356-Sheep!$N$252                                )&lt;=0),"WeanAlt1","")
&amp;                   IF(AND((HH$44-Sheep!$R$357-Sheep!$N$252                                )&gt;(HH$44-HI$44),(HH$44-Sheep!$R$357-Sheep!$N$252                                )&lt;=0),"WeanAlt2","")
&amp;IFERROR(IF(AND((HH$44-HH46                                                                                     )&gt;(HH$44-HI$44),(HH$44-HH46                                                                                     )&lt;=0),"Join-"    &amp;HH45,""),"")
&amp;IFERROR(IF(AND((HH$44-HH46-INDEX(Sheep!$V$362:$V$369,HH45,1))&gt;(HH$44-HI$44),(HH$44-HH46-INDEX(Sheep!$V$362:$V$369,HH45,1))&lt;=0),"Scan-"  &amp;HH45,""),"")
&amp;IFERROR(IF(AND((HH$44-HH46-150                                                                            )&gt;(HH$44-HI$44),(HH$44-HH46-150                                                                             )&lt;=0),"Birth-" &amp;HH45,""),"")
&amp;IFERROR(IF(AND((HH$44-HH46-150-Sheep!$R$355                                           )&gt;(HH$44-HI$44),(HH$44-HH46-150-Sheep!$R$355                                            )&lt;=0),"Wean-"&amp;HH45,""),"")
&amp;IFERROR(IF(AND((HH$44-HH46-150-Sheep!$R$356                                           )&gt;(HH$44-HI$44),(HH$44-HH46-150-Sheep!$R$356                                            )&lt;=0),"Alt1-"   &amp;HH45,""),"")
&amp;IFERROR(IF(AND((HH$44-HH46-150-Sheep!$R$357                                           )&gt;(HH$44-HI$44),(HH$44-HH46-150-Sheep!$R$357                                            )&lt;=0),"Alt2-"   &amp;HH45,""),"")</f>
        <v/>
      </c>
      <c r="HI47" s="267" t="str">
        <f xml:space="preserve">                    IF(AND((HI$44                                  -Sheep!$N$252                               )&gt;(HI$44-HJ$44),(HI$44                                  -Sheep!$N$252                                )&lt;=0),"Born","")
&amp;                   IF(AND((HI$44-Sheep!$R$355-Sheep!$N$252                                )&gt;(HI$44-HJ$44),(HI$44-Sheep!$R$355-Sheep!$N$252                                )&lt;=0),"WeanStd","")
&amp;                   IF(AND((HI$44-Sheep!$R$356-Sheep!$N$252                                )&gt;(HI$44-HJ$44),(HI$44-Sheep!$R$356-Sheep!$N$252                                )&lt;=0),"WeanAlt1","")
&amp;                   IF(AND((HI$44-Sheep!$R$357-Sheep!$N$252                                )&gt;(HI$44-HJ$44),(HI$44-Sheep!$R$357-Sheep!$N$252                                )&lt;=0),"WeanAlt2","")
&amp;IFERROR(IF(AND((HI$44-HI46                                                                                     )&gt;(HI$44-HJ$44),(HI$44-HI46                                                                                     )&lt;=0),"Join-"    &amp;HI45,""),"")
&amp;IFERROR(IF(AND((HI$44-HI46-INDEX(Sheep!$V$362:$V$369,HI45,1))&gt;(HI$44-HJ$44),(HI$44-HI46-INDEX(Sheep!$V$362:$V$369,HI45,1))&lt;=0),"Scan-"  &amp;HI45,""),"")
&amp;IFERROR(IF(AND((HI$44-HI46-150                                                                            )&gt;(HI$44-HJ$44),(HI$44-HI46-150                                                                             )&lt;=0),"Birth-" &amp;HI45,""),"")
&amp;IFERROR(IF(AND((HI$44-HI46-150-Sheep!$R$355                                           )&gt;(HI$44-HJ$44),(HI$44-HI46-150-Sheep!$R$355                                            )&lt;=0),"Wean-"&amp;HI45,""),"")
&amp;IFERROR(IF(AND((HI$44-HI46-150-Sheep!$R$356                                           )&gt;(HI$44-HJ$44),(HI$44-HI46-150-Sheep!$R$356                                            )&lt;=0),"Alt1-"   &amp;HI45,""),"")
&amp;IFERROR(IF(AND((HI$44-HI46-150-Sheep!$R$357                                           )&gt;(HI$44-HJ$44),(HI$44-HI46-150-Sheep!$R$357                                            )&lt;=0),"Alt2-"   &amp;HI45,""),"")</f>
        <v/>
      </c>
      <c r="HJ47" s="267" t="str">
        <f xml:space="preserve">                    IF(AND((HJ$44                                  -Sheep!$N$252                               )&gt;(HJ$44-HK$44),(HJ$44                                  -Sheep!$N$252                                )&lt;=0),"Born","")
&amp;                   IF(AND((HJ$44-Sheep!$R$355-Sheep!$N$252                                )&gt;(HJ$44-HK$44),(HJ$44-Sheep!$R$355-Sheep!$N$252                                )&lt;=0),"WeanStd","")
&amp;                   IF(AND((HJ$44-Sheep!$R$356-Sheep!$N$252                                )&gt;(HJ$44-HK$44),(HJ$44-Sheep!$R$356-Sheep!$N$252                                )&lt;=0),"WeanAlt1","")
&amp;                   IF(AND((HJ$44-Sheep!$R$357-Sheep!$N$252                                )&gt;(HJ$44-HK$44),(HJ$44-Sheep!$R$357-Sheep!$N$252                                )&lt;=0),"WeanAlt2","")
&amp;IFERROR(IF(AND((HJ$44-HJ46                                                                                     )&gt;(HJ$44-HK$44),(HJ$44-HJ46                                                                                     )&lt;=0),"Join-"    &amp;HJ45,""),"")
&amp;IFERROR(IF(AND((HJ$44-HJ46-INDEX(Sheep!$V$362:$V$369,HJ45,1))&gt;(HJ$44-HK$44),(HJ$44-HJ46-INDEX(Sheep!$V$362:$V$369,HJ45,1))&lt;=0),"Scan-"  &amp;HJ45,""),"")
&amp;IFERROR(IF(AND((HJ$44-HJ46-150                                                                            )&gt;(HJ$44-HK$44),(HJ$44-HJ46-150                                                                             )&lt;=0),"Birth-" &amp;HJ45,""),"")
&amp;IFERROR(IF(AND((HJ$44-HJ46-150-Sheep!$R$355                                           )&gt;(HJ$44-HK$44),(HJ$44-HJ46-150-Sheep!$R$355                                            )&lt;=0),"Wean-"&amp;HJ45,""),"")
&amp;IFERROR(IF(AND((HJ$44-HJ46-150-Sheep!$R$356                                           )&gt;(HJ$44-HK$44),(HJ$44-HJ46-150-Sheep!$R$356                                            )&lt;=0),"Alt1-"   &amp;HJ45,""),"")
&amp;IFERROR(IF(AND((HJ$44-HJ46-150-Sheep!$R$357                                           )&gt;(HJ$44-HK$44),(HJ$44-HJ46-150-Sheep!$R$357                                            )&lt;=0),"Alt2-"   &amp;HJ45,""),"")</f>
        <v/>
      </c>
      <c r="HK47" s="267" t="str">
        <f xml:space="preserve">                    IF(AND((HK$44                                  -Sheep!$N$252                               )&gt;(HK$44-HL$44),(HK$44                                  -Sheep!$N$252                                )&lt;=0),"Born","")
&amp;                   IF(AND((HK$44-Sheep!$R$355-Sheep!$N$252                                )&gt;(HK$44-HL$44),(HK$44-Sheep!$R$355-Sheep!$N$252                                )&lt;=0),"WeanStd","")
&amp;                   IF(AND((HK$44-Sheep!$R$356-Sheep!$N$252                                )&gt;(HK$44-HL$44),(HK$44-Sheep!$R$356-Sheep!$N$252                                )&lt;=0),"WeanAlt1","")
&amp;                   IF(AND((HK$44-Sheep!$R$357-Sheep!$N$252                                )&gt;(HK$44-HL$44),(HK$44-Sheep!$R$357-Sheep!$N$252                                )&lt;=0),"WeanAlt2","")
&amp;IFERROR(IF(AND((HK$44-HK46                                                                                     )&gt;(HK$44-HL$44),(HK$44-HK46                                                                                     )&lt;=0),"Join-"    &amp;HK45,""),"")
&amp;IFERROR(IF(AND((HK$44-HK46-INDEX(Sheep!$V$362:$V$369,HK45,1))&gt;(HK$44-HL$44),(HK$44-HK46-INDEX(Sheep!$V$362:$V$369,HK45,1))&lt;=0),"Scan-"  &amp;HK45,""),"")
&amp;IFERROR(IF(AND((HK$44-HK46-150                                                                            )&gt;(HK$44-HL$44),(HK$44-HK46-150                                                                             )&lt;=0),"Birth-" &amp;HK45,""),"")
&amp;IFERROR(IF(AND((HK$44-HK46-150-Sheep!$R$355                                           )&gt;(HK$44-HL$44),(HK$44-HK46-150-Sheep!$R$355                                            )&lt;=0),"Wean-"&amp;HK45,""),"")
&amp;IFERROR(IF(AND((HK$44-HK46-150-Sheep!$R$356                                           )&gt;(HK$44-HL$44),(HK$44-HK46-150-Sheep!$R$356                                            )&lt;=0),"Alt1-"   &amp;HK45,""),"")
&amp;IFERROR(IF(AND((HK$44-HK46-150-Sheep!$R$357                                           )&gt;(HK$44-HL$44),(HK$44-HK46-150-Sheep!$R$357                                            )&lt;=0),"Alt2-"   &amp;HK45,""),"")</f>
        <v/>
      </c>
      <c r="HL47" s="267" t="str">
        <f xml:space="preserve">                    IF(AND((HL$44                                  -Sheep!$N$252                               )&gt;(HL$44-HM$44),(HL$44                                  -Sheep!$N$252                                )&lt;=0),"Born","")
&amp;                   IF(AND((HL$44-Sheep!$R$355-Sheep!$N$252                                )&gt;(HL$44-HM$44),(HL$44-Sheep!$R$355-Sheep!$N$252                                )&lt;=0),"WeanStd","")
&amp;                   IF(AND((HL$44-Sheep!$R$356-Sheep!$N$252                                )&gt;(HL$44-HM$44),(HL$44-Sheep!$R$356-Sheep!$N$252                                )&lt;=0),"WeanAlt1","")
&amp;                   IF(AND((HL$44-Sheep!$R$357-Sheep!$N$252                                )&gt;(HL$44-HM$44),(HL$44-Sheep!$R$357-Sheep!$N$252                                )&lt;=0),"WeanAlt2","")
&amp;IFERROR(IF(AND((HL$44-HL46                                                                                     )&gt;(HL$44-HM$44),(HL$44-HL46                                                                                     )&lt;=0),"Join-"    &amp;HL45,""),"")
&amp;IFERROR(IF(AND((HL$44-HL46-INDEX(Sheep!$V$362:$V$369,HL45,1))&gt;(HL$44-HM$44),(HL$44-HL46-INDEX(Sheep!$V$362:$V$369,HL45,1))&lt;=0),"Scan-"  &amp;HL45,""),"")
&amp;IFERROR(IF(AND((HL$44-HL46-150                                                                            )&gt;(HL$44-HM$44),(HL$44-HL46-150                                                                             )&lt;=0),"Birth-" &amp;HL45,""),"")
&amp;IFERROR(IF(AND((HL$44-HL46-150-Sheep!$R$355                                           )&gt;(HL$44-HM$44),(HL$44-HL46-150-Sheep!$R$355                                            )&lt;=0),"Wean-"&amp;HL45,""),"")
&amp;IFERROR(IF(AND((HL$44-HL46-150-Sheep!$R$356                                           )&gt;(HL$44-HM$44),(HL$44-HL46-150-Sheep!$R$356                                            )&lt;=0),"Alt1-"   &amp;HL45,""),"")
&amp;IFERROR(IF(AND((HL$44-HL46-150-Sheep!$R$357                                           )&gt;(HL$44-HM$44),(HL$44-HL46-150-Sheep!$R$357                                            )&lt;=0),"Alt2-"   &amp;HL45,""),"")</f>
        <v/>
      </c>
      <c r="HM47" s="267" t="str">
        <f xml:space="preserve">                    IF(AND((HM$44                                  -Sheep!$N$252                               )&gt;(HM$44-HN$44),(HM$44                                  -Sheep!$N$252                                )&lt;=0),"Born","")
&amp;                   IF(AND((HM$44-Sheep!$R$355-Sheep!$N$252                                )&gt;(HM$44-HN$44),(HM$44-Sheep!$R$355-Sheep!$N$252                                )&lt;=0),"WeanStd","")
&amp;                   IF(AND((HM$44-Sheep!$R$356-Sheep!$N$252                                )&gt;(HM$44-HN$44),(HM$44-Sheep!$R$356-Sheep!$N$252                                )&lt;=0),"WeanAlt1","")
&amp;                   IF(AND((HM$44-Sheep!$R$357-Sheep!$N$252                                )&gt;(HM$44-HN$44),(HM$44-Sheep!$R$357-Sheep!$N$252                                )&lt;=0),"WeanAlt2","")
&amp;IFERROR(IF(AND((HM$44-HM46                                                                                     )&gt;(HM$44-HN$44),(HM$44-HM46                                                                                     )&lt;=0),"Join-"    &amp;HM45,""),"")
&amp;IFERROR(IF(AND((HM$44-HM46-INDEX(Sheep!$V$362:$V$369,HM45,1))&gt;(HM$44-HN$44),(HM$44-HM46-INDEX(Sheep!$V$362:$V$369,HM45,1))&lt;=0),"Scan-"  &amp;HM45,""),"")
&amp;IFERROR(IF(AND((HM$44-HM46-150                                                                            )&gt;(HM$44-HN$44),(HM$44-HM46-150                                                                             )&lt;=0),"Birth-" &amp;HM45,""),"")
&amp;IFERROR(IF(AND((HM$44-HM46-150-Sheep!$R$355                                           )&gt;(HM$44-HN$44),(HM$44-HM46-150-Sheep!$R$355                                            )&lt;=0),"Wean-"&amp;HM45,""),"")
&amp;IFERROR(IF(AND((HM$44-HM46-150-Sheep!$R$356                                           )&gt;(HM$44-HN$44),(HM$44-HM46-150-Sheep!$R$356                                            )&lt;=0),"Alt1-"   &amp;HM45,""),"")
&amp;IFERROR(IF(AND((HM$44-HM46-150-Sheep!$R$357                                           )&gt;(HM$44-HN$44),(HM$44-HM46-150-Sheep!$R$357                                            )&lt;=0),"Alt2-"   &amp;HM45,""),"")</f>
        <v/>
      </c>
      <c r="HN47" s="267" t="str">
        <f xml:space="preserve">                    IF(AND((HN$44                                  -Sheep!$N$252                               )&gt;(HN$44-HO$44),(HN$44                                  -Sheep!$N$252                                )&lt;=0),"Born","")
&amp;                   IF(AND((HN$44-Sheep!$R$355-Sheep!$N$252                                )&gt;(HN$44-HO$44),(HN$44-Sheep!$R$355-Sheep!$N$252                                )&lt;=0),"WeanStd","")
&amp;                   IF(AND((HN$44-Sheep!$R$356-Sheep!$N$252                                )&gt;(HN$44-HO$44),(HN$44-Sheep!$R$356-Sheep!$N$252                                )&lt;=0),"WeanAlt1","")
&amp;                   IF(AND((HN$44-Sheep!$R$357-Sheep!$N$252                                )&gt;(HN$44-HO$44),(HN$44-Sheep!$R$357-Sheep!$N$252                                )&lt;=0),"WeanAlt2","")
&amp;IFERROR(IF(AND((HN$44-HN46                                                                                     )&gt;(HN$44-HO$44),(HN$44-HN46                                                                                     )&lt;=0),"Join-"    &amp;HN45,""),"")
&amp;IFERROR(IF(AND((HN$44-HN46-INDEX(Sheep!$V$362:$V$369,HN45,1))&gt;(HN$44-HO$44),(HN$44-HN46-INDEX(Sheep!$V$362:$V$369,HN45,1))&lt;=0),"Scan-"  &amp;HN45,""),"")
&amp;IFERROR(IF(AND((HN$44-HN46-150                                                                            )&gt;(HN$44-HO$44),(HN$44-HN46-150                                                                             )&lt;=0),"Birth-" &amp;HN45,""),"")
&amp;IFERROR(IF(AND((HN$44-HN46-150-Sheep!$R$355                                           )&gt;(HN$44-HO$44),(HN$44-HN46-150-Sheep!$R$355                                            )&lt;=0),"Wean-"&amp;HN45,""),"")
&amp;IFERROR(IF(AND((HN$44-HN46-150-Sheep!$R$356                                           )&gt;(HN$44-HO$44),(HN$44-HN46-150-Sheep!$R$356                                            )&lt;=0),"Alt1-"   &amp;HN45,""),"")
&amp;IFERROR(IF(AND((HN$44-HN46-150-Sheep!$R$357                                           )&gt;(HN$44-HO$44),(HN$44-HN46-150-Sheep!$R$357                                            )&lt;=0),"Alt2-"   &amp;HN45,""),"")</f>
        <v/>
      </c>
      <c r="HO47" s="267" t="str">
        <f xml:space="preserve">                    IF(AND((HO$44                                  -Sheep!$N$252                               )&gt;(HO$44-HP$44),(HO$44                                  -Sheep!$N$252                                )&lt;=0),"Born","")
&amp;                   IF(AND((HO$44-Sheep!$R$355-Sheep!$N$252                                )&gt;(HO$44-HP$44),(HO$44-Sheep!$R$355-Sheep!$N$252                                )&lt;=0),"WeanStd","")
&amp;                   IF(AND((HO$44-Sheep!$R$356-Sheep!$N$252                                )&gt;(HO$44-HP$44),(HO$44-Sheep!$R$356-Sheep!$N$252                                )&lt;=0),"WeanAlt1","")
&amp;                   IF(AND((HO$44-Sheep!$R$357-Sheep!$N$252                                )&gt;(HO$44-HP$44),(HO$44-Sheep!$R$357-Sheep!$N$252                                )&lt;=0),"WeanAlt2","")
&amp;IFERROR(IF(AND((HO$44-HO46                                                                                     )&gt;(HO$44-HP$44),(HO$44-HO46                                                                                     )&lt;=0),"Join-"    &amp;HO45,""),"")
&amp;IFERROR(IF(AND((HO$44-HO46-INDEX(Sheep!$V$362:$V$369,HO45,1))&gt;(HO$44-HP$44),(HO$44-HO46-INDEX(Sheep!$V$362:$V$369,HO45,1))&lt;=0),"Scan-"  &amp;HO45,""),"")
&amp;IFERROR(IF(AND((HO$44-HO46-150                                                                            )&gt;(HO$44-HP$44),(HO$44-HO46-150                                                                             )&lt;=0),"Birth-" &amp;HO45,""),"")
&amp;IFERROR(IF(AND((HO$44-HO46-150-Sheep!$R$355                                           )&gt;(HO$44-HP$44),(HO$44-HO46-150-Sheep!$R$355                                            )&lt;=0),"Wean-"&amp;HO45,""),"")
&amp;IFERROR(IF(AND((HO$44-HO46-150-Sheep!$R$356                                           )&gt;(HO$44-HP$44),(HO$44-HO46-150-Sheep!$R$356                                            )&lt;=0),"Alt1-"   &amp;HO45,""),"")
&amp;IFERROR(IF(AND((HO$44-HO46-150-Sheep!$R$357                                           )&gt;(HO$44-HP$44),(HO$44-HO46-150-Sheep!$R$357                                            )&lt;=0),"Alt2-"   &amp;HO45,""),"")</f>
        <v/>
      </c>
      <c r="HP47" s="267" t="str">
        <f xml:space="preserve">                    IF(AND((HP$44                                  -Sheep!$N$252                               )&gt;(HP$44-HQ$44),(HP$44                                  -Sheep!$N$252                                )&lt;=0),"Born","")
&amp;                   IF(AND((HP$44-Sheep!$R$355-Sheep!$N$252                                )&gt;(HP$44-HQ$44),(HP$44-Sheep!$R$355-Sheep!$N$252                                )&lt;=0),"WeanStd","")
&amp;                   IF(AND((HP$44-Sheep!$R$356-Sheep!$N$252                                )&gt;(HP$44-HQ$44),(HP$44-Sheep!$R$356-Sheep!$N$252                                )&lt;=0),"WeanAlt1","")
&amp;                   IF(AND((HP$44-Sheep!$R$357-Sheep!$N$252                                )&gt;(HP$44-HQ$44),(HP$44-Sheep!$R$357-Sheep!$N$252                                )&lt;=0),"WeanAlt2","")
&amp;IFERROR(IF(AND((HP$44-HP46                                                                                     )&gt;(HP$44-HQ$44),(HP$44-HP46                                                                                     )&lt;=0),"Join-"    &amp;HP45,""),"")
&amp;IFERROR(IF(AND((HP$44-HP46-INDEX(Sheep!$V$362:$V$369,HP45,1))&gt;(HP$44-HQ$44),(HP$44-HP46-INDEX(Sheep!$V$362:$V$369,HP45,1))&lt;=0),"Scan-"  &amp;HP45,""),"")
&amp;IFERROR(IF(AND((HP$44-HP46-150                                                                            )&gt;(HP$44-HQ$44),(HP$44-HP46-150                                                                             )&lt;=0),"Birth-" &amp;HP45,""),"")
&amp;IFERROR(IF(AND((HP$44-HP46-150-Sheep!$R$355                                           )&gt;(HP$44-HQ$44),(HP$44-HP46-150-Sheep!$R$355                                            )&lt;=0),"Wean-"&amp;HP45,""),"")
&amp;IFERROR(IF(AND((HP$44-HP46-150-Sheep!$R$356                                           )&gt;(HP$44-HQ$44),(HP$44-HP46-150-Sheep!$R$356                                            )&lt;=0),"Alt1-"   &amp;HP45,""),"")
&amp;IFERROR(IF(AND((HP$44-HP46-150-Sheep!$R$357                                           )&gt;(HP$44-HQ$44),(HP$44-HP46-150-Sheep!$R$357                                            )&lt;=0),"Alt2-"   &amp;HP45,""),"")</f>
        <v>Scan-4</v>
      </c>
      <c r="HQ47" s="267" t="str">
        <f xml:space="preserve">                    IF(AND((HQ$44                                  -Sheep!$N$252                               )&gt;(HQ$44-HR$44),(HQ$44                                  -Sheep!$N$252                                )&lt;=0),"Born","")
&amp;                   IF(AND((HQ$44-Sheep!$R$355-Sheep!$N$252                                )&gt;(HQ$44-HR$44),(HQ$44-Sheep!$R$355-Sheep!$N$252                                )&lt;=0),"WeanStd","")
&amp;                   IF(AND((HQ$44-Sheep!$R$356-Sheep!$N$252                                )&gt;(HQ$44-HR$44),(HQ$44-Sheep!$R$356-Sheep!$N$252                                )&lt;=0),"WeanAlt1","")
&amp;                   IF(AND((HQ$44-Sheep!$R$357-Sheep!$N$252                                )&gt;(HQ$44-HR$44),(HQ$44-Sheep!$R$357-Sheep!$N$252                                )&lt;=0),"WeanAlt2","")
&amp;IFERROR(IF(AND((HQ$44-HQ46                                                                                     )&gt;(HQ$44-HR$44),(HQ$44-HQ46                                                                                     )&lt;=0),"Join-"    &amp;HQ45,""),"")
&amp;IFERROR(IF(AND((HQ$44-HQ46-INDEX(Sheep!$V$362:$V$369,HQ45,1))&gt;(HQ$44-HR$44),(HQ$44-HQ46-INDEX(Sheep!$V$362:$V$369,HQ45,1))&lt;=0),"Scan-"  &amp;HQ45,""),"")
&amp;IFERROR(IF(AND((HQ$44-HQ46-150                                                                            )&gt;(HQ$44-HR$44),(HQ$44-HQ46-150                                                                             )&lt;=0),"Birth-" &amp;HQ45,""),"")
&amp;IFERROR(IF(AND((HQ$44-HQ46-150-Sheep!$R$355                                           )&gt;(HQ$44-HR$44),(HQ$44-HQ46-150-Sheep!$R$355                                            )&lt;=0),"Wean-"&amp;HQ45,""),"")
&amp;IFERROR(IF(AND((HQ$44-HQ46-150-Sheep!$R$356                                           )&gt;(HQ$44-HR$44),(HQ$44-HQ46-150-Sheep!$R$356                                            )&lt;=0),"Alt1-"   &amp;HQ45,""),"")
&amp;IFERROR(IF(AND((HQ$44-HQ46-150-Sheep!$R$357                                           )&gt;(HQ$44-HR$44),(HQ$44-HQ46-150-Sheep!$R$357                                            )&lt;=0),"Alt2-"   &amp;HQ45,""),"")</f>
        <v/>
      </c>
      <c r="HR47" s="267" t="str">
        <f xml:space="preserve">                    IF(AND((HR$44                                  -Sheep!$N$252                               )&gt;(HR$44-HS$44),(HR$44                                  -Sheep!$N$252                                )&lt;=0),"Born","")
&amp;                   IF(AND((HR$44-Sheep!$R$355-Sheep!$N$252                                )&gt;(HR$44-HS$44),(HR$44-Sheep!$R$355-Sheep!$N$252                                )&lt;=0),"WeanStd","")
&amp;                   IF(AND((HR$44-Sheep!$R$356-Sheep!$N$252                                )&gt;(HR$44-HS$44),(HR$44-Sheep!$R$356-Sheep!$N$252                                )&lt;=0),"WeanAlt1","")
&amp;                   IF(AND((HR$44-Sheep!$R$357-Sheep!$N$252                                )&gt;(HR$44-HS$44),(HR$44-Sheep!$R$357-Sheep!$N$252                                )&lt;=0),"WeanAlt2","")
&amp;IFERROR(IF(AND((HR$44-HR46                                                                                     )&gt;(HR$44-HS$44),(HR$44-HR46                                                                                     )&lt;=0),"Join-"    &amp;HR45,""),"")
&amp;IFERROR(IF(AND((HR$44-HR46-INDEX(Sheep!$V$362:$V$369,HR45,1))&gt;(HR$44-HS$44),(HR$44-HR46-INDEX(Sheep!$V$362:$V$369,HR45,1))&lt;=0),"Scan-"  &amp;HR45,""),"")
&amp;IFERROR(IF(AND((HR$44-HR46-150                                                                            )&gt;(HR$44-HS$44),(HR$44-HR46-150                                                                             )&lt;=0),"Birth-" &amp;HR45,""),"")
&amp;IFERROR(IF(AND((HR$44-HR46-150-Sheep!$R$355                                           )&gt;(HR$44-HS$44),(HR$44-HR46-150-Sheep!$R$355                                            )&lt;=0),"Wean-"&amp;HR45,""),"")
&amp;IFERROR(IF(AND((HR$44-HR46-150-Sheep!$R$356                                           )&gt;(HR$44-HS$44),(HR$44-HR46-150-Sheep!$R$356                                            )&lt;=0),"Alt1-"   &amp;HR45,""),"")
&amp;IFERROR(IF(AND((HR$44-HR46-150-Sheep!$R$357                                           )&gt;(HR$44-HS$44),(HR$44-HR46-150-Sheep!$R$357                                            )&lt;=0),"Alt2-"   &amp;HR45,""),"")</f>
        <v/>
      </c>
      <c r="HS47" s="267" t="str">
        <f xml:space="preserve">                    IF(AND((HS$44                                  -Sheep!$N$252                               )&gt;(HS$44-HT$44),(HS$44                                  -Sheep!$N$252                                )&lt;=0),"Born","")
&amp;                   IF(AND((HS$44-Sheep!$R$355-Sheep!$N$252                                )&gt;(HS$44-HT$44),(HS$44-Sheep!$R$355-Sheep!$N$252                                )&lt;=0),"WeanStd","")
&amp;                   IF(AND((HS$44-Sheep!$R$356-Sheep!$N$252                                )&gt;(HS$44-HT$44),(HS$44-Sheep!$R$356-Sheep!$N$252                                )&lt;=0),"WeanAlt1","")
&amp;                   IF(AND((HS$44-Sheep!$R$357-Sheep!$N$252                                )&gt;(HS$44-HT$44),(HS$44-Sheep!$R$357-Sheep!$N$252                                )&lt;=0),"WeanAlt2","")
&amp;IFERROR(IF(AND((HS$44-HS46                                                                                     )&gt;(HS$44-HT$44),(HS$44-HS46                                                                                     )&lt;=0),"Join-"    &amp;HS45,""),"")
&amp;IFERROR(IF(AND((HS$44-HS46-INDEX(Sheep!$V$362:$V$369,HS45,1))&gt;(HS$44-HT$44),(HS$44-HS46-INDEX(Sheep!$V$362:$V$369,HS45,1))&lt;=0),"Scan-"  &amp;HS45,""),"")
&amp;IFERROR(IF(AND((HS$44-HS46-150                                                                            )&gt;(HS$44-HT$44),(HS$44-HS46-150                                                                             )&lt;=0),"Birth-" &amp;HS45,""),"")
&amp;IFERROR(IF(AND((HS$44-HS46-150-Sheep!$R$355                                           )&gt;(HS$44-HT$44),(HS$44-HS46-150-Sheep!$R$355                                            )&lt;=0),"Wean-"&amp;HS45,""),"")
&amp;IFERROR(IF(AND((HS$44-HS46-150-Sheep!$R$356                                           )&gt;(HS$44-HT$44),(HS$44-HS46-150-Sheep!$R$356                                            )&lt;=0),"Alt1-"   &amp;HS45,""),"")
&amp;IFERROR(IF(AND((HS$44-HS46-150-Sheep!$R$357                                           )&gt;(HS$44-HT$44),(HS$44-HS46-150-Sheep!$R$357                                            )&lt;=0),"Alt2-"   &amp;HS45,""),"")</f>
        <v/>
      </c>
      <c r="HT47" s="267" t="str">
        <f xml:space="preserve">                    IF(AND((HT$44                                  -Sheep!$N$252                               )&gt;(HT$44-HU$44),(HT$44                                  -Sheep!$N$252                                )&lt;=0),"Born","")
&amp;                   IF(AND((HT$44-Sheep!$R$355-Sheep!$N$252                                )&gt;(HT$44-HU$44),(HT$44-Sheep!$R$355-Sheep!$N$252                                )&lt;=0),"WeanStd","")
&amp;                   IF(AND((HT$44-Sheep!$R$356-Sheep!$N$252                                )&gt;(HT$44-HU$44),(HT$44-Sheep!$R$356-Sheep!$N$252                                )&lt;=0),"WeanAlt1","")
&amp;                   IF(AND((HT$44-Sheep!$R$357-Sheep!$N$252                                )&gt;(HT$44-HU$44),(HT$44-Sheep!$R$357-Sheep!$N$252                                )&lt;=0),"WeanAlt2","")
&amp;IFERROR(IF(AND((HT$44-HT46                                                                                     )&gt;(HT$44-HU$44),(HT$44-HT46                                                                                     )&lt;=0),"Join-"    &amp;HT45,""),"")
&amp;IFERROR(IF(AND((HT$44-HT46-INDEX(Sheep!$V$362:$V$369,HT45,1))&gt;(HT$44-HU$44),(HT$44-HT46-INDEX(Sheep!$V$362:$V$369,HT45,1))&lt;=0),"Scan-"  &amp;HT45,""),"")
&amp;IFERROR(IF(AND((HT$44-HT46-150                                                                            )&gt;(HT$44-HU$44),(HT$44-HT46-150                                                                             )&lt;=0),"Birth-" &amp;HT45,""),"")
&amp;IFERROR(IF(AND((HT$44-HT46-150-Sheep!$R$355                                           )&gt;(HT$44-HU$44),(HT$44-HT46-150-Sheep!$R$355                                            )&lt;=0),"Wean-"&amp;HT45,""),"")
&amp;IFERROR(IF(AND((HT$44-HT46-150-Sheep!$R$356                                           )&gt;(HT$44-HU$44),(HT$44-HT46-150-Sheep!$R$356                                            )&lt;=0),"Alt1-"   &amp;HT45,""),"")
&amp;IFERROR(IF(AND((HT$44-HT46-150-Sheep!$R$357                                           )&gt;(HT$44-HU$44),(HT$44-HT46-150-Sheep!$R$357                                            )&lt;=0),"Alt2-"   &amp;HT45,""),"")</f>
        <v/>
      </c>
      <c r="HU47" s="267" t="str">
        <f xml:space="preserve">                    IF(AND((HU$44                                  -Sheep!$N$252                               )&gt;(HU$44-HV$44),(HU$44                                  -Sheep!$N$252                                )&lt;=0),"Born","")
&amp;                   IF(AND((HU$44-Sheep!$R$355-Sheep!$N$252                                )&gt;(HU$44-HV$44),(HU$44-Sheep!$R$355-Sheep!$N$252                                )&lt;=0),"WeanStd","")
&amp;                   IF(AND((HU$44-Sheep!$R$356-Sheep!$N$252                                )&gt;(HU$44-HV$44),(HU$44-Sheep!$R$356-Sheep!$N$252                                )&lt;=0),"WeanAlt1","")
&amp;                   IF(AND((HU$44-Sheep!$R$357-Sheep!$N$252                                )&gt;(HU$44-HV$44),(HU$44-Sheep!$R$357-Sheep!$N$252                                )&lt;=0),"WeanAlt2","")
&amp;IFERROR(IF(AND((HU$44-HU46                                                                                     )&gt;(HU$44-HV$44),(HU$44-HU46                                                                                     )&lt;=0),"Join-"    &amp;HU45,""),"")
&amp;IFERROR(IF(AND((HU$44-HU46-INDEX(Sheep!$V$362:$V$369,HU45,1))&gt;(HU$44-HV$44),(HU$44-HU46-INDEX(Sheep!$V$362:$V$369,HU45,1))&lt;=0),"Scan-"  &amp;HU45,""),"")
&amp;IFERROR(IF(AND((HU$44-HU46-150                                                                            )&gt;(HU$44-HV$44),(HU$44-HU46-150                                                                             )&lt;=0),"Birth-" &amp;HU45,""),"")
&amp;IFERROR(IF(AND((HU$44-HU46-150-Sheep!$R$355                                           )&gt;(HU$44-HV$44),(HU$44-HU46-150-Sheep!$R$355                                            )&lt;=0),"Wean-"&amp;HU45,""),"")
&amp;IFERROR(IF(AND((HU$44-HU46-150-Sheep!$R$356                                           )&gt;(HU$44-HV$44),(HU$44-HU46-150-Sheep!$R$356                                            )&lt;=0),"Alt1-"   &amp;HU45,""),"")
&amp;IFERROR(IF(AND((HU$44-HU46-150-Sheep!$R$357                                           )&gt;(HU$44-HV$44),(HU$44-HU46-150-Sheep!$R$357                                            )&lt;=0),"Alt2-"   &amp;HU45,""),"")</f>
        <v/>
      </c>
      <c r="HV47" s="267" t="str">
        <f xml:space="preserve">                    IF(AND((HV$44                                  -Sheep!$N$252                               )&gt;(HV$44-HW$44),(HV$44                                  -Sheep!$N$252                                )&lt;=0),"Born","")
&amp;                   IF(AND((HV$44-Sheep!$R$355-Sheep!$N$252                                )&gt;(HV$44-HW$44),(HV$44-Sheep!$R$355-Sheep!$N$252                                )&lt;=0),"WeanStd","")
&amp;                   IF(AND((HV$44-Sheep!$R$356-Sheep!$N$252                                )&gt;(HV$44-HW$44),(HV$44-Sheep!$R$356-Sheep!$N$252                                )&lt;=0),"WeanAlt1","")
&amp;                   IF(AND((HV$44-Sheep!$R$357-Sheep!$N$252                                )&gt;(HV$44-HW$44),(HV$44-Sheep!$R$357-Sheep!$N$252                                )&lt;=0),"WeanAlt2","")
&amp;IFERROR(IF(AND((HV$44-HV46                                                                                     )&gt;(HV$44-HW$44),(HV$44-HV46                                                                                     )&lt;=0),"Join-"    &amp;HV45,""),"")
&amp;IFERROR(IF(AND((HV$44-HV46-INDEX(Sheep!$V$362:$V$369,HV45,1))&gt;(HV$44-HW$44),(HV$44-HV46-INDEX(Sheep!$V$362:$V$369,HV45,1))&lt;=0),"Scan-"  &amp;HV45,""),"")
&amp;IFERROR(IF(AND((HV$44-HV46-150                                                                            )&gt;(HV$44-HW$44),(HV$44-HV46-150                                                                             )&lt;=0),"Birth-" &amp;HV45,""),"")
&amp;IFERROR(IF(AND((HV$44-HV46-150-Sheep!$R$355                                           )&gt;(HV$44-HW$44),(HV$44-HV46-150-Sheep!$R$355                                            )&lt;=0),"Wean-"&amp;HV45,""),"")
&amp;IFERROR(IF(AND((HV$44-HV46-150-Sheep!$R$356                                           )&gt;(HV$44-HW$44),(HV$44-HV46-150-Sheep!$R$356                                            )&lt;=0),"Alt1-"   &amp;HV45,""),"")
&amp;IFERROR(IF(AND((HV$44-HV46-150-Sheep!$R$357                                           )&gt;(HV$44-HW$44),(HV$44-HV46-150-Sheep!$R$357                                            )&lt;=0),"Alt2-"   &amp;HV45,""),"")</f>
        <v/>
      </c>
      <c r="HW47" s="267" t="str">
        <f xml:space="preserve">                    IF(AND((HW$44                                  -Sheep!$N$252                               )&gt;(HW$44-HX$44),(HW$44                                  -Sheep!$N$252                                )&lt;=0),"Born","")
&amp;                   IF(AND((HW$44-Sheep!$R$355-Sheep!$N$252                                )&gt;(HW$44-HX$44),(HW$44-Sheep!$R$355-Sheep!$N$252                                )&lt;=0),"WeanStd","")
&amp;                   IF(AND((HW$44-Sheep!$R$356-Sheep!$N$252                                )&gt;(HW$44-HX$44),(HW$44-Sheep!$R$356-Sheep!$N$252                                )&lt;=0),"WeanAlt1","")
&amp;                   IF(AND((HW$44-Sheep!$R$357-Sheep!$N$252                                )&gt;(HW$44-HX$44),(HW$44-Sheep!$R$357-Sheep!$N$252                                )&lt;=0),"WeanAlt2","")
&amp;IFERROR(IF(AND((HW$44-HW46                                                                                     )&gt;(HW$44-HX$44),(HW$44-HW46                                                                                     )&lt;=0),"Join-"    &amp;HW45,""),"")
&amp;IFERROR(IF(AND((HW$44-HW46-INDEX(Sheep!$V$362:$V$369,HW45,1))&gt;(HW$44-HX$44),(HW$44-HW46-INDEX(Sheep!$V$362:$V$369,HW45,1))&lt;=0),"Scan-"  &amp;HW45,""),"")
&amp;IFERROR(IF(AND((HW$44-HW46-150                                                                            )&gt;(HW$44-HX$44),(HW$44-HW46-150                                                                             )&lt;=0),"Birth-" &amp;HW45,""),"")
&amp;IFERROR(IF(AND((HW$44-HW46-150-Sheep!$R$355                                           )&gt;(HW$44-HX$44),(HW$44-HW46-150-Sheep!$R$355                                            )&lt;=0),"Wean-"&amp;HW45,""),"")
&amp;IFERROR(IF(AND((HW$44-HW46-150-Sheep!$R$356                                           )&gt;(HW$44-HX$44),(HW$44-HW46-150-Sheep!$R$356                                            )&lt;=0),"Alt1-"   &amp;HW45,""),"")
&amp;IFERROR(IF(AND((HW$44-HW46-150-Sheep!$R$357                                           )&gt;(HW$44-HX$44),(HW$44-HW46-150-Sheep!$R$357                                            )&lt;=0),"Alt2-"   &amp;HW45,""),"")</f>
        <v/>
      </c>
      <c r="HX47" s="267" t="str">
        <f xml:space="preserve">                    IF(AND((HX$44                                  -Sheep!$N$252                               )&gt;(HX$44-HY$44),(HX$44                                  -Sheep!$N$252                                )&lt;=0),"Born","")
&amp;                   IF(AND((HX$44-Sheep!$R$355-Sheep!$N$252                                )&gt;(HX$44-HY$44),(HX$44-Sheep!$R$355-Sheep!$N$252                                )&lt;=0),"WeanStd","")
&amp;                   IF(AND((HX$44-Sheep!$R$356-Sheep!$N$252                                )&gt;(HX$44-HY$44),(HX$44-Sheep!$R$356-Sheep!$N$252                                )&lt;=0),"WeanAlt1","")
&amp;                   IF(AND((HX$44-Sheep!$R$357-Sheep!$N$252                                )&gt;(HX$44-HY$44),(HX$44-Sheep!$R$357-Sheep!$N$252                                )&lt;=0),"WeanAlt2","")
&amp;IFERROR(IF(AND((HX$44-HX46                                                                                     )&gt;(HX$44-HY$44),(HX$44-HX46                                                                                     )&lt;=0),"Join-"    &amp;HX45,""),"")
&amp;IFERROR(IF(AND((HX$44-HX46-INDEX(Sheep!$V$362:$V$369,HX45,1))&gt;(HX$44-HY$44),(HX$44-HX46-INDEX(Sheep!$V$362:$V$369,HX45,1))&lt;=0),"Scan-"  &amp;HX45,""),"")
&amp;IFERROR(IF(AND((HX$44-HX46-150                                                                            )&gt;(HX$44-HY$44),(HX$44-HX46-150                                                                             )&lt;=0),"Birth-" &amp;HX45,""),"")
&amp;IFERROR(IF(AND((HX$44-HX46-150-Sheep!$R$355                                           )&gt;(HX$44-HY$44),(HX$44-HX46-150-Sheep!$R$355                                            )&lt;=0),"Wean-"&amp;HX45,""),"")
&amp;IFERROR(IF(AND((HX$44-HX46-150-Sheep!$R$356                                           )&gt;(HX$44-HY$44),(HX$44-HX46-150-Sheep!$R$356                                            )&lt;=0),"Alt1-"   &amp;HX45,""),"")
&amp;IFERROR(IF(AND((HX$44-HX46-150-Sheep!$R$357                                           )&gt;(HX$44-HY$44),(HX$44-HX46-150-Sheep!$R$357                                            )&lt;=0),"Alt2-"   &amp;HX45,""),"")</f>
        <v/>
      </c>
      <c r="HY47" s="267" t="str">
        <f xml:space="preserve">                    IF(AND((HY$44                                  -Sheep!$N$252                               )&gt;(HY$44-HZ$44),(HY$44                                  -Sheep!$N$252                                )&lt;=0),"Born","")
&amp;                   IF(AND((HY$44-Sheep!$R$355-Sheep!$N$252                                )&gt;(HY$44-HZ$44),(HY$44-Sheep!$R$355-Sheep!$N$252                                )&lt;=0),"WeanStd","")
&amp;                   IF(AND((HY$44-Sheep!$R$356-Sheep!$N$252                                )&gt;(HY$44-HZ$44),(HY$44-Sheep!$R$356-Sheep!$N$252                                )&lt;=0),"WeanAlt1","")
&amp;                   IF(AND((HY$44-Sheep!$R$357-Sheep!$N$252                                )&gt;(HY$44-HZ$44),(HY$44-Sheep!$R$357-Sheep!$N$252                                )&lt;=0),"WeanAlt2","")
&amp;IFERROR(IF(AND((HY$44-HY46                                                                                     )&gt;(HY$44-HZ$44),(HY$44-HY46                                                                                     )&lt;=0),"Join-"    &amp;HY45,""),"")
&amp;IFERROR(IF(AND((HY$44-HY46-INDEX(Sheep!$V$362:$V$369,HY45,1))&gt;(HY$44-HZ$44),(HY$44-HY46-INDEX(Sheep!$V$362:$V$369,HY45,1))&lt;=0),"Scan-"  &amp;HY45,""),"")
&amp;IFERROR(IF(AND((HY$44-HY46-150                                                                            )&gt;(HY$44-HZ$44),(HY$44-HY46-150                                                                             )&lt;=0),"Birth-" &amp;HY45,""),"")
&amp;IFERROR(IF(AND((HY$44-HY46-150-Sheep!$R$355                                           )&gt;(HY$44-HZ$44),(HY$44-HY46-150-Sheep!$R$355                                            )&lt;=0),"Wean-"&amp;HY45,""),"")
&amp;IFERROR(IF(AND((HY$44-HY46-150-Sheep!$R$356                                           )&gt;(HY$44-HZ$44),(HY$44-HY46-150-Sheep!$R$356                                            )&lt;=0),"Alt1-"   &amp;HY45,""),"")
&amp;IFERROR(IF(AND((HY$44-HY46-150-Sheep!$R$357                                           )&gt;(HY$44-HZ$44),(HY$44-HY46-150-Sheep!$R$357                                            )&lt;=0),"Alt2-"   &amp;HY45,""),"")</f>
        <v/>
      </c>
      <c r="HZ47" s="267" t="str">
        <f xml:space="preserve">                    IF(AND((HZ$44                                  -Sheep!$N$252                               )&gt;(HZ$44-IA$44),(HZ$44                                  -Sheep!$N$252                                )&lt;=0),"Born","")
&amp;                   IF(AND((HZ$44-Sheep!$R$355-Sheep!$N$252                                )&gt;(HZ$44-IA$44),(HZ$44-Sheep!$R$355-Sheep!$N$252                                )&lt;=0),"WeanStd","")
&amp;                   IF(AND((HZ$44-Sheep!$R$356-Sheep!$N$252                                )&gt;(HZ$44-IA$44),(HZ$44-Sheep!$R$356-Sheep!$N$252                                )&lt;=0),"WeanAlt1","")
&amp;                   IF(AND((HZ$44-Sheep!$R$357-Sheep!$N$252                                )&gt;(HZ$44-IA$44),(HZ$44-Sheep!$R$357-Sheep!$N$252                                )&lt;=0),"WeanAlt2","")
&amp;IFERROR(IF(AND((HZ$44-HZ46                                                                                     )&gt;(HZ$44-IA$44),(HZ$44-HZ46                                                                                     )&lt;=0),"Join-"    &amp;HZ45,""),"")
&amp;IFERROR(IF(AND((HZ$44-HZ46-INDEX(Sheep!$V$362:$V$369,HZ45,1))&gt;(HZ$44-IA$44),(HZ$44-HZ46-INDEX(Sheep!$V$362:$V$369,HZ45,1))&lt;=0),"Scan-"  &amp;HZ45,""),"")
&amp;IFERROR(IF(AND((HZ$44-HZ46-150                                                                            )&gt;(HZ$44-IA$44),(HZ$44-HZ46-150                                                                             )&lt;=0),"Birth-" &amp;HZ45,""),"")
&amp;IFERROR(IF(AND((HZ$44-HZ46-150-Sheep!$R$355                                           )&gt;(HZ$44-IA$44),(HZ$44-HZ46-150-Sheep!$R$355                                            )&lt;=0),"Wean-"&amp;HZ45,""),"")
&amp;IFERROR(IF(AND((HZ$44-HZ46-150-Sheep!$R$356                                           )&gt;(HZ$44-IA$44),(HZ$44-HZ46-150-Sheep!$R$356                                            )&lt;=0),"Alt1-"   &amp;HZ45,""),"")
&amp;IFERROR(IF(AND((HZ$44-HZ46-150-Sheep!$R$357                                           )&gt;(HZ$44-IA$44),(HZ$44-HZ46-150-Sheep!$R$357                                            )&lt;=0),"Alt2-"   &amp;HZ45,""),"")</f>
        <v/>
      </c>
      <c r="IA47" s="267" t="str">
        <f xml:space="preserve">                    IF(AND((IA$44                                  -Sheep!$N$252                               )&gt;(IA$44-IB$44),(IA$44                                  -Sheep!$N$252                                )&lt;=0),"Born","")
&amp;                   IF(AND((IA$44-Sheep!$R$355-Sheep!$N$252                                )&gt;(IA$44-IB$44),(IA$44-Sheep!$R$355-Sheep!$N$252                                )&lt;=0),"WeanStd","")
&amp;                   IF(AND((IA$44-Sheep!$R$356-Sheep!$N$252                                )&gt;(IA$44-IB$44),(IA$44-Sheep!$R$356-Sheep!$N$252                                )&lt;=0),"WeanAlt1","")
&amp;                   IF(AND((IA$44-Sheep!$R$357-Sheep!$N$252                                )&gt;(IA$44-IB$44),(IA$44-Sheep!$R$357-Sheep!$N$252                                )&lt;=0),"WeanAlt2","")
&amp;IFERROR(IF(AND((IA$44-IA46                                                                                     )&gt;(IA$44-IB$44),(IA$44-IA46                                                                                     )&lt;=0),"Join-"    &amp;IA45,""),"")
&amp;IFERROR(IF(AND((IA$44-IA46-INDEX(Sheep!$V$362:$V$369,IA45,1))&gt;(IA$44-IB$44),(IA$44-IA46-INDEX(Sheep!$V$362:$V$369,IA45,1))&lt;=0),"Scan-"  &amp;IA45,""),"")
&amp;IFERROR(IF(AND((IA$44-IA46-150                                                                            )&gt;(IA$44-IB$44),(IA$44-IA46-150                                                                             )&lt;=0),"Birth-" &amp;IA45,""),"")
&amp;IFERROR(IF(AND((IA$44-IA46-150-Sheep!$R$355                                           )&gt;(IA$44-IB$44),(IA$44-IA46-150-Sheep!$R$355                                            )&lt;=0),"Wean-"&amp;IA45,""),"")
&amp;IFERROR(IF(AND((IA$44-IA46-150-Sheep!$R$356                                           )&gt;(IA$44-IB$44),(IA$44-IA46-150-Sheep!$R$356                                            )&lt;=0),"Alt1-"   &amp;IA45,""),"")
&amp;IFERROR(IF(AND((IA$44-IA46-150-Sheep!$R$357                                           )&gt;(IA$44-IB$44),(IA$44-IA46-150-Sheep!$R$357                                            )&lt;=0),"Alt2-"   &amp;IA45,""),"")</f>
        <v/>
      </c>
      <c r="IB47" s="267" t="str">
        <f xml:space="preserve">                    IF(AND((IB$44                                  -Sheep!$N$252                               )&gt;(IB$44-IC$44),(IB$44                                  -Sheep!$N$252                                )&lt;=0),"Born","")
&amp;                   IF(AND((IB$44-Sheep!$R$355-Sheep!$N$252                                )&gt;(IB$44-IC$44),(IB$44-Sheep!$R$355-Sheep!$N$252                                )&lt;=0),"WeanStd","")
&amp;                   IF(AND((IB$44-Sheep!$R$356-Sheep!$N$252                                )&gt;(IB$44-IC$44),(IB$44-Sheep!$R$356-Sheep!$N$252                                )&lt;=0),"WeanAlt1","")
&amp;                   IF(AND((IB$44-Sheep!$R$357-Sheep!$N$252                                )&gt;(IB$44-IC$44),(IB$44-Sheep!$R$357-Sheep!$N$252                                )&lt;=0),"WeanAlt2","")
&amp;IFERROR(IF(AND((IB$44-IB46                                                                                     )&gt;(IB$44-IC$44),(IB$44-IB46                                                                                     )&lt;=0),"Join-"    &amp;IB45,""),"")
&amp;IFERROR(IF(AND((IB$44-IB46-INDEX(Sheep!$V$362:$V$369,IB45,1))&gt;(IB$44-IC$44),(IB$44-IB46-INDEX(Sheep!$V$362:$V$369,IB45,1))&lt;=0),"Scan-"  &amp;IB45,""),"")
&amp;IFERROR(IF(AND((IB$44-IB46-150                                                                            )&gt;(IB$44-IC$44),(IB$44-IB46-150                                                                             )&lt;=0),"Birth-" &amp;IB45,""),"")
&amp;IFERROR(IF(AND((IB$44-IB46-150-Sheep!$R$355                                           )&gt;(IB$44-IC$44),(IB$44-IB46-150-Sheep!$R$355                                            )&lt;=0),"Wean-"&amp;IB45,""),"")
&amp;IFERROR(IF(AND((IB$44-IB46-150-Sheep!$R$356                                           )&gt;(IB$44-IC$44),(IB$44-IB46-150-Sheep!$R$356                                            )&lt;=0),"Alt1-"   &amp;IB45,""),"")
&amp;IFERROR(IF(AND((IB$44-IB46-150-Sheep!$R$357                                           )&gt;(IB$44-IC$44),(IB$44-IB46-150-Sheep!$R$357                                            )&lt;=0),"Alt2-"   &amp;IB45,""),"")</f>
        <v>Birth-4</v>
      </c>
      <c r="IC47" s="267" t="str">
        <f xml:space="preserve">                    IF(AND((IC$44                                  -Sheep!$N$252                               )&gt;(IC$44-ID$44),(IC$44                                  -Sheep!$N$252                                )&lt;=0),"Born","")
&amp;                   IF(AND((IC$44-Sheep!$R$355-Sheep!$N$252                                )&gt;(IC$44-ID$44),(IC$44-Sheep!$R$355-Sheep!$N$252                                )&lt;=0),"WeanStd","")
&amp;                   IF(AND((IC$44-Sheep!$R$356-Sheep!$N$252                                )&gt;(IC$44-ID$44),(IC$44-Sheep!$R$356-Sheep!$N$252                                )&lt;=0),"WeanAlt1","")
&amp;                   IF(AND((IC$44-Sheep!$R$357-Sheep!$N$252                                )&gt;(IC$44-ID$44),(IC$44-Sheep!$R$357-Sheep!$N$252                                )&lt;=0),"WeanAlt2","")
&amp;IFERROR(IF(AND((IC$44-IC46                                                                                     )&gt;(IC$44-ID$44),(IC$44-IC46                                                                                     )&lt;=0),"Join-"    &amp;IC45,""),"")
&amp;IFERROR(IF(AND((IC$44-IC46-INDEX(Sheep!$V$362:$V$369,IC45,1))&gt;(IC$44-ID$44),(IC$44-IC46-INDEX(Sheep!$V$362:$V$369,IC45,1))&lt;=0),"Scan-"  &amp;IC45,""),"")
&amp;IFERROR(IF(AND((IC$44-IC46-150                                                                            )&gt;(IC$44-ID$44),(IC$44-IC46-150                                                                             )&lt;=0),"Birth-" &amp;IC45,""),"")
&amp;IFERROR(IF(AND((IC$44-IC46-150-Sheep!$R$355                                           )&gt;(IC$44-ID$44),(IC$44-IC46-150-Sheep!$R$355                                            )&lt;=0),"Wean-"&amp;IC45,""),"")
&amp;IFERROR(IF(AND((IC$44-IC46-150-Sheep!$R$356                                           )&gt;(IC$44-ID$44),(IC$44-IC46-150-Sheep!$R$356                                            )&lt;=0),"Alt1-"   &amp;IC45,""),"")
&amp;IFERROR(IF(AND((IC$44-IC46-150-Sheep!$R$357                                           )&gt;(IC$44-ID$44),(IC$44-IC46-150-Sheep!$R$357                                            )&lt;=0),"Alt2-"   &amp;IC45,""),"")</f>
        <v/>
      </c>
      <c r="ID47" s="267" t="str">
        <f xml:space="preserve">                    IF(AND((ID$44                                  -Sheep!$N$252                               )&gt;(ID$44-IE$44),(ID$44                                  -Sheep!$N$252                                )&lt;=0),"Born","")
&amp;                   IF(AND((ID$44-Sheep!$R$355-Sheep!$N$252                                )&gt;(ID$44-IE$44),(ID$44-Sheep!$R$355-Sheep!$N$252                                )&lt;=0),"WeanStd","")
&amp;                   IF(AND((ID$44-Sheep!$R$356-Sheep!$N$252                                )&gt;(ID$44-IE$44),(ID$44-Sheep!$R$356-Sheep!$N$252                                )&lt;=0),"WeanAlt1","")
&amp;                   IF(AND((ID$44-Sheep!$R$357-Sheep!$N$252                                )&gt;(ID$44-IE$44),(ID$44-Sheep!$R$357-Sheep!$N$252                                )&lt;=0),"WeanAlt2","")
&amp;IFERROR(IF(AND((ID$44-ID46                                                                                     )&gt;(ID$44-IE$44),(ID$44-ID46                                                                                     )&lt;=0),"Join-"    &amp;ID45,""),"")
&amp;IFERROR(IF(AND((ID$44-ID46-INDEX(Sheep!$V$362:$V$369,ID45,1))&gt;(ID$44-IE$44),(ID$44-ID46-INDEX(Sheep!$V$362:$V$369,ID45,1))&lt;=0),"Scan-"  &amp;ID45,""),"")
&amp;IFERROR(IF(AND((ID$44-ID46-150                                                                            )&gt;(ID$44-IE$44),(ID$44-ID46-150                                                                             )&lt;=0),"Birth-" &amp;ID45,""),"")
&amp;IFERROR(IF(AND((ID$44-ID46-150-Sheep!$R$355                                           )&gt;(ID$44-IE$44),(ID$44-ID46-150-Sheep!$R$355                                            )&lt;=0),"Wean-"&amp;ID45,""),"")
&amp;IFERROR(IF(AND((ID$44-ID46-150-Sheep!$R$356                                           )&gt;(ID$44-IE$44),(ID$44-ID46-150-Sheep!$R$356                                            )&lt;=0),"Alt1-"   &amp;ID45,""),"")
&amp;IFERROR(IF(AND((ID$44-ID46-150-Sheep!$R$357                                           )&gt;(ID$44-IE$44),(ID$44-ID46-150-Sheep!$R$357                                            )&lt;=0),"Alt2-"   &amp;ID45,""),"")</f>
        <v/>
      </c>
      <c r="IE47" s="267" t="str">
        <f xml:space="preserve">                    IF(AND((IE$44                                  -Sheep!$N$252                               )&gt;(IE$44-IF$44),(IE$44                                  -Sheep!$N$252                                )&lt;=0),"Born","")
&amp;                   IF(AND((IE$44-Sheep!$R$355-Sheep!$N$252                                )&gt;(IE$44-IF$44),(IE$44-Sheep!$R$355-Sheep!$N$252                                )&lt;=0),"WeanStd","")
&amp;                   IF(AND((IE$44-Sheep!$R$356-Sheep!$N$252                                )&gt;(IE$44-IF$44),(IE$44-Sheep!$R$356-Sheep!$N$252                                )&lt;=0),"WeanAlt1","")
&amp;                   IF(AND((IE$44-Sheep!$R$357-Sheep!$N$252                                )&gt;(IE$44-IF$44),(IE$44-Sheep!$R$357-Sheep!$N$252                                )&lt;=0),"WeanAlt2","")
&amp;IFERROR(IF(AND((IE$44-IE46                                                                                     )&gt;(IE$44-IF$44),(IE$44-IE46                                                                                     )&lt;=0),"Join-"    &amp;IE45,""),"")
&amp;IFERROR(IF(AND((IE$44-IE46-INDEX(Sheep!$V$362:$V$369,IE45,1))&gt;(IE$44-IF$44),(IE$44-IE46-INDEX(Sheep!$V$362:$V$369,IE45,1))&lt;=0),"Scan-"  &amp;IE45,""),"")
&amp;IFERROR(IF(AND((IE$44-IE46-150                                                                            )&gt;(IE$44-IF$44),(IE$44-IE46-150                                                                             )&lt;=0),"Birth-" &amp;IE45,""),"")
&amp;IFERROR(IF(AND((IE$44-IE46-150-Sheep!$R$355                                           )&gt;(IE$44-IF$44),(IE$44-IE46-150-Sheep!$R$355                                            )&lt;=0),"Wean-"&amp;IE45,""),"")
&amp;IFERROR(IF(AND((IE$44-IE46-150-Sheep!$R$356                                           )&gt;(IE$44-IF$44),(IE$44-IE46-150-Sheep!$R$356                                            )&lt;=0),"Alt1-"   &amp;IE45,""),"")
&amp;IFERROR(IF(AND((IE$44-IE46-150-Sheep!$R$357                                           )&gt;(IE$44-IF$44),(IE$44-IE46-150-Sheep!$R$357                                            )&lt;=0),"Alt2-"   &amp;IE45,""),"")</f>
        <v/>
      </c>
      <c r="IF47" s="267" t="str">
        <f xml:space="preserve">                    IF(AND((IF$44                                  -Sheep!$N$252                               )&gt;(IF$44-IG$44),(IF$44                                  -Sheep!$N$252                                )&lt;=0),"Born","")
&amp;                   IF(AND((IF$44-Sheep!$R$355-Sheep!$N$252                                )&gt;(IF$44-IG$44),(IF$44-Sheep!$R$355-Sheep!$N$252                                )&lt;=0),"WeanStd","")
&amp;                   IF(AND((IF$44-Sheep!$R$356-Sheep!$N$252                                )&gt;(IF$44-IG$44),(IF$44-Sheep!$R$356-Sheep!$N$252                                )&lt;=0),"WeanAlt1","")
&amp;                   IF(AND((IF$44-Sheep!$R$357-Sheep!$N$252                                )&gt;(IF$44-IG$44),(IF$44-Sheep!$R$357-Sheep!$N$252                                )&lt;=0),"WeanAlt2","")
&amp;IFERROR(IF(AND((IF$44-IF46                                                                                     )&gt;(IF$44-IG$44),(IF$44-IF46                                                                                     )&lt;=0),"Join-"    &amp;IF45,""),"")
&amp;IFERROR(IF(AND((IF$44-IF46-INDEX(Sheep!$V$362:$V$369,IF45,1))&gt;(IF$44-IG$44),(IF$44-IF46-INDEX(Sheep!$V$362:$V$369,IF45,1))&lt;=0),"Scan-"  &amp;IF45,""),"")
&amp;IFERROR(IF(AND((IF$44-IF46-150                                                                            )&gt;(IF$44-IG$44),(IF$44-IF46-150                                                                             )&lt;=0),"Birth-" &amp;IF45,""),"")
&amp;IFERROR(IF(AND((IF$44-IF46-150-Sheep!$R$355                                           )&gt;(IF$44-IG$44),(IF$44-IF46-150-Sheep!$R$355                                            )&lt;=0),"Wean-"&amp;IF45,""),"")
&amp;IFERROR(IF(AND((IF$44-IF46-150-Sheep!$R$356                                           )&gt;(IF$44-IG$44),(IF$44-IF46-150-Sheep!$R$356                                            )&lt;=0),"Alt1-"   &amp;IF45,""),"")
&amp;IFERROR(IF(AND((IF$44-IF46-150-Sheep!$R$357                                           )&gt;(IF$44-IG$44),(IF$44-IF46-150-Sheep!$R$357                                            )&lt;=0),"Alt2-"   &amp;IF45,""),"")</f>
        <v/>
      </c>
      <c r="IG47" s="267" t="str">
        <f xml:space="preserve">                    IF(AND((IG$44                                  -Sheep!$N$252                               )&gt;(IG$44-IH$44),(IG$44                                  -Sheep!$N$252                                )&lt;=0),"Born","")
&amp;                   IF(AND((IG$44-Sheep!$R$355-Sheep!$N$252                                )&gt;(IG$44-IH$44),(IG$44-Sheep!$R$355-Sheep!$N$252                                )&lt;=0),"WeanStd","")
&amp;                   IF(AND((IG$44-Sheep!$R$356-Sheep!$N$252                                )&gt;(IG$44-IH$44),(IG$44-Sheep!$R$356-Sheep!$N$252                                )&lt;=0),"WeanAlt1","")
&amp;                   IF(AND((IG$44-Sheep!$R$357-Sheep!$N$252                                )&gt;(IG$44-IH$44),(IG$44-Sheep!$R$357-Sheep!$N$252                                )&lt;=0),"WeanAlt2","")
&amp;IFERROR(IF(AND((IG$44-IG46                                                                                     )&gt;(IG$44-IH$44),(IG$44-IG46                                                                                     )&lt;=0),"Join-"    &amp;IG45,""),"")
&amp;IFERROR(IF(AND((IG$44-IG46-INDEX(Sheep!$V$362:$V$369,IG45,1))&gt;(IG$44-IH$44),(IG$44-IG46-INDEX(Sheep!$V$362:$V$369,IG45,1))&lt;=0),"Scan-"  &amp;IG45,""),"")
&amp;IFERROR(IF(AND((IG$44-IG46-150                                                                            )&gt;(IG$44-IH$44),(IG$44-IG46-150                                                                             )&lt;=0),"Birth-" &amp;IG45,""),"")
&amp;IFERROR(IF(AND((IG$44-IG46-150-Sheep!$R$355                                           )&gt;(IG$44-IH$44),(IG$44-IG46-150-Sheep!$R$355                                            )&lt;=0),"Wean-"&amp;IG45,""),"")
&amp;IFERROR(IF(AND((IG$44-IG46-150-Sheep!$R$356                                           )&gt;(IG$44-IH$44),(IG$44-IG46-150-Sheep!$R$356                                            )&lt;=0),"Alt1-"   &amp;IG45,""),"")
&amp;IFERROR(IF(AND((IG$44-IG46-150-Sheep!$R$357                                           )&gt;(IG$44-IH$44),(IG$44-IG46-150-Sheep!$R$357                                            )&lt;=0),"Alt2-"   &amp;IG45,""),"")</f>
        <v/>
      </c>
      <c r="IH47" s="267" t="str">
        <f xml:space="preserve">                    IF(AND((IH$44                                  -Sheep!$N$252                               )&gt;(IH$44-II$44),(IH$44                                  -Sheep!$N$252                                )&lt;=0),"Born","")
&amp;                   IF(AND((IH$44-Sheep!$R$355-Sheep!$N$252                                )&gt;(IH$44-II$44),(IH$44-Sheep!$R$355-Sheep!$N$252                                )&lt;=0),"WeanStd","")
&amp;                   IF(AND((IH$44-Sheep!$R$356-Sheep!$N$252                                )&gt;(IH$44-II$44),(IH$44-Sheep!$R$356-Sheep!$N$252                                )&lt;=0),"WeanAlt1","")
&amp;                   IF(AND((IH$44-Sheep!$R$357-Sheep!$N$252                                )&gt;(IH$44-II$44),(IH$44-Sheep!$R$357-Sheep!$N$252                                )&lt;=0),"WeanAlt2","")
&amp;IFERROR(IF(AND((IH$44-IH46                                                                                     )&gt;(IH$44-II$44),(IH$44-IH46                                                                                     )&lt;=0),"Join-"    &amp;IH45,""),"")
&amp;IFERROR(IF(AND((IH$44-IH46-INDEX(Sheep!$V$362:$V$369,IH45,1))&gt;(IH$44-II$44),(IH$44-IH46-INDEX(Sheep!$V$362:$V$369,IH45,1))&lt;=0),"Scan-"  &amp;IH45,""),"")
&amp;IFERROR(IF(AND((IH$44-IH46-150                                                                            )&gt;(IH$44-II$44),(IH$44-IH46-150                                                                             )&lt;=0),"Birth-" &amp;IH45,""),"")
&amp;IFERROR(IF(AND((IH$44-IH46-150-Sheep!$R$355                                           )&gt;(IH$44-II$44),(IH$44-IH46-150-Sheep!$R$355                                            )&lt;=0),"Wean-"&amp;IH45,""),"")
&amp;IFERROR(IF(AND((IH$44-IH46-150-Sheep!$R$356                                           )&gt;(IH$44-II$44),(IH$44-IH46-150-Sheep!$R$356                                            )&lt;=0),"Alt1-"   &amp;IH45,""),"")
&amp;IFERROR(IF(AND((IH$44-IH46-150-Sheep!$R$357                                           )&gt;(IH$44-II$44),(IH$44-IH46-150-Sheep!$R$357                                            )&lt;=0),"Alt2-"   &amp;IH45,""),"")</f>
        <v/>
      </c>
      <c r="II47" s="267" t="str">
        <f xml:space="preserve">                    IF(AND((II$44                                  -Sheep!$N$252                               )&gt;(II$44-IJ$44),(II$44                                  -Sheep!$N$252                                )&lt;=0),"Born","")
&amp;                   IF(AND((II$44-Sheep!$R$355-Sheep!$N$252                                )&gt;(II$44-IJ$44),(II$44-Sheep!$R$355-Sheep!$N$252                                )&lt;=0),"WeanStd","")
&amp;                   IF(AND((II$44-Sheep!$R$356-Sheep!$N$252                                )&gt;(II$44-IJ$44),(II$44-Sheep!$R$356-Sheep!$N$252                                )&lt;=0),"WeanAlt1","")
&amp;                   IF(AND((II$44-Sheep!$R$357-Sheep!$N$252                                )&gt;(II$44-IJ$44),(II$44-Sheep!$R$357-Sheep!$N$252                                )&lt;=0),"WeanAlt2","")
&amp;IFERROR(IF(AND((II$44-II46                                                                                     )&gt;(II$44-IJ$44),(II$44-II46                                                                                     )&lt;=0),"Join-"    &amp;II45,""),"")
&amp;IFERROR(IF(AND((II$44-II46-INDEX(Sheep!$V$362:$V$369,II45,1))&gt;(II$44-IJ$44),(II$44-II46-INDEX(Sheep!$V$362:$V$369,II45,1))&lt;=0),"Scan-"  &amp;II45,""),"")
&amp;IFERROR(IF(AND((II$44-II46-150                                                                            )&gt;(II$44-IJ$44),(II$44-II46-150                                                                             )&lt;=0),"Birth-" &amp;II45,""),"")
&amp;IFERROR(IF(AND((II$44-II46-150-Sheep!$R$355                                           )&gt;(II$44-IJ$44),(II$44-II46-150-Sheep!$R$355                                            )&lt;=0),"Wean-"&amp;II45,""),"")
&amp;IFERROR(IF(AND((II$44-II46-150-Sheep!$R$356                                           )&gt;(II$44-IJ$44),(II$44-II46-150-Sheep!$R$356                                            )&lt;=0),"Alt1-"   &amp;II45,""),"")
&amp;IFERROR(IF(AND((II$44-II46-150-Sheep!$R$357                                           )&gt;(II$44-IJ$44),(II$44-II46-150-Sheep!$R$357                                            )&lt;=0),"Alt2-"   &amp;II45,""),"")</f>
        <v/>
      </c>
      <c r="IJ47" s="267" t="str">
        <f xml:space="preserve">                    IF(AND((IJ$44                                  -Sheep!$N$252                               )&gt;(IJ$44-IK$44),(IJ$44                                  -Sheep!$N$252                                )&lt;=0),"Born","")
&amp;                   IF(AND((IJ$44-Sheep!$R$355-Sheep!$N$252                                )&gt;(IJ$44-IK$44),(IJ$44-Sheep!$R$355-Sheep!$N$252                                )&lt;=0),"WeanStd","")
&amp;                   IF(AND((IJ$44-Sheep!$R$356-Sheep!$N$252                                )&gt;(IJ$44-IK$44),(IJ$44-Sheep!$R$356-Sheep!$N$252                                )&lt;=0),"WeanAlt1","")
&amp;                   IF(AND((IJ$44-Sheep!$R$357-Sheep!$N$252                                )&gt;(IJ$44-IK$44),(IJ$44-Sheep!$R$357-Sheep!$N$252                                )&lt;=0),"WeanAlt2","")
&amp;IFERROR(IF(AND((IJ$44-IJ46                                                                                     )&gt;(IJ$44-IK$44),(IJ$44-IJ46                                                                                     )&lt;=0),"Join-"    &amp;IJ45,""),"")
&amp;IFERROR(IF(AND((IJ$44-IJ46-INDEX(Sheep!$V$362:$V$369,IJ45,1))&gt;(IJ$44-IK$44),(IJ$44-IJ46-INDEX(Sheep!$V$362:$V$369,IJ45,1))&lt;=0),"Scan-"  &amp;IJ45,""),"")
&amp;IFERROR(IF(AND((IJ$44-IJ46-150                                                                            )&gt;(IJ$44-IK$44),(IJ$44-IJ46-150                                                                             )&lt;=0),"Birth-" &amp;IJ45,""),"")
&amp;IFERROR(IF(AND((IJ$44-IJ46-150-Sheep!$R$355                                           )&gt;(IJ$44-IK$44),(IJ$44-IJ46-150-Sheep!$R$355                                            )&lt;=0),"Wean-"&amp;IJ45,""),"")
&amp;IFERROR(IF(AND((IJ$44-IJ46-150-Sheep!$R$356                                           )&gt;(IJ$44-IK$44),(IJ$44-IJ46-150-Sheep!$R$356                                            )&lt;=0),"Alt1-"   &amp;IJ45,""),"")
&amp;IFERROR(IF(AND((IJ$44-IJ46-150-Sheep!$R$357                                           )&gt;(IJ$44-IK$44),(IJ$44-IJ46-150-Sheep!$R$357                                            )&lt;=0),"Alt2-"   &amp;IJ45,""),"")</f>
        <v/>
      </c>
      <c r="IK47" s="267" t="str">
        <f xml:space="preserve">                    IF(AND((IK$44                                  -Sheep!$N$252                               )&gt;(IK$44-IL$44),(IK$44                                  -Sheep!$N$252                                )&lt;=0),"Born","")
&amp;                   IF(AND((IK$44-Sheep!$R$355-Sheep!$N$252                                )&gt;(IK$44-IL$44),(IK$44-Sheep!$R$355-Sheep!$N$252                                )&lt;=0),"WeanStd","")
&amp;                   IF(AND((IK$44-Sheep!$R$356-Sheep!$N$252                                )&gt;(IK$44-IL$44),(IK$44-Sheep!$R$356-Sheep!$N$252                                )&lt;=0),"WeanAlt1","")
&amp;                   IF(AND((IK$44-Sheep!$R$357-Sheep!$N$252                                )&gt;(IK$44-IL$44),(IK$44-Sheep!$R$357-Sheep!$N$252                                )&lt;=0),"WeanAlt2","")
&amp;IFERROR(IF(AND((IK$44-IK46                                                                                     )&gt;(IK$44-IL$44),(IK$44-IK46                                                                                     )&lt;=0),"Join-"    &amp;IK45,""),"")
&amp;IFERROR(IF(AND((IK$44-IK46-INDEX(Sheep!$V$362:$V$369,IK45,1))&gt;(IK$44-IL$44),(IK$44-IK46-INDEX(Sheep!$V$362:$V$369,IK45,1))&lt;=0),"Scan-"  &amp;IK45,""),"")
&amp;IFERROR(IF(AND((IK$44-IK46-150                                                                            )&gt;(IK$44-IL$44),(IK$44-IK46-150                                                                             )&lt;=0),"Birth-" &amp;IK45,""),"")
&amp;IFERROR(IF(AND((IK$44-IK46-150-Sheep!$R$355                                           )&gt;(IK$44-IL$44),(IK$44-IK46-150-Sheep!$R$355                                            )&lt;=0),"Wean-"&amp;IK45,""),"")
&amp;IFERROR(IF(AND((IK$44-IK46-150-Sheep!$R$356                                           )&gt;(IK$44-IL$44),(IK$44-IK46-150-Sheep!$R$356                                            )&lt;=0),"Alt1-"   &amp;IK45,""),"")
&amp;IFERROR(IF(AND((IK$44-IK46-150-Sheep!$R$357                                           )&gt;(IK$44-IL$44),(IK$44-IK46-150-Sheep!$R$357                                            )&lt;=0),"Alt2-"   &amp;IK45,""),"")</f>
        <v/>
      </c>
      <c r="IL47" s="267" t="str">
        <f xml:space="preserve">                    IF(AND((IL$44                                  -Sheep!$N$252                               )&gt;(IL$44-IM$44),(IL$44                                  -Sheep!$N$252                                )&lt;=0),"Born","")
&amp;                   IF(AND((IL$44-Sheep!$R$355-Sheep!$N$252                                )&gt;(IL$44-IM$44),(IL$44-Sheep!$R$355-Sheep!$N$252                                )&lt;=0),"WeanStd","")
&amp;                   IF(AND((IL$44-Sheep!$R$356-Sheep!$N$252                                )&gt;(IL$44-IM$44),(IL$44-Sheep!$R$356-Sheep!$N$252                                )&lt;=0),"WeanAlt1","")
&amp;                   IF(AND((IL$44-Sheep!$R$357-Sheep!$N$252                                )&gt;(IL$44-IM$44),(IL$44-Sheep!$R$357-Sheep!$N$252                                )&lt;=0),"WeanAlt2","")
&amp;IFERROR(IF(AND((IL$44-IL46                                                                                     )&gt;(IL$44-IM$44),(IL$44-IL46                                                                                     )&lt;=0),"Join-"    &amp;IL45,""),"")
&amp;IFERROR(IF(AND((IL$44-IL46-INDEX(Sheep!$V$362:$V$369,IL45,1))&gt;(IL$44-IM$44),(IL$44-IL46-INDEX(Sheep!$V$362:$V$369,IL45,1))&lt;=0),"Scan-"  &amp;IL45,""),"")
&amp;IFERROR(IF(AND((IL$44-IL46-150                                                                            )&gt;(IL$44-IM$44),(IL$44-IL46-150                                                                             )&lt;=0),"Birth-" &amp;IL45,""),"")
&amp;IFERROR(IF(AND((IL$44-IL46-150-Sheep!$R$355                                           )&gt;(IL$44-IM$44),(IL$44-IL46-150-Sheep!$R$355                                            )&lt;=0),"Wean-"&amp;IL45,""),"")
&amp;IFERROR(IF(AND((IL$44-IL46-150-Sheep!$R$356                                           )&gt;(IL$44-IM$44),(IL$44-IL46-150-Sheep!$R$356                                            )&lt;=0),"Alt1-"   &amp;IL45,""),"")
&amp;IFERROR(IF(AND((IL$44-IL46-150-Sheep!$R$357                                           )&gt;(IL$44-IM$44),(IL$44-IL46-150-Sheep!$R$357                                            )&lt;=0),"Alt2-"   &amp;IL45,""),"")</f>
        <v/>
      </c>
      <c r="IM47" s="267" t="str">
        <f xml:space="preserve">                    IF(AND((IM$44                                  -Sheep!$N$252                               )&gt;(IM$44-IN$44),(IM$44                                  -Sheep!$N$252                                )&lt;=0),"Born","")
&amp;                   IF(AND((IM$44-Sheep!$R$355-Sheep!$N$252                                )&gt;(IM$44-IN$44),(IM$44-Sheep!$R$355-Sheep!$N$252                                )&lt;=0),"WeanStd","")
&amp;                   IF(AND((IM$44-Sheep!$R$356-Sheep!$N$252                                )&gt;(IM$44-IN$44),(IM$44-Sheep!$R$356-Sheep!$N$252                                )&lt;=0),"WeanAlt1","")
&amp;                   IF(AND((IM$44-Sheep!$R$357-Sheep!$N$252                                )&gt;(IM$44-IN$44),(IM$44-Sheep!$R$357-Sheep!$N$252                                )&lt;=0),"WeanAlt2","")
&amp;IFERROR(IF(AND((IM$44-IM46                                                                                     )&gt;(IM$44-IN$44),(IM$44-IM46                                                                                     )&lt;=0),"Join-"    &amp;IM45,""),"")
&amp;IFERROR(IF(AND((IM$44-IM46-INDEX(Sheep!$V$362:$V$369,IM45,1))&gt;(IM$44-IN$44),(IM$44-IM46-INDEX(Sheep!$V$362:$V$369,IM45,1))&lt;=0),"Scan-"  &amp;IM45,""),"")
&amp;IFERROR(IF(AND((IM$44-IM46-150                                                                            )&gt;(IM$44-IN$44),(IM$44-IM46-150                                                                             )&lt;=0),"Birth-" &amp;IM45,""),"")
&amp;IFERROR(IF(AND((IM$44-IM46-150-Sheep!$R$355                                           )&gt;(IM$44-IN$44),(IM$44-IM46-150-Sheep!$R$355                                            )&lt;=0),"Wean-"&amp;IM45,""),"")
&amp;IFERROR(IF(AND((IM$44-IM46-150-Sheep!$R$356                                           )&gt;(IM$44-IN$44),(IM$44-IM46-150-Sheep!$R$356                                            )&lt;=0),"Alt1-"   &amp;IM45,""),"")
&amp;IFERROR(IF(AND((IM$44-IM46-150-Sheep!$R$357                                           )&gt;(IM$44-IN$44),(IM$44-IM46-150-Sheep!$R$357                                            )&lt;=0),"Alt2-"   &amp;IM45,""),"")</f>
        <v/>
      </c>
      <c r="IN47" s="267" t="str">
        <f xml:space="preserve">                    IF(AND((IN$44                                  -Sheep!$N$252                               )&gt;(IN$44-IO$44),(IN$44                                  -Sheep!$N$252                                )&lt;=0),"Born","")
&amp;                   IF(AND((IN$44-Sheep!$R$355-Sheep!$N$252                                )&gt;(IN$44-IO$44),(IN$44-Sheep!$R$355-Sheep!$N$252                                )&lt;=0),"WeanStd","")
&amp;                   IF(AND((IN$44-Sheep!$R$356-Sheep!$N$252                                )&gt;(IN$44-IO$44),(IN$44-Sheep!$R$356-Sheep!$N$252                                )&lt;=0),"WeanAlt1","")
&amp;                   IF(AND((IN$44-Sheep!$R$357-Sheep!$N$252                                )&gt;(IN$44-IO$44),(IN$44-Sheep!$R$357-Sheep!$N$252                                )&lt;=0),"WeanAlt2","")
&amp;IFERROR(IF(AND((IN$44-IN46                                                                                     )&gt;(IN$44-IO$44),(IN$44-IN46                                                                                     )&lt;=0),"Join-"    &amp;IN45,""),"")
&amp;IFERROR(IF(AND((IN$44-IN46-INDEX(Sheep!$V$362:$V$369,IN45,1))&gt;(IN$44-IO$44),(IN$44-IN46-INDEX(Sheep!$V$362:$V$369,IN45,1))&lt;=0),"Scan-"  &amp;IN45,""),"")
&amp;IFERROR(IF(AND((IN$44-IN46-150                                                                            )&gt;(IN$44-IO$44),(IN$44-IN46-150                                                                             )&lt;=0),"Birth-" &amp;IN45,""),"")
&amp;IFERROR(IF(AND((IN$44-IN46-150-Sheep!$R$355                                           )&gt;(IN$44-IO$44),(IN$44-IN46-150-Sheep!$R$355                                            )&lt;=0),"Wean-"&amp;IN45,""),"")
&amp;IFERROR(IF(AND((IN$44-IN46-150-Sheep!$R$356                                           )&gt;(IN$44-IO$44),(IN$44-IN46-150-Sheep!$R$356                                            )&lt;=0),"Alt1-"   &amp;IN45,""),"")
&amp;IFERROR(IF(AND((IN$44-IN46-150-Sheep!$R$357                                           )&gt;(IN$44-IO$44),(IN$44-IN46-150-Sheep!$R$357                                            )&lt;=0),"Alt2-"   &amp;IN45,""),"")</f>
        <v/>
      </c>
      <c r="IO47" s="267" t="str">
        <f xml:space="preserve">                    IF(AND((IO$44                                  -Sheep!$N$252                               )&gt;(IO$44-IP$44),(IO$44                                  -Sheep!$N$252                                )&lt;=0),"Born","")
&amp;                   IF(AND((IO$44-Sheep!$R$355-Sheep!$N$252                                )&gt;(IO$44-IP$44),(IO$44-Sheep!$R$355-Sheep!$N$252                                )&lt;=0),"WeanStd","")
&amp;                   IF(AND((IO$44-Sheep!$R$356-Sheep!$N$252                                )&gt;(IO$44-IP$44),(IO$44-Sheep!$R$356-Sheep!$N$252                                )&lt;=0),"WeanAlt1","")
&amp;                   IF(AND((IO$44-Sheep!$R$357-Sheep!$N$252                                )&gt;(IO$44-IP$44),(IO$44-Sheep!$R$357-Sheep!$N$252                                )&lt;=0),"WeanAlt2","")
&amp;IFERROR(IF(AND((IO$44-IO46                                                                                     )&gt;(IO$44-IP$44),(IO$44-IO46                                                                                     )&lt;=0),"Join-"    &amp;IO45,""),"")
&amp;IFERROR(IF(AND((IO$44-IO46-INDEX(Sheep!$V$362:$V$369,IO45,1))&gt;(IO$44-IP$44),(IO$44-IO46-INDEX(Sheep!$V$362:$V$369,IO45,1))&lt;=0),"Scan-"  &amp;IO45,""),"")
&amp;IFERROR(IF(AND((IO$44-IO46-150                                                                            )&gt;(IO$44-IP$44),(IO$44-IO46-150                                                                             )&lt;=0),"Birth-" &amp;IO45,""),"")
&amp;IFERROR(IF(AND((IO$44-IO46-150-Sheep!$R$355                                           )&gt;(IO$44-IP$44),(IO$44-IO46-150-Sheep!$R$355                                            )&lt;=0),"Wean-"&amp;IO45,""),"")
&amp;IFERROR(IF(AND((IO$44-IO46-150-Sheep!$R$356                                           )&gt;(IO$44-IP$44),(IO$44-IO46-150-Sheep!$R$356                                            )&lt;=0),"Alt1-"   &amp;IO45,""),"")
&amp;IFERROR(IF(AND((IO$44-IO46-150-Sheep!$R$357                                           )&gt;(IO$44-IP$44),(IO$44-IO46-150-Sheep!$R$357                                            )&lt;=0),"Alt2-"   &amp;IO45,""),"")</f>
        <v>Wean-4</v>
      </c>
      <c r="IP47" s="267" t="str">
        <f xml:space="preserve">                    IF(AND((IP$44                                  -Sheep!$N$252                               )&gt;(IP$44-IQ$44),(IP$44                                  -Sheep!$N$252                                )&lt;=0),"Born","")
&amp;                   IF(AND((IP$44-Sheep!$R$355-Sheep!$N$252                                )&gt;(IP$44-IQ$44),(IP$44-Sheep!$R$355-Sheep!$N$252                                )&lt;=0),"WeanStd","")
&amp;                   IF(AND((IP$44-Sheep!$R$356-Sheep!$N$252                                )&gt;(IP$44-IQ$44),(IP$44-Sheep!$R$356-Sheep!$N$252                                )&lt;=0),"WeanAlt1","")
&amp;                   IF(AND((IP$44-Sheep!$R$357-Sheep!$N$252                                )&gt;(IP$44-IQ$44),(IP$44-Sheep!$R$357-Sheep!$N$252                                )&lt;=0),"WeanAlt2","")
&amp;IFERROR(IF(AND((IP$44-IP46                                                                                     )&gt;(IP$44-IQ$44),(IP$44-IP46                                                                                     )&lt;=0),"Join-"    &amp;IP45,""),"")
&amp;IFERROR(IF(AND((IP$44-IP46-INDEX(Sheep!$V$362:$V$369,IP45,1))&gt;(IP$44-IQ$44),(IP$44-IP46-INDEX(Sheep!$V$362:$V$369,IP45,1))&lt;=0),"Scan-"  &amp;IP45,""),"")
&amp;IFERROR(IF(AND((IP$44-IP46-150                                                                            )&gt;(IP$44-IQ$44),(IP$44-IP46-150                                                                             )&lt;=0),"Birth-" &amp;IP45,""),"")
&amp;IFERROR(IF(AND((IP$44-IP46-150-Sheep!$R$355                                           )&gt;(IP$44-IQ$44),(IP$44-IP46-150-Sheep!$R$355                                            )&lt;=0),"Wean-"&amp;IP45,""),"")
&amp;IFERROR(IF(AND((IP$44-IP46-150-Sheep!$R$356                                           )&gt;(IP$44-IQ$44),(IP$44-IP46-150-Sheep!$R$356                                            )&lt;=0),"Alt1-"   &amp;IP45,""),"")
&amp;IFERROR(IF(AND((IP$44-IP46-150-Sheep!$R$357                                           )&gt;(IP$44-IQ$44),(IP$44-IP46-150-Sheep!$R$357                                            )&lt;=0),"Alt2-"   &amp;IP45,""),"")</f>
        <v/>
      </c>
      <c r="IQ47" s="267" t="str">
        <f xml:space="preserve">                    IF(AND((IQ$44                                  -Sheep!$N$252                               )&gt;(IQ$44-IR$44),(IQ$44                                  -Sheep!$N$252                                )&lt;=0),"Born","")
&amp;                   IF(AND((IQ$44-Sheep!$R$355-Sheep!$N$252                                )&gt;(IQ$44-IR$44),(IQ$44-Sheep!$R$355-Sheep!$N$252                                )&lt;=0),"WeanStd","")
&amp;                   IF(AND((IQ$44-Sheep!$R$356-Sheep!$N$252                                )&gt;(IQ$44-IR$44),(IQ$44-Sheep!$R$356-Sheep!$N$252                                )&lt;=0),"WeanAlt1","")
&amp;                   IF(AND((IQ$44-Sheep!$R$357-Sheep!$N$252                                )&gt;(IQ$44-IR$44),(IQ$44-Sheep!$R$357-Sheep!$N$252                                )&lt;=0),"WeanAlt2","")
&amp;IFERROR(IF(AND((IQ$44-IQ46                                                                                     )&gt;(IQ$44-IR$44),(IQ$44-IQ46                                                                                     )&lt;=0),"Join-"    &amp;IQ45,""),"")
&amp;IFERROR(IF(AND((IQ$44-IQ46-INDEX(Sheep!$V$362:$V$369,IQ45,1))&gt;(IQ$44-IR$44),(IQ$44-IQ46-INDEX(Sheep!$V$362:$V$369,IQ45,1))&lt;=0),"Scan-"  &amp;IQ45,""),"")
&amp;IFERROR(IF(AND((IQ$44-IQ46-150                                                                            )&gt;(IQ$44-IR$44),(IQ$44-IQ46-150                                                                             )&lt;=0),"Birth-" &amp;IQ45,""),"")
&amp;IFERROR(IF(AND((IQ$44-IQ46-150-Sheep!$R$355                                           )&gt;(IQ$44-IR$44),(IQ$44-IQ46-150-Sheep!$R$355                                            )&lt;=0),"Wean-"&amp;IQ45,""),"")
&amp;IFERROR(IF(AND((IQ$44-IQ46-150-Sheep!$R$356                                           )&gt;(IQ$44-IR$44),(IQ$44-IQ46-150-Sheep!$R$356                                            )&lt;=0),"Alt1-"   &amp;IQ45,""),"")
&amp;IFERROR(IF(AND((IQ$44-IQ46-150-Sheep!$R$357                                           )&gt;(IQ$44-IR$44),(IQ$44-IQ46-150-Sheep!$R$357                                            )&lt;=0),"Alt2-"   &amp;IQ45,""),"")</f>
        <v/>
      </c>
      <c r="IR47" s="267" t="str">
        <f xml:space="preserve">                    IF(AND((IR$44                                  -Sheep!$N$252                               )&gt;(IR$44-IS$44),(IR$44                                  -Sheep!$N$252                                )&lt;=0),"Born","")
&amp;                   IF(AND((IR$44-Sheep!$R$355-Sheep!$N$252                                )&gt;(IR$44-IS$44),(IR$44-Sheep!$R$355-Sheep!$N$252                                )&lt;=0),"WeanStd","")
&amp;                   IF(AND((IR$44-Sheep!$R$356-Sheep!$N$252                                )&gt;(IR$44-IS$44),(IR$44-Sheep!$R$356-Sheep!$N$252                                )&lt;=0),"WeanAlt1","")
&amp;                   IF(AND((IR$44-Sheep!$R$357-Sheep!$N$252                                )&gt;(IR$44-IS$44),(IR$44-Sheep!$R$357-Sheep!$N$252                                )&lt;=0),"WeanAlt2","")
&amp;IFERROR(IF(AND((IR$44-IR46                                                                                     )&gt;(IR$44-IS$44),(IR$44-IR46                                                                                     )&lt;=0),"Join-"    &amp;IR45,""),"")
&amp;IFERROR(IF(AND((IR$44-IR46-INDEX(Sheep!$V$362:$V$369,IR45,1))&gt;(IR$44-IS$44),(IR$44-IR46-INDEX(Sheep!$V$362:$V$369,IR45,1))&lt;=0),"Scan-"  &amp;IR45,""),"")
&amp;IFERROR(IF(AND((IR$44-IR46-150                                                                            )&gt;(IR$44-IS$44),(IR$44-IR46-150                                                                             )&lt;=0),"Birth-" &amp;IR45,""),"")
&amp;IFERROR(IF(AND((IR$44-IR46-150-Sheep!$R$355                                           )&gt;(IR$44-IS$44),(IR$44-IR46-150-Sheep!$R$355                                            )&lt;=0),"Wean-"&amp;IR45,""),"")
&amp;IFERROR(IF(AND((IR$44-IR46-150-Sheep!$R$356                                           )&gt;(IR$44-IS$44),(IR$44-IR46-150-Sheep!$R$356                                            )&lt;=0),"Alt1-"   &amp;IR45,""),"")
&amp;IFERROR(IF(AND((IR$44-IR46-150-Sheep!$R$357                                           )&gt;(IR$44-IS$44),(IR$44-IR46-150-Sheep!$R$357                                            )&lt;=0),"Alt2-"   &amp;IR45,""),"")</f>
        <v/>
      </c>
      <c r="IS47" s="267" t="str">
        <f xml:space="preserve">                    IF(AND((IS$44                                  -Sheep!$N$252                               )&gt;(IS$44-IT$44),(IS$44                                  -Sheep!$N$252                                )&lt;=0),"Born","")
&amp;                   IF(AND((IS$44-Sheep!$R$355-Sheep!$N$252                                )&gt;(IS$44-IT$44),(IS$44-Sheep!$R$355-Sheep!$N$252                                )&lt;=0),"WeanStd","")
&amp;                   IF(AND((IS$44-Sheep!$R$356-Sheep!$N$252                                )&gt;(IS$44-IT$44),(IS$44-Sheep!$R$356-Sheep!$N$252                                )&lt;=0),"WeanAlt1","")
&amp;                   IF(AND((IS$44-Sheep!$R$357-Sheep!$N$252                                )&gt;(IS$44-IT$44),(IS$44-Sheep!$R$357-Sheep!$N$252                                )&lt;=0),"WeanAlt2","")
&amp;IFERROR(IF(AND((IS$44-IS46                                                                                     )&gt;(IS$44-IT$44),(IS$44-IS46                                                                                     )&lt;=0),"Join-"    &amp;IS45,""),"")
&amp;IFERROR(IF(AND((IS$44-IS46-INDEX(Sheep!$V$362:$V$369,IS45,1))&gt;(IS$44-IT$44),(IS$44-IS46-INDEX(Sheep!$V$362:$V$369,IS45,1))&lt;=0),"Scan-"  &amp;IS45,""),"")
&amp;IFERROR(IF(AND((IS$44-IS46-150                                                                            )&gt;(IS$44-IT$44),(IS$44-IS46-150                                                                             )&lt;=0),"Birth-" &amp;IS45,""),"")
&amp;IFERROR(IF(AND((IS$44-IS46-150-Sheep!$R$355                                           )&gt;(IS$44-IT$44),(IS$44-IS46-150-Sheep!$R$355                                            )&lt;=0),"Wean-"&amp;IS45,""),"")
&amp;IFERROR(IF(AND((IS$44-IS46-150-Sheep!$R$356                                           )&gt;(IS$44-IT$44),(IS$44-IS46-150-Sheep!$R$356                                            )&lt;=0),"Alt1-"   &amp;IS45,""),"")
&amp;IFERROR(IF(AND((IS$44-IS46-150-Sheep!$R$357                                           )&gt;(IS$44-IT$44),(IS$44-IS46-150-Sheep!$R$357                                            )&lt;=0),"Alt2-"   &amp;IS45,""),"")</f>
        <v>Alt1-4</v>
      </c>
      <c r="IT47" s="267" t="str">
        <f xml:space="preserve">                    IF(AND((IT$44                                  -Sheep!$N$252                               )&gt;(IT$44-IU$44),(IT$44                                  -Sheep!$N$252                                )&lt;=0),"Born","")
&amp;                   IF(AND((IT$44-Sheep!$R$355-Sheep!$N$252                                )&gt;(IT$44-IU$44),(IT$44-Sheep!$R$355-Sheep!$N$252                                )&lt;=0),"WeanStd","")
&amp;                   IF(AND((IT$44-Sheep!$R$356-Sheep!$N$252                                )&gt;(IT$44-IU$44),(IT$44-Sheep!$R$356-Sheep!$N$252                                )&lt;=0),"WeanAlt1","")
&amp;                   IF(AND((IT$44-Sheep!$R$357-Sheep!$N$252                                )&gt;(IT$44-IU$44),(IT$44-Sheep!$R$357-Sheep!$N$252                                )&lt;=0),"WeanAlt2","")
&amp;IFERROR(IF(AND((IT$44-IT46                                                                                     )&gt;(IT$44-IU$44),(IT$44-IT46                                                                                     )&lt;=0),"Join-"    &amp;IT45,""),"")
&amp;IFERROR(IF(AND((IT$44-IT46-INDEX(Sheep!$V$362:$V$369,IT45,1))&gt;(IT$44-IU$44),(IT$44-IT46-INDEX(Sheep!$V$362:$V$369,IT45,1))&lt;=0),"Scan-"  &amp;IT45,""),"")
&amp;IFERROR(IF(AND((IT$44-IT46-150                                                                            )&gt;(IT$44-IU$44),(IT$44-IT46-150                                                                             )&lt;=0),"Birth-" &amp;IT45,""),"")
&amp;IFERROR(IF(AND((IT$44-IT46-150-Sheep!$R$355                                           )&gt;(IT$44-IU$44),(IT$44-IT46-150-Sheep!$R$355                                            )&lt;=0),"Wean-"&amp;IT45,""),"")
&amp;IFERROR(IF(AND((IT$44-IT46-150-Sheep!$R$356                                           )&gt;(IT$44-IU$44),(IT$44-IT46-150-Sheep!$R$356                                            )&lt;=0),"Alt1-"   &amp;IT45,""),"")
&amp;IFERROR(IF(AND((IT$44-IT46-150-Sheep!$R$357                                           )&gt;(IT$44-IU$44),(IT$44-IT46-150-Sheep!$R$357                                            )&lt;=0),"Alt2-"   &amp;IT45,""),"")</f>
        <v/>
      </c>
      <c r="IU47" s="267" t="str">
        <f xml:space="preserve">                    IF(AND((IU$44                                  -Sheep!$N$252                               )&gt;(IU$44-IV$44),(IU$44                                  -Sheep!$N$252                                )&lt;=0),"Born","")
&amp;                   IF(AND((IU$44-Sheep!$R$355-Sheep!$N$252                                )&gt;(IU$44-IV$44),(IU$44-Sheep!$R$355-Sheep!$N$252                                )&lt;=0),"WeanStd","")
&amp;                   IF(AND((IU$44-Sheep!$R$356-Sheep!$N$252                                )&gt;(IU$44-IV$44),(IU$44-Sheep!$R$356-Sheep!$N$252                                )&lt;=0),"WeanAlt1","")
&amp;                   IF(AND((IU$44-Sheep!$R$357-Sheep!$N$252                                )&gt;(IU$44-IV$44),(IU$44-Sheep!$R$357-Sheep!$N$252                                )&lt;=0),"WeanAlt2","")
&amp;IFERROR(IF(AND((IU$44-IU46                                                                                     )&gt;(IU$44-IV$44),(IU$44-IU46                                                                                     )&lt;=0),"Join-"    &amp;IU45,""),"")
&amp;IFERROR(IF(AND((IU$44-IU46-INDEX(Sheep!$V$362:$V$369,IU45,1))&gt;(IU$44-IV$44),(IU$44-IU46-INDEX(Sheep!$V$362:$V$369,IU45,1))&lt;=0),"Scan-"  &amp;IU45,""),"")
&amp;IFERROR(IF(AND((IU$44-IU46-150                                                                            )&gt;(IU$44-IV$44),(IU$44-IU46-150                                                                             )&lt;=0),"Birth-" &amp;IU45,""),"")
&amp;IFERROR(IF(AND((IU$44-IU46-150-Sheep!$R$355                                           )&gt;(IU$44-IV$44),(IU$44-IU46-150-Sheep!$R$355                                            )&lt;=0),"Wean-"&amp;IU45,""),"")
&amp;IFERROR(IF(AND((IU$44-IU46-150-Sheep!$R$356                                           )&gt;(IU$44-IV$44),(IU$44-IU46-150-Sheep!$R$356                                            )&lt;=0),"Alt1-"   &amp;IU45,""),"")
&amp;IFERROR(IF(AND((IU$44-IU46-150-Sheep!$R$357                                           )&gt;(IU$44-IV$44),(IU$44-IU46-150-Sheep!$R$357                                            )&lt;=0),"Alt2-"   &amp;IU45,""),"")</f>
        <v/>
      </c>
      <c r="IV47" s="267" t="str">
        <f xml:space="preserve">                    IF(AND((IV$44                                  -Sheep!$N$252                               )&gt;(IV$44-IW$44),(IV$44                                  -Sheep!$N$252                                )&lt;=0),"Born","")
&amp;                   IF(AND((IV$44-Sheep!$R$355-Sheep!$N$252                                )&gt;(IV$44-IW$44),(IV$44-Sheep!$R$355-Sheep!$N$252                                )&lt;=0),"WeanStd","")
&amp;                   IF(AND((IV$44-Sheep!$R$356-Sheep!$N$252                                )&gt;(IV$44-IW$44),(IV$44-Sheep!$R$356-Sheep!$N$252                                )&lt;=0),"WeanAlt1","")
&amp;                   IF(AND((IV$44-Sheep!$R$357-Sheep!$N$252                                )&gt;(IV$44-IW$44),(IV$44-Sheep!$R$357-Sheep!$N$252                                )&lt;=0),"WeanAlt2","")
&amp;IFERROR(IF(AND((IV$44-IV46                                                                                     )&gt;(IV$44-IW$44),(IV$44-IV46                                                                                     )&lt;=0),"Join-"    &amp;IV45,""),"")
&amp;IFERROR(IF(AND((IV$44-IV46-INDEX(Sheep!$V$362:$V$369,IV45,1))&gt;(IV$44-IW$44),(IV$44-IV46-INDEX(Sheep!$V$362:$V$369,IV45,1))&lt;=0),"Scan-"  &amp;IV45,""),"")
&amp;IFERROR(IF(AND((IV$44-IV46-150                                                                            )&gt;(IV$44-IW$44),(IV$44-IV46-150                                                                             )&lt;=0),"Birth-" &amp;IV45,""),"")
&amp;IFERROR(IF(AND((IV$44-IV46-150-Sheep!$R$355                                           )&gt;(IV$44-IW$44),(IV$44-IV46-150-Sheep!$R$355                                            )&lt;=0),"Wean-"&amp;IV45,""),"")
&amp;IFERROR(IF(AND((IV$44-IV46-150-Sheep!$R$356                                           )&gt;(IV$44-IW$44),(IV$44-IV46-150-Sheep!$R$356                                            )&lt;=0),"Alt1-"   &amp;IV45,""),"")
&amp;IFERROR(IF(AND((IV$44-IV46-150-Sheep!$R$357                                           )&gt;(IV$44-IW$44),(IV$44-IV46-150-Sheep!$R$357                                            )&lt;=0),"Alt2-"   &amp;IV45,""),"")</f>
        <v/>
      </c>
      <c r="IW47" s="267" t="str">
        <f xml:space="preserve">                    IF(AND((IW$44                                  -Sheep!$N$252                               )&gt;(IW$44-IX$44),(IW$44                                  -Sheep!$N$252                                )&lt;=0),"Born","")
&amp;                   IF(AND((IW$44-Sheep!$R$355-Sheep!$N$252                                )&gt;(IW$44-IX$44),(IW$44-Sheep!$R$355-Sheep!$N$252                                )&lt;=0),"WeanStd","")
&amp;                   IF(AND((IW$44-Sheep!$R$356-Sheep!$N$252                                )&gt;(IW$44-IX$44),(IW$44-Sheep!$R$356-Sheep!$N$252                                )&lt;=0),"WeanAlt1","")
&amp;                   IF(AND((IW$44-Sheep!$R$357-Sheep!$N$252                                )&gt;(IW$44-IX$44),(IW$44-Sheep!$R$357-Sheep!$N$252                                )&lt;=0),"WeanAlt2","")
&amp;IFERROR(IF(AND((IW$44-IW46                                                                                     )&gt;(IW$44-IX$44),(IW$44-IW46                                                                                     )&lt;=0),"Join-"    &amp;IW45,""),"")
&amp;IFERROR(IF(AND((IW$44-IW46-INDEX(Sheep!$V$362:$V$369,IW45,1))&gt;(IW$44-IX$44),(IW$44-IW46-INDEX(Sheep!$V$362:$V$369,IW45,1))&lt;=0),"Scan-"  &amp;IW45,""),"")
&amp;IFERROR(IF(AND((IW$44-IW46-150                                                                            )&gt;(IW$44-IX$44),(IW$44-IW46-150                                                                             )&lt;=0),"Birth-" &amp;IW45,""),"")
&amp;IFERROR(IF(AND((IW$44-IW46-150-Sheep!$R$355                                           )&gt;(IW$44-IX$44),(IW$44-IW46-150-Sheep!$R$355                                            )&lt;=0),"Wean-"&amp;IW45,""),"")
&amp;IFERROR(IF(AND((IW$44-IW46-150-Sheep!$R$356                                           )&gt;(IW$44-IX$44),(IW$44-IW46-150-Sheep!$R$356                                            )&lt;=0),"Alt1-"   &amp;IW45,""),"")
&amp;IFERROR(IF(AND((IW$44-IW46-150-Sheep!$R$357                                           )&gt;(IW$44-IX$44),(IW$44-IW46-150-Sheep!$R$357                                            )&lt;=0),"Alt2-"   &amp;IW45,""),"")</f>
        <v>Alt2-4</v>
      </c>
      <c r="IX47" s="267" t="str">
        <f xml:space="preserve">                    IF(AND((IX$44                                  -Sheep!$N$252                               )&gt;(IX$44-IY$44),(IX$44                                  -Sheep!$N$252                                )&lt;=0),"Born","")
&amp;                   IF(AND((IX$44-Sheep!$R$355-Sheep!$N$252                                )&gt;(IX$44-IY$44),(IX$44-Sheep!$R$355-Sheep!$N$252                                )&lt;=0),"WeanStd","")
&amp;                   IF(AND((IX$44-Sheep!$R$356-Sheep!$N$252                                )&gt;(IX$44-IY$44),(IX$44-Sheep!$R$356-Sheep!$N$252                                )&lt;=0),"WeanAlt1","")
&amp;                   IF(AND((IX$44-Sheep!$R$357-Sheep!$N$252                                )&gt;(IX$44-IY$44),(IX$44-Sheep!$R$357-Sheep!$N$252                                )&lt;=0),"WeanAlt2","")
&amp;IFERROR(IF(AND((IX$44-IX46                                                                                     )&gt;(IX$44-IY$44),(IX$44-IX46                                                                                     )&lt;=0),"Join-"    &amp;IX45,""),"")
&amp;IFERROR(IF(AND((IX$44-IX46-INDEX(Sheep!$V$362:$V$369,IX45,1))&gt;(IX$44-IY$44),(IX$44-IX46-INDEX(Sheep!$V$362:$V$369,IX45,1))&lt;=0),"Scan-"  &amp;IX45,""),"")
&amp;IFERROR(IF(AND((IX$44-IX46-150                                                                            )&gt;(IX$44-IY$44),(IX$44-IX46-150                                                                             )&lt;=0),"Birth-" &amp;IX45,""),"")
&amp;IFERROR(IF(AND((IX$44-IX46-150-Sheep!$R$355                                           )&gt;(IX$44-IY$44),(IX$44-IX46-150-Sheep!$R$355                                            )&lt;=0),"Wean-"&amp;IX45,""),"")
&amp;IFERROR(IF(AND((IX$44-IX46-150-Sheep!$R$356                                           )&gt;(IX$44-IY$44),(IX$44-IX46-150-Sheep!$R$356                                            )&lt;=0),"Alt1-"   &amp;IX45,""),"")
&amp;IFERROR(IF(AND((IX$44-IX46-150-Sheep!$R$357                                           )&gt;(IX$44-IY$44),(IX$44-IX46-150-Sheep!$R$357                                            )&lt;=0),"Alt2-"   &amp;IX45,""),"")</f>
        <v/>
      </c>
      <c r="IY47" s="267" t="str">
        <f xml:space="preserve">                    IF(AND((IY$44                                  -Sheep!$N$252                               )&gt;(IY$44-IZ$44),(IY$44                                  -Sheep!$N$252                                )&lt;=0),"Born","")
&amp;                   IF(AND((IY$44-Sheep!$R$355-Sheep!$N$252                                )&gt;(IY$44-IZ$44),(IY$44-Sheep!$R$355-Sheep!$N$252                                )&lt;=0),"WeanStd","")
&amp;                   IF(AND((IY$44-Sheep!$R$356-Sheep!$N$252                                )&gt;(IY$44-IZ$44),(IY$44-Sheep!$R$356-Sheep!$N$252                                )&lt;=0),"WeanAlt1","")
&amp;                   IF(AND((IY$44-Sheep!$R$357-Sheep!$N$252                                )&gt;(IY$44-IZ$44),(IY$44-Sheep!$R$357-Sheep!$N$252                                )&lt;=0),"WeanAlt2","")
&amp;IFERROR(IF(AND((IY$44-IY46                                                                                     )&gt;(IY$44-IZ$44),(IY$44-IY46                                                                                     )&lt;=0),"Join-"    &amp;IY45,""),"")
&amp;IFERROR(IF(AND((IY$44-IY46-INDEX(Sheep!$V$362:$V$369,IY45,1))&gt;(IY$44-IZ$44),(IY$44-IY46-INDEX(Sheep!$V$362:$V$369,IY45,1))&lt;=0),"Scan-"  &amp;IY45,""),"")
&amp;IFERROR(IF(AND((IY$44-IY46-150                                                                            )&gt;(IY$44-IZ$44),(IY$44-IY46-150                                                                             )&lt;=0),"Birth-" &amp;IY45,""),"")
&amp;IFERROR(IF(AND((IY$44-IY46-150-Sheep!$R$355                                           )&gt;(IY$44-IZ$44),(IY$44-IY46-150-Sheep!$R$355                                            )&lt;=0),"Wean-"&amp;IY45,""),"")
&amp;IFERROR(IF(AND((IY$44-IY46-150-Sheep!$R$356                                           )&gt;(IY$44-IZ$44),(IY$44-IY46-150-Sheep!$R$356                                            )&lt;=0),"Alt1-"   &amp;IY45,""),"")
&amp;IFERROR(IF(AND((IY$44-IY46-150-Sheep!$R$357                                           )&gt;(IY$44-IZ$44),(IY$44-IY46-150-Sheep!$R$357                                            )&lt;=0),"Alt2-"   &amp;IY45,""),"")</f>
        <v/>
      </c>
      <c r="IZ47" s="267" t="str">
        <f xml:space="preserve">                    IF(AND((IZ$44                                  -Sheep!$N$252                               )&gt;(IZ$44-JA$44),(IZ$44                                  -Sheep!$N$252                                )&lt;=0),"Born","")
&amp;                   IF(AND((IZ$44-Sheep!$R$355-Sheep!$N$252                                )&gt;(IZ$44-JA$44),(IZ$44-Sheep!$R$355-Sheep!$N$252                                )&lt;=0),"WeanStd","")
&amp;                   IF(AND((IZ$44-Sheep!$R$356-Sheep!$N$252                                )&gt;(IZ$44-JA$44),(IZ$44-Sheep!$R$356-Sheep!$N$252                                )&lt;=0),"WeanAlt1","")
&amp;                   IF(AND((IZ$44-Sheep!$R$357-Sheep!$N$252                                )&gt;(IZ$44-JA$44),(IZ$44-Sheep!$R$357-Sheep!$N$252                                )&lt;=0),"WeanAlt2","")
&amp;IFERROR(IF(AND((IZ$44-IZ46                                                                                     )&gt;(IZ$44-JA$44),(IZ$44-IZ46                                                                                     )&lt;=0),"Join-"    &amp;IZ45,""),"")
&amp;IFERROR(IF(AND((IZ$44-IZ46-INDEX(Sheep!$V$362:$V$369,IZ45,1))&gt;(IZ$44-JA$44),(IZ$44-IZ46-INDEX(Sheep!$V$362:$V$369,IZ45,1))&lt;=0),"Scan-"  &amp;IZ45,""),"")
&amp;IFERROR(IF(AND((IZ$44-IZ46-150                                                                            )&gt;(IZ$44-JA$44),(IZ$44-IZ46-150                                                                             )&lt;=0),"Birth-" &amp;IZ45,""),"")
&amp;IFERROR(IF(AND((IZ$44-IZ46-150-Sheep!$R$355                                           )&gt;(IZ$44-JA$44),(IZ$44-IZ46-150-Sheep!$R$355                                            )&lt;=0),"Wean-"&amp;IZ45,""),"")
&amp;IFERROR(IF(AND((IZ$44-IZ46-150-Sheep!$R$356                                           )&gt;(IZ$44-JA$44),(IZ$44-IZ46-150-Sheep!$R$356                                            )&lt;=0),"Alt1-"   &amp;IZ45,""),"")
&amp;IFERROR(IF(AND((IZ$44-IZ46-150-Sheep!$R$357                                           )&gt;(IZ$44-JA$44),(IZ$44-IZ46-150-Sheep!$R$357                                            )&lt;=0),"Alt2-"   &amp;IZ45,""),"")</f>
        <v/>
      </c>
      <c r="JA47" s="267" t="str">
        <f xml:space="preserve">                    IF(AND((JA$44                                  -Sheep!$N$252                               )&gt;(JA$44-JB$44),(JA$44                                  -Sheep!$N$252                                )&lt;=0),"Born","")
&amp;                   IF(AND((JA$44-Sheep!$R$355-Sheep!$N$252                                )&gt;(JA$44-JB$44),(JA$44-Sheep!$R$355-Sheep!$N$252                                )&lt;=0),"WeanStd","")
&amp;                   IF(AND((JA$44-Sheep!$R$356-Sheep!$N$252                                )&gt;(JA$44-JB$44),(JA$44-Sheep!$R$356-Sheep!$N$252                                )&lt;=0),"WeanAlt1","")
&amp;                   IF(AND((JA$44-Sheep!$R$357-Sheep!$N$252                                )&gt;(JA$44-JB$44),(JA$44-Sheep!$R$357-Sheep!$N$252                                )&lt;=0),"WeanAlt2","")
&amp;IFERROR(IF(AND((JA$44-JA46                                                                                     )&gt;(JA$44-JB$44),(JA$44-JA46                                                                                     )&lt;=0),"Join-"    &amp;JA45,""),"")
&amp;IFERROR(IF(AND((JA$44-JA46-INDEX(Sheep!$V$362:$V$369,JA45,1))&gt;(JA$44-JB$44),(JA$44-JA46-INDEX(Sheep!$V$362:$V$369,JA45,1))&lt;=0),"Scan-"  &amp;JA45,""),"")
&amp;IFERROR(IF(AND((JA$44-JA46-150                                                                            )&gt;(JA$44-JB$44),(JA$44-JA46-150                                                                             )&lt;=0),"Birth-" &amp;JA45,""),"")
&amp;IFERROR(IF(AND((JA$44-JA46-150-Sheep!$R$355                                           )&gt;(JA$44-JB$44),(JA$44-JA46-150-Sheep!$R$355                                            )&lt;=0),"Wean-"&amp;JA45,""),"")
&amp;IFERROR(IF(AND((JA$44-JA46-150-Sheep!$R$356                                           )&gt;(JA$44-JB$44),(JA$44-JA46-150-Sheep!$R$356                                            )&lt;=0),"Alt1-"   &amp;JA45,""),"")
&amp;IFERROR(IF(AND((JA$44-JA46-150-Sheep!$R$357                                           )&gt;(JA$44-JB$44),(JA$44-JA46-150-Sheep!$R$357                                            )&lt;=0),"Alt2-"   &amp;JA45,""),"")</f>
        <v/>
      </c>
      <c r="JB47" s="267" t="str">
        <f xml:space="preserve">                    IF(AND((JB$44                                  -Sheep!$N$252                               )&gt;(JB$44-JC$44),(JB$44                                  -Sheep!$N$252                                )&lt;=0),"Born","")
&amp;                   IF(AND((JB$44-Sheep!$R$355-Sheep!$N$252                                )&gt;(JB$44-JC$44),(JB$44-Sheep!$R$355-Sheep!$N$252                                )&lt;=0),"WeanStd","")
&amp;                   IF(AND((JB$44-Sheep!$R$356-Sheep!$N$252                                )&gt;(JB$44-JC$44),(JB$44-Sheep!$R$356-Sheep!$N$252                                )&lt;=0),"WeanAlt1","")
&amp;                   IF(AND((JB$44-Sheep!$R$357-Sheep!$N$252                                )&gt;(JB$44-JC$44),(JB$44-Sheep!$R$357-Sheep!$N$252                                )&lt;=0),"WeanAlt2","")
&amp;IFERROR(IF(AND((JB$44-JB46                                                                                     )&gt;(JB$44-JC$44),(JB$44-JB46                                                                                     )&lt;=0),"Join-"    &amp;JB45,""),"")
&amp;IFERROR(IF(AND((JB$44-JB46-INDEX(Sheep!$V$362:$V$369,JB45,1))&gt;(JB$44-JC$44),(JB$44-JB46-INDEX(Sheep!$V$362:$V$369,JB45,1))&lt;=0),"Scan-"  &amp;JB45,""),"")
&amp;IFERROR(IF(AND((JB$44-JB46-150                                                                            )&gt;(JB$44-JC$44),(JB$44-JB46-150                                                                             )&lt;=0),"Birth-" &amp;JB45,""),"")
&amp;IFERROR(IF(AND((JB$44-JB46-150-Sheep!$R$355                                           )&gt;(JB$44-JC$44),(JB$44-JB46-150-Sheep!$R$355                                            )&lt;=0),"Wean-"&amp;JB45,""),"")
&amp;IFERROR(IF(AND((JB$44-JB46-150-Sheep!$R$356                                           )&gt;(JB$44-JC$44),(JB$44-JB46-150-Sheep!$R$356                                            )&lt;=0),"Alt1-"   &amp;JB45,""),"")
&amp;IFERROR(IF(AND((JB$44-JB46-150-Sheep!$R$357                                           )&gt;(JB$44-JC$44),(JB$44-JB46-150-Sheep!$R$357                                            )&lt;=0),"Alt2-"   &amp;JB45,""),"")</f>
        <v/>
      </c>
      <c r="JC47" s="267" t="str">
        <f xml:space="preserve">                    IF(AND((JC$44                                  -Sheep!$N$252                               )&gt;(JC$44-JD$44),(JC$44                                  -Sheep!$N$252                                )&lt;=0),"Born","")
&amp;                   IF(AND((JC$44-Sheep!$R$355-Sheep!$N$252                                )&gt;(JC$44-JD$44),(JC$44-Sheep!$R$355-Sheep!$N$252                                )&lt;=0),"WeanStd","")
&amp;                   IF(AND((JC$44-Sheep!$R$356-Sheep!$N$252                                )&gt;(JC$44-JD$44),(JC$44-Sheep!$R$356-Sheep!$N$252                                )&lt;=0),"WeanAlt1","")
&amp;                   IF(AND((JC$44-Sheep!$R$357-Sheep!$N$252                                )&gt;(JC$44-JD$44),(JC$44-Sheep!$R$357-Sheep!$N$252                                )&lt;=0),"WeanAlt2","")
&amp;IFERROR(IF(AND((JC$44-JC46                                                                                     )&gt;(JC$44-JD$44),(JC$44-JC46                                                                                     )&lt;=0),"Join-"    &amp;JC45,""),"")
&amp;IFERROR(IF(AND((JC$44-JC46-INDEX(Sheep!$V$362:$V$369,JC45,1))&gt;(JC$44-JD$44),(JC$44-JC46-INDEX(Sheep!$V$362:$V$369,JC45,1))&lt;=0),"Scan-"  &amp;JC45,""),"")
&amp;IFERROR(IF(AND((JC$44-JC46-150                                                                            )&gt;(JC$44-JD$44),(JC$44-JC46-150                                                                             )&lt;=0),"Birth-" &amp;JC45,""),"")
&amp;IFERROR(IF(AND((JC$44-JC46-150-Sheep!$R$355                                           )&gt;(JC$44-JD$44),(JC$44-JC46-150-Sheep!$R$355                                            )&lt;=0),"Wean-"&amp;JC45,""),"")
&amp;IFERROR(IF(AND((JC$44-JC46-150-Sheep!$R$356                                           )&gt;(JC$44-JD$44),(JC$44-JC46-150-Sheep!$R$356                                            )&lt;=0),"Alt1-"   &amp;JC45,""),"")
&amp;IFERROR(IF(AND((JC$44-JC46-150-Sheep!$R$357                                           )&gt;(JC$44-JD$44),(JC$44-JC46-150-Sheep!$R$357                                            )&lt;=0),"Alt2-"   &amp;JC45,""),"")</f>
        <v/>
      </c>
      <c r="JD47" s="267" t="str">
        <f xml:space="preserve">                    IF(AND((JD$44                                  -Sheep!$N$252                               )&gt;(JD$44-JE$44),(JD$44                                  -Sheep!$N$252                                )&lt;=0),"Born","")
&amp;                   IF(AND((JD$44-Sheep!$R$355-Sheep!$N$252                                )&gt;(JD$44-JE$44),(JD$44-Sheep!$R$355-Sheep!$N$252                                )&lt;=0),"WeanStd","")
&amp;                   IF(AND((JD$44-Sheep!$R$356-Sheep!$N$252                                )&gt;(JD$44-JE$44),(JD$44-Sheep!$R$356-Sheep!$N$252                                )&lt;=0),"WeanAlt1","")
&amp;                   IF(AND((JD$44-Sheep!$R$357-Sheep!$N$252                                )&gt;(JD$44-JE$44),(JD$44-Sheep!$R$357-Sheep!$N$252                                )&lt;=0),"WeanAlt2","")
&amp;IFERROR(IF(AND((JD$44-JD46                                                                                     )&gt;(JD$44-JE$44),(JD$44-JD46                                                                                     )&lt;=0),"Join-"    &amp;JD45,""),"")
&amp;IFERROR(IF(AND((JD$44-JD46-INDEX(Sheep!$V$362:$V$369,JD45,1))&gt;(JD$44-JE$44),(JD$44-JD46-INDEX(Sheep!$V$362:$V$369,JD45,1))&lt;=0),"Scan-"  &amp;JD45,""),"")
&amp;IFERROR(IF(AND((JD$44-JD46-150                                                                            )&gt;(JD$44-JE$44),(JD$44-JD46-150                                                                             )&lt;=0),"Birth-" &amp;JD45,""),"")
&amp;IFERROR(IF(AND((JD$44-JD46-150-Sheep!$R$355                                           )&gt;(JD$44-JE$44),(JD$44-JD46-150-Sheep!$R$355                                            )&lt;=0),"Wean-"&amp;JD45,""),"")
&amp;IFERROR(IF(AND((JD$44-JD46-150-Sheep!$R$356                                           )&gt;(JD$44-JE$44),(JD$44-JD46-150-Sheep!$R$356                                            )&lt;=0),"Alt1-"   &amp;JD45,""),"")
&amp;IFERROR(IF(AND((JD$44-JD46-150-Sheep!$R$357                                           )&gt;(JD$44-JE$44),(JD$44-JD46-150-Sheep!$R$357                                            )&lt;=0),"Alt2-"   &amp;JD45,""),"")</f>
        <v/>
      </c>
      <c r="JE47" s="267" t="str">
        <f xml:space="preserve">                    IF(AND((JE$44                                  -Sheep!$N$252                               )&gt;(JE$44-JF$44),(JE$44                                  -Sheep!$N$252                                )&lt;=0),"Born","")
&amp;                   IF(AND((JE$44-Sheep!$R$355-Sheep!$N$252                                )&gt;(JE$44-JF$44),(JE$44-Sheep!$R$355-Sheep!$N$252                                )&lt;=0),"WeanStd","")
&amp;                   IF(AND((JE$44-Sheep!$R$356-Sheep!$N$252                                )&gt;(JE$44-JF$44),(JE$44-Sheep!$R$356-Sheep!$N$252                                )&lt;=0),"WeanAlt1","")
&amp;                   IF(AND((JE$44-Sheep!$R$357-Sheep!$N$252                                )&gt;(JE$44-JF$44),(JE$44-Sheep!$R$357-Sheep!$N$252                                )&lt;=0),"WeanAlt2","")
&amp;IFERROR(IF(AND((JE$44-JE46                                                                                     )&gt;(JE$44-JF$44),(JE$44-JE46                                                                                     )&lt;=0),"Join-"    &amp;JE45,""),"")
&amp;IFERROR(IF(AND((JE$44-JE46-INDEX(Sheep!$V$362:$V$369,JE45,1))&gt;(JE$44-JF$44),(JE$44-JE46-INDEX(Sheep!$V$362:$V$369,JE45,1))&lt;=0),"Scan-"  &amp;JE45,""),"")
&amp;IFERROR(IF(AND((JE$44-JE46-150                                                                            )&gt;(JE$44-JF$44),(JE$44-JE46-150                                                                             )&lt;=0),"Birth-" &amp;JE45,""),"")
&amp;IFERROR(IF(AND((JE$44-JE46-150-Sheep!$R$355                                           )&gt;(JE$44-JF$44),(JE$44-JE46-150-Sheep!$R$355                                            )&lt;=0),"Wean-"&amp;JE45,""),"")
&amp;IFERROR(IF(AND((JE$44-JE46-150-Sheep!$R$356                                           )&gt;(JE$44-JF$44),(JE$44-JE46-150-Sheep!$R$356                                            )&lt;=0),"Alt1-"   &amp;JE45,""),"")
&amp;IFERROR(IF(AND((JE$44-JE46-150-Sheep!$R$357                                           )&gt;(JE$44-JF$44),(JE$44-JE46-150-Sheep!$R$357                                            )&lt;=0),"Alt2-"   &amp;JE45,""),"")</f>
        <v/>
      </c>
      <c r="JF47" s="267" t="str">
        <f xml:space="preserve">                    IF(AND((JF$44                                  -Sheep!$N$252                               )&gt;(JF$44-JG$44),(JF$44                                  -Sheep!$N$252                                )&lt;=0),"Born","")
&amp;                   IF(AND((JF$44-Sheep!$R$355-Sheep!$N$252                                )&gt;(JF$44-JG$44),(JF$44-Sheep!$R$355-Sheep!$N$252                                )&lt;=0),"WeanStd","")
&amp;                   IF(AND((JF$44-Sheep!$R$356-Sheep!$N$252                                )&gt;(JF$44-JG$44),(JF$44-Sheep!$R$356-Sheep!$N$252                                )&lt;=0),"WeanAlt1","")
&amp;                   IF(AND((JF$44-Sheep!$R$357-Sheep!$N$252                                )&gt;(JF$44-JG$44),(JF$44-Sheep!$R$357-Sheep!$N$252                                )&lt;=0),"WeanAlt2","")
&amp;IFERROR(IF(AND((JF$44-JF46                                                                                     )&gt;(JF$44-JG$44),(JF$44-JF46                                                                                     )&lt;=0),"Join-"    &amp;JF45,""),"")
&amp;IFERROR(IF(AND((JF$44-JF46-INDEX(Sheep!$V$362:$V$369,JF45,1))&gt;(JF$44-JG$44),(JF$44-JF46-INDEX(Sheep!$V$362:$V$369,JF45,1))&lt;=0),"Scan-"  &amp;JF45,""),"")
&amp;IFERROR(IF(AND((JF$44-JF46-150                                                                            )&gt;(JF$44-JG$44),(JF$44-JF46-150                                                                             )&lt;=0),"Birth-" &amp;JF45,""),"")
&amp;IFERROR(IF(AND((JF$44-JF46-150-Sheep!$R$355                                           )&gt;(JF$44-JG$44),(JF$44-JF46-150-Sheep!$R$355                                            )&lt;=0),"Wean-"&amp;JF45,""),"")
&amp;IFERROR(IF(AND((JF$44-JF46-150-Sheep!$R$356                                           )&gt;(JF$44-JG$44),(JF$44-JF46-150-Sheep!$R$356                                            )&lt;=0),"Alt1-"   &amp;JF45,""),"")
&amp;IFERROR(IF(AND((JF$44-JF46-150-Sheep!$R$357                                           )&gt;(JF$44-JG$44),(JF$44-JF46-150-Sheep!$R$357                                            )&lt;=0),"Alt2-"   &amp;JF45,""),"")</f>
        <v>Join-5</v>
      </c>
      <c r="JG47" s="267" t="str">
        <f xml:space="preserve">                    IF(AND((JG$44                                  -Sheep!$N$252                               )&gt;(JG$44-JH$44),(JG$44                                  -Sheep!$N$252                                )&lt;=0),"Born","")
&amp;                   IF(AND((JG$44-Sheep!$R$355-Sheep!$N$252                                )&gt;(JG$44-JH$44),(JG$44-Sheep!$R$355-Sheep!$N$252                                )&lt;=0),"WeanStd","")
&amp;                   IF(AND((JG$44-Sheep!$R$356-Sheep!$N$252                                )&gt;(JG$44-JH$44),(JG$44-Sheep!$R$356-Sheep!$N$252                                )&lt;=0),"WeanAlt1","")
&amp;                   IF(AND((JG$44-Sheep!$R$357-Sheep!$N$252                                )&gt;(JG$44-JH$44),(JG$44-Sheep!$R$357-Sheep!$N$252                                )&lt;=0),"WeanAlt2","")
&amp;IFERROR(IF(AND((JG$44-JG46                                                                                     )&gt;(JG$44-JH$44),(JG$44-JG46                                                                                     )&lt;=0),"Join-"    &amp;JG45,""),"")
&amp;IFERROR(IF(AND((JG$44-JG46-INDEX(Sheep!$V$362:$V$369,JG45,1))&gt;(JG$44-JH$44),(JG$44-JG46-INDEX(Sheep!$V$362:$V$369,JG45,1))&lt;=0),"Scan-"  &amp;JG45,""),"")
&amp;IFERROR(IF(AND((JG$44-JG46-150                                                                            )&gt;(JG$44-JH$44),(JG$44-JG46-150                                                                             )&lt;=0),"Birth-" &amp;JG45,""),"")
&amp;IFERROR(IF(AND((JG$44-JG46-150-Sheep!$R$355                                           )&gt;(JG$44-JH$44),(JG$44-JG46-150-Sheep!$R$355                                            )&lt;=0),"Wean-"&amp;JG45,""),"")
&amp;IFERROR(IF(AND((JG$44-JG46-150-Sheep!$R$356                                           )&gt;(JG$44-JH$44),(JG$44-JG46-150-Sheep!$R$356                                            )&lt;=0),"Alt1-"   &amp;JG45,""),"")
&amp;IFERROR(IF(AND((JG$44-JG46-150-Sheep!$R$357                                           )&gt;(JG$44-JH$44),(JG$44-JG46-150-Sheep!$R$357                                            )&lt;=0),"Alt2-"   &amp;JG45,""),"")</f>
        <v/>
      </c>
      <c r="JH47" s="267" t="str">
        <f xml:space="preserve">                    IF(AND((JH$44                                  -Sheep!$N$252                               )&gt;(JH$44-JI$44),(JH$44                                  -Sheep!$N$252                                )&lt;=0),"Born","")
&amp;                   IF(AND((JH$44-Sheep!$R$355-Sheep!$N$252                                )&gt;(JH$44-JI$44),(JH$44-Sheep!$R$355-Sheep!$N$252                                )&lt;=0),"WeanStd","")
&amp;                   IF(AND((JH$44-Sheep!$R$356-Sheep!$N$252                                )&gt;(JH$44-JI$44),(JH$44-Sheep!$R$356-Sheep!$N$252                                )&lt;=0),"WeanAlt1","")
&amp;                   IF(AND((JH$44-Sheep!$R$357-Sheep!$N$252                                )&gt;(JH$44-JI$44),(JH$44-Sheep!$R$357-Sheep!$N$252                                )&lt;=0),"WeanAlt2","")
&amp;IFERROR(IF(AND((JH$44-JH46                                                                                     )&gt;(JH$44-JI$44),(JH$44-JH46                                                                                     )&lt;=0),"Join-"    &amp;JH45,""),"")
&amp;IFERROR(IF(AND((JH$44-JH46-INDEX(Sheep!$V$362:$V$369,JH45,1))&gt;(JH$44-JI$44),(JH$44-JH46-INDEX(Sheep!$V$362:$V$369,JH45,1))&lt;=0),"Scan-"  &amp;JH45,""),"")
&amp;IFERROR(IF(AND((JH$44-JH46-150                                                                            )&gt;(JH$44-JI$44),(JH$44-JH46-150                                                                             )&lt;=0),"Birth-" &amp;JH45,""),"")
&amp;IFERROR(IF(AND((JH$44-JH46-150-Sheep!$R$355                                           )&gt;(JH$44-JI$44),(JH$44-JH46-150-Sheep!$R$355                                            )&lt;=0),"Wean-"&amp;JH45,""),"")
&amp;IFERROR(IF(AND((JH$44-JH46-150-Sheep!$R$356                                           )&gt;(JH$44-JI$44),(JH$44-JH46-150-Sheep!$R$356                                            )&lt;=0),"Alt1-"   &amp;JH45,""),"")
&amp;IFERROR(IF(AND((JH$44-JH46-150-Sheep!$R$357                                           )&gt;(JH$44-JI$44),(JH$44-JH46-150-Sheep!$R$357                                            )&lt;=0),"Alt2-"   &amp;JH45,""),"")</f>
        <v/>
      </c>
      <c r="JI47" s="267" t="str">
        <f xml:space="preserve">                    IF(AND((JI$44                                  -Sheep!$N$252                               )&gt;(JI$44-JJ$44),(JI$44                                  -Sheep!$N$252                                )&lt;=0),"Born","")
&amp;                   IF(AND((JI$44-Sheep!$R$355-Sheep!$N$252                                )&gt;(JI$44-JJ$44),(JI$44-Sheep!$R$355-Sheep!$N$252                                )&lt;=0),"WeanStd","")
&amp;                   IF(AND((JI$44-Sheep!$R$356-Sheep!$N$252                                )&gt;(JI$44-JJ$44),(JI$44-Sheep!$R$356-Sheep!$N$252                                )&lt;=0),"WeanAlt1","")
&amp;                   IF(AND((JI$44-Sheep!$R$357-Sheep!$N$252                                )&gt;(JI$44-JJ$44),(JI$44-Sheep!$R$357-Sheep!$N$252                                )&lt;=0),"WeanAlt2","")
&amp;IFERROR(IF(AND((JI$44-JI46                                                                                     )&gt;(JI$44-JJ$44),(JI$44-JI46                                                                                     )&lt;=0),"Join-"    &amp;JI45,""),"")
&amp;IFERROR(IF(AND((JI$44-JI46-INDEX(Sheep!$V$362:$V$369,JI45,1))&gt;(JI$44-JJ$44),(JI$44-JI46-INDEX(Sheep!$V$362:$V$369,JI45,1))&lt;=0),"Scan-"  &amp;JI45,""),"")
&amp;IFERROR(IF(AND((JI$44-JI46-150                                                                            )&gt;(JI$44-JJ$44),(JI$44-JI46-150                                                                             )&lt;=0),"Birth-" &amp;JI45,""),"")
&amp;IFERROR(IF(AND((JI$44-JI46-150-Sheep!$R$355                                           )&gt;(JI$44-JJ$44),(JI$44-JI46-150-Sheep!$R$355                                            )&lt;=0),"Wean-"&amp;JI45,""),"")
&amp;IFERROR(IF(AND((JI$44-JI46-150-Sheep!$R$356                                           )&gt;(JI$44-JJ$44),(JI$44-JI46-150-Sheep!$R$356                                            )&lt;=0),"Alt1-"   &amp;JI45,""),"")
&amp;IFERROR(IF(AND((JI$44-JI46-150-Sheep!$R$357                                           )&gt;(JI$44-JJ$44),(JI$44-JI46-150-Sheep!$R$357                                            )&lt;=0),"Alt2-"   &amp;JI45,""),"")</f>
        <v/>
      </c>
      <c r="JJ47" s="267" t="str">
        <f xml:space="preserve">                    IF(AND((JJ$44                                  -Sheep!$N$252                               )&gt;(JJ$44-JK$44),(JJ$44                                  -Sheep!$N$252                                )&lt;=0),"Born","")
&amp;                   IF(AND((JJ$44-Sheep!$R$355-Sheep!$N$252                                )&gt;(JJ$44-JK$44),(JJ$44-Sheep!$R$355-Sheep!$N$252                                )&lt;=0),"WeanStd","")
&amp;                   IF(AND((JJ$44-Sheep!$R$356-Sheep!$N$252                                )&gt;(JJ$44-JK$44),(JJ$44-Sheep!$R$356-Sheep!$N$252                                )&lt;=0),"WeanAlt1","")
&amp;                   IF(AND((JJ$44-Sheep!$R$357-Sheep!$N$252                                )&gt;(JJ$44-JK$44),(JJ$44-Sheep!$R$357-Sheep!$N$252                                )&lt;=0),"WeanAlt2","")
&amp;IFERROR(IF(AND((JJ$44-JJ46                                                                                     )&gt;(JJ$44-JK$44),(JJ$44-JJ46                                                                                     )&lt;=0),"Join-"    &amp;JJ45,""),"")
&amp;IFERROR(IF(AND((JJ$44-JJ46-INDEX(Sheep!$V$362:$V$369,JJ45,1))&gt;(JJ$44-JK$44),(JJ$44-JJ46-INDEX(Sheep!$V$362:$V$369,JJ45,1))&lt;=0),"Scan-"  &amp;JJ45,""),"")
&amp;IFERROR(IF(AND((JJ$44-JJ46-150                                                                            )&gt;(JJ$44-JK$44),(JJ$44-JJ46-150                                                                             )&lt;=0),"Birth-" &amp;JJ45,""),"")
&amp;IFERROR(IF(AND((JJ$44-JJ46-150-Sheep!$R$355                                           )&gt;(JJ$44-JK$44),(JJ$44-JJ46-150-Sheep!$R$355                                            )&lt;=0),"Wean-"&amp;JJ45,""),"")
&amp;IFERROR(IF(AND((JJ$44-JJ46-150-Sheep!$R$356                                           )&gt;(JJ$44-JK$44),(JJ$44-JJ46-150-Sheep!$R$356                                            )&lt;=0),"Alt1-"   &amp;JJ45,""),"")
&amp;IFERROR(IF(AND((JJ$44-JJ46-150-Sheep!$R$357                                           )&gt;(JJ$44-JK$44),(JJ$44-JJ46-150-Sheep!$R$357                                            )&lt;=0),"Alt2-"   &amp;JJ45,""),"")</f>
        <v/>
      </c>
      <c r="JK47" s="267" t="str">
        <f xml:space="preserve">                    IF(AND((JK$44                                  -Sheep!$N$252                               )&gt;(JK$44-JL$44),(JK$44                                  -Sheep!$N$252                                )&lt;=0),"Born","")
&amp;                   IF(AND((JK$44-Sheep!$R$355-Sheep!$N$252                                )&gt;(JK$44-JL$44),(JK$44-Sheep!$R$355-Sheep!$N$252                                )&lt;=0),"WeanStd","")
&amp;                   IF(AND((JK$44-Sheep!$R$356-Sheep!$N$252                                )&gt;(JK$44-JL$44),(JK$44-Sheep!$R$356-Sheep!$N$252                                )&lt;=0),"WeanAlt1","")
&amp;                   IF(AND((JK$44-Sheep!$R$357-Sheep!$N$252                                )&gt;(JK$44-JL$44),(JK$44-Sheep!$R$357-Sheep!$N$252                                )&lt;=0),"WeanAlt2","")
&amp;IFERROR(IF(AND((JK$44-JK46                                                                                     )&gt;(JK$44-JL$44),(JK$44-JK46                                                                                     )&lt;=0),"Join-"    &amp;JK45,""),"")
&amp;IFERROR(IF(AND((JK$44-JK46-INDEX(Sheep!$V$362:$V$369,JK45,1))&gt;(JK$44-JL$44),(JK$44-JK46-INDEX(Sheep!$V$362:$V$369,JK45,1))&lt;=0),"Scan-"  &amp;JK45,""),"")
&amp;IFERROR(IF(AND((JK$44-JK46-150                                                                            )&gt;(JK$44-JL$44),(JK$44-JK46-150                                                                             )&lt;=0),"Birth-" &amp;JK45,""),"")
&amp;IFERROR(IF(AND((JK$44-JK46-150-Sheep!$R$355                                           )&gt;(JK$44-JL$44),(JK$44-JK46-150-Sheep!$R$355                                            )&lt;=0),"Wean-"&amp;JK45,""),"")
&amp;IFERROR(IF(AND((JK$44-JK46-150-Sheep!$R$356                                           )&gt;(JK$44-JL$44),(JK$44-JK46-150-Sheep!$R$356                                            )&lt;=0),"Alt1-"   &amp;JK45,""),"")
&amp;IFERROR(IF(AND((JK$44-JK46-150-Sheep!$R$357                                           )&gt;(JK$44-JL$44),(JK$44-JK46-150-Sheep!$R$357                                            )&lt;=0),"Alt2-"   &amp;JK45,""),"")</f>
        <v/>
      </c>
      <c r="JL47" s="267" t="str">
        <f xml:space="preserve">                    IF(AND((JL$44                                  -Sheep!$N$252                               )&gt;(JL$44-JM$44),(JL$44                                  -Sheep!$N$252                                )&lt;=0),"Born","")
&amp;                   IF(AND((JL$44-Sheep!$R$355-Sheep!$N$252                                )&gt;(JL$44-JM$44),(JL$44-Sheep!$R$355-Sheep!$N$252                                )&lt;=0),"WeanStd","")
&amp;                   IF(AND((JL$44-Sheep!$R$356-Sheep!$N$252                                )&gt;(JL$44-JM$44),(JL$44-Sheep!$R$356-Sheep!$N$252                                )&lt;=0),"WeanAlt1","")
&amp;                   IF(AND((JL$44-Sheep!$R$357-Sheep!$N$252                                )&gt;(JL$44-JM$44),(JL$44-Sheep!$R$357-Sheep!$N$252                                )&lt;=0),"WeanAlt2","")
&amp;IFERROR(IF(AND((JL$44-JL46                                                                                     )&gt;(JL$44-JM$44),(JL$44-JL46                                                                                     )&lt;=0),"Join-"    &amp;JL45,""),"")
&amp;IFERROR(IF(AND((JL$44-JL46-INDEX(Sheep!$V$362:$V$369,JL45,1))&gt;(JL$44-JM$44),(JL$44-JL46-INDEX(Sheep!$V$362:$V$369,JL45,1))&lt;=0),"Scan-"  &amp;JL45,""),"")
&amp;IFERROR(IF(AND((JL$44-JL46-150                                                                            )&gt;(JL$44-JM$44),(JL$44-JL46-150                                                                             )&lt;=0),"Birth-" &amp;JL45,""),"")
&amp;IFERROR(IF(AND((JL$44-JL46-150-Sheep!$R$355                                           )&gt;(JL$44-JM$44),(JL$44-JL46-150-Sheep!$R$355                                            )&lt;=0),"Wean-"&amp;JL45,""),"")
&amp;IFERROR(IF(AND((JL$44-JL46-150-Sheep!$R$356                                           )&gt;(JL$44-JM$44),(JL$44-JL46-150-Sheep!$R$356                                            )&lt;=0),"Alt1-"   &amp;JL45,""),"")
&amp;IFERROR(IF(AND((JL$44-JL46-150-Sheep!$R$357                                           )&gt;(JL$44-JM$44),(JL$44-JL46-150-Sheep!$R$357                                            )&lt;=0),"Alt2-"   &amp;JL45,""),"")</f>
        <v/>
      </c>
      <c r="JM47" s="267" t="str">
        <f xml:space="preserve">                    IF(AND((JM$44                                  -Sheep!$N$252                               )&gt;(JM$44-JN$44),(JM$44                                  -Sheep!$N$252                                )&lt;=0),"Born","")
&amp;                   IF(AND((JM$44-Sheep!$R$355-Sheep!$N$252                                )&gt;(JM$44-JN$44),(JM$44-Sheep!$R$355-Sheep!$N$252                                )&lt;=0),"WeanStd","")
&amp;                   IF(AND((JM$44-Sheep!$R$356-Sheep!$N$252                                )&gt;(JM$44-JN$44),(JM$44-Sheep!$R$356-Sheep!$N$252                                )&lt;=0),"WeanAlt1","")
&amp;                   IF(AND((JM$44-Sheep!$R$357-Sheep!$N$252                                )&gt;(JM$44-JN$44),(JM$44-Sheep!$R$357-Sheep!$N$252                                )&lt;=0),"WeanAlt2","")
&amp;IFERROR(IF(AND((JM$44-JM46                                                                                     )&gt;(JM$44-JN$44),(JM$44-JM46                                                                                     )&lt;=0),"Join-"    &amp;JM45,""),"")
&amp;IFERROR(IF(AND((JM$44-JM46-INDEX(Sheep!$V$362:$V$369,JM45,1))&gt;(JM$44-JN$44),(JM$44-JM46-INDEX(Sheep!$V$362:$V$369,JM45,1))&lt;=0),"Scan-"  &amp;JM45,""),"")
&amp;IFERROR(IF(AND((JM$44-JM46-150                                                                            )&gt;(JM$44-JN$44),(JM$44-JM46-150                                                                             )&lt;=0),"Birth-" &amp;JM45,""),"")
&amp;IFERROR(IF(AND((JM$44-JM46-150-Sheep!$R$355                                           )&gt;(JM$44-JN$44),(JM$44-JM46-150-Sheep!$R$355                                            )&lt;=0),"Wean-"&amp;JM45,""),"")
&amp;IFERROR(IF(AND((JM$44-JM46-150-Sheep!$R$356                                           )&gt;(JM$44-JN$44),(JM$44-JM46-150-Sheep!$R$356                                            )&lt;=0),"Alt1-"   &amp;JM45,""),"")
&amp;IFERROR(IF(AND((JM$44-JM46-150-Sheep!$R$357                                           )&gt;(JM$44-JN$44),(JM$44-JM46-150-Sheep!$R$357                                            )&lt;=0),"Alt2-"   &amp;JM45,""),"")</f>
        <v/>
      </c>
      <c r="JN47" s="267" t="str">
        <f xml:space="preserve">                    IF(AND((JN$44                                  -Sheep!$N$252                               )&gt;(JN$44-JO$44),(JN$44                                  -Sheep!$N$252                                )&lt;=0),"Born","")
&amp;                   IF(AND((JN$44-Sheep!$R$355-Sheep!$N$252                                )&gt;(JN$44-JO$44),(JN$44-Sheep!$R$355-Sheep!$N$252                                )&lt;=0),"WeanStd","")
&amp;                   IF(AND((JN$44-Sheep!$R$356-Sheep!$N$252                                )&gt;(JN$44-JO$44),(JN$44-Sheep!$R$356-Sheep!$N$252                                )&lt;=0),"WeanAlt1","")
&amp;                   IF(AND((JN$44-Sheep!$R$357-Sheep!$N$252                                )&gt;(JN$44-JO$44),(JN$44-Sheep!$R$357-Sheep!$N$252                                )&lt;=0),"WeanAlt2","")
&amp;IFERROR(IF(AND((JN$44-JN46                                                                                     )&gt;(JN$44-JO$44),(JN$44-JN46                                                                                     )&lt;=0),"Join-"    &amp;JN45,""),"")
&amp;IFERROR(IF(AND((JN$44-JN46-INDEX(Sheep!$V$362:$V$369,JN45,1))&gt;(JN$44-JO$44),(JN$44-JN46-INDEX(Sheep!$V$362:$V$369,JN45,1))&lt;=0),"Scan-"  &amp;JN45,""),"")
&amp;IFERROR(IF(AND((JN$44-JN46-150                                                                            )&gt;(JN$44-JO$44),(JN$44-JN46-150                                                                             )&lt;=0),"Birth-" &amp;JN45,""),"")
&amp;IFERROR(IF(AND((JN$44-JN46-150-Sheep!$R$355                                           )&gt;(JN$44-JO$44),(JN$44-JN46-150-Sheep!$R$355                                            )&lt;=0),"Wean-"&amp;JN45,""),"")
&amp;IFERROR(IF(AND((JN$44-JN46-150-Sheep!$R$356                                           )&gt;(JN$44-JO$44),(JN$44-JN46-150-Sheep!$R$356                                            )&lt;=0),"Alt1-"   &amp;JN45,""),"")
&amp;IFERROR(IF(AND((JN$44-JN46-150-Sheep!$R$357                                           )&gt;(JN$44-JO$44),(JN$44-JN46-150-Sheep!$R$357                                            )&lt;=0),"Alt2-"   &amp;JN45,""),"")</f>
        <v/>
      </c>
      <c r="JO47" s="267" t="str">
        <f xml:space="preserve">                    IF(AND((JO$44                                  -Sheep!$N$252                               )&gt;(JO$44-JP$44),(JO$44                                  -Sheep!$N$252                                )&lt;=0),"Born","")
&amp;                   IF(AND((JO$44-Sheep!$R$355-Sheep!$N$252                                )&gt;(JO$44-JP$44),(JO$44-Sheep!$R$355-Sheep!$N$252                                )&lt;=0),"WeanStd","")
&amp;                   IF(AND((JO$44-Sheep!$R$356-Sheep!$N$252                                )&gt;(JO$44-JP$44),(JO$44-Sheep!$R$356-Sheep!$N$252                                )&lt;=0),"WeanAlt1","")
&amp;                   IF(AND((JO$44-Sheep!$R$357-Sheep!$N$252                                )&gt;(JO$44-JP$44),(JO$44-Sheep!$R$357-Sheep!$N$252                                )&lt;=0),"WeanAlt2","")
&amp;IFERROR(IF(AND((JO$44-JO46                                                                                     )&gt;(JO$44-JP$44),(JO$44-JO46                                                                                     )&lt;=0),"Join-"    &amp;JO45,""),"")
&amp;IFERROR(IF(AND((JO$44-JO46-INDEX(Sheep!$V$362:$V$369,JO45,1))&gt;(JO$44-JP$44),(JO$44-JO46-INDEX(Sheep!$V$362:$V$369,JO45,1))&lt;=0),"Scan-"  &amp;JO45,""),"")
&amp;IFERROR(IF(AND((JO$44-JO46-150                                                                            )&gt;(JO$44-JP$44),(JO$44-JO46-150                                                                             )&lt;=0),"Birth-" &amp;JO45,""),"")
&amp;IFERROR(IF(AND((JO$44-JO46-150-Sheep!$R$355                                           )&gt;(JO$44-JP$44),(JO$44-JO46-150-Sheep!$R$355                                            )&lt;=0),"Wean-"&amp;JO45,""),"")
&amp;IFERROR(IF(AND((JO$44-JO46-150-Sheep!$R$356                                           )&gt;(JO$44-JP$44),(JO$44-JO46-150-Sheep!$R$356                                            )&lt;=0),"Alt1-"   &amp;JO45,""),"")
&amp;IFERROR(IF(AND((JO$44-JO46-150-Sheep!$R$357                                           )&gt;(JO$44-JP$44),(JO$44-JO46-150-Sheep!$R$357                                            )&lt;=0),"Alt2-"   &amp;JO45,""),"")</f>
        <v/>
      </c>
      <c r="JP47" s="267" t="str">
        <f xml:space="preserve">                    IF(AND((JP$44                                  -Sheep!$N$252                               )&gt;(JP$44-JQ$44),(JP$44                                  -Sheep!$N$252                                )&lt;=0),"Born","")
&amp;                   IF(AND((JP$44-Sheep!$R$355-Sheep!$N$252                                )&gt;(JP$44-JQ$44),(JP$44-Sheep!$R$355-Sheep!$N$252                                )&lt;=0),"WeanStd","")
&amp;                   IF(AND((JP$44-Sheep!$R$356-Sheep!$N$252                                )&gt;(JP$44-JQ$44),(JP$44-Sheep!$R$356-Sheep!$N$252                                )&lt;=0),"WeanAlt1","")
&amp;                   IF(AND((JP$44-Sheep!$R$357-Sheep!$N$252                                )&gt;(JP$44-JQ$44),(JP$44-Sheep!$R$357-Sheep!$N$252                                )&lt;=0),"WeanAlt2","")
&amp;IFERROR(IF(AND((JP$44-JP46                                                                                     )&gt;(JP$44-JQ$44),(JP$44-JP46                                                                                     )&lt;=0),"Join-"    &amp;JP45,""),"")
&amp;IFERROR(IF(AND((JP$44-JP46-INDEX(Sheep!$V$362:$V$369,JP45,1))&gt;(JP$44-JQ$44),(JP$44-JP46-INDEX(Sheep!$V$362:$V$369,JP45,1))&lt;=0),"Scan-"  &amp;JP45,""),"")
&amp;IFERROR(IF(AND((JP$44-JP46-150                                                                            )&gt;(JP$44-JQ$44),(JP$44-JP46-150                                                                             )&lt;=0),"Birth-" &amp;JP45,""),"")
&amp;IFERROR(IF(AND((JP$44-JP46-150-Sheep!$R$355                                           )&gt;(JP$44-JQ$44),(JP$44-JP46-150-Sheep!$R$355                                            )&lt;=0),"Wean-"&amp;JP45,""),"")
&amp;IFERROR(IF(AND((JP$44-JP46-150-Sheep!$R$356                                           )&gt;(JP$44-JQ$44),(JP$44-JP46-150-Sheep!$R$356                                            )&lt;=0),"Alt1-"   &amp;JP45,""),"")
&amp;IFERROR(IF(AND((JP$44-JP46-150-Sheep!$R$357                                           )&gt;(JP$44-JQ$44),(JP$44-JP46-150-Sheep!$R$357                                            )&lt;=0),"Alt2-"   &amp;JP45,""),"")</f>
        <v>Scan-5</v>
      </c>
      <c r="JQ47" s="267" t="str">
        <f xml:space="preserve">                    IF(AND((JQ$44                                  -Sheep!$N$252                               )&gt;(JQ$44-JR$44),(JQ$44                                  -Sheep!$N$252                                )&lt;=0),"Born","")
&amp;                   IF(AND((JQ$44-Sheep!$R$355-Sheep!$N$252                                )&gt;(JQ$44-JR$44),(JQ$44-Sheep!$R$355-Sheep!$N$252                                )&lt;=0),"WeanStd","")
&amp;                   IF(AND((JQ$44-Sheep!$R$356-Sheep!$N$252                                )&gt;(JQ$44-JR$44),(JQ$44-Sheep!$R$356-Sheep!$N$252                                )&lt;=0),"WeanAlt1","")
&amp;                   IF(AND((JQ$44-Sheep!$R$357-Sheep!$N$252                                )&gt;(JQ$44-JR$44),(JQ$44-Sheep!$R$357-Sheep!$N$252                                )&lt;=0),"WeanAlt2","")
&amp;IFERROR(IF(AND((JQ$44-JQ46                                                                                     )&gt;(JQ$44-JR$44),(JQ$44-JQ46                                                                                     )&lt;=0),"Join-"    &amp;JQ45,""),"")
&amp;IFERROR(IF(AND((JQ$44-JQ46-INDEX(Sheep!$V$362:$V$369,JQ45,1))&gt;(JQ$44-JR$44),(JQ$44-JQ46-INDEX(Sheep!$V$362:$V$369,JQ45,1))&lt;=0),"Scan-"  &amp;JQ45,""),"")
&amp;IFERROR(IF(AND((JQ$44-JQ46-150                                                                            )&gt;(JQ$44-JR$44),(JQ$44-JQ46-150                                                                             )&lt;=0),"Birth-" &amp;JQ45,""),"")
&amp;IFERROR(IF(AND((JQ$44-JQ46-150-Sheep!$R$355                                           )&gt;(JQ$44-JR$44),(JQ$44-JQ46-150-Sheep!$R$355                                            )&lt;=0),"Wean-"&amp;JQ45,""),"")
&amp;IFERROR(IF(AND((JQ$44-JQ46-150-Sheep!$R$356                                           )&gt;(JQ$44-JR$44),(JQ$44-JQ46-150-Sheep!$R$356                                            )&lt;=0),"Alt1-"   &amp;JQ45,""),"")
&amp;IFERROR(IF(AND((JQ$44-JQ46-150-Sheep!$R$357                                           )&gt;(JQ$44-JR$44),(JQ$44-JQ46-150-Sheep!$R$357                                            )&lt;=0),"Alt2-"   &amp;JQ45,""),"")</f>
        <v/>
      </c>
      <c r="JR47" s="267" t="str">
        <f xml:space="preserve">                    IF(AND((JR$44                                  -Sheep!$N$252                               )&gt;(JR$44-JS$44),(JR$44                                  -Sheep!$N$252                                )&lt;=0),"Born","")
&amp;                   IF(AND((JR$44-Sheep!$R$355-Sheep!$N$252                                )&gt;(JR$44-JS$44),(JR$44-Sheep!$R$355-Sheep!$N$252                                )&lt;=0),"WeanStd","")
&amp;                   IF(AND((JR$44-Sheep!$R$356-Sheep!$N$252                                )&gt;(JR$44-JS$44),(JR$44-Sheep!$R$356-Sheep!$N$252                                )&lt;=0),"WeanAlt1","")
&amp;                   IF(AND((JR$44-Sheep!$R$357-Sheep!$N$252                                )&gt;(JR$44-JS$44),(JR$44-Sheep!$R$357-Sheep!$N$252                                )&lt;=0),"WeanAlt2","")
&amp;IFERROR(IF(AND((JR$44-JR46                                                                                     )&gt;(JR$44-JS$44),(JR$44-JR46                                                                                     )&lt;=0),"Join-"    &amp;JR45,""),"")
&amp;IFERROR(IF(AND((JR$44-JR46-INDEX(Sheep!$V$362:$V$369,JR45,1))&gt;(JR$44-JS$44),(JR$44-JR46-INDEX(Sheep!$V$362:$V$369,JR45,1))&lt;=0),"Scan-"  &amp;JR45,""),"")
&amp;IFERROR(IF(AND((JR$44-JR46-150                                                                            )&gt;(JR$44-JS$44),(JR$44-JR46-150                                                                             )&lt;=0),"Birth-" &amp;JR45,""),"")
&amp;IFERROR(IF(AND((JR$44-JR46-150-Sheep!$R$355                                           )&gt;(JR$44-JS$44),(JR$44-JR46-150-Sheep!$R$355                                            )&lt;=0),"Wean-"&amp;JR45,""),"")
&amp;IFERROR(IF(AND((JR$44-JR46-150-Sheep!$R$356                                           )&gt;(JR$44-JS$44),(JR$44-JR46-150-Sheep!$R$356                                            )&lt;=0),"Alt1-"   &amp;JR45,""),"")
&amp;IFERROR(IF(AND((JR$44-JR46-150-Sheep!$R$357                                           )&gt;(JR$44-JS$44),(JR$44-JR46-150-Sheep!$R$357                                            )&lt;=0),"Alt2-"   &amp;JR45,""),"")</f>
        <v/>
      </c>
      <c r="JS47" s="267" t="str">
        <f xml:space="preserve">                    IF(AND((JS$44                                  -Sheep!$N$252                               )&gt;(JS$44-JT$44),(JS$44                                  -Sheep!$N$252                                )&lt;=0),"Born","")
&amp;                   IF(AND((JS$44-Sheep!$R$355-Sheep!$N$252                                )&gt;(JS$44-JT$44),(JS$44-Sheep!$R$355-Sheep!$N$252                                )&lt;=0),"WeanStd","")
&amp;                   IF(AND((JS$44-Sheep!$R$356-Sheep!$N$252                                )&gt;(JS$44-JT$44),(JS$44-Sheep!$R$356-Sheep!$N$252                                )&lt;=0),"WeanAlt1","")
&amp;                   IF(AND((JS$44-Sheep!$R$357-Sheep!$N$252                                )&gt;(JS$44-JT$44),(JS$44-Sheep!$R$357-Sheep!$N$252                                )&lt;=0),"WeanAlt2","")
&amp;IFERROR(IF(AND((JS$44-JS46                                                                                     )&gt;(JS$44-JT$44),(JS$44-JS46                                                                                     )&lt;=0),"Join-"    &amp;JS45,""),"")
&amp;IFERROR(IF(AND((JS$44-JS46-INDEX(Sheep!$V$362:$V$369,JS45,1))&gt;(JS$44-JT$44),(JS$44-JS46-INDEX(Sheep!$V$362:$V$369,JS45,1))&lt;=0),"Scan-"  &amp;JS45,""),"")
&amp;IFERROR(IF(AND((JS$44-JS46-150                                                                            )&gt;(JS$44-JT$44),(JS$44-JS46-150                                                                             )&lt;=0),"Birth-" &amp;JS45,""),"")
&amp;IFERROR(IF(AND((JS$44-JS46-150-Sheep!$R$355                                           )&gt;(JS$44-JT$44),(JS$44-JS46-150-Sheep!$R$355                                            )&lt;=0),"Wean-"&amp;JS45,""),"")
&amp;IFERROR(IF(AND((JS$44-JS46-150-Sheep!$R$356                                           )&gt;(JS$44-JT$44),(JS$44-JS46-150-Sheep!$R$356                                            )&lt;=0),"Alt1-"   &amp;JS45,""),"")
&amp;IFERROR(IF(AND((JS$44-JS46-150-Sheep!$R$357                                           )&gt;(JS$44-JT$44),(JS$44-JS46-150-Sheep!$R$357                                            )&lt;=0),"Alt2-"   &amp;JS45,""),"")</f>
        <v/>
      </c>
      <c r="JT47" s="267" t="str">
        <f xml:space="preserve">                    IF(AND((JT$44                                  -Sheep!$N$252                               )&gt;(JT$44-JU$44),(JT$44                                  -Sheep!$N$252                                )&lt;=0),"Born","")
&amp;                   IF(AND((JT$44-Sheep!$R$355-Sheep!$N$252                                )&gt;(JT$44-JU$44),(JT$44-Sheep!$R$355-Sheep!$N$252                                )&lt;=0),"WeanStd","")
&amp;                   IF(AND((JT$44-Sheep!$R$356-Sheep!$N$252                                )&gt;(JT$44-JU$44),(JT$44-Sheep!$R$356-Sheep!$N$252                                )&lt;=0),"WeanAlt1","")
&amp;                   IF(AND((JT$44-Sheep!$R$357-Sheep!$N$252                                )&gt;(JT$44-JU$44),(JT$44-Sheep!$R$357-Sheep!$N$252                                )&lt;=0),"WeanAlt2","")
&amp;IFERROR(IF(AND((JT$44-JT46                                                                                     )&gt;(JT$44-JU$44),(JT$44-JT46                                                                                     )&lt;=0),"Join-"    &amp;JT45,""),"")
&amp;IFERROR(IF(AND((JT$44-JT46-INDEX(Sheep!$V$362:$V$369,JT45,1))&gt;(JT$44-JU$44),(JT$44-JT46-INDEX(Sheep!$V$362:$V$369,JT45,1))&lt;=0),"Scan-"  &amp;JT45,""),"")
&amp;IFERROR(IF(AND((JT$44-JT46-150                                                                            )&gt;(JT$44-JU$44),(JT$44-JT46-150                                                                             )&lt;=0),"Birth-" &amp;JT45,""),"")
&amp;IFERROR(IF(AND((JT$44-JT46-150-Sheep!$R$355                                           )&gt;(JT$44-JU$44),(JT$44-JT46-150-Sheep!$R$355                                            )&lt;=0),"Wean-"&amp;JT45,""),"")
&amp;IFERROR(IF(AND((JT$44-JT46-150-Sheep!$R$356                                           )&gt;(JT$44-JU$44),(JT$44-JT46-150-Sheep!$R$356                                            )&lt;=0),"Alt1-"   &amp;JT45,""),"")
&amp;IFERROR(IF(AND((JT$44-JT46-150-Sheep!$R$357                                           )&gt;(JT$44-JU$44),(JT$44-JT46-150-Sheep!$R$357                                            )&lt;=0),"Alt2-"   &amp;JT45,""),"")</f>
        <v/>
      </c>
      <c r="JU47" s="267" t="str">
        <f xml:space="preserve">                    IF(AND((JU$44                                  -Sheep!$N$252                               )&gt;(JU$44-JV$44),(JU$44                                  -Sheep!$N$252                                )&lt;=0),"Born","")
&amp;                   IF(AND((JU$44-Sheep!$R$355-Sheep!$N$252                                )&gt;(JU$44-JV$44),(JU$44-Sheep!$R$355-Sheep!$N$252                                )&lt;=0),"WeanStd","")
&amp;                   IF(AND((JU$44-Sheep!$R$356-Sheep!$N$252                                )&gt;(JU$44-JV$44),(JU$44-Sheep!$R$356-Sheep!$N$252                                )&lt;=0),"WeanAlt1","")
&amp;                   IF(AND((JU$44-Sheep!$R$357-Sheep!$N$252                                )&gt;(JU$44-JV$44),(JU$44-Sheep!$R$357-Sheep!$N$252                                )&lt;=0),"WeanAlt2","")
&amp;IFERROR(IF(AND((JU$44-JU46                                                                                     )&gt;(JU$44-JV$44),(JU$44-JU46                                                                                     )&lt;=0),"Join-"    &amp;JU45,""),"")
&amp;IFERROR(IF(AND((JU$44-JU46-INDEX(Sheep!$V$362:$V$369,JU45,1))&gt;(JU$44-JV$44),(JU$44-JU46-INDEX(Sheep!$V$362:$V$369,JU45,1))&lt;=0),"Scan-"  &amp;JU45,""),"")
&amp;IFERROR(IF(AND((JU$44-JU46-150                                                                            )&gt;(JU$44-JV$44),(JU$44-JU46-150                                                                             )&lt;=0),"Birth-" &amp;JU45,""),"")
&amp;IFERROR(IF(AND((JU$44-JU46-150-Sheep!$R$355                                           )&gt;(JU$44-JV$44),(JU$44-JU46-150-Sheep!$R$355                                            )&lt;=0),"Wean-"&amp;JU45,""),"")
&amp;IFERROR(IF(AND((JU$44-JU46-150-Sheep!$R$356                                           )&gt;(JU$44-JV$44),(JU$44-JU46-150-Sheep!$R$356                                            )&lt;=0),"Alt1-"   &amp;JU45,""),"")
&amp;IFERROR(IF(AND((JU$44-JU46-150-Sheep!$R$357                                           )&gt;(JU$44-JV$44),(JU$44-JU46-150-Sheep!$R$357                                            )&lt;=0),"Alt2-"   &amp;JU45,""),"")</f>
        <v/>
      </c>
      <c r="JV47" s="267" t="str">
        <f xml:space="preserve">                    IF(AND((JV$44                                  -Sheep!$N$252                               )&gt;(JV$44-JW$44),(JV$44                                  -Sheep!$N$252                                )&lt;=0),"Born","")
&amp;                   IF(AND((JV$44-Sheep!$R$355-Sheep!$N$252                                )&gt;(JV$44-JW$44),(JV$44-Sheep!$R$355-Sheep!$N$252                                )&lt;=0),"WeanStd","")
&amp;                   IF(AND((JV$44-Sheep!$R$356-Sheep!$N$252                                )&gt;(JV$44-JW$44),(JV$44-Sheep!$R$356-Sheep!$N$252                                )&lt;=0),"WeanAlt1","")
&amp;                   IF(AND((JV$44-Sheep!$R$357-Sheep!$N$252                                )&gt;(JV$44-JW$44),(JV$44-Sheep!$R$357-Sheep!$N$252                                )&lt;=0),"WeanAlt2","")
&amp;IFERROR(IF(AND((JV$44-JV46                                                                                     )&gt;(JV$44-JW$44),(JV$44-JV46                                                                                     )&lt;=0),"Join-"    &amp;JV45,""),"")
&amp;IFERROR(IF(AND((JV$44-JV46-INDEX(Sheep!$V$362:$V$369,JV45,1))&gt;(JV$44-JW$44),(JV$44-JV46-INDEX(Sheep!$V$362:$V$369,JV45,1))&lt;=0),"Scan-"  &amp;JV45,""),"")
&amp;IFERROR(IF(AND((JV$44-JV46-150                                                                            )&gt;(JV$44-JW$44),(JV$44-JV46-150                                                                             )&lt;=0),"Birth-" &amp;JV45,""),"")
&amp;IFERROR(IF(AND((JV$44-JV46-150-Sheep!$R$355                                           )&gt;(JV$44-JW$44),(JV$44-JV46-150-Sheep!$R$355                                            )&lt;=0),"Wean-"&amp;JV45,""),"")
&amp;IFERROR(IF(AND((JV$44-JV46-150-Sheep!$R$356                                           )&gt;(JV$44-JW$44),(JV$44-JV46-150-Sheep!$R$356                                            )&lt;=0),"Alt1-"   &amp;JV45,""),"")
&amp;IFERROR(IF(AND((JV$44-JV46-150-Sheep!$R$357                                           )&gt;(JV$44-JW$44),(JV$44-JV46-150-Sheep!$R$357                                            )&lt;=0),"Alt2-"   &amp;JV45,""),"")</f>
        <v/>
      </c>
      <c r="JW47" s="267" t="str">
        <f xml:space="preserve">                    IF(AND((JW$44                                  -Sheep!$N$252                               )&gt;(JW$44-JX$44),(JW$44                                  -Sheep!$N$252                                )&lt;=0),"Born","")
&amp;                   IF(AND((JW$44-Sheep!$R$355-Sheep!$N$252                                )&gt;(JW$44-JX$44),(JW$44-Sheep!$R$355-Sheep!$N$252                                )&lt;=0),"WeanStd","")
&amp;                   IF(AND((JW$44-Sheep!$R$356-Sheep!$N$252                                )&gt;(JW$44-JX$44),(JW$44-Sheep!$R$356-Sheep!$N$252                                )&lt;=0),"WeanAlt1","")
&amp;                   IF(AND((JW$44-Sheep!$R$357-Sheep!$N$252                                )&gt;(JW$44-JX$44),(JW$44-Sheep!$R$357-Sheep!$N$252                                )&lt;=0),"WeanAlt2","")
&amp;IFERROR(IF(AND((JW$44-JW46                                                                                     )&gt;(JW$44-JX$44),(JW$44-JW46                                                                                     )&lt;=0),"Join-"    &amp;JW45,""),"")
&amp;IFERROR(IF(AND((JW$44-JW46-INDEX(Sheep!$V$362:$V$369,JW45,1))&gt;(JW$44-JX$44),(JW$44-JW46-INDEX(Sheep!$V$362:$V$369,JW45,1))&lt;=0),"Scan-"  &amp;JW45,""),"")
&amp;IFERROR(IF(AND((JW$44-JW46-150                                                                            )&gt;(JW$44-JX$44),(JW$44-JW46-150                                                                             )&lt;=0),"Birth-" &amp;JW45,""),"")
&amp;IFERROR(IF(AND((JW$44-JW46-150-Sheep!$R$355                                           )&gt;(JW$44-JX$44),(JW$44-JW46-150-Sheep!$R$355                                            )&lt;=0),"Wean-"&amp;JW45,""),"")
&amp;IFERROR(IF(AND((JW$44-JW46-150-Sheep!$R$356                                           )&gt;(JW$44-JX$44),(JW$44-JW46-150-Sheep!$R$356                                            )&lt;=0),"Alt1-"   &amp;JW45,""),"")
&amp;IFERROR(IF(AND((JW$44-JW46-150-Sheep!$R$357                                           )&gt;(JW$44-JX$44),(JW$44-JW46-150-Sheep!$R$357                                            )&lt;=0),"Alt2-"   &amp;JW45,""),"")</f>
        <v/>
      </c>
      <c r="JX47" s="267" t="str">
        <f xml:space="preserve">                    IF(AND((JX$44                                  -Sheep!$N$252                               )&gt;(JX$44-JY$44),(JX$44                                  -Sheep!$N$252                                )&lt;=0),"Born","")
&amp;                   IF(AND((JX$44-Sheep!$R$355-Sheep!$N$252                                )&gt;(JX$44-JY$44),(JX$44-Sheep!$R$355-Sheep!$N$252                                )&lt;=0),"WeanStd","")
&amp;                   IF(AND((JX$44-Sheep!$R$356-Sheep!$N$252                                )&gt;(JX$44-JY$44),(JX$44-Sheep!$R$356-Sheep!$N$252                                )&lt;=0),"WeanAlt1","")
&amp;                   IF(AND((JX$44-Sheep!$R$357-Sheep!$N$252                                )&gt;(JX$44-JY$44),(JX$44-Sheep!$R$357-Sheep!$N$252                                )&lt;=0),"WeanAlt2","")
&amp;IFERROR(IF(AND((JX$44-JX46                                                                                     )&gt;(JX$44-JY$44),(JX$44-JX46                                                                                     )&lt;=0),"Join-"    &amp;JX45,""),"")
&amp;IFERROR(IF(AND((JX$44-JX46-INDEX(Sheep!$V$362:$V$369,JX45,1))&gt;(JX$44-JY$44),(JX$44-JX46-INDEX(Sheep!$V$362:$V$369,JX45,1))&lt;=0),"Scan-"  &amp;JX45,""),"")
&amp;IFERROR(IF(AND((JX$44-JX46-150                                                                            )&gt;(JX$44-JY$44),(JX$44-JX46-150                                                                             )&lt;=0),"Birth-" &amp;JX45,""),"")
&amp;IFERROR(IF(AND((JX$44-JX46-150-Sheep!$R$355                                           )&gt;(JX$44-JY$44),(JX$44-JX46-150-Sheep!$R$355                                            )&lt;=0),"Wean-"&amp;JX45,""),"")
&amp;IFERROR(IF(AND((JX$44-JX46-150-Sheep!$R$356                                           )&gt;(JX$44-JY$44),(JX$44-JX46-150-Sheep!$R$356                                            )&lt;=0),"Alt1-"   &amp;JX45,""),"")
&amp;IFERROR(IF(AND((JX$44-JX46-150-Sheep!$R$357                                           )&gt;(JX$44-JY$44),(JX$44-JX46-150-Sheep!$R$357                                            )&lt;=0),"Alt2-"   &amp;JX45,""),"")</f>
        <v/>
      </c>
      <c r="JY47" s="267" t="str">
        <f xml:space="preserve">                    IF(AND((JY$44                                  -Sheep!$N$252                               )&gt;(JY$44-JZ$44),(JY$44                                  -Sheep!$N$252                                )&lt;=0),"Born","")
&amp;                   IF(AND((JY$44-Sheep!$R$355-Sheep!$N$252                                )&gt;(JY$44-JZ$44),(JY$44-Sheep!$R$355-Sheep!$N$252                                )&lt;=0),"WeanStd","")
&amp;                   IF(AND((JY$44-Sheep!$R$356-Sheep!$N$252                                )&gt;(JY$44-JZ$44),(JY$44-Sheep!$R$356-Sheep!$N$252                                )&lt;=0),"WeanAlt1","")
&amp;                   IF(AND((JY$44-Sheep!$R$357-Sheep!$N$252                                )&gt;(JY$44-JZ$44),(JY$44-Sheep!$R$357-Sheep!$N$252                                )&lt;=0),"WeanAlt2","")
&amp;IFERROR(IF(AND((JY$44-JY46                                                                                     )&gt;(JY$44-JZ$44),(JY$44-JY46                                                                                     )&lt;=0),"Join-"    &amp;JY45,""),"")
&amp;IFERROR(IF(AND((JY$44-JY46-INDEX(Sheep!$V$362:$V$369,JY45,1))&gt;(JY$44-JZ$44),(JY$44-JY46-INDEX(Sheep!$V$362:$V$369,JY45,1))&lt;=0),"Scan-"  &amp;JY45,""),"")
&amp;IFERROR(IF(AND((JY$44-JY46-150                                                                            )&gt;(JY$44-JZ$44),(JY$44-JY46-150                                                                             )&lt;=0),"Birth-" &amp;JY45,""),"")
&amp;IFERROR(IF(AND((JY$44-JY46-150-Sheep!$R$355                                           )&gt;(JY$44-JZ$44),(JY$44-JY46-150-Sheep!$R$355                                            )&lt;=0),"Wean-"&amp;JY45,""),"")
&amp;IFERROR(IF(AND((JY$44-JY46-150-Sheep!$R$356                                           )&gt;(JY$44-JZ$44),(JY$44-JY46-150-Sheep!$R$356                                            )&lt;=0),"Alt1-"   &amp;JY45,""),"")
&amp;IFERROR(IF(AND((JY$44-JY46-150-Sheep!$R$357                                           )&gt;(JY$44-JZ$44),(JY$44-JY46-150-Sheep!$R$357                                            )&lt;=0),"Alt2-"   &amp;JY45,""),"")</f>
        <v/>
      </c>
      <c r="JZ47" s="267" t="str">
        <f xml:space="preserve">                    IF(AND((JZ$44                                  -Sheep!$N$252                               )&gt;(JZ$44-KA$44),(JZ$44                                  -Sheep!$N$252                                )&lt;=0),"Born","")
&amp;                   IF(AND((JZ$44-Sheep!$R$355-Sheep!$N$252                                )&gt;(JZ$44-KA$44),(JZ$44-Sheep!$R$355-Sheep!$N$252                                )&lt;=0),"WeanStd","")
&amp;                   IF(AND((JZ$44-Sheep!$R$356-Sheep!$N$252                                )&gt;(JZ$44-KA$44),(JZ$44-Sheep!$R$356-Sheep!$N$252                                )&lt;=0),"WeanAlt1","")
&amp;                   IF(AND((JZ$44-Sheep!$R$357-Sheep!$N$252                                )&gt;(JZ$44-KA$44),(JZ$44-Sheep!$R$357-Sheep!$N$252                                )&lt;=0),"WeanAlt2","")
&amp;IFERROR(IF(AND((JZ$44-JZ46                                                                                     )&gt;(JZ$44-KA$44),(JZ$44-JZ46                                                                                     )&lt;=0),"Join-"    &amp;JZ45,""),"")
&amp;IFERROR(IF(AND((JZ$44-JZ46-INDEX(Sheep!$V$362:$V$369,JZ45,1))&gt;(JZ$44-KA$44),(JZ$44-JZ46-INDEX(Sheep!$V$362:$V$369,JZ45,1))&lt;=0),"Scan-"  &amp;JZ45,""),"")
&amp;IFERROR(IF(AND((JZ$44-JZ46-150                                                                            )&gt;(JZ$44-KA$44),(JZ$44-JZ46-150                                                                             )&lt;=0),"Birth-" &amp;JZ45,""),"")
&amp;IFERROR(IF(AND((JZ$44-JZ46-150-Sheep!$R$355                                           )&gt;(JZ$44-KA$44),(JZ$44-JZ46-150-Sheep!$R$355                                            )&lt;=0),"Wean-"&amp;JZ45,""),"")
&amp;IFERROR(IF(AND((JZ$44-JZ46-150-Sheep!$R$356                                           )&gt;(JZ$44-KA$44),(JZ$44-JZ46-150-Sheep!$R$356                                            )&lt;=0),"Alt1-"   &amp;JZ45,""),"")
&amp;IFERROR(IF(AND((JZ$44-JZ46-150-Sheep!$R$357                                           )&gt;(JZ$44-KA$44),(JZ$44-JZ46-150-Sheep!$R$357                                            )&lt;=0),"Alt2-"   &amp;JZ45,""),"")</f>
        <v/>
      </c>
      <c r="KA47" s="267" t="str">
        <f xml:space="preserve">                    IF(AND((KA$44                                  -Sheep!$N$252                               )&gt;(KA$44-KB$44),(KA$44                                  -Sheep!$N$252                                )&lt;=0),"Born","")
&amp;                   IF(AND((KA$44-Sheep!$R$355-Sheep!$N$252                                )&gt;(KA$44-KB$44),(KA$44-Sheep!$R$355-Sheep!$N$252                                )&lt;=0),"WeanStd","")
&amp;                   IF(AND((KA$44-Sheep!$R$356-Sheep!$N$252                                )&gt;(KA$44-KB$44),(KA$44-Sheep!$R$356-Sheep!$N$252                                )&lt;=0),"WeanAlt1","")
&amp;                   IF(AND((KA$44-Sheep!$R$357-Sheep!$N$252                                )&gt;(KA$44-KB$44),(KA$44-Sheep!$R$357-Sheep!$N$252                                )&lt;=0),"WeanAlt2","")
&amp;IFERROR(IF(AND((KA$44-KA46                                                                                     )&gt;(KA$44-KB$44),(KA$44-KA46                                                                                     )&lt;=0),"Join-"    &amp;KA45,""),"")
&amp;IFERROR(IF(AND((KA$44-KA46-INDEX(Sheep!$V$362:$V$369,KA45,1))&gt;(KA$44-KB$44),(KA$44-KA46-INDEX(Sheep!$V$362:$V$369,KA45,1))&lt;=0),"Scan-"  &amp;KA45,""),"")
&amp;IFERROR(IF(AND((KA$44-KA46-150                                                                            )&gt;(KA$44-KB$44),(KA$44-KA46-150                                                                             )&lt;=0),"Birth-" &amp;KA45,""),"")
&amp;IFERROR(IF(AND((KA$44-KA46-150-Sheep!$R$355                                           )&gt;(KA$44-KB$44),(KA$44-KA46-150-Sheep!$R$355                                            )&lt;=0),"Wean-"&amp;KA45,""),"")
&amp;IFERROR(IF(AND((KA$44-KA46-150-Sheep!$R$356                                           )&gt;(KA$44-KB$44),(KA$44-KA46-150-Sheep!$R$356                                            )&lt;=0),"Alt1-"   &amp;KA45,""),"")
&amp;IFERROR(IF(AND((KA$44-KA46-150-Sheep!$R$357                                           )&gt;(KA$44-KB$44),(KA$44-KA46-150-Sheep!$R$357                                            )&lt;=0),"Alt2-"   &amp;KA45,""),"")</f>
        <v/>
      </c>
      <c r="KB47" s="267" t="str">
        <f xml:space="preserve">                    IF(AND((KB$44                                  -Sheep!$N$252                               )&gt;(KB$44-KC$44),(KB$44                                  -Sheep!$N$252                                )&lt;=0),"Born","")
&amp;                   IF(AND((KB$44-Sheep!$R$355-Sheep!$N$252                                )&gt;(KB$44-KC$44),(KB$44-Sheep!$R$355-Sheep!$N$252                                )&lt;=0),"WeanStd","")
&amp;                   IF(AND((KB$44-Sheep!$R$356-Sheep!$N$252                                )&gt;(KB$44-KC$44),(KB$44-Sheep!$R$356-Sheep!$N$252                                )&lt;=0),"WeanAlt1","")
&amp;                   IF(AND((KB$44-Sheep!$R$357-Sheep!$N$252                                )&gt;(KB$44-KC$44),(KB$44-Sheep!$R$357-Sheep!$N$252                                )&lt;=0),"WeanAlt2","")
&amp;IFERROR(IF(AND((KB$44-KB46                                                                                     )&gt;(KB$44-KC$44),(KB$44-KB46                                                                                     )&lt;=0),"Join-"    &amp;KB45,""),"")
&amp;IFERROR(IF(AND((KB$44-KB46-INDEX(Sheep!$V$362:$V$369,KB45,1))&gt;(KB$44-KC$44),(KB$44-KB46-INDEX(Sheep!$V$362:$V$369,KB45,1))&lt;=0),"Scan-"  &amp;KB45,""),"")
&amp;IFERROR(IF(AND((KB$44-KB46-150                                                                            )&gt;(KB$44-KC$44),(KB$44-KB46-150                                                                             )&lt;=0),"Birth-" &amp;KB45,""),"")
&amp;IFERROR(IF(AND((KB$44-KB46-150-Sheep!$R$355                                           )&gt;(KB$44-KC$44),(KB$44-KB46-150-Sheep!$R$355                                            )&lt;=0),"Wean-"&amp;KB45,""),"")
&amp;IFERROR(IF(AND((KB$44-KB46-150-Sheep!$R$356                                           )&gt;(KB$44-KC$44),(KB$44-KB46-150-Sheep!$R$356                                            )&lt;=0),"Alt1-"   &amp;KB45,""),"")
&amp;IFERROR(IF(AND((KB$44-KB46-150-Sheep!$R$357                                           )&gt;(KB$44-KC$44),(KB$44-KB46-150-Sheep!$R$357                                            )&lt;=0),"Alt2-"   &amp;KB45,""),"")</f>
        <v>Birth-5</v>
      </c>
      <c r="KC47" s="267" t="str">
        <f xml:space="preserve">                    IF(AND((KC$44                                  -Sheep!$N$252                               )&gt;(KC$44-KD$44),(KC$44                                  -Sheep!$N$252                                )&lt;=0),"Born","")
&amp;                   IF(AND((KC$44-Sheep!$R$355-Sheep!$N$252                                )&gt;(KC$44-KD$44),(KC$44-Sheep!$R$355-Sheep!$N$252                                )&lt;=0),"WeanStd","")
&amp;                   IF(AND((KC$44-Sheep!$R$356-Sheep!$N$252                                )&gt;(KC$44-KD$44),(KC$44-Sheep!$R$356-Sheep!$N$252                                )&lt;=0),"WeanAlt1","")
&amp;                   IF(AND((KC$44-Sheep!$R$357-Sheep!$N$252                                )&gt;(KC$44-KD$44),(KC$44-Sheep!$R$357-Sheep!$N$252                                )&lt;=0),"WeanAlt2","")
&amp;IFERROR(IF(AND((KC$44-KC46                                                                                     )&gt;(KC$44-KD$44),(KC$44-KC46                                                                                     )&lt;=0),"Join-"    &amp;KC45,""),"")
&amp;IFERROR(IF(AND((KC$44-KC46-INDEX(Sheep!$V$362:$V$369,KC45,1))&gt;(KC$44-KD$44),(KC$44-KC46-INDEX(Sheep!$V$362:$V$369,KC45,1))&lt;=0),"Scan-"  &amp;KC45,""),"")
&amp;IFERROR(IF(AND((KC$44-KC46-150                                                                            )&gt;(KC$44-KD$44),(KC$44-KC46-150                                                                             )&lt;=0),"Birth-" &amp;KC45,""),"")
&amp;IFERROR(IF(AND((KC$44-KC46-150-Sheep!$R$355                                           )&gt;(KC$44-KD$44),(KC$44-KC46-150-Sheep!$R$355                                            )&lt;=0),"Wean-"&amp;KC45,""),"")
&amp;IFERROR(IF(AND((KC$44-KC46-150-Sheep!$R$356                                           )&gt;(KC$44-KD$44),(KC$44-KC46-150-Sheep!$R$356                                            )&lt;=0),"Alt1-"   &amp;KC45,""),"")
&amp;IFERROR(IF(AND((KC$44-KC46-150-Sheep!$R$357                                           )&gt;(KC$44-KD$44),(KC$44-KC46-150-Sheep!$R$357                                            )&lt;=0),"Alt2-"   &amp;KC45,""),"")</f>
        <v/>
      </c>
      <c r="KD47" s="267" t="str">
        <f xml:space="preserve">                    IF(AND((KD$44                                  -Sheep!$N$252                               )&gt;(KD$44-KE$44),(KD$44                                  -Sheep!$N$252                                )&lt;=0),"Born","")
&amp;                   IF(AND((KD$44-Sheep!$R$355-Sheep!$N$252                                )&gt;(KD$44-KE$44),(KD$44-Sheep!$R$355-Sheep!$N$252                                )&lt;=0),"WeanStd","")
&amp;                   IF(AND((KD$44-Sheep!$R$356-Sheep!$N$252                                )&gt;(KD$44-KE$44),(KD$44-Sheep!$R$356-Sheep!$N$252                                )&lt;=0),"WeanAlt1","")
&amp;                   IF(AND((KD$44-Sheep!$R$357-Sheep!$N$252                                )&gt;(KD$44-KE$44),(KD$44-Sheep!$R$357-Sheep!$N$252                                )&lt;=0),"WeanAlt2","")
&amp;IFERROR(IF(AND((KD$44-KD46                                                                                     )&gt;(KD$44-KE$44),(KD$44-KD46                                                                                     )&lt;=0),"Join-"    &amp;KD45,""),"")
&amp;IFERROR(IF(AND((KD$44-KD46-INDEX(Sheep!$V$362:$V$369,KD45,1))&gt;(KD$44-KE$44),(KD$44-KD46-INDEX(Sheep!$V$362:$V$369,KD45,1))&lt;=0),"Scan-"  &amp;KD45,""),"")
&amp;IFERROR(IF(AND((KD$44-KD46-150                                                                            )&gt;(KD$44-KE$44),(KD$44-KD46-150                                                                             )&lt;=0),"Birth-" &amp;KD45,""),"")
&amp;IFERROR(IF(AND((KD$44-KD46-150-Sheep!$R$355                                           )&gt;(KD$44-KE$44),(KD$44-KD46-150-Sheep!$R$355                                            )&lt;=0),"Wean-"&amp;KD45,""),"")
&amp;IFERROR(IF(AND((KD$44-KD46-150-Sheep!$R$356                                           )&gt;(KD$44-KE$44),(KD$44-KD46-150-Sheep!$R$356                                            )&lt;=0),"Alt1-"   &amp;KD45,""),"")
&amp;IFERROR(IF(AND((KD$44-KD46-150-Sheep!$R$357                                           )&gt;(KD$44-KE$44),(KD$44-KD46-150-Sheep!$R$357                                            )&lt;=0),"Alt2-"   &amp;KD45,""),"")</f>
        <v/>
      </c>
      <c r="KE47" s="267" t="str">
        <f xml:space="preserve">                    IF(AND((KE$44                                  -Sheep!$N$252                               )&gt;(KE$44-KF$44),(KE$44                                  -Sheep!$N$252                                )&lt;=0),"Born","")
&amp;                   IF(AND((KE$44-Sheep!$R$355-Sheep!$N$252                                )&gt;(KE$44-KF$44),(KE$44-Sheep!$R$355-Sheep!$N$252                                )&lt;=0),"WeanStd","")
&amp;                   IF(AND((KE$44-Sheep!$R$356-Sheep!$N$252                                )&gt;(KE$44-KF$44),(KE$44-Sheep!$R$356-Sheep!$N$252                                )&lt;=0),"WeanAlt1","")
&amp;                   IF(AND((KE$44-Sheep!$R$357-Sheep!$N$252                                )&gt;(KE$44-KF$44),(KE$44-Sheep!$R$357-Sheep!$N$252                                )&lt;=0),"WeanAlt2","")
&amp;IFERROR(IF(AND((KE$44-KE46                                                                                     )&gt;(KE$44-KF$44),(KE$44-KE46                                                                                     )&lt;=0),"Join-"    &amp;KE45,""),"")
&amp;IFERROR(IF(AND((KE$44-KE46-INDEX(Sheep!$V$362:$V$369,KE45,1))&gt;(KE$44-KF$44),(KE$44-KE46-INDEX(Sheep!$V$362:$V$369,KE45,1))&lt;=0),"Scan-"  &amp;KE45,""),"")
&amp;IFERROR(IF(AND((KE$44-KE46-150                                                                            )&gt;(KE$44-KF$44),(KE$44-KE46-150                                                                             )&lt;=0),"Birth-" &amp;KE45,""),"")
&amp;IFERROR(IF(AND((KE$44-KE46-150-Sheep!$R$355                                           )&gt;(KE$44-KF$44),(KE$44-KE46-150-Sheep!$R$355                                            )&lt;=0),"Wean-"&amp;KE45,""),"")
&amp;IFERROR(IF(AND((KE$44-KE46-150-Sheep!$R$356                                           )&gt;(KE$44-KF$44),(KE$44-KE46-150-Sheep!$R$356                                            )&lt;=0),"Alt1-"   &amp;KE45,""),"")
&amp;IFERROR(IF(AND((KE$44-KE46-150-Sheep!$R$357                                           )&gt;(KE$44-KF$44),(KE$44-KE46-150-Sheep!$R$357                                            )&lt;=0),"Alt2-"   &amp;KE45,""),"")</f>
        <v/>
      </c>
      <c r="KF47" s="267" t="str">
        <f xml:space="preserve">                    IF(AND((KF$44                                  -Sheep!$N$252                               )&gt;(KF$44-KG$44),(KF$44                                  -Sheep!$N$252                                )&lt;=0),"Born","")
&amp;                   IF(AND((KF$44-Sheep!$R$355-Sheep!$N$252                                )&gt;(KF$44-KG$44),(KF$44-Sheep!$R$355-Sheep!$N$252                                )&lt;=0),"WeanStd","")
&amp;                   IF(AND((KF$44-Sheep!$R$356-Sheep!$N$252                                )&gt;(KF$44-KG$44),(KF$44-Sheep!$R$356-Sheep!$N$252                                )&lt;=0),"WeanAlt1","")
&amp;                   IF(AND((KF$44-Sheep!$R$357-Sheep!$N$252                                )&gt;(KF$44-KG$44),(KF$44-Sheep!$R$357-Sheep!$N$252                                )&lt;=0),"WeanAlt2","")
&amp;IFERROR(IF(AND((KF$44-KF46                                                                                     )&gt;(KF$44-KG$44),(KF$44-KF46                                                                                     )&lt;=0),"Join-"    &amp;KF45,""),"")
&amp;IFERROR(IF(AND((KF$44-KF46-INDEX(Sheep!$V$362:$V$369,KF45,1))&gt;(KF$44-KG$44),(KF$44-KF46-INDEX(Sheep!$V$362:$V$369,KF45,1))&lt;=0),"Scan-"  &amp;KF45,""),"")
&amp;IFERROR(IF(AND((KF$44-KF46-150                                                                            )&gt;(KF$44-KG$44),(KF$44-KF46-150                                                                             )&lt;=0),"Birth-" &amp;KF45,""),"")
&amp;IFERROR(IF(AND((KF$44-KF46-150-Sheep!$R$355                                           )&gt;(KF$44-KG$44),(KF$44-KF46-150-Sheep!$R$355                                            )&lt;=0),"Wean-"&amp;KF45,""),"")
&amp;IFERROR(IF(AND((KF$44-KF46-150-Sheep!$R$356                                           )&gt;(KF$44-KG$44),(KF$44-KF46-150-Sheep!$R$356                                            )&lt;=0),"Alt1-"   &amp;KF45,""),"")
&amp;IFERROR(IF(AND((KF$44-KF46-150-Sheep!$R$357                                           )&gt;(KF$44-KG$44),(KF$44-KF46-150-Sheep!$R$357                                            )&lt;=0),"Alt2-"   &amp;KF45,""),"")</f>
        <v/>
      </c>
      <c r="KG47" s="267" t="str">
        <f xml:space="preserve">                    IF(AND((KG$44                                  -Sheep!$N$252                               )&gt;(KG$44-KH$44),(KG$44                                  -Sheep!$N$252                                )&lt;=0),"Born","")
&amp;                   IF(AND((KG$44-Sheep!$R$355-Sheep!$N$252                                )&gt;(KG$44-KH$44),(KG$44-Sheep!$R$355-Sheep!$N$252                                )&lt;=0),"WeanStd","")
&amp;                   IF(AND((KG$44-Sheep!$R$356-Sheep!$N$252                                )&gt;(KG$44-KH$44),(KG$44-Sheep!$R$356-Sheep!$N$252                                )&lt;=0),"WeanAlt1","")
&amp;                   IF(AND((KG$44-Sheep!$R$357-Sheep!$N$252                                )&gt;(KG$44-KH$44),(KG$44-Sheep!$R$357-Sheep!$N$252                                )&lt;=0),"WeanAlt2","")
&amp;IFERROR(IF(AND((KG$44-KG46                                                                                     )&gt;(KG$44-KH$44),(KG$44-KG46                                                                                     )&lt;=0),"Join-"    &amp;KG45,""),"")
&amp;IFERROR(IF(AND((KG$44-KG46-INDEX(Sheep!$V$362:$V$369,KG45,1))&gt;(KG$44-KH$44),(KG$44-KG46-INDEX(Sheep!$V$362:$V$369,KG45,1))&lt;=0),"Scan-"  &amp;KG45,""),"")
&amp;IFERROR(IF(AND((KG$44-KG46-150                                                                            )&gt;(KG$44-KH$44),(KG$44-KG46-150                                                                             )&lt;=0),"Birth-" &amp;KG45,""),"")
&amp;IFERROR(IF(AND((KG$44-KG46-150-Sheep!$R$355                                           )&gt;(KG$44-KH$44),(KG$44-KG46-150-Sheep!$R$355                                            )&lt;=0),"Wean-"&amp;KG45,""),"")
&amp;IFERROR(IF(AND((KG$44-KG46-150-Sheep!$R$356                                           )&gt;(KG$44-KH$44),(KG$44-KG46-150-Sheep!$R$356                                            )&lt;=0),"Alt1-"   &amp;KG45,""),"")
&amp;IFERROR(IF(AND((KG$44-KG46-150-Sheep!$R$357                                           )&gt;(KG$44-KH$44),(KG$44-KG46-150-Sheep!$R$357                                            )&lt;=0),"Alt2-"   &amp;KG45,""),"")</f>
        <v/>
      </c>
      <c r="KH47" s="267" t="str">
        <f xml:space="preserve">                    IF(AND((KH$44                                  -Sheep!$N$252                               )&gt;(KH$44-KI$44),(KH$44                                  -Sheep!$N$252                                )&lt;=0),"Born","")
&amp;                   IF(AND((KH$44-Sheep!$R$355-Sheep!$N$252                                )&gt;(KH$44-KI$44),(KH$44-Sheep!$R$355-Sheep!$N$252                                )&lt;=0),"WeanStd","")
&amp;                   IF(AND((KH$44-Sheep!$R$356-Sheep!$N$252                                )&gt;(KH$44-KI$44),(KH$44-Sheep!$R$356-Sheep!$N$252                                )&lt;=0),"WeanAlt1","")
&amp;                   IF(AND((KH$44-Sheep!$R$357-Sheep!$N$252                                )&gt;(KH$44-KI$44),(KH$44-Sheep!$R$357-Sheep!$N$252                                )&lt;=0),"WeanAlt2","")
&amp;IFERROR(IF(AND((KH$44-KH46                                                                                     )&gt;(KH$44-KI$44),(KH$44-KH46                                                                                     )&lt;=0),"Join-"    &amp;KH45,""),"")
&amp;IFERROR(IF(AND((KH$44-KH46-INDEX(Sheep!$V$362:$V$369,KH45,1))&gt;(KH$44-KI$44),(KH$44-KH46-INDEX(Sheep!$V$362:$V$369,KH45,1))&lt;=0),"Scan-"  &amp;KH45,""),"")
&amp;IFERROR(IF(AND((KH$44-KH46-150                                                                            )&gt;(KH$44-KI$44),(KH$44-KH46-150                                                                             )&lt;=0),"Birth-" &amp;KH45,""),"")
&amp;IFERROR(IF(AND((KH$44-KH46-150-Sheep!$R$355                                           )&gt;(KH$44-KI$44),(KH$44-KH46-150-Sheep!$R$355                                            )&lt;=0),"Wean-"&amp;KH45,""),"")
&amp;IFERROR(IF(AND((KH$44-KH46-150-Sheep!$R$356                                           )&gt;(KH$44-KI$44),(KH$44-KH46-150-Sheep!$R$356                                            )&lt;=0),"Alt1-"   &amp;KH45,""),"")
&amp;IFERROR(IF(AND((KH$44-KH46-150-Sheep!$R$357                                           )&gt;(KH$44-KI$44),(KH$44-KH46-150-Sheep!$R$357                                            )&lt;=0),"Alt2-"   &amp;KH45,""),"")</f>
        <v/>
      </c>
      <c r="KI47" s="267" t="str">
        <f xml:space="preserve">                    IF(AND((KI$44                                  -Sheep!$N$252                               )&gt;(KI$44-KJ$44),(KI$44                                  -Sheep!$N$252                                )&lt;=0),"Born","")
&amp;                   IF(AND((KI$44-Sheep!$R$355-Sheep!$N$252                                )&gt;(KI$44-KJ$44),(KI$44-Sheep!$R$355-Sheep!$N$252                                )&lt;=0),"WeanStd","")
&amp;                   IF(AND((KI$44-Sheep!$R$356-Sheep!$N$252                                )&gt;(KI$44-KJ$44),(KI$44-Sheep!$R$356-Sheep!$N$252                                )&lt;=0),"WeanAlt1","")
&amp;                   IF(AND((KI$44-Sheep!$R$357-Sheep!$N$252                                )&gt;(KI$44-KJ$44),(KI$44-Sheep!$R$357-Sheep!$N$252                                )&lt;=0),"WeanAlt2","")
&amp;IFERROR(IF(AND((KI$44-KI46                                                                                     )&gt;(KI$44-KJ$44),(KI$44-KI46                                                                                     )&lt;=0),"Join-"    &amp;KI45,""),"")
&amp;IFERROR(IF(AND((KI$44-KI46-INDEX(Sheep!$V$362:$V$369,KI45,1))&gt;(KI$44-KJ$44),(KI$44-KI46-INDEX(Sheep!$V$362:$V$369,KI45,1))&lt;=0),"Scan-"  &amp;KI45,""),"")
&amp;IFERROR(IF(AND((KI$44-KI46-150                                                                            )&gt;(KI$44-KJ$44),(KI$44-KI46-150                                                                             )&lt;=0),"Birth-" &amp;KI45,""),"")
&amp;IFERROR(IF(AND((KI$44-KI46-150-Sheep!$R$355                                           )&gt;(KI$44-KJ$44),(KI$44-KI46-150-Sheep!$R$355                                            )&lt;=0),"Wean-"&amp;KI45,""),"")
&amp;IFERROR(IF(AND((KI$44-KI46-150-Sheep!$R$356                                           )&gt;(KI$44-KJ$44),(KI$44-KI46-150-Sheep!$R$356                                            )&lt;=0),"Alt1-"   &amp;KI45,""),"")
&amp;IFERROR(IF(AND((KI$44-KI46-150-Sheep!$R$357                                           )&gt;(KI$44-KJ$44),(KI$44-KI46-150-Sheep!$R$357                                            )&lt;=0),"Alt2-"   &amp;KI45,""),"")</f>
        <v/>
      </c>
      <c r="KJ47" s="267" t="str">
        <f xml:space="preserve">                    IF(AND((KJ$44                                  -Sheep!$N$252                               )&gt;(KJ$44-KK$44),(KJ$44                                  -Sheep!$N$252                                )&lt;=0),"Born","")
&amp;                   IF(AND((KJ$44-Sheep!$R$355-Sheep!$N$252                                )&gt;(KJ$44-KK$44),(KJ$44-Sheep!$R$355-Sheep!$N$252                                )&lt;=0),"WeanStd","")
&amp;                   IF(AND((KJ$44-Sheep!$R$356-Sheep!$N$252                                )&gt;(KJ$44-KK$44),(KJ$44-Sheep!$R$356-Sheep!$N$252                                )&lt;=0),"WeanAlt1","")
&amp;                   IF(AND((KJ$44-Sheep!$R$357-Sheep!$N$252                                )&gt;(KJ$44-KK$44),(KJ$44-Sheep!$R$357-Sheep!$N$252                                )&lt;=0),"WeanAlt2","")
&amp;IFERROR(IF(AND((KJ$44-KJ46                                                                                     )&gt;(KJ$44-KK$44),(KJ$44-KJ46                                                                                     )&lt;=0),"Join-"    &amp;KJ45,""),"")
&amp;IFERROR(IF(AND((KJ$44-KJ46-INDEX(Sheep!$V$362:$V$369,KJ45,1))&gt;(KJ$44-KK$44),(KJ$44-KJ46-INDEX(Sheep!$V$362:$V$369,KJ45,1))&lt;=0),"Scan-"  &amp;KJ45,""),"")
&amp;IFERROR(IF(AND((KJ$44-KJ46-150                                                                            )&gt;(KJ$44-KK$44),(KJ$44-KJ46-150                                                                             )&lt;=0),"Birth-" &amp;KJ45,""),"")
&amp;IFERROR(IF(AND((KJ$44-KJ46-150-Sheep!$R$355                                           )&gt;(KJ$44-KK$44),(KJ$44-KJ46-150-Sheep!$R$355                                            )&lt;=0),"Wean-"&amp;KJ45,""),"")
&amp;IFERROR(IF(AND((KJ$44-KJ46-150-Sheep!$R$356                                           )&gt;(KJ$44-KK$44),(KJ$44-KJ46-150-Sheep!$R$356                                            )&lt;=0),"Alt1-"   &amp;KJ45,""),"")
&amp;IFERROR(IF(AND((KJ$44-KJ46-150-Sheep!$R$357                                           )&gt;(KJ$44-KK$44),(KJ$44-KJ46-150-Sheep!$R$357                                            )&lt;=0),"Alt2-"   &amp;KJ45,""),"")</f>
        <v/>
      </c>
      <c r="KK47" s="267" t="str">
        <f xml:space="preserve">                    IF(AND((KK$44                                  -Sheep!$N$252                               )&gt;(KK$44-KL$44),(KK$44                                  -Sheep!$N$252                                )&lt;=0),"Born","")
&amp;                   IF(AND((KK$44-Sheep!$R$355-Sheep!$N$252                                )&gt;(KK$44-KL$44),(KK$44-Sheep!$R$355-Sheep!$N$252                                )&lt;=0),"WeanStd","")
&amp;                   IF(AND((KK$44-Sheep!$R$356-Sheep!$N$252                                )&gt;(KK$44-KL$44),(KK$44-Sheep!$R$356-Sheep!$N$252                                )&lt;=0),"WeanAlt1","")
&amp;                   IF(AND((KK$44-Sheep!$R$357-Sheep!$N$252                                )&gt;(KK$44-KL$44),(KK$44-Sheep!$R$357-Sheep!$N$252                                )&lt;=0),"WeanAlt2","")
&amp;IFERROR(IF(AND((KK$44-KK46                                                                                     )&gt;(KK$44-KL$44),(KK$44-KK46                                                                                     )&lt;=0),"Join-"    &amp;KK45,""),"")
&amp;IFERROR(IF(AND((KK$44-KK46-INDEX(Sheep!$V$362:$V$369,KK45,1))&gt;(KK$44-KL$44),(KK$44-KK46-INDEX(Sheep!$V$362:$V$369,KK45,1))&lt;=0),"Scan-"  &amp;KK45,""),"")
&amp;IFERROR(IF(AND((KK$44-KK46-150                                                                            )&gt;(KK$44-KL$44),(KK$44-KK46-150                                                                             )&lt;=0),"Birth-" &amp;KK45,""),"")
&amp;IFERROR(IF(AND((KK$44-KK46-150-Sheep!$R$355                                           )&gt;(KK$44-KL$44),(KK$44-KK46-150-Sheep!$R$355                                            )&lt;=0),"Wean-"&amp;KK45,""),"")
&amp;IFERROR(IF(AND((KK$44-KK46-150-Sheep!$R$356                                           )&gt;(KK$44-KL$44),(KK$44-KK46-150-Sheep!$R$356                                            )&lt;=0),"Alt1-"   &amp;KK45,""),"")
&amp;IFERROR(IF(AND((KK$44-KK46-150-Sheep!$R$357                                           )&gt;(KK$44-KL$44),(KK$44-KK46-150-Sheep!$R$357                                            )&lt;=0),"Alt2-"   &amp;KK45,""),"")</f>
        <v/>
      </c>
      <c r="KL47" s="267" t="str">
        <f xml:space="preserve">                    IF(AND((KL$44                                  -Sheep!$N$252                               )&gt;(KL$44-KM$44),(KL$44                                  -Sheep!$N$252                                )&lt;=0),"Born","")
&amp;                   IF(AND((KL$44-Sheep!$R$355-Sheep!$N$252                                )&gt;(KL$44-KM$44),(KL$44-Sheep!$R$355-Sheep!$N$252                                )&lt;=0),"WeanStd","")
&amp;                   IF(AND((KL$44-Sheep!$R$356-Sheep!$N$252                                )&gt;(KL$44-KM$44),(KL$44-Sheep!$R$356-Sheep!$N$252                                )&lt;=0),"WeanAlt1","")
&amp;                   IF(AND((KL$44-Sheep!$R$357-Sheep!$N$252                                )&gt;(KL$44-KM$44),(KL$44-Sheep!$R$357-Sheep!$N$252                                )&lt;=0),"WeanAlt2","")
&amp;IFERROR(IF(AND((KL$44-KL46                                                                                     )&gt;(KL$44-KM$44),(KL$44-KL46                                                                                     )&lt;=0),"Join-"    &amp;KL45,""),"")
&amp;IFERROR(IF(AND((KL$44-KL46-INDEX(Sheep!$V$362:$V$369,KL45,1))&gt;(KL$44-KM$44),(KL$44-KL46-INDEX(Sheep!$V$362:$V$369,KL45,1))&lt;=0),"Scan-"  &amp;KL45,""),"")
&amp;IFERROR(IF(AND((KL$44-KL46-150                                                                            )&gt;(KL$44-KM$44),(KL$44-KL46-150                                                                             )&lt;=0),"Birth-" &amp;KL45,""),"")
&amp;IFERROR(IF(AND((KL$44-KL46-150-Sheep!$R$355                                           )&gt;(KL$44-KM$44),(KL$44-KL46-150-Sheep!$R$355                                            )&lt;=0),"Wean-"&amp;KL45,""),"")
&amp;IFERROR(IF(AND((KL$44-KL46-150-Sheep!$R$356                                           )&gt;(KL$44-KM$44),(KL$44-KL46-150-Sheep!$R$356                                            )&lt;=0),"Alt1-"   &amp;KL45,""),"")
&amp;IFERROR(IF(AND((KL$44-KL46-150-Sheep!$R$357                                           )&gt;(KL$44-KM$44),(KL$44-KL46-150-Sheep!$R$357                                            )&lt;=0),"Alt2-"   &amp;KL45,""),"")</f>
        <v/>
      </c>
      <c r="KM47" s="267" t="str">
        <f xml:space="preserve">                    IF(AND((KM$44                                  -Sheep!$N$252                               )&gt;(KM$44-KN$44),(KM$44                                  -Sheep!$N$252                                )&lt;=0),"Born","")
&amp;                   IF(AND((KM$44-Sheep!$R$355-Sheep!$N$252                                )&gt;(KM$44-KN$44),(KM$44-Sheep!$R$355-Sheep!$N$252                                )&lt;=0),"WeanStd","")
&amp;                   IF(AND((KM$44-Sheep!$R$356-Sheep!$N$252                                )&gt;(KM$44-KN$44),(KM$44-Sheep!$R$356-Sheep!$N$252                                )&lt;=0),"WeanAlt1","")
&amp;                   IF(AND((KM$44-Sheep!$R$357-Sheep!$N$252                                )&gt;(KM$44-KN$44),(KM$44-Sheep!$R$357-Sheep!$N$252                                )&lt;=0),"WeanAlt2","")
&amp;IFERROR(IF(AND((KM$44-KM46                                                                                     )&gt;(KM$44-KN$44),(KM$44-KM46                                                                                     )&lt;=0),"Join-"    &amp;KM45,""),"")
&amp;IFERROR(IF(AND((KM$44-KM46-INDEX(Sheep!$V$362:$V$369,KM45,1))&gt;(KM$44-KN$44),(KM$44-KM46-INDEX(Sheep!$V$362:$V$369,KM45,1))&lt;=0),"Scan-"  &amp;KM45,""),"")
&amp;IFERROR(IF(AND((KM$44-KM46-150                                                                            )&gt;(KM$44-KN$44),(KM$44-KM46-150                                                                             )&lt;=0),"Birth-" &amp;KM45,""),"")
&amp;IFERROR(IF(AND((KM$44-KM46-150-Sheep!$R$355                                           )&gt;(KM$44-KN$44),(KM$44-KM46-150-Sheep!$R$355                                            )&lt;=0),"Wean-"&amp;KM45,""),"")
&amp;IFERROR(IF(AND((KM$44-KM46-150-Sheep!$R$356                                           )&gt;(KM$44-KN$44),(KM$44-KM46-150-Sheep!$R$356                                            )&lt;=0),"Alt1-"   &amp;KM45,""),"")
&amp;IFERROR(IF(AND((KM$44-KM46-150-Sheep!$R$357                                           )&gt;(KM$44-KN$44),(KM$44-KM46-150-Sheep!$R$357                                            )&lt;=0),"Alt2-"   &amp;KM45,""),"")</f>
        <v/>
      </c>
      <c r="KN47" s="267" t="str">
        <f xml:space="preserve">                    IF(AND((KN$44                                  -Sheep!$N$252                               )&gt;(KN$44-KO$44),(KN$44                                  -Sheep!$N$252                                )&lt;=0),"Born","")
&amp;                   IF(AND((KN$44-Sheep!$R$355-Sheep!$N$252                                )&gt;(KN$44-KO$44),(KN$44-Sheep!$R$355-Sheep!$N$252                                )&lt;=0),"WeanStd","")
&amp;                   IF(AND((KN$44-Sheep!$R$356-Sheep!$N$252                                )&gt;(KN$44-KO$44),(KN$44-Sheep!$R$356-Sheep!$N$252                                )&lt;=0),"WeanAlt1","")
&amp;                   IF(AND((KN$44-Sheep!$R$357-Sheep!$N$252                                )&gt;(KN$44-KO$44),(KN$44-Sheep!$R$357-Sheep!$N$252                                )&lt;=0),"WeanAlt2","")
&amp;IFERROR(IF(AND((KN$44-KN46                                                                                     )&gt;(KN$44-KO$44),(KN$44-KN46                                                                                     )&lt;=0),"Join-"    &amp;KN45,""),"")
&amp;IFERROR(IF(AND((KN$44-KN46-INDEX(Sheep!$V$362:$V$369,KN45,1))&gt;(KN$44-KO$44),(KN$44-KN46-INDEX(Sheep!$V$362:$V$369,KN45,1))&lt;=0),"Scan-"  &amp;KN45,""),"")
&amp;IFERROR(IF(AND((KN$44-KN46-150                                                                            )&gt;(KN$44-KO$44),(KN$44-KN46-150                                                                             )&lt;=0),"Birth-" &amp;KN45,""),"")
&amp;IFERROR(IF(AND((KN$44-KN46-150-Sheep!$R$355                                           )&gt;(KN$44-KO$44),(KN$44-KN46-150-Sheep!$R$355                                            )&lt;=0),"Wean-"&amp;KN45,""),"")
&amp;IFERROR(IF(AND((KN$44-KN46-150-Sheep!$R$356                                           )&gt;(KN$44-KO$44),(KN$44-KN46-150-Sheep!$R$356                                            )&lt;=0),"Alt1-"   &amp;KN45,""),"")
&amp;IFERROR(IF(AND((KN$44-KN46-150-Sheep!$R$357                                           )&gt;(KN$44-KO$44),(KN$44-KN46-150-Sheep!$R$357                                            )&lt;=0),"Alt2-"   &amp;KN45,""),"")</f>
        <v/>
      </c>
      <c r="KO47" s="267" t="str">
        <f xml:space="preserve">                    IF(AND((KO$44                                  -Sheep!$N$252                               )&gt;(KO$44-KP$44),(KO$44                                  -Sheep!$N$252                                )&lt;=0),"Born","")
&amp;                   IF(AND((KO$44-Sheep!$R$355-Sheep!$N$252                                )&gt;(KO$44-KP$44),(KO$44-Sheep!$R$355-Sheep!$N$252                                )&lt;=0),"WeanStd","")
&amp;                   IF(AND((KO$44-Sheep!$R$356-Sheep!$N$252                                )&gt;(KO$44-KP$44),(KO$44-Sheep!$R$356-Sheep!$N$252                                )&lt;=0),"WeanAlt1","")
&amp;                   IF(AND((KO$44-Sheep!$R$357-Sheep!$N$252                                )&gt;(KO$44-KP$44),(KO$44-Sheep!$R$357-Sheep!$N$252                                )&lt;=0),"WeanAlt2","")
&amp;IFERROR(IF(AND((KO$44-KO46                                                                                     )&gt;(KO$44-KP$44),(KO$44-KO46                                                                                     )&lt;=0),"Join-"    &amp;KO45,""),"")
&amp;IFERROR(IF(AND((KO$44-KO46-INDEX(Sheep!$V$362:$V$369,KO45,1))&gt;(KO$44-KP$44),(KO$44-KO46-INDEX(Sheep!$V$362:$V$369,KO45,1))&lt;=0),"Scan-"  &amp;KO45,""),"")
&amp;IFERROR(IF(AND((KO$44-KO46-150                                                                            )&gt;(KO$44-KP$44),(KO$44-KO46-150                                                                             )&lt;=0),"Birth-" &amp;KO45,""),"")
&amp;IFERROR(IF(AND((KO$44-KO46-150-Sheep!$R$355                                           )&gt;(KO$44-KP$44),(KO$44-KO46-150-Sheep!$R$355                                            )&lt;=0),"Wean-"&amp;KO45,""),"")
&amp;IFERROR(IF(AND((KO$44-KO46-150-Sheep!$R$356                                           )&gt;(KO$44-KP$44),(KO$44-KO46-150-Sheep!$R$356                                            )&lt;=0),"Alt1-"   &amp;KO45,""),"")
&amp;IFERROR(IF(AND((KO$44-KO46-150-Sheep!$R$357                                           )&gt;(KO$44-KP$44),(KO$44-KO46-150-Sheep!$R$357                                            )&lt;=0),"Alt2-"   &amp;KO45,""),"")</f>
        <v>Wean-5</v>
      </c>
      <c r="KP47" s="267" t="str">
        <f xml:space="preserve">                    IF(AND((KP$44                                  -Sheep!$N$252                               )&gt;(KP$44-KQ$44),(KP$44                                  -Sheep!$N$252                                )&lt;=0),"Born","")
&amp;                   IF(AND((KP$44-Sheep!$R$355-Sheep!$N$252                                )&gt;(KP$44-KQ$44),(KP$44-Sheep!$R$355-Sheep!$N$252                                )&lt;=0),"WeanStd","")
&amp;                   IF(AND((KP$44-Sheep!$R$356-Sheep!$N$252                                )&gt;(KP$44-KQ$44),(KP$44-Sheep!$R$356-Sheep!$N$252                                )&lt;=0),"WeanAlt1","")
&amp;                   IF(AND((KP$44-Sheep!$R$357-Sheep!$N$252                                )&gt;(KP$44-KQ$44),(KP$44-Sheep!$R$357-Sheep!$N$252                                )&lt;=0),"WeanAlt2","")
&amp;IFERROR(IF(AND((KP$44-KP46                                                                                     )&gt;(KP$44-KQ$44),(KP$44-KP46                                                                                     )&lt;=0),"Join-"    &amp;KP45,""),"")
&amp;IFERROR(IF(AND((KP$44-KP46-INDEX(Sheep!$V$362:$V$369,KP45,1))&gt;(KP$44-KQ$44),(KP$44-KP46-INDEX(Sheep!$V$362:$V$369,KP45,1))&lt;=0),"Scan-"  &amp;KP45,""),"")
&amp;IFERROR(IF(AND((KP$44-KP46-150                                                                            )&gt;(KP$44-KQ$44),(KP$44-KP46-150                                                                             )&lt;=0),"Birth-" &amp;KP45,""),"")
&amp;IFERROR(IF(AND((KP$44-KP46-150-Sheep!$R$355                                           )&gt;(KP$44-KQ$44),(KP$44-KP46-150-Sheep!$R$355                                            )&lt;=0),"Wean-"&amp;KP45,""),"")
&amp;IFERROR(IF(AND((KP$44-KP46-150-Sheep!$R$356                                           )&gt;(KP$44-KQ$44),(KP$44-KP46-150-Sheep!$R$356                                            )&lt;=0),"Alt1-"   &amp;KP45,""),"")
&amp;IFERROR(IF(AND((KP$44-KP46-150-Sheep!$R$357                                           )&gt;(KP$44-KQ$44),(KP$44-KP46-150-Sheep!$R$357                                            )&lt;=0),"Alt2-"   &amp;KP45,""),"")</f>
        <v/>
      </c>
      <c r="KQ47" s="267" t="str">
        <f xml:space="preserve">                    IF(AND((KQ$44                                  -Sheep!$N$252                               )&gt;(KQ$44-KR$44),(KQ$44                                  -Sheep!$N$252                                )&lt;=0),"Born","")
&amp;                   IF(AND((KQ$44-Sheep!$R$355-Sheep!$N$252                                )&gt;(KQ$44-KR$44),(KQ$44-Sheep!$R$355-Sheep!$N$252                                )&lt;=0),"WeanStd","")
&amp;                   IF(AND((KQ$44-Sheep!$R$356-Sheep!$N$252                                )&gt;(KQ$44-KR$44),(KQ$44-Sheep!$R$356-Sheep!$N$252                                )&lt;=0),"WeanAlt1","")
&amp;                   IF(AND((KQ$44-Sheep!$R$357-Sheep!$N$252                                )&gt;(KQ$44-KR$44),(KQ$44-Sheep!$R$357-Sheep!$N$252                                )&lt;=0),"WeanAlt2","")
&amp;IFERROR(IF(AND((KQ$44-KQ46                                                                                     )&gt;(KQ$44-KR$44),(KQ$44-KQ46                                                                                     )&lt;=0),"Join-"    &amp;KQ45,""),"")
&amp;IFERROR(IF(AND((KQ$44-KQ46-INDEX(Sheep!$V$362:$V$369,KQ45,1))&gt;(KQ$44-KR$44),(KQ$44-KQ46-INDEX(Sheep!$V$362:$V$369,KQ45,1))&lt;=0),"Scan-"  &amp;KQ45,""),"")
&amp;IFERROR(IF(AND((KQ$44-KQ46-150                                                                            )&gt;(KQ$44-KR$44),(KQ$44-KQ46-150                                                                             )&lt;=0),"Birth-" &amp;KQ45,""),"")
&amp;IFERROR(IF(AND((KQ$44-KQ46-150-Sheep!$R$355                                           )&gt;(KQ$44-KR$44),(KQ$44-KQ46-150-Sheep!$R$355                                            )&lt;=0),"Wean-"&amp;KQ45,""),"")
&amp;IFERROR(IF(AND((KQ$44-KQ46-150-Sheep!$R$356                                           )&gt;(KQ$44-KR$44),(KQ$44-KQ46-150-Sheep!$R$356                                            )&lt;=0),"Alt1-"   &amp;KQ45,""),"")
&amp;IFERROR(IF(AND((KQ$44-KQ46-150-Sheep!$R$357                                           )&gt;(KQ$44-KR$44),(KQ$44-KQ46-150-Sheep!$R$357                                            )&lt;=0),"Alt2-"   &amp;KQ45,""),"")</f>
        <v/>
      </c>
      <c r="KR47" s="267" t="str">
        <f xml:space="preserve">                    IF(AND((KR$44                                  -Sheep!$N$252                               )&gt;(KR$44-KS$44),(KR$44                                  -Sheep!$N$252                                )&lt;=0),"Born","")
&amp;                   IF(AND((KR$44-Sheep!$R$355-Sheep!$N$252                                )&gt;(KR$44-KS$44),(KR$44-Sheep!$R$355-Sheep!$N$252                                )&lt;=0),"WeanStd","")
&amp;                   IF(AND((KR$44-Sheep!$R$356-Sheep!$N$252                                )&gt;(KR$44-KS$44),(KR$44-Sheep!$R$356-Sheep!$N$252                                )&lt;=0),"WeanAlt1","")
&amp;                   IF(AND((KR$44-Sheep!$R$357-Sheep!$N$252                                )&gt;(KR$44-KS$44),(KR$44-Sheep!$R$357-Sheep!$N$252                                )&lt;=0),"WeanAlt2","")
&amp;IFERROR(IF(AND((KR$44-KR46                                                                                     )&gt;(KR$44-KS$44),(KR$44-KR46                                                                                     )&lt;=0),"Join-"    &amp;KR45,""),"")
&amp;IFERROR(IF(AND((KR$44-KR46-INDEX(Sheep!$V$362:$V$369,KR45,1))&gt;(KR$44-KS$44),(KR$44-KR46-INDEX(Sheep!$V$362:$V$369,KR45,1))&lt;=0),"Scan-"  &amp;KR45,""),"")
&amp;IFERROR(IF(AND((KR$44-KR46-150                                                                            )&gt;(KR$44-KS$44),(KR$44-KR46-150                                                                             )&lt;=0),"Birth-" &amp;KR45,""),"")
&amp;IFERROR(IF(AND((KR$44-KR46-150-Sheep!$R$355                                           )&gt;(KR$44-KS$44),(KR$44-KR46-150-Sheep!$R$355                                            )&lt;=0),"Wean-"&amp;KR45,""),"")
&amp;IFERROR(IF(AND((KR$44-KR46-150-Sheep!$R$356                                           )&gt;(KR$44-KS$44),(KR$44-KR46-150-Sheep!$R$356                                            )&lt;=0),"Alt1-"   &amp;KR45,""),"")
&amp;IFERROR(IF(AND((KR$44-KR46-150-Sheep!$R$357                                           )&gt;(KR$44-KS$44),(KR$44-KR46-150-Sheep!$R$357                                            )&lt;=0),"Alt2-"   &amp;KR45,""),"")</f>
        <v/>
      </c>
      <c r="KS47" s="267" t="str">
        <f xml:space="preserve">                    IF(AND((KS$44                                  -Sheep!$N$252                               )&gt;(KS$44-KT$44),(KS$44                                  -Sheep!$N$252                                )&lt;=0),"Born","")
&amp;                   IF(AND((KS$44-Sheep!$R$355-Sheep!$N$252                                )&gt;(KS$44-KT$44),(KS$44-Sheep!$R$355-Sheep!$N$252                                )&lt;=0),"WeanStd","")
&amp;                   IF(AND((KS$44-Sheep!$R$356-Sheep!$N$252                                )&gt;(KS$44-KT$44),(KS$44-Sheep!$R$356-Sheep!$N$252                                )&lt;=0),"WeanAlt1","")
&amp;                   IF(AND((KS$44-Sheep!$R$357-Sheep!$N$252                                )&gt;(KS$44-KT$44),(KS$44-Sheep!$R$357-Sheep!$N$252                                )&lt;=0),"WeanAlt2","")
&amp;IFERROR(IF(AND((KS$44-KS46                                                                                     )&gt;(KS$44-KT$44),(KS$44-KS46                                                                                     )&lt;=0),"Join-"    &amp;KS45,""),"")
&amp;IFERROR(IF(AND((KS$44-KS46-INDEX(Sheep!$V$362:$V$369,KS45,1))&gt;(KS$44-KT$44),(KS$44-KS46-INDEX(Sheep!$V$362:$V$369,KS45,1))&lt;=0),"Scan-"  &amp;KS45,""),"")
&amp;IFERROR(IF(AND((KS$44-KS46-150                                                                            )&gt;(KS$44-KT$44),(KS$44-KS46-150                                                                             )&lt;=0),"Birth-" &amp;KS45,""),"")
&amp;IFERROR(IF(AND((KS$44-KS46-150-Sheep!$R$355                                           )&gt;(KS$44-KT$44),(KS$44-KS46-150-Sheep!$R$355                                            )&lt;=0),"Wean-"&amp;KS45,""),"")
&amp;IFERROR(IF(AND((KS$44-KS46-150-Sheep!$R$356                                           )&gt;(KS$44-KT$44),(KS$44-KS46-150-Sheep!$R$356                                            )&lt;=0),"Alt1-"   &amp;KS45,""),"")
&amp;IFERROR(IF(AND((KS$44-KS46-150-Sheep!$R$357                                           )&gt;(KS$44-KT$44),(KS$44-KS46-150-Sheep!$R$357                                            )&lt;=0),"Alt2-"   &amp;KS45,""),"")</f>
        <v>Alt1-5</v>
      </c>
      <c r="KT47" s="267" t="str">
        <f xml:space="preserve">                    IF(AND((KT$44                                  -Sheep!$N$252                               )&gt;(KT$44-KU$44),(KT$44                                  -Sheep!$N$252                                )&lt;=0),"Born","")
&amp;                   IF(AND((KT$44-Sheep!$R$355-Sheep!$N$252                                )&gt;(KT$44-KU$44),(KT$44-Sheep!$R$355-Sheep!$N$252                                )&lt;=0),"WeanStd","")
&amp;                   IF(AND((KT$44-Sheep!$R$356-Sheep!$N$252                                )&gt;(KT$44-KU$44),(KT$44-Sheep!$R$356-Sheep!$N$252                                )&lt;=0),"WeanAlt1","")
&amp;                   IF(AND((KT$44-Sheep!$R$357-Sheep!$N$252                                )&gt;(KT$44-KU$44),(KT$44-Sheep!$R$357-Sheep!$N$252                                )&lt;=0),"WeanAlt2","")
&amp;IFERROR(IF(AND((KT$44-KT46                                                                                     )&gt;(KT$44-KU$44),(KT$44-KT46                                                                                     )&lt;=0),"Join-"    &amp;KT45,""),"")
&amp;IFERROR(IF(AND((KT$44-KT46-INDEX(Sheep!$V$362:$V$369,KT45,1))&gt;(KT$44-KU$44),(KT$44-KT46-INDEX(Sheep!$V$362:$V$369,KT45,1))&lt;=0),"Scan-"  &amp;KT45,""),"")
&amp;IFERROR(IF(AND((KT$44-KT46-150                                                                            )&gt;(KT$44-KU$44),(KT$44-KT46-150                                                                             )&lt;=0),"Birth-" &amp;KT45,""),"")
&amp;IFERROR(IF(AND((KT$44-KT46-150-Sheep!$R$355                                           )&gt;(KT$44-KU$44),(KT$44-KT46-150-Sheep!$R$355                                            )&lt;=0),"Wean-"&amp;KT45,""),"")
&amp;IFERROR(IF(AND((KT$44-KT46-150-Sheep!$R$356                                           )&gt;(KT$44-KU$44),(KT$44-KT46-150-Sheep!$R$356                                            )&lt;=0),"Alt1-"   &amp;KT45,""),"")
&amp;IFERROR(IF(AND((KT$44-KT46-150-Sheep!$R$357                                           )&gt;(KT$44-KU$44),(KT$44-KT46-150-Sheep!$R$357                                            )&lt;=0),"Alt2-"   &amp;KT45,""),"")</f>
        <v/>
      </c>
      <c r="KU47" s="267" t="str">
        <f xml:space="preserve">                    IF(AND((KU$44                                  -Sheep!$N$252                               )&gt;(KU$44-KV$44),(KU$44                                  -Sheep!$N$252                                )&lt;=0),"Born","")
&amp;                   IF(AND((KU$44-Sheep!$R$355-Sheep!$N$252                                )&gt;(KU$44-KV$44),(KU$44-Sheep!$R$355-Sheep!$N$252                                )&lt;=0),"WeanStd","")
&amp;                   IF(AND((KU$44-Sheep!$R$356-Sheep!$N$252                                )&gt;(KU$44-KV$44),(KU$44-Sheep!$R$356-Sheep!$N$252                                )&lt;=0),"WeanAlt1","")
&amp;                   IF(AND((KU$44-Sheep!$R$357-Sheep!$N$252                                )&gt;(KU$44-KV$44),(KU$44-Sheep!$R$357-Sheep!$N$252                                )&lt;=0),"WeanAlt2","")
&amp;IFERROR(IF(AND((KU$44-KU46                                                                                     )&gt;(KU$44-KV$44),(KU$44-KU46                                                                                     )&lt;=0),"Join-"    &amp;KU45,""),"")
&amp;IFERROR(IF(AND((KU$44-KU46-INDEX(Sheep!$V$362:$V$369,KU45,1))&gt;(KU$44-KV$44),(KU$44-KU46-INDEX(Sheep!$V$362:$V$369,KU45,1))&lt;=0),"Scan-"  &amp;KU45,""),"")
&amp;IFERROR(IF(AND((KU$44-KU46-150                                                                            )&gt;(KU$44-KV$44),(KU$44-KU46-150                                                                             )&lt;=0),"Birth-" &amp;KU45,""),"")
&amp;IFERROR(IF(AND((KU$44-KU46-150-Sheep!$R$355                                           )&gt;(KU$44-KV$44),(KU$44-KU46-150-Sheep!$R$355                                            )&lt;=0),"Wean-"&amp;KU45,""),"")
&amp;IFERROR(IF(AND((KU$44-KU46-150-Sheep!$R$356                                           )&gt;(KU$44-KV$44),(KU$44-KU46-150-Sheep!$R$356                                            )&lt;=0),"Alt1-"   &amp;KU45,""),"")
&amp;IFERROR(IF(AND((KU$44-KU46-150-Sheep!$R$357                                           )&gt;(KU$44-KV$44),(KU$44-KU46-150-Sheep!$R$357                                            )&lt;=0),"Alt2-"   &amp;KU45,""),"")</f>
        <v/>
      </c>
      <c r="KV47" s="267" t="str">
        <f xml:space="preserve">                    IF(AND((KV$44                                  -Sheep!$N$252                               )&gt;(KV$44-KW$44),(KV$44                                  -Sheep!$N$252                                )&lt;=0),"Born","")
&amp;                   IF(AND((KV$44-Sheep!$R$355-Sheep!$N$252                                )&gt;(KV$44-KW$44),(KV$44-Sheep!$R$355-Sheep!$N$252                                )&lt;=0),"WeanStd","")
&amp;                   IF(AND((KV$44-Sheep!$R$356-Sheep!$N$252                                )&gt;(KV$44-KW$44),(KV$44-Sheep!$R$356-Sheep!$N$252                                )&lt;=0),"WeanAlt1","")
&amp;                   IF(AND((KV$44-Sheep!$R$357-Sheep!$N$252                                )&gt;(KV$44-KW$44),(KV$44-Sheep!$R$357-Sheep!$N$252                                )&lt;=0),"WeanAlt2","")
&amp;IFERROR(IF(AND((KV$44-KV46                                                                                     )&gt;(KV$44-KW$44),(KV$44-KV46                                                                                     )&lt;=0),"Join-"    &amp;KV45,""),"")
&amp;IFERROR(IF(AND((KV$44-KV46-INDEX(Sheep!$V$362:$V$369,KV45,1))&gt;(KV$44-KW$44),(KV$44-KV46-INDEX(Sheep!$V$362:$V$369,KV45,1))&lt;=0),"Scan-"  &amp;KV45,""),"")
&amp;IFERROR(IF(AND((KV$44-KV46-150                                                                            )&gt;(KV$44-KW$44),(KV$44-KV46-150                                                                             )&lt;=0),"Birth-" &amp;KV45,""),"")
&amp;IFERROR(IF(AND((KV$44-KV46-150-Sheep!$R$355                                           )&gt;(KV$44-KW$44),(KV$44-KV46-150-Sheep!$R$355                                            )&lt;=0),"Wean-"&amp;KV45,""),"")
&amp;IFERROR(IF(AND((KV$44-KV46-150-Sheep!$R$356                                           )&gt;(KV$44-KW$44),(KV$44-KV46-150-Sheep!$R$356                                            )&lt;=0),"Alt1-"   &amp;KV45,""),"")
&amp;IFERROR(IF(AND((KV$44-KV46-150-Sheep!$R$357                                           )&gt;(KV$44-KW$44),(KV$44-KV46-150-Sheep!$R$357                                            )&lt;=0),"Alt2-"   &amp;KV45,""),"")</f>
        <v/>
      </c>
      <c r="KW47" s="267" t="str">
        <f xml:space="preserve">                    IF(AND((KW$44                                  -Sheep!$N$252                               )&gt;(KW$44-KX$44),(KW$44                                  -Sheep!$N$252                                )&lt;=0),"Born","")
&amp;                   IF(AND((KW$44-Sheep!$R$355-Sheep!$N$252                                )&gt;(KW$44-KX$44),(KW$44-Sheep!$R$355-Sheep!$N$252                                )&lt;=0),"WeanStd","")
&amp;                   IF(AND((KW$44-Sheep!$R$356-Sheep!$N$252                                )&gt;(KW$44-KX$44),(KW$44-Sheep!$R$356-Sheep!$N$252                                )&lt;=0),"WeanAlt1","")
&amp;                   IF(AND((KW$44-Sheep!$R$357-Sheep!$N$252                                )&gt;(KW$44-KX$44),(KW$44-Sheep!$R$357-Sheep!$N$252                                )&lt;=0),"WeanAlt2","")
&amp;IFERROR(IF(AND((KW$44-KW46                                                                                     )&gt;(KW$44-KX$44),(KW$44-KW46                                                                                     )&lt;=0),"Join-"    &amp;KW45,""),"")
&amp;IFERROR(IF(AND((KW$44-KW46-INDEX(Sheep!$V$362:$V$369,KW45,1))&gt;(KW$44-KX$44),(KW$44-KW46-INDEX(Sheep!$V$362:$V$369,KW45,1))&lt;=0),"Scan-"  &amp;KW45,""),"")
&amp;IFERROR(IF(AND((KW$44-KW46-150                                                                            )&gt;(KW$44-KX$44),(KW$44-KW46-150                                                                             )&lt;=0),"Birth-" &amp;KW45,""),"")
&amp;IFERROR(IF(AND((KW$44-KW46-150-Sheep!$R$355                                           )&gt;(KW$44-KX$44),(KW$44-KW46-150-Sheep!$R$355                                            )&lt;=0),"Wean-"&amp;KW45,""),"")
&amp;IFERROR(IF(AND((KW$44-KW46-150-Sheep!$R$356                                           )&gt;(KW$44-KX$44),(KW$44-KW46-150-Sheep!$R$356                                            )&lt;=0),"Alt1-"   &amp;KW45,""),"")
&amp;IFERROR(IF(AND((KW$44-KW46-150-Sheep!$R$357                                           )&gt;(KW$44-KX$44),(KW$44-KW46-150-Sheep!$R$357                                            )&lt;=0),"Alt2-"   &amp;KW45,""),"")</f>
        <v>Alt2-5</v>
      </c>
      <c r="KX47" s="267" t="str">
        <f xml:space="preserve">                    IF(AND((KX$44                                  -Sheep!$N$252                               )&gt;(KX$44-KY$44),(KX$44                                  -Sheep!$N$252                                )&lt;=0),"Born","")
&amp;                   IF(AND((KX$44-Sheep!$R$355-Sheep!$N$252                                )&gt;(KX$44-KY$44),(KX$44-Sheep!$R$355-Sheep!$N$252                                )&lt;=0),"WeanStd","")
&amp;                   IF(AND((KX$44-Sheep!$R$356-Sheep!$N$252                                )&gt;(KX$44-KY$44),(KX$44-Sheep!$R$356-Sheep!$N$252                                )&lt;=0),"WeanAlt1","")
&amp;                   IF(AND((KX$44-Sheep!$R$357-Sheep!$N$252                                )&gt;(KX$44-KY$44),(KX$44-Sheep!$R$357-Sheep!$N$252                                )&lt;=0),"WeanAlt2","")
&amp;IFERROR(IF(AND((KX$44-KX46                                                                                     )&gt;(KX$44-KY$44),(KX$44-KX46                                                                                     )&lt;=0),"Join-"    &amp;KX45,""),"")
&amp;IFERROR(IF(AND((KX$44-KX46-INDEX(Sheep!$V$362:$V$369,KX45,1))&gt;(KX$44-KY$44),(KX$44-KX46-INDEX(Sheep!$V$362:$V$369,KX45,1))&lt;=0),"Scan-"  &amp;KX45,""),"")
&amp;IFERROR(IF(AND((KX$44-KX46-150                                                                            )&gt;(KX$44-KY$44),(KX$44-KX46-150                                                                             )&lt;=0),"Birth-" &amp;KX45,""),"")
&amp;IFERROR(IF(AND((KX$44-KX46-150-Sheep!$R$355                                           )&gt;(KX$44-KY$44),(KX$44-KX46-150-Sheep!$R$355                                            )&lt;=0),"Wean-"&amp;KX45,""),"")
&amp;IFERROR(IF(AND((KX$44-KX46-150-Sheep!$R$356                                           )&gt;(KX$44-KY$44),(KX$44-KX46-150-Sheep!$R$356                                            )&lt;=0),"Alt1-"   &amp;KX45,""),"")
&amp;IFERROR(IF(AND((KX$44-KX46-150-Sheep!$R$357                                           )&gt;(KX$44-KY$44),(KX$44-KX46-150-Sheep!$R$357                                            )&lt;=0),"Alt2-"   &amp;KX45,""),"")</f>
        <v/>
      </c>
      <c r="KY47" s="267" t="str">
        <f xml:space="preserve">                    IF(AND((KY$44                                  -Sheep!$N$252                               )&gt;(KY$44-KZ$44),(KY$44                                  -Sheep!$N$252                                )&lt;=0),"Born","")
&amp;                   IF(AND((KY$44-Sheep!$R$355-Sheep!$N$252                                )&gt;(KY$44-KZ$44),(KY$44-Sheep!$R$355-Sheep!$N$252                                )&lt;=0),"WeanStd","")
&amp;                   IF(AND((KY$44-Sheep!$R$356-Sheep!$N$252                                )&gt;(KY$44-KZ$44),(KY$44-Sheep!$R$356-Sheep!$N$252                                )&lt;=0),"WeanAlt1","")
&amp;                   IF(AND((KY$44-Sheep!$R$357-Sheep!$N$252                                )&gt;(KY$44-KZ$44),(KY$44-Sheep!$R$357-Sheep!$N$252                                )&lt;=0),"WeanAlt2","")
&amp;IFERROR(IF(AND((KY$44-KY46                                                                                     )&gt;(KY$44-KZ$44),(KY$44-KY46                                                                                     )&lt;=0),"Join-"    &amp;KY45,""),"")
&amp;IFERROR(IF(AND((KY$44-KY46-INDEX(Sheep!$V$362:$V$369,KY45,1))&gt;(KY$44-KZ$44),(KY$44-KY46-INDEX(Sheep!$V$362:$V$369,KY45,1))&lt;=0),"Scan-"  &amp;KY45,""),"")
&amp;IFERROR(IF(AND((KY$44-KY46-150                                                                            )&gt;(KY$44-KZ$44),(KY$44-KY46-150                                                                             )&lt;=0),"Birth-" &amp;KY45,""),"")
&amp;IFERROR(IF(AND((KY$44-KY46-150-Sheep!$R$355                                           )&gt;(KY$44-KZ$44),(KY$44-KY46-150-Sheep!$R$355                                            )&lt;=0),"Wean-"&amp;KY45,""),"")
&amp;IFERROR(IF(AND((KY$44-KY46-150-Sheep!$R$356                                           )&gt;(KY$44-KZ$44),(KY$44-KY46-150-Sheep!$R$356                                            )&lt;=0),"Alt1-"   &amp;KY45,""),"")
&amp;IFERROR(IF(AND((KY$44-KY46-150-Sheep!$R$357                                           )&gt;(KY$44-KZ$44),(KY$44-KY46-150-Sheep!$R$357                                            )&lt;=0),"Alt2-"   &amp;KY45,""),"")</f>
        <v/>
      </c>
      <c r="KZ47" s="267" t="str">
        <f xml:space="preserve">                    IF(AND((KZ$44                                  -Sheep!$N$252                               )&gt;(KZ$44-LA$44),(KZ$44                                  -Sheep!$N$252                                )&lt;=0),"Born","")
&amp;                   IF(AND((KZ$44-Sheep!$R$355-Sheep!$N$252                                )&gt;(KZ$44-LA$44),(KZ$44-Sheep!$R$355-Sheep!$N$252                                )&lt;=0),"WeanStd","")
&amp;                   IF(AND((KZ$44-Sheep!$R$356-Sheep!$N$252                                )&gt;(KZ$44-LA$44),(KZ$44-Sheep!$R$356-Sheep!$N$252                                )&lt;=0),"WeanAlt1","")
&amp;                   IF(AND((KZ$44-Sheep!$R$357-Sheep!$N$252                                )&gt;(KZ$44-LA$44),(KZ$44-Sheep!$R$357-Sheep!$N$252                                )&lt;=0),"WeanAlt2","")
&amp;IFERROR(IF(AND((KZ$44-KZ46                                                                                     )&gt;(KZ$44-LA$44),(KZ$44-KZ46                                                                                     )&lt;=0),"Join-"    &amp;KZ45,""),"")
&amp;IFERROR(IF(AND((KZ$44-KZ46-INDEX(Sheep!$V$362:$V$369,KZ45,1))&gt;(KZ$44-LA$44),(KZ$44-KZ46-INDEX(Sheep!$V$362:$V$369,KZ45,1))&lt;=0),"Scan-"  &amp;KZ45,""),"")
&amp;IFERROR(IF(AND((KZ$44-KZ46-150                                                                            )&gt;(KZ$44-LA$44),(KZ$44-KZ46-150                                                                             )&lt;=0),"Birth-" &amp;KZ45,""),"")
&amp;IFERROR(IF(AND((KZ$44-KZ46-150-Sheep!$R$355                                           )&gt;(KZ$44-LA$44),(KZ$44-KZ46-150-Sheep!$R$355                                            )&lt;=0),"Wean-"&amp;KZ45,""),"")
&amp;IFERROR(IF(AND((KZ$44-KZ46-150-Sheep!$R$356                                           )&gt;(KZ$44-LA$44),(KZ$44-KZ46-150-Sheep!$R$356                                            )&lt;=0),"Alt1-"   &amp;KZ45,""),"")
&amp;IFERROR(IF(AND((KZ$44-KZ46-150-Sheep!$R$357                                           )&gt;(KZ$44-LA$44),(KZ$44-KZ46-150-Sheep!$R$357                                            )&lt;=0),"Alt2-"   &amp;KZ45,""),"")</f>
        <v/>
      </c>
      <c r="LA47" s="267" t="str">
        <f xml:space="preserve">                    IF(AND((LA$44                                  -Sheep!$N$252                               )&gt;(LA$44-LB$44),(LA$44                                  -Sheep!$N$252                                )&lt;=0),"Born","")
&amp;                   IF(AND((LA$44-Sheep!$R$355-Sheep!$N$252                                )&gt;(LA$44-LB$44),(LA$44-Sheep!$R$355-Sheep!$N$252                                )&lt;=0),"WeanStd","")
&amp;                   IF(AND((LA$44-Sheep!$R$356-Sheep!$N$252                                )&gt;(LA$44-LB$44),(LA$44-Sheep!$R$356-Sheep!$N$252                                )&lt;=0),"WeanAlt1","")
&amp;                   IF(AND((LA$44-Sheep!$R$357-Sheep!$N$252                                )&gt;(LA$44-LB$44),(LA$44-Sheep!$R$357-Sheep!$N$252                                )&lt;=0),"WeanAlt2","")
&amp;IFERROR(IF(AND((LA$44-LA46                                                                                     )&gt;(LA$44-LB$44),(LA$44-LA46                                                                                     )&lt;=0),"Join-"    &amp;LA45,""),"")
&amp;IFERROR(IF(AND((LA$44-LA46-INDEX(Sheep!$V$362:$V$369,LA45,1))&gt;(LA$44-LB$44),(LA$44-LA46-INDEX(Sheep!$V$362:$V$369,LA45,1))&lt;=0),"Scan-"  &amp;LA45,""),"")
&amp;IFERROR(IF(AND((LA$44-LA46-150                                                                            )&gt;(LA$44-LB$44),(LA$44-LA46-150                                                                             )&lt;=0),"Birth-" &amp;LA45,""),"")
&amp;IFERROR(IF(AND((LA$44-LA46-150-Sheep!$R$355                                           )&gt;(LA$44-LB$44),(LA$44-LA46-150-Sheep!$R$355                                            )&lt;=0),"Wean-"&amp;LA45,""),"")
&amp;IFERROR(IF(AND((LA$44-LA46-150-Sheep!$R$356                                           )&gt;(LA$44-LB$44),(LA$44-LA46-150-Sheep!$R$356                                            )&lt;=0),"Alt1-"   &amp;LA45,""),"")
&amp;IFERROR(IF(AND((LA$44-LA46-150-Sheep!$R$357                                           )&gt;(LA$44-LB$44),(LA$44-LA46-150-Sheep!$R$357                                            )&lt;=0),"Alt2-"   &amp;LA45,""),"")</f>
        <v/>
      </c>
      <c r="LB47" s="267" t="str">
        <f xml:space="preserve">                    IF(AND((LB$44                                  -Sheep!$N$252                               )&gt;(LB$44-LC$44),(LB$44                                  -Sheep!$N$252                                )&lt;=0),"Born","")
&amp;                   IF(AND((LB$44-Sheep!$R$355-Sheep!$N$252                                )&gt;(LB$44-LC$44),(LB$44-Sheep!$R$355-Sheep!$N$252                                )&lt;=0),"WeanStd","")
&amp;                   IF(AND((LB$44-Sheep!$R$356-Sheep!$N$252                                )&gt;(LB$44-LC$44),(LB$44-Sheep!$R$356-Sheep!$N$252                                )&lt;=0),"WeanAlt1","")
&amp;                   IF(AND((LB$44-Sheep!$R$357-Sheep!$N$252                                )&gt;(LB$44-LC$44),(LB$44-Sheep!$R$357-Sheep!$N$252                                )&lt;=0),"WeanAlt2","")
&amp;IFERROR(IF(AND((LB$44-LB46                                                                                     )&gt;(LB$44-LC$44),(LB$44-LB46                                                                                     )&lt;=0),"Join-"    &amp;LB45,""),"")
&amp;IFERROR(IF(AND((LB$44-LB46-INDEX(Sheep!$V$362:$V$369,LB45,1))&gt;(LB$44-LC$44),(LB$44-LB46-INDEX(Sheep!$V$362:$V$369,LB45,1))&lt;=0),"Scan-"  &amp;LB45,""),"")
&amp;IFERROR(IF(AND((LB$44-LB46-150                                                                            )&gt;(LB$44-LC$44),(LB$44-LB46-150                                                                             )&lt;=0),"Birth-" &amp;LB45,""),"")
&amp;IFERROR(IF(AND((LB$44-LB46-150-Sheep!$R$355                                           )&gt;(LB$44-LC$44),(LB$44-LB46-150-Sheep!$R$355                                            )&lt;=0),"Wean-"&amp;LB45,""),"")
&amp;IFERROR(IF(AND((LB$44-LB46-150-Sheep!$R$356                                           )&gt;(LB$44-LC$44),(LB$44-LB46-150-Sheep!$R$356                                            )&lt;=0),"Alt1-"   &amp;LB45,""),"")
&amp;IFERROR(IF(AND((LB$44-LB46-150-Sheep!$R$357                                           )&gt;(LB$44-LC$44),(LB$44-LB46-150-Sheep!$R$357                                            )&lt;=0),"Alt2-"   &amp;LB45,""),"")</f>
        <v/>
      </c>
      <c r="LC47" s="267" t="str">
        <f xml:space="preserve">                    IF(AND((LC$44                                  -Sheep!$N$252                               )&gt;(LC$44-LD$44),(LC$44                                  -Sheep!$N$252                                )&lt;=0),"Born","")
&amp;                   IF(AND((LC$44-Sheep!$R$355-Sheep!$N$252                                )&gt;(LC$44-LD$44),(LC$44-Sheep!$R$355-Sheep!$N$252                                )&lt;=0),"WeanStd","")
&amp;                   IF(AND((LC$44-Sheep!$R$356-Sheep!$N$252                                )&gt;(LC$44-LD$44),(LC$44-Sheep!$R$356-Sheep!$N$252                                )&lt;=0),"WeanAlt1","")
&amp;                   IF(AND((LC$44-Sheep!$R$357-Sheep!$N$252                                )&gt;(LC$44-LD$44),(LC$44-Sheep!$R$357-Sheep!$N$252                                )&lt;=0),"WeanAlt2","")
&amp;IFERROR(IF(AND((LC$44-LC46                                                                                     )&gt;(LC$44-LD$44),(LC$44-LC46                                                                                     )&lt;=0),"Join-"    &amp;LC45,""),"")
&amp;IFERROR(IF(AND((LC$44-LC46-INDEX(Sheep!$V$362:$V$369,LC45,1))&gt;(LC$44-LD$44),(LC$44-LC46-INDEX(Sheep!$V$362:$V$369,LC45,1))&lt;=0),"Scan-"  &amp;LC45,""),"")
&amp;IFERROR(IF(AND((LC$44-LC46-150                                                                            )&gt;(LC$44-LD$44),(LC$44-LC46-150                                                                             )&lt;=0),"Birth-" &amp;LC45,""),"")
&amp;IFERROR(IF(AND((LC$44-LC46-150-Sheep!$R$355                                           )&gt;(LC$44-LD$44),(LC$44-LC46-150-Sheep!$R$355                                            )&lt;=0),"Wean-"&amp;LC45,""),"")
&amp;IFERROR(IF(AND((LC$44-LC46-150-Sheep!$R$356                                           )&gt;(LC$44-LD$44),(LC$44-LC46-150-Sheep!$R$356                                            )&lt;=0),"Alt1-"   &amp;LC45,""),"")
&amp;IFERROR(IF(AND((LC$44-LC46-150-Sheep!$R$357                                           )&gt;(LC$44-LD$44),(LC$44-LC46-150-Sheep!$R$357                                            )&lt;=0),"Alt2-"   &amp;LC45,""),"")</f>
        <v/>
      </c>
      <c r="LD47" s="267" t="str">
        <f xml:space="preserve">                    IF(AND((LD$44                                  -Sheep!$N$252                               )&gt;(LD$44-LE$44),(LD$44                                  -Sheep!$N$252                                )&lt;=0),"Born","")
&amp;                   IF(AND((LD$44-Sheep!$R$355-Sheep!$N$252                                )&gt;(LD$44-LE$44),(LD$44-Sheep!$R$355-Sheep!$N$252                                )&lt;=0),"WeanStd","")
&amp;                   IF(AND((LD$44-Sheep!$R$356-Sheep!$N$252                                )&gt;(LD$44-LE$44),(LD$44-Sheep!$R$356-Sheep!$N$252                                )&lt;=0),"WeanAlt1","")
&amp;                   IF(AND((LD$44-Sheep!$R$357-Sheep!$N$252                                )&gt;(LD$44-LE$44),(LD$44-Sheep!$R$357-Sheep!$N$252                                )&lt;=0),"WeanAlt2","")
&amp;IFERROR(IF(AND((LD$44-LD46                                                                                     )&gt;(LD$44-LE$44),(LD$44-LD46                                                                                     )&lt;=0),"Join-"    &amp;LD45,""),"")
&amp;IFERROR(IF(AND((LD$44-LD46-INDEX(Sheep!$V$362:$V$369,LD45,1))&gt;(LD$44-LE$44),(LD$44-LD46-INDEX(Sheep!$V$362:$V$369,LD45,1))&lt;=0),"Scan-"  &amp;LD45,""),"")
&amp;IFERROR(IF(AND((LD$44-LD46-150                                                                            )&gt;(LD$44-LE$44),(LD$44-LD46-150                                                                             )&lt;=0),"Birth-" &amp;LD45,""),"")
&amp;IFERROR(IF(AND((LD$44-LD46-150-Sheep!$R$355                                           )&gt;(LD$44-LE$44),(LD$44-LD46-150-Sheep!$R$355                                            )&lt;=0),"Wean-"&amp;LD45,""),"")
&amp;IFERROR(IF(AND((LD$44-LD46-150-Sheep!$R$356                                           )&gt;(LD$44-LE$44),(LD$44-LD46-150-Sheep!$R$356                                            )&lt;=0),"Alt1-"   &amp;LD45,""),"")
&amp;IFERROR(IF(AND((LD$44-LD46-150-Sheep!$R$357                                           )&gt;(LD$44-LE$44),(LD$44-LD46-150-Sheep!$R$357                                            )&lt;=0),"Alt2-"   &amp;LD45,""),"")</f>
        <v/>
      </c>
      <c r="LE47" s="267" t="str">
        <f xml:space="preserve">                    IF(AND((LE$44                                  -Sheep!$N$252                               )&gt;(LE$44-LF$44),(LE$44                                  -Sheep!$N$252                                )&lt;=0),"Born","")
&amp;                   IF(AND((LE$44-Sheep!$R$355-Sheep!$N$252                                )&gt;(LE$44-LF$44),(LE$44-Sheep!$R$355-Sheep!$N$252                                )&lt;=0),"WeanStd","")
&amp;                   IF(AND((LE$44-Sheep!$R$356-Sheep!$N$252                                )&gt;(LE$44-LF$44),(LE$44-Sheep!$R$356-Sheep!$N$252                                )&lt;=0),"WeanAlt1","")
&amp;                   IF(AND((LE$44-Sheep!$R$357-Sheep!$N$252                                )&gt;(LE$44-LF$44),(LE$44-Sheep!$R$357-Sheep!$N$252                                )&lt;=0),"WeanAlt2","")
&amp;IFERROR(IF(AND((LE$44-LE46                                                                                     )&gt;(LE$44-LF$44),(LE$44-LE46                                                                                     )&lt;=0),"Join-"    &amp;LE45,""),"")
&amp;IFERROR(IF(AND((LE$44-LE46-INDEX(Sheep!$V$362:$V$369,LE45,1))&gt;(LE$44-LF$44),(LE$44-LE46-INDEX(Sheep!$V$362:$V$369,LE45,1))&lt;=0),"Scan-"  &amp;LE45,""),"")
&amp;IFERROR(IF(AND((LE$44-LE46-150                                                                            )&gt;(LE$44-LF$44),(LE$44-LE46-150                                                                             )&lt;=0),"Birth-" &amp;LE45,""),"")
&amp;IFERROR(IF(AND((LE$44-LE46-150-Sheep!$R$355                                           )&gt;(LE$44-LF$44),(LE$44-LE46-150-Sheep!$R$355                                            )&lt;=0),"Wean-"&amp;LE45,""),"")
&amp;IFERROR(IF(AND((LE$44-LE46-150-Sheep!$R$356                                           )&gt;(LE$44-LF$44),(LE$44-LE46-150-Sheep!$R$356                                            )&lt;=0),"Alt1-"   &amp;LE45,""),"")
&amp;IFERROR(IF(AND((LE$44-LE46-150-Sheep!$R$357                                           )&gt;(LE$44-LF$44),(LE$44-LE46-150-Sheep!$R$357                                            )&lt;=0),"Alt2-"   &amp;LE45,""),"")</f>
        <v/>
      </c>
      <c r="LF47" s="267" t="str">
        <f xml:space="preserve">                    IF(AND((LF$44                                  -Sheep!$N$252                               )&gt;(LF$44-LG$44),(LF$44                                  -Sheep!$N$252                                )&lt;=0),"Born","")
&amp;                   IF(AND((LF$44-Sheep!$R$355-Sheep!$N$252                                )&gt;(LF$44-LG$44),(LF$44-Sheep!$R$355-Sheep!$N$252                                )&lt;=0),"WeanStd","")
&amp;                   IF(AND((LF$44-Sheep!$R$356-Sheep!$N$252                                )&gt;(LF$44-LG$44),(LF$44-Sheep!$R$356-Sheep!$N$252                                )&lt;=0),"WeanAlt1","")
&amp;                   IF(AND((LF$44-Sheep!$R$357-Sheep!$N$252                                )&gt;(LF$44-LG$44),(LF$44-Sheep!$R$357-Sheep!$N$252                                )&lt;=0),"WeanAlt2","")
&amp;IFERROR(IF(AND((LF$44-LF46                                                                                     )&gt;(LF$44-LG$44),(LF$44-LF46                                                                                     )&lt;=0),"Join-"    &amp;LF45,""),"")
&amp;IFERROR(IF(AND((LF$44-LF46-INDEX(Sheep!$V$362:$V$369,LF45,1))&gt;(LF$44-LG$44),(LF$44-LF46-INDEX(Sheep!$V$362:$V$369,LF45,1))&lt;=0),"Scan-"  &amp;LF45,""),"")
&amp;IFERROR(IF(AND((LF$44-LF46-150                                                                            )&gt;(LF$44-LG$44),(LF$44-LF46-150                                                                             )&lt;=0),"Birth-" &amp;LF45,""),"")
&amp;IFERROR(IF(AND((LF$44-LF46-150-Sheep!$R$355                                           )&gt;(LF$44-LG$44),(LF$44-LF46-150-Sheep!$R$355                                            )&lt;=0),"Wean-"&amp;LF45,""),"")
&amp;IFERROR(IF(AND((LF$44-LF46-150-Sheep!$R$356                                           )&gt;(LF$44-LG$44),(LF$44-LF46-150-Sheep!$R$356                                            )&lt;=0),"Alt1-"   &amp;LF45,""),"")
&amp;IFERROR(IF(AND((LF$44-LF46-150-Sheep!$R$357                                           )&gt;(LF$44-LG$44),(LF$44-LF46-150-Sheep!$R$357                                            )&lt;=0),"Alt2-"   &amp;LF45,""),"")</f>
        <v>Join-6</v>
      </c>
      <c r="LG47" s="267" t="str">
        <f xml:space="preserve">                    IF(AND((LG$44                                  -Sheep!$N$252                               )&gt;(LG$44-LH$44),(LG$44                                  -Sheep!$N$252                                )&lt;=0),"Born","")
&amp;                   IF(AND((LG$44-Sheep!$R$355-Sheep!$N$252                                )&gt;(LG$44-LH$44),(LG$44-Sheep!$R$355-Sheep!$N$252                                )&lt;=0),"WeanStd","")
&amp;                   IF(AND((LG$44-Sheep!$R$356-Sheep!$N$252                                )&gt;(LG$44-LH$44),(LG$44-Sheep!$R$356-Sheep!$N$252                                )&lt;=0),"WeanAlt1","")
&amp;                   IF(AND((LG$44-Sheep!$R$357-Sheep!$N$252                                )&gt;(LG$44-LH$44),(LG$44-Sheep!$R$357-Sheep!$N$252                                )&lt;=0),"WeanAlt2","")
&amp;IFERROR(IF(AND((LG$44-LG46                                                                                     )&gt;(LG$44-LH$44),(LG$44-LG46                                                                                     )&lt;=0),"Join-"    &amp;LG45,""),"")
&amp;IFERROR(IF(AND((LG$44-LG46-INDEX(Sheep!$V$362:$V$369,LG45,1))&gt;(LG$44-LH$44),(LG$44-LG46-INDEX(Sheep!$V$362:$V$369,LG45,1))&lt;=0),"Scan-"  &amp;LG45,""),"")
&amp;IFERROR(IF(AND((LG$44-LG46-150                                                                            )&gt;(LG$44-LH$44),(LG$44-LG46-150                                                                             )&lt;=0),"Birth-" &amp;LG45,""),"")
&amp;IFERROR(IF(AND((LG$44-LG46-150-Sheep!$R$355                                           )&gt;(LG$44-LH$44),(LG$44-LG46-150-Sheep!$R$355                                            )&lt;=0),"Wean-"&amp;LG45,""),"")
&amp;IFERROR(IF(AND((LG$44-LG46-150-Sheep!$R$356                                           )&gt;(LG$44-LH$44),(LG$44-LG46-150-Sheep!$R$356                                            )&lt;=0),"Alt1-"   &amp;LG45,""),"")
&amp;IFERROR(IF(AND((LG$44-LG46-150-Sheep!$R$357                                           )&gt;(LG$44-LH$44),(LG$44-LG46-150-Sheep!$R$357                                            )&lt;=0),"Alt2-"   &amp;LG45,""),"")</f>
        <v/>
      </c>
      <c r="LH47" s="267" t="str">
        <f xml:space="preserve">                    IF(AND((LH$44                                  -Sheep!$N$252                               )&gt;(LH$44-LI$44),(LH$44                                  -Sheep!$N$252                                )&lt;=0),"Born","")
&amp;                   IF(AND((LH$44-Sheep!$R$355-Sheep!$N$252                                )&gt;(LH$44-LI$44),(LH$44-Sheep!$R$355-Sheep!$N$252                                )&lt;=0),"WeanStd","")
&amp;                   IF(AND((LH$44-Sheep!$R$356-Sheep!$N$252                                )&gt;(LH$44-LI$44),(LH$44-Sheep!$R$356-Sheep!$N$252                                )&lt;=0),"WeanAlt1","")
&amp;                   IF(AND((LH$44-Sheep!$R$357-Sheep!$N$252                                )&gt;(LH$44-LI$44),(LH$44-Sheep!$R$357-Sheep!$N$252                                )&lt;=0),"WeanAlt2","")
&amp;IFERROR(IF(AND((LH$44-LH46                                                                                     )&gt;(LH$44-LI$44),(LH$44-LH46                                                                                     )&lt;=0),"Join-"    &amp;LH45,""),"")
&amp;IFERROR(IF(AND((LH$44-LH46-INDEX(Sheep!$V$362:$V$369,LH45,1))&gt;(LH$44-LI$44),(LH$44-LH46-INDEX(Sheep!$V$362:$V$369,LH45,1))&lt;=0),"Scan-"  &amp;LH45,""),"")
&amp;IFERROR(IF(AND((LH$44-LH46-150                                                                            )&gt;(LH$44-LI$44),(LH$44-LH46-150                                                                             )&lt;=0),"Birth-" &amp;LH45,""),"")
&amp;IFERROR(IF(AND((LH$44-LH46-150-Sheep!$R$355                                           )&gt;(LH$44-LI$44),(LH$44-LH46-150-Sheep!$R$355                                            )&lt;=0),"Wean-"&amp;LH45,""),"")
&amp;IFERROR(IF(AND((LH$44-LH46-150-Sheep!$R$356                                           )&gt;(LH$44-LI$44),(LH$44-LH46-150-Sheep!$R$356                                            )&lt;=0),"Alt1-"   &amp;LH45,""),"")
&amp;IFERROR(IF(AND((LH$44-LH46-150-Sheep!$R$357                                           )&gt;(LH$44-LI$44),(LH$44-LH46-150-Sheep!$R$357                                            )&lt;=0),"Alt2-"   &amp;LH45,""),"")</f>
        <v/>
      </c>
      <c r="LI47" s="267" t="str">
        <f xml:space="preserve">                    IF(AND((LI$44                                  -Sheep!$N$252                               )&gt;(LI$44-LJ$44),(LI$44                                  -Sheep!$N$252                                )&lt;=0),"Born","")
&amp;                   IF(AND((LI$44-Sheep!$R$355-Sheep!$N$252                                )&gt;(LI$44-LJ$44),(LI$44-Sheep!$R$355-Sheep!$N$252                                )&lt;=0),"WeanStd","")
&amp;                   IF(AND((LI$44-Sheep!$R$356-Sheep!$N$252                                )&gt;(LI$44-LJ$44),(LI$44-Sheep!$R$356-Sheep!$N$252                                )&lt;=0),"WeanAlt1","")
&amp;                   IF(AND((LI$44-Sheep!$R$357-Sheep!$N$252                                )&gt;(LI$44-LJ$44),(LI$44-Sheep!$R$357-Sheep!$N$252                                )&lt;=0),"WeanAlt2","")
&amp;IFERROR(IF(AND((LI$44-LI46                                                                                     )&gt;(LI$44-LJ$44),(LI$44-LI46                                                                                     )&lt;=0),"Join-"    &amp;LI45,""),"")
&amp;IFERROR(IF(AND((LI$44-LI46-INDEX(Sheep!$V$362:$V$369,LI45,1))&gt;(LI$44-LJ$44),(LI$44-LI46-INDEX(Sheep!$V$362:$V$369,LI45,1))&lt;=0),"Scan-"  &amp;LI45,""),"")
&amp;IFERROR(IF(AND((LI$44-LI46-150                                                                            )&gt;(LI$44-LJ$44),(LI$44-LI46-150                                                                             )&lt;=0),"Birth-" &amp;LI45,""),"")
&amp;IFERROR(IF(AND((LI$44-LI46-150-Sheep!$R$355                                           )&gt;(LI$44-LJ$44),(LI$44-LI46-150-Sheep!$R$355                                            )&lt;=0),"Wean-"&amp;LI45,""),"")
&amp;IFERROR(IF(AND((LI$44-LI46-150-Sheep!$R$356                                           )&gt;(LI$44-LJ$44),(LI$44-LI46-150-Sheep!$R$356                                            )&lt;=0),"Alt1-"   &amp;LI45,""),"")
&amp;IFERROR(IF(AND((LI$44-LI46-150-Sheep!$R$357                                           )&gt;(LI$44-LJ$44),(LI$44-LI46-150-Sheep!$R$357                                            )&lt;=0),"Alt2-"   &amp;LI45,""),"")</f>
        <v/>
      </c>
      <c r="LJ47" s="267" t="str">
        <f xml:space="preserve">                    IF(AND((LJ$44                                  -Sheep!$N$252                               )&gt;(LJ$44-LK$44),(LJ$44                                  -Sheep!$N$252                                )&lt;=0),"Born","")
&amp;                   IF(AND((LJ$44-Sheep!$R$355-Sheep!$N$252                                )&gt;(LJ$44-LK$44),(LJ$44-Sheep!$R$355-Sheep!$N$252                                )&lt;=0),"WeanStd","")
&amp;                   IF(AND((LJ$44-Sheep!$R$356-Sheep!$N$252                                )&gt;(LJ$44-LK$44),(LJ$44-Sheep!$R$356-Sheep!$N$252                                )&lt;=0),"WeanAlt1","")
&amp;                   IF(AND((LJ$44-Sheep!$R$357-Sheep!$N$252                                )&gt;(LJ$44-LK$44),(LJ$44-Sheep!$R$357-Sheep!$N$252                                )&lt;=0),"WeanAlt2","")
&amp;IFERROR(IF(AND((LJ$44-LJ46                                                                                     )&gt;(LJ$44-LK$44),(LJ$44-LJ46                                                                                     )&lt;=0),"Join-"    &amp;LJ45,""),"")
&amp;IFERROR(IF(AND((LJ$44-LJ46-INDEX(Sheep!$V$362:$V$369,LJ45,1))&gt;(LJ$44-LK$44),(LJ$44-LJ46-INDEX(Sheep!$V$362:$V$369,LJ45,1))&lt;=0),"Scan-"  &amp;LJ45,""),"")
&amp;IFERROR(IF(AND((LJ$44-LJ46-150                                                                            )&gt;(LJ$44-LK$44),(LJ$44-LJ46-150                                                                             )&lt;=0),"Birth-" &amp;LJ45,""),"")
&amp;IFERROR(IF(AND((LJ$44-LJ46-150-Sheep!$R$355                                           )&gt;(LJ$44-LK$44),(LJ$44-LJ46-150-Sheep!$R$355                                            )&lt;=0),"Wean-"&amp;LJ45,""),"")
&amp;IFERROR(IF(AND((LJ$44-LJ46-150-Sheep!$R$356                                           )&gt;(LJ$44-LK$44),(LJ$44-LJ46-150-Sheep!$R$356                                            )&lt;=0),"Alt1-"   &amp;LJ45,""),"")
&amp;IFERROR(IF(AND((LJ$44-LJ46-150-Sheep!$R$357                                           )&gt;(LJ$44-LK$44),(LJ$44-LJ46-150-Sheep!$R$357                                            )&lt;=0),"Alt2-"   &amp;LJ45,""),"")</f>
        <v/>
      </c>
      <c r="LK47" s="267" t="str">
        <f xml:space="preserve">                    IF(AND((LK$44                                  -Sheep!$N$252                               )&gt;(LK$44-LL$44),(LK$44                                  -Sheep!$N$252                                )&lt;=0),"Born","")
&amp;                   IF(AND((LK$44-Sheep!$R$355-Sheep!$N$252                                )&gt;(LK$44-LL$44),(LK$44-Sheep!$R$355-Sheep!$N$252                                )&lt;=0),"WeanStd","")
&amp;                   IF(AND((LK$44-Sheep!$R$356-Sheep!$N$252                                )&gt;(LK$44-LL$44),(LK$44-Sheep!$R$356-Sheep!$N$252                                )&lt;=0),"WeanAlt1","")
&amp;                   IF(AND((LK$44-Sheep!$R$357-Sheep!$N$252                                )&gt;(LK$44-LL$44),(LK$44-Sheep!$R$357-Sheep!$N$252                                )&lt;=0),"WeanAlt2","")
&amp;IFERROR(IF(AND((LK$44-LK46                                                                                     )&gt;(LK$44-LL$44),(LK$44-LK46                                                                                     )&lt;=0),"Join-"    &amp;LK45,""),"")
&amp;IFERROR(IF(AND((LK$44-LK46-INDEX(Sheep!$V$362:$V$369,LK45,1))&gt;(LK$44-LL$44),(LK$44-LK46-INDEX(Sheep!$V$362:$V$369,LK45,1))&lt;=0),"Scan-"  &amp;LK45,""),"")
&amp;IFERROR(IF(AND((LK$44-LK46-150                                                                            )&gt;(LK$44-LL$44),(LK$44-LK46-150                                                                             )&lt;=0),"Birth-" &amp;LK45,""),"")
&amp;IFERROR(IF(AND((LK$44-LK46-150-Sheep!$R$355                                           )&gt;(LK$44-LL$44),(LK$44-LK46-150-Sheep!$R$355                                            )&lt;=0),"Wean-"&amp;LK45,""),"")
&amp;IFERROR(IF(AND((LK$44-LK46-150-Sheep!$R$356                                           )&gt;(LK$44-LL$44),(LK$44-LK46-150-Sheep!$R$356                                            )&lt;=0),"Alt1-"   &amp;LK45,""),"")
&amp;IFERROR(IF(AND((LK$44-LK46-150-Sheep!$R$357                                           )&gt;(LK$44-LL$44),(LK$44-LK46-150-Sheep!$R$357                                            )&lt;=0),"Alt2-"   &amp;LK45,""),"")</f>
        <v/>
      </c>
      <c r="LL47" s="267" t="str">
        <f xml:space="preserve">                    IF(AND((LL$44                                  -Sheep!$N$252                               )&gt;(LL$44-LM$44),(LL$44                                  -Sheep!$N$252                                )&lt;=0),"Born","")
&amp;                   IF(AND((LL$44-Sheep!$R$355-Sheep!$N$252                                )&gt;(LL$44-LM$44),(LL$44-Sheep!$R$355-Sheep!$N$252                                )&lt;=0),"WeanStd","")
&amp;                   IF(AND((LL$44-Sheep!$R$356-Sheep!$N$252                                )&gt;(LL$44-LM$44),(LL$44-Sheep!$R$356-Sheep!$N$252                                )&lt;=0),"WeanAlt1","")
&amp;                   IF(AND((LL$44-Sheep!$R$357-Sheep!$N$252                                )&gt;(LL$44-LM$44),(LL$44-Sheep!$R$357-Sheep!$N$252                                )&lt;=0),"WeanAlt2","")
&amp;IFERROR(IF(AND((LL$44-LL46                                                                                     )&gt;(LL$44-LM$44),(LL$44-LL46                                                                                     )&lt;=0),"Join-"    &amp;LL45,""),"")
&amp;IFERROR(IF(AND((LL$44-LL46-INDEX(Sheep!$V$362:$V$369,LL45,1))&gt;(LL$44-LM$44),(LL$44-LL46-INDEX(Sheep!$V$362:$V$369,LL45,1))&lt;=0),"Scan-"  &amp;LL45,""),"")
&amp;IFERROR(IF(AND((LL$44-LL46-150                                                                            )&gt;(LL$44-LM$44),(LL$44-LL46-150                                                                             )&lt;=0),"Birth-" &amp;LL45,""),"")
&amp;IFERROR(IF(AND((LL$44-LL46-150-Sheep!$R$355                                           )&gt;(LL$44-LM$44),(LL$44-LL46-150-Sheep!$R$355                                            )&lt;=0),"Wean-"&amp;LL45,""),"")
&amp;IFERROR(IF(AND((LL$44-LL46-150-Sheep!$R$356                                           )&gt;(LL$44-LM$44),(LL$44-LL46-150-Sheep!$R$356                                            )&lt;=0),"Alt1-"   &amp;LL45,""),"")
&amp;IFERROR(IF(AND((LL$44-LL46-150-Sheep!$R$357                                           )&gt;(LL$44-LM$44),(LL$44-LL46-150-Sheep!$R$357                                            )&lt;=0),"Alt2-"   &amp;LL45,""),"")</f>
        <v/>
      </c>
      <c r="LM47" s="267" t="str">
        <f xml:space="preserve">                    IF(AND((LM$44                                  -Sheep!$N$252                               )&gt;(LM$44-LN$44),(LM$44                                  -Sheep!$N$252                                )&lt;=0),"Born","")
&amp;                   IF(AND((LM$44-Sheep!$R$355-Sheep!$N$252                                )&gt;(LM$44-LN$44),(LM$44-Sheep!$R$355-Sheep!$N$252                                )&lt;=0),"WeanStd","")
&amp;                   IF(AND((LM$44-Sheep!$R$356-Sheep!$N$252                                )&gt;(LM$44-LN$44),(LM$44-Sheep!$R$356-Sheep!$N$252                                )&lt;=0),"WeanAlt1","")
&amp;                   IF(AND((LM$44-Sheep!$R$357-Sheep!$N$252                                )&gt;(LM$44-LN$44),(LM$44-Sheep!$R$357-Sheep!$N$252                                )&lt;=0),"WeanAlt2","")
&amp;IFERROR(IF(AND((LM$44-LM46                                                                                     )&gt;(LM$44-LN$44),(LM$44-LM46                                                                                     )&lt;=0),"Join-"    &amp;LM45,""),"")
&amp;IFERROR(IF(AND((LM$44-LM46-INDEX(Sheep!$V$362:$V$369,LM45,1))&gt;(LM$44-LN$44),(LM$44-LM46-INDEX(Sheep!$V$362:$V$369,LM45,1))&lt;=0),"Scan-"  &amp;LM45,""),"")
&amp;IFERROR(IF(AND((LM$44-LM46-150                                                                            )&gt;(LM$44-LN$44),(LM$44-LM46-150                                                                             )&lt;=0),"Birth-" &amp;LM45,""),"")
&amp;IFERROR(IF(AND((LM$44-LM46-150-Sheep!$R$355                                           )&gt;(LM$44-LN$44),(LM$44-LM46-150-Sheep!$R$355                                            )&lt;=0),"Wean-"&amp;LM45,""),"")
&amp;IFERROR(IF(AND((LM$44-LM46-150-Sheep!$R$356                                           )&gt;(LM$44-LN$44),(LM$44-LM46-150-Sheep!$R$356                                            )&lt;=0),"Alt1-"   &amp;LM45,""),"")
&amp;IFERROR(IF(AND((LM$44-LM46-150-Sheep!$R$357                                           )&gt;(LM$44-LN$44),(LM$44-LM46-150-Sheep!$R$357                                            )&lt;=0),"Alt2-"   &amp;LM45,""),"")</f>
        <v/>
      </c>
      <c r="LN47" s="267" t="str">
        <f xml:space="preserve">                    IF(AND((LN$44                                  -Sheep!$N$252                               )&gt;(LN$44-LO$44),(LN$44                                  -Sheep!$N$252                                )&lt;=0),"Born","")
&amp;                   IF(AND((LN$44-Sheep!$R$355-Sheep!$N$252                                )&gt;(LN$44-LO$44),(LN$44-Sheep!$R$355-Sheep!$N$252                                )&lt;=0),"WeanStd","")
&amp;                   IF(AND((LN$44-Sheep!$R$356-Sheep!$N$252                                )&gt;(LN$44-LO$44),(LN$44-Sheep!$R$356-Sheep!$N$252                                )&lt;=0),"WeanAlt1","")
&amp;                   IF(AND((LN$44-Sheep!$R$357-Sheep!$N$252                                )&gt;(LN$44-LO$44),(LN$44-Sheep!$R$357-Sheep!$N$252                                )&lt;=0),"WeanAlt2","")
&amp;IFERROR(IF(AND((LN$44-LN46                                                                                     )&gt;(LN$44-LO$44),(LN$44-LN46                                                                                     )&lt;=0),"Join-"    &amp;LN45,""),"")
&amp;IFERROR(IF(AND((LN$44-LN46-INDEX(Sheep!$V$362:$V$369,LN45,1))&gt;(LN$44-LO$44),(LN$44-LN46-INDEX(Sheep!$V$362:$V$369,LN45,1))&lt;=0),"Scan-"  &amp;LN45,""),"")
&amp;IFERROR(IF(AND((LN$44-LN46-150                                                                            )&gt;(LN$44-LO$44),(LN$44-LN46-150                                                                             )&lt;=0),"Birth-" &amp;LN45,""),"")
&amp;IFERROR(IF(AND((LN$44-LN46-150-Sheep!$R$355                                           )&gt;(LN$44-LO$44),(LN$44-LN46-150-Sheep!$R$355                                            )&lt;=0),"Wean-"&amp;LN45,""),"")
&amp;IFERROR(IF(AND((LN$44-LN46-150-Sheep!$R$356                                           )&gt;(LN$44-LO$44),(LN$44-LN46-150-Sheep!$R$356                                            )&lt;=0),"Alt1-"   &amp;LN45,""),"")
&amp;IFERROR(IF(AND((LN$44-LN46-150-Sheep!$R$357                                           )&gt;(LN$44-LO$44),(LN$44-LN46-150-Sheep!$R$357                                            )&lt;=0),"Alt2-"   &amp;LN45,""),"")</f>
        <v/>
      </c>
      <c r="LO47" s="267" t="str">
        <f xml:space="preserve">                    IF(AND((LO$44                                  -Sheep!$N$252                               )&gt;(LO$44-LP$44),(LO$44                                  -Sheep!$N$252                                )&lt;=0),"Born","")
&amp;                   IF(AND((LO$44-Sheep!$R$355-Sheep!$N$252                                )&gt;(LO$44-LP$44),(LO$44-Sheep!$R$355-Sheep!$N$252                                )&lt;=0),"WeanStd","")
&amp;                   IF(AND((LO$44-Sheep!$R$356-Sheep!$N$252                                )&gt;(LO$44-LP$44),(LO$44-Sheep!$R$356-Sheep!$N$252                                )&lt;=0),"WeanAlt1","")
&amp;                   IF(AND((LO$44-Sheep!$R$357-Sheep!$N$252                                )&gt;(LO$44-LP$44),(LO$44-Sheep!$R$357-Sheep!$N$252                                )&lt;=0),"WeanAlt2","")
&amp;IFERROR(IF(AND((LO$44-LO46                                                                                     )&gt;(LO$44-LP$44),(LO$44-LO46                                                                                     )&lt;=0),"Join-"    &amp;LO45,""),"")
&amp;IFERROR(IF(AND((LO$44-LO46-INDEX(Sheep!$V$362:$V$369,LO45,1))&gt;(LO$44-LP$44),(LO$44-LO46-INDEX(Sheep!$V$362:$V$369,LO45,1))&lt;=0),"Scan-"  &amp;LO45,""),"")
&amp;IFERROR(IF(AND((LO$44-LO46-150                                                                            )&gt;(LO$44-LP$44),(LO$44-LO46-150                                                                             )&lt;=0),"Birth-" &amp;LO45,""),"")
&amp;IFERROR(IF(AND((LO$44-LO46-150-Sheep!$R$355                                           )&gt;(LO$44-LP$44),(LO$44-LO46-150-Sheep!$R$355                                            )&lt;=0),"Wean-"&amp;LO45,""),"")
&amp;IFERROR(IF(AND((LO$44-LO46-150-Sheep!$R$356                                           )&gt;(LO$44-LP$44),(LO$44-LO46-150-Sheep!$R$356                                            )&lt;=0),"Alt1-"   &amp;LO45,""),"")
&amp;IFERROR(IF(AND((LO$44-LO46-150-Sheep!$R$357                                           )&gt;(LO$44-LP$44),(LO$44-LO46-150-Sheep!$R$357                                            )&lt;=0),"Alt2-"   &amp;LO45,""),"")</f>
        <v/>
      </c>
      <c r="LP47" s="267" t="str">
        <f xml:space="preserve">                    IF(AND((LP$44                                  -Sheep!$N$252                               )&gt;(LP$44-LQ$44),(LP$44                                  -Sheep!$N$252                                )&lt;=0),"Born","")
&amp;                   IF(AND((LP$44-Sheep!$R$355-Sheep!$N$252                                )&gt;(LP$44-LQ$44),(LP$44-Sheep!$R$355-Sheep!$N$252                                )&lt;=0),"WeanStd","")
&amp;                   IF(AND((LP$44-Sheep!$R$356-Sheep!$N$252                                )&gt;(LP$44-LQ$44),(LP$44-Sheep!$R$356-Sheep!$N$252                                )&lt;=0),"WeanAlt1","")
&amp;                   IF(AND((LP$44-Sheep!$R$357-Sheep!$N$252                                )&gt;(LP$44-LQ$44),(LP$44-Sheep!$R$357-Sheep!$N$252                                )&lt;=0),"WeanAlt2","")
&amp;IFERROR(IF(AND((LP$44-LP46                                                                                     )&gt;(LP$44-LQ$44),(LP$44-LP46                                                                                     )&lt;=0),"Join-"    &amp;LP45,""),"")
&amp;IFERROR(IF(AND((LP$44-LP46-INDEX(Sheep!$V$362:$V$369,LP45,1))&gt;(LP$44-LQ$44),(LP$44-LP46-INDEX(Sheep!$V$362:$V$369,LP45,1))&lt;=0),"Scan-"  &amp;LP45,""),"")
&amp;IFERROR(IF(AND((LP$44-LP46-150                                                                            )&gt;(LP$44-LQ$44),(LP$44-LP46-150                                                                             )&lt;=0),"Birth-" &amp;LP45,""),"")
&amp;IFERROR(IF(AND((LP$44-LP46-150-Sheep!$R$355                                           )&gt;(LP$44-LQ$44),(LP$44-LP46-150-Sheep!$R$355                                            )&lt;=0),"Wean-"&amp;LP45,""),"")
&amp;IFERROR(IF(AND((LP$44-LP46-150-Sheep!$R$356                                           )&gt;(LP$44-LQ$44),(LP$44-LP46-150-Sheep!$R$356                                            )&lt;=0),"Alt1-"   &amp;LP45,""),"")
&amp;IFERROR(IF(AND((LP$44-LP46-150-Sheep!$R$357                                           )&gt;(LP$44-LQ$44),(LP$44-LP46-150-Sheep!$R$357                                            )&lt;=0),"Alt2-"   &amp;LP45,""),"")</f>
        <v>Scan-6</v>
      </c>
      <c r="LQ47" s="267" t="str">
        <f xml:space="preserve">                    IF(AND((LQ$44                                  -Sheep!$N$252                               )&gt;(LQ$44-LR$44),(LQ$44                                  -Sheep!$N$252                                )&lt;=0),"Born","")
&amp;                   IF(AND((LQ$44-Sheep!$R$355-Sheep!$N$252                                )&gt;(LQ$44-LR$44),(LQ$44-Sheep!$R$355-Sheep!$N$252                                )&lt;=0),"WeanStd","")
&amp;                   IF(AND((LQ$44-Sheep!$R$356-Sheep!$N$252                                )&gt;(LQ$44-LR$44),(LQ$44-Sheep!$R$356-Sheep!$N$252                                )&lt;=0),"WeanAlt1","")
&amp;                   IF(AND((LQ$44-Sheep!$R$357-Sheep!$N$252                                )&gt;(LQ$44-LR$44),(LQ$44-Sheep!$R$357-Sheep!$N$252                                )&lt;=0),"WeanAlt2","")
&amp;IFERROR(IF(AND((LQ$44-LQ46                                                                                     )&gt;(LQ$44-LR$44),(LQ$44-LQ46                                                                                     )&lt;=0),"Join-"    &amp;LQ45,""),"")
&amp;IFERROR(IF(AND((LQ$44-LQ46-INDEX(Sheep!$V$362:$V$369,LQ45,1))&gt;(LQ$44-LR$44),(LQ$44-LQ46-INDEX(Sheep!$V$362:$V$369,LQ45,1))&lt;=0),"Scan-"  &amp;LQ45,""),"")
&amp;IFERROR(IF(AND((LQ$44-LQ46-150                                                                            )&gt;(LQ$44-LR$44),(LQ$44-LQ46-150                                                                             )&lt;=0),"Birth-" &amp;LQ45,""),"")
&amp;IFERROR(IF(AND((LQ$44-LQ46-150-Sheep!$R$355                                           )&gt;(LQ$44-LR$44),(LQ$44-LQ46-150-Sheep!$R$355                                            )&lt;=0),"Wean-"&amp;LQ45,""),"")
&amp;IFERROR(IF(AND((LQ$44-LQ46-150-Sheep!$R$356                                           )&gt;(LQ$44-LR$44),(LQ$44-LQ46-150-Sheep!$R$356                                            )&lt;=0),"Alt1-"   &amp;LQ45,""),"")
&amp;IFERROR(IF(AND((LQ$44-LQ46-150-Sheep!$R$357                                           )&gt;(LQ$44-LR$44),(LQ$44-LQ46-150-Sheep!$R$357                                            )&lt;=0),"Alt2-"   &amp;LQ45,""),"")</f>
        <v/>
      </c>
      <c r="LR47" s="267" t="str">
        <f xml:space="preserve">                    IF(AND((LR$44                                  -Sheep!$N$252                               )&gt;(LR$44-LS$44),(LR$44                                  -Sheep!$N$252                                )&lt;=0),"Born","")
&amp;                   IF(AND((LR$44-Sheep!$R$355-Sheep!$N$252                                )&gt;(LR$44-LS$44),(LR$44-Sheep!$R$355-Sheep!$N$252                                )&lt;=0),"WeanStd","")
&amp;                   IF(AND((LR$44-Sheep!$R$356-Sheep!$N$252                                )&gt;(LR$44-LS$44),(LR$44-Sheep!$R$356-Sheep!$N$252                                )&lt;=0),"WeanAlt1","")
&amp;                   IF(AND((LR$44-Sheep!$R$357-Sheep!$N$252                                )&gt;(LR$44-LS$44),(LR$44-Sheep!$R$357-Sheep!$N$252                                )&lt;=0),"WeanAlt2","")
&amp;IFERROR(IF(AND((LR$44-LR46                                                                                     )&gt;(LR$44-LS$44),(LR$44-LR46                                                                                     )&lt;=0),"Join-"    &amp;LR45,""),"")
&amp;IFERROR(IF(AND((LR$44-LR46-INDEX(Sheep!$V$362:$V$369,LR45,1))&gt;(LR$44-LS$44),(LR$44-LR46-INDEX(Sheep!$V$362:$V$369,LR45,1))&lt;=0),"Scan-"  &amp;LR45,""),"")
&amp;IFERROR(IF(AND((LR$44-LR46-150                                                                            )&gt;(LR$44-LS$44),(LR$44-LR46-150                                                                             )&lt;=0),"Birth-" &amp;LR45,""),"")
&amp;IFERROR(IF(AND((LR$44-LR46-150-Sheep!$R$355                                           )&gt;(LR$44-LS$44),(LR$44-LR46-150-Sheep!$R$355                                            )&lt;=0),"Wean-"&amp;LR45,""),"")
&amp;IFERROR(IF(AND((LR$44-LR46-150-Sheep!$R$356                                           )&gt;(LR$44-LS$44),(LR$44-LR46-150-Sheep!$R$356                                            )&lt;=0),"Alt1-"   &amp;LR45,""),"")
&amp;IFERROR(IF(AND((LR$44-LR46-150-Sheep!$R$357                                           )&gt;(LR$44-LS$44),(LR$44-LR46-150-Sheep!$R$357                                            )&lt;=0),"Alt2-"   &amp;LR45,""),"")</f>
        <v/>
      </c>
      <c r="LS47" s="267" t="str">
        <f xml:space="preserve">                    IF(AND((LS$44                                  -Sheep!$N$252                               )&gt;(LS$44-LT$44),(LS$44                                  -Sheep!$N$252                                )&lt;=0),"Born","")
&amp;                   IF(AND((LS$44-Sheep!$R$355-Sheep!$N$252                                )&gt;(LS$44-LT$44),(LS$44-Sheep!$R$355-Sheep!$N$252                                )&lt;=0),"WeanStd","")
&amp;                   IF(AND((LS$44-Sheep!$R$356-Sheep!$N$252                                )&gt;(LS$44-LT$44),(LS$44-Sheep!$R$356-Sheep!$N$252                                )&lt;=0),"WeanAlt1","")
&amp;                   IF(AND((LS$44-Sheep!$R$357-Sheep!$N$252                                )&gt;(LS$44-LT$44),(LS$44-Sheep!$R$357-Sheep!$N$252                                )&lt;=0),"WeanAlt2","")
&amp;IFERROR(IF(AND((LS$44-LS46                                                                                     )&gt;(LS$44-LT$44),(LS$44-LS46                                                                                     )&lt;=0),"Join-"    &amp;LS45,""),"")
&amp;IFERROR(IF(AND((LS$44-LS46-INDEX(Sheep!$V$362:$V$369,LS45,1))&gt;(LS$44-LT$44),(LS$44-LS46-INDEX(Sheep!$V$362:$V$369,LS45,1))&lt;=0),"Scan-"  &amp;LS45,""),"")
&amp;IFERROR(IF(AND((LS$44-LS46-150                                                                            )&gt;(LS$44-LT$44),(LS$44-LS46-150                                                                             )&lt;=0),"Birth-" &amp;LS45,""),"")
&amp;IFERROR(IF(AND((LS$44-LS46-150-Sheep!$R$355                                           )&gt;(LS$44-LT$44),(LS$44-LS46-150-Sheep!$R$355                                            )&lt;=0),"Wean-"&amp;LS45,""),"")
&amp;IFERROR(IF(AND((LS$44-LS46-150-Sheep!$R$356                                           )&gt;(LS$44-LT$44),(LS$44-LS46-150-Sheep!$R$356                                            )&lt;=0),"Alt1-"   &amp;LS45,""),"")
&amp;IFERROR(IF(AND((LS$44-LS46-150-Sheep!$R$357                                           )&gt;(LS$44-LT$44),(LS$44-LS46-150-Sheep!$R$357                                            )&lt;=0),"Alt2-"   &amp;LS45,""),"")</f>
        <v/>
      </c>
      <c r="LT47" s="267" t="str">
        <f xml:space="preserve">                    IF(AND((LT$44                                  -Sheep!$N$252                               )&gt;(LT$44-LU$44),(LT$44                                  -Sheep!$N$252                                )&lt;=0),"Born","")
&amp;                   IF(AND((LT$44-Sheep!$R$355-Sheep!$N$252                                )&gt;(LT$44-LU$44),(LT$44-Sheep!$R$355-Sheep!$N$252                                )&lt;=0),"WeanStd","")
&amp;                   IF(AND((LT$44-Sheep!$R$356-Sheep!$N$252                                )&gt;(LT$44-LU$44),(LT$44-Sheep!$R$356-Sheep!$N$252                                )&lt;=0),"WeanAlt1","")
&amp;                   IF(AND((LT$44-Sheep!$R$357-Sheep!$N$252                                )&gt;(LT$44-LU$44),(LT$44-Sheep!$R$357-Sheep!$N$252                                )&lt;=0),"WeanAlt2","")
&amp;IFERROR(IF(AND((LT$44-LT46                                                                                     )&gt;(LT$44-LU$44),(LT$44-LT46                                                                                     )&lt;=0),"Join-"    &amp;LT45,""),"")
&amp;IFERROR(IF(AND((LT$44-LT46-INDEX(Sheep!$V$362:$V$369,LT45,1))&gt;(LT$44-LU$44),(LT$44-LT46-INDEX(Sheep!$V$362:$V$369,LT45,1))&lt;=0),"Scan-"  &amp;LT45,""),"")
&amp;IFERROR(IF(AND((LT$44-LT46-150                                                                            )&gt;(LT$44-LU$44),(LT$44-LT46-150                                                                             )&lt;=0),"Birth-" &amp;LT45,""),"")
&amp;IFERROR(IF(AND((LT$44-LT46-150-Sheep!$R$355                                           )&gt;(LT$44-LU$44),(LT$44-LT46-150-Sheep!$R$355                                            )&lt;=0),"Wean-"&amp;LT45,""),"")
&amp;IFERROR(IF(AND((LT$44-LT46-150-Sheep!$R$356                                           )&gt;(LT$44-LU$44),(LT$44-LT46-150-Sheep!$R$356                                            )&lt;=0),"Alt1-"   &amp;LT45,""),"")
&amp;IFERROR(IF(AND((LT$44-LT46-150-Sheep!$R$357                                           )&gt;(LT$44-LU$44),(LT$44-LT46-150-Sheep!$R$357                                            )&lt;=0),"Alt2-"   &amp;LT45,""),"")</f>
        <v/>
      </c>
      <c r="LU47" s="267" t="str">
        <f xml:space="preserve">                    IF(AND((LU$44                                  -Sheep!$N$252                               )&gt;(LU$44-LV$44),(LU$44                                  -Sheep!$N$252                                )&lt;=0),"Born","")
&amp;                   IF(AND((LU$44-Sheep!$R$355-Sheep!$N$252                                )&gt;(LU$44-LV$44),(LU$44-Sheep!$R$355-Sheep!$N$252                                )&lt;=0),"WeanStd","")
&amp;                   IF(AND((LU$44-Sheep!$R$356-Sheep!$N$252                                )&gt;(LU$44-LV$44),(LU$44-Sheep!$R$356-Sheep!$N$252                                )&lt;=0),"WeanAlt1","")
&amp;                   IF(AND((LU$44-Sheep!$R$357-Sheep!$N$252                                )&gt;(LU$44-LV$44),(LU$44-Sheep!$R$357-Sheep!$N$252                                )&lt;=0),"WeanAlt2","")
&amp;IFERROR(IF(AND((LU$44-LU46                                                                                     )&gt;(LU$44-LV$44),(LU$44-LU46                                                                                     )&lt;=0),"Join-"    &amp;LU45,""),"")
&amp;IFERROR(IF(AND((LU$44-LU46-INDEX(Sheep!$V$362:$V$369,LU45,1))&gt;(LU$44-LV$44),(LU$44-LU46-INDEX(Sheep!$V$362:$V$369,LU45,1))&lt;=0),"Scan-"  &amp;LU45,""),"")
&amp;IFERROR(IF(AND((LU$44-LU46-150                                                                            )&gt;(LU$44-LV$44),(LU$44-LU46-150                                                                             )&lt;=0),"Birth-" &amp;LU45,""),"")
&amp;IFERROR(IF(AND((LU$44-LU46-150-Sheep!$R$355                                           )&gt;(LU$44-LV$44),(LU$44-LU46-150-Sheep!$R$355                                            )&lt;=0),"Wean-"&amp;LU45,""),"")
&amp;IFERROR(IF(AND((LU$44-LU46-150-Sheep!$R$356                                           )&gt;(LU$44-LV$44),(LU$44-LU46-150-Sheep!$R$356                                            )&lt;=0),"Alt1-"   &amp;LU45,""),"")
&amp;IFERROR(IF(AND((LU$44-LU46-150-Sheep!$R$357                                           )&gt;(LU$44-LV$44),(LU$44-LU46-150-Sheep!$R$357                                            )&lt;=0),"Alt2-"   &amp;LU45,""),"")</f>
        <v/>
      </c>
      <c r="LV47" s="267" t="str">
        <f xml:space="preserve">                    IF(AND((LV$44                                  -Sheep!$N$252                               )&gt;(LV$44-LW$44),(LV$44                                  -Sheep!$N$252                                )&lt;=0),"Born","")
&amp;                   IF(AND((LV$44-Sheep!$R$355-Sheep!$N$252                                )&gt;(LV$44-LW$44),(LV$44-Sheep!$R$355-Sheep!$N$252                                )&lt;=0),"WeanStd","")
&amp;                   IF(AND((LV$44-Sheep!$R$356-Sheep!$N$252                                )&gt;(LV$44-LW$44),(LV$44-Sheep!$R$356-Sheep!$N$252                                )&lt;=0),"WeanAlt1","")
&amp;                   IF(AND((LV$44-Sheep!$R$357-Sheep!$N$252                                )&gt;(LV$44-LW$44),(LV$44-Sheep!$R$357-Sheep!$N$252                                )&lt;=0),"WeanAlt2","")
&amp;IFERROR(IF(AND((LV$44-LV46                                                                                     )&gt;(LV$44-LW$44),(LV$44-LV46                                                                                     )&lt;=0),"Join-"    &amp;LV45,""),"")
&amp;IFERROR(IF(AND((LV$44-LV46-INDEX(Sheep!$V$362:$V$369,LV45,1))&gt;(LV$44-LW$44),(LV$44-LV46-INDEX(Sheep!$V$362:$V$369,LV45,1))&lt;=0),"Scan-"  &amp;LV45,""),"")
&amp;IFERROR(IF(AND((LV$44-LV46-150                                                                            )&gt;(LV$44-LW$44),(LV$44-LV46-150                                                                             )&lt;=0),"Birth-" &amp;LV45,""),"")
&amp;IFERROR(IF(AND((LV$44-LV46-150-Sheep!$R$355                                           )&gt;(LV$44-LW$44),(LV$44-LV46-150-Sheep!$R$355                                            )&lt;=0),"Wean-"&amp;LV45,""),"")
&amp;IFERROR(IF(AND((LV$44-LV46-150-Sheep!$R$356                                           )&gt;(LV$44-LW$44),(LV$44-LV46-150-Sheep!$R$356                                            )&lt;=0),"Alt1-"   &amp;LV45,""),"")
&amp;IFERROR(IF(AND((LV$44-LV46-150-Sheep!$R$357                                           )&gt;(LV$44-LW$44),(LV$44-LV46-150-Sheep!$R$357                                            )&lt;=0),"Alt2-"   &amp;LV45,""),"")</f>
        <v/>
      </c>
      <c r="LW47" s="267" t="str">
        <f xml:space="preserve">                    IF(AND((LW$44                                  -Sheep!$N$252                               )&gt;(LW$44-LX$44),(LW$44                                  -Sheep!$N$252                                )&lt;=0),"Born","")
&amp;                   IF(AND((LW$44-Sheep!$R$355-Sheep!$N$252                                )&gt;(LW$44-LX$44),(LW$44-Sheep!$R$355-Sheep!$N$252                                )&lt;=0),"WeanStd","")
&amp;                   IF(AND((LW$44-Sheep!$R$356-Sheep!$N$252                                )&gt;(LW$44-LX$44),(LW$44-Sheep!$R$356-Sheep!$N$252                                )&lt;=0),"WeanAlt1","")
&amp;                   IF(AND((LW$44-Sheep!$R$357-Sheep!$N$252                                )&gt;(LW$44-LX$44),(LW$44-Sheep!$R$357-Sheep!$N$252                                )&lt;=0),"WeanAlt2","")
&amp;IFERROR(IF(AND((LW$44-LW46                                                                                     )&gt;(LW$44-LX$44),(LW$44-LW46                                                                                     )&lt;=0),"Join-"    &amp;LW45,""),"")
&amp;IFERROR(IF(AND((LW$44-LW46-INDEX(Sheep!$V$362:$V$369,LW45,1))&gt;(LW$44-LX$44),(LW$44-LW46-INDEX(Sheep!$V$362:$V$369,LW45,1))&lt;=0),"Scan-"  &amp;LW45,""),"")
&amp;IFERROR(IF(AND((LW$44-LW46-150                                                                            )&gt;(LW$44-LX$44),(LW$44-LW46-150                                                                             )&lt;=0),"Birth-" &amp;LW45,""),"")
&amp;IFERROR(IF(AND((LW$44-LW46-150-Sheep!$R$355                                           )&gt;(LW$44-LX$44),(LW$44-LW46-150-Sheep!$R$355                                            )&lt;=0),"Wean-"&amp;LW45,""),"")
&amp;IFERROR(IF(AND((LW$44-LW46-150-Sheep!$R$356                                           )&gt;(LW$44-LX$44),(LW$44-LW46-150-Sheep!$R$356                                            )&lt;=0),"Alt1-"   &amp;LW45,""),"")
&amp;IFERROR(IF(AND((LW$44-LW46-150-Sheep!$R$357                                           )&gt;(LW$44-LX$44),(LW$44-LW46-150-Sheep!$R$357                                            )&lt;=0),"Alt2-"   &amp;LW45,""),"")</f>
        <v/>
      </c>
      <c r="LX47" s="267" t="str">
        <f xml:space="preserve">                    IF(AND((LX$44                                  -Sheep!$N$252                               )&gt;(LX$44-LY$44),(LX$44                                  -Sheep!$N$252                                )&lt;=0),"Born","")
&amp;                   IF(AND((LX$44-Sheep!$R$355-Sheep!$N$252                                )&gt;(LX$44-LY$44),(LX$44-Sheep!$R$355-Sheep!$N$252                                )&lt;=0),"WeanStd","")
&amp;                   IF(AND((LX$44-Sheep!$R$356-Sheep!$N$252                                )&gt;(LX$44-LY$44),(LX$44-Sheep!$R$356-Sheep!$N$252                                )&lt;=0),"WeanAlt1","")
&amp;                   IF(AND((LX$44-Sheep!$R$357-Sheep!$N$252                                )&gt;(LX$44-LY$44),(LX$44-Sheep!$R$357-Sheep!$N$252                                )&lt;=0),"WeanAlt2","")
&amp;IFERROR(IF(AND((LX$44-LX46                                                                                     )&gt;(LX$44-LY$44),(LX$44-LX46                                                                                     )&lt;=0),"Join-"    &amp;LX45,""),"")
&amp;IFERROR(IF(AND((LX$44-LX46-INDEX(Sheep!$V$362:$V$369,LX45,1))&gt;(LX$44-LY$44),(LX$44-LX46-INDEX(Sheep!$V$362:$V$369,LX45,1))&lt;=0),"Scan-"  &amp;LX45,""),"")
&amp;IFERROR(IF(AND((LX$44-LX46-150                                                                            )&gt;(LX$44-LY$44),(LX$44-LX46-150                                                                             )&lt;=0),"Birth-" &amp;LX45,""),"")
&amp;IFERROR(IF(AND((LX$44-LX46-150-Sheep!$R$355                                           )&gt;(LX$44-LY$44),(LX$44-LX46-150-Sheep!$R$355                                            )&lt;=0),"Wean-"&amp;LX45,""),"")
&amp;IFERROR(IF(AND((LX$44-LX46-150-Sheep!$R$356                                           )&gt;(LX$44-LY$44),(LX$44-LX46-150-Sheep!$R$356                                            )&lt;=0),"Alt1-"   &amp;LX45,""),"")
&amp;IFERROR(IF(AND((LX$44-LX46-150-Sheep!$R$357                                           )&gt;(LX$44-LY$44),(LX$44-LX46-150-Sheep!$R$357                                            )&lt;=0),"Alt2-"   &amp;LX45,""),"")</f>
        <v/>
      </c>
      <c r="LY47" s="267" t="str">
        <f xml:space="preserve">                    IF(AND((LY$44                                  -Sheep!$N$252                               )&gt;(LY$44-LZ$44),(LY$44                                  -Sheep!$N$252                                )&lt;=0),"Born","")
&amp;                   IF(AND((LY$44-Sheep!$R$355-Sheep!$N$252                                )&gt;(LY$44-LZ$44),(LY$44-Sheep!$R$355-Sheep!$N$252                                )&lt;=0),"WeanStd","")
&amp;                   IF(AND((LY$44-Sheep!$R$356-Sheep!$N$252                                )&gt;(LY$44-LZ$44),(LY$44-Sheep!$R$356-Sheep!$N$252                                )&lt;=0),"WeanAlt1","")
&amp;                   IF(AND((LY$44-Sheep!$R$357-Sheep!$N$252                                )&gt;(LY$44-LZ$44),(LY$44-Sheep!$R$357-Sheep!$N$252                                )&lt;=0),"WeanAlt2","")
&amp;IFERROR(IF(AND((LY$44-LY46                                                                                     )&gt;(LY$44-LZ$44),(LY$44-LY46                                                                                     )&lt;=0),"Join-"    &amp;LY45,""),"")
&amp;IFERROR(IF(AND((LY$44-LY46-INDEX(Sheep!$V$362:$V$369,LY45,1))&gt;(LY$44-LZ$44),(LY$44-LY46-INDEX(Sheep!$V$362:$V$369,LY45,1))&lt;=0),"Scan-"  &amp;LY45,""),"")
&amp;IFERROR(IF(AND((LY$44-LY46-150                                                                            )&gt;(LY$44-LZ$44),(LY$44-LY46-150                                                                             )&lt;=0),"Birth-" &amp;LY45,""),"")
&amp;IFERROR(IF(AND((LY$44-LY46-150-Sheep!$R$355                                           )&gt;(LY$44-LZ$44),(LY$44-LY46-150-Sheep!$R$355                                            )&lt;=0),"Wean-"&amp;LY45,""),"")
&amp;IFERROR(IF(AND((LY$44-LY46-150-Sheep!$R$356                                           )&gt;(LY$44-LZ$44),(LY$44-LY46-150-Sheep!$R$356                                            )&lt;=0),"Alt1-"   &amp;LY45,""),"")
&amp;IFERROR(IF(AND((LY$44-LY46-150-Sheep!$R$357                                           )&gt;(LY$44-LZ$44),(LY$44-LY46-150-Sheep!$R$357                                            )&lt;=0),"Alt2-"   &amp;LY45,""),"")</f>
        <v/>
      </c>
      <c r="LZ47" s="267" t="str">
        <f xml:space="preserve">                    IF(AND((LZ$44                                  -Sheep!$N$252                               )&gt;(LZ$44-MA$44),(LZ$44                                  -Sheep!$N$252                                )&lt;=0),"Born","")
&amp;                   IF(AND((LZ$44-Sheep!$R$355-Sheep!$N$252                                )&gt;(LZ$44-MA$44),(LZ$44-Sheep!$R$355-Sheep!$N$252                                )&lt;=0),"WeanStd","")
&amp;                   IF(AND((LZ$44-Sheep!$R$356-Sheep!$N$252                                )&gt;(LZ$44-MA$44),(LZ$44-Sheep!$R$356-Sheep!$N$252                                )&lt;=0),"WeanAlt1","")
&amp;                   IF(AND((LZ$44-Sheep!$R$357-Sheep!$N$252                                )&gt;(LZ$44-MA$44),(LZ$44-Sheep!$R$357-Sheep!$N$252                                )&lt;=0),"WeanAlt2","")
&amp;IFERROR(IF(AND((LZ$44-LZ46                                                                                     )&gt;(LZ$44-MA$44),(LZ$44-LZ46                                                                                     )&lt;=0),"Join-"    &amp;LZ45,""),"")
&amp;IFERROR(IF(AND((LZ$44-LZ46-INDEX(Sheep!$V$362:$V$369,LZ45,1))&gt;(LZ$44-MA$44),(LZ$44-LZ46-INDEX(Sheep!$V$362:$V$369,LZ45,1))&lt;=0),"Scan-"  &amp;LZ45,""),"")
&amp;IFERROR(IF(AND((LZ$44-LZ46-150                                                                            )&gt;(LZ$44-MA$44),(LZ$44-LZ46-150                                                                             )&lt;=0),"Birth-" &amp;LZ45,""),"")
&amp;IFERROR(IF(AND((LZ$44-LZ46-150-Sheep!$R$355                                           )&gt;(LZ$44-MA$44),(LZ$44-LZ46-150-Sheep!$R$355                                            )&lt;=0),"Wean-"&amp;LZ45,""),"")
&amp;IFERROR(IF(AND((LZ$44-LZ46-150-Sheep!$R$356                                           )&gt;(LZ$44-MA$44),(LZ$44-LZ46-150-Sheep!$R$356                                            )&lt;=0),"Alt1-"   &amp;LZ45,""),"")
&amp;IFERROR(IF(AND((LZ$44-LZ46-150-Sheep!$R$357                                           )&gt;(LZ$44-MA$44),(LZ$44-LZ46-150-Sheep!$R$357                                            )&lt;=0),"Alt2-"   &amp;LZ45,""),"")</f>
        <v/>
      </c>
      <c r="MA47" s="267" t="str">
        <f xml:space="preserve">                    IF(AND((MA$44                                  -Sheep!$N$252                               )&gt;(MA$44-MB$44),(MA$44                                  -Sheep!$N$252                                )&lt;=0),"Born","")
&amp;                   IF(AND((MA$44-Sheep!$R$355-Sheep!$N$252                                )&gt;(MA$44-MB$44),(MA$44-Sheep!$R$355-Sheep!$N$252                                )&lt;=0),"WeanStd","")
&amp;                   IF(AND((MA$44-Sheep!$R$356-Sheep!$N$252                                )&gt;(MA$44-MB$44),(MA$44-Sheep!$R$356-Sheep!$N$252                                )&lt;=0),"WeanAlt1","")
&amp;                   IF(AND((MA$44-Sheep!$R$357-Sheep!$N$252                                )&gt;(MA$44-MB$44),(MA$44-Sheep!$R$357-Sheep!$N$252                                )&lt;=0),"WeanAlt2","")
&amp;IFERROR(IF(AND((MA$44-MA46                                                                                     )&gt;(MA$44-MB$44),(MA$44-MA46                                                                                     )&lt;=0),"Join-"    &amp;MA45,""),"")
&amp;IFERROR(IF(AND((MA$44-MA46-INDEX(Sheep!$V$362:$V$369,MA45,1))&gt;(MA$44-MB$44),(MA$44-MA46-INDEX(Sheep!$V$362:$V$369,MA45,1))&lt;=0),"Scan-"  &amp;MA45,""),"")
&amp;IFERROR(IF(AND((MA$44-MA46-150                                                                            )&gt;(MA$44-MB$44),(MA$44-MA46-150                                                                             )&lt;=0),"Birth-" &amp;MA45,""),"")
&amp;IFERROR(IF(AND((MA$44-MA46-150-Sheep!$R$355                                           )&gt;(MA$44-MB$44),(MA$44-MA46-150-Sheep!$R$355                                            )&lt;=0),"Wean-"&amp;MA45,""),"")
&amp;IFERROR(IF(AND((MA$44-MA46-150-Sheep!$R$356                                           )&gt;(MA$44-MB$44),(MA$44-MA46-150-Sheep!$R$356                                            )&lt;=0),"Alt1-"   &amp;MA45,""),"")
&amp;IFERROR(IF(AND((MA$44-MA46-150-Sheep!$R$357                                           )&gt;(MA$44-MB$44),(MA$44-MA46-150-Sheep!$R$357                                            )&lt;=0),"Alt2-"   &amp;MA45,""),"")</f>
        <v/>
      </c>
      <c r="MB47" s="267" t="str">
        <f xml:space="preserve">                    IF(AND((MB$44                                  -Sheep!$N$252                               )&gt;(MB$44-MC$44),(MB$44                                  -Sheep!$N$252                                )&lt;=0),"Born","")
&amp;                   IF(AND((MB$44-Sheep!$R$355-Sheep!$N$252                                )&gt;(MB$44-MC$44),(MB$44-Sheep!$R$355-Sheep!$N$252                                )&lt;=0),"WeanStd","")
&amp;                   IF(AND((MB$44-Sheep!$R$356-Sheep!$N$252                                )&gt;(MB$44-MC$44),(MB$44-Sheep!$R$356-Sheep!$N$252                                )&lt;=0),"WeanAlt1","")
&amp;                   IF(AND((MB$44-Sheep!$R$357-Sheep!$N$252                                )&gt;(MB$44-MC$44),(MB$44-Sheep!$R$357-Sheep!$N$252                                )&lt;=0),"WeanAlt2","")
&amp;IFERROR(IF(AND((MB$44-MB46                                                                                     )&gt;(MB$44-MC$44),(MB$44-MB46                                                                                     )&lt;=0),"Join-"    &amp;MB45,""),"")
&amp;IFERROR(IF(AND((MB$44-MB46-INDEX(Sheep!$V$362:$V$369,MB45,1))&gt;(MB$44-MC$44),(MB$44-MB46-INDEX(Sheep!$V$362:$V$369,MB45,1))&lt;=0),"Scan-"  &amp;MB45,""),"")
&amp;IFERROR(IF(AND((MB$44-MB46-150                                                                            )&gt;(MB$44-MC$44),(MB$44-MB46-150                                                                             )&lt;=0),"Birth-" &amp;MB45,""),"")
&amp;IFERROR(IF(AND((MB$44-MB46-150-Sheep!$R$355                                           )&gt;(MB$44-MC$44),(MB$44-MB46-150-Sheep!$R$355                                            )&lt;=0),"Wean-"&amp;MB45,""),"")
&amp;IFERROR(IF(AND((MB$44-MB46-150-Sheep!$R$356                                           )&gt;(MB$44-MC$44),(MB$44-MB46-150-Sheep!$R$356                                            )&lt;=0),"Alt1-"   &amp;MB45,""),"")
&amp;IFERROR(IF(AND((MB$44-MB46-150-Sheep!$R$357                                           )&gt;(MB$44-MC$44),(MB$44-MB46-150-Sheep!$R$357                                            )&lt;=0),"Alt2-"   &amp;MB45,""),"")</f>
        <v>Birth-6</v>
      </c>
      <c r="MC47" s="267" t="str">
        <f xml:space="preserve">                    IF(AND((MC$44                                  -Sheep!$N$252                               )&gt;(MC$44-MD$44),(MC$44                                  -Sheep!$N$252                                )&lt;=0),"Born","")
&amp;                   IF(AND((MC$44-Sheep!$R$355-Sheep!$N$252                                )&gt;(MC$44-MD$44),(MC$44-Sheep!$R$355-Sheep!$N$252                                )&lt;=0),"WeanStd","")
&amp;                   IF(AND((MC$44-Sheep!$R$356-Sheep!$N$252                                )&gt;(MC$44-MD$44),(MC$44-Sheep!$R$356-Sheep!$N$252                                )&lt;=0),"WeanAlt1","")
&amp;                   IF(AND((MC$44-Sheep!$R$357-Sheep!$N$252                                )&gt;(MC$44-MD$44),(MC$44-Sheep!$R$357-Sheep!$N$252                                )&lt;=0),"WeanAlt2","")
&amp;IFERROR(IF(AND((MC$44-MC46                                                                                     )&gt;(MC$44-MD$44),(MC$44-MC46                                                                                     )&lt;=0),"Join-"    &amp;MC45,""),"")
&amp;IFERROR(IF(AND((MC$44-MC46-INDEX(Sheep!$V$362:$V$369,MC45,1))&gt;(MC$44-MD$44),(MC$44-MC46-INDEX(Sheep!$V$362:$V$369,MC45,1))&lt;=0),"Scan-"  &amp;MC45,""),"")
&amp;IFERROR(IF(AND((MC$44-MC46-150                                                                            )&gt;(MC$44-MD$44),(MC$44-MC46-150                                                                             )&lt;=0),"Birth-" &amp;MC45,""),"")
&amp;IFERROR(IF(AND((MC$44-MC46-150-Sheep!$R$355                                           )&gt;(MC$44-MD$44),(MC$44-MC46-150-Sheep!$R$355                                            )&lt;=0),"Wean-"&amp;MC45,""),"")
&amp;IFERROR(IF(AND((MC$44-MC46-150-Sheep!$R$356                                           )&gt;(MC$44-MD$44),(MC$44-MC46-150-Sheep!$R$356                                            )&lt;=0),"Alt1-"   &amp;MC45,""),"")
&amp;IFERROR(IF(AND((MC$44-MC46-150-Sheep!$R$357                                           )&gt;(MC$44-MD$44),(MC$44-MC46-150-Sheep!$R$357                                            )&lt;=0),"Alt2-"   &amp;MC45,""),"")</f>
        <v/>
      </c>
      <c r="MD47" s="267" t="str">
        <f xml:space="preserve">                    IF(AND((MD$44                                  -Sheep!$N$252                               )&gt;(MD$44-ME$44),(MD$44                                  -Sheep!$N$252                                )&lt;=0),"Born","")
&amp;                   IF(AND((MD$44-Sheep!$R$355-Sheep!$N$252                                )&gt;(MD$44-ME$44),(MD$44-Sheep!$R$355-Sheep!$N$252                                )&lt;=0),"WeanStd","")
&amp;                   IF(AND((MD$44-Sheep!$R$356-Sheep!$N$252                                )&gt;(MD$44-ME$44),(MD$44-Sheep!$R$356-Sheep!$N$252                                )&lt;=0),"WeanAlt1","")
&amp;                   IF(AND((MD$44-Sheep!$R$357-Sheep!$N$252                                )&gt;(MD$44-ME$44),(MD$44-Sheep!$R$357-Sheep!$N$252                                )&lt;=0),"WeanAlt2","")
&amp;IFERROR(IF(AND((MD$44-MD46                                                                                     )&gt;(MD$44-ME$44),(MD$44-MD46                                                                                     )&lt;=0),"Join-"    &amp;MD45,""),"")
&amp;IFERROR(IF(AND((MD$44-MD46-INDEX(Sheep!$V$362:$V$369,MD45,1))&gt;(MD$44-ME$44),(MD$44-MD46-INDEX(Sheep!$V$362:$V$369,MD45,1))&lt;=0),"Scan-"  &amp;MD45,""),"")
&amp;IFERROR(IF(AND((MD$44-MD46-150                                                                            )&gt;(MD$44-ME$44),(MD$44-MD46-150                                                                             )&lt;=0),"Birth-" &amp;MD45,""),"")
&amp;IFERROR(IF(AND((MD$44-MD46-150-Sheep!$R$355                                           )&gt;(MD$44-ME$44),(MD$44-MD46-150-Sheep!$R$355                                            )&lt;=0),"Wean-"&amp;MD45,""),"")
&amp;IFERROR(IF(AND((MD$44-MD46-150-Sheep!$R$356                                           )&gt;(MD$44-ME$44),(MD$44-MD46-150-Sheep!$R$356                                            )&lt;=0),"Alt1-"   &amp;MD45,""),"")
&amp;IFERROR(IF(AND((MD$44-MD46-150-Sheep!$R$357                                           )&gt;(MD$44-ME$44),(MD$44-MD46-150-Sheep!$R$357                                            )&lt;=0),"Alt2-"   &amp;MD45,""),"")</f>
        <v/>
      </c>
      <c r="ME47" s="267" t="str">
        <f xml:space="preserve">                    IF(AND((ME$44                                  -Sheep!$N$252                               )&gt;(ME$44-MF$44),(ME$44                                  -Sheep!$N$252                                )&lt;=0),"Born","")
&amp;                   IF(AND((ME$44-Sheep!$R$355-Sheep!$N$252                                )&gt;(ME$44-MF$44),(ME$44-Sheep!$R$355-Sheep!$N$252                                )&lt;=0),"WeanStd","")
&amp;                   IF(AND((ME$44-Sheep!$R$356-Sheep!$N$252                                )&gt;(ME$44-MF$44),(ME$44-Sheep!$R$356-Sheep!$N$252                                )&lt;=0),"WeanAlt1","")
&amp;                   IF(AND((ME$44-Sheep!$R$357-Sheep!$N$252                                )&gt;(ME$44-MF$44),(ME$44-Sheep!$R$357-Sheep!$N$252                                )&lt;=0),"WeanAlt2","")
&amp;IFERROR(IF(AND((ME$44-ME46                                                                                     )&gt;(ME$44-MF$44),(ME$44-ME46                                                                                     )&lt;=0),"Join-"    &amp;ME45,""),"")
&amp;IFERROR(IF(AND((ME$44-ME46-INDEX(Sheep!$V$362:$V$369,ME45,1))&gt;(ME$44-MF$44),(ME$44-ME46-INDEX(Sheep!$V$362:$V$369,ME45,1))&lt;=0),"Scan-"  &amp;ME45,""),"")
&amp;IFERROR(IF(AND((ME$44-ME46-150                                                                            )&gt;(ME$44-MF$44),(ME$44-ME46-150                                                                             )&lt;=0),"Birth-" &amp;ME45,""),"")
&amp;IFERROR(IF(AND((ME$44-ME46-150-Sheep!$R$355                                           )&gt;(ME$44-MF$44),(ME$44-ME46-150-Sheep!$R$355                                            )&lt;=0),"Wean-"&amp;ME45,""),"")
&amp;IFERROR(IF(AND((ME$44-ME46-150-Sheep!$R$356                                           )&gt;(ME$44-MF$44),(ME$44-ME46-150-Sheep!$R$356                                            )&lt;=0),"Alt1-"   &amp;ME45,""),"")
&amp;IFERROR(IF(AND((ME$44-ME46-150-Sheep!$R$357                                           )&gt;(ME$44-MF$44),(ME$44-ME46-150-Sheep!$R$357                                            )&lt;=0),"Alt2-"   &amp;ME45,""),"")</f>
        <v/>
      </c>
      <c r="MF47" s="267" t="str">
        <f xml:space="preserve">                    IF(AND((MF$44                                  -Sheep!$N$252                               )&gt;(MF$44-MG$44),(MF$44                                  -Sheep!$N$252                                )&lt;=0),"Born","")
&amp;                   IF(AND((MF$44-Sheep!$R$355-Sheep!$N$252                                )&gt;(MF$44-MG$44),(MF$44-Sheep!$R$355-Sheep!$N$252                                )&lt;=0),"WeanStd","")
&amp;                   IF(AND((MF$44-Sheep!$R$356-Sheep!$N$252                                )&gt;(MF$44-MG$44),(MF$44-Sheep!$R$356-Sheep!$N$252                                )&lt;=0),"WeanAlt1","")
&amp;                   IF(AND((MF$44-Sheep!$R$357-Sheep!$N$252                                )&gt;(MF$44-MG$44),(MF$44-Sheep!$R$357-Sheep!$N$252                                )&lt;=0),"WeanAlt2","")
&amp;IFERROR(IF(AND((MF$44-MF46                                                                                     )&gt;(MF$44-MG$44),(MF$44-MF46                                                                                     )&lt;=0),"Join-"    &amp;MF45,""),"")
&amp;IFERROR(IF(AND((MF$44-MF46-INDEX(Sheep!$V$362:$V$369,MF45,1))&gt;(MF$44-MG$44),(MF$44-MF46-INDEX(Sheep!$V$362:$V$369,MF45,1))&lt;=0),"Scan-"  &amp;MF45,""),"")
&amp;IFERROR(IF(AND((MF$44-MF46-150                                                                            )&gt;(MF$44-MG$44),(MF$44-MF46-150                                                                             )&lt;=0),"Birth-" &amp;MF45,""),"")
&amp;IFERROR(IF(AND((MF$44-MF46-150-Sheep!$R$355                                           )&gt;(MF$44-MG$44),(MF$44-MF46-150-Sheep!$R$355                                            )&lt;=0),"Wean-"&amp;MF45,""),"")
&amp;IFERROR(IF(AND((MF$44-MF46-150-Sheep!$R$356                                           )&gt;(MF$44-MG$44),(MF$44-MF46-150-Sheep!$R$356                                            )&lt;=0),"Alt1-"   &amp;MF45,""),"")
&amp;IFERROR(IF(AND((MF$44-MF46-150-Sheep!$R$357                                           )&gt;(MF$44-MG$44),(MF$44-MF46-150-Sheep!$R$357                                            )&lt;=0),"Alt2-"   &amp;MF45,""),"")</f>
        <v/>
      </c>
      <c r="MG47" s="267" t="str">
        <f xml:space="preserve">                    IF(AND((MG$44                                  -Sheep!$N$252                               )&gt;(MG$44-MH$44),(MG$44                                  -Sheep!$N$252                                )&lt;=0),"Born","")
&amp;                   IF(AND((MG$44-Sheep!$R$355-Sheep!$N$252                                )&gt;(MG$44-MH$44),(MG$44-Sheep!$R$355-Sheep!$N$252                                )&lt;=0),"WeanStd","")
&amp;                   IF(AND((MG$44-Sheep!$R$356-Sheep!$N$252                                )&gt;(MG$44-MH$44),(MG$44-Sheep!$R$356-Sheep!$N$252                                )&lt;=0),"WeanAlt1","")
&amp;                   IF(AND((MG$44-Sheep!$R$357-Sheep!$N$252                                )&gt;(MG$44-MH$44),(MG$44-Sheep!$R$357-Sheep!$N$252                                )&lt;=0),"WeanAlt2","")
&amp;IFERROR(IF(AND((MG$44-MG46                                                                                     )&gt;(MG$44-MH$44),(MG$44-MG46                                                                                     )&lt;=0),"Join-"    &amp;MG45,""),"")
&amp;IFERROR(IF(AND((MG$44-MG46-INDEX(Sheep!$V$362:$V$369,MG45,1))&gt;(MG$44-MH$44),(MG$44-MG46-INDEX(Sheep!$V$362:$V$369,MG45,1))&lt;=0),"Scan-"  &amp;MG45,""),"")
&amp;IFERROR(IF(AND((MG$44-MG46-150                                                                            )&gt;(MG$44-MH$44),(MG$44-MG46-150                                                                             )&lt;=0),"Birth-" &amp;MG45,""),"")
&amp;IFERROR(IF(AND((MG$44-MG46-150-Sheep!$R$355                                           )&gt;(MG$44-MH$44),(MG$44-MG46-150-Sheep!$R$355                                            )&lt;=0),"Wean-"&amp;MG45,""),"")
&amp;IFERROR(IF(AND((MG$44-MG46-150-Sheep!$R$356                                           )&gt;(MG$44-MH$44),(MG$44-MG46-150-Sheep!$R$356                                            )&lt;=0),"Alt1-"   &amp;MG45,""),"")
&amp;IFERROR(IF(AND((MG$44-MG46-150-Sheep!$R$357                                           )&gt;(MG$44-MH$44),(MG$44-MG46-150-Sheep!$R$357                                            )&lt;=0),"Alt2-"   &amp;MG45,""),"")</f>
        <v/>
      </c>
      <c r="MH47" s="267" t="str">
        <f xml:space="preserve">                    IF(AND((MH$44                                  -Sheep!$N$252                               )&gt;(MH$44-MI$44),(MH$44                                  -Sheep!$N$252                                )&lt;=0),"Born","")
&amp;                   IF(AND((MH$44-Sheep!$R$355-Sheep!$N$252                                )&gt;(MH$44-MI$44),(MH$44-Sheep!$R$355-Sheep!$N$252                                )&lt;=0),"WeanStd","")
&amp;                   IF(AND((MH$44-Sheep!$R$356-Sheep!$N$252                                )&gt;(MH$44-MI$44),(MH$44-Sheep!$R$356-Sheep!$N$252                                )&lt;=0),"WeanAlt1","")
&amp;                   IF(AND((MH$44-Sheep!$R$357-Sheep!$N$252                                )&gt;(MH$44-MI$44),(MH$44-Sheep!$R$357-Sheep!$N$252                                )&lt;=0),"WeanAlt2","")
&amp;IFERROR(IF(AND((MH$44-MH46                                                                                     )&gt;(MH$44-MI$44),(MH$44-MH46                                                                                     )&lt;=0),"Join-"    &amp;MH45,""),"")
&amp;IFERROR(IF(AND((MH$44-MH46-INDEX(Sheep!$V$362:$V$369,MH45,1))&gt;(MH$44-MI$44),(MH$44-MH46-INDEX(Sheep!$V$362:$V$369,MH45,1))&lt;=0),"Scan-"  &amp;MH45,""),"")
&amp;IFERROR(IF(AND((MH$44-MH46-150                                                                            )&gt;(MH$44-MI$44),(MH$44-MH46-150                                                                             )&lt;=0),"Birth-" &amp;MH45,""),"")
&amp;IFERROR(IF(AND((MH$44-MH46-150-Sheep!$R$355                                           )&gt;(MH$44-MI$44),(MH$44-MH46-150-Sheep!$R$355                                            )&lt;=0),"Wean-"&amp;MH45,""),"")
&amp;IFERROR(IF(AND((MH$44-MH46-150-Sheep!$R$356                                           )&gt;(MH$44-MI$44),(MH$44-MH46-150-Sheep!$R$356                                            )&lt;=0),"Alt1-"   &amp;MH45,""),"")
&amp;IFERROR(IF(AND((MH$44-MH46-150-Sheep!$R$357                                           )&gt;(MH$44-MI$44),(MH$44-MH46-150-Sheep!$R$357                                            )&lt;=0),"Alt2-"   &amp;MH45,""),"")</f>
        <v/>
      </c>
      <c r="MI47" s="267" t="str">
        <f xml:space="preserve">                    IF(AND((MI$44                                  -Sheep!$N$252                               )&gt;(MI$44-MJ$44),(MI$44                                  -Sheep!$N$252                                )&lt;=0),"Born","")
&amp;                   IF(AND((MI$44-Sheep!$R$355-Sheep!$N$252                                )&gt;(MI$44-MJ$44),(MI$44-Sheep!$R$355-Sheep!$N$252                                )&lt;=0),"WeanStd","")
&amp;                   IF(AND((MI$44-Sheep!$R$356-Sheep!$N$252                                )&gt;(MI$44-MJ$44),(MI$44-Sheep!$R$356-Sheep!$N$252                                )&lt;=0),"WeanAlt1","")
&amp;                   IF(AND((MI$44-Sheep!$R$357-Sheep!$N$252                                )&gt;(MI$44-MJ$44),(MI$44-Sheep!$R$357-Sheep!$N$252                                )&lt;=0),"WeanAlt2","")
&amp;IFERROR(IF(AND((MI$44-MI46                                                                                     )&gt;(MI$44-MJ$44),(MI$44-MI46                                                                                     )&lt;=0),"Join-"    &amp;MI45,""),"")
&amp;IFERROR(IF(AND((MI$44-MI46-INDEX(Sheep!$V$362:$V$369,MI45,1))&gt;(MI$44-MJ$44),(MI$44-MI46-INDEX(Sheep!$V$362:$V$369,MI45,1))&lt;=0),"Scan-"  &amp;MI45,""),"")
&amp;IFERROR(IF(AND((MI$44-MI46-150                                                                            )&gt;(MI$44-MJ$44),(MI$44-MI46-150                                                                             )&lt;=0),"Birth-" &amp;MI45,""),"")
&amp;IFERROR(IF(AND((MI$44-MI46-150-Sheep!$R$355                                           )&gt;(MI$44-MJ$44),(MI$44-MI46-150-Sheep!$R$355                                            )&lt;=0),"Wean-"&amp;MI45,""),"")
&amp;IFERROR(IF(AND((MI$44-MI46-150-Sheep!$R$356                                           )&gt;(MI$44-MJ$44),(MI$44-MI46-150-Sheep!$R$356                                            )&lt;=0),"Alt1-"   &amp;MI45,""),"")
&amp;IFERROR(IF(AND((MI$44-MI46-150-Sheep!$R$357                                           )&gt;(MI$44-MJ$44),(MI$44-MI46-150-Sheep!$R$357                                            )&lt;=0),"Alt2-"   &amp;MI45,""),"")</f>
        <v/>
      </c>
      <c r="MJ47" s="267" t="str">
        <f xml:space="preserve">                    IF(AND((MJ$44                                  -Sheep!$N$252                               )&gt;(MJ$44-MK$44),(MJ$44                                  -Sheep!$N$252                                )&lt;=0),"Born","")
&amp;                   IF(AND((MJ$44-Sheep!$R$355-Sheep!$N$252                                )&gt;(MJ$44-MK$44),(MJ$44-Sheep!$R$355-Sheep!$N$252                                )&lt;=0),"WeanStd","")
&amp;                   IF(AND((MJ$44-Sheep!$R$356-Sheep!$N$252                                )&gt;(MJ$44-MK$44),(MJ$44-Sheep!$R$356-Sheep!$N$252                                )&lt;=0),"WeanAlt1","")
&amp;                   IF(AND((MJ$44-Sheep!$R$357-Sheep!$N$252                                )&gt;(MJ$44-MK$44),(MJ$44-Sheep!$R$357-Sheep!$N$252                                )&lt;=0),"WeanAlt2","")
&amp;IFERROR(IF(AND((MJ$44-MJ46                                                                                     )&gt;(MJ$44-MK$44),(MJ$44-MJ46                                                                                     )&lt;=0),"Join-"    &amp;MJ45,""),"")
&amp;IFERROR(IF(AND((MJ$44-MJ46-INDEX(Sheep!$V$362:$V$369,MJ45,1))&gt;(MJ$44-MK$44),(MJ$44-MJ46-INDEX(Sheep!$V$362:$V$369,MJ45,1))&lt;=0),"Scan-"  &amp;MJ45,""),"")
&amp;IFERROR(IF(AND((MJ$44-MJ46-150                                                                            )&gt;(MJ$44-MK$44),(MJ$44-MJ46-150                                                                             )&lt;=0),"Birth-" &amp;MJ45,""),"")
&amp;IFERROR(IF(AND((MJ$44-MJ46-150-Sheep!$R$355                                           )&gt;(MJ$44-MK$44),(MJ$44-MJ46-150-Sheep!$R$355                                            )&lt;=0),"Wean-"&amp;MJ45,""),"")
&amp;IFERROR(IF(AND((MJ$44-MJ46-150-Sheep!$R$356                                           )&gt;(MJ$44-MK$44),(MJ$44-MJ46-150-Sheep!$R$356                                            )&lt;=0),"Alt1-"   &amp;MJ45,""),"")
&amp;IFERROR(IF(AND((MJ$44-MJ46-150-Sheep!$R$357                                           )&gt;(MJ$44-MK$44),(MJ$44-MJ46-150-Sheep!$R$357                                            )&lt;=0),"Alt2-"   &amp;MJ45,""),"")</f>
        <v/>
      </c>
      <c r="MK47" s="267" t="str">
        <f xml:space="preserve">                    IF(AND((MK$44                                  -Sheep!$N$252                               )&gt;(MK$44-ML$44),(MK$44                                  -Sheep!$N$252                                )&lt;=0),"Born","")
&amp;                   IF(AND((MK$44-Sheep!$R$355-Sheep!$N$252                                )&gt;(MK$44-ML$44),(MK$44-Sheep!$R$355-Sheep!$N$252                                )&lt;=0),"WeanStd","")
&amp;                   IF(AND((MK$44-Sheep!$R$356-Sheep!$N$252                                )&gt;(MK$44-ML$44),(MK$44-Sheep!$R$356-Sheep!$N$252                                )&lt;=0),"WeanAlt1","")
&amp;                   IF(AND((MK$44-Sheep!$R$357-Sheep!$N$252                                )&gt;(MK$44-ML$44),(MK$44-Sheep!$R$357-Sheep!$N$252                                )&lt;=0),"WeanAlt2","")
&amp;IFERROR(IF(AND((MK$44-MK46                                                                                     )&gt;(MK$44-ML$44),(MK$44-MK46                                                                                     )&lt;=0),"Join-"    &amp;MK45,""),"")
&amp;IFERROR(IF(AND((MK$44-MK46-INDEX(Sheep!$V$362:$V$369,MK45,1))&gt;(MK$44-ML$44),(MK$44-MK46-INDEX(Sheep!$V$362:$V$369,MK45,1))&lt;=0),"Scan-"  &amp;MK45,""),"")
&amp;IFERROR(IF(AND((MK$44-MK46-150                                                                            )&gt;(MK$44-ML$44),(MK$44-MK46-150                                                                             )&lt;=0),"Birth-" &amp;MK45,""),"")
&amp;IFERROR(IF(AND((MK$44-MK46-150-Sheep!$R$355                                           )&gt;(MK$44-ML$44),(MK$44-MK46-150-Sheep!$R$355                                            )&lt;=0),"Wean-"&amp;MK45,""),"")
&amp;IFERROR(IF(AND((MK$44-MK46-150-Sheep!$R$356                                           )&gt;(MK$44-ML$44),(MK$44-MK46-150-Sheep!$R$356                                            )&lt;=0),"Alt1-"   &amp;MK45,""),"")
&amp;IFERROR(IF(AND((MK$44-MK46-150-Sheep!$R$357                                           )&gt;(MK$44-ML$44),(MK$44-MK46-150-Sheep!$R$357                                            )&lt;=0),"Alt2-"   &amp;MK45,""),"")</f>
        <v/>
      </c>
      <c r="ML47" s="267" t="str">
        <f xml:space="preserve">                    IF(AND((ML$44                                  -Sheep!$N$252                               )&gt;(ML$44-MM$44),(ML$44                                  -Sheep!$N$252                                )&lt;=0),"Born","")
&amp;                   IF(AND((ML$44-Sheep!$R$355-Sheep!$N$252                                )&gt;(ML$44-MM$44),(ML$44-Sheep!$R$355-Sheep!$N$252                                )&lt;=0),"WeanStd","")
&amp;                   IF(AND((ML$44-Sheep!$R$356-Sheep!$N$252                                )&gt;(ML$44-MM$44),(ML$44-Sheep!$R$356-Sheep!$N$252                                )&lt;=0),"WeanAlt1","")
&amp;                   IF(AND((ML$44-Sheep!$R$357-Sheep!$N$252                                )&gt;(ML$44-MM$44),(ML$44-Sheep!$R$357-Sheep!$N$252                                )&lt;=0),"WeanAlt2","")
&amp;IFERROR(IF(AND((ML$44-ML46                                                                                     )&gt;(ML$44-MM$44),(ML$44-ML46                                                                                     )&lt;=0),"Join-"    &amp;ML45,""),"")
&amp;IFERROR(IF(AND((ML$44-ML46-INDEX(Sheep!$V$362:$V$369,ML45,1))&gt;(ML$44-MM$44),(ML$44-ML46-INDEX(Sheep!$V$362:$V$369,ML45,1))&lt;=0),"Scan-"  &amp;ML45,""),"")
&amp;IFERROR(IF(AND((ML$44-ML46-150                                                                            )&gt;(ML$44-MM$44),(ML$44-ML46-150                                                                             )&lt;=0),"Birth-" &amp;ML45,""),"")
&amp;IFERROR(IF(AND((ML$44-ML46-150-Sheep!$R$355                                           )&gt;(ML$44-MM$44),(ML$44-ML46-150-Sheep!$R$355                                            )&lt;=0),"Wean-"&amp;ML45,""),"")
&amp;IFERROR(IF(AND((ML$44-ML46-150-Sheep!$R$356                                           )&gt;(ML$44-MM$44),(ML$44-ML46-150-Sheep!$R$356                                            )&lt;=0),"Alt1-"   &amp;ML45,""),"")
&amp;IFERROR(IF(AND((ML$44-ML46-150-Sheep!$R$357                                           )&gt;(ML$44-MM$44),(ML$44-ML46-150-Sheep!$R$357                                            )&lt;=0),"Alt2-"   &amp;ML45,""),"")</f>
        <v/>
      </c>
      <c r="MM47" s="267" t="str">
        <f xml:space="preserve">                    IF(AND((MM$44                                  -Sheep!$N$252                               )&gt;(MM$44-MN$44),(MM$44                                  -Sheep!$N$252                                )&lt;=0),"Born","")
&amp;                   IF(AND((MM$44-Sheep!$R$355-Sheep!$N$252                                )&gt;(MM$44-MN$44),(MM$44-Sheep!$R$355-Sheep!$N$252                                )&lt;=0),"WeanStd","")
&amp;                   IF(AND((MM$44-Sheep!$R$356-Sheep!$N$252                                )&gt;(MM$44-MN$44),(MM$44-Sheep!$R$356-Sheep!$N$252                                )&lt;=0),"WeanAlt1","")
&amp;                   IF(AND((MM$44-Sheep!$R$357-Sheep!$N$252                                )&gt;(MM$44-MN$44),(MM$44-Sheep!$R$357-Sheep!$N$252                                )&lt;=0),"WeanAlt2","")
&amp;IFERROR(IF(AND((MM$44-MM46                                                                                     )&gt;(MM$44-MN$44),(MM$44-MM46                                                                                     )&lt;=0),"Join-"    &amp;MM45,""),"")
&amp;IFERROR(IF(AND((MM$44-MM46-INDEX(Sheep!$V$362:$V$369,MM45,1))&gt;(MM$44-MN$44),(MM$44-MM46-INDEX(Sheep!$V$362:$V$369,MM45,1))&lt;=0),"Scan-"  &amp;MM45,""),"")
&amp;IFERROR(IF(AND((MM$44-MM46-150                                                                            )&gt;(MM$44-MN$44),(MM$44-MM46-150                                                                             )&lt;=0),"Birth-" &amp;MM45,""),"")
&amp;IFERROR(IF(AND((MM$44-MM46-150-Sheep!$R$355                                           )&gt;(MM$44-MN$44),(MM$44-MM46-150-Sheep!$R$355                                            )&lt;=0),"Wean-"&amp;MM45,""),"")
&amp;IFERROR(IF(AND((MM$44-MM46-150-Sheep!$R$356                                           )&gt;(MM$44-MN$44),(MM$44-MM46-150-Sheep!$R$356                                            )&lt;=0),"Alt1-"   &amp;MM45,""),"")
&amp;IFERROR(IF(AND((MM$44-MM46-150-Sheep!$R$357                                           )&gt;(MM$44-MN$44),(MM$44-MM46-150-Sheep!$R$357                                            )&lt;=0),"Alt2-"   &amp;MM45,""),"")</f>
        <v/>
      </c>
      <c r="MN47" s="267" t="str">
        <f xml:space="preserve">                    IF(AND((MN$44                                  -Sheep!$N$252                               )&gt;(MN$44-MO$44),(MN$44                                  -Sheep!$N$252                                )&lt;=0),"Born","")
&amp;                   IF(AND((MN$44-Sheep!$R$355-Sheep!$N$252                                )&gt;(MN$44-MO$44),(MN$44-Sheep!$R$355-Sheep!$N$252                                )&lt;=0),"WeanStd","")
&amp;                   IF(AND((MN$44-Sheep!$R$356-Sheep!$N$252                                )&gt;(MN$44-MO$44),(MN$44-Sheep!$R$356-Sheep!$N$252                                )&lt;=0),"WeanAlt1","")
&amp;                   IF(AND((MN$44-Sheep!$R$357-Sheep!$N$252                                )&gt;(MN$44-MO$44),(MN$44-Sheep!$R$357-Sheep!$N$252                                )&lt;=0),"WeanAlt2","")
&amp;IFERROR(IF(AND((MN$44-MN46                                                                                     )&gt;(MN$44-MO$44),(MN$44-MN46                                                                                     )&lt;=0),"Join-"    &amp;MN45,""),"")
&amp;IFERROR(IF(AND((MN$44-MN46-INDEX(Sheep!$V$362:$V$369,MN45,1))&gt;(MN$44-MO$44),(MN$44-MN46-INDEX(Sheep!$V$362:$V$369,MN45,1))&lt;=0),"Scan-"  &amp;MN45,""),"")
&amp;IFERROR(IF(AND((MN$44-MN46-150                                                                            )&gt;(MN$44-MO$44),(MN$44-MN46-150                                                                             )&lt;=0),"Birth-" &amp;MN45,""),"")
&amp;IFERROR(IF(AND((MN$44-MN46-150-Sheep!$R$355                                           )&gt;(MN$44-MO$44),(MN$44-MN46-150-Sheep!$R$355                                            )&lt;=0),"Wean-"&amp;MN45,""),"")
&amp;IFERROR(IF(AND((MN$44-MN46-150-Sheep!$R$356                                           )&gt;(MN$44-MO$44),(MN$44-MN46-150-Sheep!$R$356                                            )&lt;=0),"Alt1-"   &amp;MN45,""),"")
&amp;IFERROR(IF(AND((MN$44-MN46-150-Sheep!$R$357                                           )&gt;(MN$44-MO$44),(MN$44-MN46-150-Sheep!$R$357                                            )&lt;=0),"Alt2-"   &amp;MN45,""),"")</f>
        <v/>
      </c>
      <c r="MO47" s="267" t="str">
        <f xml:space="preserve">                    IF(AND((MO$44                                  -Sheep!$N$252                               )&gt;(MO$44-MP$44),(MO$44                                  -Sheep!$N$252                                )&lt;=0),"Born","")
&amp;                   IF(AND((MO$44-Sheep!$R$355-Sheep!$N$252                                )&gt;(MO$44-MP$44),(MO$44-Sheep!$R$355-Sheep!$N$252                                )&lt;=0),"WeanStd","")
&amp;                   IF(AND((MO$44-Sheep!$R$356-Sheep!$N$252                                )&gt;(MO$44-MP$44),(MO$44-Sheep!$R$356-Sheep!$N$252                                )&lt;=0),"WeanAlt1","")
&amp;                   IF(AND((MO$44-Sheep!$R$357-Sheep!$N$252                                )&gt;(MO$44-MP$44),(MO$44-Sheep!$R$357-Sheep!$N$252                                )&lt;=0),"WeanAlt2","")
&amp;IFERROR(IF(AND((MO$44-MO46                                                                                     )&gt;(MO$44-MP$44),(MO$44-MO46                                                                                     )&lt;=0),"Join-"    &amp;MO45,""),"")
&amp;IFERROR(IF(AND((MO$44-MO46-INDEX(Sheep!$V$362:$V$369,MO45,1))&gt;(MO$44-MP$44),(MO$44-MO46-INDEX(Sheep!$V$362:$V$369,MO45,1))&lt;=0),"Scan-"  &amp;MO45,""),"")
&amp;IFERROR(IF(AND((MO$44-MO46-150                                                                            )&gt;(MO$44-MP$44),(MO$44-MO46-150                                                                             )&lt;=0),"Birth-" &amp;MO45,""),"")
&amp;IFERROR(IF(AND((MO$44-MO46-150-Sheep!$R$355                                           )&gt;(MO$44-MP$44),(MO$44-MO46-150-Sheep!$R$355                                            )&lt;=0),"Wean-"&amp;MO45,""),"")
&amp;IFERROR(IF(AND((MO$44-MO46-150-Sheep!$R$356                                           )&gt;(MO$44-MP$44),(MO$44-MO46-150-Sheep!$R$356                                            )&lt;=0),"Alt1-"   &amp;MO45,""),"")
&amp;IFERROR(IF(AND((MO$44-MO46-150-Sheep!$R$357                                           )&gt;(MO$44-MP$44),(MO$44-MO46-150-Sheep!$R$357                                            )&lt;=0),"Alt2-"   &amp;MO45,""),"")</f>
        <v>Wean-6</v>
      </c>
      <c r="MP47" s="267" t="str">
        <f xml:space="preserve">                    IF(AND((MP$44                                  -Sheep!$N$252                               )&gt;(MP$44-MQ$44),(MP$44                                  -Sheep!$N$252                                )&lt;=0),"Born","")
&amp;                   IF(AND((MP$44-Sheep!$R$355-Sheep!$N$252                                )&gt;(MP$44-MQ$44),(MP$44-Sheep!$R$355-Sheep!$N$252                                )&lt;=0),"WeanStd","")
&amp;                   IF(AND((MP$44-Sheep!$R$356-Sheep!$N$252                                )&gt;(MP$44-MQ$44),(MP$44-Sheep!$R$356-Sheep!$N$252                                )&lt;=0),"WeanAlt1","")
&amp;                   IF(AND((MP$44-Sheep!$R$357-Sheep!$N$252                                )&gt;(MP$44-MQ$44),(MP$44-Sheep!$R$357-Sheep!$N$252                                )&lt;=0),"WeanAlt2","")
&amp;IFERROR(IF(AND((MP$44-MP46                                                                                     )&gt;(MP$44-MQ$44),(MP$44-MP46                                                                                     )&lt;=0),"Join-"    &amp;MP45,""),"")
&amp;IFERROR(IF(AND((MP$44-MP46-INDEX(Sheep!$V$362:$V$369,MP45,1))&gt;(MP$44-MQ$44),(MP$44-MP46-INDEX(Sheep!$V$362:$V$369,MP45,1))&lt;=0),"Scan-"  &amp;MP45,""),"")
&amp;IFERROR(IF(AND((MP$44-MP46-150                                                                            )&gt;(MP$44-MQ$44),(MP$44-MP46-150                                                                             )&lt;=0),"Birth-" &amp;MP45,""),"")
&amp;IFERROR(IF(AND((MP$44-MP46-150-Sheep!$R$355                                           )&gt;(MP$44-MQ$44),(MP$44-MP46-150-Sheep!$R$355                                            )&lt;=0),"Wean-"&amp;MP45,""),"")
&amp;IFERROR(IF(AND((MP$44-MP46-150-Sheep!$R$356                                           )&gt;(MP$44-MQ$44),(MP$44-MP46-150-Sheep!$R$356                                            )&lt;=0),"Alt1-"   &amp;MP45,""),"")
&amp;IFERROR(IF(AND((MP$44-MP46-150-Sheep!$R$357                                           )&gt;(MP$44-MQ$44),(MP$44-MP46-150-Sheep!$R$357                                            )&lt;=0),"Alt2-"   &amp;MP45,""),"")</f>
        <v/>
      </c>
      <c r="MQ47" s="267" t="str">
        <f xml:space="preserve">                    IF(AND((MQ$44                                  -Sheep!$N$252                               )&gt;(MQ$44-MR$44),(MQ$44                                  -Sheep!$N$252                                )&lt;=0),"Born","")
&amp;                   IF(AND((MQ$44-Sheep!$R$355-Sheep!$N$252                                )&gt;(MQ$44-MR$44),(MQ$44-Sheep!$R$355-Sheep!$N$252                                )&lt;=0),"WeanStd","")
&amp;                   IF(AND((MQ$44-Sheep!$R$356-Sheep!$N$252                                )&gt;(MQ$44-MR$44),(MQ$44-Sheep!$R$356-Sheep!$N$252                                )&lt;=0),"WeanAlt1","")
&amp;                   IF(AND((MQ$44-Sheep!$R$357-Sheep!$N$252                                )&gt;(MQ$44-MR$44),(MQ$44-Sheep!$R$357-Sheep!$N$252                                )&lt;=0),"WeanAlt2","")
&amp;IFERROR(IF(AND((MQ$44-MQ46                                                                                     )&gt;(MQ$44-MR$44),(MQ$44-MQ46                                                                                     )&lt;=0),"Join-"    &amp;MQ45,""),"")
&amp;IFERROR(IF(AND((MQ$44-MQ46-INDEX(Sheep!$V$362:$V$369,MQ45,1))&gt;(MQ$44-MR$44),(MQ$44-MQ46-INDEX(Sheep!$V$362:$V$369,MQ45,1))&lt;=0),"Scan-"  &amp;MQ45,""),"")
&amp;IFERROR(IF(AND((MQ$44-MQ46-150                                                                            )&gt;(MQ$44-MR$44),(MQ$44-MQ46-150                                                                             )&lt;=0),"Birth-" &amp;MQ45,""),"")
&amp;IFERROR(IF(AND((MQ$44-MQ46-150-Sheep!$R$355                                           )&gt;(MQ$44-MR$44),(MQ$44-MQ46-150-Sheep!$R$355                                            )&lt;=0),"Wean-"&amp;MQ45,""),"")
&amp;IFERROR(IF(AND((MQ$44-MQ46-150-Sheep!$R$356                                           )&gt;(MQ$44-MR$44),(MQ$44-MQ46-150-Sheep!$R$356                                            )&lt;=0),"Alt1-"   &amp;MQ45,""),"")
&amp;IFERROR(IF(AND((MQ$44-MQ46-150-Sheep!$R$357                                           )&gt;(MQ$44-MR$44),(MQ$44-MQ46-150-Sheep!$R$357                                            )&lt;=0),"Alt2-"   &amp;MQ45,""),"")</f>
        <v/>
      </c>
      <c r="MR47" s="267" t="str">
        <f xml:space="preserve">                    IF(AND((MR$44                                  -Sheep!$N$252                               )&gt;(MR$44-MS$44),(MR$44                                  -Sheep!$N$252                                )&lt;=0),"Born","")
&amp;                   IF(AND((MR$44-Sheep!$R$355-Sheep!$N$252                                )&gt;(MR$44-MS$44),(MR$44-Sheep!$R$355-Sheep!$N$252                                )&lt;=0),"WeanStd","")
&amp;                   IF(AND((MR$44-Sheep!$R$356-Sheep!$N$252                                )&gt;(MR$44-MS$44),(MR$44-Sheep!$R$356-Sheep!$N$252                                )&lt;=0),"WeanAlt1","")
&amp;                   IF(AND((MR$44-Sheep!$R$357-Sheep!$N$252                                )&gt;(MR$44-MS$44),(MR$44-Sheep!$R$357-Sheep!$N$252                                )&lt;=0),"WeanAlt2","")
&amp;IFERROR(IF(AND((MR$44-MR46                                                                                     )&gt;(MR$44-MS$44),(MR$44-MR46                                                                                     )&lt;=0),"Join-"    &amp;MR45,""),"")
&amp;IFERROR(IF(AND((MR$44-MR46-INDEX(Sheep!$V$362:$V$369,MR45,1))&gt;(MR$44-MS$44),(MR$44-MR46-INDEX(Sheep!$V$362:$V$369,MR45,1))&lt;=0),"Scan-"  &amp;MR45,""),"")
&amp;IFERROR(IF(AND((MR$44-MR46-150                                                                            )&gt;(MR$44-MS$44),(MR$44-MR46-150                                                                             )&lt;=0),"Birth-" &amp;MR45,""),"")
&amp;IFERROR(IF(AND((MR$44-MR46-150-Sheep!$R$355                                           )&gt;(MR$44-MS$44),(MR$44-MR46-150-Sheep!$R$355                                            )&lt;=0),"Wean-"&amp;MR45,""),"")
&amp;IFERROR(IF(AND((MR$44-MR46-150-Sheep!$R$356                                           )&gt;(MR$44-MS$44),(MR$44-MR46-150-Sheep!$R$356                                            )&lt;=0),"Alt1-"   &amp;MR45,""),"")
&amp;IFERROR(IF(AND((MR$44-MR46-150-Sheep!$R$357                                           )&gt;(MR$44-MS$44),(MR$44-MR46-150-Sheep!$R$357                                            )&lt;=0),"Alt2-"   &amp;MR45,""),"")</f>
        <v/>
      </c>
      <c r="MS47" s="267" t="str">
        <f xml:space="preserve">                    IF(AND((MS$44                                  -Sheep!$N$252                               )&gt;(MS$44-MT$44),(MS$44                                  -Sheep!$N$252                                )&lt;=0),"Born","")
&amp;                   IF(AND((MS$44-Sheep!$R$355-Sheep!$N$252                                )&gt;(MS$44-MT$44),(MS$44-Sheep!$R$355-Sheep!$N$252                                )&lt;=0),"WeanStd","")
&amp;                   IF(AND((MS$44-Sheep!$R$356-Sheep!$N$252                                )&gt;(MS$44-MT$44),(MS$44-Sheep!$R$356-Sheep!$N$252                                )&lt;=0),"WeanAlt1","")
&amp;                   IF(AND((MS$44-Sheep!$R$357-Sheep!$N$252                                )&gt;(MS$44-MT$44),(MS$44-Sheep!$R$357-Sheep!$N$252                                )&lt;=0),"WeanAlt2","")
&amp;IFERROR(IF(AND((MS$44-MS46                                                                                     )&gt;(MS$44-MT$44),(MS$44-MS46                                                                                     )&lt;=0),"Join-"    &amp;MS45,""),"")
&amp;IFERROR(IF(AND((MS$44-MS46-INDEX(Sheep!$V$362:$V$369,MS45,1))&gt;(MS$44-MT$44),(MS$44-MS46-INDEX(Sheep!$V$362:$V$369,MS45,1))&lt;=0),"Scan-"  &amp;MS45,""),"")
&amp;IFERROR(IF(AND((MS$44-MS46-150                                                                            )&gt;(MS$44-MT$44),(MS$44-MS46-150                                                                             )&lt;=0),"Birth-" &amp;MS45,""),"")
&amp;IFERROR(IF(AND((MS$44-MS46-150-Sheep!$R$355                                           )&gt;(MS$44-MT$44),(MS$44-MS46-150-Sheep!$R$355                                            )&lt;=0),"Wean-"&amp;MS45,""),"")
&amp;IFERROR(IF(AND((MS$44-MS46-150-Sheep!$R$356                                           )&gt;(MS$44-MT$44),(MS$44-MS46-150-Sheep!$R$356                                            )&lt;=0),"Alt1-"   &amp;MS45,""),"")
&amp;IFERROR(IF(AND((MS$44-MS46-150-Sheep!$R$357                                           )&gt;(MS$44-MT$44),(MS$44-MS46-150-Sheep!$R$357                                            )&lt;=0),"Alt2-"   &amp;MS45,""),"")</f>
        <v>Alt1-6</v>
      </c>
      <c r="MT47" s="267" t="str">
        <f xml:space="preserve">                    IF(AND((MT$44                                  -Sheep!$N$252                               )&gt;(MT$44-MU$44),(MT$44                                  -Sheep!$N$252                                )&lt;=0),"Born","")
&amp;                   IF(AND((MT$44-Sheep!$R$355-Sheep!$N$252                                )&gt;(MT$44-MU$44),(MT$44-Sheep!$R$355-Sheep!$N$252                                )&lt;=0),"WeanStd","")
&amp;                   IF(AND((MT$44-Sheep!$R$356-Sheep!$N$252                                )&gt;(MT$44-MU$44),(MT$44-Sheep!$R$356-Sheep!$N$252                                )&lt;=0),"WeanAlt1","")
&amp;                   IF(AND((MT$44-Sheep!$R$357-Sheep!$N$252                                )&gt;(MT$44-MU$44),(MT$44-Sheep!$R$357-Sheep!$N$252                                )&lt;=0),"WeanAlt2","")
&amp;IFERROR(IF(AND((MT$44-MT46                                                                                     )&gt;(MT$44-MU$44),(MT$44-MT46                                                                                     )&lt;=0),"Join-"    &amp;MT45,""),"")
&amp;IFERROR(IF(AND((MT$44-MT46-INDEX(Sheep!$V$362:$V$369,MT45,1))&gt;(MT$44-MU$44),(MT$44-MT46-INDEX(Sheep!$V$362:$V$369,MT45,1))&lt;=0),"Scan-"  &amp;MT45,""),"")
&amp;IFERROR(IF(AND((MT$44-MT46-150                                                                            )&gt;(MT$44-MU$44),(MT$44-MT46-150                                                                             )&lt;=0),"Birth-" &amp;MT45,""),"")
&amp;IFERROR(IF(AND((MT$44-MT46-150-Sheep!$R$355                                           )&gt;(MT$44-MU$44),(MT$44-MT46-150-Sheep!$R$355                                            )&lt;=0),"Wean-"&amp;MT45,""),"")
&amp;IFERROR(IF(AND((MT$44-MT46-150-Sheep!$R$356                                           )&gt;(MT$44-MU$44),(MT$44-MT46-150-Sheep!$R$356                                            )&lt;=0),"Alt1-"   &amp;MT45,""),"")
&amp;IFERROR(IF(AND((MT$44-MT46-150-Sheep!$R$357                                           )&gt;(MT$44-MU$44),(MT$44-MT46-150-Sheep!$R$357                                            )&lt;=0),"Alt2-"   &amp;MT45,""),"")</f>
        <v/>
      </c>
      <c r="MU47" s="267" t="str">
        <f xml:space="preserve">                    IF(AND((MU$44                                  -Sheep!$N$252                               )&gt;(MU$44-MV$44),(MU$44                                  -Sheep!$N$252                                )&lt;=0),"Born","")
&amp;                   IF(AND((MU$44-Sheep!$R$355-Sheep!$N$252                                )&gt;(MU$44-MV$44),(MU$44-Sheep!$R$355-Sheep!$N$252                                )&lt;=0),"WeanStd","")
&amp;                   IF(AND((MU$44-Sheep!$R$356-Sheep!$N$252                                )&gt;(MU$44-MV$44),(MU$44-Sheep!$R$356-Sheep!$N$252                                )&lt;=0),"WeanAlt1","")
&amp;                   IF(AND((MU$44-Sheep!$R$357-Sheep!$N$252                                )&gt;(MU$44-MV$44),(MU$44-Sheep!$R$357-Sheep!$N$252                                )&lt;=0),"WeanAlt2","")
&amp;IFERROR(IF(AND((MU$44-MU46                                                                                     )&gt;(MU$44-MV$44),(MU$44-MU46                                                                                     )&lt;=0),"Join-"    &amp;MU45,""),"")
&amp;IFERROR(IF(AND((MU$44-MU46-INDEX(Sheep!$V$362:$V$369,MU45,1))&gt;(MU$44-MV$44),(MU$44-MU46-INDEX(Sheep!$V$362:$V$369,MU45,1))&lt;=0),"Scan-"  &amp;MU45,""),"")
&amp;IFERROR(IF(AND((MU$44-MU46-150                                                                            )&gt;(MU$44-MV$44),(MU$44-MU46-150                                                                             )&lt;=0),"Birth-" &amp;MU45,""),"")
&amp;IFERROR(IF(AND((MU$44-MU46-150-Sheep!$R$355                                           )&gt;(MU$44-MV$44),(MU$44-MU46-150-Sheep!$R$355                                            )&lt;=0),"Wean-"&amp;MU45,""),"")
&amp;IFERROR(IF(AND((MU$44-MU46-150-Sheep!$R$356                                           )&gt;(MU$44-MV$44),(MU$44-MU46-150-Sheep!$R$356                                            )&lt;=0),"Alt1-"   &amp;MU45,""),"")
&amp;IFERROR(IF(AND((MU$44-MU46-150-Sheep!$R$357                                           )&gt;(MU$44-MV$44),(MU$44-MU46-150-Sheep!$R$357                                            )&lt;=0),"Alt2-"   &amp;MU45,""),"")</f>
        <v/>
      </c>
      <c r="MV47" s="267" t="str">
        <f xml:space="preserve">                    IF(AND((MV$44                                  -Sheep!$N$252                               )&gt;(MV$44-MW$44),(MV$44                                  -Sheep!$N$252                                )&lt;=0),"Born","")
&amp;                   IF(AND((MV$44-Sheep!$R$355-Sheep!$N$252                                )&gt;(MV$44-MW$44),(MV$44-Sheep!$R$355-Sheep!$N$252                                )&lt;=0),"WeanStd","")
&amp;                   IF(AND((MV$44-Sheep!$R$356-Sheep!$N$252                                )&gt;(MV$44-MW$44),(MV$44-Sheep!$R$356-Sheep!$N$252                                )&lt;=0),"WeanAlt1","")
&amp;                   IF(AND((MV$44-Sheep!$R$357-Sheep!$N$252                                )&gt;(MV$44-MW$44),(MV$44-Sheep!$R$357-Sheep!$N$252                                )&lt;=0),"WeanAlt2","")
&amp;IFERROR(IF(AND((MV$44-MV46                                                                                     )&gt;(MV$44-MW$44),(MV$44-MV46                                                                                     )&lt;=0),"Join-"    &amp;MV45,""),"")
&amp;IFERROR(IF(AND((MV$44-MV46-INDEX(Sheep!$V$362:$V$369,MV45,1))&gt;(MV$44-MW$44),(MV$44-MV46-INDEX(Sheep!$V$362:$V$369,MV45,1))&lt;=0),"Scan-"  &amp;MV45,""),"")
&amp;IFERROR(IF(AND((MV$44-MV46-150                                                                            )&gt;(MV$44-MW$44),(MV$44-MV46-150                                                                             )&lt;=0),"Birth-" &amp;MV45,""),"")
&amp;IFERROR(IF(AND((MV$44-MV46-150-Sheep!$R$355                                           )&gt;(MV$44-MW$44),(MV$44-MV46-150-Sheep!$R$355                                            )&lt;=0),"Wean-"&amp;MV45,""),"")
&amp;IFERROR(IF(AND((MV$44-MV46-150-Sheep!$R$356                                           )&gt;(MV$44-MW$44),(MV$44-MV46-150-Sheep!$R$356                                            )&lt;=0),"Alt1-"   &amp;MV45,""),"")
&amp;IFERROR(IF(AND((MV$44-MV46-150-Sheep!$R$357                                           )&gt;(MV$44-MW$44),(MV$44-MV46-150-Sheep!$R$357                                            )&lt;=0),"Alt2-"   &amp;MV45,""),"")</f>
        <v/>
      </c>
      <c r="MW47" s="267" t="str">
        <f xml:space="preserve">                    IF(AND((MW$44                                  -Sheep!$N$252                               )&gt;(MW$44-MX$44),(MW$44                                  -Sheep!$N$252                                )&lt;=0),"Born","")
&amp;                   IF(AND((MW$44-Sheep!$R$355-Sheep!$N$252                                )&gt;(MW$44-MX$44),(MW$44-Sheep!$R$355-Sheep!$N$252                                )&lt;=0),"WeanStd","")
&amp;                   IF(AND((MW$44-Sheep!$R$356-Sheep!$N$252                                )&gt;(MW$44-MX$44),(MW$44-Sheep!$R$356-Sheep!$N$252                                )&lt;=0),"WeanAlt1","")
&amp;                   IF(AND((MW$44-Sheep!$R$357-Sheep!$N$252                                )&gt;(MW$44-MX$44),(MW$44-Sheep!$R$357-Sheep!$N$252                                )&lt;=0),"WeanAlt2","")
&amp;IFERROR(IF(AND((MW$44-MW46                                                                                     )&gt;(MW$44-MX$44),(MW$44-MW46                                                                                     )&lt;=0),"Join-"    &amp;MW45,""),"")
&amp;IFERROR(IF(AND((MW$44-MW46-INDEX(Sheep!$V$362:$V$369,MW45,1))&gt;(MW$44-MX$44),(MW$44-MW46-INDEX(Sheep!$V$362:$V$369,MW45,1))&lt;=0),"Scan-"  &amp;MW45,""),"")
&amp;IFERROR(IF(AND((MW$44-MW46-150                                                                            )&gt;(MW$44-MX$44),(MW$44-MW46-150                                                                             )&lt;=0),"Birth-" &amp;MW45,""),"")
&amp;IFERROR(IF(AND((MW$44-MW46-150-Sheep!$R$355                                           )&gt;(MW$44-MX$44),(MW$44-MW46-150-Sheep!$R$355                                            )&lt;=0),"Wean-"&amp;MW45,""),"")
&amp;IFERROR(IF(AND((MW$44-MW46-150-Sheep!$R$356                                           )&gt;(MW$44-MX$44),(MW$44-MW46-150-Sheep!$R$356                                            )&lt;=0),"Alt1-"   &amp;MW45,""),"")
&amp;IFERROR(IF(AND((MW$44-MW46-150-Sheep!$R$357                                           )&gt;(MW$44-MX$44),(MW$44-MW46-150-Sheep!$R$357                                            )&lt;=0),"Alt2-"   &amp;MW45,""),"")</f>
        <v>Alt2-6</v>
      </c>
      <c r="MX47" s="267" t="str">
        <f xml:space="preserve">                    IF(AND((MX$44                                  -Sheep!$N$252                               )&gt;(MX$44-MY$44),(MX$44                                  -Sheep!$N$252                                )&lt;=0),"Born","")
&amp;                   IF(AND((MX$44-Sheep!$R$355-Sheep!$N$252                                )&gt;(MX$44-MY$44),(MX$44-Sheep!$R$355-Sheep!$N$252                                )&lt;=0),"WeanStd","")
&amp;                   IF(AND((MX$44-Sheep!$R$356-Sheep!$N$252                                )&gt;(MX$44-MY$44),(MX$44-Sheep!$R$356-Sheep!$N$252                                )&lt;=0),"WeanAlt1","")
&amp;                   IF(AND((MX$44-Sheep!$R$357-Sheep!$N$252                                )&gt;(MX$44-MY$44),(MX$44-Sheep!$R$357-Sheep!$N$252                                )&lt;=0),"WeanAlt2","")
&amp;IFERROR(IF(AND((MX$44-MX46                                                                                     )&gt;(MX$44-MY$44),(MX$44-MX46                                                                                     )&lt;=0),"Join-"    &amp;MX45,""),"")
&amp;IFERROR(IF(AND((MX$44-MX46-INDEX(Sheep!$V$362:$V$369,MX45,1))&gt;(MX$44-MY$44),(MX$44-MX46-INDEX(Sheep!$V$362:$V$369,MX45,1))&lt;=0),"Scan-"  &amp;MX45,""),"")
&amp;IFERROR(IF(AND((MX$44-MX46-150                                                                            )&gt;(MX$44-MY$44),(MX$44-MX46-150                                                                             )&lt;=0),"Birth-" &amp;MX45,""),"")
&amp;IFERROR(IF(AND((MX$44-MX46-150-Sheep!$R$355                                           )&gt;(MX$44-MY$44),(MX$44-MX46-150-Sheep!$R$355                                            )&lt;=0),"Wean-"&amp;MX45,""),"")
&amp;IFERROR(IF(AND((MX$44-MX46-150-Sheep!$R$356                                           )&gt;(MX$44-MY$44),(MX$44-MX46-150-Sheep!$R$356                                            )&lt;=0),"Alt1-"   &amp;MX45,""),"")
&amp;IFERROR(IF(AND((MX$44-MX46-150-Sheep!$R$357                                           )&gt;(MX$44-MY$44),(MX$44-MX46-150-Sheep!$R$357                                            )&lt;=0),"Alt2-"   &amp;MX45,""),"")</f>
        <v/>
      </c>
      <c r="MY47" s="267" t="str">
        <f xml:space="preserve">                    IF(AND((MY$44                                  -Sheep!$N$252                               )&gt;(MY$44-MZ$44),(MY$44                                  -Sheep!$N$252                                )&lt;=0),"Born","")
&amp;                   IF(AND((MY$44-Sheep!$R$355-Sheep!$N$252                                )&gt;(MY$44-MZ$44),(MY$44-Sheep!$R$355-Sheep!$N$252                                )&lt;=0),"WeanStd","")
&amp;                   IF(AND((MY$44-Sheep!$R$356-Sheep!$N$252                                )&gt;(MY$44-MZ$44),(MY$44-Sheep!$R$356-Sheep!$N$252                                )&lt;=0),"WeanAlt1","")
&amp;                   IF(AND((MY$44-Sheep!$R$357-Sheep!$N$252                                )&gt;(MY$44-MZ$44),(MY$44-Sheep!$R$357-Sheep!$N$252                                )&lt;=0),"WeanAlt2","")
&amp;IFERROR(IF(AND((MY$44-MY46                                                                                     )&gt;(MY$44-MZ$44),(MY$44-MY46                                                                                     )&lt;=0),"Join-"    &amp;MY45,""),"")
&amp;IFERROR(IF(AND((MY$44-MY46-INDEX(Sheep!$V$362:$V$369,MY45,1))&gt;(MY$44-MZ$44),(MY$44-MY46-INDEX(Sheep!$V$362:$V$369,MY45,1))&lt;=0),"Scan-"  &amp;MY45,""),"")
&amp;IFERROR(IF(AND((MY$44-MY46-150                                                                            )&gt;(MY$44-MZ$44),(MY$44-MY46-150                                                                             )&lt;=0),"Birth-" &amp;MY45,""),"")
&amp;IFERROR(IF(AND((MY$44-MY46-150-Sheep!$R$355                                           )&gt;(MY$44-MZ$44),(MY$44-MY46-150-Sheep!$R$355                                            )&lt;=0),"Wean-"&amp;MY45,""),"")
&amp;IFERROR(IF(AND((MY$44-MY46-150-Sheep!$R$356                                           )&gt;(MY$44-MZ$44),(MY$44-MY46-150-Sheep!$R$356                                            )&lt;=0),"Alt1-"   &amp;MY45,""),"")
&amp;IFERROR(IF(AND((MY$44-MY46-150-Sheep!$R$357                                           )&gt;(MY$44-MZ$44),(MY$44-MY46-150-Sheep!$R$357                                            )&lt;=0),"Alt2-"   &amp;MY45,""),"")</f>
        <v/>
      </c>
      <c r="MZ47" s="267" t="str">
        <f xml:space="preserve">                    IF(AND((MZ$44                                  -Sheep!$N$252                               )&gt;(MZ$44-NA$44),(MZ$44                                  -Sheep!$N$252                                )&lt;=0),"Born","")
&amp;                   IF(AND((MZ$44-Sheep!$R$355-Sheep!$N$252                                )&gt;(MZ$44-NA$44),(MZ$44-Sheep!$R$355-Sheep!$N$252                                )&lt;=0),"WeanStd","")
&amp;                   IF(AND((MZ$44-Sheep!$R$356-Sheep!$N$252                                )&gt;(MZ$44-NA$44),(MZ$44-Sheep!$R$356-Sheep!$N$252                                )&lt;=0),"WeanAlt1","")
&amp;                   IF(AND((MZ$44-Sheep!$R$357-Sheep!$N$252                                )&gt;(MZ$44-NA$44),(MZ$44-Sheep!$R$357-Sheep!$N$252                                )&lt;=0),"WeanAlt2","")
&amp;IFERROR(IF(AND((MZ$44-MZ46                                                                                     )&gt;(MZ$44-NA$44),(MZ$44-MZ46                                                                                     )&lt;=0),"Join-"    &amp;MZ45,""),"")
&amp;IFERROR(IF(AND((MZ$44-MZ46-INDEX(Sheep!$V$362:$V$369,MZ45,1))&gt;(MZ$44-NA$44),(MZ$44-MZ46-INDEX(Sheep!$V$362:$V$369,MZ45,1))&lt;=0),"Scan-"  &amp;MZ45,""),"")
&amp;IFERROR(IF(AND((MZ$44-MZ46-150                                                                            )&gt;(MZ$44-NA$44),(MZ$44-MZ46-150                                                                             )&lt;=0),"Birth-" &amp;MZ45,""),"")
&amp;IFERROR(IF(AND((MZ$44-MZ46-150-Sheep!$R$355                                           )&gt;(MZ$44-NA$44),(MZ$44-MZ46-150-Sheep!$R$355                                            )&lt;=0),"Wean-"&amp;MZ45,""),"")
&amp;IFERROR(IF(AND((MZ$44-MZ46-150-Sheep!$R$356                                           )&gt;(MZ$44-NA$44),(MZ$44-MZ46-150-Sheep!$R$356                                            )&lt;=0),"Alt1-"   &amp;MZ45,""),"")
&amp;IFERROR(IF(AND((MZ$44-MZ46-150-Sheep!$R$357                                           )&gt;(MZ$44-NA$44),(MZ$44-MZ46-150-Sheep!$R$357                                            )&lt;=0),"Alt2-"   &amp;MZ45,""),"")</f>
        <v/>
      </c>
      <c r="NA47" s="267" t="str">
        <f xml:space="preserve">                    IF(AND((NA$44                                  -Sheep!$N$252                               )&gt;(NA$44-NB$44),(NA$44                                  -Sheep!$N$252                                )&lt;=0),"Born","")
&amp;                   IF(AND((NA$44-Sheep!$R$355-Sheep!$N$252                                )&gt;(NA$44-NB$44),(NA$44-Sheep!$R$355-Sheep!$N$252                                )&lt;=0),"WeanStd","")
&amp;                   IF(AND((NA$44-Sheep!$R$356-Sheep!$N$252                                )&gt;(NA$44-NB$44),(NA$44-Sheep!$R$356-Sheep!$N$252                                )&lt;=0),"WeanAlt1","")
&amp;                   IF(AND((NA$44-Sheep!$R$357-Sheep!$N$252                                )&gt;(NA$44-NB$44),(NA$44-Sheep!$R$357-Sheep!$N$252                                )&lt;=0),"WeanAlt2","")
&amp;IFERROR(IF(AND((NA$44-NA46                                                                                     )&gt;(NA$44-NB$44),(NA$44-NA46                                                                                     )&lt;=0),"Join-"    &amp;NA45,""),"")
&amp;IFERROR(IF(AND((NA$44-NA46-INDEX(Sheep!$V$362:$V$369,NA45,1))&gt;(NA$44-NB$44),(NA$44-NA46-INDEX(Sheep!$V$362:$V$369,NA45,1))&lt;=0),"Scan-"  &amp;NA45,""),"")
&amp;IFERROR(IF(AND((NA$44-NA46-150                                                                            )&gt;(NA$44-NB$44),(NA$44-NA46-150                                                                             )&lt;=0),"Birth-" &amp;NA45,""),"")
&amp;IFERROR(IF(AND((NA$44-NA46-150-Sheep!$R$355                                           )&gt;(NA$44-NB$44),(NA$44-NA46-150-Sheep!$R$355                                            )&lt;=0),"Wean-"&amp;NA45,""),"")
&amp;IFERROR(IF(AND((NA$44-NA46-150-Sheep!$R$356                                           )&gt;(NA$44-NB$44),(NA$44-NA46-150-Sheep!$R$356                                            )&lt;=0),"Alt1-"   &amp;NA45,""),"")
&amp;IFERROR(IF(AND((NA$44-NA46-150-Sheep!$R$357                                           )&gt;(NA$44-NB$44),(NA$44-NA46-150-Sheep!$R$357                                            )&lt;=0),"Alt2-"   &amp;NA45,""),"")</f>
        <v/>
      </c>
      <c r="NB47" s="267" t="str">
        <f xml:space="preserve">                    IF(AND((NB$44                                  -Sheep!$N$252                               )&gt;(NB$44-NC$44),(NB$44                                  -Sheep!$N$252                                )&lt;=0),"Born","")
&amp;                   IF(AND((NB$44-Sheep!$R$355-Sheep!$N$252                                )&gt;(NB$44-NC$44),(NB$44-Sheep!$R$355-Sheep!$N$252                                )&lt;=0),"WeanStd","")
&amp;                   IF(AND((NB$44-Sheep!$R$356-Sheep!$N$252                                )&gt;(NB$44-NC$44),(NB$44-Sheep!$R$356-Sheep!$N$252                                )&lt;=0),"WeanAlt1","")
&amp;                   IF(AND((NB$44-Sheep!$R$357-Sheep!$N$252                                )&gt;(NB$44-NC$44),(NB$44-Sheep!$R$357-Sheep!$N$252                                )&lt;=0),"WeanAlt2","")
&amp;IFERROR(IF(AND((NB$44-NB46                                                                                     )&gt;(NB$44-NC$44),(NB$44-NB46                                                                                     )&lt;=0),"Join-"    &amp;NB45,""),"")
&amp;IFERROR(IF(AND((NB$44-NB46-INDEX(Sheep!$V$362:$V$369,NB45,1))&gt;(NB$44-NC$44),(NB$44-NB46-INDEX(Sheep!$V$362:$V$369,NB45,1))&lt;=0),"Scan-"  &amp;NB45,""),"")
&amp;IFERROR(IF(AND((NB$44-NB46-150                                                                            )&gt;(NB$44-NC$44),(NB$44-NB46-150                                                                             )&lt;=0),"Birth-" &amp;NB45,""),"")
&amp;IFERROR(IF(AND((NB$44-NB46-150-Sheep!$R$355                                           )&gt;(NB$44-NC$44),(NB$44-NB46-150-Sheep!$R$355                                            )&lt;=0),"Wean-"&amp;NB45,""),"")
&amp;IFERROR(IF(AND((NB$44-NB46-150-Sheep!$R$356                                           )&gt;(NB$44-NC$44),(NB$44-NB46-150-Sheep!$R$356                                            )&lt;=0),"Alt1-"   &amp;NB45,""),"")
&amp;IFERROR(IF(AND((NB$44-NB46-150-Sheep!$R$357                                           )&gt;(NB$44-NC$44),(NB$44-NB46-150-Sheep!$R$357                                            )&lt;=0),"Alt2-"   &amp;NB45,""),"")</f>
        <v/>
      </c>
      <c r="NC47" s="267" t="str">
        <f xml:space="preserve">                    IF(AND((NC$44                                  -Sheep!$N$252                               )&gt;(NC$44-ND$44),(NC$44                                  -Sheep!$N$252                                )&lt;=0),"Born","")
&amp;                   IF(AND((NC$44-Sheep!$R$355-Sheep!$N$252                                )&gt;(NC$44-ND$44),(NC$44-Sheep!$R$355-Sheep!$N$252                                )&lt;=0),"WeanStd","")
&amp;                   IF(AND((NC$44-Sheep!$R$356-Sheep!$N$252                                )&gt;(NC$44-ND$44),(NC$44-Sheep!$R$356-Sheep!$N$252                                )&lt;=0),"WeanAlt1","")
&amp;                   IF(AND((NC$44-Sheep!$R$357-Sheep!$N$252                                )&gt;(NC$44-ND$44),(NC$44-Sheep!$R$357-Sheep!$N$252                                )&lt;=0),"WeanAlt2","")
&amp;IFERROR(IF(AND((NC$44-NC46                                                                                     )&gt;(NC$44-ND$44),(NC$44-NC46                                                                                     )&lt;=0),"Join-"    &amp;NC45,""),"")
&amp;IFERROR(IF(AND((NC$44-NC46-INDEX(Sheep!$V$362:$V$369,NC45,1))&gt;(NC$44-ND$44),(NC$44-NC46-INDEX(Sheep!$V$362:$V$369,NC45,1))&lt;=0),"Scan-"  &amp;NC45,""),"")
&amp;IFERROR(IF(AND((NC$44-NC46-150                                                                            )&gt;(NC$44-ND$44),(NC$44-NC46-150                                                                             )&lt;=0),"Birth-" &amp;NC45,""),"")
&amp;IFERROR(IF(AND((NC$44-NC46-150-Sheep!$R$355                                           )&gt;(NC$44-ND$44),(NC$44-NC46-150-Sheep!$R$355                                            )&lt;=0),"Wean-"&amp;NC45,""),"")
&amp;IFERROR(IF(AND((NC$44-NC46-150-Sheep!$R$356                                           )&gt;(NC$44-ND$44),(NC$44-NC46-150-Sheep!$R$356                                            )&lt;=0),"Alt1-"   &amp;NC45,""),"")
&amp;IFERROR(IF(AND((NC$44-NC46-150-Sheep!$R$357                                           )&gt;(NC$44-ND$44),(NC$44-NC46-150-Sheep!$R$357                                            )&lt;=0),"Alt2-"   &amp;NC45,""),"")</f>
        <v/>
      </c>
      <c r="ND47" s="267" t="str">
        <f xml:space="preserve">                    IF(AND((ND$44                                  -Sheep!$N$252                               )&gt;(ND$44-NE$44),(ND$44                                  -Sheep!$N$252                                )&lt;=0),"Born","")
&amp;                   IF(AND((ND$44-Sheep!$R$355-Sheep!$N$252                                )&gt;(ND$44-NE$44),(ND$44-Sheep!$R$355-Sheep!$N$252                                )&lt;=0),"WeanStd","")
&amp;                   IF(AND((ND$44-Sheep!$R$356-Sheep!$N$252                                )&gt;(ND$44-NE$44),(ND$44-Sheep!$R$356-Sheep!$N$252                                )&lt;=0),"WeanAlt1","")
&amp;                   IF(AND((ND$44-Sheep!$R$357-Sheep!$N$252                                )&gt;(ND$44-NE$44),(ND$44-Sheep!$R$357-Sheep!$N$252                                )&lt;=0),"WeanAlt2","")
&amp;IFERROR(IF(AND((ND$44-ND46                                                                                     )&gt;(ND$44-NE$44),(ND$44-ND46                                                                                     )&lt;=0),"Join-"    &amp;ND45,""),"")
&amp;IFERROR(IF(AND((ND$44-ND46-INDEX(Sheep!$V$362:$V$369,ND45,1))&gt;(ND$44-NE$44),(ND$44-ND46-INDEX(Sheep!$V$362:$V$369,ND45,1))&lt;=0),"Scan-"  &amp;ND45,""),"")
&amp;IFERROR(IF(AND((ND$44-ND46-150                                                                            )&gt;(ND$44-NE$44),(ND$44-ND46-150                                                                             )&lt;=0),"Birth-" &amp;ND45,""),"")
&amp;IFERROR(IF(AND((ND$44-ND46-150-Sheep!$R$355                                           )&gt;(ND$44-NE$44),(ND$44-ND46-150-Sheep!$R$355                                            )&lt;=0),"Wean-"&amp;ND45,""),"")
&amp;IFERROR(IF(AND((ND$44-ND46-150-Sheep!$R$356                                           )&gt;(ND$44-NE$44),(ND$44-ND46-150-Sheep!$R$356                                            )&lt;=0),"Alt1-"   &amp;ND45,""),"")
&amp;IFERROR(IF(AND((ND$44-ND46-150-Sheep!$R$357                                           )&gt;(ND$44-NE$44),(ND$44-ND46-150-Sheep!$R$357                                            )&lt;=0),"Alt2-"   &amp;ND45,""),"")</f>
        <v/>
      </c>
      <c r="NE47" s="267" t="str">
        <f xml:space="preserve">                    IF(AND((NE$44                                  -Sheep!$N$252                               )&gt;(NE$44-NF$44),(NE$44                                  -Sheep!$N$252                                )&lt;=0),"Born","")
&amp;                   IF(AND((NE$44-Sheep!$R$355-Sheep!$N$252                                )&gt;(NE$44-NF$44),(NE$44-Sheep!$R$355-Sheep!$N$252                                )&lt;=0),"WeanStd","")
&amp;                   IF(AND((NE$44-Sheep!$R$356-Sheep!$N$252                                )&gt;(NE$44-NF$44),(NE$44-Sheep!$R$356-Sheep!$N$252                                )&lt;=0),"WeanAlt1","")
&amp;                   IF(AND((NE$44-Sheep!$R$357-Sheep!$N$252                                )&gt;(NE$44-NF$44),(NE$44-Sheep!$R$357-Sheep!$N$252                                )&lt;=0),"WeanAlt2","")
&amp;IFERROR(IF(AND((NE$44-NE46                                                                                     )&gt;(NE$44-NF$44),(NE$44-NE46                                                                                     )&lt;=0),"Join-"    &amp;NE45,""),"")
&amp;IFERROR(IF(AND((NE$44-NE46-INDEX(Sheep!$V$362:$V$369,NE45,1))&gt;(NE$44-NF$44),(NE$44-NE46-INDEX(Sheep!$V$362:$V$369,NE45,1))&lt;=0),"Scan-"  &amp;NE45,""),"")
&amp;IFERROR(IF(AND((NE$44-NE46-150                                                                            )&gt;(NE$44-NF$44),(NE$44-NE46-150                                                                             )&lt;=0),"Birth-" &amp;NE45,""),"")
&amp;IFERROR(IF(AND((NE$44-NE46-150-Sheep!$R$355                                           )&gt;(NE$44-NF$44),(NE$44-NE46-150-Sheep!$R$355                                            )&lt;=0),"Wean-"&amp;NE45,""),"")
&amp;IFERROR(IF(AND((NE$44-NE46-150-Sheep!$R$356                                           )&gt;(NE$44-NF$44),(NE$44-NE46-150-Sheep!$R$356                                            )&lt;=0),"Alt1-"   &amp;NE45,""),"")
&amp;IFERROR(IF(AND((NE$44-NE46-150-Sheep!$R$357                                           )&gt;(NE$44-NF$44),(NE$44-NE46-150-Sheep!$R$357                                            )&lt;=0),"Alt2-"   &amp;NE45,""),"")</f>
        <v/>
      </c>
      <c r="NF47" s="267" t="str">
        <f xml:space="preserve">                    IF(AND((NF$44                                  -Sheep!$N$252                               )&gt;(NF$44-NG$44),(NF$44                                  -Sheep!$N$252                                )&lt;=0),"Born","")
&amp;                   IF(AND((NF$44-Sheep!$R$355-Sheep!$N$252                                )&gt;(NF$44-NG$44),(NF$44-Sheep!$R$355-Sheep!$N$252                                )&lt;=0),"WeanStd","")
&amp;                   IF(AND((NF$44-Sheep!$R$356-Sheep!$N$252                                )&gt;(NF$44-NG$44),(NF$44-Sheep!$R$356-Sheep!$N$252                                )&lt;=0),"WeanAlt1","")
&amp;                   IF(AND((NF$44-Sheep!$R$357-Sheep!$N$252                                )&gt;(NF$44-NG$44),(NF$44-Sheep!$R$357-Sheep!$N$252                                )&lt;=0),"WeanAlt2","")
&amp;IFERROR(IF(AND((NF$44-NF46                                                                                     )&gt;(NF$44-NG$44),(NF$44-NF46                                                                                     )&lt;=0),"Join-"    &amp;NF45,""),"")
&amp;IFERROR(IF(AND((NF$44-NF46-INDEX(Sheep!$V$362:$V$369,NF45,1))&gt;(NF$44-NG$44),(NF$44-NF46-INDEX(Sheep!$V$362:$V$369,NF45,1))&lt;=0),"Scan-"  &amp;NF45,""),"")
&amp;IFERROR(IF(AND((NF$44-NF46-150                                                                            )&gt;(NF$44-NG$44),(NF$44-NF46-150                                                                             )&lt;=0),"Birth-" &amp;NF45,""),"")
&amp;IFERROR(IF(AND((NF$44-NF46-150-Sheep!$R$355                                           )&gt;(NF$44-NG$44),(NF$44-NF46-150-Sheep!$R$355                                            )&lt;=0),"Wean-"&amp;NF45,""),"")
&amp;IFERROR(IF(AND((NF$44-NF46-150-Sheep!$R$356                                           )&gt;(NF$44-NG$44),(NF$44-NF46-150-Sheep!$R$356                                            )&lt;=0),"Alt1-"   &amp;NF45,""),"")
&amp;IFERROR(IF(AND((NF$44-NF46-150-Sheep!$R$357                                           )&gt;(NF$44-NG$44),(NF$44-NF46-150-Sheep!$R$357                                            )&lt;=0),"Alt2-"   &amp;NF45,""),"")</f>
        <v>Join-7</v>
      </c>
      <c r="NG47" s="267" t="str">
        <f xml:space="preserve">                    IF(AND((NG$44                                  -Sheep!$N$252                               )&gt;(NG$44-NH$44),(NG$44                                  -Sheep!$N$252                                )&lt;=0),"Born","")
&amp;                   IF(AND((NG$44-Sheep!$R$355-Sheep!$N$252                                )&gt;(NG$44-NH$44),(NG$44-Sheep!$R$355-Sheep!$N$252                                )&lt;=0),"WeanStd","")
&amp;                   IF(AND((NG$44-Sheep!$R$356-Sheep!$N$252                                )&gt;(NG$44-NH$44),(NG$44-Sheep!$R$356-Sheep!$N$252                                )&lt;=0),"WeanAlt1","")
&amp;                   IF(AND((NG$44-Sheep!$R$357-Sheep!$N$252                                )&gt;(NG$44-NH$44),(NG$44-Sheep!$R$357-Sheep!$N$252                                )&lt;=0),"WeanAlt2","")
&amp;IFERROR(IF(AND((NG$44-NG46                                                                                     )&gt;(NG$44-NH$44),(NG$44-NG46                                                                                     )&lt;=0),"Join-"    &amp;NG45,""),"")
&amp;IFERROR(IF(AND((NG$44-NG46-INDEX(Sheep!$V$362:$V$369,NG45,1))&gt;(NG$44-NH$44),(NG$44-NG46-INDEX(Sheep!$V$362:$V$369,NG45,1))&lt;=0),"Scan-"  &amp;NG45,""),"")
&amp;IFERROR(IF(AND((NG$44-NG46-150                                                                            )&gt;(NG$44-NH$44),(NG$44-NG46-150                                                                             )&lt;=0),"Birth-" &amp;NG45,""),"")
&amp;IFERROR(IF(AND((NG$44-NG46-150-Sheep!$R$355                                           )&gt;(NG$44-NH$44),(NG$44-NG46-150-Sheep!$R$355                                            )&lt;=0),"Wean-"&amp;NG45,""),"")
&amp;IFERROR(IF(AND((NG$44-NG46-150-Sheep!$R$356                                           )&gt;(NG$44-NH$44),(NG$44-NG46-150-Sheep!$R$356                                            )&lt;=0),"Alt1-"   &amp;NG45,""),"")
&amp;IFERROR(IF(AND((NG$44-NG46-150-Sheep!$R$357                                           )&gt;(NG$44-NH$44),(NG$44-NG46-150-Sheep!$R$357                                            )&lt;=0),"Alt2-"   &amp;NG45,""),"")</f>
        <v/>
      </c>
      <c r="NH47" s="267" t="str">
        <f xml:space="preserve">                    IF(AND((NH$44                                  -Sheep!$N$252                               )&gt;(NH$44-NI$44),(NH$44                                  -Sheep!$N$252                                )&lt;=0),"Born","")
&amp;                   IF(AND((NH$44-Sheep!$R$355-Sheep!$N$252                                )&gt;(NH$44-NI$44),(NH$44-Sheep!$R$355-Sheep!$N$252                                )&lt;=0),"WeanStd","")
&amp;                   IF(AND((NH$44-Sheep!$R$356-Sheep!$N$252                                )&gt;(NH$44-NI$44),(NH$44-Sheep!$R$356-Sheep!$N$252                                )&lt;=0),"WeanAlt1","")
&amp;                   IF(AND((NH$44-Sheep!$R$357-Sheep!$N$252                                )&gt;(NH$44-NI$44),(NH$44-Sheep!$R$357-Sheep!$N$252                                )&lt;=0),"WeanAlt2","")
&amp;IFERROR(IF(AND((NH$44-NH46                                                                                     )&gt;(NH$44-NI$44),(NH$44-NH46                                                                                     )&lt;=0),"Join-"    &amp;NH45,""),"")
&amp;IFERROR(IF(AND((NH$44-NH46-INDEX(Sheep!$V$362:$V$369,NH45,1))&gt;(NH$44-NI$44),(NH$44-NH46-INDEX(Sheep!$V$362:$V$369,NH45,1))&lt;=0),"Scan-"  &amp;NH45,""),"")
&amp;IFERROR(IF(AND((NH$44-NH46-150                                                                            )&gt;(NH$44-NI$44),(NH$44-NH46-150                                                                             )&lt;=0),"Birth-" &amp;NH45,""),"")
&amp;IFERROR(IF(AND((NH$44-NH46-150-Sheep!$R$355                                           )&gt;(NH$44-NI$44),(NH$44-NH46-150-Sheep!$R$355                                            )&lt;=0),"Wean-"&amp;NH45,""),"")
&amp;IFERROR(IF(AND((NH$44-NH46-150-Sheep!$R$356                                           )&gt;(NH$44-NI$44),(NH$44-NH46-150-Sheep!$R$356                                            )&lt;=0),"Alt1-"   &amp;NH45,""),"")
&amp;IFERROR(IF(AND((NH$44-NH46-150-Sheep!$R$357                                           )&gt;(NH$44-NI$44),(NH$44-NH46-150-Sheep!$R$357                                            )&lt;=0),"Alt2-"   &amp;NH45,""),"")</f>
        <v/>
      </c>
      <c r="NI47" s="267" t="str">
        <f xml:space="preserve">                    IF(AND((NI$44                                  -Sheep!$N$252                               )&gt;(NI$44-NJ$44),(NI$44                                  -Sheep!$N$252                                )&lt;=0),"Born","")
&amp;                   IF(AND((NI$44-Sheep!$R$355-Sheep!$N$252                                )&gt;(NI$44-NJ$44),(NI$44-Sheep!$R$355-Sheep!$N$252                                )&lt;=0),"WeanStd","")
&amp;                   IF(AND((NI$44-Sheep!$R$356-Sheep!$N$252                                )&gt;(NI$44-NJ$44),(NI$44-Sheep!$R$356-Sheep!$N$252                                )&lt;=0),"WeanAlt1","")
&amp;                   IF(AND((NI$44-Sheep!$R$357-Sheep!$N$252                                )&gt;(NI$44-NJ$44),(NI$44-Sheep!$R$357-Sheep!$N$252                                )&lt;=0),"WeanAlt2","")
&amp;IFERROR(IF(AND((NI$44-NI46                                                                                     )&gt;(NI$44-NJ$44),(NI$44-NI46                                                                                     )&lt;=0),"Join-"    &amp;NI45,""),"")
&amp;IFERROR(IF(AND((NI$44-NI46-INDEX(Sheep!$V$362:$V$369,NI45,1))&gt;(NI$44-NJ$44),(NI$44-NI46-INDEX(Sheep!$V$362:$V$369,NI45,1))&lt;=0),"Scan-"  &amp;NI45,""),"")
&amp;IFERROR(IF(AND((NI$44-NI46-150                                                                            )&gt;(NI$44-NJ$44),(NI$44-NI46-150                                                                             )&lt;=0),"Birth-" &amp;NI45,""),"")
&amp;IFERROR(IF(AND((NI$44-NI46-150-Sheep!$R$355                                           )&gt;(NI$44-NJ$44),(NI$44-NI46-150-Sheep!$R$355                                            )&lt;=0),"Wean-"&amp;NI45,""),"")
&amp;IFERROR(IF(AND((NI$44-NI46-150-Sheep!$R$356                                           )&gt;(NI$44-NJ$44),(NI$44-NI46-150-Sheep!$R$356                                            )&lt;=0),"Alt1-"   &amp;NI45,""),"")
&amp;IFERROR(IF(AND((NI$44-NI46-150-Sheep!$R$357                                           )&gt;(NI$44-NJ$44),(NI$44-NI46-150-Sheep!$R$357                                            )&lt;=0),"Alt2-"   &amp;NI45,""),"")</f>
        <v/>
      </c>
      <c r="NJ47" s="267" t="str">
        <f xml:space="preserve">                    IF(AND((NJ$44                                  -Sheep!$N$252                               )&gt;(NJ$44-NK$44),(NJ$44                                  -Sheep!$N$252                                )&lt;=0),"Born","")
&amp;                   IF(AND((NJ$44-Sheep!$R$355-Sheep!$N$252                                )&gt;(NJ$44-NK$44),(NJ$44-Sheep!$R$355-Sheep!$N$252                                )&lt;=0),"WeanStd","")
&amp;                   IF(AND((NJ$44-Sheep!$R$356-Sheep!$N$252                                )&gt;(NJ$44-NK$44),(NJ$44-Sheep!$R$356-Sheep!$N$252                                )&lt;=0),"WeanAlt1","")
&amp;                   IF(AND((NJ$44-Sheep!$R$357-Sheep!$N$252                                )&gt;(NJ$44-NK$44),(NJ$44-Sheep!$R$357-Sheep!$N$252                                )&lt;=0),"WeanAlt2","")
&amp;IFERROR(IF(AND((NJ$44-NJ46                                                                                     )&gt;(NJ$44-NK$44),(NJ$44-NJ46                                                                                     )&lt;=0),"Join-"    &amp;NJ45,""),"")
&amp;IFERROR(IF(AND((NJ$44-NJ46-INDEX(Sheep!$V$362:$V$369,NJ45,1))&gt;(NJ$44-NK$44),(NJ$44-NJ46-INDEX(Sheep!$V$362:$V$369,NJ45,1))&lt;=0),"Scan-"  &amp;NJ45,""),"")
&amp;IFERROR(IF(AND((NJ$44-NJ46-150                                                                            )&gt;(NJ$44-NK$44),(NJ$44-NJ46-150                                                                             )&lt;=0),"Birth-" &amp;NJ45,""),"")
&amp;IFERROR(IF(AND((NJ$44-NJ46-150-Sheep!$R$355                                           )&gt;(NJ$44-NK$44),(NJ$44-NJ46-150-Sheep!$R$355                                            )&lt;=0),"Wean-"&amp;NJ45,""),"")
&amp;IFERROR(IF(AND((NJ$44-NJ46-150-Sheep!$R$356                                           )&gt;(NJ$44-NK$44),(NJ$44-NJ46-150-Sheep!$R$356                                            )&lt;=0),"Alt1-"   &amp;NJ45,""),"")
&amp;IFERROR(IF(AND((NJ$44-NJ46-150-Sheep!$R$357                                           )&gt;(NJ$44-NK$44),(NJ$44-NJ46-150-Sheep!$R$357                                            )&lt;=0),"Alt2-"   &amp;NJ45,""),"")</f>
        <v/>
      </c>
      <c r="NK47" s="267" t="str">
        <f xml:space="preserve">                    IF(AND((NK$44                                  -Sheep!$N$252                               )&gt;(NK$44-NL$44),(NK$44                                  -Sheep!$N$252                                )&lt;=0),"Born","")
&amp;                   IF(AND((NK$44-Sheep!$R$355-Sheep!$N$252                                )&gt;(NK$44-NL$44),(NK$44-Sheep!$R$355-Sheep!$N$252                                )&lt;=0),"WeanStd","")
&amp;                   IF(AND((NK$44-Sheep!$R$356-Sheep!$N$252                                )&gt;(NK$44-NL$44),(NK$44-Sheep!$R$356-Sheep!$N$252                                )&lt;=0),"WeanAlt1","")
&amp;                   IF(AND((NK$44-Sheep!$R$357-Sheep!$N$252                                )&gt;(NK$44-NL$44),(NK$44-Sheep!$R$357-Sheep!$N$252                                )&lt;=0),"WeanAlt2","")
&amp;IFERROR(IF(AND((NK$44-NK46                                                                                     )&gt;(NK$44-NL$44),(NK$44-NK46                                                                                     )&lt;=0),"Join-"    &amp;NK45,""),"")
&amp;IFERROR(IF(AND((NK$44-NK46-INDEX(Sheep!$V$362:$V$369,NK45,1))&gt;(NK$44-NL$44),(NK$44-NK46-INDEX(Sheep!$V$362:$V$369,NK45,1))&lt;=0),"Scan-"  &amp;NK45,""),"")
&amp;IFERROR(IF(AND((NK$44-NK46-150                                                                            )&gt;(NK$44-NL$44),(NK$44-NK46-150                                                                             )&lt;=0),"Birth-" &amp;NK45,""),"")
&amp;IFERROR(IF(AND((NK$44-NK46-150-Sheep!$R$355                                           )&gt;(NK$44-NL$44),(NK$44-NK46-150-Sheep!$R$355                                            )&lt;=0),"Wean-"&amp;NK45,""),"")
&amp;IFERROR(IF(AND((NK$44-NK46-150-Sheep!$R$356                                           )&gt;(NK$44-NL$44),(NK$44-NK46-150-Sheep!$R$356                                            )&lt;=0),"Alt1-"   &amp;NK45,""),"")
&amp;IFERROR(IF(AND((NK$44-NK46-150-Sheep!$R$357                                           )&gt;(NK$44-NL$44),(NK$44-NK46-150-Sheep!$R$357                                            )&lt;=0),"Alt2-"   &amp;NK45,""),"")</f>
        <v/>
      </c>
      <c r="NL47" s="267" t="str">
        <f xml:space="preserve">                    IF(AND((NL$44                                  -Sheep!$N$252                               )&gt;(NL$44-NM$44),(NL$44                                  -Sheep!$N$252                                )&lt;=0),"Born","")
&amp;                   IF(AND((NL$44-Sheep!$R$355-Sheep!$N$252                                )&gt;(NL$44-NM$44),(NL$44-Sheep!$R$355-Sheep!$N$252                                )&lt;=0),"WeanStd","")
&amp;                   IF(AND((NL$44-Sheep!$R$356-Sheep!$N$252                                )&gt;(NL$44-NM$44),(NL$44-Sheep!$R$356-Sheep!$N$252                                )&lt;=0),"WeanAlt1","")
&amp;                   IF(AND((NL$44-Sheep!$R$357-Sheep!$N$252                                )&gt;(NL$44-NM$44),(NL$44-Sheep!$R$357-Sheep!$N$252                                )&lt;=0),"WeanAlt2","")
&amp;IFERROR(IF(AND((NL$44-NL46                                                                                     )&gt;(NL$44-NM$44),(NL$44-NL46                                                                                     )&lt;=0),"Join-"    &amp;NL45,""),"")
&amp;IFERROR(IF(AND((NL$44-NL46-INDEX(Sheep!$V$362:$V$369,NL45,1))&gt;(NL$44-NM$44),(NL$44-NL46-INDEX(Sheep!$V$362:$V$369,NL45,1))&lt;=0),"Scan-"  &amp;NL45,""),"")
&amp;IFERROR(IF(AND((NL$44-NL46-150                                                                            )&gt;(NL$44-NM$44),(NL$44-NL46-150                                                                             )&lt;=0),"Birth-" &amp;NL45,""),"")
&amp;IFERROR(IF(AND((NL$44-NL46-150-Sheep!$R$355                                           )&gt;(NL$44-NM$44),(NL$44-NL46-150-Sheep!$R$355                                            )&lt;=0),"Wean-"&amp;NL45,""),"")
&amp;IFERROR(IF(AND((NL$44-NL46-150-Sheep!$R$356                                           )&gt;(NL$44-NM$44),(NL$44-NL46-150-Sheep!$R$356                                            )&lt;=0),"Alt1-"   &amp;NL45,""),"")
&amp;IFERROR(IF(AND((NL$44-NL46-150-Sheep!$R$357                                           )&gt;(NL$44-NM$44),(NL$44-NL46-150-Sheep!$R$357                                            )&lt;=0),"Alt2-"   &amp;NL45,""),"")</f>
        <v/>
      </c>
      <c r="NM47" s="267" t="str">
        <f xml:space="preserve">                    IF(AND((NM$44                                  -Sheep!$N$252                               )&gt;(NM$44-NN$44),(NM$44                                  -Sheep!$N$252                                )&lt;=0),"Born","")
&amp;                   IF(AND((NM$44-Sheep!$R$355-Sheep!$N$252                                )&gt;(NM$44-NN$44),(NM$44-Sheep!$R$355-Sheep!$N$252                                )&lt;=0),"WeanStd","")
&amp;                   IF(AND((NM$44-Sheep!$R$356-Sheep!$N$252                                )&gt;(NM$44-NN$44),(NM$44-Sheep!$R$356-Sheep!$N$252                                )&lt;=0),"WeanAlt1","")
&amp;                   IF(AND((NM$44-Sheep!$R$357-Sheep!$N$252                                )&gt;(NM$44-NN$44),(NM$44-Sheep!$R$357-Sheep!$N$252                                )&lt;=0),"WeanAlt2","")
&amp;IFERROR(IF(AND((NM$44-NM46                                                                                     )&gt;(NM$44-NN$44),(NM$44-NM46                                                                                     )&lt;=0),"Join-"    &amp;NM45,""),"")
&amp;IFERROR(IF(AND((NM$44-NM46-INDEX(Sheep!$V$362:$V$369,NM45,1))&gt;(NM$44-NN$44),(NM$44-NM46-INDEX(Sheep!$V$362:$V$369,NM45,1))&lt;=0),"Scan-"  &amp;NM45,""),"")
&amp;IFERROR(IF(AND((NM$44-NM46-150                                                                            )&gt;(NM$44-NN$44),(NM$44-NM46-150                                                                             )&lt;=0),"Birth-" &amp;NM45,""),"")
&amp;IFERROR(IF(AND((NM$44-NM46-150-Sheep!$R$355                                           )&gt;(NM$44-NN$44),(NM$44-NM46-150-Sheep!$R$355                                            )&lt;=0),"Wean-"&amp;NM45,""),"")
&amp;IFERROR(IF(AND((NM$44-NM46-150-Sheep!$R$356                                           )&gt;(NM$44-NN$44),(NM$44-NM46-150-Sheep!$R$356                                            )&lt;=0),"Alt1-"   &amp;NM45,""),"")
&amp;IFERROR(IF(AND((NM$44-NM46-150-Sheep!$R$357                                           )&gt;(NM$44-NN$44),(NM$44-NM46-150-Sheep!$R$357                                            )&lt;=0),"Alt2-"   &amp;NM45,""),"")</f>
        <v/>
      </c>
      <c r="NN47" s="267" t="str">
        <f xml:space="preserve">                    IF(AND((NN$44                                  -Sheep!$N$252                               )&gt;(NN$44-NO$44),(NN$44                                  -Sheep!$N$252                                )&lt;=0),"Born","")
&amp;                   IF(AND((NN$44-Sheep!$R$355-Sheep!$N$252                                )&gt;(NN$44-NO$44),(NN$44-Sheep!$R$355-Sheep!$N$252                                )&lt;=0),"WeanStd","")
&amp;                   IF(AND((NN$44-Sheep!$R$356-Sheep!$N$252                                )&gt;(NN$44-NO$44),(NN$44-Sheep!$R$356-Sheep!$N$252                                )&lt;=0),"WeanAlt1","")
&amp;                   IF(AND((NN$44-Sheep!$R$357-Sheep!$N$252                                )&gt;(NN$44-NO$44),(NN$44-Sheep!$R$357-Sheep!$N$252                                )&lt;=0),"WeanAlt2","")
&amp;IFERROR(IF(AND((NN$44-NN46                                                                                     )&gt;(NN$44-NO$44),(NN$44-NN46                                                                                     )&lt;=0),"Join-"    &amp;NN45,""),"")
&amp;IFERROR(IF(AND((NN$44-NN46-INDEX(Sheep!$V$362:$V$369,NN45,1))&gt;(NN$44-NO$44),(NN$44-NN46-INDEX(Sheep!$V$362:$V$369,NN45,1))&lt;=0),"Scan-"  &amp;NN45,""),"")
&amp;IFERROR(IF(AND((NN$44-NN46-150                                                                            )&gt;(NN$44-NO$44),(NN$44-NN46-150                                                                             )&lt;=0),"Birth-" &amp;NN45,""),"")
&amp;IFERROR(IF(AND((NN$44-NN46-150-Sheep!$R$355                                           )&gt;(NN$44-NO$44),(NN$44-NN46-150-Sheep!$R$355                                            )&lt;=0),"Wean-"&amp;NN45,""),"")
&amp;IFERROR(IF(AND((NN$44-NN46-150-Sheep!$R$356                                           )&gt;(NN$44-NO$44),(NN$44-NN46-150-Sheep!$R$356                                            )&lt;=0),"Alt1-"   &amp;NN45,""),"")
&amp;IFERROR(IF(AND((NN$44-NN46-150-Sheep!$R$357                                           )&gt;(NN$44-NO$44),(NN$44-NN46-150-Sheep!$R$357                                            )&lt;=0),"Alt2-"   &amp;NN45,""),"")</f>
        <v/>
      </c>
      <c r="NO47" s="267" t="str">
        <f xml:space="preserve">                    IF(AND((NO$44                                  -Sheep!$N$252                               )&gt;(NO$44-NP$44),(NO$44                                  -Sheep!$N$252                                )&lt;=0),"Born","")
&amp;                   IF(AND((NO$44-Sheep!$R$355-Sheep!$N$252                                )&gt;(NO$44-NP$44),(NO$44-Sheep!$R$355-Sheep!$N$252                                )&lt;=0),"WeanStd","")
&amp;                   IF(AND((NO$44-Sheep!$R$356-Sheep!$N$252                                )&gt;(NO$44-NP$44),(NO$44-Sheep!$R$356-Sheep!$N$252                                )&lt;=0),"WeanAlt1","")
&amp;                   IF(AND((NO$44-Sheep!$R$357-Sheep!$N$252                                )&gt;(NO$44-NP$44),(NO$44-Sheep!$R$357-Sheep!$N$252                                )&lt;=0),"WeanAlt2","")
&amp;IFERROR(IF(AND((NO$44-NO46                                                                                     )&gt;(NO$44-NP$44),(NO$44-NO46                                                                                     )&lt;=0),"Join-"    &amp;NO45,""),"")
&amp;IFERROR(IF(AND((NO$44-NO46-INDEX(Sheep!$V$362:$V$369,NO45,1))&gt;(NO$44-NP$44),(NO$44-NO46-INDEX(Sheep!$V$362:$V$369,NO45,1))&lt;=0),"Scan-"  &amp;NO45,""),"")
&amp;IFERROR(IF(AND((NO$44-NO46-150                                                                            )&gt;(NO$44-NP$44),(NO$44-NO46-150                                                                             )&lt;=0),"Birth-" &amp;NO45,""),"")
&amp;IFERROR(IF(AND((NO$44-NO46-150-Sheep!$R$355                                           )&gt;(NO$44-NP$44),(NO$44-NO46-150-Sheep!$R$355                                            )&lt;=0),"Wean-"&amp;NO45,""),"")
&amp;IFERROR(IF(AND((NO$44-NO46-150-Sheep!$R$356                                           )&gt;(NO$44-NP$44),(NO$44-NO46-150-Sheep!$R$356                                            )&lt;=0),"Alt1-"   &amp;NO45,""),"")
&amp;IFERROR(IF(AND((NO$44-NO46-150-Sheep!$R$357                                           )&gt;(NO$44-NP$44),(NO$44-NO46-150-Sheep!$R$357                                            )&lt;=0),"Alt2-"   &amp;NO45,""),"")</f>
        <v/>
      </c>
      <c r="NP47" s="267" t="str">
        <f xml:space="preserve">                    IF(AND((NP$44                                  -Sheep!$N$252                               )&gt;(NP$44-NQ$44),(NP$44                                  -Sheep!$N$252                                )&lt;=0),"Born","")
&amp;                   IF(AND((NP$44-Sheep!$R$355-Sheep!$N$252                                )&gt;(NP$44-NQ$44),(NP$44-Sheep!$R$355-Sheep!$N$252                                )&lt;=0),"WeanStd","")
&amp;                   IF(AND((NP$44-Sheep!$R$356-Sheep!$N$252                                )&gt;(NP$44-NQ$44),(NP$44-Sheep!$R$356-Sheep!$N$252                                )&lt;=0),"WeanAlt1","")
&amp;                   IF(AND((NP$44-Sheep!$R$357-Sheep!$N$252                                )&gt;(NP$44-NQ$44),(NP$44-Sheep!$R$357-Sheep!$N$252                                )&lt;=0),"WeanAlt2","")
&amp;IFERROR(IF(AND((NP$44-NP46                                                                                     )&gt;(NP$44-NQ$44),(NP$44-NP46                                                                                     )&lt;=0),"Join-"    &amp;NP45,""),"")
&amp;IFERROR(IF(AND((NP$44-NP46-INDEX(Sheep!$V$362:$V$369,NP45,1))&gt;(NP$44-NQ$44),(NP$44-NP46-INDEX(Sheep!$V$362:$V$369,NP45,1))&lt;=0),"Scan-"  &amp;NP45,""),"")
&amp;IFERROR(IF(AND((NP$44-NP46-150                                                                            )&gt;(NP$44-NQ$44),(NP$44-NP46-150                                                                             )&lt;=0),"Birth-" &amp;NP45,""),"")
&amp;IFERROR(IF(AND((NP$44-NP46-150-Sheep!$R$355                                           )&gt;(NP$44-NQ$44),(NP$44-NP46-150-Sheep!$R$355                                            )&lt;=0),"Wean-"&amp;NP45,""),"")
&amp;IFERROR(IF(AND((NP$44-NP46-150-Sheep!$R$356                                           )&gt;(NP$44-NQ$44),(NP$44-NP46-150-Sheep!$R$356                                            )&lt;=0),"Alt1-"   &amp;NP45,""),"")
&amp;IFERROR(IF(AND((NP$44-NP46-150-Sheep!$R$357                                           )&gt;(NP$44-NQ$44),(NP$44-NP46-150-Sheep!$R$357                                            )&lt;=0),"Alt2-"   &amp;NP45,""),"")</f>
        <v>Scan-7</v>
      </c>
      <c r="NQ47" s="267" t="str">
        <f xml:space="preserve">                    IF(AND((NQ$44                                  -Sheep!$N$252                               )&gt;(NQ$44-NR$44),(NQ$44                                  -Sheep!$N$252                                )&lt;=0),"Born","")
&amp;                   IF(AND((NQ$44-Sheep!$R$355-Sheep!$N$252                                )&gt;(NQ$44-NR$44),(NQ$44-Sheep!$R$355-Sheep!$N$252                                )&lt;=0),"WeanStd","")
&amp;                   IF(AND((NQ$44-Sheep!$R$356-Sheep!$N$252                                )&gt;(NQ$44-NR$44),(NQ$44-Sheep!$R$356-Sheep!$N$252                                )&lt;=0),"WeanAlt1","")
&amp;                   IF(AND((NQ$44-Sheep!$R$357-Sheep!$N$252                                )&gt;(NQ$44-NR$44),(NQ$44-Sheep!$R$357-Sheep!$N$252                                )&lt;=0),"WeanAlt2","")
&amp;IFERROR(IF(AND((NQ$44-NQ46                                                                                     )&gt;(NQ$44-NR$44),(NQ$44-NQ46                                                                                     )&lt;=0),"Join-"    &amp;NQ45,""),"")
&amp;IFERROR(IF(AND((NQ$44-NQ46-INDEX(Sheep!$V$362:$V$369,NQ45,1))&gt;(NQ$44-NR$44),(NQ$44-NQ46-INDEX(Sheep!$V$362:$V$369,NQ45,1))&lt;=0),"Scan-"  &amp;NQ45,""),"")
&amp;IFERROR(IF(AND((NQ$44-NQ46-150                                                                            )&gt;(NQ$44-NR$44),(NQ$44-NQ46-150                                                                             )&lt;=0),"Birth-" &amp;NQ45,""),"")
&amp;IFERROR(IF(AND((NQ$44-NQ46-150-Sheep!$R$355                                           )&gt;(NQ$44-NR$44),(NQ$44-NQ46-150-Sheep!$R$355                                            )&lt;=0),"Wean-"&amp;NQ45,""),"")
&amp;IFERROR(IF(AND((NQ$44-NQ46-150-Sheep!$R$356                                           )&gt;(NQ$44-NR$44),(NQ$44-NQ46-150-Sheep!$R$356                                            )&lt;=0),"Alt1-"   &amp;NQ45,""),"")
&amp;IFERROR(IF(AND((NQ$44-NQ46-150-Sheep!$R$357                                           )&gt;(NQ$44-NR$44),(NQ$44-NQ46-150-Sheep!$R$357                                            )&lt;=0),"Alt2-"   &amp;NQ45,""),"")</f>
        <v/>
      </c>
      <c r="NR47" s="267" t="str">
        <f xml:space="preserve">                    IF(AND((NR$44                                  -Sheep!$N$252                               )&gt;(NR$44-NS$44),(NR$44                                  -Sheep!$N$252                                )&lt;=0),"Born","")
&amp;                   IF(AND((NR$44-Sheep!$R$355-Sheep!$N$252                                )&gt;(NR$44-NS$44),(NR$44-Sheep!$R$355-Sheep!$N$252                                )&lt;=0),"WeanStd","")
&amp;                   IF(AND((NR$44-Sheep!$R$356-Sheep!$N$252                                )&gt;(NR$44-NS$44),(NR$44-Sheep!$R$356-Sheep!$N$252                                )&lt;=0),"WeanAlt1","")
&amp;                   IF(AND((NR$44-Sheep!$R$357-Sheep!$N$252                                )&gt;(NR$44-NS$44),(NR$44-Sheep!$R$357-Sheep!$N$252                                )&lt;=0),"WeanAlt2","")
&amp;IFERROR(IF(AND((NR$44-NR46                                                                                     )&gt;(NR$44-NS$44),(NR$44-NR46                                                                                     )&lt;=0),"Join-"    &amp;NR45,""),"")
&amp;IFERROR(IF(AND((NR$44-NR46-INDEX(Sheep!$V$362:$V$369,NR45,1))&gt;(NR$44-NS$44),(NR$44-NR46-INDEX(Sheep!$V$362:$V$369,NR45,1))&lt;=0),"Scan-"  &amp;NR45,""),"")
&amp;IFERROR(IF(AND((NR$44-NR46-150                                                                            )&gt;(NR$44-NS$44),(NR$44-NR46-150                                                                             )&lt;=0),"Birth-" &amp;NR45,""),"")
&amp;IFERROR(IF(AND((NR$44-NR46-150-Sheep!$R$355                                           )&gt;(NR$44-NS$44),(NR$44-NR46-150-Sheep!$R$355                                            )&lt;=0),"Wean-"&amp;NR45,""),"")
&amp;IFERROR(IF(AND((NR$44-NR46-150-Sheep!$R$356                                           )&gt;(NR$44-NS$44),(NR$44-NR46-150-Sheep!$R$356                                            )&lt;=0),"Alt1-"   &amp;NR45,""),"")
&amp;IFERROR(IF(AND((NR$44-NR46-150-Sheep!$R$357                                           )&gt;(NR$44-NS$44),(NR$44-NR46-150-Sheep!$R$357                                            )&lt;=0),"Alt2-"   &amp;NR45,""),"")</f>
        <v/>
      </c>
      <c r="NS47" s="267" t="str">
        <f xml:space="preserve">                    IF(AND((NS$44                                  -Sheep!$N$252                               )&gt;(NS$44-NT$44),(NS$44                                  -Sheep!$N$252                                )&lt;=0),"Born","")
&amp;                   IF(AND((NS$44-Sheep!$R$355-Sheep!$N$252                                )&gt;(NS$44-NT$44),(NS$44-Sheep!$R$355-Sheep!$N$252                                )&lt;=0),"WeanStd","")
&amp;                   IF(AND((NS$44-Sheep!$R$356-Sheep!$N$252                                )&gt;(NS$44-NT$44),(NS$44-Sheep!$R$356-Sheep!$N$252                                )&lt;=0),"WeanAlt1","")
&amp;                   IF(AND((NS$44-Sheep!$R$357-Sheep!$N$252                                )&gt;(NS$44-NT$44),(NS$44-Sheep!$R$357-Sheep!$N$252                                )&lt;=0),"WeanAlt2","")
&amp;IFERROR(IF(AND((NS$44-NS46                                                                                     )&gt;(NS$44-NT$44),(NS$44-NS46                                                                                     )&lt;=0),"Join-"    &amp;NS45,""),"")
&amp;IFERROR(IF(AND((NS$44-NS46-INDEX(Sheep!$V$362:$V$369,NS45,1))&gt;(NS$44-NT$44),(NS$44-NS46-INDEX(Sheep!$V$362:$V$369,NS45,1))&lt;=0),"Scan-"  &amp;NS45,""),"")
&amp;IFERROR(IF(AND((NS$44-NS46-150                                                                            )&gt;(NS$44-NT$44),(NS$44-NS46-150                                                                             )&lt;=0),"Birth-" &amp;NS45,""),"")
&amp;IFERROR(IF(AND((NS$44-NS46-150-Sheep!$R$355                                           )&gt;(NS$44-NT$44),(NS$44-NS46-150-Sheep!$R$355                                            )&lt;=0),"Wean-"&amp;NS45,""),"")
&amp;IFERROR(IF(AND((NS$44-NS46-150-Sheep!$R$356                                           )&gt;(NS$44-NT$44),(NS$44-NS46-150-Sheep!$R$356                                            )&lt;=0),"Alt1-"   &amp;NS45,""),"")
&amp;IFERROR(IF(AND((NS$44-NS46-150-Sheep!$R$357                                           )&gt;(NS$44-NT$44),(NS$44-NS46-150-Sheep!$R$357                                            )&lt;=0),"Alt2-"   &amp;NS45,""),"")</f>
        <v/>
      </c>
      <c r="NT47" s="267" t="str">
        <f xml:space="preserve">                    IF(AND((NT$44                                  -Sheep!$N$252                               )&gt;(NT$44-NU$44),(NT$44                                  -Sheep!$N$252                                )&lt;=0),"Born","")
&amp;                   IF(AND((NT$44-Sheep!$R$355-Sheep!$N$252                                )&gt;(NT$44-NU$44),(NT$44-Sheep!$R$355-Sheep!$N$252                                )&lt;=0),"WeanStd","")
&amp;                   IF(AND((NT$44-Sheep!$R$356-Sheep!$N$252                                )&gt;(NT$44-NU$44),(NT$44-Sheep!$R$356-Sheep!$N$252                                )&lt;=0),"WeanAlt1","")
&amp;                   IF(AND((NT$44-Sheep!$R$357-Sheep!$N$252                                )&gt;(NT$44-NU$44),(NT$44-Sheep!$R$357-Sheep!$N$252                                )&lt;=0),"WeanAlt2","")
&amp;IFERROR(IF(AND((NT$44-NT46                                                                                     )&gt;(NT$44-NU$44),(NT$44-NT46                                                                                     )&lt;=0),"Join-"    &amp;NT45,""),"")
&amp;IFERROR(IF(AND((NT$44-NT46-INDEX(Sheep!$V$362:$V$369,NT45,1))&gt;(NT$44-NU$44),(NT$44-NT46-INDEX(Sheep!$V$362:$V$369,NT45,1))&lt;=0),"Scan-"  &amp;NT45,""),"")
&amp;IFERROR(IF(AND((NT$44-NT46-150                                                                            )&gt;(NT$44-NU$44),(NT$44-NT46-150                                                                             )&lt;=0),"Birth-" &amp;NT45,""),"")
&amp;IFERROR(IF(AND((NT$44-NT46-150-Sheep!$R$355                                           )&gt;(NT$44-NU$44),(NT$44-NT46-150-Sheep!$R$355                                            )&lt;=0),"Wean-"&amp;NT45,""),"")
&amp;IFERROR(IF(AND((NT$44-NT46-150-Sheep!$R$356                                           )&gt;(NT$44-NU$44),(NT$44-NT46-150-Sheep!$R$356                                            )&lt;=0),"Alt1-"   &amp;NT45,""),"")
&amp;IFERROR(IF(AND((NT$44-NT46-150-Sheep!$R$357                                           )&gt;(NT$44-NU$44),(NT$44-NT46-150-Sheep!$R$357                                            )&lt;=0),"Alt2-"   &amp;NT45,""),"")</f>
        <v/>
      </c>
      <c r="NU47" s="267" t="str">
        <f xml:space="preserve">                    IF(AND((NU$44                                  -Sheep!$N$252                               )&gt;(NU$44-NV$44),(NU$44                                  -Sheep!$N$252                                )&lt;=0),"Born","")
&amp;                   IF(AND((NU$44-Sheep!$R$355-Sheep!$N$252                                )&gt;(NU$44-NV$44),(NU$44-Sheep!$R$355-Sheep!$N$252                                )&lt;=0),"WeanStd","")
&amp;                   IF(AND((NU$44-Sheep!$R$356-Sheep!$N$252                                )&gt;(NU$44-NV$44),(NU$44-Sheep!$R$356-Sheep!$N$252                                )&lt;=0),"WeanAlt1","")
&amp;                   IF(AND((NU$44-Sheep!$R$357-Sheep!$N$252                                )&gt;(NU$44-NV$44),(NU$44-Sheep!$R$357-Sheep!$N$252                                )&lt;=0),"WeanAlt2","")
&amp;IFERROR(IF(AND((NU$44-NU46                                                                                     )&gt;(NU$44-NV$44),(NU$44-NU46                                                                                     )&lt;=0),"Join-"    &amp;NU45,""),"")
&amp;IFERROR(IF(AND((NU$44-NU46-INDEX(Sheep!$V$362:$V$369,NU45,1))&gt;(NU$44-NV$44),(NU$44-NU46-INDEX(Sheep!$V$362:$V$369,NU45,1))&lt;=0),"Scan-"  &amp;NU45,""),"")
&amp;IFERROR(IF(AND((NU$44-NU46-150                                                                            )&gt;(NU$44-NV$44),(NU$44-NU46-150                                                                             )&lt;=0),"Birth-" &amp;NU45,""),"")
&amp;IFERROR(IF(AND((NU$44-NU46-150-Sheep!$R$355                                           )&gt;(NU$44-NV$44),(NU$44-NU46-150-Sheep!$R$355                                            )&lt;=0),"Wean-"&amp;NU45,""),"")
&amp;IFERROR(IF(AND((NU$44-NU46-150-Sheep!$R$356                                           )&gt;(NU$44-NV$44),(NU$44-NU46-150-Sheep!$R$356                                            )&lt;=0),"Alt1-"   &amp;NU45,""),"")
&amp;IFERROR(IF(AND((NU$44-NU46-150-Sheep!$R$357                                           )&gt;(NU$44-NV$44),(NU$44-NU46-150-Sheep!$R$357                                            )&lt;=0),"Alt2-"   &amp;NU45,""),"")</f>
        <v/>
      </c>
      <c r="NV47" s="267" t="str">
        <f xml:space="preserve">                    IF(AND((NV$44                                  -Sheep!$N$252                               )&gt;(NV$44-NW$44),(NV$44                                  -Sheep!$N$252                                )&lt;=0),"Born","")
&amp;                   IF(AND((NV$44-Sheep!$R$355-Sheep!$N$252                                )&gt;(NV$44-NW$44),(NV$44-Sheep!$R$355-Sheep!$N$252                                )&lt;=0),"WeanStd","")
&amp;                   IF(AND((NV$44-Sheep!$R$356-Sheep!$N$252                                )&gt;(NV$44-NW$44),(NV$44-Sheep!$R$356-Sheep!$N$252                                )&lt;=0),"WeanAlt1","")
&amp;                   IF(AND((NV$44-Sheep!$R$357-Sheep!$N$252                                )&gt;(NV$44-NW$44),(NV$44-Sheep!$R$357-Sheep!$N$252                                )&lt;=0),"WeanAlt2","")
&amp;IFERROR(IF(AND((NV$44-NV46                                                                                     )&gt;(NV$44-NW$44),(NV$44-NV46                                                                                     )&lt;=0),"Join-"    &amp;NV45,""),"")
&amp;IFERROR(IF(AND((NV$44-NV46-INDEX(Sheep!$V$362:$V$369,NV45,1))&gt;(NV$44-NW$44),(NV$44-NV46-INDEX(Sheep!$V$362:$V$369,NV45,1))&lt;=0),"Scan-"  &amp;NV45,""),"")
&amp;IFERROR(IF(AND((NV$44-NV46-150                                                                            )&gt;(NV$44-NW$44),(NV$44-NV46-150                                                                             )&lt;=0),"Birth-" &amp;NV45,""),"")
&amp;IFERROR(IF(AND((NV$44-NV46-150-Sheep!$R$355                                           )&gt;(NV$44-NW$44),(NV$44-NV46-150-Sheep!$R$355                                            )&lt;=0),"Wean-"&amp;NV45,""),"")
&amp;IFERROR(IF(AND((NV$44-NV46-150-Sheep!$R$356                                           )&gt;(NV$44-NW$44),(NV$44-NV46-150-Sheep!$R$356                                            )&lt;=0),"Alt1-"   &amp;NV45,""),"")
&amp;IFERROR(IF(AND((NV$44-NV46-150-Sheep!$R$357                                           )&gt;(NV$44-NW$44),(NV$44-NV46-150-Sheep!$R$357                                            )&lt;=0),"Alt2-"   &amp;NV45,""),"")</f>
        <v/>
      </c>
      <c r="NW47" s="267" t="str">
        <f xml:space="preserve">                    IF(AND((NW$44                                  -Sheep!$N$252                               )&gt;(NW$44-NX$44),(NW$44                                  -Sheep!$N$252                                )&lt;=0),"Born","")
&amp;                   IF(AND((NW$44-Sheep!$R$355-Sheep!$N$252                                )&gt;(NW$44-NX$44),(NW$44-Sheep!$R$355-Sheep!$N$252                                )&lt;=0),"WeanStd","")
&amp;                   IF(AND((NW$44-Sheep!$R$356-Sheep!$N$252                                )&gt;(NW$44-NX$44),(NW$44-Sheep!$R$356-Sheep!$N$252                                )&lt;=0),"WeanAlt1","")
&amp;                   IF(AND((NW$44-Sheep!$R$357-Sheep!$N$252                                )&gt;(NW$44-NX$44),(NW$44-Sheep!$R$357-Sheep!$N$252                                )&lt;=0),"WeanAlt2","")
&amp;IFERROR(IF(AND((NW$44-NW46                                                                                     )&gt;(NW$44-NX$44),(NW$44-NW46                                                                                     )&lt;=0),"Join-"    &amp;NW45,""),"")
&amp;IFERROR(IF(AND((NW$44-NW46-INDEX(Sheep!$V$362:$V$369,NW45,1))&gt;(NW$44-NX$44),(NW$44-NW46-INDEX(Sheep!$V$362:$V$369,NW45,1))&lt;=0),"Scan-"  &amp;NW45,""),"")
&amp;IFERROR(IF(AND((NW$44-NW46-150                                                                            )&gt;(NW$44-NX$44),(NW$44-NW46-150                                                                             )&lt;=0),"Birth-" &amp;NW45,""),"")
&amp;IFERROR(IF(AND((NW$44-NW46-150-Sheep!$R$355                                           )&gt;(NW$44-NX$44),(NW$44-NW46-150-Sheep!$R$355                                            )&lt;=0),"Wean-"&amp;NW45,""),"")
&amp;IFERROR(IF(AND((NW$44-NW46-150-Sheep!$R$356                                           )&gt;(NW$44-NX$44),(NW$44-NW46-150-Sheep!$R$356                                            )&lt;=0),"Alt1-"   &amp;NW45,""),"")
&amp;IFERROR(IF(AND((NW$44-NW46-150-Sheep!$R$357                                           )&gt;(NW$44-NX$44),(NW$44-NW46-150-Sheep!$R$357                                            )&lt;=0),"Alt2-"   &amp;NW45,""),"")</f>
        <v/>
      </c>
      <c r="NX47" s="267" t="str">
        <f xml:space="preserve">                    IF(AND((NX$44                                  -Sheep!$N$252                               )&gt;(NX$44-NY$44),(NX$44                                  -Sheep!$N$252                                )&lt;=0),"Born","")
&amp;                   IF(AND((NX$44-Sheep!$R$355-Sheep!$N$252                                )&gt;(NX$44-NY$44),(NX$44-Sheep!$R$355-Sheep!$N$252                                )&lt;=0),"WeanStd","")
&amp;                   IF(AND((NX$44-Sheep!$R$356-Sheep!$N$252                                )&gt;(NX$44-NY$44),(NX$44-Sheep!$R$356-Sheep!$N$252                                )&lt;=0),"WeanAlt1","")
&amp;                   IF(AND((NX$44-Sheep!$R$357-Sheep!$N$252                                )&gt;(NX$44-NY$44),(NX$44-Sheep!$R$357-Sheep!$N$252                                )&lt;=0),"WeanAlt2","")
&amp;IFERROR(IF(AND((NX$44-NX46                                                                                     )&gt;(NX$44-NY$44),(NX$44-NX46                                                                                     )&lt;=0),"Join-"    &amp;NX45,""),"")
&amp;IFERROR(IF(AND((NX$44-NX46-INDEX(Sheep!$V$362:$V$369,NX45,1))&gt;(NX$44-NY$44),(NX$44-NX46-INDEX(Sheep!$V$362:$V$369,NX45,1))&lt;=0),"Scan-"  &amp;NX45,""),"")
&amp;IFERROR(IF(AND((NX$44-NX46-150                                                                            )&gt;(NX$44-NY$44),(NX$44-NX46-150                                                                             )&lt;=0),"Birth-" &amp;NX45,""),"")
&amp;IFERROR(IF(AND((NX$44-NX46-150-Sheep!$R$355                                           )&gt;(NX$44-NY$44),(NX$44-NX46-150-Sheep!$R$355                                            )&lt;=0),"Wean-"&amp;NX45,""),"")
&amp;IFERROR(IF(AND((NX$44-NX46-150-Sheep!$R$356                                           )&gt;(NX$44-NY$44),(NX$44-NX46-150-Sheep!$R$356                                            )&lt;=0),"Alt1-"   &amp;NX45,""),"")
&amp;IFERROR(IF(AND((NX$44-NX46-150-Sheep!$R$357                                           )&gt;(NX$44-NY$44),(NX$44-NX46-150-Sheep!$R$357                                            )&lt;=0),"Alt2-"   &amp;NX45,""),"")</f>
        <v/>
      </c>
      <c r="NY47" s="267" t="str">
        <f xml:space="preserve">                    IF(AND((NY$44                                  -Sheep!$N$252                               )&gt;(NY$44-NZ$44),(NY$44                                  -Sheep!$N$252                                )&lt;=0),"Born","")
&amp;                   IF(AND((NY$44-Sheep!$R$355-Sheep!$N$252                                )&gt;(NY$44-NZ$44),(NY$44-Sheep!$R$355-Sheep!$N$252                                )&lt;=0),"WeanStd","")
&amp;                   IF(AND((NY$44-Sheep!$R$356-Sheep!$N$252                                )&gt;(NY$44-NZ$44),(NY$44-Sheep!$R$356-Sheep!$N$252                                )&lt;=0),"WeanAlt1","")
&amp;                   IF(AND((NY$44-Sheep!$R$357-Sheep!$N$252                                )&gt;(NY$44-NZ$44),(NY$44-Sheep!$R$357-Sheep!$N$252                                )&lt;=0),"WeanAlt2","")
&amp;IFERROR(IF(AND((NY$44-NY46                                                                                     )&gt;(NY$44-NZ$44),(NY$44-NY46                                                                                     )&lt;=0),"Join-"    &amp;NY45,""),"")
&amp;IFERROR(IF(AND((NY$44-NY46-INDEX(Sheep!$V$362:$V$369,NY45,1))&gt;(NY$44-NZ$44),(NY$44-NY46-INDEX(Sheep!$V$362:$V$369,NY45,1))&lt;=0),"Scan-"  &amp;NY45,""),"")
&amp;IFERROR(IF(AND((NY$44-NY46-150                                                                            )&gt;(NY$44-NZ$44),(NY$44-NY46-150                                                                             )&lt;=0),"Birth-" &amp;NY45,""),"")
&amp;IFERROR(IF(AND((NY$44-NY46-150-Sheep!$R$355                                           )&gt;(NY$44-NZ$44),(NY$44-NY46-150-Sheep!$R$355                                            )&lt;=0),"Wean-"&amp;NY45,""),"")
&amp;IFERROR(IF(AND((NY$44-NY46-150-Sheep!$R$356                                           )&gt;(NY$44-NZ$44),(NY$44-NY46-150-Sheep!$R$356                                            )&lt;=0),"Alt1-"   &amp;NY45,""),"")
&amp;IFERROR(IF(AND((NY$44-NY46-150-Sheep!$R$357                                           )&gt;(NY$44-NZ$44),(NY$44-NY46-150-Sheep!$R$357                                            )&lt;=0),"Alt2-"   &amp;NY45,""),"")</f>
        <v/>
      </c>
      <c r="NZ47" s="267" t="str">
        <f xml:space="preserve">                    IF(AND((NZ$44                                  -Sheep!$N$252                               )&gt;(NZ$44-OA$44),(NZ$44                                  -Sheep!$N$252                                )&lt;=0),"Born","")
&amp;                   IF(AND((NZ$44-Sheep!$R$355-Sheep!$N$252                                )&gt;(NZ$44-OA$44),(NZ$44-Sheep!$R$355-Sheep!$N$252                                )&lt;=0),"WeanStd","")
&amp;                   IF(AND((NZ$44-Sheep!$R$356-Sheep!$N$252                                )&gt;(NZ$44-OA$44),(NZ$44-Sheep!$R$356-Sheep!$N$252                                )&lt;=0),"WeanAlt1","")
&amp;                   IF(AND((NZ$44-Sheep!$R$357-Sheep!$N$252                                )&gt;(NZ$44-OA$44),(NZ$44-Sheep!$R$357-Sheep!$N$252                                )&lt;=0),"WeanAlt2","")
&amp;IFERROR(IF(AND((NZ$44-NZ46                                                                                     )&gt;(NZ$44-OA$44),(NZ$44-NZ46                                                                                     )&lt;=0),"Join-"    &amp;NZ45,""),"")
&amp;IFERROR(IF(AND((NZ$44-NZ46-INDEX(Sheep!$V$362:$V$369,NZ45,1))&gt;(NZ$44-OA$44),(NZ$44-NZ46-INDEX(Sheep!$V$362:$V$369,NZ45,1))&lt;=0),"Scan-"  &amp;NZ45,""),"")
&amp;IFERROR(IF(AND((NZ$44-NZ46-150                                                                            )&gt;(NZ$44-OA$44),(NZ$44-NZ46-150                                                                             )&lt;=0),"Birth-" &amp;NZ45,""),"")
&amp;IFERROR(IF(AND((NZ$44-NZ46-150-Sheep!$R$355                                           )&gt;(NZ$44-OA$44),(NZ$44-NZ46-150-Sheep!$R$355                                            )&lt;=0),"Wean-"&amp;NZ45,""),"")
&amp;IFERROR(IF(AND((NZ$44-NZ46-150-Sheep!$R$356                                           )&gt;(NZ$44-OA$44),(NZ$44-NZ46-150-Sheep!$R$356                                            )&lt;=0),"Alt1-"   &amp;NZ45,""),"")
&amp;IFERROR(IF(AND((NZ$44-NZ46-150-Sheep!$R$357                                           )&gt;(NZ$44-OA$44),(NZ$44-NZ46-150-Sheep!$R$357                                            )&lt;=0),"Alt2-"   &amp;NZ45,""),"")</f>
        <v/>
      </c>
      <c r="OA47" s="267" t="str">
        <f xml:space="preserve">                    IF(AND((OA$44                                  -Sheep!$N$252                               )&gt;(OA$44-OB$44),(OA$44                                  -Sheep!$N$252                                )&lt;=0),"Born","")
&amp;                   IF(AND((OA$44-Sheep!$R$355-Sheep!$N$252                                )&gt;(OA$44-OB$44),(OA$44-Sheep!$R$355-Sheep!$N$252                                )&lt;=0),"WeanStd","")
&amp;                   IF(AND((OA$44-Sheep!$R$356-Sheep!$N$252                                )&gt;(OA$44-OB$44),(OA$44-Sheep!$R$356-Sheep!$N$252                                )&lt;=0),"WeanAlt1","")
&amp;                   IF(AND((OA$44-Sheep!$R$357-Sheep!$N$252                                )&gt;(OA$44-OB$44),(OA$44-Sheep!$R$357-Sheep!$N$252                                )&lt;=0),"WeanAlt2","")
&amp;IFERROR(IF(AND((OA$44-OA46                                                                                     )&gt;(OA$44-OB$44),(OA$44-OA46                                                                                     )&lt;=0),"Join-"    &amp;OA45,""),"")
&amp;IFERROR(IF(AND((OA$44-OA46-INDEX(Sheep!$V$362:$V$369,OA45,1))&gt;(OA$44-OB$44),(OA$44-OA46-INDEX(Sheep!$V$362:$V$369,OA45,1))&lt;=0),"Scan-"  &amp;OA45,""),"")
&amp;IFERROR(IF(AND((OA$44-OA46-150                                                                            )&gt;(OA$44-OB$44),(OA$44-OA46-150                                                                             )&lt;=0),"Birth-" &amp;OA45,""),"")
&amp;IFERROR(IF(AND((OA$44-OA46-150-Sheep!$R$355                                           )&gt;(OA$44-OB$44),(OA$44-OA46-150-Sheep!$R$355                                            )&lt;=0),"Wean-"&amp;OA45,""),"")
&amp;IFERROR(IF(AND((OA$44-OA46-150-Sheep!$R$356                                           )&gt;(OA$44-OB$44),(OA$44-OA46-150-Sheep!$R$356                                            )&lt;=0),"Alt1-"   &amp;OA45,""),"")
&amp;IFERROR(IF(AND((OA$44-OA46-150-Sheep!$R$357                                           )&gt;(OA$44-OB$44),(OA$44-OA46-150-Sheep!$R$357                                            )&lt;=0),"Alt2-"   &amp;OA45,""),"")</f>
        <v/>
      </c>
      <c r="OB47" s="267" t="str">
        <f xml:space="preserve">                    IF(AND((OB$44                                  -Sheep!$N$252                               )&gt;(OB$44-OC$44),(OB$44                                  -Sheep!$N$252                                )&lt;=0),"Born","")
&amp;                   IF(AND((OB$44-Sheep!$R$355-Sheep!$N$252                                )&gt;(OB$44-OC$44),(OB$44-Sheep!$R$355-Sheep!$N$252                                )&lt;=0),"WeanStd","")
&amp;                   IF(AND((OB$44-Sheep!$R$356-Sheep!$N$252                                )&gt;(OB$44-OC$44),(OB$44-Sheep!$R$356-Sheep!$N$252                                )&lt;=0),"WeanAlt1","")
&amp;                   IF(AND((OB$44-Sheep!$R$357-Sheep!$N$252                                )&gt;(OB$44-OC$44),(OB$44-Sheep!$R$357-Sheep!$N$252                                )&lt;=0),"WeanAlt2","")
&amp;IFERROR(IF(AND((OB$44-OB46                                                                                     )&gt;(OB$44-OC$44),(OB$44-OB46                                                                                     )&lt;=0),"Join-"    &amp;OB45,""),"")
&amp;IFERROR(IF(AND((OB$44-OB46-INDEX(Sheep!$V$362:$V$369,OB45,1))&gt;(OB$44-OC$44),(OB$44-OB46-INDEX(Sheep!$V$362:$V$369,OB45,1))&lt;=0),"Scan-"  &amp;OB45,""),"")
&amp;IFERROR(IF(AND((OB$44-OB46-150                                                                            )&gt;(OB$44-OC$44),(OB$44-OB46-150                                                                             )&lt;=0),"Birth-" &amp;OB45,""),"")
&amp;IFERROR(IF(AND((OB$44-OB46-150-Sheep!$R$355                                           )&gt;(OB$44-OC$44),(OB$44-OB46-150-Sheep!$R$355                                            )&lt;=0),"Wean-"&amp;OB45,""),"")
&amp;IFERROR(IF(AND((OB$44-OB46-150-Sheep!$R$356                                           )&gt;(OB$44-OC$44),(OB$44-OB46-150-Sheep!$R$356                                            )&lt;=0),"Alt1-"   &amp;OB45,""),"")
&amp;IFERROR(IF(AND((OB$44-OB46-150-Sheep!$R$357                                           )&gt;(OB$44-OC$44),(OB$44-OB46-150-Sheep!$R$357                                            )&lt;=0),"Alt2-"   &amp;OB45,""),"")</f>
        <v>Birth-7</v>
      </c>
      <c r="OC47" s="267" t="str">
        <f xml:space="preserve">                    IF(AND((OC$44                                  -Sheep!$N$252                               )&gt;(OC$44-OD$44),(OC$44                                  -Sheep!$N$252                                )&lt;=0),"Born","")
&amp;                   IF(AND((OC$44-Sheep!$R$355-Sheep!$N$252                                )&gt;(OC$44-OD$44),(OC$44-Sheep!$R$355-Sheep!$N$252                                )&lt;=0),"WeanStd","")
&amp;                   IF(AND((OC$44-Sheep!$R$356-Sheep!$N$252                                )&gt;(OC$44-OD$44),(OC$44-Sheep!$R$356-Sheep!$N$252                                )&lt;=0),"WeanAlt1","")
&amp;                   IF(AND((OC$44-Sheep!$R$357-Sheep!$N$252                                )&gt;(OC$44-OD$44),(OC$44-Sheep!$R$357-Sheep!$N$252                                )&lt;=0),"WeanAlt2","")
&amp;IFERROR(IF(AND((OC$44-OC46                                                                                     )&gt;(OC$44-OD$44),(OC$44-OC46                                                                                     )&lt;=0),"Join-"    &amp;OC45,""),"")
&amp;IFERROR(IF(AND((OC$44-OC46-INDEX(Sheep!$V$362:$V$369,OC45,1))&gt;(OC$44-OD$44),(OC$44-OC46-INDEX(Sheep!$V$362:$V$369,OC45,1))&lt;=0),"Scan-"  &amp;OC45,""),"")
&amp;IFERROR(IF(AND((OC$44-OC46-150                                                                            )&gt;(OC$44-OD$44),(OC$44-OC46-150                                                                             )&lt;=0),"Birth-" &amp;OC45,""),"")
&amp;IFERROR(IF(AND((OC$44-OC46-150-Sheep!$R$355                                           )&gt;(OC$44-OD$44),(OC$44-OC46-150-Sheep!$R$355                                            )&lt;=0),"Wean-"&amp;OC45,""),"")
&amp;IFERROR(IF(AND((OC$44-OC46-150-Sheep!$R$356                                           )&gt;(OC$44-OD$44),(OC$44-OC46-150-Sheep!$R$356                                            )&lt;=0),"Alt1-"   &amp;OC45,""),"")
&amp;IFERROR(IF(AND((OC$44-OC46-150-Sheep!$R$357                                           )&gt;(OC$44-OD$44),(OC$44-OC46-150-Sheep!$R$357                                            )&lt;=0),"Alt2-"   &amp;OC45,""),"")</f>
        <v/>
      </c>
      <c r="OD47" s="267" t="str">
        <f xml:space="preserve">                    IF(AND((OD$44                                  -Sheep!$N$252                               )&gt;(OD$44-OE$44),(OD$44                                  -Sheep!$N$252                                )&lt;=0),"Born","")
&amp;                   IF(AND((OD$44-Sheep!$R$355-Sheep!$N$252                                )&gt;(OD$44-OE$44),(OD$44-Sheep!$R$355-Sheep!$N$252                                )&lt;=0),"WeanStd","")
&amp;                   IF(AND((OD$44-Sheep!$R$356-Sheep!$N$252                                )&gt;(OD$44-OE$44),(OD$44-Sheep!$R$356-Sheep!$N$252                                )&lt;=0),"WeanAlt1","")
&amp;                   IF(AND((OD$44-Sheep!$R$357-Sheep!$N$252                                )&gt;(OD$44-OE$44),(OD$44-Sheep!$R$357-Sheep!$N$252                                )&lt;=0),"WeanAlt2","")
&amp;IFERROR(IF(AND((OD$44-OD46                                                                                     )&gt;(OD$44-OE$44),(OD$44-OD46                                                                                     )&lt;=0),"Join-"    &amp;OD45,""),"")
&amp;IFERROR(IF(AND((OD$44-OD46-INDEX(Sheep!$V$362:$V$369,OD45,1))&gt;(OD$44-OE$44),(OD$44-OD46-INDEX(Sheep!$V$362:$V$369,OD45,1))&lt;=0),"Scan-"  &amp;OD45,""),"")
&amp;IFERROR(IF(AND((OD$44-OD46-150                                                                            )&gt;(OD$44-OE$44),(OD$44-OD46-150                                                                             )&lt;=0),"Birth-" &amp;OD45,""),"")
&amp;IFERROR(IF(AND((OD$44-OD46-150-Sheep!$R$355                                           )&gt;(OD$44-OE$44),(OD$44-OD46-150-Sheep!$R$355                                            )&lt;=0),"Wean-"&amp;OD45,""),"")
&amp;IFERROR(IF(AND((OD$44-OD46-150-Sheep!$R$356                                           )&gt;(OD$44-OE$44),(OD$44-OD46-150-Sheep!$R$356                                            )&lt;=0),"Alt1-"   &amp;OD45,""),"")
&amp;IFERROR(IF(AND((OD$44-OD46-150-Sheep!$R$357                                           )&gt;(OD$44-OE$44),(OD$44-OD46-150-Sheep!$R$357                                            )&lt;=0),"Alt2-"   &amp;OD45,""),"")</f>
        <v/>
      </c>
      <c r="OE47" s="267" t="str">
        <f xml:space="preserve">                    IF(AND((OE$44                                  -Sheep!$N$252                               )&gt;(OE$44-OF$44),(OE$44                                  -Sheep!$N$252                                )&lt;=0),"Born","")
&amp;                   IF(AND((OE$44-Sheep!$R$355-Sheep!$N$252                                )&gt;(OE$44-OF$44),(OE$44-Sheep!$R$355-Sheep!$N$252                                )&lt;=0),"WeanStd","")
&amp;                   IF(AND((OE$44-Sheep!$R$356-Sheep!$N$252                                )&gt;(OE$44-OF$44),(OE$44-Sheep!$R$356-Sheep!$N$252                                )&lt;=0),"WeanAlt1","")
&amp;                   IF(AND((OE$44-Sheep!$R$357-Sheep!$N$252                                )&gt;(OE$44-OF$44),(OE$44-Sheep!$R$357-Sheep!$N$252                                )&lt;=0),"WeanAlt2","")
&amp;IFERROR(IF(AND((OE$44-OE46                                                                                     )&gt;(OE$44-OF$44),(OE$44-OE46                                                                                     )&lt;=0),"Join-"    &amp;OE45,""),"")
&amp;IFERROR(IF(AND((OE$44-OE46-INDEX(Sheep!$V$362:$V$369,OE45,1))&gt;(OE$44-OF$44),(OE$44-OE46-INDEX(Sheep!$V$362:$V$369,OE45,1))&lt;=0),"Scan-"  &amp;OE45,""),"")
&amp;IFERROR(IF(AND((OE$44-OE46-150                                                                            )&gt;(OE$44-OF$44),(OE$44-OE46-150                                                                             )&lt;=0),"Birth-" &amp;OE45,""),"")
&amp;IFERROR(IF(AND((OE$44-OE46-150-Sheep!$R$355                                           )&gt;(OE$44-OF$44),(OE$44-OE46-150-Sheep!$R$355                                            )&lt;=0),"Wean-"&amp;OE45,""),"")
&amp;IFERROR(IF(AND((OE$44-OE46-150-Sheep!$R$356                                           )&gt;(OE$44-OF$44),(OE$44-OE46-150-Sheep!$R$356                                            )&lt;=0),"Alt1-"   &amp;OE45,""),"")
&amp;IFERROR(IF(AND((OE$44-OE46-150-Sheep!$R$357                                           )&gt;(OE$44-OF$44),(OE$44-OE46-150-Sheep!$R$357                                            )&lt;=0),"Alt2-"   &amp;OE45,""),"")</f>
        <v/>
      </c>
      <c r="OF47" s="267" t="str">
        <f xml:space="preserve">                    IF(AND((OF$44                                  -Sheep!$N$252                               )&gt;(OF$44-OG$44),(OF$44                                  -Sheep!$N$252                                )&lt;=0),"Born","")
&amp;                   IF(AND((OF$44-Sheep!$R$355-Sheep!$N$252                                )&gt;(OF$44-OG$44),(OF$44-Sheep!$R$355-Sheep!$N$252                                )&lt;=0),"WeanStd","")
&amp;                   IF(AND((OF$44-Sheep!$R$356-Sheep!$N$252                                )&gt;(OF$44-OG$44),(OF$44-Sheep!$R$356-Sheep!$N$252                                )&lt;=0),"WeanAlt1","")
&amp;                   IF(AND((OF$44-Sheep!$R$357-Sheep!$N$252                                )&gt;(OF$44-OG$44),(OF$44-Sheep!$R$357-Sheep!$N$252                                )&lt;=0),"WeanAlt2","")
&amp;IFERROR(IF(AND((OF$44-OF46                                                                                     )&gt;(OF$44-OG$44),(OF$44-OF46                                                                                     )&lt;=0),"Join-"    &amp;OF45,""),"")
&amp;IFERROR(IF(AND((OF$44-OF46-INDEX(Sheep!$V$362:$V$369,OF45,1))&gt;(OF$44-OG$44),(OF$44-OF46-INDEX(Sheep!$V$362:$V$369,OF45,1))&lt;=0),"Scan-"  &amp;OF45,""),"")
&amp;IFERROR(IF(AND((OF$44-OF46-150                                                                            )&gt;(OF$44-OG$44),(OF$44-OF46-150                                                                             )&lt;=0),"Birth-" &amp;OF45,""),"")
&amp;IFERROR(IF(AND((OF$44-OF46-150-Sheep!$R$355                                           )&gt;(OF$44-OG$44),(OF$44-OF46-150-Sheep!$R$355                                            )&lt;=0),"Wean-"&amp;OF45,""),"")
&amp;IFERROR(IF(AND((OF$44-OF46-150-Sheep!$R$356                                           )&gt;(OF$44-OG$44),(OF$44-OF46-150-Sheep!$R$356                                            )&lt;=0),"Alt1-"   &amp;OF45,""),"")
&amp;IFERROR(IF(AND((OF$44-OF46-150-Sheep!$R$357                                           )&gt;(OF$44-OG$44),(OF$44-OF46-150-Sheep!$R$357                                            )&lt;=0),"Alt2-"   &amp;OF45,""),"")</f>
        <v/>
      </c>
      <c r="OG47" s="267" t="str">
        <f xml:space="preserve">                    IF(AND((OG$44                                  -Sheep!$N$252                               )&gt;(OG$44-OH$44),(OG$44                                  -Sheep!$N$252                                )&lt;=0),"Born","")
&amp;                   IF(AND((OG$44-Sheep!$R$355-Sheep!$N$252                                )&gt;(OG$44-OH$44),(OG$44-Sheep!$R$355-Sheep!$N$252                                )&lt;=0),"WeanStd","")
&amp;                   IF(AND((OG$44-Sheep!$R$356-Sheep!$N$252                                )&gt;(OG$44-OH$44),(OG$44-Sheep!$R$356-Sheep!$N$252                                )&lt;=0),"WeanAlt1","")
&amp;                   IF(AND((OG$44-Sheep!$R$357-Sheep!$N$252                                )&gt;(OG$44-OH$44),(OG$44-Sheep!$R$357-Sheep!$N$252                                )&lt;=0),"WeanAlt2","")
&amp;IFERROR(IF(AND((OG$44-OG46                                                                                     )&gt;(OG$44-OH$44),(OG$44-OG46                                                                                     )&lt;=0),"Join-"    &amp;OG45,""),"")
&amp;IFERROR(IF(AND((OG$44-OG46-INDEX(Sheep!$V$362:$V$369,OG45,1))&gt;(OG$44-OH$44),(OG$44-OG46-INDEX(Sheep!$V$362:$V$369,OG45,1))&lt;=0),"Scan-"  &amp;OG45,""),"")
&amp;IFERROR(IF(AND((OG$44-OG46-150                                                                            )&gt;(OG$44-OH$44),(OG$44-OG46-150                                                                             )&lt;=0),"Birth-" &amp;OG45,""),"")
&amp;IFERROR(IF(AND((OG$44-OG46-150-Sheep!$R$355                                           )&gt;(OG$44-OH$44),(OG$44-OG46-150-Sheep!$R$355                                            )&lt;=0),"Wean-"&amp;OG45,""),"")
&amp;IFERROR(IF(AND((OG$44-OG46-150-Sheep!$R$356                                           )&gt;(OG$44-OH$44),(OG$44-OG46-150-Sheep!$R$356                                            )&lt;=0),"Alt1-"   &amp;OG45,""),"")
&amp;IFERROR(IF(AND((OG$44-OG46-150-Sheep!$R$357                                           )&gt;(OG$44-OH$44),(OG$44-OG46-150-Sheep!$R$357                                            )&lt;=0),"Alt2-"   &amp;OG45,""),"")</f>
        <v/>
      </c>
      <c r="OH47" s="267" t="str">
        <f xml:space="preserve">                    IF(AND((OH$44                                  -Sheep!$N$252                               )&gt;(OH$44-OI$44),(OH$44                                  -Sheep!$N$252                                )&lt;=0),"Born","")
&amp;                   IF(AND((OH$44-Sheep!$R$355-Sheep!$N$252                                )&gt;(OH$44-OI$44),(OH$44-Sheep!$R$355-Sheep!$N$252                                )&lt;=0),"WeanStd","")
&amp;                   IF(AND((OH$44-Sheep!$R$356-Sheep!$N$252                                )&gt;(OH$44-OI$44),(OH$44-Sheep!$R$356-Sheep!$N$252                                )&lt;=0),"WeanAlt1","")
&amp;                   IF(AND((OH$44-Sheep!$R$357-Sheep!$N$252                                )&gt;(OH$44-OI$44),(OH$44-Sheep!$R$357-Sheep!$N$252                                )&lt;=0),"WeanAlt2","")
&amp;IFERROR(IF(AND((OH$44-OH46                                                                                     )&gt;(OH$44-OI$44),(OH$44-OH46                                                                                     )&lt;=0),"Join-"    &amp;OH45,""),"")
&amp;IFERROR(IF(AND((OH$44-OH46-INDEX(Sheep!$V$362:$V$369,OH45,1))&gt;(OH$44-OI$44),(OH$44-OH46-INDEX(Sheep!$V$362:$V$369,OH45,1))&lt;=0),"Scan-"  &amp;OH45,""),"")
&amp;IFERROR(IF(AND((OH$44-OH46-150                                                                            )&gt;(OH$44-OI$44),(OH$44-OH46-150                                                                             )&lt;=0),"Birth-" &amp;OH45,""),"")
&amp;IFERROR(IF(AND((OH$44-OH46-150-Sheep!$R$355                                           )&gt;(OH$44-OI$44),(OH$44-OH46-150-Sheep!$R$355                                            )&lt;=0),"Wean-"&amp;OH45,""),"")
&amp;IFERROR(IF(AND((OH$44-OH46-150-Sheep!$R$356                                           )&gt;(OH$44-OI$44),(OH$44-OH46-150-Sheep!$R$356                                            )&lt;=0),"Alt1-"   &amp;OH45,""),"")
&amp;IFERROR(IF(AND((OH$44-OH46-150-Sheep!$R$357                                           )&gt;(OH$44-OI$44),(OH$44-OH46-150-Sheep!$R$357                                            )&lt;=0),"Alt2-"   &amp;OH45,""),"")</f>
        <v/>
      </c>
      <c r="OI47" s="267" t="str">
        <f xml:space="preserve">                    IF(AND((OI$44                                  -Sheep!$N$252                               )&gt;(OI$44-OJ$44),(OI$44                                  -Sheep!$N$252                                )&lt;=0),"Born","")
&amp;                   IF(AND((OI$44-Sheep!$R$355-Sheep!$N$252                                )&gt;(OI$44-OJ$44),(OI$44-Sheep!$R$355-Sheep!$N$252                                )&lt;=0),"WeanStd","")
&amp;                   IF(AND((OI$44-Sheep!$R$356-Sheep!$N$252                                )&gt;(OI$44-OJ$44),(OI$44-Sheep!$R$356-Sheep!$N$252                                )&lt;=0),"WeanAlt1","")
&amp;                   IF(AND((OI$44-Sheep!$R$357-Sheep!$N$252                                )&gt;(OI$44-OJ$44),(OI$44-Sheep!$R$357-Sheep!$N$252                                )&lt;=0),"WeanAlt2","")
&amp;IFERROR(IF(AND((OI$44-OI46                                                                                     )&gt;(OI$44-OJ$44),(OI$44-OI46                                                                                     )&lt;=0),"Join-"    &amp;OI45,""),"")
&amp;IFERROR(IF(AND((OI$44-OI46-INDEX(Sheep!$V$362:$V$369,OI45,1))&gt;(OI$44-OJ$44),(OI$44-OI46-INDEX(Sheep!$V$362:$V$369,OI45,1))&lt;=0),"Scan-"  &amp;OI45,""),"")
&amp;IFERROR(IF(AND((OI$44-OI46-150                                                                            )&gt;(OI$44-OJ$44),(OI$44-OI46-150                                                                             )&lt;=0),"Birth-" &amp;OI45,""),"")
&amp;IFERROR(IF(AND((OI$44-OI46-150-Sheep!$R$355                                           )&gt;(OI$44-OJ$44),(OI$44-OI46-150-Sheep!$R$355                                            )&lt;=0),"Wean-"&amp;OI45,""),"")
&amp;IFERROR(IF(AND((OI$44-OI46-150-Sheep!$R$356                                           )&gt;(OI$44-OJ$44),(OI$44-OI46-150-Sheep!$R$356                                            )&lt;=0),"Alt1-"   &amp;OI45,""),"")
&amp;IFERROR(IF(AND((OI$44-OI46-150-Sheep!$R$357                                           )&gt;(OI$44-OJ$44),(OI$44-OI46-150-Sheep!$R$357                                            )&lt;=0),"Alt2-"   &amp;OI45,""),"")</f>
        <v/>
      </c>
      <c r="OJ47" s="267" t="str">
        <f xml:space="preserve">                    IF(AND((OJ$44                                  -Sheep!$N$252                               )&gt;(OJ$44-OK$44),(OJ$44                                  -Sheep!$N$252                                )&lt;=0),"Born","")
&amp;                   IF(AND((OJ$44-Sheep!$R$355-Sheep!$N$252                                )&gt;(OJ$44-OK$44),(OJ$44-Sheep!$R$355-Sheep!$N$252                                )&lt;=0),"WeanStd","")
&amp;                   IF(AND((OJ$44-Sheep!$R$356-Sheep!$N$252                                )&gt;(OJ$44-OK$44),(OJ$44-Sheep!$R$356-Sheep!$N$252                                )&lt;=0),"WeanAlt1","")
&amp;                   IF(AND((OJ$44-Sheep!$R$357-Sheep!$N$252                                )&gt;(OJ$44-OK$44),(OJ$44-Sheep!$R$357-Sheep!$N$252                                )&lt;=0),"WeanAlt2","")
&amp;IFERROR(IF(AND((OJ$44-OJ46                                                                                     )&gt;(OJ$44-OK$44),(OJ$44-OJ46                                                                                     )&lt;=0),"Join-"    &amp;OJ45,""),"")
&amp;IFERROR(IF(AND((OJ$44-OJ46-INDEX(Sheep!$V$362:$V$369,OJ45,1))&gt;(OJ$44-OK$44),(OJ$44-OJ46-INDEX(Sheep!$V$362:$V$369,OJ45,1))&lt;=0),"Scan-"  &amp;OJ45,""),"")
&amp;IFERROR(IF(AND((OJ$44-OJ46-150                                                                            )&gt;(OJ$44-OK$44),(OJ$44-OJ46-150                                                                             )&lt;=0),"Birth-" &amp;OJ45,""),"")
&amp;IFERROR(IF(AND((OJ$44-OJ46-150-Sheep!$R$355                                           )&gt;(OJ$44-OK$44),(OJ$44-OJ46-150-Sheep!$R$355                                            )&lt;=0),"Wean-"&amp;OJ45,""),"")
&amp;IFERROR(IF(AND((OJ$44-OJ46-150-Sheep!$R$356                                           )&gt;(OJ$44-OK$44),(OJ$44-OJ46-150-Sheep!$R$356                                            )&lt;=0),"Alt1-"   &amp;OJ45,""),"")
&amp;IFERROR(IF(AND((OJ$44-OJ46-150-Sheep!$R$357                                           )&gt;(OJ$44-OK$44),(OJ$44-OJ46-150-Sheep!$R$357                                            )&lt;=0),"Alt2-"   &amp;OJ45,""),"")</f>
        <v/>
      </c>
      <c r="OK47" s="267" t="str">
        <f xml:space="preserve">                    IF(AND((OK$44                                  -Sheep!$N$252                               )&gt;(OK$44-OL$44),(OK$44                                  -Sheep!$N$252                                )&lt;=0),"Born","")
&amp;                   IF(AND((OK$44-Sheep!$R$355-Sheep!$N$252                                )&gt;(OK$44-OL$44),(OK$44-Sheep!$R$355-Sheep!$N$252                                )&lt;=0),"WeanStd","")
&amp;                   IF(AND((OK$44-Sheep!$R$356-Sheep!$N$252                                )&gt;(OK$44-OL$44),(OK$44-Sheep!$R$356-Sheep!$N$252                                )&lt;=0),"WeanAlt1","")
&amp;                   IF(AND((OK$44-Sheep!$R$357-Sheep!$N$252                                )&gt;(OK$44-OL$44),(OK$44-Sheep!$R$357-Sheep!$N$252                                )&lt;=0),"WeanAlt2","")
&amp;IFERROR(IF(AND((OK$44-OK46                                                                                     )&gt;(OK$44-OL$44),(OK$44-OK46                                                                                     )&lt;=0),"Join-"    &amp;OK45,""),"")
&amp;IFERROR(IF(AND((OK$44-OK46-INDEX(Sheep!$V$362:$V$369,OK45,1))&gt;(OK$44-OL$44),(OK$44-OK46-INDEX(Sheep!$V$362:$V$369,OK45,1))&lt;=0),"Scan-"  &amp;OK45,""),"")
&amp;IFERROR(IF(AND((OK$44-OK46-150                                                                            )&gt;(OK$44-OL$44),(OK$44-OK46-150                                                                             )&lt;=0),"Birth-" &amp;OK45,""),"")
&amp;IFERROR(IF(AND((OK$44-OK46-150-Sheep!$R$355                                           )&gt;(OK$44-OL$44),(OK$44-OK46-150-Sheep!$R$355                                            )&lt;=0),"Wean-"&amp;OK45,""),"")
&amp;IFERROR(IF(AND((OK$44-OK46-150-Sheep!$R$356                                           )&gt;(OK$44-OL$44),(OK$44-OK46-150-Sheep!$R$356                                            )&lt;=0),"Alt1-"   &amp;OK45,""),"")
&amp;IFERROR(IF(AND((OK$44-OK46-150-Sheep!$R$357                                           )&gt;(OK$44-OL$44),(OK$44-OK46-150-Sheep!$R$357                                            )&lt;=0),"Alt2-"   &amp;OK45,""),"")</f>
        <v/>
      </c>
      <c r="OL47" s="267" t="str">
        <f xml:space="preserve">                    IF(AND((OL$44                                  -Sheep!$N$252                               )&gt;(OL$44-OM$44),(OL$44                                  -Sheep!$N$252                                )&lt;=0),"Born","")
&amp;                   IF(AND((OL$44-Sheep!$R$355-Sheep!$N$252                                )&gt;(OL$44-OM$44),(OL$44-Sheep!$R$355-Sheep!$N$252                                )&lt;=0),"WeanStd","")
&amp;                   IF(AND((OL$44-Sheep!$R$356-Sheep!$N$252                                )&gt;(OL$44-OM$44),(OL$44-Sheep!$R$356-Sheep!$N$252                                )&lt;=0),"WeanAlt1","")
&amp;                   IF(AND((OL$44-Sheep!$R$357-Sheep!$N$252                                )&gt;(OL$44-OM$44),(OL$44-Sheep!$R$357-Sheep!$N$252                                )&lt;=0),"WeanAlt2","")
&amp;IFERROR(IF(AND((OL$44-OL46                                                                                     )&gt;(OL$44-OM$44),(OL$44-OL46                                                                                     )&lt;=0),"Join-"    &amp;OL45,""),"")
&amp;IFERROR(IF(AND((OL$44-OL46-INDEX(Sheep!$V$362:$V$369,OL45,1))&gt;(OL$44-OM$44),(OL$44-OL46-INDEX(Sheep!$V$362:$V$369,OL45,1))&lt;=0),"Scan-"  &amp;OL45,""),"")
&amp;IFERROR(IF(AND((OL$44-OL46-150                                                                            )&gt;(OL$44-OM$44),(OL$44-OL46-150                                                                             )&lt;=0),"Birth-" &amp;OL45,""),"")
&amp;IFERROR(IF(AND((OL$44-OL46-150-Sheep!$R$355                                           )&gt;(OL$44-OM$44),(OL$44-OL46-150-Sheep!$R$355                                            )&lt;=0),"Wean-"&amp;OL45,""),"")
&amp;IFERROR(IF(AND((OL$44-OL46-150-Sheep!$R$356                                           )&gt;(OL$44-OM$44),(OL$44-OL46-150-Sheep!$R$356                                            )&lt;=0),"Alt1-"   &amp;OL45,""),"")
&amp;IFERROR(IF(AND((OL$44-OL46-150-Sheep!$R$357                                           )&gt;(OL$44-OM$44),(OL$44-OL46-150-Sheep!$R$357                                            )&lt;=0),"Alt2-"   &amp;OL45,""),"")</f>
        <v/>
      </c>
      <c r="OM47" s="267" t="str">
        <f xml:space="preserve">                    IF(AND((OM$44                                  -Sheep!$N$252                               )&gt;(OM$44-ON$44),(OM$44                                  -Sheep!$N$252                                )&lt;=0),"Born","")
&amp;                   IF(AND((OM$44-Sheep!$R$355-Sheep!$N$252                                )&gt;(OM$44-ON$44),(OM$44-Sheep!$R$355-Sheep!$N$252                                )&lt;=0),"WeanStd","")
&amp;                   IF(AND((OM$44-Sheep!$R$356-Sheep!$N$252                                )&gt;(OM$44-ON$44),(OM$44-Sheep!$R$356-Sheep!$N$252                                )&lt;=0),"WeanAlt1","")
&amp;                   IF(AND((OM$44-Sheep!$R$357-Sheep!$N$252                                )&gt;(OM$44-ON$44),(OM$44-Sheep!$R$357-Sheep!$N$252                                )&lt;=0),"WeanAlt2","")
&amp;IFERROR(IF(AND((OM$44-OM46                                                                                     )&gt;(OM$44-ON$44),(OM$44-OM46                                                                                     )&lt;=0),"Join-"    &amp;OM45,""),"")
&amp;IFERROR(IF(AND((OM$44-OM46-INDEX(Sheep!$V$362:$V$369,OM45,1))&gt;(OM$44-ON$44),(OM$44-OM46-INDEX(Sheep!$V$362:$V$369,OM45,1))&lt;=0),"Scan-"  &amp;OM45,""),"")
&amp;IFERROR(IF(AND((OM$44-OM46-150                                                                            )&gt;(OM$44-ON$44),(OM$44-OM46-150                                                                             )&lt;=0),"Birth-" &amp;OM45,""),"")
&amp;IFERROR(IF(AND((OM$44-OM46-150-Sheep!$R$355                                           )&gt;(OM$44-ON$44),(OM$44-OM46-150-Sheep!$R$355                                            )&lt;=0),"Wean-"&amp;OM45,""),"")
&amp;IFERROR(IF(AND((OM$44-OM46-150-Sheep!$R$356                                           )&gt;(OM$44-ON$44),(OM$44-OM46-150-Sheep!$R$356                                            )&lt;=0),"Alt1-"   &amp;OM45,""),"")
&amp;IFERROR(IF(AND((OM$44-OM46-150-Sheep!$R$357                                           )&gt;(OM$44-ON$44),(OM$44-OM46-150-Sheep!$R$357                                            )&lt;=0),"Alt2-"   &amp;OM45,""),"")</f>
        <v/>
      </c>
      <c r="ON47" s="267" t="str">
        <f xml:space="preserve">                    IF(AND((ON$44                                  -Sheep!$N$252                               )&gt;(ON$44-OO$44),(ON$44                                  -Sheep!$N$252                                )&lt;=0),"Born","")
&amp;                   IF(AND((ON$44-Sheep!$R$355-Sheep!$N$252                                )&gt;(ON$44-OO$44),(ON$44-Sheep!$R$355-Sheep!$N$252                                )&lt;=0),"WeanStd","")
&amp;                   IF(AND((ON$44-Sheep!$R$356-Sheep!$N$252                                )&gt;(ON$44-OO$44),(ON$44-Sheep!$R$356-Sheep!$N$252                                )&lt;=0),"WeanAlt1","")
&amp;                   IF(AND((ON$44-Sheep!$R$357-Sheep!$N$252                                )&gt;(ON$44-OO$44),(ON$44-Sheep!$R$357-Sheep!$N$252                                )&lt;=0),"WeanAlt2","")
&amp;IFERROR(IF(AND((ON$44-ON46                                                                                     )&gt;(ON$44-OO$44),(ON$44-ON46                                                                                     )&lt;=0),"Join-"    &amp;ON45,""),"")
&amp;IFERROR(IF(AND((ON$44-ON46-INDEX(Sheep!$V$362:$V$369,ON45,1))&gt;(ON$44-OO$44),(ON$44-ON46-INDEX(Sheep!$V$362:$V$369,ON45,1))&lt;=0),"Scan-"  &amp;ON45,""),"")
&amp;IFERROR(IF(AND((ON$44-ON46-150                                                                            )&gt;(ON$44-OO$44),(ON$44-ON46-150                                                                             )&lt;=0),"Birth-" &amp;ON45,""),"")
&amp;IFERROR(IF(AND((ON$44-ON46-150-Sheep!$R$355                                           )&gt;(ON$44-OO$44),(ON$44-ON46-150-Sheep!$R$355                                            )&lt;=0),"Wean-"&amp;ON45,""),"")
&amp;IFERROR(IF(AND((ON$44-ON46-150-Sheep!$R$356                                           )&gt;(ON$44-OO$44),(ON$44-ON46-150-Sheep!$R$356                                            )&lt;=0),"Alt1-"   &amp;ON45,""),"")
&amp;IFERROR(IF(AND((ON$44-ON46-150-Sheep!$R$357                                           )&gt;(ON$44-OO$44),(ON$44-ON46-150-Sheep!$R$357                                            )&lt;=0),"Alt2-"   &amp;ON45,""),"")</f>
        <v/>
      </c>
      <c r="OO47" s="267" t="str">
        <f xml:space="preserve">                    IF(AND((OO$44                                  -Sheep!$N$252                               )&gt;(OO$44-OP$44),(OO$44                                  -Sheep!$N$252                                )&lt;=0),"Born","")
&amp;                   IF(AND((OO$44-Sheep!$R$355-Sheep!$N$252                                )&gt;(OO$44-OP$44),(OO$44-Sheep!$R$355-Sheep!$N$252                                )&lt;=0),"WeanStd","")
&amp;                   IF(AND((OO$44-Sheep!$R$356-Sheep!$N$252                                )&gt;(OO$44-OP$44),(OO$44-Sheep!$R$356-Sheep!$N$252                                )&lt;=0),"WeanAlt1","")
&amp;                   IF(AND((OO$44-Sheep!$R$357-Sheep!$N$252                                )&gt;(OO$44-OP$44),(OO$44-Sheep!$R$357-Sheep!$N$252                                )&lt;=0),"WeanAlt2","")
&amp;IFERROR(IF(AND((OO$44-OO46                                                                                     )&gt;(OO$44-OP$44),(OO$44-OO46                                                                                     )&lt;=0),"Join-"    &amp;OO45,""),"")
&amp;IFERROR(IF(AND((OO$44-OO46-INDEX(Sheep!$V$362:$V$369,OO45,1))&gt;(OO$44-OP$44),(OO$44-OO46-INDEX(Sheep!$V$362:$V$369,OO45,1))&lt;=0),"Scan-"  &amp;OO45,""),"")
&amp;IFERROR(IF(AND((OO$44-OO46-150                                                                            )&gt;(OO$44-OP$44),(OO$44-OO46-150                                                                             )&lt;=0),"Birth-" &amp;OO45,""),"")
&amp;IFERROR(IF(AND((OO$44-OO46-150-Sheep!$R$355                                           )&gt;(OO$44-OP$44),(OO$44-OO46-150-Sheep!$R$355                                            )&lt;=0),"Wean-"&amp;OO45,""),"")
&amp;IFERROR(IF(AND((OO$44-OO46-150-Sheep!$R$356                                           )&gt;(OO$44-OP$44),(OO$44-OO46-150-Sheep!$R$356                                            )&lt;=0),"Alt1-"   &amp;OO45,""),"")
&amp;IFERROR(IF(AND((OO$44-OO46-150-Sheep!$R$357                                           )&gt;(OO$44-OP$44),(OO$44-OO46-150-Sheep!$R$357                                            )&lt;=0),"Alt2-"   &amp;OO45,""),"")</f>
        <v>Wean-7</v>
      </c>
      <c r="OP47" s="267" t="str">
        <f xml:space="preserve">                    IF(AND((OP$44                                  -Sheep!$N$252                               )&gt;(OP$44-OQ$44),(OP$44                                  -Sheep!$N$252                                )&lt;=0),"Born","")
&amp;                   IF(AND((OP$44-Sheep!$R$355-Sheep!$N$252                                )&gt;(OP$44-OQ$44),(OP$44-Sheep!$R$355-Sheep!$N$252                                )&lt;=0),"WeanStd","")
&amp;                   IF(AND((OP$44-Sheep!$R$356-Sheep!$N$252                                )&gt;(OP$44-OQ$44),(OP$44-Sheep!$R$356-Sheep!$N$252                                )&lt;=0),"WeanAlt1","")
&amp;                   IF(AND((OP$44-Sheep!$R$357-Sheep!$N$252                                )&gt;(OP$44-OQ$44),(OP$44-Sheep!$R$357-Sheep!$N$252                                )&lt;=0),"WeanAlt2","")
&amp;IFERROR(IF(AND((OP$44-OP46                                                                                     )&gt;(OP$44-OQ$44),(OP$44-OP46                                                                                     )&lt;=0),"Join-"    &amp;OP45,""),"")
&amp;IFERROR(IF(AND((OP$44-OP46-INDEX(Sheep!$V$362:$V$369,OP45,1))&gt;(OP$44-OQ$44),(OP$44-OP46-INDEX(Sheep!$V$362:$V$369,OP45,1))&lt;=0),"Scan-"  &amp;OP45,""),"")
&amp;IFERROR(IF(AND((OP$44-OP46-150                                                                            )&gt;(OP$44-OQ$44),(OP$44-OP46-150                                                                             )&lt;=0),"Birth-" &amp;OP45,""),"")
&amp;IFERROR(IF(AND((OP$44-OP46-150-Sheep!$R$355                                           )&gt;(OP$44-OQ$44),(OP$44-OP46-150-Sheep!$R$355                                            )&lt;=0),"Wean-"&amp;OP45,""),"")
&amp;IFERROR(IF(AND((OP$44-OP46-150-Sheep!$R$356                                           )&gt;(OP$44-OQ$44),(OP$44-OP46-150-Sheep!$R$356                                            )&lt;=0),"Alt1-"   &amp;OP45,""),"")
&amp;IFERROR(IF(AND((OP$44-OP46-150-Sheep!$R$357                                           )&gt;(OP$44-OQ$44),(OP$44-OP46-150-Sheep!$R$357                                            )&lt;=0),"Alt2-"   &amp;OP45,""),"")</f>
        <v/>
      </c>
      <c r="OQ47" s="267" t="str">
        <f xml:space="preserve">                    IF(AND((OQ$44                                  -Sheep!$N$252                               )&gt;(OQ$44-OR$44),(OQ$44                                  -Sheep!$N$252                                )&lt;=0),"Born","")
&amp;                   IF(AND((OQ$44-Sheep!$R$355-Sheep!$N$252                                )&gt;(OQ$44-OR$44),(OQ$44-Sheep!$R$355-Sheep!$N$252                                )&lt;=0),"WeanStd","")
&amp;                   IF(AND((OQ$44-Sheep!$R$356-Sheep!$N$252                                )&gt;(OQ$44-OR$44),(OQ$44-Sheep!$R$356-Sheep!$N$252                                )&lt;=0),"WeanAlt1","")
&amp;                   IF(AND((OQ$44-Sheep!$R$357-Sheep!$N$252                                )&gt;(OQ$44-OR$44),(OQ$44-Sheep!$R$357-Sheep!$N$252                                )&lt;=0),"WeanAlt2","")
&amp;IFERROR(IF(AND((OQ$44-OQ46                                                                                     )&gt;(OQ$44-OR$44),(OQ$44-OQ46                                                                                     )&lt;=0),"Join-"    &amp;OQ45,""),"")
&amp;IFERROR(IF(AND((OQ$44-OQ46-INDEX(Sheep!$V$362:$V$369,OQ45,1))&gt;(OQ$44-OR$44),(OQ$44-OQ46-INDEX(Sheep!$V$362:$V$369,OQ45,1))&lt;=0),"Scan-"  &amp;OQ45,""),"")
&amp;IFERROR(IF(AND((OQ$44-OQ46-150                                                                            )&gt;(OQ$44-OR$44),(OQ$44-OQ46-150                                                                             )&lt;=0),"Birth-" &amp;OQ45,""),"")
&amp;IFERROR(IF(AND((OQ$44-OQ46-150-Sheep!$R$355                                           )&gt;(OQ$44-OR$44),(OQ$44-OQ46-150-Sheep!$R$355                                            )&lt;=0),"Wean-"&amp;OQ45,""),"")
&amp;IFERROR(IF(AND((OQ$44-OQ46-150-Sheep!$R$356                                           )&gt;(OQ$44-OR$44),(OQ$44-OQ46-150-Sheep!$R$356                                            )&lt;=0),"Alt1-"   &amp;OQ45,""),"")
&amp;IFERROR(IF(AND((OQ$44-OQ46-150-Sheep!$R$357                                           )&gt;(OQ$44-OR$44),(OQ$44-OQ46-150-Sheep!$R$357                                            )&lt;=0),"Alt2-"   &amp;OQ45,""),"")</f>
        <v/>
      </c>
      <c r="OR47" s="267" t="str">
        <f xml:space="preserve">                    IF(AND((OR$44                                  -Sheep!$N$252                               )&gt;(OR$44-OS$44),(OR$44                                  -Sheep!$N$252                                )&lt;=0),"Born","")
&amp;                   IF(AND((OR$44-Sheep!$R$355-Sheep!$N$252                                )&gt;(OR$44-OS$44),(OR$44-Sheep!$R$355-Sheep!$N$252                                )&lt;=0),"WeanStd","")
&amp;                   IF(AND((OR$44-Sheep!$R$356-Sheep!$N$252                                )&gt;(OR$44-OS$44),(OR$44-Sheep!$R$356-Sheep!$N$252                                )&lt;=0),"WeanAlt1","")
&amp;                   IF(AND((OR$44-Sheep!$R$357-Sheep!$N$252                                )&gt;(OR$44-OS$44),(OR$44-Sheep!$R$357-Sheep!$N$252                                )&lt;=0),"WeanAlt2","")
&amp;IFERROR(IF(AND((OR$44-OR46                                                                                     )&gt;(OR$44-OS$44),(OR$44-OR46                                                                                     )&lt;=0),"Join-"    &amp;OR45,""),"")
&amp;IFERROR(IF(AND((OR$44-OR46-INDEX(Sheep!$V$362:$V$369,OR45,1))&gt;(OR$44-OS$44),(OR$44-OR46-INDEX(Sheep!$V$362:$V$369,OR45,1))&lt;=0),"Scan-"  &amp;OR45,""),"")
&amp;IFERROR(IF(AND((OR$44-OR46-150                                                                            )&gt;(OR$44-OS$44),(OR$44-OR46-150                                                                             )&lt;=0),"Birth-" &amp;OR45,""),"")
&amp;IFERROR(IF(AND((OR$44-OR46-150-Sheep!$R$355                                           )&gt;(OR$44-OS$44),(OR$44-OR46-150-Sheep!$R$355                                            )&lt;=0),"Wean-"&amp;OR45,""),"")
&amp;IFERROR(IF(AND((OR$44-OR46-150-Sheep!$R$356                                           )&gt;(OR$44-OS$44),(OR$44-OR46-150-Sheep!$R$356                                            )&lt;=0),"Alt1-"   &amp;OR45,""),"")
&amp;IFERROR(IF(AND((OR$44-OR46-150-Sheep!$R$357                                           )&gt;(OR$44-OS$44),(OR$44-OR46-150-Sheep!$R$357                                            )&lt;=0),"Alt2-"   &amp;OR45,""),"")</f>
        <v/>
      </c>
      <c r="OS47" s="267" t="str">
        <f xml:space="preserve">                    IF(AND((OS$44                                  -Sheep!$N$252                               )&gt;(OS$44-OT$44),(OS$44                                  -Sheep!$N$252                                )&lt;=0),"Born","")
&amp;                   IF(AND((OS$44-Sheep!$R$355-Sheep!$N$252                                )&gt;(OS$44-OT$44),(OS$44-Sheep!$R$355-Sheep!$N$252                                )&lt;=0),"WeanStd","")
&amp;                   IF(AND((OS$44-Sheep!$R$356-Sheep!$N$252                                )&gt;(OS$44-OT$44),(OS$44-Sheep!$R$356-Sheep!$N$252                                )&lt;=0),"WeanAlt1","")
&amp;                   IF(AND((OS$44-Sheep!$R$357-Sheep!$N$252                                )&gt;(OS$44-OT$44),(OS$44-Sheep!$R$357-Sheep!$N$252                                )&lt;=0),"WeanAlt2","")
&amp;IFERROR(IF(AND((OS$44-OS46                                                                                     )&gt;(OS$44-OT$44),(OS$44-OS46                                                                                     )&lt;=0),"Join-"    &amp;OS45,""),"")
&amp;IFERROR(IF(AND((OS$44-OS46-INDEX(Sheep!$V$362:$V$369,OS45,1))&gt;(OS$44-OT$44),(OS$44-OS46-INDEX(Sheep!$V$362:$V$369,OS45,1))&lt;=0),"Scan-"  &amp;OS45,""),"")
&amp;IFERROR(IF(AND((OS$44-OS46-150                                                                            )&gt;(OS$44-OT$44),(OS$44-OS46-150                                                                             )&lt;=0),"Birth-" &amp;OS45,""),"")
&amp;IFERROR(IF(AND((OS$44-OS46-150-Sheep!$R$355                                           )&gt;(OS$44-OT$44),(OS$44-OS46-150-Sheep!$R$355                                            )&lt;=0),"Wean-"&amp;OS45,""),"")
&amp;IFERROR(IF(AND((OS$44-OS46-150-Sheep!$R$356                                           )&gt;(OS$44-OT$44),(OS$44-OS46-150-Sheep!$R$356                                            )&lt;=0),"Alt1-"   &amp;OS45,""),"")
&amp;IFERROR(IF(AND((OS$44-OS46-150-Sheep!$R$357                                           )&gt;(OS$44-OT$44),(OS$44-OS46-150-Sheep!$R$357                                            )&lt;=0),"Alt2-"   &amp;OS45,""),"")</f>
        <v>Alt1-7</v>
      </c>
      <c r="OT47" s="267" t="str">
        <f xml:space="preserve">                    IF(AND((OT$44                                  -Sheep!$N$252                               )&gt;(OT$44-OU$44),(OT$44                                  -Sheep!$N$252                                )&lt;=0),"Born","")
&amp;                   IF(AND((OT$44-Sheep!$R$355-Sheep!$N$252                                )&gt;(OT$44-OU$44),(OT$44-Sheep!$R$355-Sheep!$N$252                                )&lt;=0),"WeanStd","")
&amp;                   IF(AND((OT$44-Sheep!$R$356-Sheep!$N$252                                )&gt;(OT$44-OU$44),(OT$44-Sheep!$R$356-Sheep!$N$252                                )&lt;=0),"WeanAlt1","")
&amp;                   IF(AND((OT$44-Sheep!$R$357-Sheep!$N$252                                )&gt;(OT$44-OU$44),(OT$44-Sheep!$R$357-Sheep!$N$252                                )&lt;=0),"WeanAlt2","")
&amp;IFERROR(IF(AND((OT$44-OT46                                                                                     )&gt;(OT$44-OU$44),(OT$44-OT46                                                                                     )&lt;=0),"Join-"    &amp;OT45,""),"")
&amp;IFERROR(IF(AND((OT$44-OT46-INDEX(Sheep!$V$362:$V$369,OT45,1))&gt;(OT$44-OU$44),(OT$44-OT46-INDEX(Sheep!$V$362:$V$369,OT45,1))&lt;=0),"Scan-"  &amp;OT45,""),"")
&amp;IFERROR(IF(AND((OT$44-OT46-150                                                                            )&gt;(OT$44-OU$44),(OT$44-OT46-150                                                                             )&lt;=0),"Birth-" &amp;OT45,""),"")
&amp;IFERROR(IF(AND((OT$44-OT46-150-Sheep!$R$355                                           )&gt;(OT$44-OU$44),(OT$44-OT46-150-Sheep!$R$355                                            )&lt;=0),"Wean-"&amp;OT45,""),"")
&amp;IFERROR(IF(AND((OT$44-OT46-150-Sheep!$R$356                                           )&gt;(OT$44-OU$44),(OT$44-OT46-150-Sheep!$R$356                                            )&lt;=0),"Alt1-"   &amp;OT45,""),"")
&amp;IFERROR(IF(AND((OT$44-OT46-150-Sheep!$R$357                                           )&gt;(OT$44-OU$44),(OT$44-OT46-150-Sheep!$R$357                                            )&lt;=0),"Alt2-"   &amp;OT45,""),"")</f>
        <v/>
      </c>
      <c r="OU47" s="267" t="str">
        <f xml:space="preserve">                    IF(AND((OU$44                                  -Sheep!$N$252                               )&gt;(OU$44-OV$44),(OU$44                                  -Sheep!$N$252                                )&lt;=0),"Born","")
&amp;                   IF(AND((OU$44-Sheep!$R$355-Sheep!$N$252                                )&gt;(OU$44-OV$44),(OU$44-Sheep!$R$355-Sheep!$N$252                                )&lt;=0),"WeanStd","")
&amp;                   IF(AND((OU$44-Sheep!$R$356-Sheep!$N$252                                )&gt;(OU$44-OV$44),(OU$44-Sheep!$R$356-Sheep!$N$252                                )&lt;=0),"WeanAlt1","")
&amp;                   IF(AND((OU$44-Sheep!$R$357-Sheep!$N$252                                )&gt;(OU$44-OV$44),(OU$44-Sheep!$R$357-Sheep!$N$252                                )&lt;=0),"WeanAlt2","")
&amp;IFERROR(IF(AND((OU$44-OU46                                                                                     )&gt;(OU$44-OV$44),(OU$44-OU46                                                                                     )&lt;=0),"Join-"    &amp;OU45,""),"")
&amp;IFERROR(IF(AND((OU$44-OU46-INDEX(Sheep!$V$362:$V$369,OU45,1))&gt;(OU$44-OV$44),(OU$44-OU46-INDEX(Sheep!$V$362:$V$369,OU45,1))&lt;=0),"Scan-"  &amp;OU45,""),"")
&amp;IFERROR(IF(AND((OU$44-OU46-150                                                                            )&gt;(OU$44-OV$44),(OU$44-OU46-150                                                                             )&lt;=0),"Birth-" &amp;OU45,""),"")
&amp;IFERROR(IF(AND((OU$44-OU46-150-Sheep!$R$355                                           )&gt;(OU$44-OV$44),(OU$44-OU46-150-Sheep!$R$355                                            )&lt;=0),"Wean-"&amp;OU45,""),"")
&amp;IFERROR(IF(AND((OU$44-OU46-150-Sheep!$R$356                                           )&gt;(OU$44-OV$44),(OU$44-OU46-150-Sheep!$R$356                                            )&lt;=0),"Alt1-"   &amp;OU45,""),"")
&amp;IFERROR(IF(AND((OU$44-OU46-150-Sheep!$R$357                                           )&gt;(OU$44-OV$44),(OU$44-OU46-150-Sheep!$R$357                                            )&lt;=0),"Alt2-"   &amp;OU45,""),"")</f>
        <v/>
      </c>
      <c r="OV47" s="267" t="str">
        <f xml:space="preserve">                    IF(AND((OV$44                                  -Sheep!$N$252                               )&gt;(OV$44-OW$44),(OV$44                                  -Sheep!$N$252                                )&lt;=0),"Born","")
&amp;                   IF(AND((OV$44-Sheep!$R$355-Sheep!$N$252                                )&gt;(OV$44-OW$44),(OV$44-Sheep!$R$355-Sheep!$N$252                                )&lt;=0),"WeanStd","")
&amp;                   IF(AND((OV$44-Sheep!$R$356-Sheep!$N$252                                )&gt;(OV$44-OW$44),(OV$44-Sheep!$R$356-Sheep!$N$252                                )&lt;=0),"WeanAlt1","")
&amp;                   IF(AND((OV$44-Sheep!$R$357-Sheep!$N$252                                )&gt;(OV$44-OW$44),(OV$44-Sheep!$R$357-Sheep!$N$252                                )&lt;=0),"WeanAlt2","")
&amp;IFERROR(IF(AND((OV$44-OV46                                                                                     )&gt;(OV$44-OW$44),(OV$44-OV46                                                                                     )&lt;=0),"Join-"    &amp;OV45,""),"")
&amp;IFERROR(IF(AND((OV$44-OV46-INDEX(Sheep!$V$362:$V$369,OV45,1))&gt;(OV$44-OW$44),(OV$44-OV46-INDEX(Sheep!$V$362:$V$369,OV45,1))&lt;=0),"Scan-"  &amp;OV45,""),"")
&amp;IFERROR(IF(AND((OV$44-OV46-150                                                                            )&gt;(OV$44-OW$44),(OV$44-OV46-150                                                                             )&lt;=0),"Birth-" &amp;OV45,""),"")
&amp;IFERROR(IF(AND((OV$44-OV46-150-Sheep!$R$355                                           )&gt;(OV$44-OW$44),(OV$44-OV46-150-Sheep!$R$355                                            )&lt;=0),"Wean-"&amp;OV45,""),"")
&amp;IFERROR(IF(AND((OV$44-OV46-150-Sheep!$R$356                                           )&gt;(OV$44-OW$44),(OV$44-OV46-150-Sheep!$R$356                                            )&lt;=0),"Alt1-"   &amp;OV45,""),"")
&amp;IFERROR(IF(AND((OV$44-OV46-150-Sheep!$R$357                                           )&gt;(OV$44-OW$44),(OV$44-OV46-150-Sheep!$R$357                                            )&lt;=0),"Alt2-"   &amp;OV45,""),"")</f>
        <v/>
      </c>
      <c r="OW47" s="267" t="str">
        <f xml:space="preserve">                    IF(AND((OW$44                                  -Sheep!$N$252                               )&gt;(OW$44-OX$44),(OW$44                                  -Sheep!$N$252                                )&lt;=0),"Born","")
&amp;                   IF(AND((OW$44-Sheep!$R$355-Sheep!$N$252                                )&gt;(OW$44-OX$44),(OW$44-Sheep!$R$355-Sheep!$N$252                                )&lt;=0),"WeanStd","")
&amp;                   IF(AND((OW$44-Sheep!$R$356-Sheep!$N$252                                )&gt;(OW$44-OX$44),(OW$44-Sheep!$R$356-Sheep!$N$252                                )&lt;=0),"WeanAlt1","")
&amp;                   IF(AND((OW$44-Sheep!$R$357-Sheep!$N$252                                )&gt;(OW$44-OX$44),(OW$44-Sheep!$R$357-Sheep!$N$252                                )&lt;=0),"WeanAlt2","")
&amp;IFERROR(IF(AND((OW$44-OW46                                                                                     )&gt;(OW$44-OX$44),(OW$44-OW46                                                                                     )&lt;=0),"Join-"    &amp;OW45,""),"")
&amp;IFERROR(IF(AND((OW$44-OW46-INDEX(Sheep!$V$362:$V$369,OW45,1))&gt;(OW$44-OX$44),(OW$44-OW46-INDEX(Sheep!$V$362:$V$369,OW45,1))&lt;=0),"Scan-"  &amp;OW45,""),"")
&amp;IFERROR(IF(AND((OW$44-OW46-150                                                                            )&gt;(OW$44-OX$44),(OW$44-OW46-150                                                                             )&lt;=0),"Birth-" &amp;OW45,""),"")
&amp;IFERROR(IF(AND((OW$44-OW46-150-Sheep!$R$355                                           )&gt;(OW$44-OX$44),(OW$44-OW46-150-Sheep!$R$355                                            )&lt;=0),"Wean-"&amp;OW45,""),"")
&amp;IFERROR(IF(AND((OW$44-OW46-150-Sheep!$R$356                                           )&gt;(OW$44-OX$44),(OW$44-OW46-150-Sheep!$R$356                                            )&lt;=0),"Alt1-"   &amp;OW45,""),"")
&amp;IFERROR(IF(AND((OW$44-OW46-150-Sheep!$R$357                                           )&gt;(OW$44-OX$44),(OW$44-OW46-150-Sheep!$R$357                                            )&lt;=0),"Alt2-"   &amp;OW45,""),"")</f>
        <v>Alt2-7</v>
      </c>
      <c r="OX47" s="267" t="str">
        <f xml:space="preserve">                    IF(AND((OX$44                                  -Sheep!$N$252                               )&gt;(OX$44-OY$44),(OX$44                                  -Sheep!$N$252                                )&lt;=0),"Born","")
&amp;                   IF(AND((OX$44-Sheep!$R$355-Sheep!$N$252                                )&gt;(OX$44-OY$44),(OX$44-Sheep!$R$355-Sheep!$N$252                                )&lt;=0),"WeanStd","")
&amp;                   IF(AND((OX$44-Sheep!$R$356-Sheep!$N$252                                )&gt;(OX$44-OY$44),(OX$44-Sheep!$R$356-Sheep!$N$252                                )&lt;=0),"WeanAlt1","")
&amp;                   IF(AND((OX$44-Sheep!$R$357-Sheep!$N$252                                )&gt;(OX$44-OY$44),(OX$44-Sheep!$R$357-Sheep!$N$252                                )&lt;=0),"WeanAlt2","")
&amp;IFERROR(IF(AND((OX$44-OX46                                                                                     )&gt;(OX$44-OY$44),(OX$44-OX46                                                                                     )&lt;=0),"Join-"    &amp;OX45,""),"")
&amp;IFERROR(IF(AND((OX$44-OX46-INDEX(Sheep!$V$362:$V$369,OX45,1))&gt;(OX$44-OY$44),(OX$44-OX46-INDEX(Sheep!$V$362:$V$369,OX45,1))&lt;=0),"Scan-"  &amp;OX45,""),"")
&amp;IFERROR(IF(AND((OX$44-OX46-150                                                                            )&gt;(OX$44-OY$44),(OX$44-OX46-150                                                                             )&lt;=0),"Birth-" &amp;OX45,""),"")
&amp;IFERROR(IF(AND((OX$44-OX46-150-Sheep!$R$355                                           )&gt;(OX$44-OY$44),(OX$44-OX46-150-Sheep!$R$355                                            )&lt;=0),"Wean-"&amp;OX45,""),"")
&amp;IFERROR(IF(AND((OX$44-OX46-150-Sheep!$R$356                                           )&gt;(OX$44-OY$44),(OX$44-OX46-150-Sheep!$R$356                                            )&lt;=0),"Alt1-"   &amp;OX45,""),"")
&amp;IFERROR(IF(AND((OX$44-OX46-150-Sheep!$R$357                                           )&gt;(OX$44-OY$44),(OX$44-OX46-150-Sheep!$R$357                                            )&lt;=0),"Alt2-"   &amp;OX45,""),"")</f>
        <v/>
      </c>
      <c r="OY47" s="267" t="str">
        <f xml:space="preserve">                    IF(AND((OY$44                                  -Sheep!$N$252                               )&gt;(OY$44-OZ$44),(OY$44                                  -Sheep!$N$252                                )&lt;=0),"Born","")
&amp;                   IF(AND((OY$44-Sheep!$R$355-Sheep!$N$252                                )&gt;(OY$44-OZ$44),(OY$44-Sheep!$R$355-Sheep!$N$252                                )&lt;=0),"WeanStd","")
&amp;                   IF(AND((OY$44-Sheep!$R$356-Sheep!$N$252                                )&gt;(OY$44-OZ$44),(OY$44-Sheep!$R$356-Sheep!$N$252                                )&lt;=0),"WeanAlt1","")
&amp;                   IF(AND((OY$44-Sheep!$R$357-Sheep!$N$252                                )&gt;(OY$44-OZ$44),(OY$44-Sheep!$R$357-Sheep!$N$252                                )&lt;=0),"WeanAlt2","")
&amp;IFERROR(IF(AND((OY$44-OY46                                                                                     )&gt;(OY$44-OZ$44),(OY$44-OY46                                                                                     )&lt;=0),"Join-"    &amp;OY45,""),"")
&amp;IFERROR(IF(AND((OY$44-OY46-INDEX(Sheep!$V$362:$V$369,OY45,1))&gt;(OY$44-OZ$44),(OY$44-OY46-INDEX(Sheep!$V$362:$V$369,OY45,1))&lt;=0),"Scan-"  &amp;OY45,""),"")
&amp;IFERROR(IF(AND((OY$44-OY46-150                                                                            )&gt;(OY$44-OZ$44),(OY$44-OY46-150                                                                             )&lt;=0),"Birth-" &amp;OY45,""),"")
&amp;IFERROR(IF(AND((OY$44-OY46-150-Sheep!$R$355                                           )&gt;(OY$44-OZ$44),(OY$44-OY46-150-Sheep!$R$355                                            )&lt;=0),"Wean-"&amp;OY45,""),"")
&amp;IFERROR(IF(AND((OY$44-OY46-150-Sheep!$R$356                                           )&gt;(OY$44-OZ$44),(OY$44-OY46-150-Sheep!$R$356                                            )&lt;=0),"Alt1-"   &amp;OY45,""),"")
&amp;IFERROR(IF(AND((OY$44-OY46-150-Sheep!$R$357                                           )&gt;(OY$44-OZ$44),(OY$44-OY46-150-Sheep!$R$357                                            )&lt;=0),"Alt2-"   &amp;OY45,""),"")</f>
        <v/>
      </c>
      <c r="OZ47" s="267" t="str">
        <f xml:space="preserve">                    IF(AND((OZ$44                                  -Sheep!$N$252                               )&gt;(OZ$44-PA$44),(OZ$44                                  -Sheep!$N$252                                )&lt;=0),"Born","")
&amp;                   IF(AND((OZ$44-Sheep!$R$355-Sheep!$N$252                                )&gt;(OZ$44-PA$44),(OZ$44-Sheep!$R$355-Sheep!$N$252                                )&lt;=0),"WeanStd","")
&amp;                   IF(AND((OZ$44-Sheep!$R$356-Sheep!$N$252                                )&gt;(OZ$44-PA$44),(OZ$44-Sheep!$R$356-Sheep!$N$252                                )&lt;=0),"WeanAlt1","")
&amp;                   IF(AND((OZ$44-Sheep!$R$357-Sheep!$N$252                                )&gt;(OZ$44-PA$44),(OZ$44-Sheep!$R$357-Sheep!$N$252                                )&lt;=0),"WeanAlt2","")
&amp;IFERROR(IF(AND((OZ$44-OZ46                                                                                     )&gt;(OZ$44-PA$44),(OZ$44-OZ46                                                                                     )&lt;=0),"Join-"    &amp;OZ45,""),"")
&amp;IFERROR(IF(AND((OZ$44-OZ46-INDEX(Sheep!$V$362:$V$369,OZ45,1))&gt;(OZ$44-PA$44),(OZ$44-OZ46-INDEX(Sheep!$V$362:$V$369,OZ45,1))&lt;=0),"Scan-"  &amp;OZ45,""),"")
&amp;IFERROR(IF(AND((OZ$44-OZ46-150                                                                            )&gt;(OZ$44-PA$44),(OZ$44-OZ46-150                                                                             )&lt;=0),"Birth-" &amp;OZ45,""),"")
&amp;IFERROR(IF(AND((OZ$44-OZ46-150-Sheep!$R$355                                           )&gt;(OZ$44-PA$44),(OZ$44-OZ46-150-Sheep!$R$355                                            )&lt;=0),"Wean-"&amp;OZ45,""),"")
&amp;IFERROR(IF(AND((OZ$44-OZ46-150-Sheep!$R$356                                           )&gt;(OZ$44-PA$44),(OZ$44-OZ46-150-Sheep!$R$356                                            )&lt;=0),"Alt1-"   &amp;OZ45,""),"")
&amp;IFERROR(IF(AND((OZ$44-OZ46-150-Sheep!$R$357                                           )&gt;(OZ$44-PA$44),(OZ$44-OZ46-150-Sheep!$R$357                                            )&lt;=0),"Alt2-"   &amp;OZ45,""),"")</f>
        <v/>
      </c>
      <c r="PA47" s="267" t="str">
        <f xml:space="preserve">                    IF(AND((PA$44                                  -Sheep!$N$252                               )&gt;(PA$44-PB$44),(PA$44                                  -Sheep!$N$252                                )&lt;=0),"Born","")
&amp;                   IF(AND((PA$44-Sheep!$R$355-Sheep!$N$252                                )&gt;(PA$44-PB$44),(PA$44-Sheep!$R$355-Sheep!$N$252                                )&lt;=0),"WeanStd","")
&amp;                   IF(AND((PA$44-Sheep!$R$356-Sheep!$N$252                                )&gt;(PA$44-PB$44),(PA$44-Sheep!$R$356-Sheep!$N$252                                )&lt;=0),"WeanAlt1","")
&amp;                   IF(AND((PA$44-Sheep!$R$357-Sheep!$N$252                                )&gt;(PA$44-PB$44),(PA$44-Sheep!$R$357-Sheep!$N$252                                )&lt;=0),"WeanAlt2","")
&amp;IFERROR(IF(AND((PA$44-PA46                                                                                     )&gt;(PA$44-PB$44),(PA$44-PA46                                                                                     )&lt;=0),"Join-"    &amp;PA45,""),"")
&amp;IFERROR(IF(AND((PA$44-PA46-INDEX(Sheep!$V$362:$V$369,PA45,1))&gt;(PA$44-PB$44),(PA$44-PA46-INDEX(Sheep!$V$362:$V$369,PA45,1))&lt;=0),"Scan-"  &amp;PA45,""),"")
&amp;IFERROR(IF(AND((PA$44-PA46-150                                                                            )&gt;(PA$44-PB$44),(PA$44-PA46-150                                                                             )&lt;=0),"Birth-" &amp;PA45,""),"")
&amp;IFERROR(IF(AND((PA$44-PA46-150-Sheep!$R$355                                           )&gt;(PA$44-PB$44),(PA$44-PA46-150-Sheep!$R$355                                            )&lt;=0),"Wean-"&amp;PA45,""),"")
&amp;IFERROR(IF(AND((PA$44-PA46-150-Sheep!$R$356                                           )&gt;(PA$44-PB$44),(PA$44-PA46-150-Sheep!$R$356                                            )&lt;=0),"Alt1-"   &amp;PA45,""),"")
&amp;IFERROR(IF(AND((PA$44-PA46-150-Sheep!$R$357                                           )&gt;(PA$44-PB$44),(PA$44-PA46-150-Sheep!$R$357                                            )&lt;=0),"Alt2-"   &amp;PA45,""),"")</f>
        <v/>
      </c>
      <c r="PB47" s="267" t="str">
        <f xml:space="preserve">                    IF(AND((PB$44                                  -Sheep!$N$252                               )&gt;(PB$44-PC$44),(PB$44                                  -Sheep!$N$252                                )&lt;=0),"Born","")
&amp;                   IF(AND((PB$44-Sheep!$R$355-Sheep!$N$252                                )&gt;(PB$44-PC$44),(PB$44-Sheep!$R$355-Sheep!$N$252                                )&lt;=0),"WeanStd","")
&amp;                   IF(AND((PB$44-Sheep!$R$356-Sheep!$N$252                                )&gt;(PB$44-PC$44),(PB$44-Sheep!$R$356-Sheep!$N$252                                )&lt;=0),"WeanAlt1","")
&amp;                   IF(AND((PB$44-Sheep!$R$357-Sheep!$N$252                                )&gt;(PB$44-PC$44),(PB$44-Sheep!$R$357-Sheep!$N$252                                )&lt;=0),"WeanAlt2","")
&amp;IFERROR(IF(AND((PB$44-PB46                                                                                     )&gt;(PB$44-PC$44),(PB$44-PB46                                                                                     )&lt;=0),"Join-"    &amp;PB45,""),"")
&amp;IFERROR(IF(AND((PB$44-PB46-INDEX(Sheep!$V$362:$V$369,PB45,1))&gt;(PB$44-PC$44),(PB$44-PB46-INDEX(Sheep!$V$362:$V$369,PB45,1))&lt;=0),"Scan-"  &amp;PB45,""),"")
&amp;IFERROR(IF(AND((PB$44-PB46-150                                                                            )&gt;(PB$44-PC$44),(PB$44-PB46-150                                                                             )&lt;=0),"Birth-" &amp;PB45,""),"")
&amp;IFERROR(IF(AND((PB$44-PB46-150-Sheep!$R$355                                           )&gt;(PB$44-PC$44),(PB$44-PB46-150-Sheep!$R$355                                            )&lt;=0),"Wean-"&amp;PB45,""),"")
&amp;IFERROR(IF(AND((PB$44-PB46-150-Sheep!$R$356                                           )&gt;(PB$44-PC$44),(PB$44-PB46-150-Sheep!$R$356                                            )&lt;=0),"Alt1-"   &amp;PB45,""),"")
&amp;IFERROR(IF(AND((PB$44-PB46-150-Sheep!$R$357                                           )&gt;(PB$44-PC$44),(PB$44-PB46-150-Sheep!$R$357                                            )&lt;=0),"Alt2-"   &amp;PB45,""),"")</f>
        <v/>
      </c>
      <c r="PC47" s="267" t="str">
        <f xml:space="preserve">                    IF(AND((PC$44                                  -Sheep!$N$252                               )&gt;(PC$44-PD$44),(PC$44                                  -Sheep!$N$252                                )&lt;=0),"Born","")
&amp;                   IF(AND((PC$44-Sheep!$R$355-Sheep!$N$252                                )&gt;(PC$44-PD$44),(PC$44-Sheep!$R$355-Sheep!$N$252                                )&lt;=0),"WeanStd","")
&amp;                   IF(AND((PC$44-Sheep!$R$356-Sheep!$N$252                                )&gt;(PC$44-PD$44),(PC$44-Sheep!$R$356-Sheep!$N$252                                )&lt;=0),"WeanAlt1","")
&amp;                   IF(AND((PC$44-Sheep!$R$357-Sheep!$N$252                                )&gt;(PC$44-PD$44),(PC$44-Sheep!$R$357-Sheep!$N$252                                )&lt;=0),"WeanAlt2","")
&amp;IFERROR(IF(AND((PC$44-PC46                                                                                     )&gt;(PC$44-PD$44),(PC$44-PC46                                                                                     )&lt;=0),"Join-"    &amp;PC45,""),"")
&amp;IFERROR(IF(AND((PC$44-PC46-INDEX(Sheep!$V$362:$V$369,PC45,1))&gt;(PC$44-PD$44),(PC$44-PC46-INDEX(Sheep!$V$362:$V$369,PC45,1))&lt;=0),"Scan-"  &amp;PC45,""),"")
&amp;IFERROR(IF(AND((PC$44-PC46-150                                                                            )&gt;(PC$44-PD$44),(PC$44-PC46-150                                                                             )&lt;=0),"Birth-" &amp;PC45,""),"")
&amp;IFERROR(IF(AND((PC$44-PC46-150-Sheep!$R$355                                           )&gt;(PC$44-PD$44),(PC$44-PC46-150-Sheep!$R$355                                            )&lt;=0),"Wean-"&amp;PC45,""),"")
&amp;IFERROR(IF(AND((PC$44-PC46-150-Sheep!$R$356                                           )&gt;(PC$44-PD$44),(PC$44-PC46-150-Sheep!$R$356                                            )&lt;=0),"Alt1-"   &amp;PC45,""),"")
&amp;IFERROR(IF(AND((PC$44-PC46-150-Sheep!$R$357                                           )&gt;(PC$44-PD$44),(PC$44-PC46-150-Sheep!$R$357                                            )&lt;=0),"Alt2-"   &amp;PC45,""),"")</f>
        <v/>
      </c>
      <c r="PD47" s="267" t="str">
        <f xml:space="preserve">                    IF(AND((PD$44                                  -Sheep!$N$252                               )&gt;(PD$44-PE$44),(PD$44                                  -Sheep!$N$252                                )&lt;=0),"Born","")
&amp;                   IF(AND((PD$44-Sheep!$R$355-Sheep!$N$252                                )&gt;(PD$44-PE$44),(PD$44-Sheep!$R$355-Sheep!$N$252                                )&lt;=0),"WeanStd","")
&amp;                   IF(AND((PD$44-Sheep!$R$356-Sheep!$N$252                                )&gt;(PD$44-PE$44),(PD$44-Sheep!$R$356-Sheep!$N$252                                )&lt;=0),"WeanAlt1","")
&amp;                   IF(AND((PD$44-Sheep!$R$357-Sheep!$N$252                                )&gt;(PD$44-PE$44),(PD$44-Sheep!$R$357-Sheep!$N$252                                )&lt;=0),"WeanAlt2","")
&amp;IFERROR(IF(AND((PD$44-PD46                                                                                     )&gt;(PD$44-PE$44),(PD$44-PD46                                                                                     )&lt;=0),"Join-"    &amp;PD45,""),"")
&amp;IFERROR(IF(AND((PD$44-PD46-INDEX(Sheep!$V$362:$V$369,PD45,1))&gt;(PD$44-PE$44),(PD$44-PD46-INDEX(Sheep!$V$362:$V$369,PD45,1))&lt;=0),"Scan-"  &amp;PD45,""),"")
&amp;IFERROR(IF(AND((PD$44-PD46-150                                                                            )&gt;(PD$44-PE$44),(PD$44-PD46-150                                                                             )&lt;=0),"Birth-" &amp;PD45,""),"")
&amp;IFERROR(IF(AND((PD$44-PD46-150-Sheep!$R$355                                           )&gt;(PD$44-PE$44),(PD$44-PD46-150-Sheep!$R$355                                            )&lt;=0),"Wean-"&amp;PD45,""),"")
&amp;IFERROR(IF(AND((PD$44-PD46-150-Sheep!$R$356                                           )&gt;(PD$44-PE$44),(PD$44-PD46-150-Sheep!$R$356                                            )&lt;=0),"Alt1-"   &amp;PD45,""),"")
&amp;IFERROR(IF(AND((PD$44-PD46-150-Sheep!$R$357                                           )&gt;(PD$44-PE$44),(PD$44-PD46-150-Sheep!$R$357                                            )&lt;=0),"Alt2-"   &amp;PD45,""),"")</f>
        <v/>
      </c>
      <c r="PE47" s="267" t="str">
        <f xml:space="preserve">                    IF(AND((PE$44                                  -Sheep!$N$252                               )&gt;(PE$44-PF$44),(PE$44                                  -Sheep!$N$252                                )&lt;=0),"Born","")
&amp;                   IF(AND((PE$44-Sheep!$R$355-Sheep!$N$252                                )&gt;(PE$44-PF$44),(PE$44-Sheep!$R$355-Sheep!$N$252                                )&lt;=0),"WeanStd","")
&amp;                   IF(AND((PE$44-Sheep!$R$356-Sheep!$N$252                                )&gt;(PE$44-PF$44),(PE$44-Sheep!$R$356-Sheep!$N$252                                )&lt;=0),"WeanAlt1","")
&amp;                   IF(AND((PE$44-Sheep!$R$357-Sheep!$N$252                                )&gt;(PE$44-PF$44),(PE$44-Sheep!$R$357-Sheep!$N$252                                )&lt;=0),"WeanAlt2","")
&amp;IFERROR(IF(AND((PE$44-PE46                                                                                     )&gt;(PE$44-PF$44),(PE$44-PE46                                                                                     )&lt;=0),"Join-"    &amp;PE45,""),"")
&amp;IFERROR(IF(AND((PE$44-PE46-INDEX(Sheep!$V$362:$V$369,PE45,1))&gt;(PE$44-PF$44),(PE$44-PE46-INDEX(Sheep!$V$362:$V$369,PE45,1))&lt;=0),"Scan-"  &amp;PE45,""),"")
&amp;IFERROR(IF(AND((PE$44-PE46-150                                                                            )&gt;(PE$44-PF$44),(PE$44-PE46-150                                                                             )&lt;=0),"Birth-" &amp;PE45,""),"")
&amp;IFERROR(IF(AND((PE$44-PE46-150-Sheep!$R$355                                           )&gt;(PE$44-PF$44),(PE$44-PE46-150-Sheep!$R$355                                            )&lt;=0),"Wean-"&amp;PE45,""),"")
&amp;IFERROR(IF(AND((PE$44-PE46-150-Sheep!$R$356                                           )&gt;(PE$44-PF$44),(PE$44-PE46-150-Sheep!$R$356                                            )&lt;=0),"Alt1-"   &amp;PE45,""),"")
&amp;IFERROR(IF(AND((PE$44-PE46-150-Sheep!$R$357                                           )&gt;(PE$44-PF$44),(PE$44-PE46-150-Sheep!$R$357                                            )&lt;=0),"Alt2-"   &amp;PE45,""),"")</f>
        <v/>
      </c>
      <c r="PF47" s="267" t="str">
        <f xml:space="preserve">                    IF(AND((PF$44                                  -Sheep!$N$252                               )&gt;(PF$44-PG$44),(PF$44                                  -Sheep!$N$252                                )&lt;=0),"Born","")
&amp;                   IF(AND((PF$44-Sheep!$R$355-Sheep!$N$252                                )&gt;(PF$44-PG$44),(PF$44-Sheep!$R$355-Sheep!$N$252                                )&lt;=0),"WeanStd","")
&amp;                   IF(AND((PF$44-Sheep!$R$356-Sheep!$N$252                                )&gt;(PF$44-PG$44),(PF$44-Sheep!$R$356-Sheep!$N$252                                )&lt;=0),"WeanAlt1","")
&amp;                   IF(AND((PF$44-Sheep!$R$357-Sheep!$N$252                                )&gt;(PF$44-PG$44),(PF$44-Sheep!$R$357-Sheep!$N$252                                )&lt;=0),"WeanAlt2","")
&amp;IFERROR(IF(AND((PF$44-PF46                                                                                     )&gt;(PF$44-PG$44),(PF$44-PF46                                                                                     )&lt;=0),"Join-"    &amp;PF45,""),"")
&amp;IFERROR(IF(AND((PF$44-PF46-INDEX(Sheep!$V$362:$V$369,PF45,1))&gt;(PF$44-PG$44),(PF$44-PF46-INDEX(Sheep!$V$362:$V$369,PF45,1))&lt;=0),"Scan-"  &amp;PF45,""),"")
&amp;IFERROR(IF(AND((PF$44-PF46-150                                                                            )&gt;(PF$44-PG$44),(PF$44-PF46-150                                                                             )&lt;=0),"Birth-" &amp;PF45,""),"")
&amp;IFERROR(IF(AND((PF$44-PF46-150-Sheep!$R$355                                           )&gt;(PF$44-PG$44),(PF$44-PF46-150-Sheep!$R$355                                            )&lt;=0),"Wean-"&amp;PF45,""),"")
&amp;IFERROR(IF(AND((PF$44-PF46-150-Sheep!$R$356                                           )&gt;(PF$44-PG$44),(PF$44-PF46-150-Sheep!$R$356                                            )&lt;=0),"Alt1-"   &amp;PF45,""),"")
&amp;IFERROR(IF(AND((PF$44-PF46-150-Sheep!$R$357                                           )&gt;(PF$44-PG$44),(PF$44-PF46-150-Sheep!$R$357                                            )&lt;=0),"Alt2-"   &amp;PF45,""),"")</f>
        <v>Join-8</v>
      </c>
      <c r="PG47" s="267" t="str">
        <f xml:space="preserve">                    IF(AND((PG$44                                  -Sheep!$N$252                               )&gt;(PG$44-PH$44),(PG$44                                  -Sheep!$N$252                                )&lt;=0),"Born","")
&amp;                   IF(AND((PG$44-Sheep!$R$355-Sheep!$N$252                                )&gt;(PG$44-PH$44),(PG$44-Sheep!$R$355-Sheep!$N$252                                )&lt;=0),"WeanStd","")
&amp;                   IF(AND((PG$44-Sheep!$R$356-Sheep!$N$252                                )&gt;(PG$44-PH$44),(PG$44-Sheep!$R$356-Sheep!$N$252                                )&lt;=0),"WeanAlt1","")
&amp;                   IF(AND((PG$44-Sheep!$R$357-Sheep!$N$252                                )&gt;(PG$44-PH$44),(PG$44-Sheep!$R$357-Sheep!$N$252                                )&lt;=0),"WeanAlt2","")
&amp;IFERROR(IF(AND((PG$44-PG46                                                                                     )&gt;(PG$44-PH$44),(PG$44-PG46                                                                                     )&lt;=0),"Join-"    &amp;PG45,""),"")
&amp;IFERROR(IF(AND((PG$44-PG46-INDEX(Sheep!$V$362:$V$369,PG45,1))&gt;(PG$44-PH$44),(PG$44-PG46-INDEX(Sheep!$V$362:$V$369,PG45,1))&lt;=0),"Scan-"  &amp;PG45,""),"")
&amp;IFERROR(IF(AND((PG$44-PG46-150                                                                            )&gt;(PG$44-PH$44),(PG$44-PG46-150                                                                             )&lt;=0),"Birth-" &amp;PG45,""),"")
&amp;IFERROR(IF(AND((PG$44-PG46-150-Sheep!$R$355                                           )&gt;(PG$44-PH$44),(PG$44-PG46-150-Sheep!$R$355                                            )&lt;=0),"Wean-"&amp;PG45,""),"")
&amp;IFERROR(IF(AND((PG$44-PG46-150-Sheep!$R$356                                           )&gt;(PG$44-PH$44),(PG$44-PG46-150-Sheep!$R$356                                            )&lt;=0),"Alt1-"   &amp;PG45,""),"")
&amp;IFERROR(IF(AND((PG$44-PG46-150-Sheep!$R$357                                           )&gt;(PG$44-PH$44),(PG$44-PG46-150-Sheep!$R$357                                            )&lt;=0),"Alt2-"   &amp;PG45,""),"")</f>
        <v/>
      </c>
      <c r="PH47" s="267" t="str">
        <f xml:space="preserve">                    IF(AND((PH$44                                  -Sheep!$N$252                               )&gt;(PH$44-PI$44),(PH$44                                  -Sheep!$N$252                                )&lt;=0),"Born","")
&amp;                   IF(AND((PH$44-Sheep!$R$355-Sheep!$N$252                                )&gt;(PH$44-PI$44),(PH$44-Sheep!$R$355-Sheep!$N$252                                )&lt;=0),"WeanStd","")
&amp;                   IF(AND((PH$44-Sheep!$R$356-Sheep!$N$252                                )&gt;(PH$44-PI$44),(PH$44-Sheep!$R$356-Sheep!$N$252                                )&lt;=0),"WeanAlt1","")
&amp;                   IF(AND((PH$44-Sheep!$R$357-Sheep!$N$252                                )&gt;(PH$44-PI$44),(PH$44-Sheep!$R$357-Sheep!$N$252                                )&lt;=0),"WeanAlt2","")
&amp;IFERROR(IF(AND((PH$44-PH46                                                                                     )&gt;(PH$44-PI$44),(PH$44-PH46                                                                                     )&lt;=0),"Join-"    &amp;PH45,""),"")
&amp;IFERROR(IF(AND((PH$44-PH46-INDEX(Sheep!$V$362:$V$369,PH45,1))&gt;(PH$44-PI$44),(PH$44-PH46-INDEX(Sheep!$V$362:$V$369,PH45,1))&lt;=0),"Scan-"  &amp;PH45,""),"")
&amp;IFERROR(IF(AND((PH$44-PH46-150                                                                            )&gt;(PH$44-PI$44),(PH$44-PH46-150                                                                             )&lt;=0),"Birth-" &amp;PH45,""),"")
&amp;IFERROR(IF(AND((PH$44-PH46-150-Sheep!$R$355                                           )&gt;(PH$44-PI$44),(PH$44-PH46-150-Sheep!$R$355                                            )&lt;=0),"Wean-"&amp;PH45,""),"")
&amp;IFERROR(IF(AND((PH$44-PH46-150-Sheep!$R$356                                           )&gt;(PH$44-PI$44),(PH$44-PH46-150-Sheep!$R$356                                            )&lt;=0),"Alt1-"   &amp;PH45,""),"")
&amp;IFERROR(IF(AND((PH$44-PH46-150-Sheep!$R$357                                           )&gt;(PH$44-PI$44),(PH$44-PH46-150-Sheep!$R$357                                            )&lt;=0),"Alt2-"   &amp;PH45,""),"")</f>
        <v/>
      </c>
      <c r="PI47" s="267" t="str">
        <f xml:space="preserve">                    IF(AND((PI$44                                  -Sheep!$N$252                               )&gt;(PI$44-PJ$44),(PI$44                                  -Sheep!$N$252                                )&lt;=0),"Born","")
&amp;                   IF(AND((PI$44-Sheep!$R$355-Sheep!$N$252                                )&gt;(PI$44-PJ$44),(PI$44-Sheep!$R$355-Sheep!$N$252                                )&lt;=0),"WeanStd","")
&amp;                   IF(AND((PI$44-Sheep!$R$356-Sheep!$N$252                                )&gt;(PI$44-PJ$44),(PI$44-Sheep!$R$356-Sheep!$N$252                                )&lt;=0),"WeanAlt1","")
&amp;                   IF(AND((PI$44-Sheep!$R$357-Sheep!$N$252                                )&gt;(PI$44-PJ$44),(PI$44-Sheep!$R$357-Sheep!$N$252                                )&lt;=0),"WeanAlt2","")
&amp;IFERROR(IF(AND((PI$44-PI46                                                                                     )&gt;(PI$44-PJ$44),(PI$44-PI46                                                                                     )&lt;=0),"Join-"    &amp;PI45,""),"")
&amp;IFERROR(IF(AND((PI$44-PI46-INDEX(Sheep!$V$362:$V$369,PI45,1))&gt;(PI$44-PJ$44),(PI$44-PI46-INDEX(Sheep!$V$362:$V$369,PI45,1))&lt;=0),"Scan-"  &amp;PI45,""),"")
&amp;IFERROR(IF(AND((PI$44-PI46-150                                                                            )&gt;(PI$44-PJ$44),(PI$44-PI46-150                                                                             )&lt;=0),"Birth-" &amp;PI45,""),"")
&amp;IFERROR(IF(AND((PI$44-PI46-150-Sheep!$R$355                                           )&gt;(PI$44-PJ$44),(PI$44-PI46-150-Sheep!$R$355                                            )&lt;=0),"Wean-"&amp;PI45,""),"")
&amp;IFERROR(IF(AND((PI$44-PI46-150-Sheep!$R$356                                           )&gt;(PI$44-PJ$44),(PI$44-PI46-150-Sheep!$R$356                                            )&lt;=0),"Alt1-"   &amp;PI45,""),"")
&amp;IFERROR(IF(AND((PI$44-PI46-150-Sheep!$R$357                                           )&gt;(PI$44-PJ$44),(PI$44-PI46-150-Sheep!$R$357                                            )&lt;=0),"Alt2-"   &amp;PI45,""),"")</f>
        <v/>
      </c>
      <c r="PJ47" s="267" t="str">
        <f xml:space="preserve">                    IF(AND((PJ$44                                  -Sheep!$N$252                               )&gt;(PJ$44-PK$44),(PJ$44                                  -Sheep!$N$252                                )&lt;=0),"Born","")
&amp;                   IF(AND((PJ$44-Sheep!$R$355-Sheep!$N$252                                )&gt;(PJ$44-PK$44),(PJ$44-Sheep!$R$355-Sheep!$N$252                                )&lt;=0),"WeanStd","")
&amp;                   IF(AND((PJ$44-Sheep!$R$356-Sheep!$N$252                                )&gt;(PJ$44-PK$44),(PJ$44-Sheep!$R$356-Sheep!$N$252                                )&lt;=0),"WeanAlt1","")
&amp;                   IF(AND((PJ$44-Sheep!$R$357-Sheep!$N$252                                )&gt;(PJ$44-PK$44),(PJ$44-Sheep!$R$357-Sheep!$N$252                                )&lt;=0),"WeanAlt2","")
&amp;IFERROR(IF(AND((PJ$44-PJ46                                                                                     )&gt;(PJ$44-PK$44),(PJ$44-PJ46                                                                                     )&lt;=0),"Join-"    &amp;PJ45,""),"")
&amp;IFERROR(IF(AND((PJ$44-PJ46-INDEX(Sheep!$V$362:$V$369,PJ45,1))&gt;(PJ$44-PK$44),(PJ$44-PJ46-INDEX(Sheep!$V$362:$V$369,PJ45,1))&lt;=0),"Scan-"  &amp;PJ45,""),"")
&amp;IFERROR(IF(AND((PJ$44-PJ46-150                                                                            )&gt;(PJ$44-PK$44),(PJ$44-PJ46-150                                                                             )&lt;=0),"Birth-" &amp;PJ45,""),"")
&amp;IFERROR(IF(AND((PJ$44-PJ46-150-Sheep!$R$355                                           )&gt;(PJ$44-PK$44),(PJ$44-PJ46-150-Sheep!$R$355                                            )&lt;=0),"Wean-"&amp;PJ45,""),"")
&amp;IFERROR(IF(AND((PJ$44-PJ46-150-Sheep!$R$356                                           )&gt;(PJ$44-PK$44),(PJ$44-PJ46-150-Sheep!$R$356                                            )&lt;=0),"Alt1-"   &amp;PJ45,""),"")
&amp;IFERROR(IF(AND((PJ$44-PJ46-150-Sheep!$R$357                                           )&gt;(PJ$44-PK$44),(PJ$44-PJ46-150-Sheep!$R$357                                            )&lt;=0),"Alt2-"   &amp;PJ45,""),"")</f>
        <v/>
      </c>
      <c r="PK47" s="267" t="str">
        <f xml:space="preserve">                    IF(AND((PK$44                                  -Sheep!$N$252                               )&gt;(PK$44-PL$44),(PK$44                                  -Sheep!$N$252                                )&lt;=0),"Born","")
&amp;                   IF(AND((PK$44-Sheep!$R$355-Sheep!$N$252                                )&gt;(PK$44-PL$44),(PK$44-Sheep!$R$355-Sheep!$N$252                                )&lt;=0),"WeanStd","")
&amp;                   IF(AND((PK$44-Sheep!$R$356-Sheep!$N$252                                )&gt;(PK$44-PL$44),(PK$44-Sheep!$R$356-Sheep!$N$252                                )&lt;=0),"WeanAlt1","")
&amp;                   IF(AND((PK$44-Sheep!$R$357-Sheep!$N$252                                )&gt;(PK$44-PL$44),(PK$44-Sheep!$R$357-Sheep!$N$252                                )&lt;=0),"WeanAlt2","")
&amp;IFERROR(IF(AND((PK$44-PK46                                                                                     )&gt;(PK$44-PL$44),(PK$44-PK46                                                                                     )&lt;=0),"Join-"    &amp;PK45,""),"")
&amp;IFERROR(IF(AND((PK$44-PK46-INDEX(Sheep!$V$362:$V$369,PK45,1))&gt;(PK$44-PL$44),(PK$44-PK46-INDEX(Sheep!$V$362:$V$369,PK45,1))&lt;=0),"Scan-"  &amp;PK45,""),"")
&amp;IFERROR(IF(AND((PK$44-PK46-150                                                                            )&gt;(PK$44-PL$44),(PK$44-PK46-150                                                                             )&lt;=0),"Birth-" &amp;PK45,""),"")
&amp;IFERROR(IF(AND((PK$44-PK46-150-Sheep!$R$355                                           )&gt;(PK$44-PL$44),(PK$44-PK46-150-Sheep!$R$355                                            )&lt;=0),"Wean-"&amp;PK45,""),"")
&amp;IFERROR(IF(AND((PK$44-PK46-150-Sheep!$R$356                                           )&gt;(PK$44-PL$44),(PK$44-PK46-150-Sheep!$R$356                                            )&lt;=0),"Alt1-"   &amp;PK45,""),"")
&amp;IFERROR(IF(AND((PK$44-PK46-150-Sheep!$R$357                                           )&gt;(PK$44-PL$44),(PK$44-PK46-150-Sheep!$R$357                                            )&lt;=0),"Alt2-"   &amp;PK45,""),"")</f>
        <v/>
      </c>
      <c r="PL47" s="267" t="str">
        <f xml:space="preserve">                    IF(AND((PL$44                                  -Sheep!$N$252                               )&gt;(PL$44-PM$44),(PL$44                                  -Sheep!$N$252                                )&lt;=0),"Born","")
&amp;                   IF(AND((PL$44-Sheep!$R$355-Sheep!$N$252                                )&gt;(PL$44-PM$44),(PL$44-Sheep!$R$355-Sheep!$N$252                                )&lt;=0),"WeanStd","")
&amp;                   IF(AND((PL$44-Sheep!$R$356-Sheep!$N$252                                )&gt;(PL$44-PM$44),(PL$44-Sheep!$R$356-Sheep!$N$252                                )&lt;=0),"WeanAlt1","")
&amp;                   IF(AND((PL$44-Sheep!$R$357-Sheep!$N$252                                )&gt;(PL$44-PM$44),(PL$44-Sheep!$R$357-Sheep!$N$252                                )&lt;=0),"WeanAlt2","")
&amp;IFERROR(IF(AND((PL$44-PL46                                                                                     )&gt;(PL$44-PM$44),(PL$44-PL46                                                                                     )&lt;=0),"Join-"    &amp;PL45,""),"")
&amp;IFERROR(IF(AND((PL$44-PL46-INDEX(Sheep!$V$362:$V$369,PL45,1))&gt;(PL$44-PM$44),(PL$44-PL46-INDEX(Sheep!$V$362:$V$369,PL45,1))&lt;=0),"Scan-"  &amp;PL45,""),"")
&amp;IFERROR(IF(AND((PL$44-PL46-150                                                                            )&gt;(PL$44-PM$44),(PL$44-PL46-150                                                                             )&lt;=0),"Birth-" &amp;PL45,""),"")
&amp;IFERROR(IF(AND((PL$44-PL46-150-Sheep!$R$355                                           )&gt;(PL$44-PM$44),(PL$44-PL46-150-Sheep!$R$355                                            )&lt;=0),"Wean-"&amp;PL45,""),"")
&amp;IFERROR(IF(AND((PL$44-PL46-150-Sheep!$R$356                                           )&gt;(PL$44-PM$44),(PL$44-PL46-150-Sheep!$R$356                                            )&lt;=0),"Alt1-"   &amp;PL45,""),"")
&amp;IFERROR(IF(AND((PL$44-PL46-150-Sheep!$R$357                                           )&gt;(PL$44-PM$44),(PL$44-PL46-150-Sheep!$R$357                                            )&lt;=0),"Alt2-"   &amp;PL45,""),"")</f>
        <v/>
      </c>
      <c r="PM47" s="267" t="str">
        <f xml:space="preserve">                    IF(AND((PM$44                                  -Sheep!$N$252                               )&gt;(PM$44-PN$44),(PM$44                                  -Sheep!$N$252                                )&lt;=0),"Born","")
&amp;                   IF(AND((PM$44-Sheep!$R$355-Sheep!$N$252                                )&gt;(PM$44-PN$44),(PM$44-Sheep!$R$355-Sheep!$N$252                                )&lt;=0),"WeanStd","")
&amp;                   IF(AND((PM$44-Sheep!$R$356-Sheep!$N$252                                )&gt;(PM$44-PN$44),(PM$44-Sheep!$R$356-Sheep!$N$252                                )&lt;=0),"WeanAlt1","")
&amp;                   IF(AND((PM$44-Sheep!$R$357-Sheep!$N$252                                )&gt;(PM$44-PN$44),(PM$44-Sheep!$R$357-Sheep!$N$252                                )&lt;=0),"WeanAlt2","")
&amp;IFERROR(IF(AND((PM$44-PM46                                                                                     )&gt;(PM$44-PN$44),(PM$44-PM46                                                                                     )&lt;=0),"Join-"    &amp;PM45,""),"")
&amp;IFERROR(IF(AND((PM$44-PM46-INDEX(Sheep!$V$362:$V$369,PM45,1))&gt;(PM$44-PN$44),(PM$44-PM46-INDEX(Sheep!$V$362:$V$369,PM45,1))&lt;=0),"Scan-"  &amp;PM45,""),"")
&amp;IFERROR(IF(AND((PM$44-PM46-150                                                                            )&gt;(PM$44-PN$44),(PM$44-PM46-150                                                                             )&lt;=0),"Birth-" &amp;PM45,""),"")
&amp;IFERROR(IF(AND((PM$44-PM46-150-Sheep!$R$355                                           )&gt;(PM$44-PN$44),(PM$44-PM46-150-Sheep!$R$355                                            )&lt;=0),"Wean-"&amp;PM45,""),"")
&amp;IFERROR(IF(AND((PM$44-PM46-150-Sheep!$R$356                                           )&gt;(PM$44-PN$44),(PM$44-PM46-150-Sheep!$R$356                                            )&lt;=0),"Alt1-"   &amp;PM45,""),"")
&amp;IFERROR(IF(AND((PM$44-PM46-150-Sheep!$R$357                                           )&gt;(PM$44-PN$44),(PM$44-PM46-150-Sheep!$R$357                                            )&lt;=0),"Alt2-"   &amp;PM45,""),"")</f>
        <v/>
      </c>
      <c r="PN47" s="267" t="str">
        <f xml:space="preserve">                    IF(AND((PN$44                                  -Sheep!$N$252                               )&gt;(PN$44-PO$44),(PN$44                                  -Sheep!$N$252                                )&lt;=0),"Born","")
&amp;                   IF(AND((PN$44-Sheep!$R$355-Sheep!$N$252                                )&gt;(PN$44-PO$44),(PN$44-Sheep!$R$355-Sheep!$N$252                                )&lt;=0),"WeanStd","")
&amp;                   IF(AND((PN$44-Sheep!$R$356-Sheep!$N$252                                )&gt;(PN$44-PO$44),(PN$44-Sheep!$R$356-Sheep!$N$252                                )&lt;=0),"WeanAlt1","")
&amp;                   IF(AND((PN$44-Sheep!$R$357-Sheep!$N$252                                )&gt;(PN$44-PO$44),(PN$44-Sheep!$R$357-Sheep!$N$252                                )&lt;=0),"WeanAlt2","")
&amp;IFERROR(IF(AND((PN$44-PN46                                                                                     )&gt;(PN$44-PO$44),(PN$44-PN46                                                                                     )&lt;=0),"Join-"    &amp;PN45,""),"")
&amp;IFERROR(IF(AND((PN$44-PN46-INDEX(Sheep!$V$362:$V$369,PN45,1))&gt;(PN$44-PO$44),(PN$44-PN46-INDEX(Sheep!$V$362:$V$369,PN45,1))&lt;=0),"Scan-"  &amp;PN45,""),"")
&amp;IFERROR(IF(AND((PN$44-PN46-150                                                                            )&gt;(PN$44-PO$44),(PN$44-PN46-150                                                                             )&lt;=0),"Birth-" &amp;PN45,""),"")
&amp;IFERROR(IF(AND((PN$44-PN46-150-Sheep!$R$355                                           )&gt;(PN$44-PO$44),(PN$44-PN46-150-Sheep!$R$355                                            )&lt;=0),"Wean-"&amp;PN45,""),"")
&amp;IFERROR(IF(AND((PN$44-PN46-150-Sheep!$R$356                                           )&gt;(PN$44-PO$44),(PN$44-PN46-150-Sheep!$R$356                                            )&lt;=0),"Alt1-"   &amp;PN45,""),"")
&amp;IFERROR(IF(AND((PN$44-PN46-150-Sheep!$R$357                                           )&gt;(PN$44-PO$44),(PN$44-PN46-150-Sheep!$R$357                                            )&lt;=0),"Alt2-"   &amp;PN45,""),"")</f>
        <v/>
      </c>
      <c r="PO47" s="267" t="str">
        <f xml:space="preserve">                    IF(AND((PO$44                                  -Sheep!$N$252                               )&gt;(PO$44-PP$44),(PO$44                                  -Sheep!$N$252                                )&lt;=0),"Born","")
&amp;                   IF(AND((PO$44-Sheep!$R$355-Sheep!$N$252                                )&gt;(PO$44-PP$44),(PO$44-Sheep!$R$355-Sheep!$N$252                                )&lt;=0),"WeanStd","")
&amp;                   IF(AND((PO$44-Sheep!$R$356-Sheep!$N$252                                )&gt;(PO$44-PP$44),(PO$44-Sheep!$R$356-Sheep!$N$252                                )&lt;=0),"WeanAlt1","")
&amp;                   IF(AND((PO$44-Sheep!$R$357-Sheep!$N$252                                )&gt;(PO$44-PP$44),(PO$44-Sheep!$R$357-Sheep!$N$252                                )&lt;=0),"WeanAlt2","")
&amp;IFERROR(IF(AND((PO$44-PO46                                                                                     )&gt;(PO$44-PP$44),(PO$44-PO46                                                                                     )&lt;=0),"Join-"    &amp;PO45,""),"")
&amp;IFERROR(IF(AND((PO$44-PO46-INDEX(Sheep!$V$362:$V$369,PO45,1))&gt;(PO$44-PP$44),(PO$44-PO46-INDEX(Sheep!$V$362:$V$369,PO45,1))&lt;=0),"Scan-"  &amp;PO45,""),"")
&amp;IFERROR(IF(AND((PO$44-PO46-150                                                                            )&gt;(PO$44-PP$44),(PO$44-PO46-150                                                                             )&lt;=0),"Birth-" &amp;PO45,""),"")
&amp;IFERROR(IF(AND((PO$44-PO46-150-Sheep!$R$355                                           )&gt;(PO$44-PP$44),(PO$44-PO46-150-Sheep!$R$355                                            )&lt;=0),"Wean-"&amp;PO45,""),"")
&amp;IFERROR(IF(AND((PO$44-PO46-150-Sheep!$R$356                                           )&gt;(PO$44-PP$44),(PO$44-PO46-150-Sheep!$R$356                                            )&lt;=0),"Alt1-"   &amp;PO45,""),"")
&amp;IFERROR(IF(AND((PO$44-PO46-150-Sheep!$R$357                                           )&gt;(PO$44-PP$44),(PO$44-PO46-150-Sheep!$R$357                                            )&lt;=0),"Alt2-"   &amp;PO45,""),"")</f>
        <v/>
      </c>
      <c r="PP47" s="267" t="str">
        <f xml:space="preserve">                    IF(AND((PP$44                                  -Sheep!$N$252                               )&gt;(PP$44-PQ$44),(PP$44                                  -Sheep!$N$252                                )&lt;=0),"Born","")
&amp;                   IF(AND((PP$44-Sheep!$R$355-Sheep!$N$252                                )&gt;(PP$44-PQ$44),(PP$44-Sheep!$R$355-Sheep!$N$252                                )&lt;=0),"WeanStd","")
&amp;                   IF(AND((PP$44-Sheep!$R$356-Sheep!$N$252                                )&gt;(PP$44-PQ$44),(PP$44-Sheep!$R$356-Sheep!$N$252                                )&lt;=0),"WeanAlt1","")
&amp;                   IF(AND((PP$44-Sheep!$R$357-Sheep!$N$252                                )&gt;(PP$44-PQ$44),(PP$44-Sheep!$R$357-Sheep!$N$252                                )&lt;=0),"WeanAlt2","")
&amp;IFERROR(IF(AND((PP$44-PP46                                                                                     )&gt;(PP$44-PQ$44),(PP$44-PP46                                                                                     )&lt;=0),"Join-"    &amp;PP45,""),"")
&amp;IFERROR(IF(AND((PP$44-PP46-INDEX(Sheep!$V$362:$V$369,PP45,1))&gt;(PP$44-PQ$44),(PP$44-PP46-INDEX(Sheep!$V$362:$V$369,PP45,1))&lt;=0),"Scan-"  &amp;PP45,""),"")
&amp;IFERROR(IF(AND((PP$44-PP46-150                                                                            )&gt;(PP$44-PQ$44),(PP$44-PP46-150                                                                             )&lt;=0),"Birth-" &amp;PP45,""),"")
&amp;IFERROR(IF(AND((PP$44-PP46-150-Sheep!$R$355                                           )&gt;(PP$44-PQ$44),(PP$44-PP46-150-Sheep!$R$355                                            )&lt;=0),"Wean-"&amp;PP45,""),"")
&amp;IFERROR(IF(AND((PP$44-PP46-150-Sheep!$R$356                                           )&gt;(PP$44-PQ$44),(PP$44-PP46-150-Sheep!$R$356                                            )&lt;=0),"Alt1-"   &amp;PP45,""),"")
&amp;IFERROR(IF(AND((PP$44-PP46-150-Sheep!$R$357                                           )&gt;(PP$44-PQ$44),(PP$44-PP46-150-Sheep!$R$357                                            )&lt;=0),"Alt2-"   &amp;PP45,""),"")</f>
        <v>Scan-8</v>
      </c>
      <c r="PQ47" s="267" t="str">
        <f xml:space="preserve">                    IF(AND((PQ$44                                  -Sheep!$N$252                               )&gt;(PQ$44-PR$44),(PQ$44                                  -Sheep!$N$252                                )&lt;=0),"Born","")
&amp;                   IF(AND((PQ$44-Sheep!$R$355-Sheep!$N$252                                )&gt;(PQ$44-PR$44),(PQ$44-Sheep!$R$355-Sheep!$N$252                                )&lt;=0),"WeanStd","")
&amp;                   IF(AND((PQ$44-Sheep!$R$356-Sheep!$N$252                                )&gt;(PQ$44-PR$44),(PQ$44-Sheep!$R$356-Sheep!$N$252                                )&lt;=0),"WeanAlt1","")
&amp;                   IF(AND((PQ$44-Sheep!$R$357-Sheep!$N$252                                )&gt;(PQ$44-PR$44),(PQ$44-Sheep!$R$357-Sheep!$N$252                                )&lt;=0),"WeanAlt2","")
&amp;IFERROR(IF(AND((PQ$44-PQ46                                                                                     )&gt;(PQ$44-PR$44),(PQ$44-PQ46                                                                                     )&lt;=0),"Join-"    &amp;PQ45,""),"")
&amp;IFERROR(IF(AND((PQ$44-PQ46-INDEX(Sheep!$V$362:$V$369,PQ45,1))&gt;(PQ$44-PR$44),(PQ$44-PQ46-INDEX(Sheep!$V$362:$V$369,PQ45,1))&lt;=0),"Scan-"  &amp;PQ45,""),"")
&amp;IFERROR(IF(AND((PQ$44-PQ46-150                                                                            )&gt;(PQ$44-PR$44),(PQ$44-PQ46-150                                                                             )&lt;=0),"Birth-" &amp;PQ45,""),"")
&amp;IFERROR(IF(AND((PQ$44-PQ46-150-Sheep!$R$355                                           )&gt;(PQ$44-PR$44),(PQ$44-PQ46-150-Sheep!$R$355                                            )&lt;=0),"Wean-"&amp;PQ45,""),"")
&amp;IFERROR(IF(AND((PQ$44-PQ46-150-Sheep!$R$356                                           )&gt;(PQ$44-PR$44),(PQ$44-PQ46-150-Sheep!$R$356                                            )&lt;=0),"Alt1-"   &amp;PQ45,""),"")
&amp;IFERROR(IF(AND((PQ$44-PQ46-150-Sheep!$R$357                                           )&gt;(PQ$44-PR$44),(PQ$44-PQ46-150-Sheep!$R$357                                            )&lt;=0),"Alt2-"   &amp;PQ45,""),"")</f>
        <v/>
      </c>
      <c r="PR47" s="267" t="str">
        <f xml:space="preserve">                    IF(AND((PR$44                                  -Sheep!$N$252                               )&gt;(PR$44-PS$44),(PR$44                                  -Sheep!$N$252                                )&lt;=0),"Born","")
&amp;                   IF(AND((PR$44-Sheep!$R$355-Sheep!$N$252                                )&gt;(PR$44-PS$44),(PR$44-Sheep!$R$355-Sheep!$N$252                                )&lt;=0),"WeanStd","")
&amp;                   IF(AND((PR$44-Sheep!$R$356-Sheep!$N$252                                )&gt;(PR$44-PS$44),(PR$44-Sheep!$R$356-Sheep!$N$252                                )&lt;=0),"WeanAlt1","")
&amp;                   IF(AND((PR$44-Sheep!$R$357-Sheep!$N$252                                )&gt;(PR$44-PS$44),(PR$44-Sheep!$R$357-Sheep!$N$252                                )&lt;=0),"WeanAlt2","")
&amp;IFERROR(IF(AND((PR$44-PR46                                                                                     )&gt;(PR$44-PS$44),(PR$44-PR46                                                                                     )&lt;=0),"Join-"    &amp;PR45,""),"")
&amp;IFERROR(IF(AND((PR$44-PR46-INDEX(Sheep!$V$362:$V$369,PR45,1))&gt;(PR$44-PS$44),(PR$44-PR46-INDEX(Sheep!$V$362:$V$369,PR45,1))&lt;=0),"Scan-"  &amp;PR45,""),"")
&amp;IFERROR(IF(AND((PR$44-PR46-150                                                                            )&gt;(PR$44-PS$44),(PR$44-PR46-150                                                                             )&lt;=0),"Birth-" &amp;PR45,""),"")
&amp;IFERROR(IF(AND((PR$44-PR46-150-Sheep!$R$355                                           )&gt;(PR$44-PS$44),(PR$44-PR46-150-Sheep!$R$355                                            )&lt;=0),"Wean-"&amp;PR45,""),"")
&amp;IFERROR(IF(AND((PR$44-PR46-150-Sheep!$R$356                                           )&gt;(PR$44-PS$44),(PR$44-PR46-150-Sheep!$R$356                                            )&lt;=0),"Alt1-"   &amp;PR45,""),"")
&amp;IFERROR(IF(AND((PR$44-PR46-150-Sheep!$R$357                                           )&gt;(PR$44-PS$44),(PR$44-PR46-150-Sheep!$R$357                                            )&lt;=0),"Alt2-"   &amp;PR45,""),"")</f>
        <v/>
      </c>
      <c r="PS47" s="267" t="str">
        <f xml:space="preserve">                    IF(AND((PS$44                                  -Sheep!$N$252                               )&gt;(PS$44-PT$44),(PS$44                                  -Sheep!$N$252                                )&lt;=0),"Born","")
&amp;                   IF(AND((PS$44-Sheep!$R$355-Sheep!$N$252                                )&gt;(PS$44-PT$44),(PS$44-Sheep!$R$355-Sheep!$N$252                                )&lt;=0),"WeanStd","")
&amp;                   IF(AND((PS$44-Sheep!$R$356-Sheep!$N$252                                )&gt;(PS$44-PT$44),(PS$44-Sheep!$R$356-Sheep!$N$252                                )&lt;=0),"WeanAlt1","")
&amp;                   IF(AND((PS$44-Sheep!$R$357-Sheep!$N$252                                )&gt;(PS$44-PT$44),(PS$44-Sheep!$R$357-Sheep!$N$252                                )&lt;=0),"WeanAlt2","")
&amp;IFERROR(IF(AND((PS$44-PS46                                                                                     )&gt;(PS$44-PT$44),(PS$44-PS46                                                                                     )&lt;=0),"Join-"    &amp;PS45,""),"")
&amp;IFERROR(IF(AND((PS$44-PS46-INDEX(Sheep!$V$362:$V$369,PS45,1))&gt;(PS$44-PT$44),(PS$44-PS46-INDEX(Sheep!$V$362:$V$369,PS45,1))&lt;=0),"Scan-"  &amp;PS45,""),"")
&amp;IFERROR(IF(AND((PS$44-PS46-150                                                                            )&gt;(PS$44-PT$44),(PS$44-PS46-150                                                                             )&lt;=0),"Birth-" &amp;PS45,""),"")
&amp;IFERROR(IF(AND((PS$44-PS46-150-Sheep!$R$355                                           )&gt;(PS$44-PT$44),(PS$44-PS46-150-Sheep!$R$355                                            )&lt;=0),"Wean-"&amp;PS45,""),"")
&amp;IFERROR(IF(AND((PS$44-PS46-150-Sheep!$R$356                                           )&gt;(PS$44-PT$44),(PS$44-PS46-150-Sheep!$R$356                                            )&lt;=0),"Alt1-"   &amp;PS45,""),"")
&amp;IFERROR(IF(AND((PS$44-PS46-150-Sheep!$R$357                                           )&gt;(PS$44-PT$44),(PS$44-PS46-150-Sheep!$R$357                                            )&lt;=0),"Alt2-"   &amp;PS45,""),"")</f>
        <v/>
      </c>
      <c r="PT47" s="267" t="str">
        <f xml:space="preserve">                    IF(AND((PT$44                                  -Sheep!$N$252                               )&gt;(PT$44-PU$44),(PT$44                                  -Sheep!$N$252                                )&lt;=0),"Born","")
&amp;                   IF(AND((PT$44-Sheep!$R$355-Sheep!$N$252                                )&gt;(PT$44-PU$44),(PT$44-Sheep!$R$355-Sheep!$N$252                                )&lt;=0),"WeanStd","")
&amp;                   IF(AND((PT$44-Sheep!$R$356-Sheep!$N$252                                )&gt;(PT$44-PU$44),(PT$44-Sheep!$R$356-Sheep!$N$252                                )&lt;=0),"WeanAlt1","")
&amp;                   IF(AND((PT$44-Sheep!$R$357-Sheep!$N$252                                )&gt;(PT$44-PU$44),(PT$44-Sheep!$R$357-Sheep!$N$252                                )&lt;=0),"WeanAlt2","")
&amp;IFERROR(IF(AND((PT$44-PT46                                                                                     )&gt;(PT$44-PU$44),(PT$44-PT46                                                                                     )&lt;=0),"Join-"    &amp;PT45,""),"")
&amp;IFERROR(IF(AND((PT$44-PT46-INDEX(Sheep!$V$362:$V$369,PT45,1))&gt;(PT$44-PU$44),(PT$44-PT46-INDEX(Sheep!$V$362:$V$369,PT45,1))&lt;=0),"Scan-"  &amp;PT45,""),"")
&amp;IFERROR(IF(AND((PT$44-PT46-150                                                                            )&gt;(PT$44-PU$44),(PT$44-PT46-150                                                                             )&lt;=0),"Birth-" &amp;PT45,""),"")
&amp;IFERROR(IF(AND((PT$44-PT46-150-Sheep!$R$355                                           )&gt;(PT$44-PU$44),(PT$44-PT46-150-Sheep!$R$355                                            )&lt;=0),"Wean-"&amp;PT45,""),"")
&amp;IFERROR(IF(AND((PT$44-PT46-150-Sheep!$R$356                                           )&gt;(PT$44-PU$44),(PT$44-PT46-150-Sheep!$R$356                                            )&lt;=0),"Alt1-"   &amp;PT45,""),"")
&amp;IFERROR(IF(AND((PT$44-PT46-150-Sheep!$R$357                                           )&gt;(PT$44-PU$44),(PT$44-PT46-150-Sheep!$R$357                                            )&lt;=0),"Alt2-"   &amp;PT45,""),"")</f>
        <v/>
      </c>
      <c r="PU47" s="267" t="str">
        <f xml:space="preserve">                    IF(AND((PU$44                                  -Sheep!$N$252                               )&gt;(PU$44-PV$44),(PU$44                                  -Sheep!$N$252                                )&lt;=0),"Born","")
&amp;                   IF(AND((PU$44-Sheep!$R$355-Sheep!$N$252                                )&gt;(PU$44-PV$44),(PU$44-Sheep!$R$355-Sheep!$N$252                                )&lt;=0),"WeanStd","")
&amp;                   IF(AND((PU$44-Sheep!$R$356-Sheep!$N$252                                )&gt;(PU$44-PV$44),(PU$44-Sheep!$R$356-Sheep!$N$252                                )&lt;=0),"WeanAlt1","")
&amp;                   IF(AND((PU$44-Sheep!$R$357-Sheep!$N$252                                )&gt;(PU$44-PV$44),(PU$44-Sheep!$R$357-Sheep!$N$252                                )&lt;=0),"WeanAlt2","")
&amp;IFERROR(IF(AND((PU$44-PU46                                                                                     )&gt;(PU$44-PV$44),(PU$44-PU46                                                                                     )&lt;=0),"Join-"    &amp;PU45,""),"")
&amp;IFERROR(IF(AND((PU$44-PU46-INDEX(Sheep!$V$362:$V$369,PU45,1))&gt;(PU$44-PV$44),(PU$44-PU46-INDEX(Sheep!$V$362:$V$369,PU45,1))&lt;=0),"Scan-"  &amp;PU45,""),"")
&amp;IFERROR(IF(AND((PU$44-PU46-150                                                                            )&gt;(PU$44-PV$44),(PU$44-PU46-150                                                                             )&lt;=0),"Birth-" &amp;PU45,""),"")
&amp;IFERROR(IF(AND((PU$44-PU46-150-Sheep!$R$355                                           )&gt;(PU$44-PV$44),(PU$44-PU46-150-Sheep!$R$355                                            )&lt;=0),"Wean-"&amp;PU45,""),"")
&amp;IFERROR(IF(AND((PU$44-PU46-150-Sheep!$R$356                                           )&gt;(PU$44-PV$44),(PU$44-PU46-150-Sheep!$R$356                                            )&lt;=0),"Alt1-"   &amp;PU45,""),"")
&amp;IFERROR(IF(AND((PU$44-PU46-150-Sheep!$R$357                                           )&gt;(PU$44-PV$44),(PU$44-PU46-150-Sheep!$R$357                                            )&lt;=0),"Alt2-"   &amp;PU45,""),"")</f>
        <v/>
      </c>
      <c r="PV47" s="267" t="str">
        <f xml:space="preserve">                    IF(AND((PV$44                                  -Sheep!$N$252                               )&gt;(PV$44-PW$44),(PV$44                                  -Sheep!$N$252                                )&lt;=0),"Born","")
&amp;                   IF(AND((PV$44-Sheep!$R$355-Sheep!$N$252                                )&gt;(PV$44-PW$44),(PV$44-Sheep!$R$355-Sheep!$N$252                                )&lt;=0),"WeanStd","")
&amp;                   IF(AND((PV$44-Sheep!$R$356-Sheep!$N$252                                )&gt;(PV$44-PW$44),(PV$44-Sheep!$R$356-Sheep!$N$252                                )&lt;=0),"WeanAlt1","")
&amp;                   IF(AND((PV$44-Sheep!$R$357-Sheep!$N$252                                )&gt;(PV$44-PW$44),(PV$44-Sheep!$R$357-Sheep!$N$252                                )&lt;=0),"WeanAlt2","")
&amp;IFERROR(IF(AND((PV$44-PV46                                                                                     )&gt;(PV$44-PW$44),(PV$44-PV46                                                                                     )&lt;=0),"Join-"    &amp;PV45,""),"")
&amp;IFERROR(IF(AND((PV$44-PV46-INDEX(Sheep!$V$362:$V$369,PV45,1))&gt;(PV$44-PW$44),(PV$44-PV46-INDEX(Sheep!$V$362:$V$369,PV45,1))&lt;=0),"Scan-"  &amp;PV45,""),"")
&amp;IFERROR(IF(AND((PV$44-PV46-150                                                                            )&gt;(PV$44-PW$44),(PV$44-PV46-150                                                                             )&lt;=0),"Birth-" &amp;PV45,""),"")
&amp;IFERROR(IF(AND((PV$44-PV46-150-Sheep!$R$355                                           )&gt;(PV$44-PW$44),(PV$44-PV46-150-Sheep!$R$355                                            )&lt;=0),"Wean-"&amp;PV45,""),"")
&amp;IFERROR(IF(AND((PV$44-PV46-150-Sheep!$R$356                                           )&gt;(PV$44-PW$44),(PV$44-PV46-150-Sheep!$R$356                                            )&lt;=0),"Alt1-"   &amp;PV45,""),"")
&amp;IFERROR(IF(AND((PV$44-PV46-150-Sheep!$R$357                                           )&gt;(PV$44-PW$44),(PV$44-PV46-150-Sheep!$R$357                                            )&lt;=0),"Alt2-"   &amp;PV45,""),"")</f>
        <v/>
      </c>
      <c r="PW47" s="267" t="str">
        <f xml:space="preserve">                    IF(AND((PW$44                                  -Sheep!$N$252                               )&gt;(PW$44-PX$44),(PW$44                                  -Sheep!$N$252                                )&lt;=0),"Born","")
&amp;                   IF(AND((PW$44-Sheep!$R$355-Sheep!$N$252                                )&gt;(PW$44-PX$44),(PW$44-Sheep!$R$355-Sheep!$N$252                                )&lt;=0),"WeanStd","")
&amp;                   IF(AND((PW$44-Sheep!$R$356-Sheep!$N$252                                )&gt;(PW$44-PX$44),(PW$44-Sheep!$R$356-Sheep!$N$252                                )&lt;=0),"WeanAlt1","")
&amp;                   IF(AND((PW$44-Sheep!$R$357-Sheep!$N$252                                )&gt;(PW$44-PX$44),(PW$44-Sheep!$R$357-Sheep!$N$252                                )&lt;=0),"WeanAlt2","")
&amp;IFERROR(IF(AND((PW$44-PW46                                                                                     )&gt;(PW$44-PX$44),(PW$44-PW46                                                                                     )&lt;=0),"Join-"    &amp;PW45,""),"")
&amp;IFERROR(IF(AND((PW$44-PW46-INDEX(Sheep!$V$362:$V$369,PW45,1))&gt;(PW$44-PX$44),(PW$44-PW46-INDEX(Sheep!$V$362:$V$369,PW45,1))&lt;=0),"Scan-"  &amp;PW45,""),"")
&amp;IFERROR(IF(AND((PW$44-PW46-150                                                                            )&gt;(PW$44-PX$44),(PW$44-PW46-150                                                                             )&lt;=0),"Birth-" &amp;PW45,""),"")
&amp;IFERROR(IF(AND((PW$44-PW46-150-Sheep!$R$355                                           )&gt;(PW$44-PX$44),(PW$44-PW46-150-Sheep!$R$355                                            )&lt;=0),"Wean-"&amp;PW45,""),"")
&amp;IFERROR(IF(AND((PW$44-PW46-150-Sheep!$R$356                                           )&gt;(PW$44-PX$44),(PW$44-PW46-150-Sheep!$R$356                                            )&lt;=0),"Alt1-"   &amp;PW45,""),"")
&amp;IFERROR(IF(AND((PW$44-PW46-150-Sheep!$R$357                                           )&gt;(PW$44-PX$44),(PW$44-PW46-150-Sheep!$R$357                                            )&lt;=0),"Alt2-"   &amp;PW45,""),"")</f>
        <v/>
      </c>
      <c r="PX47" s="267" t="str">
        <f xml:space="preserve">                    IF(AND((PX$44                                  -Sheep!$N$252                               )&gt;(PX$44-PY$44),(PX$44                                  -Sheep!$N$252                                )&lt;=0),"Born","")
&amp;                   IF(AND((PX$44-Sheep!$R$355-Sheep!$N$252                                )&gt;(PX$44-PY$44),(PX$44-Sheep!$R$355-Sheep!$N$252                                )&lt;=0),"WeanStd","")
&amp;                   IF(AND((PX$44-Sheep!$R$356-Sheep!$N$252                                )&gt;(PX$44-PY$44),(PX$44-Sheep!$R$356-Sheep!$N$252                                )&lt;=0),"WeanAlt1","")
&amp;                   IF(AND((PX$44-Sheep!$R$357-Sheep!$N$252                                )&gt;(PX$44-PY$44),(PX$44-Sheep!$R$357-Sheep!$N$252                                )&lt;=0),"WeanAlt2","")
&amp;IFERROR(IF(AND((PX$44-PX46                                                                                     )&gt;(PX$44-PY$44),(PX$44-PX46                                                                                     )&lt;=0),"Join-"    &amp;PX45,""),"")
&amp;IFERROR(IF(AND((PX$44-PX46-INDEX(Sheep!$V$362:$V$369,PX45,1))&gt;(PX$44-PY$44),(PX$44-PX46-INDEX(Sheep!$V$362:$V$369,PX45,1))&lt;=0),"Scan-"  &amp;PX45,""),"")
&amp;IFERROR(IF(AND((PX$44-PX46-150                                                                            )&gt;(PX$44-PY$44),(PX$44-PX46-150                                                                             )&lt;=0),"Birth-" &amp;PX45,""),"")
&amp;IFERROR(IF(AND((PX$44-PX46-150-Sheep!$R$355                                           )&gt;(PX$44-PY$44),(PX$44-PX46-150-Sheep!$R$355                                            )&lt;=0),"Wean-"&amp;PX45,""),"")
&amp;IFERROR(IF(AND((PX$44-PX46-150-Sheep!$R$356                                           )&gt;(PX$44-PY$44),(PX$44-PX46-150-Sheep!$R$356                                            )&lt;=0),"Alt1-"   &amp;PX45,""),"")
&amp;IFERROR(IF(AND((PX$44-PX46-150-Sheep!$R$357                                           )&gt;(PX$44-PY$44),(PX$44-PX46-150-Sheep!$R$357                                            )&lt;=0),"Alt2-"   &amp;PX45,""),"")</f>
        <v/>
      </c>
      <c r="PY47" s="267" t="str">
        <f xml:space="preserve">                    IF(AND((PY$44                                  -Sheep!$N$252                               )&gt;(PY$44-PZ$44),(PY$44                                  -Sheep!$N$252                                )&lt;=0),"Born","")
&amp;                   IF(AND((PY$44-Sheep!$R$355-Sheep!$N$252                                )&gt;(PY$44-PZ$44),(PY$44-Sheep!$R$355-Sheep!$N$252                                )&lt;=0),"WeanStd","")
&amp;                   IF(AND((PY$44-Sheep!$R$356-Sheep!$N$252                                )&gt;(PY$44-PZ$44),(PY$44-Sheep!$R$356-Sheep!$N$252                                )&lt;=0),"WeanAlt1","")
&amp;                   IF(AND((PY$44-Sheep!$R$357-Sheep!$N$252                                )&gt;(PY$44-PZ$44),(PY$44-Sheep!$R$357-Sheep!$N$252                                )&lt;=0),"WeanAlt2","")
&amp;IFERROR(IF(AND((PY$44-PY46                                                                                     )&gt;(PY$44-PZ$44),(PY$44-PY46                                                                                     )&lt;=0),"Join-"    &amp;PY45,""),"")
&amp;IFERROR(IF(AND((PY$44-PY46-INDEX(Sheep!$V$362:$V$369,PY45,1))&gt;(PY$44-PZ$44),(PY$44-PY46-INDEX(Sheep!$V$362:$V$369,PY45,1))&lt;=0),"Scan-"  &amp;PY45,""),"")
&amp;IFERROR(IF(AND((PY$44-PY46-150                                                                            )&gt;(PY$44-PZ$44),(PY$44-PY46-150                                                                             )&lt;=0),"Birth-" &amp;PY45,""),"")
&amp;IFERROR(IF(AND((PY$44-PY46-150-Sheep!$R$355                                           )&gt;(PY$44-PZ$44),(PY$44-PY46-150-Sheep!$R$355                                            )&lt;=0),"Wean-"&amp;PY45,""),"")
&amp;IFERROR(IF(AND((PY$44-PY46-150-Sheep!$R$356                                           )&gt;(PY$44-PZ$44),(PY$44-PY46-150-Sheep!$R$356                                            )&lt;=0),"Alt1-"   &amp;PY45,""),"")
&amp;IFERROR(IF(AND((PY$44-PY46-150-Sheep!$R$357                                           )&gt;(PY$44-PZ$44),(PY$44-PY46-150-Sheep!$R$357                                            )&lt;=0),"Alt2-"   &amp;PY45,""),"")</f>
        <v/>
      </c>
      <c r="PZ47" s="267" t="str">
        <f xml:space="preserve">                    IF(AND((PZ$44                                  -Sheep!$N$252                               )&gt;(PZ$44-QA$44),(PZ$44                                  -Sheep!$N$252                                )&lt;=0),"Born","")
&amp;                   IF(AND((PZ$44-Sheep!$R$355-Sheep!$N$252                                )&gt;(PZ$44-QA$44),(PZ$44-Sheep!$R$355-Sheep!$N$252                                )&lt;=0),"WeanStd","")
&amp;                   IF(AND((PZ$44-Sheep!$R$356-Sheep!$N$252                                )&gt;(PZ$44-QA$44),(PZ$44-Sheep!$R$356-Sheep!$N$252                                )&lt;=0),"WeanAlt1","")
&amp;                   IF(AND((PZ$44-Sheep!$R$357-Sheep!$N$252                                )&gt;(PZ$44-QA$44),(PZ$44-Sheep!$R$357-Sheep!$N$252                                )&lt;=0),"WeanAlt2","")
&amp;IFERROR(IF(AND((PZ$44-PZ46                                                                                     )&gt;(PZ$44-QA$44),(PZ$44-PZ46                                                                                     )&lt;=0),"Join-"    &amp;PZ45,""),"")
&amp;IFERROR(IF(AND((PZ$44-PZ46-INDEX(Sheep!$V$362:$V$369,PZ45,1))&gt;(PZ$44-QA$44),(PZ$44-PZ46-INDEX(Sheep!$V$362:$V$369,PZ45,1))&lt;=0),"Scan-"  &amp;PZ45,""),"")
&amp;IFERROR(IF(AND((PZ$44-PZ46-150                                                                            )&gt;(PZ$44-QA$44),(PZ$44-PZ46-150                                                                             )&lt;=0),"Birth-" &amp;PZ45,""),"")
&amp;IFERROR(IF(AND((PZ$44-PZ46-150-Sheep!$R$355                                           )&gt;(PZ$44-QA$44),(PZ$44-PZ46-150-Sheep!$R$355                                            )&lt;=0),"Wean-"&amp;PZ45,""),"")
&amp;IFERROR(IF(AND((PZ$44-PZ46-150-Sheep!$R$356                                           )&gt;(PZ$44-QA$44),(PZ$44-PZ46-150-Sheep!$R$356                                            )&lt;=0),"Alt1-"   &amp;PZ45,""),"")
&amp;IFERROR(IF(AND((PZ$44-PZ46-150-Sheep!$R$357                                           )&gt;(PZ$44-QA$44),(PZ$44-PZ46-150-Sheep!$R$357                                            )&lt;=0),"Alt2-"   &amp;PZ45,""),"")</f>
        <v/>
      </c>
      <c r="QA47" s="267" t="str">
        <f xml:space="preserve">                    IF(AND((QA$44                                  -Sheep!$N$252                               )&gt;(QA$44-QB$44),(QA$44                                  -Sheep!$N$252                                )&lt;=0),"Born","")
&amp;                   IF(AND((QA$44-Sheep!$R$355-Sheep!$N$252                                )&gt;(QA$44-QB$44),(QA$44-Sheep!$R$355-Sheep!$N$252                                )&lt;=0),"WeanStd","")
&amp;                   IF(AND((QA$44-Sheep!$R$356-Sheep!$N$252                                )&gt;(QA$44-QB$44),(QA$44-Sheep!$R$356-Sheep!$N$252                                )&lt;=0),"WeanAlt1","")
&amp;                   IF(AND((QA$44-Sheep!$R$357-Sheep!$N$252                                )&gt;(QA$44-QB$44),(QA$44-Sheep!$R$357-Sheep!$N$252                                )&lt;=0),"WeanAlt2","")
&amp;IFERROR(IF(AND((QA$44-QA46                                                                                     )&gt;(QA$44-QB$44),(QA$44-QA46                                                                                     )&lt;=0),"Join-"    &amp;QA45,""),"")
&amp;IFERROR(IF(AND((QA$44-QA46-INDEX(Sheep!$V$362:$V$369,QA45,1))&gt;(QA$44-QB$44),(QA$44-QA46-INDEX(Sheep!$V$362:$V$369,QA45,1))&lt;=0),"Scan-"  &amp;QA45,""),"")
&amp;IFERROR(IF(AND((QA$44-QA46-150                                                                            )&gt;(QA$44-QB$44),(QA$44-QA46-150                                                                             )&lt;=0),"Birth-" &amp;QA45,""),"")
&amp;IFERROR(IF(AND((QA$44-QA46-150-Sheep!$R$355                                           )&gt;(QA$44-QB$44),(QA$44-QA46-150-Sheep!$R$355                                            )&lt;=0),"Wean-"&amp;QA45,""),"")
&amp;IFERROR(IF(AND((QA$44-QA46-150-Sheep!$R$356                                           )&gt;(QA$44-QB$44),(QA$44-QA46-150-Sheep!$R$356                                            )&lt;=0),"Alt1-"   &amp;QA45,""),"")
&amp;IFERROR(IF(AND((QA$44-QA46-150-Sheep!$R$357                                           )&gt;(QA$44-QB$44),(QA$44-QA46-150-Sheep!$R$357                                            )&lt;=0),"Alt2-"   &amp;QA45,""),"")</f>
        <v/>
      </c>
      <c r="QB47" s="267" t="str">
        <f xml:space="preserve">                    IF(AND((QB$44                                  -Sheep!$N$252                               )&gt;(QB$44-QC$44),(QB$44                                  -Sheep!$N$252                                )&lt;=0),"Born","")
&amp;                   IF(AND((QB$44-Sheep!$R$355-Sheep!$N$252                                )&gt;(QB$44-QC$44),(QB$44-Sheep!$R$355-Sheep!$N$252                                )&lt;=0),"WeanStd","")
&amp;                   IF(AND((QB$44-Sheep!$R$356-Sheep!$N$252                                )&gt;(QB$44-QC$44),(QB$44-Sheep!$R$356-Sheep!$N$252                                )&lt;=0),"WeanAlt1","")
&amp;                   IF(AND((QB$44-Sheep!$R$357-Sheep!$N$252                                )&gt;(QB$44-QC$44),(QB$44-Sheep!$R$357-Sheep!$N$252                                )&lt;=0),"WeanAlt2","")
&amp;IFERROR(IF(AND((QB$44-QB46                                                                                     )&gt;(QB$44-QC$44),(QB$44-QB46                                                                                     )&lt;=0),"Join-"    &amp;QB45,""),"")
&amp;IFERROR(IF(AND((QB$44-QB46-INDEX(Sheep!$V$362:$V$369,QB45,1))&gt;(QB$44-QC$44),(QB$44-QB46-INDEX(Sheep!$V$362:$V$369,QB45,1))&lt;=0),"Scan-"  &amp;QB45,""),"")
&amp;IFERROR(IF(AND((QB$44-QB46-150                                                                            )&gt;(QB$44-QC$44),(QB$44-QB46-150                                                                             )&lt;=0),"Birth-" &amp;QB45,""),"")
&amp;IFERROR(IF(AND((QB$44-QB46-150-Sheep!$R$355                                           )&gt;(QB$44-QC$44),(QB$44-QB46-150-Sheep!$R$355                                            )&lt;=0),"Wean-"&amp;QB45,""),"")
&amp;IFERROR(IF(AND((QB$44-QB46-150-Sheep!$R$356                                           )&gt;(QB$44-QC$44),(QB$44-QB46-150-Sheep!$R$356                                            )&lt;=0),"Alt1-"   &amp;QB45,""),"")
&amp;IFERROR(IF(AND((QB$44-QB46-150-Sheep!$R$357                                           )&gt;(QB$44-QC$44),(QB$44-QB46-150-Sheep!$R$357                                            )&lt;=0),"Alt2-"   &amp;QB45,""),"")</f>
        <v>Birth-8</v>
      </c>
      <c r="QC47" s="267" t="str">
        <f xml:space="preserve">                    IF(AND((QC$44                                  -Sheep!$N$252                               )&gt;(QC$44-QD$44),(QC$44                                  -Sheep!$N$252                                )&lt;=0),"Born","")
&amp;                   IF(AND((QC$44-Sheep!$R$355-Sheep!$N$252                                )&gt;(QC$44-QD$44),(QC$44-Sheep!$R$355-Sheep!$N$252                                )&lt;=0),"WeanStd","")
&amp;                   IF(AND((QC$44-Sheep!$R$356-Sheep!$N$252                                )&gt;(QC$44-QD$44),(QC$44-Sheep!$R$356-Sheep!$N$252                                )&lt;=0),"WeanAlt1","")
&amp;                   IF(AND((QC$44-Sheep!$R$357-Sheep!$N$252                                )&gt;(QC$44-QD$44),(QC$44-Sheep!$R$357-Sheep!$N$252                                )&lt;=0),"WeanAlt2","")
&amp;IFERROR(IF(AND((QC$44-QC46                                                                                     )&gt;(QC$44-QD$44),(QC$44-QC46                                                                                     )&lt;=0),"Join-"    &amp;QC45,""),"")
&amp;IFERROR(IF(AND((QC$44-QC46-INDEX(Sheep!$V$362:$V$369,QC45,1))&gt;(QC$44-QD$44),(QC$44-QC46-INDEX(Sheep!$V$362:$V$369,QC45,1))&lt;=0),"Scan-"  &amp;QC45,""),"")
&amp;IFERROR(IF(AND((QC$44-QC46-150                                                                            )&gt;(QC$44-QD$44),(QC$44-QC46-150                                                                             )&lt;=0),"Birth-" &amp;QC45,""),"")
&amp;IFERROR(IF(AND((QC$44-QC46-150-Sheep!$R$355                                           )&gt;(QC$44-QD$44),(QC$44-QC46-150-Sheep!$R$355                                            )&lt;=0),"Wean-"&amp;QC45,""),"")
&amp;IFERROR(IF(AND((QC$44-QC46-150-Sheep!$R$356                                           )&gt;(QC$44-QD$44),(QC$44-QC46-150-Sheep!$R$356                                            )&lt;=0),"Alt1-"   &amp;QC45,""),"")
&amp;IFERROR(IF(AND((QC$44-QC46-150-Sheep!$R$357                                           )&gt;(QC$44-QD$44),(QC$44-QC46-150-Sheep!$R$357                                            )&lt;=0),"Alt2-"   &amp;QC45,""),"")</f>
        <v/>
      </c>
      <c r="QD47" s="267" t="str">
        <f xml:space="preserve">                    IF(AND((QD$44                                  -Sheep!$N$252                               )&gt;(QD$44-QE$44),(QD$44                                  -Sheep!$N$252                                )&lt;=0),"Born","")
&amp;                   IF(AND((QD$44-Sheep!$R$355-Sheep!$N$252                                )&gt;(QD$44-QE$44),(QD$44-Sheep!$R$355-Sheep!$N$252                                )&lt;=0),"WeanStd","")
&amp;                   IF(AND((QD$44-Sheep!$R$356-Sheep!$N$252                                )&gt;(QD$44-QE$44),(QD$44-Sheep!$R$356-Sheep!$N$252                                )&lt;=0),"WeanAlt1","")
&amp;                   IF(AND((QD$44-Sheep!$R$357-Sheep!$N$252                                )&gt;(QD$44-QE$44),(QD$44-Sheep!$R$357-Sheep!$N$252                                )&lt;=0),"WeanAlt2","")
&amp;IFERROR(IF(AND((QD$44-QD46                                                                                     )&gt;(QD$44-QE$44),(QD$44-QD46                                                                                     )&lt;=0),"Join-"    &amp;QD45,""),"")
&amp;IFERROR(IF(AND((QD$44-QD46-INDEX(Sheep!$V$362:$V$369,QD45,1))&gt;(QD$44-QE$44),(QD$44-QD46-INDEX(Sheep!$V$362:$V$369,QD45,1))&lt;=0),"Scan-"  &amp;QD45,""),"")
&amp;IFERROR(IF(AND((QD$44-QD46-150                                                                            )&gt;(QD$44-QE$44),(QD$44-QD46-150                                                                             )&lt;=0),"Birth-" &amp;QD45,""),"")
&amp;IFERROR(IF(AND((QD$44-QD46-150-Sheep!$R$355                                           )&gt;(QD$44-QE$44),(QD$44-QD46-150-Sheep!$R$355                                            )&lt;=0),"Wean-"&amp;QD45,""),"")
&amp;IFERROR(IF(AND((QD$44-QD46-150-Sheep!$R$356                                           )&gt;(QD$44-QE$44),(QD$44-QD46-150-Sheep!$R$356                                            )&lt;=0),"Alt1-"   &amp;QD45,""),"")
&amp;IFERROR(IF(AND((QD$44-QD46-150-Sheep!$R$357                                           )&gt;(QD$44-QE$44),(QD$44-QD46-150-Sheep!$R$357                                            )&lt;=0),"Alt2-"   &amp;QD45,""),"")</f>
        <v/>
      </c>
      <c r="QE47" s="267" t="str">
        <f xml:space="preserve">                    IF(AND((QE$44                                  -Sheep!$N$252                               )&gt;(QE$44-QF$44),(QE$44                                  -Sheep!$N$252                                )&lt;=0),"Born","")
&amp;                   IF(AND((QE$44-Sheep!$R$355-Sheep!$N$252                                )&gt;(QE$44-QF$44),(QE$44-Sheep!$R$355-Sheep!$N$252                                )&lt;=0),"WeanStd","")
&amp;                   IF(AND((QE$44-Sheep!$R$356-Sheep!$N$252                                )&gt;(QE$44-QF$44),(QE$44-Sheep!$R$356-Sheep!$N$252                                )&lt;=0),"WeanAlt1","")
&amp;                   IF(AND((QE$44-Sheep!$R$357-Sheep!$N$252                                )&gt;(QE$44-QF$44),(QE$44-Sheep!$R$357-Sheep!$N$252                                )&lt;=0),"WeanAlt2","")
&amp;IFERROR(IF(AND((QE$44-QE46                                                                                     )&gt;(QE$44-QF$44),(QE$44-QE46                                                                                     )&lt;=0),"Join-"    &amp;QE45,""),"")
&amp;IFERROR(IF(AND((QE$44-QE46-INDEX(Sheep!$V$362:$V$369,QE45,1))&gt;(QE$44-QF$44),(QE$44-QE46-INDEX(Sheep!$V$362:$V$369,QE45,1))&lt;=0),"Scan-"  &amp;QE45,""),"")
&amp;IFERROR(IF(AND((QE$44-QE46-150                                                                            )&gt;(QE$44-QF$44),(QE$44-QE46-150                                                                             )&lt;=0),"Birth-" &amp;QE45,""),"")
&amp;IFERROR(IF(AND((QE$44-QE46-150-Sheep!$R$355                                           )&gt;(QE$44-QF$44),(QE$44-QE46-150-Sheep!$R$355                                            )&lt;=0),"Wean-"&amp;QE45,""),"")
&amp;IFERROR(IF(AND((QE$44-QE46-150-Sheep!$R$356                                           )&gt;(QE$44-QF$44),(QE$44-QE46-150-Sheep!$R$356                                            )&lt;=0),"Alt1-"   &amp;QE45,""),"")
&amp;IFERROR(IF(AND((QE$44-QE46-150-Sheep!$R$357                                           )&gt;(QE$44-QF$44),(QE$44-QE46-150-Sheep!$R$357                                            )&lt;=0),"Alt2-"   &amp;QE45,""),"")</f>
        <v/>
      </c>
      <c r="QF47" s="267" t="str">
        <f xml:space="preserve">                    IF(AND((QF$44                                  -Sheep!$N$252                               )&gt;(QF$44-QG$44),(QF$44                                  -Sheep!$N$252                                )&lt;=0),"Born","")
&amp;                   IF(AND((QF$44-Sheep!$R$355-Sheep!$N$252                                )&gt;(QF$44-QG$44),(QF$44-Sheep!$R$355-Sheep!$N$252                                )&lt;=0),"WeanStd","")
&amp;                   IF(AND((QF$44-Sheep!$R$356-Sheep!$N$252                                )&gt;(QF$44-QG$44),(QF$44-Sheep!$R$356-Sheep!$N$252                                )&lt;=0),"WeanAlt1","")
&amp;                   IF(AND((QF$44-Sheep!$R$357-Sheep!$N$252                                )&gt;(QF$44-QG$44),(QF$44-Sheep!$R$357-Sheep!$N$252                                )&lt;=0),"WeanAlt2","")
&amp;IFERROR(IF(AND((QF$44-QF46                                                                                     )&gt;(QF$44-QG$44),(QF$44-QF46                                                                                     )&lt;=0),"Join-"    &amp;QF45,""),"")
&amp;IFERROR(IF(AND((QF$44-QF46-INDEX(Sheep!$V$362:$V$369,QF45,1))&gt;(QF$44-QG$44),(QF$44-QF46-INDEX(Sheep!$V$362:$V$369,QF45,1))&lt;=0),"Scan-"  &amp;QF45,""),"")
&amp;IFERROR(IF(AND((QF$44-QF46-150                                                                            )&gt;(QF$44-QG$44),(QF$44-QF46-150                                                                             )&lt;=0),"Birth-" &amp;QF45,""),"")
&amp;IFERROR(IF(AND((QF$44-QF46-150-Sheep!$R$355                                           )&gt;(QF$44-QG$44),(QF$44-QF46-150-Sheep!$R$355                                            )&lt;=0),"Wean-"&amp;QF45,""),"")
&amp;IFERROR(IF(AND((QF$44-QF46-150-Sheep!$R$356                                           )&gt;(QF$44-QG$44),(QF$44-QF46-150-Sheep!$R$356                                            )&lt;=0),"Alt1-"   &amp;QF45,""),"")
&amp;IFERROR(IF(AND((QF$44-QF46-150-Sheep!$R$357                                           )&gt;(QF$44-QG$44),(QF$44-QF46-150-Sheep!$R$357                                            )&lt;=0),"Alt2-"   &amp;QF45,""),"")</f>
        <v/>
      </c>
      <c r="QG47" s="267" t="str">
        <f xml:space="preserve">                    IF(AND((QG$44                                  -Sheep!$N$252                               )&gt;(QG$44-QH$44),(QG$44                                  -Sheep!$N$252                                )&lt;=0),"Born","")
&amp;                   IF(AND((QG$44-Sheep!$R$355-Sheep!$N$252                                )&gt;(QG$44-QH$44),(QG$44-Sheep!$R$355-Sheep!$N$252                                )&lt;=0),"WeanStd","")
&amp;                   IF(AND((QG$44-Sheep!$R$356-Sheep!$N$252                                )&gt;(QG$44-QH$44),(QG$44-Sheep!$R$356-Sheep!$N$252                                )&lt;=0),"WeanAlt1","")
&amp;                   IF(AND((QG$44-Sheep!$R$357-Sheep!$N$252                                )&gt;(QG$44-QH$44),(QG$44-Sheep!$R$357-Sheep!$N$252                                )&lt;=0),"WeanAlt2","")
&amp;IFERROR(IF(AND((QG$44-QG46                                                                                     )&gt;(QG$44-QH$44),(QG$44-QG46                                                                                     )&lt;=0),"Join-"    &amp;QG45,""),"")
&amp;IFERROR(IF(AND((QG$44-QG46-INDEX(Sheep!$V$362:$V$369,QG45,1))&gt;(QG$44-QH$44),(QG$44-QG46-INDEX(Sheep!$V$362:$V$369,QG45,1))&lt;=0),"Scan-"  &amp;QG45,""),"")
&amp;IFERROR(IF(AND((QG$44-QG46-150                                                                            )&gt;(QG$44-QH$44),(QG$44-QG46-150                                                                             )&lt;=0),"Birth-" &amp;QG45,""),"")
&amp;IFERROR(IF(AND((QG$44-QG46-150-Sheep!$R$355                                           )&gt;(QG$44-QH$44),(QG$44-QG46-150-Sheep!$R$355                                            )&lt;=0),"Wean-"&amp;QG45,""),"")
&amp;IFERROR(IF(AND((QG$44-QG46-150-Sheep!$R$356                                           )&gt;(QG$44-QH$44),(QG$44-QG46-150-Sheep!$R$356                                            )&lt;=0),"Alt1-"   &amp;QG45,""),"")
&amp;IFERROR(IF(AND((QG$44-QG46-150-Sheep!$R$357                                           )&gt;(QG$44-QH$44),(QG$44-QG46-150-Sheep!$R$357                                            )&lt;=0),"Alt2-"   &amp;QG45,""),"")</f>
        <v/>
      </c>
      <c r="QH47" s="267" t="str">
        <f xml:space="preserve">                    IF(AND((QH$44                                  -Sheep!$N$252                               )&gt;(QH$44-QI$44),(QH$44                                  -Sheep!$N$252                                )&lt;=0),"Born","")
&amp;                   IF(AND((QH$44-Sheep!$R$355-Sheep!$N$252                                )&gt;(QH$44-QI$44),(QH$44-Sheep!$R$355-Sheep!$N$252                                )&lt;=0),"WeanStd","")
&amp;                   IF(AND((QH$44-Sheep!$R$356-Sheep!$N$252                                )&gt;(QH$44-QI$44),(QH$44-Sheep!$R$356-Sheep!$N$252                                )&lt;=0),"WeanAlt1","")
&amp;                   IF(AND((QH$44-Sheep!$R$357-Sheep!$N$252                                )&gt;(QH$44-QI$44),(QH$44-Sheep!$R$357-Sheep!$N$252                                )&lt;=0),"WeanAlt2","")
&amp;IFERROR(IF(AND((QH$44-QH46                                                                                     )&gt;(QH$44-QI$44),(QH$44-QH46                                                                                     )&lt;=0),"Join-"    &amp;QH45,""),"")
&amp;IFERROR(IF(AND((QH$44-QH46-INDEX(Sheep!$V$362:$V$369,QH45,1))&gt;(QH$44-QI$44),(QH$44-QH46-INDEX(Sheep!$V$362:$V$369,QH45,1))&lt;=0),"Scan-"  &amp;QH45,""),"")
&amp;IFERROR(IF(AND((QH$44-QH46-150                                                                            )&gt;(QH$44-QI$44),(QH$44-QH46-150                                                                             )&lt;=0),"Birth-" &amp;QH45,""),"")
&amp;IFERROR(IF(AND((QH$44-QH46-150-Sheep!$R$355                                           )&gt;(QH$44-QI$44),(QH$44-QH46-150-Sheep!$R$355                                            )&lt;=0),"Wean-"&amp;QH45,""),"")
&amp;IFERROR(IF(AND((QH$44-QH46-150-Sheep!$R$356                                           )&gt;(QH$44-QI$44),(QH$44-QH46-150-Sheep!$R$356                                            )&lt;=0),"Alt1-"   &amp;QH45,""),"")
&amp;IFERROR(IF(AND((QH$44-QH46-150-Sheep!$R$357                                           )&gt;(QH$44-QI$44),(QH$44-QH46-150-Sheep!$R$357                                            )&lt;=0),"Alt2-"   &amp;QH45,""),"")</f>
        <v/>
      </c>
      <c r="QI47" s="267" t="str">
        <f xml:space="preserve">                    IF(AND((QI$44                                  -Sheep!$N$252                               )&gt;(QI$44-QJ$44),(QI$44                                  -Sheep!$N$252                                )&lt;=0),"Born","")
&amp;                   IF(AND((QI$44-Sheep!$R$355-Sheep!$N$252                                )&gt;(QI$44-QJ$44),(QI$44-Sheep!$R$355-Sheep!$N$252                                )&lt;=0),"WeanStd","")
&amp;                   IF(AND((QI$44-Sheep!$R$356-Sheep!$N$252                                )&gt;(QI$44-QJ$44),(QI$44-Sheep!$R$356-Sheep!$N$252                                )&lt;=0),"WeanAlt1","")
&amp;                   IF(AND((QI$44-Sheep!$R$357-Sheep!$N$252                                )&gt;(QI$44-QJ$44),(QI$44-Sheep!$R$357-Sheep!$N$252                                )&lt;=0),"WeanAlt2","")
&amp;IFERROR(IF(AND((QI$44-QI46                                                                                     )&gt;(QI$44-QJ$44),(QI$44-QI46                                                                                     )&lt;=0),"Join-"    &amp;QI45,""),"")
&amp;IFERROR(IF(AND((QI$44-QI46-INDEX(Sheep!$V$362:$V$369,QI45,1))&gt;(QI$44-QJ$44),(QI$44-QI46-INDEX(Sheep!$V$362:$V$369,QI45,1))&lt;=0),"Scan-"  &amp;QI45,""),"")
&amp;IFERROR(IF(AND((QI$44-QI46-150                                                                            )&gt;(QI$44-QJ$44),(QI$44-QI46-150                                                                             )&lt;=0),"Birth-" &amp;QI45,""),"")
&amp;IFERROR(IF(AND((QI$44-QI46-150-Sheep!$R$355                                           )&gt;(QI$44-QJ$44),(QI$44-QI46-150-Sheep!$R$355                                            )&lt;=0),"Wean-"&amp;QI45,""),"")
&amp;IFERROR(IF(AND((QI$44-QI46-150-Sheep!$R$356                                           )&gt;(QI$44-QJ$44),(QI$44-QI46-150-Sheep!$R$356                                            )&lt;=0),"Alt1-"   &amp;QI45,""),"")
&amp;IFERROR(IF(AND((QI$44-QI46-150-Sheep!$R$357                                           )&gt;(QI$44-QJ$44),(QI$44-QI46-150-Sheep!$R$357                                            )&lt;=0),"Alt2-"   &amp;QI45,""),"")</f>
        <v/>
      </c>
      <c r="QJ47" s="267" t="str">
        <f xml:space="preserve">                    IF(AND((QJ$44                                  -Sheep!$N$252                               )&gt;(QJ$44-QK$44),(QJ$44                                  -Sheep!$N$252                                )&lt;=0),"Born","")
&amp;                   IF(AND((QJ$44-Sheep!$R$355-Sheep!$N$252                                )&gt;(QJ$44-QK$44),(QJ$44-Sheep!$R$355-Sheep!$N$252                                )&lt;=0),"WeanStd","")
&amp;                   IF(AND((QJ$44-Sheep!$R$356-Sheep!$N$252                                )&gt;(QJ$44-QK$44),(QJ$44-Sheep!$R$356-Sheep!$N$252                                )&lt;=0),"WeanAlt1","")
&amp;                   IF(AND((QJ$44-Sheep!$R$357-Sheep!$N$252                                )&gt;(QJ$44-QK$44),(QJ$44-Sheep!$R$357-Sheep!$N$252                                )&lt;=0),"WeanAlt2","")
&amp;IFERROR(IF(AND((QJ$44-QJ46                                                                                     )&gt;(QJ$44-QK$44),(QJ$44-QJ46                                                                                     )&lt;=0),"Join-"    &amp;QJ45,""),"")
&amp;IFERROR(IF(AND((QJ$44-QJ46-INDEX(Sheep!$V$362:$V$369,QJ45,1))&gt;(QJ$44-QK$44),(QJ$44-QJ46-INDEX(Sheep!$V$362:$V$369,QJ45,1))&lt;=0),"Scan-"  &amp;QJ45,""),"")
&amp;IFERROR(IF(AND((QJ$44-QJ46-150                                                                            )&gt;(QJ$44-QK$44),(QJ$44-QJ46-150                                                                             )&lt;=0),"Birth-" &amp;QJ45,""),"")
&amp;IFERROR(IF(AND((QJ$44-QJ46-150-Sheep!$R$355                                           )&gt;(QJ$44-QK$44),(QJ$44-QJ46-150-Sheep!$R$355                                            )&lt;=0),"Wean-"&amp;QJ45,""),"")
&amp;IFERROR(IF(AND((QJ$44-QJ46-150-Sheep!$R$356                                           )&gt;(QJ$44-QK$44),(QJ$44-QJ46-150-Sheep!$R$356                                            )&lt;=0),"Alt1-"   &amp;QJ45,""),"")
&amp;IFERROR(IF(AND((QJ$44-QJ46-150-Sheep!$R$357                                           )&gt;(QJ$44-QK$44),(QJ$44-QJ46-150-Sheep!$R$357                                            )&lt;=0),"Alt2-"   &amp;QJ45,""),"")</f>
        <v/>
      </c>
      <c r="QK47" s="267" t="str">
        <f xml:space="preserve">                    IF(AND((QK$44                                  -Sheep!$N$252                               )&gt;(QK$44-QL$44),(QK$44                                  -Sheep!$N$252                                )&lt;=0),"Born","")
&amp;                   IF(AND((QK$44-Sheep!$R$355-Sheep!$N$252                                )&gt;(QK$44-QL$44),(QK$44-Sheep!$R$355-Sheep!$N$252                                )&lt;=0),"WeanStd","")
&amp;                   IF(AND((QK$44-Sheep!$R$356-Sheep!$N$252                                )&gt;(QK$44-QL$44),(QK$44-Sheep!$R$356-Sheep!$N$252                                )&lt;=0),"WeanAlt1","")
&amp;                   IF(AND((QK$44-Sheep!$R$357-Sheep!$N$252                                )&gt;(QK$44-QL$44),(QK$44-Sheep!$R$357-Sheep!$N$252                                )&lt;=0),"WeanAlt2","")
&amp;IFERROR(IF(AND((QK$44-QK46                                                                                     )&gt;(QK$44-QL$44),(QK$44-QK46                                                                                     )&lt;=0),"Join-"    &amp;QK45,""),"")
&amp;IFERROR(IF(AND((QK$44-QK46-INDEX(Sheep!$V$362:$V$369,QK45,1))&gt;(QK$44-QL$44),(QK$44-QK46-INDEX(Sheep!$V$362:$V$369,QK45,1))&lt;=0),"Scan-"  &amp;QK45,""),"")
&amp;IFERROR(IF(AND((QK$44-QK46-150                                                                            )&gt;(QK$44-QL$44),(QK$44-QK46-150                                                                             )&lt;=0),"Birth-" &amp;QK45,""),"")
&amp;IFERROR(IF(AND((QK$44-QK46-150-Sheep!$R$355                                           )&gt;(QK$44-QL$44),(QK$44-QK46-150-Sheep!$R$355                                            )&lt;=0),"Wean-"&amp;QK45,""),"")
&amp;IFERROR(IF(AND((QK$44-QK46-150-Sheep!$R$356                                           )&gt;(QK$44-QL$44),(QK$44-QK46-150-Sheep!$R$356                                            )&lt;=0),"Alt1-"   &amp;QK45,""),"")
&amp;IFERROR(IF(AND((QK$44-QK46-150-Sheep!$R$357                                           )&gt;(QK$44-QL$44),(QK$44-QK46-150-Sheep!$R$357                                            )&lt;=0),"Alt2-"   &amp;QK45,""),"")</f>
        <v/>
      </c>
      <c r="QL47" s="267" t="str">
        <f xml:space="preserve">                    IF(AND((QL$44                                  -Sheep!$N$252                               )&gt;(QL$44-QM$44),(QL$44                                  -Sheep!$N$252                                )&lt;=0),"Born","")
&amp;                   IF(AND((QL$44-Sheep!$R$355-Sheep!$N$252                                )&gt;(QL$44-QM$44),(QL$44-Sheep!$R$355-Sheep!$N$252                                )&lt;=0),"WeanStd","")
&amp;                   IF(AND((QL$44-Sheep!$R$356-Sheep!$N$252                                )&gt;(QL$44-QM$44),(QL$44-Sheep!$R$356-Sheep!$N$252                                )&lt;=0),"WeanAlt1","")
&amp;                   IF(AND((QL$44-Sheep!$R$357-Sheep!$N$252                                )&gt;(QL$44-QM$44),(QL$44-Sheep!$R$357-Sheep!$N$252                                )&lt;=0),"WeanAlt2","")
&amp;IFERROR(IF(AND((QL$44-QL46                                                                                     )&gt;(QL$44-QM$44),(QL$44-QL46                                                                                     )&lt;=0),"Join-"    &amp;QL45,""),"")
&amp;IFERROR(IF(AND((QL$44-QL46-INDEX(Sheep!$V$362:$V$369,QL45,1))&gt;(QL$44-QM$44),(QL$44-QL46-INDEX(Sheep!$V$362:$V$369,QL45,1))&lt;=0),"Scan-"  &amp;QL45,""),"")
&amp;IFERROR(IF(AND((QL$44-QL46-150                                                                            )&gt;(QL$44-QM$44),(QL$44-QL46-150                                                                             )&lt;=0),"Birth-" &amp;QL45,""),"")
&amp;IFERROR(IF(AND((QL$44-QL46-150-Sheep!$R$355                                           )&gt;(QL$44-QM$44),(QL$44-QL46-150-Sheep!$R$355                                            )&lt;=0),"Wean-"&amp;QL45,""),"")
&amp;IFERROR(IF(AND((QL$44-QL46-150-Sheep!$R$356                                           )&gt;(QL$44-QM$44),(QL$44-QL46-150-Sheep!$R$356                                            )&lt;=0),"Alt1-"   &amp;QL45,""),"")
&amp;IFERROR(IF(AND((QL$44-QL46-150-Sheep!$R$357                                           )&gt;(QL$44-QM$44),(QL$44-QL46-150-Sheep!$R$357                                            )&lt;=0),"Alt2-"   &amp;QL45,""),"")</f>
        <v/>
      </c>
      <c r="QM47" s="267" t="str">
        <f xml:space="preserve">                    IF(AND((QM$44                                  -Sheep!$N$252                               )&gt;(QM$44-QN$44),(QM$44                                  -Sheep!$N$252                                )&lt;=0),"Born","")
&amp;                   IF(AND((QM$44-Sheep!$R$355-Sheep!$N$252                                )&gt;(QM$44-QN$44),(QM$44-Sheep!$R$355-Sheep!$N$252                                )&lt;=0),"WeanStd","")
&amp;                   IF(AND((QM$44-Sheep!$R$356-Sheep!$N$252                                )&gt;(QM$44-QN$44),(QM$44-Sheep!$R$356-Sheep!$N$252                                )&lt;=0),"WeanAlt1","")
&amp;                   IF(AND((QM$44-Sheep!$R$357-Sheep!$N$252                                )&gt;(QM$44-QN$44),(QM$44-Sheep!$R$357-Sheep!$N$252                                )&lt;=0),"WeanAlt2","")
&amp;IFERROR(IF(AND((QM$44-QM46                                                                                     )&gt;(QM$44-QN$44),(QM$44-QM46                                                                                     )&lt;=0),"Join-"    &amp;QM45,""),"")
&amp;IFERROR(IF(AND((QM$44-QM46-INDEX(Sheep!$V$362:$V$369,QM45,1))&gt;(QM$44-QN$44),(QM$44-QM46-INDEX(Sheep!$V$362:$V$369,QM45,1))&lt;=0),"Scan-"  &amp;QM45,""),"")
&amp;IFERROR(IF(AND((QM$44-QM46-150                                                                            )&gt;(QM$44-QN$44),(QM$44-QM46-150                                                                             )&lt;=0),"Birth-" &amp;QM45,""),"")
&amp;IFERROR(IF(AND((QM$44-QM46-150-Sheep!$R$355                                           )&gt;(QM$44-QN$44),(QM$44-QM46-150-Sheep!$R$355                                            )&lt;=0),"Wean-"&amp;QM45,""),"")
&amp;IFERROR(IF(AND((QM$44-QM46-150-Sheep!$R$356                                           )&gt;(QM$44-QN$44),(QM$44-QM46-150-Sheep!$R$356                                            )&lt;=0),"Alt1-"   &amp;QM45,""),"")
&amp;IFERROR(IF(AND((QM$44-QM46-150-Sheep!$R$357                                           )&gt;(QM$44-QN$44),(QM$44-QM46-150-Sheep!$R$357                                            )&lt;=0),"Alt2-"   &amp;QM45,""),"")</f>
        <v/>
      </c>
      <c r="QN47" s="267" t="str">
        <f xml:space="preserve">                    IF(AND((QN$44                                  -Sheep!$N$252                               )&gt;(QN$44-QO$44),(QN$44                                  -Sheep!$N$252                                )&lt;=0),"Born","")
&amp;                   IF(AND((QN$44-Sheep!$R$355-Sheep!$N$252                                )&gt;(QN$44-QO$44),(QN$44-Sheep!$R$355-Sheep!$N$252                                )&lt;=0),"WeanStd","")
&amp;                   IF(AND((QN$44-Sheep!$R$356-Sheep!$N$252                                )&gt;(QN$44-QO$44),(QN$44-Sheep!$R$356-Sheep!$N$252                                )&lt;=0),"WeanAlt1","")
&amp;                   IF(AND((QN$44-Sheep!$R$357-Sheep!$N$252                                )&gt;(QN$44-QO$44),(QN$44-Sheep!$R$357-Sheep!$N$252                                )&lt;=0),"WeanAlt2","")
&amp;IFERROR(IF(AND((QN$44-QN46                                                                                     )&gt;(QN$44-QO$44),(QN$44-QN46                                                                                     )&lt;=0),"Join-"    &amp;QN45,""),"")
&amp;IFERROR(IF(AND((QN$44-QN46-INDEX(Sheep!$V$362:$V$369,QN45,1))&gt;(QN$44-QO$44),(QN$44-QN46-INDEX(Sheep!$V$362:$V$369,QN45,1))&lt;=0),"Scan-"  &amp;QN45,""),"")
&amp;IFERROR(IF(AND((QN$44-QN46-150                                                                            )&gt;(QN$44-QO$44),(QN$44-QN46-150                                                                             )&lt;=0),"Birth-" &amp;QN45,""),"")
&amp;IFERROR(IF(AND((QN$44-QN46-150-Sheep!$R$355                                           )&gt;(QN$44-QO$44),(QN$44-QN46-150-Sheep!$R$355                                            )&lt;=0),"Wean-"&amp;QN45,""),"")
&amp;IFERROR(IF(AND((QN$44-QN46-150-Sheep!$R$356                                           )&gt;(QN$44-QO$44),(QN$44-QN46-150-Sheep!$R$356                                            )&lt;=0),"Alt1-"   &amp;QN45,""),"")
&amp;IFERROR(IF(AND((QN$44-QN46-150-Sheep!$R$357                                           )&gt;(QN$44-QO$44),(QN$44-QN46-150-Sheep!$R$357                                            )&lt;=0),"Alt2-"   &amp;QN45,""),"")</f>
        <v/>
      </c>
      <c r="QO47" s="267" t="str">
        <f xml:space="preserve">                    IF(AND((QO$44                                  -Sheep!$N$252                               )&gt;(QO$44-QP$44),(QO$44                                  -Sheep!$N$252                                )&lt;=0),"Born","")
&amp;                   IF(AND((QO$44-Sheep!$R$355-Sheep!$N$252                                )&gt;(QO$44-QP$44),(QO$44-Sheep!$R$355-Sheep!$N$252                                )&lt;=0),"WeanStd","")
&amp;                   IF(AND((QO$44-Sheep!$R$356-Sheep!$N$252                                )&gt;(QO$44-QP$44),(QO$44-Sheep!$R$356-Sheep!$N$252                                )&lt;=0),"WeanAlt1","")
&amp;                   IF(AND((QO$44-Sheep!$R$357-Sheep!$N$252                                )&gt;(QO$44-QP$44),(QO$44-Sheep!$R$357-Sheep!$N$252                                )&lt;=0),"WeanAlt2","")
&amp;IFERROR(IF(AND((QO$44-QO46                                                                                     )&gt;(QO$44-QP$44),(QO$44-QO46                                                                                     )&lt;=0),"Join-"    &amp;QO45,""),"")
&amp;IFERROR(IF(AND((QO$44-QO46-INDEX(Sheep!$V$362:$V$369,QO45,1))&gt;(QO$44-QP$44),(QO$44-QO46-INDEX(Sheep!$V$362:$V$369,QO45,1))&lt;=0),"Scan-"  &amp;QO45,""),"")
&amp;IFERROR(IF(AND((QO$44-QO46-150                                                                            )&gt;(QO$44-QP$44),(QO$44-QO46-150                                                                             )&lt;=0),"Birth-" &amp;QO45,""),"")
&amp;IFERROR(IF(AND((QO$44-QO46-150-Sheep!$R$355                                           )&gt;(QO$44-QP$44),(QO$44-QO46-150-Sheep!$R$355                                            )&lt;=0),"Wean-"&amp;QO45,""),"")
&amp;IFERROR(IF(AND((QO$44-QO46-150-Sheep!$R$356                                           )&gt;(QO$44-QP$44),(QO$44-QO46-150-Sheep!$R$356                                            )&lt;=0),"Alt1-"   &amp;QO45,""),"")
&amp;IFERROR(IF(AND((QO$44-QO46-150-Sheep!$R$357                                           )&gt;(QO$44-QP$44),(QO$44-QO46-150-Sheep!$R$357                                            )&lt;=0),"Alt2-"   &amp;QO45,""),"")</f>
        <v>Wean-8</v>
      </c>
      <c r="QP47" s="267" t="str">
        <f xml:space="preserve">                    IF(AND((QP$44                                  -Sheep!$N$252                               )&gt;(QP$44-QQ$44),(QP$44                                  -Sheep!$N$252                                )&lt;=0),"Born","")
&amp;                   IF(AND((QP$44-Sheep!$R$355-Sheep!$N$252                                )&gt;(QP$44-QQ$44),(QP$44-Sheep!$R$355-Sheep!$N$252                                )&lt;=0),"WeanStd","")
&amp;                   IF(AND((QP$44-Sheep!$R$356-Sheep!$N$252                                )&gt;(QP$44-QQ$44),(QP$44-Sheep!$R$356-Sheep!$N$252                                )&lt;=0),"WeanAlt1","")
&amp;                   IF(AND((QP$44-Sheep!$R$357-Sheep!$N$252                                )&gt;(QP$44-QQ$44),(QP$44-Sheep!$R$357-Sheep!$N$252                                )&lt;=0),"WeanAlt2","")
&amp;IFERROR(IF(AND((QP$44-QP46                                                                                     )&gt;(QP$44-QQ$44),(QP$44-QP46                                                                                     )&lt;=0),"Join-"    &amp;QP45,""),"")
&amp;IFERROR(IF(AND((QP$44-QP46-INDEX(Sheep!$V$362:$V$369,QP45,1))&gt;(QP$44-QQ$44),(QP$44-QP46-INDEX(Sheep!$V$362:$V$369,QP45,1))&lt;=0),"Scan-"  &amp;QP45,""),"")
&amp;IFERROR(IF(AND((QP$44-QP46-150                                                                            )&gt;(QP$44-QQ$44),(QP$44-QP46-150                                                                             )&lt;=0),"Birth-" &amp;QP45,""),"")
&amp;IFERROR(IF(AND((QP$44-QP46-150-Sheep!$R$355                                           )&gt;(QP$44-QQ$44),(QP$44-QP46-150-Sheep!$R$355                                            )&lt;=0),"Wean-"&amp;QP45,""),"")
&amp;IFERROR(IF(AND((QP$44-QP46-150-Sheep!$R$356                                           )&gt;(QP$44-QQ$44),(QP$44-QP46-150-Sheep!$R$356                                            )&lt;=0),"Alt1-"   &amp;QP45,""),"")
&amp;IFERROR(IF(AND((QP$44-QP46-150-Sheep!$R$357                                           )&gt;(QP$44-QQ$44),(QP$44-QP46-150-Sheep!$R$357                                            )&lt;=0),"Alt2-"   &amp;QP45,""),"")</f>
        <v/>
      </c>
      <c r="QQ47" s="267" t="str">
        <f xml:space="preserve">                    IF(AND((QQ$44                                  -Sheep!$N$252                               )&gt;(QQ$44-QR$44),(QQ$44                                  -Sheep!$N$252                                )&lt;=0),"Born","")
&amp;                   IF(AND((QQ$44-Sheep!$R$355-Sheep!$N$252                                )&gt;(QQ$44-QR$44),(QQ$44-Sheep!$R$355-Sheep!$N$252                                )&lt;=0),"WeanStd","")
&amp;                   IF(AND((QQ$44-Sheep!$R$356-Sheep!$N$252                                )&gt;(QQ$44-QR$44),(QQ$44-Sheep!$R$356-Sheep!$N$252                                )&lt;=0),"WeanAlt1","")
&amp;                   IF(AND((QQ$44-Sheep!$R$357-Sheep!$N$252                                )&gt;(QQ$44-QR$44),(QQ$44-Sheep!$R$357-Sheep!$N$252                                )&lt;=0),"WeanAlt2","")
&amp;IFERROR(IF(AND((QQ$44-QQ46                                                                                     )&gt;(QQ$44-QR$44),(QQ$44-QQ46                                                                                     )&lt;=0),"Join-"    &amp;QQ45,""),"")
&amp;IFERROR(IF(AND((QQ$44-QQ46-INDEX(Sheep!$V$362:$V$369,QQ45,1))&gt;(QQ$44-QR$44),(QQ$44-QQ46-INDEX(Sheep!$V$362:$V$369,QQ45,1))&lt;=0),"Scan-"  &amp;QQ45,""),"")
&amp;IFERROR(IF(AND((QQ$44-QQ46-150                                                                            )&gt;(QQ$44-QR$44),(QQ$44-QQ46-150                                                                             )&lt;=0),"Birth-" &amp;QQ45,""),"")
&amp;IFERROR(IF(AND((QQ$44-QQ46-150-Sheep!$R$355                                           )&gt;(QQ$44-QR$44),(QQ$44-QQ46-150-Sheep!$R$355                                            )&lt;=0),"Wean-"&amp;QQ45,""),"")
&amp;IFERROR(IF(AND((QQ$44-QQ46-150-Sheep!$R$356                                           )&gt;(QQ$44-QR$44),(QQ$44-QQ46-150-Sheep!$R$356                                            )&lt;=0),"Alt1-"   &amp;QQ45,""),"")
&amp;IFERROR(IF(AND((QQ$44-QQ46-150-Sheep!$R$357                                           )&gt;(QQ$44-QR$44),(QQ$44-QQ46-150-Sheep!$R$357                                            )&lt;=0),"Alt2-"   &amp;QQ45,""),"")</f>
        <v/>
      </c>
      <c r="QR47" s="267" t="str">
        <f xml:space="preserve">                    IF(AND((QR$44                                  -Sheep!$N$252                               )&gt;(QR$44-QS$44),(QR$44                                  -Sheep!$N$252                                )&lt;=0),"Born","")
&amp;                   IF(AND((QR$44-Sheep!$R$355-Sheep!$N$252                                )&gt;(QR$44-QS$44),(QR$44-Sheep!$R$355-Sheep!$N$252                                )&lt;=0),"WeanStd","")
&amp;                   IF(AND((QR$44-Sheep!$R$356-Sheep!$N$252                                )&gt;(QR$44-QS$44),(QR$44-Sheep!$R$356-Sheep!$N$252                                )&lt;=0),"WeanAlt1","")
&amp;                   IF(AND((QR$44-Sheep!$R$357-Sheep!$N$252                                )&gt;(QR$44-QS$44),(QR$44-Sheep!$R$357-Sheep!$N$252                                )&lt;=0),"WeanAlt2","")
&amp;IFERROR(IF(AND((QR$44-QR46                                                                                     )&gt;(QR$44-QS$44),(QR$44-QR46                                                                                     )&lt;=0),"Join-"    &amp;QR45,""),"")
&amp;IFERROR(IF(AND((QR$44-QR46-INDEX(Sheep!$V$362:$V$369,QR45,1))&gt;(QR$44-QS$44),(QR$44-QR46-INDEX(Sheep!$V$362:$V$369,QR45,1))&lt;=0),"Scan-"  &amp;QR45,""),"")
&amp;IFERROR(IF(AND((QR$44-QR46-150                                                                            )&gt;(QR$44-QS$44),(QR$44-QR46-150                                                                             )&lt;=0),"Birth-" &amp;QR45,""),"")
&amp;IFERROR(IF(AND((QR$44-QR46-150-Sheep!$R$355                                           )&gt;(QR$44-QS$44),(QR$44-QR46-150-Sheep!$R$355                                            )&lt;=0),"Wean-"&amp;QR45,""),"")
&amp;IFERROR(IF(AND((QR$44-QR46-150-Sheep!$R$356                                           )&gt;(QR$44-QS$44),(QR$44-QR46-150-Sheep!$R$356                                            )&lt;=0),"Alt1-"   &amp;QR45,""),"")
&amp;IFERROR(IF(AND((QR$44-QR46-150-Sheep!$R$357                                           )&gt;(QR$44-QS$44),(QR$44-QR46-150-Sheep!$R$357                                            )&lt;=0),"Alt2-"   &amp;QR45,""),"")</f>
        <v/>
      </c>
      <c r="QS47" s="267" t="str">
        <f xml:space="preserve">                    IF(AND((QS$44                                  -Sheep!$N$252                               )&gt;(QS$44-QT$44),(QS$44                                  -Sheep!$N$252                                )&lt;=0),"Born","")
&amp;                   IF(AND((QS$44-Sheep!$R$355-Sheep!$N$252                                )&gt;(QS$44-QT$44),(QS$44-Sheep!$R$355-Sheep!$N$252                                )&lt;=0),"WeanStd","")
&amp;                   IF(AND((QS$44-Sheep!$R$356-Sheep!$N$252                                )&gt;(QS$44-QT$44),(QS$44-Sheep!$R$356-Sheep!$N$252                                )&lt;=0),"WeanAlt1","")
&amp;                   IF(AND((QS$44-Sheep!$R$357-Sheep!$N$252                                )&gt;(QS$44-QT$44),(QS$44-Sheep!$R$357-Sheep!$N$252                                )&lt;=0),"WeanAlt2","")
&amp;IFERROR(IF(AND((QS$44-QS46                                                                                     )&gt;(QS$44-QT$44),(QS$44-QS46                                                                                     )&lt;=0),"Join-"    &amp;QS45,""),"")
&amp;IFERROR(IF(AND((QS$44-QS46-INDEX(Sheep!$V$362:$V$369,QS45,1))&gt;(QS$44-QT$44),(QS$44-QS46-INDEX(Sheep!$V$362:$V$369,QS45,1))&lt;=0),"Scan-"  &amp;QS45,""),"")
&amp;IFERROR(IF(AND((QS$44-QS46-150                                                                            )&gt;(QS$44-QT$44),(QS$44-QS46-150                                                                             )&lt;=0),"Birth-" &amp;QS45,""),"")
&amp;IFERROR(IF(AND((QS$44-QS46-150-Sheep!$R$355                                           )&gt;(QS$44-QT$44),(QS$44-QS46-150-Sheep!$R$355                                            )&lt;=0),"Wean-"&amp;QS45,""),"")
&amp;IFERROR(IF(AND((QS$44-QS46-150-Sheep!$R$356                                           )&gt;(QS$44-QT$44),(QS$44-QS46-150-Sheep!$R$356                                            )&lt;=0),"Alt1-"   &amp;QS45,""),"")
&amp;IFERROR(IF(AND((QS$44-QS46-150-Sheep!$R$357                                           )&gt;(QS$44-QT$44),(QS$44-QS46-150-Sheep!$R$357                                            )&lt;=0),"Alt2-"   &amp;QS45,""),"")</f>
        <v>Alt1-8</v>
      </c>
      <c r="QT47" s="267" t="str">
        <f xml:space="preserve">                    IF(AND((QT$44                                  -Sheep!$N$252                               )&gt;(QT$44-QU$44),(QT$44                                  -Sheep!$N$252                                )&lt;=0),"Born","")
&amp;                   IF(AND((QT$44-Sheep!$R$355-Sheep!$N$252                                )&gt;(QT$44-QU$44),(QT$44-Sheep!$R$355-Sheep!$N$252                                )&lt;=0),"WeanStd","")
&amp;                   IF(AND((QT$44-Sheep!$R$356-Sheep!$N$252                                )&gt;(QT$44-QU$44),(QT$44-Sheep!$R$356-Sheep!$N$252                                )&lt;=0),"WeanAlt1","")
&amp;                   IF(AND((QT$44-Sheep!$R$357-Sheep!$N$252                                )&gt;(QT$44-QU$44),(QT$44-Sheep!$R$357-Sheep!$N$252                                )&lt;=0),"WeanAlt2","")
&amp;IFERROR(IF(AND((QT$44-QT46                                                                                     )&gt;(QT$44-QU$44),(QT$44-QT46                                                                                     )&lt;=0),"Join-"    &amp;QT45,""),"")
&amp;IFERROR(IF(AND((QT$44-QT46-INDEX(Sheep!$V$362:$V$369,QT45,1))&gt;(QT$44-QU$44),(QT$44-QT46-INDEX(Sheep!$V$362:$V$369,QT45,1))&lt;=0),"Scan-"  &amp;QT45,""),"")
&amp;IFERROR(IF(AND((QT$44-QT46-150                                                                            )&gt;(QT$44-QU$44),(QT$44-QT46-150                                                                             )&lt;=0),"Birth-" &amp;QT45,""),"")
&amp;IFERROR(IF(AND((QT$44-QT46-150-Sheep!$R$355                                           )&gt;(QT$44-QU$44),(QT$44-QT46-150-Sheep!$R$355                                            )&lt;=0),"Wean-"&amp;QT45,""),"")
&amp;IFERROR(IF(AND((QT$44-QT46-150-Sheep!$R$356                                           )&gt;(QT$44-QU$44),(QT$44-QT46-150-Sheep!$R$356                                            )&lt;=0),"Alt1-"   &amp;QT45,""),"")
&amp;IFERROR(IF(AND((QT$44-QT46-150-Sheep!$R$357                                           )&gt;(QT$44-QU$44),(QT$44-QT46-150-Sheep!$R$357                                            )&lt;=0),"Alt2-"   &amp;QT45,""),"")</f>
        <v/>
      </c>
      <c r="QU47" s="267" t="str">
        <f xml:space="preserve">                    IF(AND((QU$44                                  -Sheep!$N$252                               )&gt;(QU$44-QV$44),(QU$44                                  -Sheep!$N$252                                )&lt;=0),"Born","")
&amp;                   IF(AND((QU$44-Sheep!$R$355-Sheep!$N$252                                )&gt;(QU$44-QV$44),(QU$44-Sheep!$R$355-Sheep!$N$252                                )&lt;=0),"WeanStd","")
&amp;                   IF(AND((QU$44-Sheep!$R$356-Sheep!$N$252                                )&gt;(QU$44-QV$44),(QU$44-Sheep!$R$356-Sheep!$N$252                                )&lt;=0),"WeanAlt1","")
&amp;                   IF(AND((QU$44-Sheep!$R$357-Sheep!$N$252                                )&gt;(QU$44-QV$44),(QU$44-Sheep!$R$357-Sheep!$N$252                                )&lt;=0),"WeanAlt2","")
&amp;IFERROR(IF(AND((QU$44-QU46                                                                                     )&gt;(QU$44-QV$44),(QU$44-QU46                                                                                     )&lt;=0),"Join-"    &amp;QU45,""),"")
&amp;IFERROR(IF(AND((QU$44-QU46-INDEX(Sheep!$V$362:$V$369,QU45,1))&gt;(QU$44-QV$44),(QU$44-QU46-INDEX(Sheep!$V$362:$V$369,QU45,1))&lt;=0),"Scan-"  &amp;QU45,""),"")
&amp;IFERROR(IF(AND((QU$44-QU46-150                                                                            )&gt;(QU$44-QV$44),(QU$44-QU46-150                                                                             )&lt;=0),"Birth-" &amp;QU45,""),"")
&amp;IFERROR(IF(AND((QU$44-QU46-150-Sheep!$R$355                                           )&gt;(QU$44-QV$44),(QU$44-QU46-150-Sheep!$R$355                                            )&lt;=0),"Wean-"&amp;QU45,""),"")
&amp;IFERROR(IF(AND((QU$44-QU46-150-Sheep!$R$356                                           )&gt;(QU$44-QV$44),(QU$44-QU46-150-Sheep!$R$356                                            )&lt;=0),"Alt1-"   &amp;QU45,""),"")
&amp;IFERROR(IF(AND((QU$44-QU46-150-Sheep!$R$357                                           )&gt;(QU$44-QV$44),(QU$44-QU46-150-Sheep!$R$357                                            )&lt;=0),"Alt2-"   &amp;QU45,""),"")</f>
        <v/>
      </c>
      <c r="QV47" s="267" t="str">
        <f xml:space="preserve">                    IF(AND((QV$44                                  -Sheep!$N$252                               )&gt;(QV$44-QW$44),(QV$44                                  -Sheep!$N$252                                )&lt;=0),"Born","")
&amp;                   IF(AND((QV$44-Sheep!$R$355-Sheep!$N$252                                )&gt;(QV$44-QW$44),(QV$44-Sheep!$R$355-Sheep!$N$252                                )&lt;=0),"WeanStd","")
&amp;                   IF(AND((QV$44-Sheep!$R$356-Sheep!$N$252                                )&gt;(QV$44-QW$44),(QV$44-Sheep!$R$356-Sheep!$N$252                                )&lt;=0),"WeanAlt1","")
&amp;                   IF(AND((QV$44-Sheep!$R$357-Sheep!$N$252                                )&gt;(QV$44-QW$44),(QV$44-Sheep!$R$357-Sheep!$N$252                                )&lt;=0),"WeanAlt2","")
&amp;IFERROR(IF(AND((QV$44-QV46                                                                                     )&gt;(QV$44-QW$44),(QV$44-QV46                                                                                     )&lt;=0),"Join-"    &amp;QV45,""),"")
&amp;IFERROR(IF(AND((QV$44-QV46-INDEX(Sheep!$V$362:$V$369,QV45,1))&gt;(QV$44-QW$44),(QV$44-QV46-INDEX(Sheep!$V$362:$V$369,QV45,1))&lt;=0),"Scan-"  &amp;QV45,""),"")
&amp;IFERROR(IF(AND((QV$44-QV46-150                                                                            )&gt;(QV$44-QW$44),(QV$44-QV46-150                                                                             )&lt;=0),"Birth-" &amp;QV45,""),"")
&amp;IFERROR(IF(AND((QV$44-QV46-150-Sheep!$R$355                                           )&gt;(QV$44-QW$44),(QV$44-QV46-150-Sheep!$R$355                                            )&lt;=0),"Wean-"&amp;QV45,""),"")
&amp;IFERROR(IF(AND((QV$44-QV46-150-Sheep!$R$356                                           )&gt;(QV$44-QW$44),(QV$44-QV46-150-Sheep!$R$356                                            )&lt;=0),"Alt1-"   &amp;QV45,""),"")
&amp;IFERROR(IF(AND((QV$44-QV46-150-Sheep!$R$357                                           )&gt;(QV$44-QW$44),(QV$44-QV46-150-Sheep!$R$357                                            )&lt;=0),"Alt2-"   &amp;QV45,""),"")</f>
        <v/>
      </c>
      <c r="QW47" s="267" t="str">
        <f xml:space="preserve">                    IF(AND((QW$44                                  -Sheep!$N$252                               )&gt;(QW$44-QX$44),(QW$44                                  -Sheep!$N$252                                )&lt;=0),"Born","")
&amp;                   IF(AND((QW$44-Sheep!$R$355-Sheep!$N$252                                )&gt;(QW$44-QX$44),(QW$44-Sheep!$R$355-Sheep!$N$252                                )&lt;=0),"WeanStd","")
&amp;                   IF(AND((QW$44-Sheep!$R$356-Sheep!$N$252                                )&gt;(QW$44-QX$44),(QW$44-Sheep!$R$356-Sheep!$N$252                                )&lt;=0),"WeanAlt1","")
&amp;                   IF(AND((QW$44-Sheep!$R$357-Sheep!$N$252                                )&gt;(QW$44-QX$44),(QW$44-Sheep!$R$357-Sheep!$N$252                                )&lt;=0),"WeanAlt2","")
&amp;IFERROR(IF(AND((QW$44-QW46                                                                                     )&gt;(QW$44-QX$44),(QW$44-QW46                                                                                     )&lt;=0),"Join-"    &amp;QW45,""),"")
&amp;IFERROR(IF(AND((QW$44-QW46-INDEX(Sheep!$V$362:$V$369,QW45,1))&gt;(QW$44-QX$44),(QW$44-QW46-INDEX(Sheep!$V$362:$V$369,QW45,1))&lt;=0),"Scan-"  &amp;QW45,""),"")
&amp;IFERROR(IF(AND((QW$44-QW46-150                                                                            )&gt;(QW$44-QX$44),(QW$44-QW46-150                                                                             )&lt;=0),"Birth-" &amp;QW45,""),"")
&amp;IFERROR(IF(AND((QW$44-QW46-150-Sheep!$R$355                                           )&gt;(QW$44-QX$44),(QW$44-QW46-150-Sheep!$R$355                                            )&lt;=0),"Wean-"&amp;QW45,""),"")
&amp;IFERROR(IF(AND((QW$44-QW46-150-Sheep!$R$356                                           )&gt;(QW$44-QX$44),(QW$44-QW46-150-Sheep!$R$356                                            )&lt;=0),"Alt1-"   &amp;QW45,""),"")
&amp;IFERROR(IF(AND((QW$44-QW46-150-Sheep!$R$357                                           )&gt;(QW$44-QX$44),(QW$44-QW46-150-Sheep!$R$357                                            )&lt;=0),"Alt2-"   &amp;QW45,""),"")</f>
        <v>Alt2-8</v>
      </c>
      <c r="QX47" s="267" t="str">
        <f xml:space="preserve">                    IF(AND((QX$44                                  -Sheep!$N$252                               )&gt;(QX$44-QY$44),(QX$44                                  -Sheep!$N$252                                )&lt;=0),"Born","")
&amp;                   IF(AND((QX$44-Sheep!$R$355-Sheep!$N$252                                )&gt;(QX$44-QY$44),(QX$44-Sheep!$R$355-Sheep!$N$252                                )&lt;=0),"WeanStd","")
&amp;                   IF(AND((QX$44-Sheep!$R$356-Sheep!$N$252                                )&gt;(QX$44-QY$44),(QX$44-Sheep!$R$356-Sheep!$N$252                                )&lt;=0),"WeanAlt1","")
&amp;                   IF(AND((QX$44-Sheep!$R$357-Sheep!$N$252                                )&gt;(QX$44-QY$44),(QX$44-Sheep!$R$357-Sheep!$N$252                                )&lt;=0),"WeanAlt2","")
&amp;IFERROR(IF(AND((QX$44-QX46                                                                                     )&gt;(QX$44-QY$44),(QX$44-QX46                                                                                     )&lt;=0),"Join-"    &amp;QX45,""),"")
&amp;IFERROR(IF(AND((QX$44-QX46-INDEX(Sheep!$V$362:$V$369,QX45,1))&gt;(QX$44-QY$44),(QX$44-QX46-INDEX(Sheep!$V$362:$V$369,QX45,1))&lt;=0),"Scan-"  &amp;QX45,""),"")
&amp;IFERROR(IF(AND((QX$44-QX46-150                                                                            )&gt;(QX$44-QY$44),(QX$44-QX46-150                                                                             )&lt;=0),"Birth-" &amp;QX45,""),"")
&amp;IFERROR(IF(AND((QX$44-QX46-150-Sheep!$R$355                                           )&gt;(QX$44-QY$44),(QX$44-QX46-150-Sheep!$R$355                                            )&lt;=0),"Wean-"&amp;QX45,""),"")
&amp;IFERROR(IF(AND((QX$44-QX46-150-Sheep!$R$356                                           )&gt;(QX$44-QY$44),(QX$44-QX46-150-Sheep!$R$356                                            )&lt;=0),"Alt1-"   &amp;QX45,""),"")
&amp;IFERROR(IF(AND((QX$44-QX46-150-Sheep!$R$357                                           )&gt;(QX$44-QY$44),(QX$44-QX46-150-Sheep!$R$357                                            )&lt;=0),"Alt2-"   &amp;QX45,""),"")</f>
        <v/>
      </c>
      <c r="QY47" s="267" t="str">
        <f xml:space="preserve">                    IF(AND((QY$44                                  -Sheep!$N$252                               )&gt;(QY$44-QZ$44),(QY$44                                  -Sheep!$N$252                                )&lt;=0),"Born","")
&amp;                   IF(AND((QY$44-Sheep!$R$355-Sheep!$N$252                                )&gt;(QY$44-QZ$44),(QY$44-Sheep!$R$355-Sheep!$N$252                                )&lt;=0),"WeanStd","")
&amp;                   IF(AND((QY$44-Sheep!$R$356-Sheep!$N$252                                )&gt;(QY$44-QZ$44),(QY$44-Sheep!$R$356-Sheep!$N$252                                )&lt;=0),"WeanAlt1","")
&amp;                   IF(AND((QY$44-Sheep!$R$357-Sheep!$N$252                                )&gt;(QY$44-QZ$44),(QY$44-Sheep!$R$357-Sheep!$N$252                                )&lt;=0),"WeanAlt2","")
&amp;IFERROR(IF(AND((QY$44-QY46                                                                                     )&gt;(QY$44-QZ$44),(QY$44-QY46                                                                                     )&lt;=0),"Join-"    &amp;QY45,""),"")
&amp;IFERROR(IF(AND((QY$44-QY46-INDEX(Sheep!$V$362:$V$369,QY45,1))&gt;(QY$44-QZ$44),(QY$44-QY46-INDEX(Sheep!$V$362:$V$369,QY45,1))&lt;=0),"Scan-"  &amp;QY45,""),"")
&amp;IFERROR(IF(AND((QY$44-QY46-150                                                                            )&gt;(QY$44-QZ$44),(QY$44-QY46-150                                                                             )&lt;=0),"Birth-" &amp;QY45,""),"")
&amp;IFERROR(IF(AND((QY$44-QY46-150-Sheep!$R$355                                           )&gt;(QY$44-QZ$44),(QY$44-QY46-150-Sheep!$R$355                                            )&lt;=0),"Wean-"&amp;QY45,""),"")
&amp;IFERROR(IF(AND((QY$44-QY46-150-Sheep!$R$356                                           )&gt;(QY$44-QZ$44),(QY$44-QY46-150-Sheep!$R$356                                            )&lt;=0),"Alt1-"   &amp;QY45,""),"")
&amp;IFERROR(IF(AND((QY$44-QY46-150-Sheep!$R$357                                           )&gt;(QY$44-QZ$44),(QY$44-QY46-150-Sheep!$R$357                                            )&lt;=0),"Alt2-"   &amp;QY45,""),"")</f>
        <v/>
      </c>
      <c r="QZ47" s="267" t="str">
        <f xml:space="preserve">                    IF(AND((QZ$44                                  -Sheep!$N$252                               )&gt;(QZ$44-RA$44),(QZ$44                                  -Sheep!$N$252                                )&lt;=0),"Born","")
&amp;                   IF(AND((QZ$44-Sheep!$R$355-Sheep!$N$252                                )&gt;(QZ$44-RA$44),(QZ$44-Sheep!$R$355-Sheep!$N$252                                )&lt;=0),"WeanStd","")
&amp;                   IF(AND((QZ$44-Sheep!$R$356-Sheep!$N$252                                )&gt;(QZ$44-RA$44),(QZ$44-Sheep!$R$356-Sheep!$N$252                                )&lt;=0),"WeanAlt1","")
&amp;                   IF(AND((QZ$44-Sheep!$R$357-Sheep!$N$252                                )&gt;(QZ$44-RA$44),(QZ$44-Sheep!$R$357-Sheep!$N$252                                )&lt;=0),"WeanAlt2","")
&amp;IFERROR(IF(AND((QZ$44-QZ46                                                                                     )&gt;(QZ$44-RA$44),(QZ$44-QZ46                                                                                     )&lt;=0),"Join-"    &amp;QZ45,""),"")
&amp;IFERROR(IF(AND((QZ$44-QZ46-INDEX(Sheep!$V$362:$V$369,QZ45,1))&gt;(QZ$44-RA$44),(QZ$44-QZ46-INDEX(Sheep!$V$362:$V$369,QZ45,1))&lt;=0),"Scan-"  &amp;QZ45,""),"")
&amp;IFERROR(IF(AND((QZ$44-QZ46-150                                                                            )&gt;(QZ$44-RA$44),(QZ$44-QZ46-150                                                                             )&lt;=0),"Birth-" &amp;QZ45,""),"")
&amp;IFERROR(IF(AND((QZ$44-QZ46-150-Sheep!$R$355                                           )&gt;(QZ$44-RA$44),(QZ$44-QZ46-150-Sheep!$R$355                                            )&lt;=0),"Wean-"&amp;QZ45,""),"")
&amp;IFERROR(IF(AND((QZ$44-QZ46-150-Sheep!$R$356                                           )&gt;(QZ$44-RA$44),(QZ$44-QZ46-150-Sheep!$R$356                                            )&lt;=0),"Alt1-"   &amp;QZ45,""),"")
&amp;IFERROR(IF(AND((QZ$44-QZ46-150-Sheep!$R$357                                           )&gt;(QZ$44-RA$44),(QZ$44-QZ46-150-Sheep!$R$357                                            )&lt;=0),"Alt2-"   &amp;QZ45,""),"")</f>
        <v/>
      </c>
      <c r="RA47" s="267" t="str">
        <f xml:space="preserve">                    IF(AND((RA$44                                  -Sheep!$N$252                               )&gt;(RA$44-RB$44),(RA$44                                  -Sheep!$N$252                                )&lt;=0),"Born","")
&amp;                   IF(AND((RA$44-Sheep!$R$355-Sheep!$N$252                                )&gt;(RA$44-RB$44),(RA$44-Sheep!$R$355-Sheep!$N$252                                )&lt;=0),"WeanStd","")
&amp;                   IF(AND((RA$44-Sheep!$R$356-Sheep!$N$252                                )&gt;(RA$44-RB$44),(RA$44-Sheep!$R$356-Sheep!$N$252                                )&lt;=0),"WeanAlt1","")
&amp;                   IF(AND((RA$44-Sheep!$R$357-Sheep!$N$252                                )&gt;(RA$44-RB$44),(RA$44-Sheep!$R$357-Sheep!$N$252                                )&lt;=0),"WeanAlt2","")
&amp;IFERROR(IF(AND((RA$44-RA46                                                                                     )&gt;(RA$44-RB$44),(RA$44-RA46                                                                                     )&lt;=0),"Join-"    &amp;RA45,""),"")
&amp;IFERROR(IF(AND((RA$44-RA46-INDEX(Sheep!$V$362:$V$369,RA45,1))&gt;(RA$44-RB$44),(RA$44-RA46-INDEX(Sheep!$V$362:$V$369,RA45,1))&lt;=0),"Scan-"  &amp;RA45,""),"")
&amp;IFERROR(IF(AND((RA$44-RA46-150                                                                            )&gt;(RA$44-RB$44),(RA$44-RA46-150                                                                             )&lt;=0),"Birth-" &amp;RA45,""),"")
&amp;IFERROR(IF(AND((RA$44-RA46-150-Sheep!$R$355                                           )&gt;(RA$44-RB$44),(RA$44-RA46-150-Sheep!$R$355                                            )&lt;=0),"Wean-"&amp;RA45,""),"")
&amp;IFERROR(IF(AND((RA$44-RA46-150-Sheep!$R$356                                           )&gt;(RA$44-RB$44),(RA$44-RA46-150-Sheep!$R$356                                            )&lt;=0),"Alt1-"   &amp;RA45,""),"")
&amp;IFERROR(IF(AND((RA$44-RA46-150-Sheep!$R$357                                           )&gt;(RA$44-RB$44),(RA$44-RA46-150-Sheep!$R$357                                            )&lt;=0),"Alt2-"   &amp;RA45,""),"")</f>
        <v/>
      </c>
      <c r="RB47" s="267" t="str">
        <f xml:space="preserve">                    IF(AND((RB$44                                  -Sheep!$N$252                               )&gt;(RB$44-RC$44),(RB$44                                  -Sheep!$N$252                                )&lt;=0),"Born","")
&amp;                   IF(AND((RB$44-Sheep!$R$355-Sheep!$N$252                                )&gt;(RB$44-RC$44),(RB$44-Sheep!$R$355-Sheep!$N$252                                )&lt;=0),"WeanStd","")
&amp;                   IF(AND((RB$44-Sheep!$R$356-Sheep!$N$252                                )&gt;(RB$44-RC$44),(RB$44-Sheep!$R$356-Sheep!$N$252                                )&lt;=0),"WeanAlt1","")
&amp;                   IF(AND((RB$44-Sheep!$R$357-Sheep!$N$252                                )&gt;(RB$44-RC$44),(RB$44-Sheep!$R$357-Sheep!$N$252                                )&lt;=0),"WeanAlt2","")
&amp;IFERROR(IF(AND((RB$44-RB46                                                                                     )&gt;(RB$44-RC$44),(RB$44-RB46                                                                                     )&lt;=0),"Join-"    &amp;RB45,""),"")
&amp;IFERROR(IF(AND((RB$44-RB46-INDEX(Sheep!$V$362:$V$369,RB45,1))&gt;(RB$44-RC$44),(RB$44-RB46-INDEX(Sheep!$V$362:$V$369,RB45,1))&lt;=0),"Scan-"  &amp;RB45,""),"")
&amp;IFERROR(IF(AND((RB$44-RB46-150                                                                            )&gt;(RB$44-RC$44),(RB$44-RB46-150                                                                             )&lt;=0),"Birth-" &amp;RB45,""),"")
&amp;IFERROR(IF(AND((RB$44-RB46-150-Sheep!$R$355                                           )&gt;(RB$44-RC$44),(RB$44-RB46-150-Sheep!$R$355                                            )&lt;=0),"Wean-"&amp;RB45,""),"")
&amp;IFERROR(IF(AND((RB$44-RB46-150-Sheep!$R$356                                           )&gt;(RB$44-RC$44),(RB$44-RB46-150-Sheep!$R$356                                            )&lt;=0),"Alt1-"   &amp;RB45,""),"")
&amp;IFERROR(IF(AND((RB$44-RB46-150-Sheep!$R$357                                           )&gt;(RB$44-RC$44),(RB$44-RB46-150-Sheep!$R$357                                            )&lt;=0),"Alt2-"   &amp;RB45,""),"")</f>
        <v/>
      </c>
      <c r="RC47" s="267" t="str">
        <f xml:space="preserve">                    IF(AND((RC$44                                  -Sheep!$N$252                               )&gt;(RC$44-RD$44),(RC$44                                  -Sheep!$N$252                                )&lt;=0),"Born","")
&amp;                   IF(AND((RC$44-Sheep!$R$355-Sheep!$N$252                                )&gt;(RC$44-RD$44),(RC$44-Sheep!$R$355-Sheep!$N$252                                )&lt;=0),"WeanStd","")
&amp;                   IF(AND((RC$44-Sheep!$R$356-Sheep!$N$252                                )&gt;(RC$44-RD$44),(RC$44-Sheep!$R$356-Sheep!$N$252                                )&lt;=0),"WeanAlt1","")
&amp;                   IF(AND((RC$44-Sheep!$R$357-Sheep!$N$252                                )&gt;(RC$44-RD$44),(RC$44-Sheep!$R$357-Sheep!$N$252                                )&lt;=0),"WeanAlt2","")
&amp;IFERROR(IF(AND((RC$44-RC46                                                                                     )&gt;(RC$44-RD$44),(RC$44-RC46                                                                                     )&lt;=0),"Join-"    &amp;RC45,""),"")
&amp;IFERROR(IF(AND((RC$44-RC46-INDEX(Sheep!$V$362:$V$369,RC45,1))&gt;(RC$44-RD$44),(RC$44-RC46-INDEX(Sheep!$V$362:$V$369,RC45,1))&lt;=0),"Scan-"  &amp;RC45,""),"")
&amp;IFERROR(IF(AND((RC$44-RC46-150                                                                            )&gt;(RC$44-RD$44),(RC$44-RC46-150                                                                             )&lt;=0),"Birth-" &amp;RC45,""),"")
&amp;IFERROR(IF(AND((RC$44-RC46-150-Sheep!$R$355                                           )&gt;(RC$44-RD$44),(RC$44-RC46-150-Sheep!$R$355                                            )&lt;=0),"Wean-"&amp;RC45,""),"")
&amp;IFERROR(IF(AND((RC$44-RC46-150-Sheep!$R$356                                           )&gt;(RC$44-RD$44),(RC$44-RC46-150-Sheep!$R$356                                            )&lt;=0),"Alt1-"   &amp;RC45,""),"")
&amp;IFERROR(IF(AND((RC$44-RC46-150-Sheep!$R$357                                           )&gt;(RC$44-RD$44),(RC$44-RC46-150-Sheep!$R$357                                            )&lt;=0),"Alt2-"   &amp;RC45,""),"")</f>
        <v/>
      </c>
      <c r="RD47" s="267" t="str">
        <f xml:space="preserve">                    IF(AND((RD$44                                  -Sheep!$N$252                               )&gt;(RD$44-RE$44),(RD$44                                  -Sheep!$N$252                                )&lt;=0),"Born","")
&amp;                   IF(AND((RD$44-Sheep!$R$355-Sheep!$N$252                                )&gt;(RD$44-RE$44),(RD$44-Sheep!$R$355-Sheep!$N$252                                )&lt;=0),"WeanStd","")
&amp;                   IF(AND((RD$44-Sheep!$R$356-Sheep!$N$252                                )&gt;(RD$44-RE$44),(RD$44-Sheep!$R$356-Sheep!$N$252                                )&lt;=0),"WeanAlt1","")
&amp;                   IF(AND((RD$44-Sheep!$R$357-Sheep!$N$252                                )&gt;(RD$44-RE$44),(RD$44-Sheep!$R$357-Sheep!$N$252                                )&lt;=0),"WeanAlt2","")
&amp;IFERROR(IF(AND((RD$44-RD46                                                                                     )&gt;(RD$44-RE$44),(RD$44-RD46                                                                                     )&lt;=0),"Join-"    &amp;RD45,""),"")
&amp;IFERROR(IF(AND((RD$44-RD46-INDEX(Sheep!$V$362:$V$369,RD45,1))&gt;(RD$44-RE$44),(RD$44-RD46-INDEX(Sheep!$V$362:$V$369,RD45,1))&lt;=0),"Scan-"  &amp;RD45,""),"")
&amp;IFERROR(IF(AND((RD$44-RD46-150                                                                            )&gt;(RD$44-RE$44),(RD$44-RD46-150                                                                             )&lt;=0),"Birth-" &amp;RD45,""),"")
&amp;IFERROR(IF(AND((RD$44-RD46-150-Sheep!$R$355                                           )&gt;(RD$44-RE$44),(RD$44-RD46-150-Sheep!$R$355                                            )&lt;=0),"Wean-"&amp;RD45,""),"")
&amp;IFERROR(IF(AND((RD$44-RD46-150-Sheep!$R$356                                           )&gt;(RD$44-RE$44),(RD$44-RD46-150-Sheep!$R$356                                            )&lt;=0),"Alt1-"   &amp;RD45,""),"")
&amp;IFERROR(IF(AND((RD$44-RD46-150-Sheep!$R$357                                           )&gt;(RD$44-RE$44),(RD$44-RD46-150-Sheep!$R$357                                            )&lt;=0),"Alt2-"   &amp;RD45,""),"")</f>
        <v/>
      </c>
      <c r="RE47" s="267" t="str">
        <f xml:space="preserve">                    IF(AND((RE$44                                  -Sheep!$N$252                               )&gt;(RE$44-RF$44),(RE$44                                  -Sheep!$N$252                                )&lt;=0),"Born","")
&amp;                   IF(AND((RE$44-Sheep!$R$355-Sheep!$N$252                                )&gt;(RE$44-RF$44),(RE$44-Sheep!$R$355-Sheep!$N$252                                )&lt;=0),"WeanStd","")
&amp;                   IF(AND((RE$44-Sheep!$R$356-Sheep!$N$252                                )&gt;(RE$44-RF$44),(RE$44-Sheep!$R$356-Sheep!$N$252                                )&lt;=0),"WeanAlt1","")
&amp;                   IF(AND((RE$44-Sheep!$R$357-Sheep!$N$252                                )&gt;(RE$44-RF$44),(RE$44-Sheep!$R$357-Sheep!$N$252                                )&lt;=0),"WeanAlt2","")
&amp;IFERROR(IF(AND((RE$44-RE46                                                                                     )&gt;(RE$44-RF$44),(RE$44-RE46                                                                                     )&lt;=0),"Join-"    &amp;RE45,""),"")
&amp;IFERROR(IF(AND((RE$44-RE46-INDEX(Sheep!$V$362:$V$369,RE45,1))&gt;(RE$44-RF$44),(RE$44-RE46-INDEX(Sheep!$V$362:$V$369,RE45,1))&lt;=0),"Scan-"  &amp;RE45,""),"")
&amp;IFERROR(IF(AND((RE$44-RE46-150                                                                            )&gt;(RE$44-RF$44),(RE$44-RE46-150                                                                             )&lt;=0),"Birth-" &amp;RE45,""),"")
&amp;IFERROR(IF(AND((RE$44-RE46-150-Sheep!$R$355                                           )&gt;(RE$44-RF$44),(RE$44-RE46-150-Sheep!$R$355                                            )&lt;=0),"Wean-"&amp;RE45,""),"")
&amp;IFERROR(IF(AND((RE$44-RE46-150-Sheep!$R$356                                           )&gt;(RE$44-RF$44),(RE$44-RE46-150-Sheep!$R$356                                            )&lt;=0),"Alt1-"   &amp;RE45,""),"")
&amp;IFERROR(IF(AND((RE$44-RE46-150-Sheep!$R$357                                           )&gt;(RE$44-RF$44),(RE$44-RE46-150-Sheep!$R$357                                            )&lt;=0),"Alt2-"   &amp;RE45,""),"")</f>
        <v/>
      </c>
      <c r="RF47" s="267" t="str">
        <f xml:space="preserve">                    IF(AND((RF$44                                  -Sheep!$N$252                               )&gt;(RF$44-RG$44),(RF$44                                  -Sheep!$N$252                                )&lt;=0),"Born","")
&amp;                   IF(AND((RF$44-Sheep!$R$355-Sheep!$N$252                                )&gt;(RF$44-RG$44),(RF$44-Sheep!$R$355-Sheep!$N$252                                )&lt;=0),"WeanStd","")
&amp;                   IF(AND((RF$44-Sheep!$R$356-Sheep!$N$252                                )&gt;(RF$44-RG$44),(RF$44-Sheep!$R$356-Sheep!$N$252                                )&lt;=0),"WeanAlt1","")
&amp;                   IF(AND((RF$44-Sheep!$R$357-Sheep!$N$252                                )&gt;(RF$44-RG$44),(RF$44-Sheep!$R$357-Sheep!$N$252                                )&lt;=0),"WeanAlt2","")
&amp;IFERROR(IF(AND((RF$44-RF46                                                                                     )&gt;(RF$44-RG$44),(RF$44-RF46                                                                                     )&lt;=0),"Join-"    &amp;RF45,""),"")
&amp;IFERROR(IF(AND((RF$44-RF46-INDEX(Sheep!$V$362:$V$369,RF45,1))&gt;(RF$44-RG$44),(RF$44-RF46-INDEX(Sheep!$V$362:$V$369,RF45,1))&lt;=0),"Scan-"  &amp;RF45,""),"")
&amp;IFERROR(IF(AND((RF$44-RF46-150                                                                            )&gt;(RF$44-RG$44),(RF$44-RF46-150                                                                             )&lt;=0),"Birth-" &amp;RF45,""),"")
&amp;IFERROR(IF(AND((RF$44-RF46-150-Sheep!$R$355                                           )&gt;(RF$44-RG$44),(RF$44-RF46-150-Sheep!$R$355                                            )&lt;=0),"Wean-"&amp;RF45,""),"")
&amp;IFERROR(IF(AND((RF$44-RF46-150-Sheep!$R$356                                           )&gt;(RF$44-RG$44),(RF$44-RF46-150-Sheep!$R$356                                            )&lt;=0),"Alt1-"   &amp;RF45,""),"")
&amp;IFERROR(IF(AND((RF$44-RF46-150-Sheep!$R$357                                           )&gt;(RF$44-RG$44),(RF$44-RF46-150-Sheep!$R$357                                            )&lt;=0),"Alt2-"   &amp;RF45,""),"")</f>
        <v/>
      </c>
      <c r="RG47" s="267" t="str">
        <f xml:space="preserve">                    IF(AND((RG$44                                  -Sheep!$N$252                               )&gt;(RG$44-RH$44),(RG$44                                  -Sheep!$N$252                                )&lt;=0),"Born","")
&amp;                   IF(AND((RG$44-Sheep!$R$355-Sheep!$N$252                                )&gt;(RG$44-RH$44),(RG$44-Sheep!$R$355-Sheep!$N$252                                )&lt;=0),"WeanStd","")
&amp;                   IF(AND((RG$44-Sheep!$R$356-Sheep!$N$252                                )&gt;(RG$44-RH$44),(RG$44-Sheep!$R$356-Sheep!$N$252                                )&lt;=0),"WeanAlt1","")
&amp;                   IF(AND((RG$44-Sheep!$R$357-Sheep!$N$252                                )&gt;(RG$44-RH$44),(RG$44-Sheep!$R$357-Sheep!$N$252                                )&lt;=0),"WeanAlt2","")
&amp;IFERROR(IF(AND((RG$44-RG46                                                                                     )&gt;(RG$44-RH$44),(RG$44-RG46                                                                                     )&lt;=0),"Join-"    &amp;RG45,""),"")
&amp;IFERROR(IF(AND((RG$44-RG46-INDEX(Sheep!$V$362:$V$369,RG45,1))&gt;(RG$44-RH$44),(RG$44-RG46-INDEX(Sheep!$V$362:$V$369,RG45,1))&lt;=0),"Scan-"  &amp;RG45,""),"")
&amp;IFERROR(IF(AND((RG$44-RG46-150                                                                            )&gt;(RG$44-RH$44),(RG$44-RG46-150                                                                             )&lt;=0),"Birth-" &amp;RG45,""),"")
&amp;IFERROR(IF(AND((RG$44-RG46-150-Sheep!$R$355                                           )&gt;(RG$44-RH$44),(RG$44-RG46-150-Sheep!$R$355                                            )&lt;=0),"Wean-"&amp;RG45,""),"")
&amp;IFERROR(IF(AND((RG$44-RG46-150-Sheep!$R$356                                           )&gt;(RG$44-RH$44),(RG$44-RG46-150-Sheep!$R$356                                            )&lt;=0),"Alt1-"   &amp;RG45,""),"")
&amp;IFERROR(IF(AND((RG$44-RG46-150-Sheep!$R$357                                           )&gt;(RG$44-RH$44),(RG$44-RG46-150-Sheep!$R$357                                            )&lt;=0),"Alt2-"   &amp;RG45,""),"")</f>
        <v/>
      </c>
      <c r="RH47" s="267" t="str">
        <f xml:space="preserve">                    IF(AND((RH$44                                  -Sheep!$N$252                               )&gt;(RH$44-RI$44),(RH$44                                  -Sheep!$N$252                                )&lt;=0),"Born","")
&amp;                   IF(AND((RH$44-Sheep!$R$355-Sheep!$N$252                                )&gt;(RH$44-RI$44),(RH$44-Sheep!$R$355-Sheep!$N$252                                )&lt;=0),"WeanStd","")
&amp;                   IF(AND((RH$44-Sheep!$R$356-Sheep!$N$252                                )&gt;(RH$44-RI$44),(RH$44-Sheep!$R$356-Sheep!$N$252                                )&lt;=0),"WeanAlt1","")
&amp;                   IF(AND((RH$44-Sheep!$R$357-Sheep!$N$252                                )&gt;(RH$44-RI$44),(RH$44-Sheep!$R$357-Sheep!$N$252                                )&lt;=0),"WeanAlt2","")
&amp;IFERROR(IF(AND((RH$44-RH46                                                                                     )&gt;(RH$44-RI$44),(RH$44-RH46                                                                                     )&lt;=0),"Join-"    &amp;RH45,""),"")
&amp;IFERROR(IF(AND((RH$44-RH46-INDEX(Sheep!$V$362:$V$369,RH45,1))&gt;(RH$44-RI$44),(RH$44-RH46-INDEX(Sheep!$V$362:$V$369,RH45,1))&lt;=0),"Scan-"  &amp;RH45,""),"")
&amp;IFERROR(IF(AND((RH$44-RH46-150                                                                            )&gt;(RH$44-RI$44),(RH$44-RH46-150                                                                             )&lt;=0),"Birth-" &amp;RH45,""),"")
&amp;IFERROR(IF(AND((RH$44-RH46-150-Sheep!$R$355                                           )&gt;(RH$44-RI$44),(RH$44-RH46-150-Sheep!$R$355                                            )&lt;=0),"Wean-"&amp;RH45,""),"")
&amp;IFERROR(IF(AND((RH$44-RH46-150-Sheep!$R$356                                           )&gt;(RH$44-RI$44),(RH$44-RH46-150-Sheep!$R$356                                            )&lt;=0),"Alt1-"   &amp;RH45,""),"")
&amp;IFERROR(IF(AND((RH$44-RH46-150-Sheep!$R$357                                           )&gt;(RH$44-RI$44),(RH$44-RH46-150-Sheep!$R$357                                            )&lt;=0),"Alt2-"   &amp;RH45,""),"")</f>
        <v/>
      </c>
      <c r="RI47" s="267" t="str">
        <f xml:space="preserve">                    IF(AND((RI$44                                  -Sheep!$N$252                               )&gt;(RI$44-RJ$44),(RI$44                                  -Sheep!$N$252                                )&lt;=0),"Born","")
&amp;                   IF(AND((RI$44-Sheep!$R$355-Sheep!$N$252                                )&gt;(RI$44-RJ$44),(RI$44-Sheep!$R$355-Sheep!$N$252                                )&lt;=0),"WeanStd","")
&amp;                   IF(AND((RI$44-Sheep!$R$356-Sheep!$N$252                                )&gt;(RI$44-RJ$44),(RI$44-Sheep!$R$356-Sheep!$N$252                                )&lt;=0),"WeanAlt1","")
&amp;                   IF(AND((RI$44-Sheep!$R$357-Sheep!$N$252                                )&gt;(RI$44-RJ$44),(RI$44-Sheep!$R$357-Sheep!$N$252                                )&lt;=0),"WeanAlt2","")
&amp;IFERROR(IF(AND((RI$44-RI46                                                                                     )&gt;(RI$44-RJ$44),(RI$44-RI46                                                                                     )&lt;=0),"Join-"    &amp;RI45,""),"")
&amp;IFERROR(IF(AND((RI$44-RI46-INDEX(Sheep!$V$362:$V$369,RI45,1))&gt;(RI$44-RJ$44),(RI$44-RI46-INDEX(Sheep!$V$362:$V$369,RI45,1))&lt;=0),"Scan-"  &amp;RI45,""),"")
&amp;IFERROR(IF(AND((RI$44-RI46-150                                                                            )&gt;(RI$44-RJ$44),(RI$44-RI46-150                                                                             )&lt;=0),"Birth-" &amp;RI45,""),"")
&amp;IFERROR(IF(AND((RI$44-RI46-150-Sheep!$R$355                                           )&gt;(RI$44-RJ$44),(RI$44-RI46-150-Sheep!$R$355                                            )&lt;=0),"Wean-"&amp;RI45,""),"")
&amp;IFERROR(IF(AND((RI$44-RI46-150-Sheep!$R$356                                           )&gt;(RI$44-RJ$44),(RI$44-RI46-150-Sheep!$R$356                                            )&lt;=0),"Alt1-"   &amp;RI45,""),"")
&amp;IFERROR(IF(AND((RI$44-RI46-150-Sheep!$R$357                                           )&gt;(RI$44-RJ$44),(RI$44-RI46-150-Sheep!$R$357                                            )&lt;=0),"Alt2-"   &amp;RI45,""),"")</f>
        <v/>
      </c>
      <c r="RJ47" s="267" t="str">
        <f xml:space="preserve">                    IF(AND((RJ$44                                  -Sheep!$N$252                               )&gt;(RJ$44-RK$44),(RJ$44                                  -Sheep!$N$252                                )&lt;=0),"Born","")
&amp;                   IF(AND((RJ$44-Sheep!$R$355-Sheep!$N$252                                )&gt;(RJ$44-RK$44),(RJ$44-Sheep!$R$355-Sheep!$N$252                                )&lt;=0),"WeanStd","")
&amp;                   IF(AND((RJ$44-Sheep!$R$356-Sheep!$N$252                                )&gt;(RJ$44-RK$44),(RJ$44-Sheep!$R$356-Sheep!$N$252                                )&lt;=0),"WeanAlt1","")
&amp;                   IF(AND((RJ$44-Sheep!$R$357-Sheep!$N$252                                )&gt;(RJ$44-RK$44),(RJ$44-Sheep!$R$357-Sheep!$N$252                                )&lt;=0),"WeanAlt2","")
&amp;IFERROR(IF(AND((RJ$44-RJ46                                                                                     )&gt;(RJ$44-RK$44),(RJ$44-RJ46                                                                                     )&lt;=0),"Join-"    &amp;RJ45,""),"")
&amp;IFERROR(IF(AND((RJ$44-RJ46-INDEX(Sheep!$V$362:$V$369,RJ45,1))&gt;(RJ$44-RK$44),(RJ$44-RJ46-INDEX(Sheep!$V$362:$V$369,RJ45,1))&lt;=0),"Scan-"  &amp;RJ45,""),"")
&amp;IFERROR(IF(AND((RJ$44-RJ46-150                                                                            )&gt;(RJ$44-RK$44),(RJ$44-RJ46-150                                                                             )&lt;=0),"Birth-" &amp;RJ45,""),"")
&amp;IFERROR(IF(AND((RJ$44-RJ46-150-Sheep!$R$355                                           )&gt;(RJ$44-RK$44),(RJ$44-RJ46-150-Sheep!$R$355                                            )&lt;=0),"Wean-"&amp;RJ45,""),"")
&amp;IFERROR(IF(AND((RJ$44-RJ46-150-Sheep!$R$356                                           )&gt;(RJ$44-RK$44),(RJ$44-RJ46-150-Sheep!$R$356                                            )&lt;=0),"Alt1-"   &amp;RJ45,""),"")
&amp;IFERROR(IF(AND((RJ$44-RJ46-150-Sheep!$R$357                                           )&gt;(RJ$44-RK$44),(RJ$44-RJ46-150-Sheep!$R$357                                            )&lt;=0),"Alt2-"   &amp;RJ45,""),"")</f>
        <v/>
      </c>
      <c r="RK47" s="267" t="str">
        <f xml:space="preserve">                    IF(AND((RK$44                                  -Sheep!$N$252                               )&gt;(RK$44-RL$44),(RK$44                                  -Sheep!$N$252                                )&lt;=0),"Born","")
&amp;                   IF(AND((RK$44-Sheep!$R$355-Sheep!$N$252                                )&gt;(RK$44-RL$44),(RK$44-Sheep!$R$355-Sheep!$N$252                                )&lt;=0),"WeanStd","")
&amp;                   IF(AND((RK$44-Sheep!$R$356-Sheep!$N$252                                )&gt;(RK$44-RL$44),(RK$44-Sheep!$R$356-Sheep!$N$252                                )&lt;=0),"WeanAlt1","")
&amp;                   IF(AND((RK$44-Sheep!$R$357-Sheep!$N$252                                )&gt;(RK$44-RL$44),(RK$44-Sheep!$R$357-Sheep!$N$252                                )&lt;=0),"WeanAlt2","")
&amp;IFERROR(IF(AND((RK$44-RK46                                                                                     )&gt;(RK$44-RL$44),(RK$44-RK46                                                                                     )&lt;=0),"Join-"    &amp;RK45,""),"")
&amp;IFERROR(IF(AND((RK$44-RK46-INDEX(Sheep!$V$362:$V$369,RK45,1))&gt;(RK$44-RL$44),(RK$44-RK46-INDEX(Sheep!$V$362:$V$369,RK45,1))&lt;=0),"Scan-"  &amp;RK45,""),"")
&amp;IFERROR(IF(AND((RK$44-RK46-150                                                                            )&gt;(RK$44-RL$44),(RK$44-RK46-150                                                                             )&lt;=0),"Birth-" &amp;RK45,""),"")
&amp;IFERROR(IF(AND((RK$44-RK46-150-Sheep!$R$355                                           )&gt;(RK$44-RL$44),(RK$44-RK46-150-Sheep!$R$355                                            )&lt;=0),"Wean-"&amp;RK45,""),"")
&amp;IFERROR(IF(AND((RK$44-RK46-150-Sheep!$R$356                                           )&gt;(RK$44-RL$44),(RK$44-RK46-150-Sheep!$R$356                                            )&lt;=0),"Alt1-"   &amp;RK45,""),"")
&amp;IFERROR(IF(AND((RK$44-RK46-150-Sheep!$R$357                                           )&gt;(RK$44-RL$44),(RK$44-RK46-150-Sheep!$R$357                                            )&lt;=0),"Alt2-"   &amp;RK45,""),"")</f>
        <v/>
      </c>
      <c r="RL47" s="267" t="str">
        <f xml:space="preserve">                    IF(AND((RL$44                                  -Sheep!$N$252                               )&gt;(RL$44-RM$44),(RL$44                                  -Sheep!$N$252                                )&lt;=0),"Born","")
&amp;                   IF(AND((RL$44-Sheep!$R$355-Sheep!$N$252                                )&gt;(RL$44-RM$44),(RL$44-Sheep!$R$355-Sheep!$N$252                                )&lt;=0),"WeanStd","")
&amp;                   IF(AND((RL$44-Sheep!$R$356-Sheep!$N$252                                )&gt;(RL$44-RM$44),(RL$44-Sheep!$R$356-Sheep!$N$252                                )&lt;=0),"WeanAlt1","")
&amp;                   IF(AND((RL$44-Sheep!$R$357-Sheep!$N$252                                )&gt;(RL$44-RM$44),(RL$44-Sheep!$R$357-Sheep!$N$252                                )&lt;=0),"WeanAlt2","")
&amp;IFERROR(IF(AND((RL$44-RL46                                                                                     )&gt;(RL$44-RM$44),(RL$44-RL46                                                                                     )&lt;=0),"Join-"    &amp;RL45,""),"")
&amp;IFERROR(IF(AND((RL$44-RL46-INDEX(Sheep!$V$362:$V$369,RL45,1))&gt;(RL$44-RM$44),(RL$44-RL46-INDEX(Sheep!$V$362:$V$369,RL45,1))&lt;=0),"Scan-"  &amp;RL45,""),"")
&amp;IFERROR(IF(AND((RL$44-RL46-150                                                                            )&gt;(RL$44-RM$44),(RL$44-RL46-150                                                                             )&lt;=0),"Birth-" &amp;RL45,""),"")
&amp;IFERROR(IF(AND((RL$44-RL46-150-Sheep!$R$355                                           )&gt;(RL$44-RM$44),(RL$44-RL46-150-Sheep!$R$355                                            )&lt;=0),"Wean-"&amp;RL45,""),"")
&amp;IFERROR(IF(AND((RL$44-RL46-150-Sheep!$R$356                                           )&gt;(RL$44-RM$44),(RL$44-RL46-150-Sheep!$R$356                                            )&lt;=0),"Alt1-"   &amp;RL45,""),"")
&amp;IFERROR(IF(AND((RL$44-RL46-150-Sheep!$R$357                                           )&gt;(RL$44-RM$44),(RL$44-RL46-150-Sheep!$R$357                                            )&lt;=0),"Alt2-"   &amp;RL45,""),"")</f>
        <v/>
      </c>
      <c r="RM47" s="267" t="str">
        <f xml:space="preserve">                    IF(AND((RM$44                                  -Sheep!$N$252                               )&gt;(RM$44-RN$44),(RM$44                                  -Sheep!$N$252                                )&lt;=0),"Born","")
&amp;                   IF(AND((RM$44-Sheep!$R$355-Sheep!$N$252                                )&gt;(RM$44-RN$44),(RM$44-Sheep!$R$355-Sheep!$N$252                                )&lt;=0),"WeanStd","")
&amp;                   IF(AND((RM$44-Sheep!$R$356-Sheep!$N$252                                )&gt;(RM$44-RN$44),(RM$44-Sheep!$R$356-Sheep!$N$252                                )&lt;=0),"WeanAlt1","")
&amp;                   IF(AND((RM$44-Sheep!$R$357-Sheep!$N$252                                )&gt;(RM$44-RN$44),(RM$44-Sheep!$R$357-Sheep!$N$252                                )&lt;=0),"WeanAlt2","")
&amp;IFERROR(IF(AND((RM$44-RM46                                                                                     )&gt;(RM$44-RN$44),(RM$44-RM46                                                                                     )&lt;=0),"Join-"    &amp;RM45,""),"")
&amp;IFERROR(IF(AND((RM$44-RM46-INDEX(Sheep!$V$362:$V$369,RM45,1))&gt;(RM$44-RN$44),(RM$44-RM46-INDEX(Sheep!$V$362:$V$369,RM45,1))&lt;=0),"Scan-"  &amp;RM45,""),"")
&amp;IFERROR(IF(AND((RM$44-RM46-150                                                                            )&gt;(RM$44-RN$44),(RM$44-RM46-150                                                                             )&lt;=0),"Birth-" &amp;RM45,""),"")
&amp;IFERROR(IF(AND((RM$44-RM46-150-Sheep!$R$355                                           )&gt;(RM$44-RN$44),(RM$44-RM46-150-Sheep!$R$355                                            )&lt;=0),"Wean-"&amp;RM45,""),"")
&amp;IFERROR(IF(AND((RM$44-RM46-150-Sheep!$R$356                                           )&gt;(RM$44-RN$44),(RM$44-RM46-150-Sheep!$R$356                                            )&lt;=0),"Alt1-"   &amp;RM45,""),"")
&amp;IFERROR(IF(AND((RM$44-RM46-150-Sheep!$R$357                                           )&gt;(RM$44-RN$44),(RM$44-RM46-150-Sheep!$R$357                                            )&lt;=0),"Alt2-"   &amp;RM45,""),"")</f>
        <v/>
      </c>
      <c r="RN47" s="267" t="str">
        <f xml:space="preserve">                    IF(AND((RN$44                                  -Sheep!$N$252                               )&gt;(RN$44-RO$44),(RN$44                                  -Sheep!$N$252                                )&lt;=0),"Born","")
&amp;                   IF(AND((RN$44-Sheep!$R$355-Sheep!$N$252                                )&gt;(RN$44-RO$44),(RN$44-Sheep!$R$355-Sheep!$N$252                                )&lt;=0),"WeanStd","")
&amp;                   IF(AND((RN$44-Sheep!$R$356-Sheep!$N$252                                )&gt;(RN$44-RO$44),(RN$44-Sheep!$R$356-Sheep!$N$252                                )&lt;=0),"WeanAlt1","")
&amp;                   IF(AND((RN$44-Sheep!$R$357-Sheep!$N$252                                )&gt;(RN$44-RO$44),(RN$44-Sheep!$R$357-Sheep!$N$252                                )&lt;=0),"WeanAlt2","")
&amp;IFERROR(IF(AND((RN$44-RN46                                                                                     )&gt;(RN$44-RO$44),(RN$44-RN46                                                                                     )&lt;=0),"Join-"    &amp;RN45,""),"")
&amp;IFERROR(IF(AND((RN$44-RN46-INDEX(Sheep!$V$362:$V$369,RN45,1))&gt;(RN$44-RO$44),(RN$44-RN46-INDEX(Sheep!$V$362:$V$369,RN45,1))&lt;=0),"Scan-"  &amp;RN45,""),"")
&amp;IFERROR(IF(AND((RN$44-RN46-150                                                                            )&gt;(RN$44-RO$44),(RN$44-RN46-150                                                                             )&lt;=0),"Birth-" &amp;RN45,""),"")
&amp;IFERROR(IF(AND((RN$44-RN46-150-Sheep!$R$355                                           )&gt;(RN$44-RO$44),(RN$44-RN46-150-Sheep!$R$355                                            )&lt;=0),"Wean-"&amp;RN45,""),"")
&amp;IFERROR(IF(AND((RN$44-RN46-150-Sheep!$R$356                                           )&gt;(RN$44-RO$44),(RN$44-RN46-150-Sheep!$R$356                                            )&lt;=0),"Alt1-"   &amp;RN45,""),"")
&amp;IFERROR(IF(AND((RN$44-RN46-150-Sheep!$R$357                                           )&gt;(RN$44-RO$44),(RN$44-RN46-150-Sheep!$R$357                                            )&lt;=0),"Alt2-"   &amp;RN45,""),"")</f>
        <v/>
      </c>
      <c r="RO47" s="267" t="str">
        <f xml:space="preserve">                    IF(AND((RO$44                                  -Sheep!$N$252                               )&gt;(RO$44-RP$44),(RO$44                                  -Sheep!$N$252                                )&lt;=0),"Born","")
&amp;                   IF(AND((RO$44-Sheep!$R$355-Sheep!$N$252                                )&gt;(RO$44-RP$44),(RO$44-Sheep!$R$355-Sheep!$N$252                                )&lt;=0),"WeanStd","")
&amp;                   IF(AND((RO$44-Sheep!$R$356-Sheep!$N$252                                )&gt;(RO$44-RP$44),(RO$44-Sheep!$R$356-Sheep!$N$252                                )&lt;=0),"WeanAlt1","")
&amp;                   IF(AND((RO$44-Sheep!$R$357-Sheep!$N$252                                )&gt;(RO$44-RP$44),(RO$44-Sheep!$R$357-Sheep!$N$252                                )&lt;=0),"WeanAlt2","")
&amp;IFERROR(IF(AND((RO$44-RO46                                                                                     )&gt;(RO$44-RP$44),(RO$44-RO46                                                                                     )&lt;=0),"Join-"    &amp;RO45,""),"")
&amp;IFERROR(IF(AND((RO$44-RO46-INDEX(Sheep!$V$362:$V$369,RO45,1))&gt;(RO$44-RP$44),(RO$44-RO46-INDEX(Sheep!$V$362:$V$369,RO45,1))&lt;=0),"Scan-"  &amp;RO45,""),"")
&amp;IFERROR(IF(AND((RO$44-RO46-150                                                                            )&gt;(RO$44-RP$44),(RO$44-RO46-150                                                                             )&lt;=0),"Birth-" &amp;RO45,""),"")
&amp;IFERROR(IF(AND((RO$44-RO46-150-Sheep!$R$355                                           )&gt;(RO$44-RP$44),(RO$44-RO46-150-Sheep!$R$355                                            )&lt;=0),"Wean-"&amp;RO45,""),"")
&amp;IFERROR(IF(AND((RO$44-RO46-150-Sheep!$R$356                                           )&gt;(RO$44-RP$44),(RO$44-RO46-150-Sheep!$R$356                                            )&lt;=0),"Alt1-"   &amp;RO45,""),"")
&amp;IFERROR(IF(AND((RO$44-RO46-150-Sheep!$R$357                                           )&gt;(RO$44-RP$44),(RO$44-RO46-150-Sheep!$R$357                                            )&lt;=0),"Alt2-"   &amp;RO45,""),"")</f>
        <v/>
      </c>
      <c r="RP47" s="267" t="str">
        <f xml:space="preserve">                    IF(AND((RP$44                                  -Sheep!$N$252                               )&gt;(RP$44-RQ$44),(RP$44                                  -Sheep!$N$252                                )&lt;=0),"Born","")
&amp;                   IF(AND((RP$44-Sheep!$R$355-Sheep!$N$252                                )&gt;(RP$44-RQ$44),(RP$44-Sheep!$R$355-Sheep!$N$252                                )&lt;=0),"WeanStd","")
&amp;                   IF(AND((RP$44-Sheep!$R$356-Sheep!$N$252                                )&gt;(RP$44-RQ$44),(RP$44-Sheep!$R$356-Sheep!$N$252                                )&lt;=0),"WeanAlt1","")
&amp;                   IF(AND((RP$44-Sheep!$R$357-Sheep!$N$252                                )&gt;(RP$44-RQ$44),(RP$44-Sheep!$R$357-Sheep!$N$252                                )&lt;=0),"WeanAlt2","")
&amp;IFERROR(IF(AND((RP$44-RP46                                                                                     )&gt;(RP$44-RQ$44),(RP$44-RP46                                                                                     )&lt;=0),"Join-"    &amp;RP45,""),"")
&amp;IFERROR(IF(AND((RP$44-RP46-INDEX(Sheep!$V$362:$V$369,RP45,1))&gt;(RP$44-RQ$44),(RP$44-RP46-INDEX(Sheep!$V$362:$V$369,RP45,1))&lt;=0),"Scan-"  &amp;RP45,""),"")
&amp;IFERROR(IF(AND((RP$44-RP46-150                                                                            )&gt;(RP$44-RQ$44),(RP$44-RP46-150                                                                             )&lt;=0),"Birth-" &amp;RP45,""),"")
&amp;IFERROR(IF(AND((RP$44-RP46-150-Sheep!$R$355                                           )&gt;(RP$44-RQ$44),(RP$44-RP46-150-Sheep!$R$355                                            )&lt;=0),"Wean-"&amp;RP45,""),"")
&amp;IFERROR(IF(AND((RP$44-RP46-150-Sheep!$R$356                                           )&gt;(RP$44-RQ$44),(RP$44-RP46-150-Sheep!$R$356                                            )&lt;=0),"Alt1-"   &amp;RP45,""),"")
&amp;IFERROR(IF(AND((RP$44-RP46-150-Sheep!$R$357                                           )&gt;(RP$44-RQ$44),(RP$44-RP46-150-Sheep!$R$357                                            )&lt;=0),"Alt2-"   &amp;RP45,""),"")</f>
        <v/>
      </c>
      <c r="RQ47" s="267" t="str">
        <f xml:space="preserve">                    IF(AND((RQ$44                                  -Sheep!$N$252                               )&gt;(RQ$44-RR$44),(RQ$44                                  -Sheep!$N$252                                )&lt;=0),"Born","")
&amp;                   IF(AND((RQ$44-Sheep!$R$355-Sheep!$N$252                                )&gt;(RQ$44-RR$44),(RQ$44-Sheep!$R$355-Sheep!$N$252                                )&lt;=0),"WeanStd","")
&amp;                   IF(AND((RQ$44-Sheep!$R$356-Sheep!$N$252                                )&gt;(RQ$44-RR$44),(RQ$44-Sheep!$R$356-Sheep!$N$252                                )&lt;=0),"WeanAlt1","")
&amp;                   IF(AND((RQ$44-Sheep!$R$357-Sheep!$N$252                                )&gt;(RQ$44-RR$44),(RQ$44-Sheep!$R$357-Sheep!$N$252                                )&lt;=0),"WeanAlt2","")
&amp;IFERROR(IF(AND((RQ$44-RQ46                                                                                     )&gt;(RQ$44-RR$44),(RQ$44-RQ46                                                                                     )&lt;=0),"Join-"    &amp;RQ45,""),"")
&amp;IFERROR(IF(AND((RQ$44-RQ46-INDEX(Sheep!$V$362:$V$369,RQ45,1))&gt;(RQ$44-RR$44),(RQ$44-RQ46-INDEX(Sheep!$V$362:$V$369,RQ45,1))&lt;=0),"Scan-"  &amp;RQ45,""),"")
&amp;IFERROR(IF(AND((RQ$44-RQ46-150                                                                            )&gt;(RQ$44-RR$44),(RQ$44-RQ46-150                                                                             )&lt;=0),"Birth-" &amp;RQ45,""),"")
&amp;IFERROR(IF(AND((RQ$44-RQ46-150-Sheep!$R$355                                           )&gt;(RQ$44-RR$44),(RQ$44-RQ46-150-Sheep!$R$355                                            )&lt;=0),"Wean-"&amp;RQ45,""),"")
&amp;IFERROR(IF(AND((RQ$44-RQ46-150-Sheep!$R$356                                           )&gt;(RQ$44-RR$44),(RQ$44-RQ46-150-Sheep!$R$356                                            )&lt;=0),"Alt1-"   &amp;RQ45,""),"")
&amp;IFERROR(IF(AND((RQ$44-RQ46-150-Sheep!$R$357                                           )&gt;(RQ$44-RR$44),(RQ$44-RQ46-150-Sheep!$R$357                                            )&lt;=0),"Alt2-"   &amp;RQ45,""),"")</f>
        <v/>
      </c>
      <c r="RR47" s="267" t="str">
        <f xml:space="preserve">                    IF(AND((RR$44                                  -Sheep!$N$252                               )&gt;(RR$44-RS$44),(RR$44                                  -Sheep!$N$252                                )&lt;=0),"Born","")
&amp;                   IF(AND((RR$44-Sheep!$R$355-Sheep!$N$252                                )&gt;(RR$44-RS$44),(RR$44-Sheep!$R$355-Sheep!$N$252                                )&lt;=0),"WeanStd","")
&amp;                   IF(AND((RR$44-Sheep!$R$356-Sheep!$N$252                                )&gt;(RR$44-RS$44),(RR$44-Sheep!$R$356-Sheep!$N$252                                )&lt;=0),"WeanAlt1","")
&amp;                   IF(AND((RR$44-Sheep!$R$357-Sheep!$N$252                                )&gt;(RR$44-RS$44),(RR$44-Sheep!$R$357-Sheep!$N$252                                )&lt;=0),"WeanAlt2","")
&amp;IFERROR(IF(AND((RR$44-RR46                                                                                     )&gt;(RR$44-RS$44),(RR$44-RR46                                                                                     )&lt;=0),"Join-"    &amp;RR45,""),"")
&amp;IFERROR(IF(AND((RR$44-RR46-INDEX(Sheep!$V$362:$V$369,RR45,1))&gt;(RR$44-RS$44),(RR$44-RR46-INDEX(Sheep!$V$362:$V$369,RR45,1))&lt;=0),"Scan-"  &amp;RR45,""),"")
&amp;IFERROR(IF(AND((RR$44-RR46-150                                                                            )&gt;(RR$44-RS$44),(RR$44-RR46-150                                                                             )&lt;=0),"Birth-" &amp;RR45,""),"")
&amp;IFERROR(IF(AND((RR$44-RR46-150-Sheep!$R$355                                           )&gt;(RR$44-RS$44),(RR$44-RR46-150-Sheep!$R$355                                            )&lt;=0),"Wean-"&amp;RR45,""),"")
&amp;IFERROR(IF(AND((RR$44-RR46-150-Sheep!$R$356                                           )&gt;(RR$44-RS$44),(RR$44-RR46-150-Sheep!$R$356                                            )&lt;=0),"Alt1-"   &amp;RR45,""),"")
&amp;IFERROR(IF(AND((RR$44-RR46-150-Sheep!$R$357                                           )&gt;(RR$44-RS$44),(RR$44-RR46-150-Sheep!$R$357                                            )&lt;=0),"Alt2-"   &amp;RR45,""),"")</f>
        <v/>
      </c>
      <c r="RS47" s="267" t="str">
        <f xml:space="preserve">                    IF(AND((RS$44                                  -Sheep!$N$252                               )&gt;(RS$44-RT$44),(RS$44                                  -Sheep!$N$252                                )&lt;=0),"Born","")
&amp;                   IF(AND((RS$44-Sheep!$R$355-Sheep!$N$252                                )&gt;(RS$44-RT$44),(RS$44-Sheep!$R$355-Sheep!$N$252                                )&lt;=0),"WeanStd","")
&amp;                   IF(AND((RS$44-Sheep!$R$356-Sheep!$N$252                                )&gt;(RS$44-RT$44),(RS$44-Sheep!$R$356-Sheep!$N$252                                )&lt;=0),"WeanAlt1","")
&amp;                   IF(AND((RS$44-Sheep!$R$357-Sheep!$N$252                                )&gt;(RS$44-RT$44),(RS$44-Sheep!$R$357-Sheep!$N$252                                )&lt;=0),"WeanAlt2","")
&amp;IFERROR(IF(AND((RS$44-RS46                                                                                     )&gt;(RS$44-RT$44),(RS$44-RS46                                                                                     )&lt;=0),"Join-"    &amp;RS45,""),"")
&amp;IFERROR(IF(AND((RS$44-RS46-INDEX(Sheep!$V$362:$V$369,RS45,1))&gt;(RS$44-RT$44),(RS$44-RS46-INDEX(Sheep!$V$362:$V$369,RS45,1))&lt;=0),"Scan-"  &amp;RS45,""),"")
&amp;IFERROR(IF(AND((RS$44-RS46-150                                                                            )&gt;(RS$44-RT$44),(RS$44-RS46-150                                                                             )&lt;=0),"Birth-" &amp;RS45,""),"")
&amp;IFERROR(IF(AND((RS$44-RS46-150-Sheep!$R$355                                           )&gt;(RS$44-RT$44),(RS$44-RS46-150-Sheep!$R$355                                            )&lt;=0),"Wean-"&amp;RS45,""),"")
&amp;IFERROR(IF(AND((RS$44-RS46-150-Sheep!$R$356                                           )&gt;(RS$44-RT$44),(RS$44-RS46-150-Sheep!$R$356                                            )&lt;=0),"Alt1-"   &amp;RS45,""),"")
&amp;IFERROR(IF(AND((RS$44-RS46-150-Sheep!$R$357                                           )&gt;(RS$44-RT$44),(RS$44-RS46-150-Sheep!$R$357                                            )&lt;=0),"Alt2-"   &amp;RS45,""),"")</f>
        <v/>
      </c>
      <c r="RT47" s="267" t="str">
        <f xml:space="preserve">                    IF(AND((RT$44                                  -Sheep!$N$252                               )&gt;(RT$44-RU$44),(RT$44                                  -Sheep!$N$252                                )&lt;=0),"Born","")
&amp;                   IF(AND((RT$44-Sheep!$R$355-Sheep!$N$252                                )&gt;(RT$44-RU$44),(RT$44-Sheep!$R$355-Sheep!$N$252                                )&lt;=0),"WeanStd","")
&amp;                   IF(AND((RT$44-Sheep!$R$356-Sheep!$N$252                                )&gt;(RT$44-RU$44),(RT$44-Sheep!$R$356-Sheep!$N$252                                )&lt;=0),"WeanAlt1","")
&amp;                   IF(AND((RT$44-Sheep!$R$357-Sheep!$N$252                                )&gt;(RT$44-RU$44),(RT$44-Sheep!$R$357-Sheep!$N$252                                )&lt;=0),"WeanAlt2","")
&amp;IFERROR(IF(AND((RT$44-RT46                                                                                     )&gt;(RT$44-RU$44),(RT$44-RT46                                                                                     )&lt;=0),"Join-"    &amp;RT45,""),"")
&amp;IFERROR(IF(AND((RT$44-RT46-INDEX(Sheep!$V$362:$V$369,RT45,1))&gt;(RT$44-RU$44),(RT$44-RT46-INDEX(Sheep!$V$362:$V$369,RT45,1))&lt;=0),"Scan-"  &amp;RT45,""),"")
&amp;IFERROR(IF(AND((RT$44-RT46-150                                                                            )&gt;(RT$44-RU$44),(RT$44-RT46-150                                                                             )&lt;=0),"Birth-" &amp;RT45,""),"")
&amp;IFERROR(IF(AND((RT$44-RT46-150-Sheep!$R$355                                           )&gt;(RT$44-RU$44),(RT$44-RT46-150-Sheep!$R$355                                            )&lt;=0),"Wean-"&amp;RT45,""),"")
&amp;IFERROR(IF(AND((RT$44-RT46-150-Sheep!$R$356                                           )&gt;(RT$44-RU$44),(RT$44-RT46-150-Sheep!$R$356                                            )&lt;=0),"Alt1-"   &amp;RT45,""),"")
&amp;IFERROR(IF(AND((RT$44-RT46-150-Sheep!$R$357                                           )&gt;(RT$44-RU$44),(RT$44-RT46-150-Sheep!$R$357                                            )&lt;=0),"Alt2-"   &amp;RT45,""),"")</f>
        <v/>
      </c>
      <c r="RU47" s="267" t="str">
        <f xml:space="preserve">                    IF(AND((RU$44                                  -Sheep!$N$252                               )&gt;(RU$44-RV$44),(RU$44                                  -Sheep!$N$252                                )&lt;=0),"Born","")
&amp;                   IF(AND((RU$44-Sheep!$R$355-Sheep!$N$252                                )&gt;(RU$44-RV$44),(RU$44-Sheep!$R$355-Sheep!$N$252                                )&lt;=0),"WeanStd","")
&amp;                   IF(AND((RU$44-Sheep!$R$356-Sheep!$N$252                                )&gt;(RU$44-RV$44),(RU$44-Sheep!$R$356-Sheep!$N$252                                )&lt;=0),"WeanAlt1","")
&amp;                   IF(AND((RU$44-Sheep!$R$357-Sheep!$N$252                                )&gt;(RU$44-RV$44),(RU$44-Sheep!$R$357-Sheep!$N$252                                )&lt;=0),"WeanAlt2","")
&amp;IFERROR(IF(AND((RU$44-RU46                                                                                     )&gt;(RU$44-RV$44),(RU$44-RU46                                                                                     )&lt;=0),"Join-"    &amp;RU45,""),"")
&amp;IFERROR(IF(AND((RU$44-RU46-INDEX(Sheep!$V$362:$V$369,RU45,1))&gt;(RU$44-RV$44),(RU$44-RU46-INDEX(Sheep!$V$362:$V$369,RU45,1))&lt;=0),"Scan-"  &amp;RU45,""),"")
&amp;IFERROR(IF(AND((RU$44-RU46-150                                                                            )&gt;(RU$44-RV$44),(RU$44-RU46-150                                                                             )&lt;=0),"Birth-" &amp;RU45,""),"")
&amp;IFERROR(IF(AND((RU$44-RU46-150-Sheep!$R$355                                           )&gt;(RU$44-RV$44),(RU$44-RU46-150-Sheep!$R$355                                            )&lt;=0),"Wean-"&amp;RU45,""),"")
&amp;IFERROR(IF(AND((RU$44-RU46-150-Sheep!$R$356                                           )&gt;(RU$44-RV$44),(RU$44-RU46-150-Sheep!$R$356                                            )&lt;=0),"Alt1-"   &amp;RU45,""),"")
&amp;IFERROR(IF(AND((RU$44-RU46-150-Sheep!$R$357                                           )&gt;(RU$44-RV$44),(RU$44-RU46-150-Sheep!$R$357                                            )&lt;=0),"Alt2-"   &amp;RU45,""),"")</f>
        <v/>
      </c>
      <c r="RV47" s="267" t="str">
        <f xml:space="preserve">                    IF(AND((RV$44                                  -Sheep!$N$252                               )&gt;(RV$44-RW$44),(RV$44                                  -Sheep!$N$252                                )&lt;=0),"Born","")
&amp;                   IF(AND((RV$44-Sheep!$R$355-Sheep!$N$252                                )&gt;(RV$44-RW$44),(RV$44-Sheep!$R$355-Sheep!$N$252                                )&lt;=0),"WeanStd","")
&amp;                   IF(AND((RV$44-Sheep!$R$356-Sheep!$N$252                                )&gt;(RV$44-RW$44),(RV$44-Sheep!$R$356-Sheep!$N$252                                )&lt;=0),"WeanAlt1","")
&amp;                   IF(AND((RV$44-Sheep!$R$357-Sheep!$N$252                                )&gt;(RV$44-RW$44),(RV$44-Sheep!$R$357-Sheep!$N$252                                )&lt;=0),"WeanAlt2","")
&amp;IFERROR(IF(AND((RV$44-RV46                                                                                     )&gt;(RV$44-RW$44),(RV$44-RV46                                                                                     )&lt;=0),"Join-"    &amp;RV45,""),"")
&amp;IFERROR(IF(AND((RV$44-RV46-INDEX(Sheep!$V$362:$V$369,RV45,1))&gt;(RV$44-RW$44),(RV$44-RV46-INDEX(Sheep!$V$362:$V$369,RV45,1))&lt;=0),"Scan-"  &amp;RV45,""),"")
&amp;IFERROR(IF(AND((RV$44-RV46-150                                                                            )&gt;(RV$44-RW$44),(RV$44-RV46-150                                                                             )&lt;=0),"Birth-" &amp;RV45,""),"")
&amp;IFERROR(IF(AND((RV$44-RV46-150-Sheep!$R$355                                           )&gt;(RV$44-RW$44),(RV$44-RV46-150-Sheep!$R$355                                            )&lt;=0),"Wean-"&amp;RV45,""),"")
&amp;IFERROR(IF(AND((RV$44-RV46-150-Sheep!$R$356                                           )&gt;(RV$44-RW$44),(RV$44-RV46-150-Sheep!$R$356                                            )&lt;=0),"Alt1-"   &amp;RV45,""),"")
&amp;IFERROR(IF(AND((RV$44-RV46-150-Sheep!$R$357                                           )&gt;(RV$44-RW$44),(RV$44-RV46-150-Sheep!$R$357                                            )&lt;=0),"Alt2-"   &amp;RV45,""),"")</f>
        <v/>
      </c>
      <c r="RW47" s="267" t="str">
        <f xml:space="preserve">                    IF(AND((RW$44                                  -Sheep!$N$252                               )&gt;(RW$44-RX$44),(RW$44                                  -Sheep!$N$252                                )&lt;=0),"Born","")
&amp;                   IF(AND((RW$44-Sheep!$R$355-Sheep!$N$252                                )&gt;(RW$44-RX$44),(RW$44-Sheep!$R$355-Sheep!$N$252                                )&lt;=0),"WeanStd","")
&amp;                   IF(AND((RW$44-Sheep!$R$356-Sheep!$N$252                                )&gt;(RW$44-RX$44),(RW$44-Sheep!$R$356-Sheep!$N$252                                )&lt;=0),"WeanAlt1","")
&amp;                   IF(AND((RW$44-Sheep!$R$357-Sheep!$N$252                                )&gt;(RW$44-RX$44),(RW$44-Sheep!$R$357-Sheep!$N$252                                )&lt;=0),"WeanAlt2","")
&amp;IFERROR(IF(AND((RW$44-RW46                                                                                     )&gt;(RW$44-RX$44),(RW$44-RW46                                                                                     )&lt;=0),"Join-"    &amp;RW45,""),"")
&amp;IFERROR(IF(AND((RW$44-RW46-INDEX(Sheep!$V$362:$V$369,RW45,1))&gt;(RW$44-RX$44),(RW$44-RW46-INDEX(Sheep!$V$362:$V$369,RW45,1))&lt;=0),"Scan-"  &amp;RW45,""),"")
&amp;IFERROR(IF(AND((RW$44-RW46-150                                                                            )&gt;(RW$44-RX$44),(RW$44-RW46-150                                                                             )&lt;=0),"Birth-" &amp;RW45,""),"")
&amp;IFERROR(IF(AND((RW$44-RW46-150-Sheep!$R$355                                           )&gt;(RW$44-RX$44),(RW$44-RW46-150-Sheep!$R$355                                            )&lt;=0),"Wean-"&amp;RW45,""),"")
&amp;IFERROR(IF(AND((RW$44-RW46-150-Sheep!$R$356                                           )&gt;(RW$44-RX$44),(RW$44-RW46-150-Sheep!$R$356                                            )&lt;=0),"Alt1-"   &amp;RW45,""),"")
&amp;IFERROR(IF(AND((RW$44-RW46-150-Sheep!$R$357                                           )&gt;(RW$44-RX$44),(RW$44-RW46-150-Sheep!$R$357                                            )&lt;=0),"Alt2-"   &amp;RW45,""),"")</f>
        <v/>
      </c>
      <c r="RX47" s="267" t="str">
        <f xml:space="preserve">                    IF(AND((RX$44                                  -Sheep!$N$252                               )&gt;(RX$44-RY$44),(RX$44                                  -Sheep!$N$252                                )&lt;=0),"Born","")
&amp;                   IF(AND((RX$44-Sheep!$R$355-Sheep!$N$252                                )&gt;(RX$44-RY$44),(RX$44-Sheep!$R$355-Sheep!$N$252                                )&lt;=0),"WeanStd","")
&amp;                   IF(AND((RX$44-Sheep!$R$356-Sheep!$N$252                                )&gt;(RX$44-RY$44),(RX$44-Sheep!$R$356-Sheep!$N$252                                )&lt;=0),"WeanAlt1","")
&amp;                   IF(AND((RX$44-Sheep!$R$357-Sheep!$N$252                                )&gt;(RX$44-RY$44),(RX$44-Sheep!$R$357-Sheep!$N$252                                )&lt;=0),"WeanAlt2","")
&amp;IFERROR(IF(AND((RX$44-RX46                                                                                     )&gt;(RX$44-RY$44),(RX$44-RX46                                                                                     )&lt;=0),"Join-"    &amp;RX45,""),"")
&amp;IFERROR(IF(AND((RX$44-RX46-INDEX(Sheep!$V$362:$V$369,RX45,1))&gt;(RX$44-RY$44),(RX$44-RX46-INDEX(Sheep!$V$362:$V$369,RX45,1))&lt;=0),"Scan-"  &amp;RX45,""),"")
&amp;IFERROR(IF(AND((RX$44-RX46-150                                                                            )&gt;(RX$44-RY$44),(RX$44-RX46-150                                                                             )&lt;=0),"Birth-" &amp;RX45,""),"")
&amp;IFERROR(IF(AND((RX$44-RX46-150-Sheep!$R$355                                           )&gt;(RX$44-RY$44),(RX$44-RX46-150-Sheep!$R$355                                            )&lt;=0),"Wean-"&amp;RX45,""),"")
&amp;IFERROR(IF(AND((RX$44-RX46-150-Sheep!$R$356                                           )&gt;(RX$44-RY$44),(RX$44-RX46-150-Sheep!$R$356                                            )&lt;=0),"Alt1-"   &amp;RX45,""),"")
&amp;IFERROR(IF(AND((RX$44-RX46-150-Sheep!$R$357                                           )&gt;(RX$44-RY$44),(RX$44-RX46-150-Sheep!$R$357                                            )&lt;=0),"Alt2-"   &amp;RX45,""),"")</f>
        <v/>
      </c>
      <c r="RY47" s="267" t="str">
        <f xml:space="preserve">                    IF(AND((RY$44                                  -Sheep!$N$252                               )&gt;(RY$44-RZ$44),(RY$44                                  -Sheep!$N$252                                )&lt;=0),"Born","")
&amp;                   IF(AND((RY$44-Sheep!$R$355-Sheep!$N$252                                )&gt;(RY$44-RZ$44),(RY$44-Sheep!$R$355-Sheep!$N$252                                )&lt;=0),"WeanStd","")
&amp;                   IF(AND((RY$44-Sheep!$R$356-Sheep!$N$252                                )&gt;(RY$44-RZ$44),(RY$44-Sheep!$R$356-Sheep!$N$252                                )&lt;=0),"WeanAlt1","")
&amp;                   IF(AND((RY$44-Sheep!$R$357-Sheep!$N$252                                )&gt;(RY$44-RZ$44),(RY$44-Sheep!$R$357-Sheep!$N$252                                )&lt;=0),"WeanAlt2","")
&amp;IFERROR(IF(AND((RY$44-RY46                                                                                     )&gt;(RY$44-RZ$44),(RY$44-RY46                                                                                     )&lt;=0),"Join-"    &amp;RY45,""),"")
&amp;IFERROR(IF(AND((RY$44-RY46-INDEX(Sheep!$V$362:$V$369,RY45,1))&gt;(RY$44-RZ$44),(RY$44-RY46-INDEX(Sheep!$V$362:$V$369,RY45,1))&lt;=0),"Scan-"  &amp;RY45,""),"")
&amp;IFERROR(IF(AND((RY$44-RY46-150                                                                            )&gt;(RY$44-RZ$44),(RY$44-RY46-150                                                                             )&lt;=0),"Birth-" &amp;RY45,""),"")
&amp;IFERROR(IF(AND((RY$44-RY46-150-Sheep!$R$355                                           )&gt;(RY$44-RZ$44),(RY$44-RY46-150-Sheep!$R$355                                            )&lt;=0),"Wean-"&amp;RY45,""),"")
&amp;IFERROR(IF(AND((RY$44-RY46-150-Sheep!$R$356                                           )&gt;(RY$44-RZ$44),(RY$44-RY46-150-Sheep!$R$356                                            )&lt;=0),"Alt1-"   &amp;RY45,""),"")
&amp;IFERROR(IF(AND((RY$44-RY46-150-Sheep!$R$357                                           )&gt;(RY$44-RZ$44),(RY$44-RY46-150-Sheep!$R$357                                            )&lt;=0),"Alt2-"   &amp;RY45,""),"")</f>
        <v/>
      </c>
      <c r="RZ47" s="267" t="str">
        <f xml:space="preserve">                    IF(AND((RZ$44                                  -Sheep!$N$252                               )&gt;(RZ$44-SA$44),(RZ$44                                  -Sheep!$N$252                                )&lt;=0),"Born","")
&amp;                   IF(AND((RZ$44-Sheep!$R$355-Sheep!$N$252                                )&gt;(RZ$44-SA$44),(RZ$44-Sheep!$R$355-Sheep!$N$252                                )&lt;=0),"WeanStd","")
&amp;                   IF(AND((RZ$44-Sheep!$R$356-Sheep!$N$252                                )&gt;(RZ$44-SA$44),(RZ$44-Sheep!$R$356-Sheep!$N$252                                )&lt;=0),"WeanAlt1","")
&amp;                   IF(AND((RZ$44-Sheep!$R$357-Sheep!$N$252                                )&gt;(RZ$44-SA$44),(RZ$44-Sheep!$R$357-Sheep!$N$252                                )&lt;=0),"WeanAlt2","")
&amp;IFERROR(IF(AND((RZ$44-RZ46                                                                                     )&gt;(RZ$44-SA$44),(RZ$44-RZ46                                                                                     )&lt;=0),"Join-"    &amp;RZ45,""),"")
&amp;IFERROR(IF(AND((RZ$44-RZ46-INDEX(Sheep!$V$362:$V$369,RZ45,1))&gt;(RZ$44-SA$44),(RZ$44-RZ46-INDEX(Sheep!$V$362:$V$369,RZ45,1))&lt;=0),"Scan-"  &amp;RZ45,""),"")
&amp;IFERROR(IF(AND((RZ$44-RZ46-150                                                                            )&gt;(RZ$44-SA$44),(RZ$44-RZ46-150                                                                             )&lt;=0),"Birth-" &amp;RZ45,""),"")
&amp;IFERROR(IF(AND((RZ$44-RZ46-150-Sheep!$R$355                                           )&gt;(RZ$44-SA$44),(RZ$44-RZ46-150-Sheep!$R$355                                            )&lt;=0),"Wean-"&amp;RZ45,""),"")
&amp;IFERROR(IF(AND((RZ$44-RZ46-150-Sheep!$R$356                                           )&gt;(RZ$44-SA$44),(RZ$44-RZ46-150-Sheep!$R$356                                            )&lt;=0),"Alt1-"   &amp;RZ45,""),"")
&amp;IFERROR(IF(AND((RZ$44-RZ46-150-Sheep!$R$357                                           )&gt;(RZ$44-SA$44),(RZ$44-RZ46-150-Sheep!$R$357                                            )&lt;=0),"Alt2-"   &amp;RZ45,""),"")</f>
        <v/>
      </c>
      <c r="SA47" s="267" t="str">
        <f xml:space="preserve">                    IF(AND((SA$44                                  -Sheep!$N$252                               )&gt;(SA$44-SB$44),(SA$44                                  -Sheep!$N$252                                )&lt;=0),"Born","")
&amp;                   IF(AND((SA$44-Sheep!$R$355-Sheep!$N$252                                )&gt;(SA$44-SB$44),(SA$44-Sheep!$R$355-Sheep!$N$252                                )&lt;=0),"WeanStd","")
&amp;                   IF(AND((SA$44-Sheep!$R$356-Sheep!$N$252                                )&gt;(SA$44-SB$44),(SA$44-Sheep!$R$356-Sheep!$N$252                                )&lt;=0),"WeanAlt1","")
&amp;                   IF(AND((SA$44-Sheep!$R$357-Sheep!$N$252                                )&gt;(SA$44-SB$44),(SA$44-Sheep!$R$357-Sheep!$N$252                                )&lt;=0),"WeanAlt2","")
&amp;IFERROR(IF(AND((SA$44-SA46                                                                                     )&gt;(SA$44-SB$44),(SA$44-SA46                                                                                     )&lt;=0),"Join-"    &amp;SA45,""),"")
&amp;IFERROR(IF(AND((SA$44-SA46-INDEX(Sheep!$V$362:$V$369,SA45,1))&gt;(SA$44-SB$44),(SA$44-SA46-INDEX(Sheep!$V$362:$V$369,SA45,1))&lt;=0),"Scan-"  &amp;SA45,""),"")
&amp;IFERROR(IF(AND((SA$44-SA46-150                                                                            )&gt;(SA$44-SB$44),(SA$44-SA46-150                                                                             )&lt;=0),"Birth-" &amp;SA45,""),"")
&amp;IFERROR(IF(AND((SA$44-SA46-150-Sheep!$R$355                                           )&gt;(SA$44-SB$44),(SA$44-SA46-150-Sheep!$R$355                                            )&lt;=0),"Wean-"&amp;SA45,""),"")
&amp;IFERROR(IF(AND((SA$44-SA46-150-Sheep!$R$356                                           )&gt;(SA$44-SB$44),(SA$44-SA46-150-Sheep!$R$356                                            )&lt;=0),"Alt1-"   &amp;SA45,""),"")
&amp;IFERROR(IF(AND((SA$44-SA46-150-Sheep!$R$357                                           )&gt;(SA$44-SB$44),(SA$44-SA46-150-Sheep!$R$357                                            )&lt;=0),"Alt2-"   &amp;SA45,""),"")</f>
        <v/>
      </c>
      <c r="SB47" s="267" t="str">
        <f xml:space="preserve">                    IF(AND((SB$44                                  -Sheep!$N$252                               )&gt;(SB$44-SC$44),(SB$44                                  -Sheep!$N$252                                )&lt;=0),"Born","")
&amp;                   IF(AND((SB$44-Sheep!$R$355-Sheep!$N$252                                )&gt;(SB$44-SC$44),(SB$44-Sheep!$R$355-Sheep!$N$252                                )&lt;=0),"WeanStd","")
&amp;                   IF(AND((SB$44-Sheep!$R$356-Sheep!$N$252                                )&gt;(SB$44-SC$44),(SB$44-Sheep!$R$356-Sheep!$N$252                                )&lt;=0),"WeanAlt1","")
&amp;                   IF(AND((SB$44-Sheep!$R$357-Sheep!$N$252                                )&gt;(SB$44-SC$44),(SB$44-Sheep!$R$357-Sheep!$N$252                                )&lt;=0),"WeanAlt2","")
&amp;IFERROR(IF(AND((SB$44-SB46                                                                                     )&gt;(SB$44-SC$44),(SB$44-SB46                                                                                     )&lt;=0),"Join-"    &amp;SB45,""),"")
&amp;IFERROR(IF(AND((SB$44-SB46-INDEX(Sheep!$V$362:$V$369,SB45,1))&gt;(SB$44-SC$44),(SB$44-SB46-INDEX(Sheep!$V$362:$V$369,SB45,1))&lt;=0),"Scan-"  &amp;SB45,""),"")
&amp;IFERROR(IF(AND((SB$44-SB46-150                                                                            )&gt;(SB$44-SC$44),(SB$44-SB46-150                                                                             )&lt;=0),"Birth-" &amp;SB45,""),"")
&amp;IFERROR(IF(AND((SB$44-SB46-150-Sheep!$R$355                                           )&gt;(SB$44-SC$44),(SB$44-SB46-150-Sheep!$R$355                                            )&lt;=0),"Wean-"&amp;SB45,""),"")
&amp;IFERROR(IF(AND((SB$44-SB46-150-Sheep!$R$356                                           )&gt;(SB$44-SC$44),(SB$44-SB46-150-Sheep!$R$356                                            )&lt;=0),"Alt1-"   &amp;SB45,""),"")
&amp;IFERROR(IF(AND((SB$44-SB46-150-Sheep!$R$357                                           )&gt;(SB$44-SC$44),(SB$44-SB46-150-Sheep!$R$357                                            )&lt;=0),"Alt2-"   &amp;SB45,""),"")</f>
        <v/>
      </c>
      <c r="SC47" s="267" t="str">
        <f xml:space="preserve">                    IF(AND((SC$44                                  -Sheep!$N$252                               )&gt;(SC$44-SD$44),(SC$44                                  -Sheep!$N$252                                )&lt;=0),"Born","")
&amp;                   IF(AND((SC$44-Sheep!$R$355-Sheep!$N$252                                )&gt;(SC$44-SD$44),(SC$44-Sheep!$R$355-Sheep!$N$252                                )&lt;=0),"WeanStd","")
&amp;                   IF(AND((SC$44-Sheep!$R$356-Sheep!$N$252                                )&gt;(SC$44-SD$44),(SC$44-Sheep!$R$356-Sheep!$N$252                                )&lt;=0),"WeanAlt1","")
&amp;                   IF(AND((SC$44-Sheep!$R$357-Sheep!$N$252                                )&gt;(SC$44-SD$44),(SC$44-Sheep!$R$357-Sheep!$N$252                                )&lt;=0),"WeanAlt2","")
&amp;IFERROR(IF(AND((SC$44-SC46                                                                                     )&gt;(SC$44-SD$44),(SC$44-SC46                                                                                     )&lt;=0),"Join-"    &amp;SC45,""),"")
&amp;IFERROR(IF(AND((SC$44-SC46-INDEX(Sheep!$V$362:$V$369,SC45,1))&gt;(SC$44-SD$44),(SC$44-SC46-INDEX(Sheep!$V$362:$V$369,SC45,1))&lt;=0),"Scan-"  &amp;SC45,""),"")
&amp;IFERROR(IF(AND((SC$44-SC46-150                                                                            )&gt;(SC$44-SD$44),(SC$44-SC46-150                                                                             )&lt;=0),"Birth-" &amp;SC45,""),"")
&amp;IFERROR(IF(AND((SC$44-SC46-150-Sheep!$R$355                                           )&gt;(SC$44-SD$44),(SC$44-SC46-150-Sheep!$R$355                                            )&lt;=0),"Wean-"&amp;SC45,""),"")
&amp;IFERROR(IF(AND((SC$44-SC46-150-Sheep!$R$356                                           )&gt;(SC$44-SD$44),(SC$44-SC46-150-Sheep!$R$356                                            )&lt;=0),"Alt1-"   &amp;SC45,""),"")
&amp;IFERROR(IF(AND((SC$44-SC46-150-Sheep!$R$357                                           )&gt;(SC$44-SD$44),(SC$44-SC46-150-Sheep!$R$357                                            )&lt;=0),"Alt2-"   &amp;SC45,""),"")</f>
        <v/>
      </c>
      <c r="SD47" s="267" t="str">
        <f xml:space="preserve">                    IF(AND((SD$44                                  -Sheep!$N$252                               )&gt;(SD$44-SE$44),(SD$44                                  -Sheep!$N$252                                )&lt;=0),"Born","")
&amp;                   IF(AND((SD$44-Sheep!$R$355-Sheep!$N$252                                )&gt;(SD$44-SE$44),(SD$44-Sheep!$R$355-Sheep!$N$252                                )&lt;=0),"WeanStd","")
&amp;                   IF(AND((SD$44-Sheep!$R$356-Sheep!$N$252                                )&gt;(SD$44-SE$44),(SD$44-Sheep!$R$356-Sheep!$N$252                                )&lt;=0),"WeanAlt1","")
&amp;                   IF(AND((SD$44-Sheep!$R$357-Sheep!$N$252                                )&gt;(SD$44-SE$44),(SD$44-Sheep!$R$357-Sheep!$N$252                                )&lt;=0),"WeanAlt2","")
&amp;IFERROR(IF(AND((SD$44-SD46                                                                                     )&gt;(SD$44-SE$44),(SD$44-SD46                                                                                     )&lt;=0),"Join-"    &amp;SD45,""),"")
&amp;IFERROR(IF(AND((SD$44-SD46-INDEX(Sheep!$V$362:$V$369,SD45,1))&gt;(SD$44-SE$44),(SD$44-SD46-INDEX(Sheep!$V$362:$V$369,SD45,1))&lt;=0),"Scan-"  &amp;SD45,""),"")
&amp;IFERROR(IF(AND((SD$44-SD46-150                                                                            )&gt;(SD$44-SE$44),(SD$44-SD46-150                                                                             )&lt;=0),"Birth-" &amp;SD45,""),"")
&amp;IFERROR(IF(AND((SD$44-SD46-150-Sheep!$R$355                                           )&gt;(SD$44-SE$44),(SD$44-SD46-150-Sheep!$R$355                                            )&lt;=0),"Wean-"&amp;SD45,""),"")
&amp;IFERROR(IF(AND((SD$44-SD46-150-Sheep!$R$356                                           )&gt;(SD$44-SE$44),(SD$44-SD46-150-Sheep!$R$356                                            )&lt;=0),"Alt1-"   &amp;SD45,""),"")
&amp;IFERROR(IF(AND((SD$44-SD46-150-Sheep!$R$357                                           )&gt;(SD$44-SE$44),(SD$44-SD46-150-Sheep!$R$357                                            )&lt;=0),"Alt2-"   &amp;SD45,""),"")</f>
        <v/>
      </c>
      <c r="SE47" s="267" t="str">
        <f xml:space="preserve">                    IF(AND((SE$44                                  -Sheep!$N$252                               )&gt;(SE$44-SF$44),(SE$44                                  -Sheep!$N$252                                )&lt;=0),"Born","")
&amp;                   IF(AND((SE$44-Sheep!$R$355-Sheep!$N$252                                )&gt;(SE$44-SF$44),(SE$44-Sheep!$R$355-Sheep!$N$252                                )&lt;=0),"WeanStd","")
&amp;                   IF(AND((SE$44-Sheep!$R$356-Sheep!$N$252                                )&gt;(SE$44-SF$44),(SE$44-Sheep!$R$356-Sheep!$N$252                                )&lt;=0),"WeanAlt1","")
&amp;                   IF(AND((SE$44-Sheep!$R$357-Sheep!$N$252                                )&gt;(SE$44-SF$44),(SE$44-Sheep!$R$357-Sheep!$N$252                                )&lt;=0),"WeanAlt2","")
&amp;IFERROR(IF(AND((SE$44-SE46                                                                                     )&gt;(SE$44-SF$44),(SE$44-SE46                                                                                     )&lt;=0),"Join-"    &amp;SE45,""),"")
&amp;IFERROR(IF(AND((SE$44-SE46-INDEX(Sheep!$V$362:$V$369,SE45,1))&gt;(SE$44-SF$44),(SE$44-SE46-INDEX(Sheep!$V$362:$V$369,SE45,1))&lt;=0),"Scan-"  &amp;SE45,""),"")
&amp;IFERROR(IF(AND((SE$44-SE46-150                                                                            )&gt;(SE$44-SF$44),(SE$44-SE46-150                                                                             )&lt;=0),"Birth-" &amp;SE45,""),"")
&amp;IFERROR(IF(AND((SE$44-SE46-150-Sheep!$R$355                                           )&gt;(SE$44-SF$44),(SE$44-SE46-150-Sheep!$R$355                                            )&lt;=0),"Wean-"&amp;SE45,""),"")
&amp;IFERROR(IF(AND((SE$44-SE46-150-Sheep!$R$356                                           )&gt;(SE$44-SF$44),(SE$44-SE46-150-Sheep!$R$356                                            )&lt;=0),"Alt1-"   &amp;SE45,""),"")
&amp;IFERROR(IF(AND((SE$44-SE46-150-Sheep!$R$357                                           )&gt;(SE$44-SF$44),(SE$44-SE46-150-Sheep!$R$357                                            )&lt;=0),"Alt2-"   &amp;SE45,""),"")</f>
        <v/>
      </c>
      <c r="SF47" s="267" t="str">
        <f xml:space="preserve">                    IF(AND((SF$44                                  -Sheep!$N$252                               )&gt;(SF$44-SG$44),(SF$44                                  -Sheep!$N$252                                )&lt;=0),"Born","")
&amp;                   IF(AND((SF$44-Sheep!$R$355-Sheep!$N$252                                )&gt;(SF$44-SG$44),(SF$44-Sheep!$R$355-Sheep!$N$252                                )&lt;=0),"WeanStd","")
&amp;                   IF(AND((SF$44-Sheep!$R$356-Sheep!$N$252                                )&gt;(SF$44-SG$44),(SF$44-Sheep!$R$356-Sheep!$N$252                                )&lt;=0),"WeanAlt1","")
&amp;                   IF(AND((SF$44-Sheep!$R$357-Sheep!$N$252                                )&gt;(SF$44-SG$44),(SF$44-Sheep!$R$357-Sheep!$N$252                                )&lt;=0),"WeanAlt2","")
&amp;IFERROR(IF(AND((SF$44-SF46                                                                                     )&gt;(SF$44-SG$44),(SF$44-SF46                                                                                     )&lt;=0),"Join-"    &amp;SF45,""),"")
&amp;IFERROR(IF(AND((SF$44-SF46-INDEX(Sheep!$V$362:$V$369,SF45,1))&gt;(SF$44-SG$44),(SF$44-SF46-INDEX(Sheep!$V$362:$V$369,SF45,1))&lt;=0),"Scan-"  &amp;SF45,""),"")
&amp;IFERROR(IF(AND((SF$44-SF46-150                                                                            )&gt;(SF$44-SG$44),(SF$44-SF46-150                                                                             )&lt;=0),"Birth-" &amp;SF45,""),"")
&amp;IFERROR(IF(AND((SF$44-SF46-150-Sheep!$R$355                                           )&gt;(SF$44-SG$44),(SF$44-SF46-150-Sheep!$R$355                                            )&lt;=0),"Wean-"&amp;SF45,""),"")
&amp;IFERROR(IF(AND((SF$44-SF46-150-Sheep!$R$356                                           )&gt;(SF$44-SG$44),(SF$44-SF46-150-Sheep!$R$356                                            )&lt;=0),"Alt1-"   &amp;SF45,""),"")
&amp;IFERROR(IF(AND((SF$44-SF46-150-Sheep!$R$357                                           )&gt;(SF$44-SG$44),(SF$44-SF46-150-Sheep!$R$357                                            )&lt;=0),"Alt2-"   &amp;SF45,""),"")</f>
        <v/>
      </c>
      <c r="SG47" s="267" t="str">
        <f xml:space="preserve">                    IF(AND((SG$44                                  -Sheep!$N$252                               )&gt;(SG$44-SH$44),(SG$44                                  -Sheep!$N$252                                )&lt;=0),"Born","")
&amp;                   IF(AND((SG$44-Sheep!$R$355-Sheep!$N$252                                )&gt;(SG$44-SH$44),(SG$44-Sheep!$R$355-Sheep!$N$252                                )&lt;=0),"WeanStd","")
&amp;                   IF(AND((SG$44-Sheep!$R$356-Sheep!$N$252                                )&gt;(SG$44-SH$44),(SG$44-Sheep!$R$356-Sheep!$N$252                                )&lt;=0),"WeanAlt1","")
&amp;                   IF(AND((SG$44-Sheep!$R$357-Sheep!$N$252                                )&gt;(SG$44-SH$44),(SG$44-Sheep!$R$357-Sheep!$N$252                                )&lt;=0),"WeanAlt2","")
&amp;IFERROR(IF(AND((SG$44-SG46                                                                                     )&gt;(SG$44-SH$44),(SG$44-SG46                                                                                     )&lt;=0),"Join-"    &amp;SG45,""),"")
&amp;IFERROR(IF(AND((SG$44-SG46-INDEX(Sheep!$V$362:$V$369,SG45,1))&gt;(SG$44-SH$44),(SG$44-SG46-INDEX(Sheep!$V$362:$V$369,SG45,1))&lt;=0),"Scan-"  &amp;SG45,""),"")
&amp;IFERROR(IF(AND((SG$44-SG46-150                                                                            )&gt;(SG$44-SH$44),(SG$44-SG46-150                                                                             )&lt;=0),"Birth-" &amp;SG45,""),"")
&amp;IFERROR(IF(AND((SG$44-SG46-150-Sheep!$R$355                                           )&gt;(SG$44-SH$44),(SG$44-SG46-150-Sheep!$R$355                                            )&lt;=0),"Wean-"&amp;SG45,""),"")
&amp;IFERROR(IF(AND((SG$44-SG46-150-Sheep!$R$356                                           )&gt;(SG$44-SH$44),(SG$44-SG46-150-Sheep!$R$356                                            )&lt;=0),"Alt1-"   &amp;SG45,""),"")
&amp;IFERROR(IF(AND((SG$44-SG46-150-Sheep!$R$357                                           )&gt;(SG$44-SH$44),(SG$44-SG46-150-Sheep!$R$357                                            )&lt;=0),"Alt2-"   &amp;SG45,""),"")</f>
        <v/>
      </c>
      <c r="SH47" s="267" t="str">
        <f xml:space="preserve">                    IF(AND((SH$44                                  -Sheep!$N$252                               )&gt;(SH$44-SJ$44),(SH$44                                  -Sheep!$N$252                                )&lt;=0),"Born","")
&amp;                   IF(AND((SH$44-Sheep!$R$355-Sheep!$N$252                                )&gt;(SH$44-SJ$44),(SH$44-Sheep!$R$355-Sheep!$N$252                                )&lt;=0),"WeanStd","")
&amp;                   IF(AND((SH$44-Sheep!$R$356-Sheep!$N$252                                )&gt;(SH$44-SJ$44),(SH$44-Sheep!$R$356-Sheep!$N$252                                )&lt;=0),"WeanAlt1","")
&amp;                   IF(AND((SH$44-Sheep!$R$357-Sheep!$N$252                                )&gt;(SH$44-SJ$44),(SH$44-Sheep!$R$357-Sheep!$N$252                                )&lt;=0),"WeanAlt2","")
&amp;IFERROR(IF(AND((SH$44-SH46                                                                                     )&gt;(SH$44-SJ$44),(SH$44-SH46                                                                                     )&lt;=0),"Join-"    &amp;SH45,""),"")
&amp;IFERROR(IF(AND((SH$44-SH46-INDEX(Sheep!$V$362:$V$369,SH45,1))&gt;(SH$44-SJ$44),(SH$44-SH46-INDEX(Sheep!$V$362:$V$369,SH45,1))&lt;=0),"Scan-"  &amp;SH45,""),"")
&amp;IFERROR(IF(AND((SH$44-SH46-150                                                                            )&gt;(SH$44-SJ$44),(SH$44-SH46-150                                                                             )&lt;=0),"Birth-" &amp;SH45,""),"")
&amp;IFERROR(IF(AND((SH$44-SH46-150-Sheep!$R$355                                           )&gt;(SH$44-SJ$44),(SH$44-SH46-150-Sheep!$R$355                                            )&lt;=0),"Wean-"&amp;SH45,""),"")
&amp;IFERROR(IF(AND((SH$44-SH46-150-Sheep!$R$356                                           )&gt;(SH$44-SJ$44),(SH$44-SH46-150-Sheep!$R$356                                            )&lt;=0),"Alt1-"   &amp;SH45,""),"")
&amp;IFERROR(IF(AND((SH$44-SH46-150-Sheep!$R$357                                           )&gt;(SH$44-SJ$44),(SH$44-SH46-150-Sheep!$R$357                                            )&lt;=0),"Alt2-"   &amp;SH45,""),"")</f>
        <v/>
      </c>
      <c r="SI47" s="267" t="str">
        <f xml:space="preserve">                    IF(AND((SI$44                                  -Sheep!$N$252                               )&gt;(SI$44-SK$44),(SI$44                                  -Sheep!$N$252                                )&lt;=0),"Born","")
&amp;                   IF(AND((SI$44-Sheep!$R$355-Sheep!$N$252                                )&gt;(SI$44-SK$44),(SI$44-Sheep!$R$355-Sheep!$N$252                                )&lt;=0),"WeanStd","")
&amp;                   IF(AND((SI$44-Sheep!$R$356-Sheep!$N$252                                )&gt;(SI$44-SK$44),(SI$44-Sheep!$R$356-Sheep!$N$252                                )&lt;=0),"WeanAlt1","")
&amp;                   IF(AND((SI$44-Sheep!$R$357-Sheep!$N$252                                )&gt;(SI$44-SK$44),(SI$44-Sheep!$R$357-Sheep!$N$252                                )&lt;=0),"WeanAlt2","")
&amp;IFERROR(IF(AND((SI$44-SI46                                                                                     )&gt;(SI$44-SK$44),(SI$44-SI46                                                                                     )&lt;=0),"Join-"    &amp;SI45,""),"")
&amp;IFERROR(IF(AND((SI$44-SI46-INDEX(Sheep!$V$362:$V$369,SI45,1))&gt;(SI$44-SK$44),(SI$44-SI46-INDEX(Sheep!$V$362:$V$369,SI45,1))&lt;=0),"Scan-"  &amp;SI45,""),"")
&amp;IFERROR(IF(AND((SI$44-SI46-150                                                                            )&gt;(SI$44-SK$44),(SI$44-SI46-150                                                                             )&lt;=0),"Birth-" &amp;SI45,""),"")
&amp;IFERROR(IF(AND((SI$44-SI46-150-Sheep!$R$355                                           )&gt;(SI$44-SK$44),(SI$44-SI46-150-Sheep!$R$355                                            )&lt;=0),"Wean-"&amp;SI45,""),"")
&amp;IFERROR(IF(AND((SI$44-SI46-150-Sheep!$R$356                                           )&gt;(SI$44-SK$44),(SI$44-SI46-150-Sheep!$R$356                                            )&lt;=0),"Alt1-"   &amp;SI45,""),"")
&amp;IFERROR(IF(AND((SI$44-SI46-150-Sheep!$R$357                                           )&gt;(SI$44-SK$44),(SI$44-SI46-150-Sheep!$R$357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704</v>
      </c>
      <c r="K48" s="454">
        <f>IFERROR(MATCH(L$44,Sheep!$R$323:$R$330,1),0)</f>
        <v>0</v>
      </c>
      <c r="L48" s="454">
        <f>IFERROR(MATCH(M$44,Sheep!$R$323:$R$330,1),0)</f>
        <v>0</v>
      </c>
      <c r="M48" s="454">
        <f>IFERROR(MATCH(N$44,Sheep!$R$323:$R$330,1),0)</f>
        <v>0</v>
      </c>
      <c r="N48" s="454">
        <f>IFERROR(MATCH(O$44,Sheep!$R$323:$R$330,1),0)</f>
        <v>0</v>
      </c>
      <c r="O48" s="454">
        <f>IFERROR(MATCH(P$44,Sheep!$R$323:$R$330,1),0)</f>
        <v>0</v>
      </c>
      <c r="P48" s="454">
        <f>IFERROR(MATCH(Q$44,Sheep!$R$323:$R$330,1),0)</f>
        <v>0</v>
      </c>
      <c r="Q48" s="454">
        <f>IFERROR(MATCH(R$44,Sheep!$R$323:$R$330,1),0)</f>
        <v>0</v>
      </c>
      <c r="R48" s="454">
        <f>IFERROR(MATCH(S$44,Sheep!$R$323:$R$330,1),0)</f>
        <v>0</v>
      </c>
      <c r="S48" s="454">
        <f>IFERROR(MATCH(T$44,Sheep!$R$323:$R$330,1),0)</f>
        <v>0</v>
      </c>
      <c r="T48" s="454">
        <f>IFERROR(MATCH(U$44,Sheep!$R$323:$R$330,1),0)</f>
        <v>0</v>
      </c>
      <c r="U48" s="454">
        <f>IFERROR(MATCH(V$44,Sheep!$R$323:$R$330,1),0)</f>
        <v>0</v>
      </c>
      <c r="V48" s="454">
        <f>IFERROR(MATCH(W$44,Sheep!$R$323:$R$330,1),0)</f>
        <v>0</v>
      </c>
      <c r="W48" s="454">
        <f>IFERROR(MATCH(X$44,Sheep!$R$323:$R$330,1),0)</f>
        <v>0</v>
      </c>
      <c r="X48" s="454">
        <f>IFERROR(MATCH(Y$44,Sheep!$R$323:$R$330,1),0)</f>
        <v>0</v>
      </c>
      <c r="Y48" s="454">
        <f>IFERROR(MATCH(Z$44,Sheep!$R$323:$R$330,1),0)</f>
        <v>0</v>
      </c>
      <c r="Z48" s="454">
        <f>IFERROR(MATCH(AA$44,Sheep!$R$323:$R$330,1),0)</f>
        <v>0</v>
      </c>
      <c r="AA48" s="454">
        <f>IFERROR(MATCH(AB$44,Sheep!$R$323:$R$330,1),0)</f>
        <v>0</v>
      </c>
      <c r="AB48" s="454">
        <f>IFERROR(MATCH(AC$44,Sheep!$R$323:$R$330,1),0)</f>
        <v>0</v>
      </c>
      <c r="AC48" s="454">
        <f>IFERROR(MATCH(AD$44,Sheep!$R$323:$R$330,1),0)</f>
        <v>0</v>
      </c>
      <c r="AD48" s="454">
        <f>IFERROR(MATCH(AE$44,Sheep!$R$323:$R$330,1),0)</f>
        <v>0</v>
      </c>
      <c r="AE48" s="454">
        <f>IFERROR(MATCH(AF$44,Sheep!$R$323:$R$330,1),0)</f>
        <v>0</v>
      </c>
      <c r="AF48" s="454">
        <f>IFERROR(MATCH(AG$44,Sheep!$R$323:$R$330,1),0)</f>
        <v>0</v>
      </c>
      <c r="AG48" s="454">
        <f>IFERROR(MATCH(AH$44,Sheep!$R$323:$R$330,1),0)</f>
        <v>0</v>
      </c>
      <c r="AH48" s="454">
        <f>IFERROR(MATCH(AI$44,Sheep!$R$323:$R$330,1),0)</f>
        <v>0</v>
      </c>
      <c r="AI48" s="454">
        <f>IFERROR(MATCH(AJ$44,Sheep!$R$323:$R$330,1),0)</f>
        <v>0</v>
      </c>
      <c r="AJ48" s="454">
        <f>IFERROR(MATCH(AK$44,Sheep!$R$323:$R$330,1),0)</f>
        <v>0</v>
      </c>
      <c r="AK48" s="454">
        <f>IFERROR(MATCH(AL$44,Sheep!$R$323:$R$330,1),0)</f>
        <v>0</v>
      </c>
      <c r="AL48" s="454">
        <f>IFERROR(MATCH(AM$44,Sheep!$R$323:$R$330,1),0)</f>
        <v>0</v>
      </c>
      <c r="AM48" s="454">
        <f>IFERROR(MATCH(AN$44,Sheep!$R$323:$R$330,1),0)</f>
        <v>0</v>
      </c>
      <c r="AN48" s="454">
        <f>IFERROR(MATCH(AO$44,Sheep!$R$323:$R$330,1),0)</f>
        <v>0</v>
      </c>
      <c r="AO48" s="454">
        <f>IFERROR(MATCH(AP$44,Sheep!$R$323:$R$330,1),0)</f>
        <v>0</v>
      </c>
      <c r="AP48" s="454">
        <f>IFERROR(MATCH(AQ$44,Sheep!$R$323:$R$330,1),0)</f>
        <v>0</v>
      </c>
      <c r="AQ48" s="454">
        <f>IFERROR(MATCH(AR$44,Sheep!$R$323:$R$330,1),0)</f>
        <v>0</v>
      </c>
      <c r="AR48" s="454">
        <f>IFERROR(MATCH(AS$44,Sheep!$R$323:$R$330,1),0)</f>
        <v>0</v>
      </c>
      <c r="AS48" s="454">
        <f>IFERROR(MATCH(AT$44,Sheep!$R$323:$R$330,1),0)</f>
        <v>0</v>
      </c>
      <c r="AT48" s="454">
        <f>IFERROR(MATCH(AU$44,Sheep!$R$323:$R$330,1),0)</f>
        <v>0</v>
      </c>
      <c r="AU48" s="454">
        <f>IFERROR(MATCH(AV$44,Sheep!$R$323:$R$330,1),0)</f>
        <v>0</v>
      </c>
      <c r="AV48" s="454">
        <f>IFERROR(MATCH(AW$44,Sheep!$R$323:$R$330,1),0)</f>
        <v>0</v>
      </c>
      <c r="AW48" s="454">
        <f>IFERROR(MATCH(AX$44,Sheep!$R$323:$R$330,1),0)</f>
        <v>0</v>
      </c>
      <c r="AX48" s="454">
        <f>IFERROR(MATCH(AY$44,Sheep!$R$323:$R$330,1),0)</f>
        <v>0</v>
      </c>
      <c r="AY48" s="454">
        <f>IFERROR(MATCH(AZ$44,Sheep!$R$323:$R$330,1),0)</f>
        <v>0</v>
      </c>
      <c r="AZ48" s="454">
        <f>IFERROR(MATCH(BA$44,Sheep!$R$323:$R$330,1),0)</f>
        <v>0</v>
      </c>
      <c r="BA48" s="454">
        <f>IFERROR(MATCH(BB$44,Sheep!$R$323:$R$330,1),0)</f>
        <v>0</v>
      </c>
      <c r="BB48" s="454">
        <f>IFERROR(MATCH(BC$44,Sheep!$R$323:$R$330,1),0)</f>
        <v>0</v>
      </c>
      <c r="BC48" s="454">
        <f>IFERROR(MATCH(BD$44,Sheep!$R$323:$R$330,1),0)</f>
        <v>0</v>
      </c>
      <c r="BD48" s="454">
        <f>IFERROR(MATCH(BE$44,Sheep!$R$323:$R$330,1),0)</f>
        <v>0</v>
      </c>
      <c r="BE48" s="454">
        <f>IFERROR(MATCH(BF$44,Sheep!$R$323:$R$330,1),0)</f>
        <v>0</v>
      </c>
      <c r="BF48" s="454">
        <f>IFERROR(MATCH(BG$44,Sheep!$R$323:$R$330,1),0)</f>
        <v>0</v>
      </c>
      <c r="BG48" s="454">
        <f>IFERROR(MATCH(BH$44,Sheep!$R$323:$R$330,1),0)</f>
        <v>0</v>
      </c>
      <c r="BH48" s="454">
        <f>IFERROR(MATCH(BI$44,Sheep!$R$323:$R$330,1),0)</f>
        <v>0</v>
      </c>
      <c r="BI48" s="454">
        <f>IFERROR(MATCH(BJ$44,Sheep!$R$323:$R$330,1),0)</f>
        <v>0</v>
      </c>
      <c r="BJ48" s="454">
        <f>IFERROR(MATCH(BK$44,Sheep!$R$323:$R$330,1),0)</f>
        <v>0</v>
      </c>
      <c r="BK48" s="454">
        <f>IFERROR(MATCH(BL$44,Sheep!$R$323:$R$330,1),0)</f>
        <v>1</v>
      </c>
      <c r="BL48" s="454">
        <f>IFERROR(MATCH(BM$44,Sheep!$R$323:$R$330,1),0)</f>
        <v>1</v>
      </c>
      <c r="BM48" s="454">
        <f>IFERROR(MATCH(BN$44,Sheep!$R$323:$R$330,1),0)</f>
        <v>1</v>
      </c>
      <c r="BN48" s="454">
        <f>IFERROR(MATCH(BO$44,Sheep!$R$323:$R$330,1),0)</f>
        <v>1</v>
      </c>
      <c r="BO48" s="454">
        <f>IFERROR(MATCH(BP$44,Sheep!$R$323:$R$330,1),0)</f>
        <v>1</v>
      </c>
      <c r="BP48" s="454">
        <f>IFERROR(MATCH(BQ$44,Sheep!$R$323:$R$330,1),0)</f>
        <v>1</v>
      </c>
      <c r="BQ48" s="454">
        <f>IFERROR(MATCH(BR$44,Sheep!$R$323:$R$330,1),0)</f>
        <v>1</v>
      </c>
      <c r="BR48" s="454">
        <f>IFERROR(MATCH(BS$44,Sheep!$R$323:$R$330,1),0)</f>
        <v>1</v>
      </c>
      <c r="BS48" s="454">
        <f>IFERROR(MATCH(BT$44,Sheep!$R$323:$R$330,1),0)</f>
        <v>1</v>
      </c>
      <c r="BT48" s="454">
        <f>IFERROR(MATCH(BU$44,Sheep!$R$323:$R$330,1),0)</f>
        <v>1</v>
      </c>
      <c r="BU48" s="454">
        <f>IFERROR(MATCH(BV$44,Sheep!$R$323:$R$330,1),0)</f>
        <v>1</v>
      </c>
      <c r="BV48" s="454">
        <f>IFERROR(MATCH(BW$44,Sheep!$R$323:$R$330,1),0)</f>
        <v>1</v>
      </c>
      <c r="BW48" s="454">
        <f>IFERROR(MATCH(BX$44,Sheep!$R$323:$R$330,1),0)</f>
        <v>1</v>
      </c>
      <c r="BX48" s="454">
        <f>IFERROR(MATCH(BY$44,Sheep!$R$323:$R$330,1),0)</f>
        <v>1</v>
      </c>
      <c r="BY48" s="454">
        <f>IFERROR(MATCH(BZ$44,Sheep!$R$323:$R$330,1),0)</f>
        <v>1</v>
      </c>
      <c r="BZ48" s="454">
        <f>IFERROR(MATCH(CA$44,Sheep!$R$323:$R$330,1),0)</f>
        <v>1</v>
      </c>
      <c r="CA48" s="454">
        <f>IFERROR(MATCH(CB$44,Sheep!$R$323:$R$330,1),0)</f>
        <v>1</v>
      </c>
      <c r="CB48" s="454">
        <f>IFERROR(MATCH(CC$44,Sheep!$R$323:$R$330,1),0)</f>
        <v>1</v>
      </c>
      <c r="CC48" s="454">
        <f>IFERROR(MATCH(CD$44,Sheep!$R$323:$R$330,1),0)</f>
        <v>1</v>
      </c>
      <c r="CD48" s="454">
        <f>IFERROR(MATCH(CE$44,Sheep!$R$323:$R$330,1),0)</f>
        <v>1</v>
      </c>
      <c r="CE48" s="454">
        <f>IFERROR(MATCH(CF$44,Sheep!$R$323:$R$330,1),0)</f>
        <v>1</v>
      </c>
      <c r="CF48" s="454">
        <f>IFERROR(MATCH(CG$44,Sheep!$R$323:$R$330,1),0)</f>
        <v>1</v>
      </c>
      <c r="CG48" s="454">
        <f>IFERROR(MATCH(CH$44,Sheep!$R$323:$R$330,1),0)</f>
        <v>1</v>
      </c>
      <c r="CH48" s="454">
        <f>IFERROR(MATCH(CI$44,Sheep!$R$323:$R$330,1),0)</f>
        <v>1</v>
      </c>
      <c r="CI48" s="454">
        <f>IFERROR(MATCH(CJ$44,Sheep!$R$323:$R$330,1),0)</f>
        <v>1</v>
      </c>
      <c r="CJ48" s="454">
        <f>IFERROR(MATCH(CK$44,Sheep!$R$323:$R$330,1),0)</f>
        <v>1</v>
      </c>
      <c r="CK48" s="454">
        <f>IFERROR(MATCH(CL$44,Sheep!$R$323:$R$330,1),0)</f>
        <v>1</v>
      </c>
      <c r="CL48" s="454">
        <f>IFERROR(MATCH(CM$44,Sheep!$R$323:$R$330,1),0)</f>
        <v>1</v>
      </c>
      <c r="CM48" s="454">
        <f>IFERROR(MATCH(CN$44,Sheep!$R$323:$R$330,1),0)</f>
        <v>1</v>
      </c>
      <c r="CN48" s="454">
        <f>IFERROR(MATCH(CO$44,Sheep!$R$323:$R$330,1),0)</f>
        <v>1</v>
      </c>
      <c r="CO48" s="454">
        <f>IFERROR(MATCH(CP$44,Sheep!$R$323:$R$330,1),0)</f>
        <v>1</v>
      </c>
      <c r="CP48" s="454">
        <f>IFERROR(MATCH(CQ$44,Sheep!$R$323:$R$330,1),0)</f>
        <v>1</v>
      </c>
      <c r="CQ48" s="454">
        <f>IFERROR(MATCH(CR$44,Sheep!$R$323:$R$330,1),0)</f>
        <v>1</v>
      </c>
      <c r="CR48" s="454">
        <f>IFERROR(MATCH(CS$44,Sheep!$R$323:$R$330,1),0)</f>
        <v>1</v>
      </c>
      <c r="CS48" s="454">
        <f>IFERROR(MATCH(CT$44,Sheep!$R$323:$R$330,1),0)</f>
        <v>1</v>
      </c>
      <c r="CT48" s="454">
        <f>IFERROR(MATCH(CU$44,Sheep!$R$323:$R$330,1),0)</f>
        <v>1</v>
      </c>
      <c r="CU48" s="454">
        <f>IFERROR(MATCH(CV$44,Sheep!$R$323:$R$330,1),0)</f>
        <v>1</v>
      </c>
      <c r="CV48" s="454">
        <f>IFERROR(MATCH(CW$44,Sheep!$R$323:$R$330,1),0)</f>
        <v>1</v>
      </c>
      <c r="CW48" s="454">
        <f>IFERROR(MATCH(CX$44,Sheep!$R$323:$R$330,1),0)</f>
        <v>1</v>
      </c>
      <c r="CX48" s="454">
        <f>IFERROR(MATCH(CY$44,Sheep!$R$323:$R$330,1),0)</f>
        <v>1</v>
      </c>
      <c r="CY48" s="454">
        <f>IFERROR(MATCH(CZ$44,Sheep!$R$323:$R$330,1),0)</f>
        <v>1</v>
      </c>
      <c r="CZ48" s="454">
        <f>IFERROR(MATCH(DA$44,Sheep!$R$323:$R$330,1),0)</f>
        <v>1</v>
      </c>
      <c r="DA48" s="454">
        <f>IFERROR(MATCH(DB$44,Sheep!$R$323:$R$330,1),0)</f>
        <v>1</v>
      </c>
      <c r="DB48" s="454">
        <f>IFERROR(MATCH(DC$44,Sheep!$R$323:$R$330,1),0)</f>
        <v>1</v>
      </c>
      <c r="DC48" s="454">
        <f>IFERROR(MATCH(DD$44,Sheep!$R$323:$R$330,1),0)</f>
        <v>1</v>
      </c>
      <c r="DD48" s="454">
        <f>IFERROR(MATCH(DE$44,Sheep!$R$323:$R$330,1),0)</f>
        <v>1</v>
      </c>
      <c r="DE48" s="454">
        <f>IFERROR(MATCH(DF$44,Sheep!$R$323:$R$330,1),0)</f>
        <v>1</v>
      </c>
      <c r="DF48" s="454">
        <f>IFERROR(MATCH(DG$44,Sheep!$R$323:$R$330,1),0)</f>
        <v>1</v>
      </c>
      <c r="DG48" s="454">
        <f>IFERROR(MATCH(DH$44,Sheep!$R$323:$R$330,1),0)</f>
        <v>1</v>
      </c>
      <c r="DH48" s="454">
        <f>IFERROR(MATCH(DI$44,Sheep!$R$323:$R$330,1),0)</f>
        <v>1</v>
      </c>
      <c r="DI48" s="454">
        <f>IFERROR(MATCH(DJ$44,Sheep!$R$323:$R$330,1),0)</f>
        <v>1</v>
      </c>
      <c r="DJ48" s="454">
        <f>IFERROR(MATCH(DK$44,Sheep!$R$323:$R$330,1),0)</f>
        <v>1</v>
      </c>
      <c r="DK48" s="454">
        <f>IFERROR(MATCH(DL$44,Sheep!$R$323:$R$330,1),0)</f>
        <v>2</v>
      </c>
      <c r="DL48" s="454">
        <f>IFERROR(MATCH(DM$44,Sheep!$R$323:$R$330,1),0)</f>
        <v>2</v>
      </c>
      <c r="DM48" s="454">
        <f>IFERROR(MATCH(DN$44,Sheep!$R$323:$R$330,1),0)</f>
        <v>2</v>
      </c>
      <c r="DN48" s="454">
        <f>IFERROR(MATCH(DO$44,Sheep!$R$323:$R$330,1),0)</f>
        <v>2</v>
      </c>
      <c r="DO48" s="454">
        <f>IFERROR(MATCH(DP$44,Sheep!$R$323:$R$330,1),0)</f>
        <v>2</v>
      </c>
      <c r="DP48" s="454">
        <f>IFERROR(MATCH(DQ$44,Sheep!$R$323:$R$330,1),0)</f>
        <v>2</v>
      </c>
      <c r="DQ48" s="454">
        <f>IFERROR(MATCH(DR$44,Sheep!$R$323:$R$330,1),0)</f>
        <v>2</v>
      </c>
      <c r="DR48" s="454">
        <f>IFERROR(MATCH(DS$44,Sheep!$R$323:$R$330,1),0)</f>
        <v>2</v>
      </c>
      <c r="DS48" s="454">
        <f>IFERROR(MATCH(DT$44,Sheep!$R$323:$R$330,1),0)</f>
        <v>2</v>
      </c>
      <c r="DT48" s="454">
        <f>IFERROR(MATCH(DU$44,Sheep!$R$323:$R$330,1),0)</f>
        <v>2</v>
      </c>
      <c r="DU48" s="454">
        <f>IFERROR(MATCH(DV$44,Sheep!$R$323:$R$330,1),0)</f>
        <v>2</v>
      </c>
      <c r="DV48" s="454">
        <f>IFERROR(MATCH(DW$44,Sheep!$R$323:$R$330,1),0)</f>
        <v>2</v>
      </c>
      <c r="DW48" s="454">
        <f>IFERROR(MATCH(DX$44,Sheep!$R$323:$R$330,1),0)</f>
        <v>2</v>
      </c>
      <c r="DX48" s="454">
        <f>IFERROR(MATCH(DY$44,Sheep!$R$323:$R$330,1),0)</f>
        <v>2</v>
      </c>
      <c r="DY48" s="454">
        <f>IFERROR(MATCH(DZ$44,Sheep!$R$323:$R$330,1),0)</f>
        <v>2</v>
      </c>
      <c r="DZ48" s="454">
        <f>IFERROR(MATCH(EA$44,Sheep!$R$323:$R$330,1),0)</f>
        <v>2</v>
      </c>
      <c r="EA48" s="454">
        <f>IFERROR(MATCH(EB$44,Sheep!$R$323:$R$330,1),0)</f>
        <v>2</v>
      </c>
      <c r="EB48" s="454">
        <f>IFERROR(MATCH(EC$44,Sheep!$R$323:$R$330,1),0)</f>
        <v>2</v>
      </c>
      <c r="EC48" s="454">
        <f>IFERROR(MATCH(ED$44,Sheep!$R$323:$R$330,1),0)</f>
        <v>2</v>
      </c>
      <c r="ED48" s="454">
        <f>IFERROR(MATCH(EE$44,Sheep!$R$323:$R$330,1),0)</f>
        <v>2</v>
      </c>
      <c r="EE48" s="454">
        <f>IFERROR(MATCH(EF$44,Sheep!$R$323:$R$330,1),0)</f>
        <v>2</v>
      </c>
      <c r="EF48" s="454">
        <f>IFERROR(MATCH(EG$44,Sheep!$R$323:$R$330,1),0)</f>
        <v>2</v>
      </c>
      <c r="EG48" s="454">
        <f>IFERROR(MATCH(EH$44,Sheep!$R$323:$R$330,1),0)</f>
        <v>2</v>
      </c>
      <c r="EH48" s="454">
        <f>IFERROR(MATCH(EI$44,Sheep!$R$323:$R$330,1),0)</f>
        <v>2</v>
      </c>
      <c r="EI48" s="454">
        <f>IFERROR(MATCH(EJ$44,Sheep!$R$323:$R$330,1),0)</f>
        <v>2</v>
      </c>
      <c r="EJ48" s="454">
        <f>IFERROR(MATCH(EK$44,Sheep!$R$323:$R$330,1),0)</f>
        <v>2</v>
      </c>
      <c r="EK48" s="454">
        <f>IFERROR(MATCH(EL$44,Sheep!$R$323:$R$330,1),0)</f>
        <v>2</v>
      </c>
      <c r="EL48" s="454">
        <f>IFERROR(MATCH(EM$44,Sheep!$R$323:$R$330,1),0)</f>
        <v>2</v>
      </c>
      <c r="EM48" s="454">
        <f>IFERROR(MATCH(EN$44,Sheep!$R$323:$R$330,1),0)</f>
        <v>2</v>
      </c>
      <c r="EN48" s="454">
        <f>IFERROR(MATCH(EO$44,Sheep!$R$323:$R$330,1),0)</f>
        <v>2</v>
      </c>
      <c r="EO48" s="454">
        <f>IFERROR(MATCH(EP$44,Sheep!$R$323:$R$330,1),0)</f>
        <v>2</v>
      </c>
      <c r="EP48" s="454">
        <f>IFERROR(MATCH(EQ$44,Sheep!$R$323:$R$330,1),0)</f>
        <v>2</v>
      </c>
      <c r="EQ48" s="454">
        <f>IFERROR(MATCH(ER$44,Sheep!$R$323:$R$330,1),0)</f>
        <v>2</v>
      </c>
      <c r="ER48" s="454">
        <f>IFERROR(MATCH(ES$44,Sheep!$R$323:$R$330,1),0)</f>
        <v>2</v>
      </c>
      <c r="ES48" s="454">
        <f>IFERROR(MATCH(ET$44,Sheep!$R$323:$R$330,1),0)</f>
        <v>2</v>
      </c>
      <c r="ET48" s="454">
        <f>IFERROR(MATCH(EU$44,Sheep!$R$323:$R$330,1),0)</f>
        <v>2</v>
      </c>
      <c r="EU48" s="454">
        <f>IFERROR(MATCH(EV$44,Sheep!$R$323:$R$330,1),0)</f>
        <v>2</v>
      </c>
      <c r="EV48" s="454">
        <f>IFERROR(MATCH(EW$44,Sheep!$R$323:$R$330,1),0)</f>
        <v>2</v>
      </c>
      <c r="EW48" s="454">
        <f>IFERROR(MATCH(EX$44,Sheep!$R$323:$R$330,1),0)</f>
        <v>2</v>
      </c>
      <c r="EX48" s="454">
        <f>IFERROR(MATCH(EY$44,Sheep!$R$323:$R$330,1),0)</f>
        <v>2</v>
      </c>
      <c r="EY48" s="454">
        <f>IFERROR(MATCH(EZ$44,Sheep!$R$323:$R$330,1),0)</f>
        <v>2</v>
      </c>
      <c r="EZ48" s="454">
        <f>IFERROR(MATCH(FA$44,Sheep!$R$323:$R$330,1),0)</f>
        <v>2</v>
      </c>
      <c r="FA48" s="454">
        <f>IFERROR(MATCH(FB$44,Sheep!$R$323:$R$330,1),0)</f>
        <v>2</v>
      </c>
      <c r="FB48" s="454">
        <f>IFERROR(MATCH(FC$44,Sheep!$R$323:$R$330,1),0)</f>
        <v>2</v>
      </c>
      <c r="FC48" s="454">
        <f>IFERROR(MATCH(FD$44,Sheep!$R$323:$R$330,1),0)</f>
        <v>2</v>
      </c>
      <c r="FD48" s="454">
        <f>IFERROR(MATCH(FE$44,Sheep!$R$323:$R$330,1),0)</f>
        <v>2</v>
      </c>
      <c r="FE48" s="454">
        <f>IFERROR(MATCH(FF$44,Sheep!$R$323:$R$330,1),0)</f>
        <v>2</v>
      </c>
      <c r="FF48" s="454">
        <f>IFERROR(MATCH(FG$44,Sheep!$R$323:$R$330,1),0)</f>
        <v>2</v>
      </c>
      <c r="FG48" s="454">
        <f>IFERROR(MATCH(FH$44,Sheep!$R$323:$R$330,1),0)</f>
        <v>2</v>
      </c>
      <c r="FH48" s="454">
        <f>IFERROR(MATCH(FI$44,Sheep!$R$323:$R$330,1),0)</f>
        <v>2</v>
      </c>
      <c r="FI48" s="454">
        <f>IFERROR(MATCH(FJ$44,Sheep!$R$323:$R$330,1),0)</f>
        <v>2</v>
      </c>
      <c r="FJ48" s="454">
        <f>IFERROR(MATCH(FK$44,Sheep!$R$323:$R$330,1),0)</f>
        <v>2</v>
      </c>
      <c r="FK48" s="454">
        <f>IFERROR(MATCH(FL$44,Sheep!$R$323:$R$330,1),0)</f>
        <v>3</v>
      </c>
      <c r="FL48" s="454">
        <f>IFERROR(MATCH(FM$44,Sheep!$R$323:$R$330,1),0)</f>
        <v>3</v>
      </c>
      <c r="FM48" s="454">
        <f>IFERROR(MATCH(FN$44,Sheep!$R$323:$R$330,1),0)</f>
        <v>3</v>
      </c>
      <c r="FN48" s="454">
        <f>IFERROR(MATCH(FO$44,Sheep!$R$323:$R$330,1),0)</f>
        <v>3</v>
      </c>
      <c r="FO48" s="454">
        <f>IFERROR(MATCH(FP$44,Sheep!$R$323:$R$330,1),0)</f>
        <v>3</v>
      </c>
      <c r="FP48" s="454">
        <f>IFERROR(MATCH(FQ$44,Sheep!$R$323:$R$330,1),0)</f>
        <v>3</v>
      </c>
      <c r="FQ48" s="454">
        <f>IFERROR(MATCH(FR$44,Sheep!$R$323:$R$330,1),0)</f>
        <v>3</v>
      </c>
      <c r="FR48" s="454">
        <f>IFERROR(MATCH(FS$44,Sheep!$R$323:$R$330,1),0)</f>
        <v>3</v>
      </c>
      <c r="FS48" s="454">
        <f>IFERROR(MATCH(FT$44,Sheep!$R$323:$R$330,1),0)</f>
        <v>3</v>
      </c>
      <c r="FT48" s="454">
        <f>IFERROR(MATCH(FU$44,Sheep!$R$323:$R$330,1),0)</f>
        <v>3</v>
      </c>
      <c r="FU48" s="454">
        <f>IFERROR(MATCH(FV$44,Sheep!$R$323:$R$330,1),0)</f>
        <v>3</v>
      </c>
      <c r="FV48" s="454">
        <f>IFERROR(MATCH(FW$44,Sheep!$R$323:$R$330,1),0)</f>
        <v>3</v>
      </c>
      <c r="FW48" s="454">
        <f>IFERROR(MATCH(FX$44,Sheep!$R$323:$R$330,1),0)</f>
        <v>3</v>
      </c>
      <c r="FX48" s="454">
        <f>IFERROR(MATCH(FY$44,Sheep!$R$323:$R$330,1),0)</f>
        <v>3</v>
      </c>
      <c r="FY48" s="454">
        <f>IFERROR(MATCH(FZ$44,Sheep!$R$323:$R$330,1),0)</f>
        <v>3</v>
      </c>
      <c r="FZ48" s="454">
        <f>IFERROR(MATCH(GA$44,Sheep!$R$323:$R$330,1),0)</f>
        <v>3</v>
      </c>
      <c r="GA48" s="454">
        <f>IFERROR(MATCH(GB$44,Sheep!$R$323:$R$330,1),0)</f>
        <v>3</v>
      </c>
      <c r="GB48" s="454">
        <f>IFERROR(MATCH(GC$44,Sheep!$R$323:$R$330,1),0)</f>
        <v>3</v>
      </c>
      <c r="GC48" s="454">
        <f>IFERROR(MATCH(GD$44,Sheep!$R$323:$R$330,1),0)</f>
        <v>3</v>
      </c>
      <c r="GD48" s="454">
        <f>IFERROR(MATCH(GE$44,Sheep!$R$323:$R$330,1),0)</f>
        <v>3</v>
      </c>
      <c r="GE48" s="454">
        <f>IFERROR(MATCH(GF$44,Sheep!$R$323:$R$330,1),0)</f>
        <v>3</v>
      </c>
      <c r="GF48" s="454">
        <f>IFERROR(MATCH(GG$44,Sheep!$R$323:$R$330,1),0)</f>
        <v>3</v>
      </c>
      <c r="GG48" s="454">
        <f>IFERROR(MATCH(GH$44,Sheep!$R$323:$R$330,1),0)</f>
        <v>3</v>
      </c>
      <c r="GH48" s="454">
        <f>IFERROR(MATCH(GI$44,Sheep!$R$323:$R$330,1),0)</f>
        <v>3</v>
      </c>
      <c r="GI48" s="454">
        <f>IFERROR(MATCH(GJ$44,Sheep!$R$323:$R$330,1),0)</f>
        <v>3</v>
      </c>
      <c r="GJ48" s="454">
        <f>IFERROR(MATCH(GK$44,Sheep!$R$323:$R$330,1),0)</f>
        <v>3</v>
      </c>
      <c r="GK48" s="454">
        <f>IFERROR(MATCH(GL$44,Sheep!$R$323:$R$330,1),0)</f>
        <v>3</v>
      </c>
      <c r="GL48" s="454">
        <f>IFERROR(MATCH(GM$44,Sheep!$R$323:$R$330,1),0)</f>
        <v>3</v>
      </c>
      <c r="GM48" s="454">
        <f>IFERROR(MATCH(GN$44,Sheep!$R$323:$R$330,1),0)</f>
        <v>3</v>
      </c>
      <c r="GN48" s="454">
        <f>IFERROR(MATCH(GO$44,Sheep!$R$323:$R$330,1),0)</f>
        <v>3</v>
      </c>
      <c r="GO48" s="454">
        <f>IFERROR(MATCH(GP$44,Sheep!$R$323:$R$330,1),0)</f>
        <v>3</v>
      </c>
      <c r="GP48" s="454">
        <f>IFERROR(MATCH(GQ$44,Sheep!$R$323:$R$330,1),0)</f>
        <v>3</v>
      </c>
      <c r="GQ48" s="454">
        <f>IFERROR(MATCH(GR$44,Sheep!$R$323:$R$330,1),0)</f>
        <v>3</v>
      </c>
      <c r="GR48" s="454">
        <f>IFERROR(MATCH(GS$44,Sheep!$R$323:$R$330,1),0)</f>
        <v>3</v>
      </c>
      <c r="GS48" s="454">
        <f>IFERROR(MATCH(GT$44,Sheep!$R$323:$R$330,1),0)</f>
        <v>3</v>
      </c>
      <c r="GT48" s="454">
        <f>IFERROR(MATCH(GU$44,Sheep!$R$323:$R$330,1),0)</f>
        <v>3</v>
      </c>
      <c r="GU48" s="454">
        <f>IFERROR(MATCH(GV$44,Sheep!$R$323:$R$330,1),0)</f>
        <v>3</v>
      </c>
      <c r="GV48" s="454">
        <f>IFERROR(MATCH(GW$44,Sheep!$R$323:$R$330,1),0)</f>
        <v>3</v>
      </c>
      <c r="GW48" s="454">
        <f>IFERROR(MATCH(GX$44,Sheep!$R$323:$R$330,1),0)</f>
        <v>3</v>
      </c>
      <c r="GX48" s="454">
        <f>IFERROR(MATCH(GY$44,Sheep!$R$323:$R$330,1),0)</f>
        <v>3</v>
      </c>
      <c r="GY48" s="454">
        <f>IFERROR(MATCH(GZ$44,Sheep!$R$323:$R$330,1),0)</f>
        <v>3</v>
      </c>
      <c r="GZ48" s="454">
        <f>IFERROR(MATCH(HA$44,Sheep!$R$323:$R$330,1),0)</f>
        <v>3</v>
      </c>
      <c r="HA48" s="454">
        <f>IFERROR(MATCH(HB$44,Sheep!$R$323:$R$330,1),0)</f>
        <v>3</v>
      </c>
      <c r="HB48" s="454">
        <f>IFERROR(MATCH(HC$44,Sheep!$R$323:$R$330,1),0)</f>
        <v>3</v>
      </c>
      <c r="HC48" s="454">
        <f>IFERROR(MATCH(HD$44,Sheep!$R$323:$R$330,1),0)</f>
        <v>3</v>
      </c>
      <c r="HD48" s="454">
        <f>IFERROR(MATCH(HE$44,Sheep!$R$323:$R$330,1),0)</f>
        <v>3</v>
      </c>
      <c r="HE48" s="454">
        <f>IFERROR(MATCH(HF$44,Sheep!$R$323:$R$330,1),0)</f>
        <v>3</v>
      </c>
      <c r="HF48" s="454">
        <f>IFERROR(MATCH(HG$44,Sheep!$R$323:$R$330,1),0)</f>
        <v>3</v>
      </c>
      <c r="HG48" s="454">
        <f>IFERROR(MATCH(HH$44,Sheep!$R$323:$R$330,1),0)</f>
        <v>3</v>
      </c>
      <c r="HH48" s="454">
        <f>IFERROR(MATCH(HI$44,Sheep!$R$323:$R$330,1),0)</f>
        <v>3</v>
      </c>
      <c r="HI48" s="454">
        <f>IFERROR(MATCH(HJ$44,Sheep!$R$323:$R$330,1),0)</f>
        <v>3</v>
      </c>
      <c r="HJ48" s="454">
        <f>IFERROR(MATCH(HK$44,Sheep!$R$323:$R$330,1),0)</f>
        <v>3</v>
      </c>
      <c r="HK48" s="454">
        <f>IFERROR(MATCH(HL$44,Sheep!$R$323:$R$330,1),0)</f>
        <v>4</v>
      </c>
      <c r="HL48" s="454">
        <f>IFERROR(MATCH(HM$44,Sheep!$R$323:$R$330,1),0)</f>
        <v>4</v>
      </c>
      <c r="HM48" s="454">
        <f>IFERROR(MATCH(HN$44,Sheep!$R$323:$R$330,1),0)</f>
        <v>4</v>
      </c>
      <c r="HN48" s="454">
        <f>IFERROR(MATCH(HO$44,Sheep!$R$323:$R$330,1),0)</f>
        <v>4</v>
      </c>
      <c r="HO48" s="454">
        <f>IFERROR(MATCH(HP$44,Sheep!$R$323:$R$330,1),0)</f>
        <v>4</v>
      </c>
      <c r="HP48" s="454">
        <f>IFERROR(MATCH(HQ$44,Sheep!$R$323:$R$330,1),0)</f>
        <v>4</v>
      </c>
      <c r="HQ48" s="454">
        <f>IFERROR(MATCH(HR$44,Sheep!$R$323:$R$330,1),0)</f>
        <v>4</v>
      </c>
      <c r="HR48" s="454">
        <f>IFERROR(MATCH(HS$44,Sheep!$R$323:$R$330,1),0)</f>
        <v>4</v>
      </c>
      <c r="HS48" s="454">
        <f>IFERROR(MATCH(HT$44,Sheep!$R$323:$R$330,1),0)</f>
        <v>4</v>
      </c>
      <c r="HT48" s="454">
        <f>IFERROR(MATCH(HU$44,Sheep!$R$323:$R$330,1),0)</f>
        <v>4</v>
      </c>
      <c r="HU48" s="454">
        <f>IFERROR(MATCH(HV$44,Sheep!$R$323:$R$330,1),0)</f>
        <v>4</v>
      </c>
      <c r="HV48" s="454">
        <f>IFERROR(MATCH(HW$44,Sheep!$R$323:$R$330,1),0)</f>
        <v>4</v>
      </c>
      <c r="HW48" s="454">
        <f>IFERROR(MATCH(HX$44,Sheep!$R$323:$R$330,1),0)</f>
        <v>4</v>
      </c>
      <c r="HX48" s="454">
        <f>IFERROR(MATCH(HY$44,Sheep!$R$323:$R$330,1),0)</f>
        <v>4</v>
      </c>
      <c r="HY48" s="454">
        <f>IFERROR(MATCH(HZ$44,Sheep!$R$323:$R$330,1),0)</f>
        <v>4</v>
      </c>
      <c r="HZ48" s="454">
        <f>IFERROR(MATCH(IA$44,Sheep!$R$323:$R$330,1),0)</f>
        <v>4</v>
      </c>
      <c r="IA48" s="454">
        <f>IFERROR(MATCH(IB$44,Sheep!$R$323:$R$330,1),0)</f>
        <v>4</v>
      </c>
      <c r="IB48" s="454">
        <f>IFERROR(MATCH(IC$44,Sheep!$R$323:$R$330,1),0)</f>
        <v>4</v>
      </c>
      <c r="IC48" s="454">
        <f>IFERROR(MATCH(ID$44,Sheep!$R$323:$R$330,1),0)</f>
        <v>4</v>
      </c>
      <c r="ID48" s="454">
        <f>IFERROR(MATCH(IE$44,Sheep!$R$323:$R$330,1),0)</f>
        <v>4</v>
      </c>
      <c r="IE48" s="454">
        <f>IFERROR(MATCH(IF$44,Sheep!$R$323:$R$330,1),0)</f>
        <v>4</v>
      </c>
      <c r="IF48" s="454">
        <f>IFERROR(MATCH(IG$44,Sheep!$R$323:$R$330,1),0)</f>
        <v>4</v>
      </c>
      <c r="IG48" s="454">
        <f>IFERROR(MATCH(IH$44,Sheep!$R$323:$R$330,1),0)</f>
        <v>4</v>
      </c>
      <c r="IH48" s="454">
        <f>IFERROR(MATCH(II$44,Sheep!$R$323:$R$330,1),0)</f>
        <v>4</v>
      </c>
      <c r="II48" s="454">
        <f>IFERROR(MATCH(IJ$44,Sheep!$R$323:$R$330,1),0)</f>
        <v>4</v>
      </c>
      <c r="IJ48" s="454">
        <f>IFERROR(MATCH(IK$44,Sheep!$R$323:$R$330,1),0)</f>
        <v>4</v>
      </c>
      <c r="IK48" s="454">
        <f>IFERROR(MATCH(IL$44,Sheep!$R$323:$R$330,1),0)</f>
        <v>4</v>
      </c>
      <c r="IL48" s="454">
        <f>IFERROR(MATCH(IM$44,Sheep!$R$323:$R$330,1),0)</f>
        <v>4</v>
      </c>
      <c r="IM48" s="454">
        <f>IFERROR(MATCH(IN$44,Sheep!$R$323:$R$330,1),0)</f>
        <v>4</v>
      </c>
      <c r="IN48" s="454">
        <f>IFERROR(MATCH(IO$44,Sheep!$R$323:$R$330,1),0)</f>
        <v>4</v>
      </c>
      <c r="IO48" s="454">
        <f>IFERROR(MATCH(IP$44,Sheep!$R$323:$R$330,1),0)</f>
        <v>4</v>
      </c>
      <c r="IP48" s="454">
        <f>IFERROR(MATCH(IQ$44,Sheep!$R$323:$R$330,1),0)</f>
        <v>4</v>
      </c>
      <c r="IQ48" s="454">
        <f>IFERROR(MATCH(IR$44,Sheep!$R$323:$R$330,1),0)</f>
        <v>4</v>
      </c>
      <c r="IR48" s="454">
        <f>IFERROR(MATCH(IS$44,Sheep!$R$323:$R$330,1),0)</f>
        <v>4</v>
      </c>
      <c r="IS48" s="454">
        <f>IFERROR(MATCH(IT$44,Sheep!$R$323:$R$330,1),0)</f>
        <v>4</v>
      </c>
      <c r="IT48" s="454">
        <f>IFERROR(MATCH(IU$44,Sheep!$R$323:$R$330,1),0)</f>
        <v>4</v>
      </c>
      <c r="IU48" s="454">
        <f>IFERROR(MATCH(IV$44,Sheep!$R$323:$R$330,1),0)</f>
        <v>4</v>
      </c>
      <c r="IV48" s="454">
        <f>IFERROR(MATCH(IW$44,Sheep!$R$323:$R$330,1),0)</f>
        <v>4</v>
      </c>
      <c r="IW48" s="454">
        <f>IFERROR(MATCH(IX$44,Sheep!$R$323:$R$330,1),0)</f>
        <v>4</v>
      </c>
      <c r="IX48" s="454">
        <f>IFERROR(MATCH(IY$44,Sheep!$R$323:$R$330,1),0)</f>
        <v>4</v>
      </c>
      <c r="IY48" s="454">
        <f>IFERROR(MATCH(IZ$44,Sheep!$R$323:$R$330,1),0)</f>
        <v>4</v>
      </c>
      <c r="IZ48" s="454">
        <f>IFERROR(MATCH(JA$44,Sheep!$R$323:$R$330,1),0)</f>
        <v>4</v>
      </c>
      <c r="JA48" s="454">
        <f>IFERROR(MATCH(JB$44,Sheep!$R$323:$R$330,1),0)</f>
        <v>4</v>
      </c>
      <c r="JB48" s="454">
        <f>IFERROR(MATCH(JC$44,Sheep!$R$323:$R$330,1),0)</f>
        <v>4</v>
      </c>
      <c r="JC48" s="454">
        <f>IFERROR(MATCH(JD$44,Sheep!$R$323:$R$330,1),0)</f>
        <v>4</v>
      </c>
      <c r="JD48" s="454">
        <f>IFERROR(MATCH(JE$44,Sheep!$R$323:$R$330,1),0)</f>
        <v>4</v>
      </c>
      <c r="JE48" s="454">
        <f>IFERROR(MATCH(JF$44,Sheep!$R$323:$R$330,1),0)</f>
        <v>4</v>
      </c>
      <c r="JF48" s="454">
        <f>IFERROR(MATCH(JG$44,Sheep!$R$323:$R$330,1),0)</f>
        <v>4</v>
      </c>
      <c r="JG48" s="454">
        <f>IFERROR(MATCH(JH$44,Sheep!$R$323:$R$330,1),0)</f>
        <v>4</v>
      </c>
      <c r="JH48" s="454">
        <f>IFERROR(MATCH(JI$44,Sheep!$R$323:$R$330,1),0)</f>
        <v>4</v>
      </c>
      <c r="JI48" s="454">
        <f>IFERROR(MATCH(JJ$44,Sheep!$R$323:$R$330,1),0)</f>
        <v>4</v>
      </c>
      <c r="JJ48" s="454">
        <f>IFERROR(MATCH(JK$44,Sheep!$R$323:$R$330,1),0)</f>
        <v>4</v>
      </c>
      <c r="JK48" s="454">
        <f>IFERROR(MATCH(JL$44,Sheep!$R$323:$R$330,1),0)</f>
        <v>5</v>
      </c>
      <c r="JL48" s="454">
        <f>IFERROR(MATCH(JM$44,Sheep!$R$323:$R$330,1),0)</f>
        <v>5</v>
      </c>
      <c r="JM48" s="454">
        <f>IFERROR(MATCH(JN$44,Sheep!$R$323:$R$330,1),0)</f>
        <v>5</v>
      </c>
      <c r="JN48" s="454">
        <f>IFERROR(MATCH(JO$44,Sheep!$R$323:$R$330,1),0)</f>
        <v>5</v>
      </c>
      <c r="JO48" s="454">
        <f>IFERROR(MATCH(JP$44,Sheep!$R$323:$R$330,1),0)</f>
        <v>5</v>
      </c>
      <c r="JP48" s="454">
        <f>IFERROR(MATCH(JQ$44,Sheep!$R$323:$R$330,1),0)</f>
        <v>5</v>
      </c>
      <c r="JQ48" s="454">
        <f>IFERROR(MATCH(JR$44,Sheep!$R$323:$R$330,1),0)</f>
        <v>5</v>
      </c>
      <c r="JR48" s="454">
        <f>IFERROR(MATCH(JS$44,Sheep!$R$323:$R$330,1),0)</f>
        <v>5</v>
      </c>
      <c r="JS48" s="454">
        <f>IFERROR(MATCH(JT$44,Sheep!$R$323:$R$330,1),0)</f>
        <v>5</v>
      </c>
      <c r="JT48" s="454">
        <f>IFERROR(MATCH(JU$44,Sheep!$R$323:$R$330,1),0)</f>
        <v>5</v>
      </c>
      <c r="JU48" s="454">
        <f>IFERROR(MATCH(JV$44,Sheep!$R$323:$R$330,1),0)</f>
        <v>5</v>
      </c>
      <c r="JV48" s="454">
        <f>IFERROR(MATCH(JW$44,Sheep!$R$323:$R$330,1),0)</f>
        <v>5</v>
      </c>
      <c r="JW48" s="454">
        <f>IFERROR(MATCH(JX$44,Sheep!$R$323:$R$330,1),0)</f>
        <v>5</v>
      </c>
      <c r="JX48" s="454">
        <f>IFERROR(MATCH(JY$44,Sheep!$R$323:$R$330,1),0)</f>
        <v>5</v>
      </c>
      <c r="JY48" s="454">
        <f>IFERROR(MATCH(JZ$44,Sheep!$R$323:$R$330,1),0)</f>
        <v>5</v>
      </c>
      <c r="JZ48" s="454">
        <f>IFERROR(MATCH(KA$44,Sheep!$R$323:$R$330,1),0)</f>
        <v>5</v>
      </c>
      <c r="KA48" s="454">
        <f>IFERROR(MATCH(KB$44,Sheep!$R$323:$R$330,1),0)</f>
        <v>5</v>
      </c>
      <c r="KB48" s="454">
        <f>IFERROR(MATCH(KC$44,Sheep!$R$323:$R$330,1),0)</f>
        <v>5</v>
      </c>
      <c r="KC48" s="454">
        <f>IFERROR(MATCH(KD$44,Sheep!$R$323:$R$330,1),0)</f>
        <v>5</v>
      </c>
      <c r="KD48" s="454">
        <f>IFERROR(MATCH(KE$44,Sheep!$R$323:$R$330,1),0)</f>
        <v>5</v>
      </c>
      <c r="KE48" s="454">
        <f>IFERROR(MATCH(KF$44,Sheep!$R$323:$R$330,1),0)</f>
        <v>5</v>
      </c>
      <c r="KF48" s="454">
        <f>IFERROR(MATCH(KG$44,Sheep!$R$323:$R$330,1),0)</f>
        <v>5</v>
      </c>
      <c r="KG48" s="454">
        <f>IFERROR(MATCH(KH$44,Sheep!$R$323:$R$330,1),0)</f>
        <v>5</v>
      </c>
      <c r="KH48" s="454">
        <f>IFERROR(MATCH(KI$44,Sheep!$R$323:$R$330,1),0)</f>
        <v>5</v>
      </c>
      <c r="KI48" s="454">
        <f>IFERROR(MATCH(KJ$44,Sheep!$R$323:$R$330,1),0)</f>
        <v>5</v>
      </c>
      <c r="KJ48" s="454">
        <f>IFERROR(MATCH(KK$44,Sheep!$R$323:$R$330,1),0)</f>
        <v>5</v>
      </c>
      <c r="KK48" s="454">
        <f>IFERROR(MATCH(KL$44,Sheep!$R$323:$R$330,1),0)</f>
        <v>5</v>
      </c>
      <c r="KL48" s="454">
        <f>IFERROR(MATCH(KM$44,Sheep!$R$323:$R$330,1),0)</f>
        <v>5</v>
      </c>
      <c r="KM48" s="454">
        <f>IFERROR(MATCH(KN$44,Sheep!$R$323:$R$330,1),0)</f>
        <v>5</v>
      </c>
      <c r="KN48" s="454">
        <f>IFERROR(MATCH(KO$44,Sheep!$R$323:$R$330,1),0)</f>
        <v>5</v>
      </c>
      <c r="KO48" s="454">
        <f>IFERROR(MATCH(KP$44,Sheep!$R$323:$R$330,1),0)</f>
        <v>5</v>
      </c>
      <c r="KP48" s="454">
        <f>IFERROR(MATCH(KQ$44,Sheep!$R$323:$R$330,1),0)</f>
        <v>5</v>
      </c>
      <c r="KQ48" s="454">
        <f>IFERROR(MATCH(KR$44,Sheep!$R$323:$R$330,1),0)</f>
        <v>5</v>
      </c>
      <c r="KR48" s="454">
        <f>IFERROR(MATCH(KS$44,Sheep!$R$323:$R$330,1),0)</f>
        <v>5</v>
      </c>
      <c r="KS48" s="454">
        <f>IFERROR(MATCH(KT$44,Sheep!$R$323:$R$330,1),0)</f>
        <v>5</v>
      </c>
      <c r="KT48" s="454">
        <f>IFERROR(MATCH(KU$44,Sheep!$R$323:$R$330,1),0)</f>
        <v>5</v>
      </c>
      <c r="KU48" s="454">
        <f>IFERROR(MATCH(KV$44,Sheep!$R$323:$R$330,1),0)</f>
        <v>5</v>
      </c>
      <c r="KV48" s="454">
        <f>IFERROR(MATCH(KW$44,Sheep!$R$323:$R$330,1),0)</f>
        <v>5</v>
      </c>
      <c r="KW48" s="454">
        <f>IFERROR(MATCH(KX$44,Sheep!$R$323:$R$330,1),0)</f>
        <v>5</v>
      </c>
      <c r="KX48" s="454">
        <f>IFERROR(MATCH(KY$44,Sheep!$R$323:$R$330,1),0)</f>
        <v>5</v>
      </c>
      <c r="KY48" s="454">
        <f>IFERROR(MATCH(KZ$44,Sheep!$R$323:$R$330,1),0)</f>
        <v>5</v>
      </c>
      <c r="KZ48" s="454">
        <f>IFERROR(MATCH(LA$44,Sheep!$R$323:$R$330,1),0)</f>
        <v>5</v>
      </c>
      <c r="LA48" s="454">
        <f>IFERROR(MATCH(LB$44,Sheep!$R$323:$R$330,1),0)</f>
        <v>5</v>
      </c>
      <c r="LB48" s="454">
        <f>IFERROR(MATCH(LC$44,Sheep!$R$323:$R$330,1),0)</f>
        <v>5</v>
      </c>
      <c r="LC48" s="454">
        <f>IFERROR(MATCH(LD$44,Sheep!$R$323:$R$330,1),0)</f>
        <v>5</v>
      </c>
      <c r="LD48" s="454">
        <f>IFERROR(MATCH(LE$44,Sheep!$R$323:$R$330,1),0)</f>
        <v>5</v>
      </c>
      <c r="LE48" s="454">
        <f>IFERROR(MATCH(LF$44,Sheep!$R$323:$R$330,1),0)</f>
        <v>5</v>
      </c>
      <c r="LF48" s="454">
        <f>IFERROR(MATCH(LG$44,Sheep!$R$323:$R$330,1),0)</f>
        <v>5</v>
      </c>
      <c r="LG48" s="454">
        <f>IFERROR(MATCH(LH$44,Sheep!$R$323:$R$330,1),0)</f>
        <v>5</v>
      </c>
      <c r="LH48" s="454">
        <f>IFERROR(MATCH(LI$44,Sheep!$R$323:$R$330,1),0)</f>
        <v>5</v>
      </c>
      <c r="LI48" s="454">
        <f>IFERROR(MATCH(LJ$44,Sheep!$R$323:$R$330,1),0)</f>
        <v>5</v>
      </c>
      <c r="LJ48" s="454">
        <f>IFERROR(MATCH(LK$44,Sheep!$R$323:$R$330,1),0)</f>
        <v>5</v>
      </c>
      <c r="LK48" s="454">
        <f>IFERROR(MATCH(LL$44,Sheep!$R$323:$R$330,1),0)</f>
        <v>6</v>
      </c>
      <c r="LL48" s="454">
        <f>IFERROR(MATCH(LM$44,Sheep!$R$323:$R$330,1),0)</f>
        <v>6</v>
      </c>
      <c r="LM48" s="454">
        <f>IFERROR(MATCH(LN$44,Sheep!$R$323:$R$330,1),0)</f>
        <v>6</v>
      </c>
      <c r="LN48" s="454">
        <f>IFERROR(MATCH(LO$44,Sheep!$R$323:$R$330,1),0)</f>
        <v>6</v>
      </c>
      <c r="LO48" s="454">
        <f>IFERROR(MATCH(LP$44,Sheep!$R$323:$R$330,1),0)</f>
        <v>6</v>
      </c>
      <c r="LP48" s="454">
        <f>IFERROR(MATCH(LQ$44,Sheep!$R$323:$R$330,1),0)</f>
        <v>6</v>
      </c>
      <c r="LQ48" s="454">
        <f>IFERROR(MATCH(LR$44,Sheep!$R$323:$R$330,1),0)</f>
        <v>6</v>
      </c>
      <c r="LR48" s="454">
        <f>IFERROR(MATCH(LS$44,Sheep!$R$323:$R$330,1),0)</f>
        <v>6</v>
      </c>
      <c r="LS48" s="454">
        <f>IFERROR(MATCH(LT$44,Sheep!$R$323:$R$330,1),0)</f>
        <v>6</v>
      </c>
      <c r="LT48" s="454">
        <f>IFERROR(MATCH(LU$44,Sheep!$R$323:$R$330,1),0)</f>
        <v>6</v>
      </c>
      <c r="LU48" s="454">
        <f>IFERROR(MATCH(LV$44,Sheep!$R$323:$R$330,1),0)</f>
        <v>6</v>
      </c>
      <c r="LV48" s="454">
        <f>IFERROR(MATCH(LW$44,Sheep!$R$323:$R$330,1),0)</f>
        <v>6</v>
      </c>
      <c r="LW48" s="454">
        <f>IFERROR(MATCH(LX$44,Sheep!$R$323:$R$330,1),0)</f>
        <v>6</v>
      </c>
      <c r="LX48" s="454">
        <f>IFERROR(MATCH(LY$44,Sheep!$R$323:$R$330,1),0)</f>
        <v>6</v>
      </c>
      <c r="LY48" s="454">
        <f>IFERROR(MATCH(LZ$44,Sheep!$R$323:$R$330,1),0)</f>
        <v>6</v>
      </c>
      <c r="LZ48" s="454">
        <f>IFERROR(MATCH(MA$44,Sheep!$R$323:$R$330,1),0)</f>
        <v>6</v>
      </c>
      <c r="MA48" s="454">
        <f>IFERROR(MATCH(MB$44,Sheep!$R$323:$R$330,1),0)</f>
        <v>6</v>
      </c>
      <c r="MB48" s="454">
        <f>IFERROR(MATCH(MC$44,Sheep!$R$323:$R$330,1),0)</f>
        <v>6</v>
      </c>
      <c r="MC48" s="454">
        <f>IFERROR(MATCH(MD$44,Sheep!$R$323:$R$330,1),0)</f>
        <v>6</v>
      </c>
      <c r="MD48" s="454">
        <f>IFERROR(MATCH(ME$44,Sheep!$R$323:$R$330,1),0)</f>
        <v>6</v>
      </c>
      <c r="ME48" s="454">
        <f>IFERROR(MATCH(MF$44,Sheep!$R$323:$R$330,1),0)</f>
        <v>6</v>
      </c>
      <c r="MF48" s="454">
        <f>IFERROR(MATCH(MG$44,Sheep!$R$323:$R$330,1),0)</f>
        <v>6</v>
      </c>
      <c r="MG48" s="454">
        <f>IFERROR(MATCH(MH$44,Sheep!$R$323:$R$330,1),0)</f>
        <v>6</v>
      </c>
      <c r="MH48" s="454">
        <f>IFERROR(MATCH(MI$44,Sheep!$R$323:$R$330,1),0)</f>
        <v>6</v>
      </c>
      <c r="MI48" s="454">
        <f>IFERROR(MATCH(MJ$44,Sheep!$R$323:$R$330,1),0)</f>
        <v>6</v>
      </c>
      <c r="MJ48" s="454">
        <f>IFERROR(MATCH(MK$44,Sheep!$R$323:$R$330,1),0)</f>
        <v>6</v>
      </c>
      <c r="MK48" s="454">
        <f>IFERROR(MATCH(ML$44,Sheep!$R$323:$R$330,1),0)</f>
        <v>6</v>
      </c>
      <c r="ML48" s="454">
        <f>IFERROR(MATCH(MM$44,Sheep!$R$323:$R$330,1),0)</f>
        <v>6</v>
      </c>
      <c r="MM48" s="454">
        <f>IFERROR(MATCH(MN$44,Sheep!$R$323:$R$330,1),0)</f>
        <v>6</v>
      </c>
      <c r="MN48" s="454">
        <f>IFERROR(MATCH(MO$44,Sheep!$R$323:$R$330,1),0)</f>
        <v>6</v>
      </c>
      <c r="MO48" s="454">
        <f>IFERROR(MATCH(MP$44,Sheep!$R$323:$R$330,1),0)</f>
        <v>6</v>
      </c>
      <c r="MP48" s="454">
        <f>IFERROR(MATCH(MQ$44,Sheep!$R$323:$R$330,1),0)</f>
        <v>6</v>
      </c>
      <c r="MQ48" s="454">
        <f>IFERROR(MATCH(MR$44,Sheep!$R$323:$R$330,1),0)</f>
        <v>6</v>
      </c>
      <c r="MR48" s="454">
        <f>IFERROR(MATCH(MS$44,Sheep!$R$323:$R$330,1),0)</f>
        <v>6</v>
      </c>
      <c r="MS48" s="454">
        <f>IFERROR(MATCH(MT$44,Sheep!$R$323:$R$330,1),0)</f>
        <v>6</v>
      </c>
      <c r="MT48" s="454">
        <f>IFERROR(MATCH(MU$44,Sheep!$R$323:$R$330,1),0)</f>
        <v>6</v>
      </c>
      <c r="MU48" s="454">
        <f>IFERROR(MATCH(MV$44,Sheep!$R$323:$R$330,1),0)</f>
        <v>6</v>
      </c>
      <c r="MV48" s="454">
        <f>IFERROR(MATCH(MW$44,Sheep!$R$323:$R$330,1),0)</f>
        <v>6</v>
      </c>
      <c r="MW48" s="454">
        <f>IFERROR(MATCH(MX$44,Sheep!$R$323:$R$330,1),0)</f>
        <v>6</v>
      </c>
      <c r="MX48" s="454">
        <f>IFERROR(MATCH(MY$44,Sheep!$R$323:$R$330,1),0)</f>
        <v>6</v>
      </c>
      <c r="MY48" s="454">
        <f>IFERROR(MATCH(MZ$44,Sheep!$R$323:$R$330,1),0)</f>
        <v>6</v>
      </c>
      <c r="MZ48" s="454">
        <f>IFERROR(MATCH(NA$44,Sheep!$R$323:$R$330,1),0)</f>
        <v>6</v>
      </c>
      <c r="NA48" s="454">
        <f>IFERROR(MATCH(NB$44,Sheep!$R$323:$R$330,1),0)</f>
        <v>6</v>
      </c>
      <c r="NB48" s="454">
        <f>IFERROR(MATCH(NC$44,Sheep!$R$323:$R$330,1),0)</f>
        <v>6</v>
      </c>
      <c r="NC48" s="454">
        <f>IFERROR(MATCH(ND$44,Sheep!$R$323:$R$330,1),0)</f>
        <v>6</v>
      </c>
      <c r="ND48" s="454">
        <f>IFERROR(MATCH(NE$44,Sheep!$R$323:$R$330,1),0)</f>
        <v>6</v>
      </c>
      <c r="NE48" s="454">
        <f>IFERROR(MATCH(NF$44,Sheep!$R$323:$R$330,1),0)</f>
        <v>6</v>
      </c>
      <c r="NF48" s="454">
        <f>IFERROR(MATCH(NG$44,Sheep!$R$323:$R$330,1),0)</f>
        <v>6</v>
      </c>
      <c r="NG48" s="454">
        <f>IFERROR(MATCH(NH$44,Sheep!$R$323:$R$330,1),0)</f>
        <v>6</v>
      </c>
      <c r="NH48" s="454">
        <f>IFERROR(MATCH(NI$44,Sheep!$R$323:$R$330,1),0)</f>
        <v>6</v>
      </c>
      <c r="NI48" s="454">
        <f>IFERROR(MATCH(NJ$44,Sheep!$R$323:$R$330,1),0)</f>
        <v>6</v>
      </c>
      <c r="NJ48" s="454">
        <f>IFERROR(MATCH(NK$44,Sheep!$R$323:$R$330,1),0)</f>
        <v>6</v>
      </c>
      <c r="NK48" s="454">
        <f>IFERROR(MATCH(NL$44,Sheep!$R$323:$R$330,1),0)</f>
        <v>7</v>
      </c>
      <c r="NL48" s="454">
        <f>IFERROR(MATCH(NM$44,Sheep!$R$323:$R$330,1),0)</f>
        <v>7</v>
      </c>
      <c r="NM48" s="454">
        <f>IFERROR(MATCH(NN$44,Sheep!$R$323:$R$330,1),0)</f>
        <v>7</v>
      </c>
      <c r="NN48" s="454">
        <f>IFERROR(MATCH(NO$44,Sheep!$R$323:$R$330,1),0)</f>
        <v>7</v>
      </c>
      <c r="NO48" s="454">
        <f>IFERROR(MATCH(NP$44,Sheep!$R$323:$R$330,1),0)</f>
        <v>7</v>
      </c>
      <c r="NP48" s="454">
        <f>IFERROR(MATCH(NQ$44,Sheep!$R$323:$R$330,1),0)</f>
        <v>7</v>
      </c>
      <c r="NQ48" s="454">
        <f>IFERROR(MATCH(NR$44,Sheep!$R$323:$R$330,1),0)</f>
        <v>7</v>
      </c>
      <c r="NR48" s="454">
        <f>IFERROR(MATCH(NS$44,Sheep!$R$323:$R$330,1),0)</f>
        <v>7</v>
      </c>
      <c r="NS48" s="454">
        <f>IFERROR(MATCH(NT$44,Sheep!$R$323:$R$330,1),0)</f>
        <v>7</v>
      </c>
      <c r="NT48" s="454">
        <f>IFERROR(MATCH(NU$44,Sheep!$R$323:$R$330,1),0)</f>
        <v>7</v>
      </c>
      <c r="NU48" s="454">
        <f>IFERROR(MATCH(NV$44,Sheep!$R$323:$R$330,1),0)</f>
        <v>7</v>
      </c>
      <c r="NV48" s="454">
        <f>IFERROR(MATCH(NW$44,Sheep!$R$323:$R$330,1),0)</f>
        <v>7</v>
      </c>
      <c r="NW48" s="454">
        <f>IFERROR(MATCH(NX$44,Sheep!$R$323:$R$330,1),0)</f>
        <v>7</v>
      </c>
      <c r="NX48" s="454">
        <f>IFERROR(MATCH(NY$44,Sheep!$R$323:$R$330,1),0)</f>
        <v>7</v>
      </c>
      <c r="NY48" s="454">
        <f>IFERROR(MATCH(NZ$44,Sheep!$R$323:$R$330,1),0)</f>
        <v>7</v>
      </c>
      <c r="NZ48" s="454">
        <f>IFERROR(MATCH(OA$44,Sheep!$R$323:$R$330,1),0)</f>
        <v>7</v>
      </c>
      <c r="OA48" s="454">
        <f>IFERROR(MATCH(OB$44,Sheep!$R$323:$R$330,1),0)</f>
        <v>7</v>
      </c>
      <c r="OB48" s="454">
        <f>IFERROR(MATCH(OC$44,Sheep!$R$323:$R$330,1),0)</f>
        <v>7</v>
      </c>
      <c r="OC48" s="454">
        <f>IFERROR(MATCH(OD$44,Sheep!$R$323:$R$330,1),0)</f>
        <v>7</v>
      </c>
      <c r="OD48" s="454">
        <f>IFERROR(MATCH(OE$44,Sheep!$R$323:$R$330,1),0)</f>
        <v>7</v>
      </c>
      <c r="OE48" s="454">
        <f>IFERROR(MATCH(OF$44,Sheep!$R$323:$R$330,1),0)</f>
        <v>7</v>
      </c>
      <c r="OF48" s="454">
        <f>IFERROR(MATCH(OG$44,Sheep!$R$323:$R$330,1),0)</f>
        <v>7</v>
      </c>
      <c r="OG48" s="454">
        <f>IFERROR(MATCH(OH$44,Sheep!$R$323:$R$330,1),0)</f>
        <v>7</v>
      </c>
      <c r="OH48" s="454">
        <f>IFERROR(MATCH(OI$44,Sheep!$R$323:$R$330,1),0)</f>
        <v>7</v>
      </c>
      <c r="OI48" s="454">
        <f>IFERROR(MATCH(OJ$44,Sheep!$R$323:$R$330,1),0)</f>
        <v>7</v>
      </c>
      <c r="OJ48" s="454">
        <f>IFERROR(MATCH(OK$44,Sheep!$R$323:$R$330,1),0)</f>
        <v>7</v>
      </c>
      <c r="OK48" s="454">
        <f>IFERROR(MATCH(OL$44,Sheep!$R$323:$R$330,1),0)</f>
        <v>7</v>
      </c>
      <c r="OL48" s="454">
        <f>IFERROR(MATCH(OM$44,Sheep!$R$323:$R$330,1),0)</f>
        <v>7</v>
      </c>
      <c r="OM48" s="454">
        <f>IFERROR(MATCH(ON$44,Sheep!$R$323:$R$330,1),0)</f>
        <v>7</v>
      </c>
      <c r="ON48" s="454">
        <f>IFERROR(MATCH(OO$44,Sheep!$R$323:$R$330,1),0)</f>
        <v>7</v>
      </c>
      <c r="OO48" s="454">
        <f>IFERROR(MATCH(OP$44,Sheep!$R$323:$R$330,1),0)</f>
        <v>7</v>
      </c>
      <c r="OP48" s="454">
        <f>IFERROR(MATCH(OQ$44,Sheep!$R$323:$R$330,1),0)</f>
        <v>7</v>
      </c>
      <c r="OQ48" s="454">
        <f>IFERROR(MATCH(OR$44,Sheep!$R$323:$R$330,1),0)</f>
        <v>7</v>
      </c>
      <c r="OR48" s="454">
        <f>IFERROR(MATCH(OS$44,Sheep!$R$323:$R$330,1),0)</f>
        <v>7</v>
      </c>
      <c r="OS48" s="454">
        <f>IFERROR(MATCH(OT$44,Sheep!$R$323:$R$330,1),0)</f>
        <v>7</v>
      </c>
      <c r="OT48" s="454">
        <f>IFERROR(MATCH(OU$44,Sheep!$R$323:$R$330,1),0)</f>
        <v>7</v>
      </c>
      <c r="OU48" s="454">
        <f>IFERROR(MATCH(OV$44,Sheep!$R$323:$R$330,1),0)</f>
        <v>7</v>
      </c>
      <c r="OV48" s="454">
        <f>IFERROR(MATCH(OW$44,Sheep!$R$323:$R$330,1),0)</f>
        <v>7</v>
      </c>
      <c r="OW48" s="454">
        <f>IFERROR(MATCH(OX$44,Sheep!$R$323:$R$330,1),0)</f>
        <v>7</v>
      </c>
      <c r="OX48" s="454">
        <f>IFERROR(MATCH(OY$44,Sheep!$R$323:$R$330,1),0)</f>
        <v>7</v>
      </c>
      <c r="OY48" s="454">
        <f>IFERROR(MATCH(OZ$44,Sheep!$R$323:$R$330,1),0)</f>
        <v>7</v>
      </c>
      <c r="OZ48" s="454">
        <f>IFERROR(MATCH(PA$44,Sheep!$R$323:$R$330,1),0)</f>
        <v>7</v>
      </c>
      <c r="PA48" s="454">
        <f>IFERROR(MATCH(PB$44,Sheep!$R$323:$R$330,1),0)</f>
        <v>7</v>
      </c>
      <c r="PB48" s="454">
        <f>IFERROR(MATCH(PC$44,Sheep!$R$323:$R$330,1),0)</f>
        <v>7</v>
      </c>
      <c r="PC48" s="454">
        <f>IFERROR(MATCH(PD$44,Sheep!$R$323:$R$330,1),0)</f>
        <v>7</v>
      </c>
      <c r="PD48" s="454">
        <f>IFERROR(MATCH(PE$44,Sheep!$R$323:$R$330,1),0)</f>
        <v>7</v>
      </c>
      <c r="PE48" s="454">
        <f>IFERROR(MATCH(PF$44,Sheep!$R$323:$R$330,1),0)</f>
        <v>7</v>
      </c>
      <c r="PF48" s="454">
        <f>IFERROR(MATCH(PG$44,Sheep!$R$323:$R$330,1),0)</f>
        <v>7</v>
      </c>
      <c r="PG48" s="454">
        <f>IFERROR(MATCH(PH$44,Sheep!$R$323:$R$330,1),0)</f>
        <v>7</v>
      </c>
      <c r="PH48" s="454">
        <f>IFERROR(MATCH(PI$44,Sheep!$R$323:$R$330,1),0)</f>
        <v>7</v>
      </c>
      <c r="PI48" s="454">
        <f>IFERROR(MATCH(PJ$44,Sheep!$R$323:$R$330,1),0)</f>
        <v>7</v>
      </c>
      <c r="PJ48" s="454">
        <f>IFERROR(MATCH(PK$44,Sheep!$R$323:$R$330,1),0)</f>
        <v>7</v>
      </c>
      <c r="PK48" s="454">
        <f>IFERROR(MATCH(PL$44,Sheep!$R$323:$R$330,1),0)</f>
        <v>8</v>
      </c>
      <c r="PL48" s="454">
        <f>IFERROR(MATCH(PM$44,Sheep!$R$323:$R$330,1),0)</f>
        <v>8</v>
      </c>
      <c r="PM48" s="454">
        <f>IFERROR(MATCH(PN$44,Sheep!$R$323:$R$330,1),0)</f>
        <v>8</v>
      </c>
      <c r="PN48" s="454">
        <f>IFERROR(MATCH(PO$44,Sheep!$R$323:$R$330,1),0)</f>
        <v>8</v>
      </c>
      <c r="PO48" s="454">
        <f>IFERROR(MATCH(PP$44,Sheep!$R$323:$R$330,1),0)</f>
        <v>8</v>
      </c>
      <c r="PP48" s="454">
        <f>IFERROR(MATCH(PQ$44,Sheep!$R$323:$R$330,1),0)</f>
        <v>8</v>
      </c>
      <c r="PQ48" s="454">
        <f>IFERROR(MATCH(PR$44,Sheep!$R$323:$R$330,1),0)</f>
        <v>8</v>
      </c>
      <c r="PR48" s="454">
        <f>IFERROR(MATCH(PS$44,Sheep!$R$323:$R$330,1),0)</f>
        <v>8</v>
      </c>
      <c r="PS48" s="454">
        <f>IFERROR(MATCH(PT$44,Sheep!$R$323:$R$330,1),0)</f>
        <v>8</v>
      </c>
      <c r="PT48" s="454">
        <f>IFERROR(MATCH(PU$44,Sheep!$R$323:$R$330,1),0)</f>
        <v>8</v>
      </c>
      <c r="PU48" s="454">
        <f>IFERROR(MATCH(PV$44,Sheep!$R$323:$R$330,1),0)</f>
        <v>8</v>
      </c>
      <c r="PV48" s="454">
        <f>IFERROR(MATCH(PW$44,Sheep!$R$323:$R$330,1),0)</f>
        <v>8</v>
      </c>
      <c r="PW48" s="454">
        <f>IFERROR(MATCH(PX$44,Sheep!$R$323:$R$330,1),0)</f>
        <v>8</v>
      </c>
      <c r="PX48" s="454">
        <f>IFERROR(MATCH(PY$44,Sheep!$R$323:$R$330,1),0)</f>
        <v>8</v>
      </c>
      <c r="PY48" s="454">
        <f>IFERROR(MATCH(PZ$44,Sheep!$R$323:$R$330,1),0)</f>
        <v>8</v>
      </c>
      <c r="PZ48" s="454">
        <f>IFERROR(MATCH(QA$44,Sheep!$R$323:$R$330,1),0)</f>
        <v>8</v>
      </c>
      <c r="QA48" s="454">
        <f>IFERROR(MATCH(QB$44,Sheep!$R$323:$R$330,1),0)</f>
        <v>8</v>
      </c>
      <c r="QB48" s="454">
        <f>IFERROR(MATCH(QC$44,Sheep!$R$323:$R$330,1),0)</f>
        <v>8</v>
      </c>
      <c r="QC48" s="454">
        <f>IFERROR(MATCH(QD$44,Sheep!$R$323:$R$330,1),0)</f>
        <v>8</v>
      </c>
      <c r="QD48" s="454">
        <f>IFERROR(MATCH(QE$44,Sheep!$R$323:$R$330,1),0)</f>
        <v>8</v>
      </c>
      <c r="QE48" s="454">
        <f>IFERROR(MATCH(QF$44,Sheep!$R$323:$R$330,1),0)</f>
        <v>8</v>
      </c>
      <c r="QF48" s="454">
        <f>IFERROR(MATCH(QG$44,Sheep!$R$323:$R$330,1),0)</f>
        <v>8</v>
      </c>
      <c r="QG48" s="454">
        <f>IFERROR(MATCH(QH$44,Sheep!$R$323:$R$330,1),0)</f>
        <v>8</v>
      </c>
      <c r="QH48" s="454">
        <f>IFERROR(MATCH(QI$44,Sheep!$R$323:$R$330,1),0)</f>
        <v>8</v>
      </c>
      <c r="QI48" s="454">
        <f>IFERROR(MATCH(QJ$44,Sheep!$R$323:$R$330,1),0)</f>
        <v>8</v>
      </c>
      <c r="QJ48" s="454">
        <f>IFERROR(MATCH(QK$44,Sheep!$R$323:$R$330,1),0)</f>
        <v>8</v>
      </c>
      <c r="QK48" s="454">
        <f>IFERROR(MATCH(QL$44,Sheep!$R$323:$R$330,1),0)</f>
        <v>8</v>
      </c>
      <c r="QL48" s="454">
        <f>IFERROR(MATCH(QM$44,Sheep!$R$323:$R$330,1),0)</f>
        <v>8</v>
      </c>
      <c r="QM48" s="454">
        <f>IFERROR(MATCH(QN$44,Sheep!$R$323:$R$330,1),0)</f>
        <v>8</v>
      </c>
      <c r="QN48" s="454">
        <f>IFERROR(MATCH(QO$44,Sheep!$R$323:$R$330,1),0)</f>
        <v>8</v>
      </c>
      <c r="QO48" s="454">
        <f>IFERROR(MATCH(QP$44,Sheep!$R$323:$R$330,1),0)</f>
        <v>8</v>
      </c>
      <c r="QP48" s="454">
        <f>IFERROR(MATCH(QQ$44,Sheep!$R$323:$R$330,1),0)</f>
        <v>8</v>
      </c>
      <c r="QQ48" s="454">
        <f>IFERROR(MATCH(QR$44,Sheep!$R$323:$R$330,1),0)</f>
        <v>8</v>
      </c>
      <c r="QR48" s="454">
        <f>IFERROR(MATCH(QS$44,Sheep!$R$323:$R$330,1),0)</f>
        <v>8</v>
      </c>
      <c r="QS48" s="454">
        <f>IFERROR(MATCH(QT$44,Sheep!$R$323:$R$330,1),0)</f>
        <v>8</v>
      </c>
      <c r="QT48" s="454">
        <f>IFERROR(MATCH(QU$44,Sheep!$R$323:$R$330,1),0)</f>
        <v>8</v>
      </c>
      <c r="QU48" s="454">
        <f>IFERROR(MATCH(QV$44,Sheep!$R$323:$R$330,1),0)</f>
        <v>8</v>
      </c>
      <c r="QV48" s="454">
        <f>IFERROR(MATCH(QW$44,Sheep!$R$323:$R$330,1),0)</f>
        <v>8</v>
      </c>
      <c r="QW48" s="454">
        <f>IFERROR(MATCH(QX$44,Sheep!$R$323:$R$330,1),0)</f>
        <v>8</v>
      </c>
      <c r="QX48" s="454">
        <f>IFERROR(MATCH(QY$44,Sheep!$R$323:$R$330,1),0)</f>
        <v>8</v>
      </c>
      <c r="QY48" s="454">
        <f>IFERROR(MATCH(QZ$44,Sheep!$R$323:$R$330,1),0)</f>
        <v>8</v>
      </c>
      <c r="QZ48" s="454">
        <f>IFERROR(MATCH(RA$44,Sheep!$R$323:$R$330,1),0)</f>
        <v>8</v>
      </c>
      <c r="RA48" s="454">
        <f>IFERROR(MATCH(RB$44,Sheep!$R$323:$R$330,1),0)</f>
        <v>8</v>
      </c>
      <c r="RB48" s="454">
        <f>IFERROR(MATCH(RC$44,Sheep!$R$323:$R$330,1),0)</f>
        <v>8</v>
      </c>
      <c r="RC48" s="454">
        <f>IFERROR(MATCH(RD$44,Sheep!$R$323:$R$330,1),0)</f>
        <v>8</v>
      </c>
      <c r="RD48" s="454">
        <f>IFERROR(MATCH(RE$44,Sheep!$R$323:$R$330,1),0)</f>
        <v>8</v>
      </c>
      <c r="RE48" s="454">
        <f>IFERROR(MATCH(RF$44,Sheep!$R$323:$R$330,1),0)</f>
        <v>8</v>
      </c>
      <c r="RF48" s="454">
        <f>IFERROR(MATCH(RG$44,Sheep!$R$323:$R$330,1),0)</f>
        <v>8</v>
      </c>
      <c r="RG48" s="454">
        <f>IFERROR(MATCH(RH$44,Sheep!$R$323:$R$330,1),0)</f>
        <v>8</v>
      </c>
      <c r="RH48" s="454">
        <f>IFERROR(MATCH(RI$44,Sheep!$R$323:$R$330,1),0)</f>
        <v>8</v>
      </c>
      <c r="RI48" s="454">
        <f>IFERROR(MATCH(RJ$44,Sheep!$R$323:$R$330,1),0)</f>
        <v>8</v>
      </c>
      <c r="RJ48" s="454">
        <f>IFERROR(MATCH(RK$44,Sheep!$R$323:$R$330,1),0)</f>
        <v>8</v>
      </c>
      <c r="RK48" s="454">
        <f>IFERROR(MATCH(RL$44,Sheep!$R$323:$R$330,1),0)</f>
        <v>8</v>
      </c>
      <c r="RL48" s="454">
        <f>IFERROR(MATCH(RM$44,Sheep!$R$323:$R$330,1),0)</f>
        <v>8</v>
      </c>
      <c r="RM48" s="454">
        <f>IFERROR(MATCH(RN$44,Sheep!$R$323:$R$330,1),0)</f>
        <v>8</v>
      </c>
      <c r="RN48" s="454">
        <f>IFERROR(MATCH(RO$44,Sheep!$R$323:$R$330,1),0)</f>
        <v>8</v>
      </c>
      <c r="RO48" s="454">
        <f>IFERROR(MATCH(RP$44,Sheep!$R$323:$R$330,1),0)</f>
        <v>8</v>
      </c>
      <c r="RP48" s="454">
        <f>IFERROR(MATCH(RQ$44,Sheep!$R$323:$R$330,1),0)</f>
        <v>8</v>
      </c>
      <c r="RQ48" s="454">
        <f>IFERROR(MATCH(RR$44,Sheep!$R$323:$R$330,1),0)</f>
        <v>8</v>
      </c>
      <c r="RR48" s="454">
        <f>IFERROR(MATCH(RS$44,Sheep!$R$323:$R$330,1),0)</f>
        <v>8</v>
      </c>
      <c r="RS48" s="454">
        <f>IFERROR(MATCH(RT$44,Sheep!$R$323:$R$330,1),0)</f>
        <v>8</v>
      </c>
      <c r="RT48" s="454">
        <f>IFERROR(MATCH(RU$44,Sheep!$R$323:$R$330,1),0)</f>
        <v>8</v>
      </c>
      <c r="RU48" s="454">
        <f>IFERROR(MATCH(RV$44,Sheep!$R$323:$R$330,1),0)</f>
        <v>8</v>
      </c>
      <c r="RV48" s="454">
        <f>IFERROR(MATCH(RW$44,Sheep!$R$323:$R$330,1),0)</f>
        <v>8</v>
      </c>
      <c r="RW48" s="454">
        <f>IFERROR(MATCH(RX$44,Sheep!$R$323:$R$330,1),0)</f>
        <v>8</v>
      </c>
      <c r="RX48" s="454">
        <f>IFERROR(MATCH(RY$44,Sheep!$R$323:$R$330,1),0)</f>
        <v>8</v>
      </c>
      <c r="RY48" s="454">
        <f>IFERROR(MATCH(RZ$44,Sheep!$R$323:$R$330,1),0)</f>
        <v>8</v>
      </c>
      <c r="RZ48" s="454">
        <f>IFERROR(MATCH(SA$44,Sheep!$R$323:$R$330,1),0)</f>
        <v>8</v>
      </c>
      <c r="SA48" s="454">
        <f>IFERROR(MATCH(SB$44,Sheep!$R$323:$R$330,1),0)</f>
        <v>8</v>
      </c>
      <c r="SB48" s="454">
        <f>IFERROR(MATCH(SC$44,Sheep!$R$323:$R$330,1),0)</f>
        <v>8</v>
      </c>
      <c r="SC48" s="454">
        <f>IFERROR(MATCH(SD$44,Sheep!$R$323:$R$330,1),0)</f>
        <v>8</v>
      </c>
      <c r="SD48" s="454">
        <f>IFERROR(MATCH(SE$44,Sheep!$R$323:$R$330,1),0)</f>
        <v>8</v>
      </c>
      <c r="SE48" s="454">
        <f>IFERROR(MATCH(SF$44,Sheep!$R$323:$R$330,1),0)</f>
        <v>8</v>
      </c>
      <c r="SF48" s="454">
        <f>IFERROR(MATCH(SG$44,Sheep!$R$323:$R$330,1),0)</f>
        <v>8</v>
      </c>
      <c r="SG48" s="454">
        <f>IFERROR(MATCH(SH$44,Sheep!$R$323:$R$330,1),0)</f>
        <v>8</v>
      </c>
      <c r="SH48" s="454">
        <f>IFERROR(MATCH(SI$44,Sheep!$R$323:$R$330,1),0)</f>
        <v>8</v>
      </c>
      <c r="SI48" s="454">
        <f>IFERROR(MATCH(SJ$44,Sheep!$R$323:$R$330,1),0)</f>
        <v>0</v>
      </c>
      <c r="SJ48" s="253"/>
      <c r="SK48" s="255"/>
      <c r="SL48" s="243"/>
      <c r="SM48" s="243"/>
      <c r="SN48" s="243"/>
    </row>
    <row r="49" spans="1:508" hidden="1" outlineLevel="3" x14ac:dyDescent="0.35">
      <c r="A49" s="243"/>
      <c r="B49" s="252"/>
      <c r="C49" s="441">
        <f>INT($C$40)+3</f>
        <v>4</v>
      </c>
      <c r="D49" s="253"/>
      <c r="E49" s="325"/>
      <c r="F49" s="325"/>
      <c r="G49" s="253"/>
      <c r="H49" s="267"/>
      <c r="I49" s="267"/>
      <c r="J49" s="453" t="s">
        <v>705</v>
      </c>
      <c r="K49" s="497">
        <f>IFERROR(INDEX(Sheep!$R$323:$R$330,K48,1),0)</f>
        <v>0</v>
      </c>
      <c r="L49" s="497">
        <f>IFERROR(INDEX(Sheep!$R$323:$R$330,L48,1),0)</f>
        <v>0</v>
      </c>
      <c r="M49" s="497">
        <f>IFERROR(INDEX(Sheep!$R$323:$R$330,M48,1),0)</f>
        <v>0</v>
      </c>
      <c r="N49" s="497">
        <f>IFERROR(INDEX(Sheep!$R$323:$R$330,N48,1),0)</f>
        <v>0</v>
      </c>
      <c r="O49" s="497">
        <f>IFERROR(INDEX(Sheep!$R$323:$R$330,O48,1),0)</f>
        <v>0</v>
      </c>
      <c r="P49" s="497">
        <f>IFERROR(INDEX(Sheep!$R$323:$R$330,P48,1),0)</f>
        <v>0</v>
      </c>
      <c r="Q49" s="497">
        <f>IFERROR(INDEX(Sheep!$R$323:$R$330,Q48,1),0)</f>
        <v>0</v>
      </c>
      <c r="R49" s="497">
        <f>IFERROR(INDEX(Sheep!$R$323:$R$330,R48,1),0)</f>
        <v>0</v>
      </c>
      <c r="S49" s="497">
        <f>IFERROR(INDEX(Sheep!$R$323:$R$330,S48,1),0)</f>
        <v>0</v>
      </c>
      <c r="T49" s="497">
        <f>IFERROR(INDEX(Sheep!$R$323:$R$330,T48,1),0)</f>
        <v>0</v>
      </c>
      <c r="U49" s="497">
        <f>IFERROR(INDEX(Sheep!$R$323:$R$330,U48,1),0)</f>
        <v>0</v>
      </c>
      <c r="V49" s="497">
        <f>IFERROR(INDEX(Sheep!$R$323:$R$330,V48,1),0)</f>
        <v>0</v>
      </c>
      <c r="W49" s="497">
        <f>IFERROR(INDEX(Sheep!$R$323:$R$330,W48,1),0)</f>
        <v>0</v>
      </c>
      <c r="X49" s="497">
        <f>IFERROR(INDEX(Sheep!$R$323:$R$330,X48,1),0)</f>
        <v>0</v>
      </c>
      <c r="Y49" s="497">
        <f>IFERROR(INDEX(Sheep!$R$323:$R$330,Y48,1),0)</f>
        <v>0</v>
      </c>
      <c r="Z49" s="497">
        <f>IFERROR(INDEX(Sheep!$R$323:$R$330,Z48,1),0)</f>
        <v>0</v>
      </c>
      <c r="AA49" s="497">
        <f>IFERROR(INDEX(Sheep!$R$323:$R$330,AA48,1),0)</f>
        <v>0</v>
      </c>
      <c r="AB49" s="497">
        <f>IFERROR(INDEX(Sheep!$R$323:$R$330,AB48,1),0)</f>
        <v>0</v>
      </c>
      <c r="AC49" s="497">
        <f>IFERROR(INDEX(Sheep!$R$323:$R$330,AC48,1),0)</f>
        <v>0</v>
      </c>
      <c r="AD49" s="497">
        <f>IFERROR(INDEX(Sheep!$R$323:$R$330,AD48,1),0)</f>
        <v>0</v>
      </c>
      <c r="AE49" s="497">
        <f>IFERROR(INDEX(Sheep!$R$323:$R$330,AE48,1),0)</f>
        <v>0</v>
      </c>
      <c r="AF49" s="497">
        <f>IFERROR(INDEX(Sheep!$R$323:$R$330,AF48,1),0)</f>
        <v>0</v>
      </c>
      <c r="AG49" s="497">
        <f>IFERROR(INDEX(Sheep!$R$323:$R$330,AG48,1),0)</f>
        <v>0</v>
      </c>
      <c r="AH49" s="497">
        <f>IFERROR(INDEX(Sheep!$R$323:$R$330,AH48,1),0)</f>
        <v>0</v>
      </c>
      <c r="AI49" s="497">
        <f>IFERROR(INDEX(Sheep!$R$323:$R$330,AI48,1),0)</f>
        <v>0</v>
      </c>
      <c r="AJ49" s="497">
        <f>IFERROR(INDEX(Sheep!$R$323:$R$330,AJ48,1),0)</f>
        <v>0</v>
      </c>
      <c r="AK49" s="497">
        <f>IFERROR(INDEX(Sheep!$R$323:$R$330,AK48,1),0)</f>
        <v>0</v>
      </c>
      <c r="AL49" s="497">
        <f>IFERROR(INDEX(Sheep!$R$323:$R$330,AL48,1),0)</f>
        <v>0</v>
      </c>
      <c r="AM49" s="497">
        <f>IFERROR(INDEX(Sheep!$R$323:$R$330,AM48,1),0)</f>
        <v>0</v>
      </c>
      <c r="AN49" s="497">
        <f>IFERROR(INDEX(Sheep!$R$323:$R$330,AN48,1),0)</f>
        <v>0</v>
      </c>
      <c r="AO49" s="497">
        <f>IFERROR(INDEX(Sheep!$R$323:$R$330,AO48,1),0)</f>
        <v>0</v>
      </c>
      <c r="AP49" s="497">
        <f>IFERROR(INDEX(Sheep!$R$323:$R$330,AP48,1),0)</f>
        <v>0</v>
      </c>
      <c r="AQ49" s="497">
        <f>IFERROR(INDEX(Sheep!$R$323:$R$330,AQ48,1),0)</f>
        <v>0</v>
      </c>
      <c r="AR49" s="497">
        <f>IFERROR(INDEX(Sheep!$R$323:$R$330,AR48,1),0)</f>
        <v>0</v>
      </c>
      <c r="AS49" s="497">
        <f>IFERROR(INDEX(Sheep!$R$323:$R$330,AS48,1),0)</f>
        <v>0</v>
      </c>
      <c r="AT49" s="497">
        <f>IFERROR(INDEX(Sheep!$R$323:$R$330,AT48,1),0)</f>
        <v>0</v>
      </c>
      <c r="AU49" s="497">
        <f>IFERROR(INDEX(Sheep!$R$323:$R$330,AU48,1),0)</f>
        <v>0</v>
      </c>
      <c r="AV49" s="497">
        <f>IFERROR(INDEX(Sheep!$R$323:$R$330,AV48,1),0)</f>
        <v>0</v>
      </c>
      <c r="AW49" s="497">
        <f>IFERROR(INDEX(Sheep!$R$323:$R$330,AW48,1),0)</f>
        <v>0</v>
      </c>
      <c r="AX49" s="497">
        <f>IFERROR(INDEX(Sheep!$R$323:$R$330,AX48,1),0)</f>
        <v>0</v>
      </c>
      <c r="AY49" s="497">
        <f>IFERROR(INDEX(Sheep!$R$323:$R$330,AY48,1),0)</f>
        <v>0</v>
      </c>
      <c r="AZ49" s="497">
        <f>IFERROR(INDEX(Sheep!$R$323:$R$330,AZ48,1),0)</f>
        <v>0</v>
      </c>
      <c r="BA49" s="497">
        <f>IFERROR(INDEX(Sheep!$R$323:$R$330,BA48,1),0)</f>
        <v>0</v>
      </c>
      <c r="BB49" s="497">
        <f>IFERROR(INDEX(Sheep!$R$323:$R$330,BB48,1),0)</f>
        <v>0</v>
      </c>
      <c r="BC49" s="497">
        <f>IFERROR(INDEX(Sheep!$R$323:$R$330,BC48,1),0)</f>
        <v>0</v>
      </c>
      <c r="BD49" s="497">
        <f>IFERROR(INDEX(Sheep!$R$323:$R$330,BD48,1),0)</f>
        <v>0</v>
      </c>
      <c r="BE49" s="497">
        <f>IFERROR(INDEX(Sheep!$R$323:$R$330,BE48,1),0)</f>
        <v>0</v>
      </c>
      <c r="BF49" s="497">
        <f>IFERROR(INDEX(Sheep!$R$323:$R$330,BF48,1),0)</f>
        <v>0</v>
      </c>
      <c r="BG49" s="497">
        <f>IFERROR(INDEX(Sheep!$R$323:$R$330,BG48,1),0)</f>
        <v>0</v>
      </c>
      <c r="BH49" s="497">
        <f>IFERROR(INDEX(Sheep!$R$323:$R$330,BH48,1),0)</f>
        <v>0</v>
      </c>
      <c r="BI49" s="497">
        <f>IFERROR(INDEX(Sheep!$R$323:$R$330,BI48,1),0)</f>
        <v>0</v>
      </c>
      <c r="BJ49" s="497">
        <f>IFERROR(INDEX(Sheep!$R$323:$R$330,BJ48,1),0)</f>
        <v>0</v>
      </c>
      <c r="BK49" s="497">
        <f>IFERROR(INDEX(Sheep!$R$323:$R$330,BK48,1),0)</f>
        <v>43836</v>
      </c>
      <c r="BL49" s="497">
        <f>IFERROR(INDEX(Sheep!$R$323:$R$330,BL48,1),0)</f>
        <v>43836</v>
      </c>
      <c r="BM49" s="497">
        <f>IFERROR(INDEX(Sheep!$R$323:$R$330,BM48,1),0)</f>
        <v>43836</v>
      </c>
      <c r="BN49" s="497">
        <f>IFERROR(INDEX(Sheep!$R$323:$R$330,BN48,1),0)</f>
        <v>43836</v>
      </c>
      <c r="BO49" s="497">
        <f>IFERROR(INDEX(Sheep!$R$323:$R$330,BO48,1),0)</f>
        <v>43836</v>
      </c>
      <c r="BP49" s="497">
        <f>IFERROR(INDEX(Sheep!$R$323:$R$330,BP48,1),0)</f>
        <v>43836</v>
      </c>
      <c r="BQ49" s="497">
        <f>IFERROR(INDEX(Sheep!$R$323:$R$330,BQ48,1),0)</f>
        <v>43836</v>
      </c>
      <c r="BR49" s="497">
        <f>IFERROR(INDEX(Sheep!$R$323:$R$330,BR48,1),0)</f>
        <v>43836</v>
      </c>
      <c r="BS49" s="497">
        <f>IFERROR(INDEX(Sheep!$R$323:$R$330,BS48,1),0)</f>
        <v>43836</v>
      </c>
      <c r="BT49" s="497">
        <f>IFERROR(INDEX(Sheep!$R$323:$R$330,BT48,1),0)</f>
        <v>43836</v>
      </c>
      <c r="BU49" s="497">
        <f>IFERROR(INDEX(Sheep!$R$323:$R$330,BU48,1),0)</f>
        <v>43836</v>
      </c>
      <c r="BV49" s="497">
        <f>IFERROR(INDEX(Sheep!$R$323:$R$330,BV48,1),0)</f>
        <v>43836</v>
      </c>
      <c r="BW49" s="497">
        <f>IFERROR(INDEX(Sheep!$R$323:$R$330,BW48,1),0)</f>
        <v>43836</v>
      </c>
      <c r="BX49" s="497">
        <f>IFERROR(INDEX(Sheep!$R$323:$R$330,BX48,1),0)</f>
        <v>43836</v>
      </c>
      <c r="BY49" s="497">
        <f>IFERROR(INDEX(Sheep!$R$323:$R$330,BY48,1),0)</f>
        <v>43836</v>
      </c>
      <c r="BZ49" s="497">
        <f>IFERROR(INDEX(Sheep!$R$323:$R$330,BZ48,1),0)</f>
        <v>43836</v>
      </c>
      <c r="CA49" s="497">
        <f>IFERROR(INDEX(Sheep!$R$323:$R$330,CA48,1),0)</f>
        <v>43836</v>
      </c>
      <c r="CB49" s="497">
        <f>IFERROR(INDEX(Sheep!$R$323:$R$330,CB48,1),0)</f>
        <v>43836</v>
      </c>
      <c r="CC49" s="497">
        <f>IFERROR(INDEX(Sheep!$R$323:$R$330,CC48,1),0)</f>
        <v>43836</v>
      </c>
      <c r="CD49" s="497">
        <f>IFERROR(INDEX(Sheep!$R$323:$R$330,CD48,1),0)</f>
        <v>43836</v>
      </c>
      <c r="CE49" s="497">
        <f>IFERROR(INDEX(Sheep!$R$323:$R$330,CE48,1),0)</f>
        <v>43836</v>
      </c>
      <c r="CF49" s="497">
        <f>IFERROR(INDEX(Sheep!$R$323:$R$330,CF48,1),0)</f>
        <v>43836</v>
      </c>
      <c r="CG49" s="497">
        <f>IFERROR(INDEX(Sheep!$R$323:$R$330,CG48,1),0)</f>
        <v>43836</v>
      </c>
      <c r="CH49" s="497">
        <f>IFERROR(INDEX(Sheep!$R$323:$R$330,CH48,1),0)</f>
        <v>43836</v>
      </c>
      <c r="CI49" s="497">
        <f>IFERROR(INDEX(Sheep!$R$323:$R$330,CI48,1),0)</f>
        <v>43836</v>
      </c>
      <c r="CJ49" s="497">
        <f>IFERROR(INDEX(Sheep!$R$323:$R$330,CJ48,1),0)</f>
        <v>43836</v>
      </c>
      <c r="CK49" s="497">
        <f>IFERROR(INDEX(Sheep!$R$323:$R$330,CK48,1),0)</f>
        <v>43836</v>
      </c>
      <c r="CL49" s="497">
        <f>IFERROR(INDEX(Sheep!$R$323:$R$330,CL48,1),0)</f>
        <v>43836</v>
      </c>
      <c r="CM49" s="497">
        <f>IFERROR(INDEX(Sheep!$R$323:$R$330,CM48,1),0)</f>
        <v>43836</v>
      </c>
      <c r="CN49" s="497">
        <f>IFERROR(INDEX(Sheep!$R$323:$R$330,CN48,1),0)</f>
        <v>43836</v>
      </c>
      <c r="CO49" s="497">
        <f>IFERROR(INDEX(Sheep!$R$323:$R$330,CO48,1),0)</f>
        <v>43836</v>
      </c>
      <c r="CP49" s="497">
        <f>IFERROR(INDEX(Sheep!$R$323:$R$330,CP48,1),0)</f>
        <v>43836</v>
      </c>
      <c r="CQ49" s="497">
        <f>IFERROR(INDEX(Sheep!$R$323:$R$330,CQ48,1),0)</f>
        <v>43836</v>
      </c>
      <c r="CR49" s="497">
        <f>IFERROR(INDEX(Sheep!$R$323:$R$330,CR48,1),0)</f>
        <v>43836</v>
      </c>
      <c r="CS49" s="497">
        <f>IFERROR(INDEX(Sheep!$R$323:$R$330,CS48,1),0)</f>
        <v>43836</v>
      </c>
      <c r="CT49" s="497">
        <f>IFERROR(INDEX(Sheep!$R$323:$R$330,CT48,1),0)</f>
        <v>43836</v>
      </c>
      <c r="CU49" s="497">
        <f>IFERROR(INDEX(Sheep!$R$323:$R$330,CU48,1),0)</f>
        <v>43836</v>
      </c>
      <c r="CV49" s="497">
        <f>IFERROR(INDEX(Sheep!$R$323:$R$330,CV48,1),0)</f>
        <v>43836</v>
      </c>
      <c r="CW49" s="497">
        <f>IFERROR(INDEX(Sheep!$R$323:$R$330,CW48,1),0)</f>
        <v>43836</v>
      </c>
      <c r="CX49" s="497">
        <f>IFERROR(INDEX(Sheep!$R$323:$R$330,CX48,1),0)</f>
        <v>43836</v>
      </c>
      <c r="CY49" s="497">
        <f>IFERROR(INDEX(Sheep!$R$323:$R$330,CY48,1),0)</f>
        <v>43836</v>
      </c>
      <c r="CZ49" s="497">
        <f>IFERROR(INDEX(Sheep!$R$323:$R$330,CZ48,1),0)</f>
        <v>43836</v>
      </c>
      <c r="DA49" s="497">
        <f>IFERROR(INDEX(Sheep!$R$323:$R$330,DA48,1),0)</f>
        <v>43836</v>
      </c>
      <c r="DB49" s="497">
        <f>IFERROR(INDEX(Sheep!$R$323:$R$330,DB48,1),0)</f>
        <v>43836</v>
      </c>
      <c r="DC49" s="497">
        <f>IFERROR(INDEX(Sheep!$R$323:$R$330,DC48,1),0)</f>
        <v>43836</v>
      </c>
      <c r="DD49" s="497">
        <f>IFERROR(INDEX(Sheep!$R$323:$R$330,DD48,1),0)</f>
        <v>43836</v>
      </c>
      <c r="DE49" s="497">
        <f>IFERROR(INDEX(Sheep!$R$323:$R$330,DE48,1),0)</f>
        <v>43836</v>
      </c>
      <c r="DF49" s="497">
        <f>IFERROR(INDEX(Sheep!$R$323:$R$330,DF48,1),0)</f>
        <v>43836</v>
      </c>
      <c r="DG49" s="497">
        <f>IFERROR(INDEX(Sheep!$R$323:$R$330,DG48,1),0)</f>
        <v>43836</v>
      </c>
      <c r="DH49" s="497">
        <f>IFERROR(INDEX(Sheep!$R$323:$R$330,DH48,1),0)</f>
        <v>43836</v>
      </c>
      <c r="DI49" s="497">
        <f>IFERROR(INDEX(Sheep!$R$323:$R$330,DI48,1),0)</f>
        <v>43836</v>
      </c>
      <c r="DJ49" s="497">
        <f>IFERROR(INDEX(Sheep!$R$323:$R$330,DJ48,1),0)</f>
        <v>43836</v>
      </c>
      <c r="DK49" s="497">
        <f>IFERROR(INDEX(Sheep!$R$323:$R$330,DK48,1),0)</f>
        <v>44201</v>
      </c>
      <c r="DL49" s="497">
        <f>IFERROR(INDEX(Sheep!$R$323:$R$330,DL48,1),0)</f>
        <v>44201</v>
      </c>
      <c r="DM49" s="497">
        <f>IFERROR(INDEX(Sheep!$R$323:$R$330,DM48,1),0)</f>
        <v>44201</v>
      </c>
      <c r="DN49" s="497">
        <f>IFERROR(INDEX(Sheep!$R$323:$R$330,DN48,1),0)</f>
        <v>44201</v>
      </c>
      <c r="DO49" s="497">
        <f>IFERROR(INDEX(Sheep!$R$323:$R$330,DO48,1),0)</f>
        <v>44201</v>
      </c>
      <c r="DP49" s="497">
        <f>IFERROR(INDEX(Sheep!$R$323:$R$330,DP48,1),0)</f>
        <v>44201</v>
      </c>
      <c r="DQ49" s="497">
        <f>IFERROR(INDEX(Sheep!$R$323:$R$330,DQ48,1),0)</f>
        <v>44201</v>
      </c>
      <c r="DR49" s="497">
        <f>IFERROR(INDEX(Sheep!$R$323:$R$330,DR48,1),0)</f>
        <v>44201</v>
      </c>
      <c r="DS49" s="497">
        <f>IFERROR(INDEX(Sheep!$R$323:$R$330,DS48,1),0)</f>
        <v>44201</v>
      </c>
      <c r="DT49" s="497">
        <f>IFERROR(INDEX(Sheep!$R$323:$R$330,DT48,1),0)</f>
        <v>44201</v>
      </c>
      <c r="DU49" s="497">
        <f>IFERROR(INDEX(Sheep!$R$323:$R$330,DU48,1),0)</f>
        <v>44201</v>
      </c>
      <c r="DV49" s="497">
        <f>IFERROR(INDEX(Sheep!$R$323:$R$330,DV48,1),0)</f>
        <v>44201</v>
      </c>
      <c r="DW49" s="497">
        <f>IFERROR(INDEX(Sheep!$R$323:$R$330,DW48,1),0)</f>
        <v>44201</v>
      </c>
      <c r="DX49" s="497">
        <f>IFERROR(INDEX(Sheep!$R$323:$R$330,DX48,1),0)</f>
        <v>44201</v>
      </c>
      <c r="DY49" s="497">
        <f>IFERROR(INDEX(Sheep!$R$323:$R$330,DY48,1),0)</f>
        <v>44201</v>
      </c>
      <c r="DZ49" s="497">
        <f>IFERROR(INDEX(Sheep!$R$323:$R$330,DZ48,1),0)</f>
        <v>44201</v>
      </c>
      <c r="EA49" s="497">
        <f>IFERROR(INDEX(Sheep!$R$323:$R$330,EA48,1),0)</f>
        <v>44201</v>
      </c>
      <c r="EB49" s="497">
        <f>IFERROR(INDEX(Sheep!$R$323:$R$330,EB48,1),0)</f>
        <v>44201</v>
      </c>
      <c r="EC49" s="497">
        <f>IFERROR(INDEX(Sheep!$R$323:$R$330,EC48,1),0)</f>
        <v>44201</v>
      </c>
      <c r="ED49" s="497">
        <f>IFERROR(INDEX(Sheep!$R$323:$R$330,ED48,1),0)</f>
        <v>44201</v>
      </c>
      <c r="EE49" s="497">
        <f>IFERROR(INDEX(Sheep!$R$323:$R$330,EE48,1),0)</f>
        <v>44201</v>
      </c>
      <c r="EF49" s="497">
        <f>IFERROR(INDEX(Sheep!$R$323:$R$330,EF48,1),0)</f>
        <v>44201</v>
      </c>
      <c r="EG49" s="497">
        <f>IFERROR(INDEX(Sheep!$R$323:$R$330,EG48,1),0)</f>
        <v>44201</v>
      </c>
      <c r="EH49" s="497">
        <f>IFERROR(INDEX(Sheep!$R$323:$R$330,EH48,1),0)</f>
        <v>44201</v>
      </c>
      <c r="EI49" s="497">
        <f>IFERROR(INDEX(Sheep!$R$323:$R$330,EI48,1),0)</f>
        <v>44201</v>
      </c>
      <c r="EJ49" s="497">
        <f>IFERROR(INDEX(Sheep!$R$323:$R$330,EJ48,1),0)</f>
        <v>44201</v>
      </c>
      <c r="EK49" s="497">
        <f>IFERROR(INDEX(Sheep!$R$323:$R$330,EK48,1),0)</f>
        <v>44201</v>
      </c>
      <c r="EL49" s="497">
        <f>IFERROR(INDEX(Sheep!$R$323:$R$330,EL48,1),0)</f>
        <v>44201</v>
      </c>
      <c r="EM49" s="497">
        <f>IFERROR(INDEX(Sheep!$R$323:$R$330,EM48,1),0)</f>
        <v>44201</v>
      </c>
      <c r="EN49" s="497">
        <f>IFERROR(INDEX(Sheep!$R$323:$R$330,EN48,1),0)</f>
        <v>44201</v>
      </c>
      <c r="EO49" s="497">
        <f>IFERROR(INDEX(Sheep!$R$323:$R$330,EO48,1),0)</f>
        <v>44201</v>
      </c>
      <c r="EP49" s="497">
        <f>IFERROR(INDEX(Sheep!$R$323:$R$330,EP48,1),0)</f>
        <v>44201</v>
      </c>
      <c r="EQ49" s="497">
        <f>IFERROR(INDEX(Sheep!$R$323:$R$330,EQ48,1),0)</f>
        <v>44201</v>
      </c>
      <c r="ER49" s="497">
        <f>IFERROR(INDEX(Sheep!$R$323:$R$330,ER48,1),0)</f>
        <v>44201</v>
      </c>
      <c r="ES49" s="497">
        <f>IFERROR(INDEX(Sheep!$R$323:$R$330,ES48,1),0)</f>
        <v>44201</v>
      </c>
      <c r="ET49" s="497">
        <f>IFERROR(INDEX(Sheep!$R$323:$R$330,ET48,1),0)</f>
        <v>44201</v>
      </c>
      <c r="EU49" s="497">
        <f>IFERROR(INDEX(Sheep!$R$323:$R$330,EU48,1),0)</f>
        <v>44201</v>
      </c>
      <c r="EV49" s="497">
        <f>IFERROR(INDEX(Sheep!$R$323:$R$330,EV48,1),0)</f>
        <v>44201</v>
      </c>
      <c r="EW49" s="497">
        <f>IFERROR(INDEX(Sheep!$R$323:$R$330,EW48,1),0)</f>
        <v>44201</v>
      </c>
      <c r="EX49" s="497">
        <f>IFERROR(INDEX(Sheep!$R$323:$R$330,EX48,1),0)</f>
        <v>44201</v>
      </c>
      <c r="EY49" s="497">
        <f>IFERROR(INDEX(Sheep!$R$323:$R$330,EY48,1),0)</f>
        <v>44201</v>
      </c>
      <c r="EZ49" s="497">
        <f>IFERROR(INDEX(Sheep!$R$323:$R$330,EZ48,1),0)</f>
        <v>44201</v>
      </c>
      <c r="FA49" s="497">
        <f>IFERROR(INDEX(Sheep!$R$323:$R$330,FA48,1),0)</f>
        <v>44201</v>
      </c>
      <c r="FB49" s="497">
        <f>IFERROR(INDEX(Sheep!$R$323:$R$330,FB48,1),0)</f>
        <v>44201</v>
      </c>
      <c r="FC49" s="497">
        <f>IFERROR(INDEX(Sheep!$R$323:$R$330,FC48,1),0)</f>
        <v>44201</v>
      </c>
      <c r="FD49" s="497">
        <f>IFERROR(INDEX(Sheep!$R$323:$R$330,FD48,1),0)</f>
        <v>44201</v>
      </c>
      <c r="FE49" s="497">
        <f>IFERROR(INDEX(Sheep!$R$323:$R$330,FE48,1),0)</f>
        <v>44201</v>
      </c>
      <c r="FF49" s="497">
        <f>IFERROR(INDEX(Sheep!$R$323:$R$330,FF48,1),0)</f>
        <v>44201</v>
      </c>
      <c r="FG49" s="497">
        <f>IFERROR(INDEX(Sheep!$R$323:$R$330,FG48,1),0)</f>
        <v>44201</v>
      </c>
      <c r="FH49" s="497">
        <f>IFERROR(INDEX(Sheep!$R$323:$R$330,FH48,1),0)</f>
        <v>44201</v>
      </c>
      <c r="FI49" s="497">
        <f>IFERROR(INDEX(Sheep!$R$323:$R$330,FI48,1),0)</f>
        <v>44201</v>
      </c>
      <c r="FJ49" s="497">
        <f>IFERROR(INDEX(Sheep!$R$323:$R$330,FJ48,1),0)</f>
        <v>44201</v>
      </c>
      <c r="FK49" s="497">
        <f>IFERROR(INDEX(Sheep!$R$323:$R$330,FK48,1),0)</f>
        <v>44566</v>
      </c>
      <c r="FL49" s="497">
        <f>IFERROR(INDEX(Sheep!$R$323:$R$330,FL48,1),0)</f>
        <v>44566</v>
      </c>
      <c r="FM49" s="497">
        <f>IFERROR(INDEX(Sheep!$R$323:$R$330,FM48,1),0)</f>
        <v>44566</v>
      </c>
      <c r="FN49" s="497">
        <f>IFERROR(INDEX(Sheep!$R$323:$R$330,FN48,1),0)</f>
        <v>44566</v>
      </c>
      <c r="FO49" s="497">
        <f>IFERROR(INDEX(Sheep!$R$323:$R$330,FO48,1),0)</f>
        <v>44566</v>
      </c>
      <c r="FP49" s="497">
        <f>IFERROR(INDEX(Sheep!$R$323:$R$330,FP48,1),0)</f>
        <v>44566</v>
      </c>
      <c r="FQ49" s="497">
        <f>IFERROR(INDEX(Sheep!$R$323:$R$330,FQ48,1),0)</f>
        <v>44566</v>
      </c>
      <c r="FR49" s="497">
        <f>IFERROR(INDEX(Sheep!$R$323:$R$330,FR48,1),0)</f>
        <v>44566</v>
      </c>
      <c r="FS49" s="497">
        <f>IFERROR(INDEX(Sheep!$R$323:$R$330,FS48,1),0)</f>
        <v>44566</v>
      </c>
      <c r="FT49" s="497">
        <f>IFERROR(INDEX(Sheep!$R$323:$R$330,FT48,1),0)</f>
        <v>44566</v>
      </c>
      <c r="FU49" s="497">
        <f>IFERROR(INDEX(Sheep!$R$323:$R$330,FU48,1),0)</f>
        <v>44566</v>
      </c>
      <c r="FV49" s="497">
        <f>IFERROR(INDEX(Sheep!$R$323:$R$330,FV48,1),0)</f>
        <v>44566</v>
      </c>
      <c r="FW49" s="497">
        <f>IFERROR(INDEX(Sheep!$R$323:$R$330,FW48,1),0)</f>
        <v>44566</v>
      </c>
      <c r="FX49" s="497">
        <f>IFERROR(INDEX(Sheep!$R$323:$R$330,FX48,1),0)</f>
        <v>44566</v>
      </c>
      <c r="FY49" s="497">
        <f>IFERROR(INDEX(Sheep!$R$323:$R$330,FY48,1),0)</f>
        <v>44566</v>
      </c>
      <c r="FZ49" s="497">
        <f>IFERROR(INDEX(Sheep!$R$323:$R$330,FZ48,1),0)</f>
        <v>44566</v>
      </c>
      <c r="GA49" s="497">
        <f>IFERROR(INDEX(Sheep!$R$323:$R$330,GA48,1),0)</f>
        <v>44566</v>
      </c>
      <c r="GB49" s="497">
        <f>IFERROR(INDEX(Sheep!$R$323:$R$330,GB48,1),0)</f>
        <v>44566</v>
      </c>
      <c r="GC49" s="497">
        <f>IFERROR(INDEX(Sheep!$R$323:$R$330,GC48,1),0)</f>
        <v>44566</v>
      </c>
      <c r="GD49" s="497">
        <f>IFERROR(INDEX(Sheep!$R$323:$R$330,GD48,1),0)</f>
        <v>44566</v>
      </c>
      <c r="GE49" s="497">
        <f>IFERROR(INDEX(Sheep!$R$323:$R$330,GE48,1),0)</f>
        <v>44566</v>
      </c>
      <c r="GF49" s="497">
        <f>IFERROR(INDEX(Sheep!$R$323:$R$330,GF48,1),0)</f>
        <v>44566</v>
      </c>
      <c r="GG49" s="497">
        <f>IFERROR(INDEX(Sheep!$R$323:$R$330,GG48,1),0)</f>
        <v>44566</v>
      </c>
      <c r="GH49" s="497">
        <f>IFERROR(INDEX(Sheep!$R$323:$R$330,GH48,1),0)</f>
        <v>44566</v>
      </c>
      <c r="GI49" s="497">
        <f>IFERROR(INDEX(Sheep!$R$323:$R$330,GI48,1),0)</f>
        <v>44566</v>
      </c>
      <c r="GJ49" s="497">
        <f>IFERROR(INDEX(Sheep!$R$323:$R$330,GJ48,1),0)</f>
        <v>44566</v>
      </c>
      <c r="GK49" s="497">
        <f>IFERROR(INDEX(Sheep!$R$323:$R$330,GK48,1),0)</f>
        <v>44566</v>
      </c>
      <c r="GL49" s="497">
        <f>IFERROR(INDEX(Sheep!$R$323:$R$330,GL48,1),0)</f>
        <v>44566</v>
      </c>
      <c r="GM49" s="497">
        <f>IFERROR(INDEX(Sheep!$R$323:$R$330,GM48,1),0)</f>
        <v>44566</v>
      </c>
      <c r="GN49" s="497">
        <f>IFERROR(INDEX(Sheep!$R$323:$R$330,GN48,1),0)</f>
        <v>44566</v>
      </c>
      <c r="GO49" s="497">
        <f>IFERROR(INDEX(Sheep!$R$323:$R$330,GO48,1),0)</f>
        <v>44566</v>
      </c>
      <c r="GP49" s="497">
        <f>IFERROR(INDEX(Sheep!$R$323:$R$330,GP48,1),0)</f>
        <v>44566</v>
      </c>
      <c r="GQ49" s="497">
        <f>IFERROR(INDEX(Sheep!$R$323:$R$330,GQ48,1),0)</f>
        <v>44566</v>
      </c>
      <c r="GR49" s="497">
        <f>IFERROR(INDEX(Sheep!$R$323:$R$330,GR48,1),0)</f>
        <v>44566</v>
      </c>
      <c r="GS49" s="497">
        <f>IFERROR(INDEX(Sheep!$R$323:$R$330,GS48,1),0)</f>
        <v>44566</v>
      </c>
      <c r="GT49" s="497">
        <f>IFERROR(INDEX(Sheep!$R$323:$R$330,GT48,1),0)</f>
        <v>44566</v>
      </c>
      <c r="GU49" s="497">
        <f>IFERROR(INDEX(Sheep!$R$323:$R$330,GU48,1),0)</f>
        <v>44566</v>
      </c>
      <c r="GV49" s="497">
        <f>IFERROR(INDEX(Sheep!$R$323:$R$330,GV48,1),0)</f>
        <v>44566</v>
      </c>
      <c r="GW49" s="497">
        <f>IFERROR(INDEX(Sheep!$R$323:$R$330,GW48,1),0)</f>
        <v>44566</v>
      </c>
      <c r="GX49" s="497">
        <f>IFERROR(INDEX(Sheep!$R$323:$R$330,GX48,1),0)</f>
        <v>44566</v>
      </c>
      <c r="GY49" s="497">
        <f>IFERROR(INDEX(Sheep!$R$323:$R$330,GY48,1),0)</f>
        <v>44566</v>
      </c>
      <c r="GZ49" s="497">
        <f>IFERROR(INDEX(Sheep!$R$323:$R$330,GZ48,1),0)</f>
        <v>44566</v>
      </c>
      <c r="HA49" s="497">
        <f>IFERROR(INDEX(Sheep!$R$323:$R$330,HA48,1),0)</f>
        <v>44566</v>
      </c>
      <c r="HB49" s="497">
        <f>IFERROR(INDEX(Sheep!$R$323:$R$330,HB48,1),0)</f>
        <v>44566</v>
      </c>
      <c r="HC49" s="497">
        <f>IFERROR(INDEX(Sheep!$R$323:$R$330,HC48,1),0)</f>
        <v>44566</v>
      </c>
      <c r="HD49" s="497">
        <f>IFERROR(INDEX(Sheep!$R$323:$R$330,HD48,1),0)</f>
        <v>44566</v>
      </c>
      <c r="HE49" s="497">
        <f>IFERROR(INDEX(Sheep!$R$323:$R$330,HE48,1),0)</f>
        <v>44566</v>
      </c>
      <c r="HF49" s="497">
        <f>IFERROR(INDEX(Sheep!$R$323:$R$330,HF48,1),0)</f>
        <v>44566</v>
      </c>
      <c r="HG49" s="497">
        <f>IFERROR(INDEX(Sheep!$R$323:$R$330,HG48,1),0)</f>
        <v>44566</v>
      </c>
      <c r="HH49" s="497">
        <f>IFERROR(INDEX(Sheep!$R$323:$R$330,HH48,1),0)</f>
        <v>44566</v>
      </c>
      <c r="HI49" s="497">
        <f>IFERROR(INDEX(Sheep!$R$323:$R$330,HI48,1),0)</f>
        <v>44566</v>
      </c>
      <c r="HJ49" s="497">
        <f>IFERROR(INDEX(Sheep!$R$323:$R$330,HJ48,1),0)</f>
        <v>44566</v>
      </c>
      <c r="HK49" s="497">
        <f>IFERROR(INDEX(Sheep!$R$323:$R$330,HK48,1),0)</f>
        <v>44931</v>
      </c>
      <c r="HL49" s="497">
        <f>IFERROR(INDEX(Sheep!$R$323:$R$330,HL48,1),0)</f>
        <v>44931</v>
      </c>
      <c r="HM49" s="497">
        <f>IFERROR(INDEX(Sheep!$R$323:$R$330,HM48,1),0)</f>
        <v>44931</v>
      </c>
      <c r="HN49" s="497">
        <f>IFERROR(INDEX(Sheep!$R$323:$R$330,HN48,1),0)</f>
        <v>44931</v>
      </c>
      <c r="HO49" s="497">
        <f>IFERROR(INDEX(Sheep!$R$323:$R$330,HO48,1),0)</f>
        <v>44931</v>
      </c>
      <c r="HP49" s="497">
        <f>IFERROR(INDEX(Sheep!$R$323:$R$330,HP48,1),0)</f>
        <v>44931</v>
      </c>
      <c r="HQ49" s="497">
        <f>IFERROR(INDEX(Sheep!$R$323:$R$330,HQ48,1),0)</f>
        <v>44931</v>
      </c>
      <c r="HR49" s="497">
        <f>IFERROR(INDEX(Sheep!$R$323:$R$330,HR48,1),0)</f>
        <v>44931</v>
      </c>
      <c r="HS49" s="497">
        <f>IFERROR(INDEX(Sheep!$R$323:$R$330,HS48,1),0)</f>
        <v>44931</v>
      </c>
      <c r="HT49" s="497">
        <f>IFERROR(INDEX(Sheep!$R$323:$R$330,HT48,1),0)</f>
        <v>44931</v>
      </c>
      <c r="HU49" s="497">
        <f>IFERROR(INDEX(Sheep!$R$323:$R$330,HU48,1),0)</f>
        <v>44931</v>
      </c>
      <c r="HV49" s="497">
        <f>IFERROR(INDEX(Sheep!$R$323:$R$330,HV48,1),0)</f>
        <v>44931</v>
      </c>
      <c r="HW49" s="497">
        <f>IFERROR(INDEX(Sheep!$R$323:$R$330,HW48,1),0)</f>
        <v>44931</v>
      </c>
      <c r="HX49" s="497">
        <f>IFERROR(INDEX(Sheep!$R$323:$R$330,HX48,1),0)</f>
        <v>44931</v>
      </c>
      <c r="HY49" s="497">
        <f>IFERROR(INDEX(Sheep!$R$323:$R$330,HY48,1),0)</f>
        <v>44931</v>
      </c>
      <c r="HZ49" s="497">
        <f>IFERROR(INDEX(Sheep!$R$323:$R$330,HZ48,1),0)</f>
        <v>44931</v>
      </c>
      <c r="IA49" s="497">
        <f>IFERROR(INDEX(Sheep!$R$323:$R$330,IA48,1),0)</f>
        <v>44931</v>
      </c>
      <c r="IB49" s="497">
        <f>IFERROR(INDEX(Sheep!$R$323:$R$330,IB48,1),0)</f>
        <v>44931</v>
      </c>
      <c r="IC49" s="497">
        <f>IFERROR(INDEX(Sheep!$R$323:$R$330,IC48,1),0)</f>
        <v>44931</v>
      </c>
      <c r="ID49" s="497">
        <f>IFERROR(INDEX(Sheep!$R$323:$R$330,ID48,1),0)</f>
        <v>44931</v>
      </c>
      <c r="IE49" s="497">
        <f>IFERROR(INDEX(Sheep!$R$323:$R$330,IE48,1),0)</f>
        <v>44931</v>
      </c>
      <c r="IF49" s="497">
        <f>IFERROR(INDEX(Sheep!$R$323:$R$330,IF48,1),0)</f>
        <v>44931</v>
      </c>
      <c r="IG49" s="497">
        <f>IFERROR(INDEX(Sheep!$R$323:$R$330,IG48,1),0)</f>
        <v>44931</v>
      </c>
      <c r="IH49" s="497">
        <f>IFERROR(INDEX(Sheep!$R$323:$R$330,IH48,1),0)</f>
        <v>44931</v>
      </c>
      <c r="II49" s="497">
        <f>IFERROR(INDEX(Sheep!$R$323:$R$330,II48,1),0)</f>
        <v>44931</v>
      </c>
      <c r="IJ49" s="497">
        <f>IFERROR(INDEX(Sheep!$R$323:$R$330,IJ48,1),0)</f>
        <v>44931</v>
      </c>
      <c r="IK49" s="497">
        <f>IFERROR(INDEX(Sheep!$R$323:$R$330,IK48,1),0)</f>
        <v>44931</v>
      </c>
      <c r="IL49" s="497">
        <f>IFERROR(INDEX(Sheep!$R$323:$R$330,IL48,1),0)</f>
        <v>44931</v>
      </c>
      <c r="IM49" s="497">
        <f>IFERROR(INDEX(Sheep!$R$323:$R$330,IM48,1),0)</f>
        <v>44931</v>
      </c>
      <c r="IN49" s="497">
        <f>IFERROR(INDEX(Sheep!$R$323:$R$330,IN48,1),0)</f>
        <v>44931</v>
      </c>
      <c r="IO49" s="497">
        <f>IFERROR(INDEX(Sheep!$R$323:$R$330,IO48,1),0)</f>
        <v>44931</v>
      </c>
      <c r="IP49" s="497">
        <f>IFERROR(INDEX(Sheep!$R$323:$R$330,IP48,1),0)</f>
        <v>44931</v>
      </c>
      <c r="IQ49" s="497">
        <f>IFERROR(INDEX(Sheep!$R$323:$R$330,IQ48,1),0)</f>
        <v>44931</v>
      </c>
      <c r="IR49" s="497">
        <f>IFERROR(INDEX(Sheep!$R$323:$R$330,IR48,1),0)</f>
        <v>44931</v>
      </c>
      <c r="IS49" s="497">
        <f>IFERROR(INDEX(Sheep!$R$323:$R$330,IS48,1),0)</f>
        <v>44931</v>
      </c>
      <c r="IT49" s="497">
        <f>IFERROR(INDEX(Sheep!$R$323:$R$330,IT48,1),0)</f>
        <v>44931</v>
      </c>
      <c r="IU49" s="497">
        <f>IFERROR(INDEX(Sheep!$R$323:$R$330,IU48,1),0)</f>
        <v>44931</v>
      </c>
      <c r="IV49" s="497">
        <f>IFERROR(INDEX(Sheep!$R$323:$R$330,IV48,1),0)</f>
        <v>44931</v>
      </c>
      <c r="IW49" s="497">
        <f>IFERROR(INDEX(Sheep!$R$323:$R$330,IW48,1),0)</f>
        <v>44931</v>
      </c>
      <c r="IX49" s="497">
        <f>IFERROR(INDEX(Sheep!$R$323:$R$330,IX48,1),0)</f>
        <v>44931</v>
      </c>
      <c r="IY49" s="497">
        <f>IFERROR(INDEX(Sheep!$R$323:$R$330,IY48,1),0)</f>
        <v>44931</v>
      </c>
      <c r="IZ49" s="497">
        <f>IFERROR(INDEX(Sheep!$R$323:$R$330,IZ48,1),0)</f>
        <v>44931</v>
      </c>
      <c r="JA49" s="497">
        <f>IFERROR(INDEX(Sheep!$R$323:$R$330,JA48,1),0)</f>
        <v>44931</v>
      </c>
      <c r="JB49" s="497">
        <f>IFERROR(INDEX(Sheep!$R$323:$R$330,JB48,1),0)</f>
        <v>44931</v>
      </c>
      <c r="JC49" s="497">
        <f>IFERROR(INDEX(Sheep!$R$323:$R$330,JC48,1),0)</f>
        <v>44931</v>
      </c>
      <c r="JD49" s="497">
        <f>IFERROR(INDEX(Sheep!$R$323:$R$330,JD48,1),0)</f>
        <v>44931</v>
      </c>
      <c r="JE49" s="497">
        <f>IFERROR(INDEX(Sheep!$R$323:$R$330,JE48,1),0)</f>
        <v>44931</v>
      </c>
      <c r="JF49" s="497">
        <f>IFERROR(INDEX(Sheep!$R$323:$R$330,JF48,1),0)</f>
        <v>44931</v>
      </c>
      <c r="JG49" s="497">
        <f>IFERROR(INDEX(Sheep!$R$323:$R$330,JG48,1),0)</f>
        <v>44931</v>
      </c>
      <c r="JH49" s="497">
        <f>IFERROR(INDEX(Sheep!$R$323:$R$330,JH48,1),0)</f>
        <v>44931</v>
      </c>
      <c r="JI49" s="497">
        <f>IFERROR(INDEX(Sheep!$R$323:$R$330,JI48,1),0)</f>
        <v>44931</v>
      </c>
      <c r="JJ49" s="497">
        <f>IFERROR(INDEX(Sheep!$R$323:$R$330,JJ48,1),0)</f>
        <v>44931</v>
      </c>
      <c r="JK49" s="497">
        <f>IFERROR(INDEX(Sheep!$R$323:$R$330,JK48,1),0)</f>
        <v>45297</v>
      </c>
      <c r="JL49" s="497">
        <f>IFERROR(INDEX(Sheep!$R$323:$R$330,JL48,1),0)</f>
        <v>45297</v>
      </c>
      <c r="JM49" s="497">
        <f>IFERROR(INDEX(Sheep!$R$323:$R$330,JM48,1),0)</f>
        <v>45297</v>
      </c>
      <c r="JN49" s="497">
        <f>IFERROR(INDEX(Sheep!$R$323:$R$330,JN48,1),0)</f>
        <v>45297</v>
      </c>
      <c r="JO49" s="497">
        <f>IFERROR(INDEX(Sheep!$R$323:$R$330,JO48,1),0)</f>
        <v>45297</v>
      </c>
      <c r="JP49" s="497">
        <f>IFERROR(INDEX(Sheep!$R$323:$R$330,JP48,1),0)</f>
        <v>45297</v>
      </c>
      <c r="JQ49" s="497">
        <f>IFERROR(INDEX(Sheep!$R$323:$R$330,JQ48,1),0)</f>
        <v>45297</v>
      </c>
      <c r="JR49" s="497">
        <f>IFERROR(INDEX(Sheep!$R$323:$R$330,JR48,1),0)</f>
        <v>45297</v>
      </c>
      <c r="JS49" s="497">
        <f>IFERROR(INDEX(Sheep!$R$323:$R$330,JS48,1),0)</f>
        <v>45297</v>
      </c>
      <c r="JT49" s="497">
        <f>IFERROR(INDEX(Sheep!$R$323:$R$330,JT48,1),0)</f>
        <v>45297</v>
      </c>
      <c r="JU49" s="497">
        <f>IFERROR(INDEX(Sheep!$R$323:$R$330,JU48,1),0)</f>
        <v>45297</v>
      </c>
      <c r="JV49" s="497">
        <f>IFERROR(INDEX(Sheep!$R$323:$R$330,JV48,1),0)</f>
        <v>45297</v>
      </c>
      <c r="JW49" s="497">
        <f>IFERROR(INDEX(Sheep!$R$323:$R$330,JW48,1),0)</f>
        <v>45297</v>
      </c>
      <c r="JX49" s="497">
        <f>IFERROR(INDEX(Sheep!$R$323:$R$330,JX48,1),0)</f>
        <v>45297</v>
      </c>
      <c r="JY49" s="497">
        <f>IFERROR(INDEX(Sheep!$R$323:$R$330,JY48,1),0)</f>
        <v>45297</v>
      </c>
      <c r="JZ49" s="497">
        <f>IFERROR(INDEX(Sheep!$R$323:$R$330,JZ48,1),0)</f>
        <v>45297</v>
      </c>
      <c r="KA49" s="497">
        <f>IFERROR(INDEX(Sheep!$R$323:$R$330,KA48,1),0)</f>
        <v>45297</v>
      </c>
      <c r="KB49" s="497">
        <f>IFERROR(INDEX(Sheep!$R$323:$R$330,KB48,1),0)</f>
        <v>45297</v>
      </c>
      <c r="KC49" s="497">
        <f>IFERROR(INDEX(Sheep!$R$323:$R$330,KC48,1),0)</f>
        <v>45297</v>
      </c>
      <c r="KD49" s="497">
        <f>IFERROR(INDEX(Sheep!$R$323:$R$330,KD48,1),0)</f>
        <v>45297</v>
      </c>
      <c r="KE49" s="497">
        <f>IFERROR(INDEX(Sheep!$R$323:$R$330,KE48,1),0)</f>
        <v>45297</v>
      </c>
      <c r="KF49" s="497">
        <f>IFERROR(INDEX(Sheep!$R$323:$R$330,KF48,1),0)</f>
        <v>45297</v>
      </c>
      <c r="KG49" s="497">
        <f>IFERROR(INDEX(Sheep!$R$323:$R$330,KG48,1),0)</f>
        <v>45297</v>
      </c>
      <c r="KH49" s="497">
        <f>IFERROR(INDEX(Sheep!$R$323:$R$330,KH48,1),0)</f>
        <v>45297</v>
      </c>
      <c r="KI49" s="497">
        <f>IFERROR(INDEX(Sheep!$R$323:$R$330,KI48,1),0)</f>
        <v>45297</v>
      </c>
      <c r="KJ49" s="497">
        <f>IFERROR(INDEX(Sheep!$R$323:$R$330,KJ48,1),0)</f>
        <v>45297</v>
      </c>
      <c r="KK49" s="497">
        <f>IFERROR(INDEX(Sheep!$R$323:$R$330,KK48,1),0)</f>
        <v>45297</v>
      </c>
      <c r="KL49" s="497">
        <f>IFERROR(INDEX(Sheep!$R$323:$R$330,KL48,1),0)</f>
        <v>45297</v>
      </c>
      <c r="KM49" s="497">
        <f>IFERROR(INDEX(Sheep!$R$323:$R$330,KM48,1),0)</f>
        <v>45297</v>
      </c>
      <c r="KN49" s="497">
        <f>IFERROR(INDEX(Sheep!$R$323:$R$330,KN48,1),0)</f>
        <v>45297</v>
      </c>
      <c r="KO49" s="497">
        <f>IFERROR(INDEX(Sheep!$R$323:$R$330,KO48,1),0)</f>
        <v>45297</v>
      </c>
      <c r="KP49" s="497">
        <f>IFERROR(INDEX(Sheep!$R$323:$R$330,KP48,1),0)</f>
        <v>45297</v>
      </c>
      <c r="KQ49" s="497">
        <f>IFERROR(INDEX(Sheep!$R$323:$R$330,KQ48,1),0)</f>
        <v>45297</v>
      </c>
      <c r="KR49" s="497">
        <f>IFERROR(INDEX(Sheep!$R$323:$R$330,KR48,1),0)</f>
        <v>45297</v>
      </c>
      <c r="KS49" s="497">
        <f>IFERROR(INDEX(Sheep!$R$323:$R$330,KS48,1),0)</f>
        <v>45297</v>
      </c>
      <c r="KT49" s="497">
        <f>IFERROR(INDEX(Sheep!$R$323:$R$330,KT48,1),0)</f>
        <v>45297</v>
      </c>
      <c r="KU49" s="497">
        <f>IFERROR(INDEX(Sheep!$R$323:$R$330,KU48,1),0)</f>
        <v>45297</v>
      </c>
      <c r="KV49" s="497">
        <f>IFERROR(INDEX(Sheep!$R$323:$R$330,KV48,1),0)</f>
        <v>45297</v>
      </c>
      <c r="KW49" s="497">
        <f>IFERROR(INDEX(Sheep!$R$323:$R$330,KW48,1),0)</f>
        <v>45297</v>
      </c>
      <c r="KX49" s="497">
        <f>IFERROR(INDEX(Sheep!$R$323:$R$330,KX48,1),0)</f>
        <v>45297</v>
      </c>
      <c r="KY49" s="497">
        <f>IFERROR(INDEX(Sheep!$R$323:$R$330,KY48,1),0)</f>
        <v>45297</v>
      </c>
      <c r="KZ49" s="497">
        <f>IFERROR(INDEX(Sheep!$R$323:$R$330,KZ48,1),0)</f>
        <v>45297</v>
      </c>
      <c r="LA49" s="497">
        <f>IFERROR(INDEX(Sheep!$R$323:$R$330,LA48,1),0)</f>
        <v>45297</v>
      </c>
      <c r="LB49" s="497">
        <f>IFERROR(INDEX(Sheep!$R$323:$R$330,LB48,1),0)</f>
        <v>45297</v>
      </c>
      <c r="LC49" s="497">
        <f>IFERROR(INDEX(Sheep!$R$323:$R$330,LC48,1),0)</f>
        <v>45297</v>
      </c>
      <c r="LD49" s="497">
        <f>IFERROR(INDEX(Sheep!$R$323:$R$330,LD48,1),0)</f>
        <v>45297</v>
      </c>
      <c r="LE49" s="497">
        <f>IFERROR(INDEX(Sheep!$R$323:$R$330,LE48,1),0)</f>
        <v>45297</v>
      </c>
      <c r="LF49" s="497">
        <f>IFERROR(INDEX(Sheep!$R$323:$R$330,LF48,1),0)</f>
        <v>45297</v>
      </c>
      <c r="LG49" s="497">
        <f>IFERROR(INDEX(Sheep!$R$323:$R$330,LG48,1),0)</f>
        <v>45297</v>
      </c>
      <c r="LH49" s="497">
        <f>IFERROR(INDEX(Sheep!$R$323:$R$330,LH48,1),0)</f>
        <v>45297</v>
      </c>
      <c r="LI49" s="497">
        <f>IFERROR(INDEX(Sheep!$R$323:$R$330,LI48,1),0)</f>
        <v>45297</v>
      </c>
      <c r="LJ49" s="497">
        <f>IFERROR(INDEX(Sheep!$R$323:$R$330,LJ48,1),0)</f>
        <v>45297</v>
      </c>
      <c r="LK49" s="497">
        <f>IFERROR(INDEX(Sheep!$R$323:$R$330,LK48,1),0)</f>
        <v>45662</v>
      </c>
      <c r="LL49" s="497">
        <f>IFERROR(INDEX(Sheep!$R$323:$R$330,LL48,1),0)</f>
        <v>45662</v>
      </c>
      <c r="LM49" s="497">
        <f>IFERROR(INDEX(Sheep!$R$323:$R$330,LM48,1),0)</f>
        <v>45662</v>
      </c>
      <c r="LN49" s="497">
        <f>IFERROR(INDEX(Sheep!$R$323:$R$330,LN48,1),0)</f>
        <v>45662</v>
      </c>
      <c r="LO49" s="497">
        <f>IFERROR(INDEX(Sheep!$R$323:$R$330,LO48,1),0)</f>
        <v>45662</v>
      </c>
      <c r="LP49" s="497">
        <f>IFERROR(INDEX(Sheep!$R$323:$R$330,LP48,1),0)</f>
        <v>45662</v>
      </c>
      <c r="LQ49" s="497">
        <f>IFERROR(INDEX(Sheep!$R$323:$R$330,LQ48,1),0)</f>
        <v>45662</v>
      </c>
      <c r="LR49" s="497">
        <f>IFERROR(INDEX(Sheep!$R$323:$R$330,LR48,1),0)</f>
        <v>45662</v>
      </c>
      <c r="LS49" s="497">
        <f>IFERROR(INDEX(Sheep!$R$323:$R$330,LS48,1),0)</f>
        <v>45662</v>
      </c>
      <c r="LT49" s="497">
        <f>IFERROR(INDEX(Sheep!$R$323:$R$330,LT48,1),0)</f>
        <v>45662</v>
      </c>
      <c r="LU49" s="497">
        <f>IFERROR(INDEX(Sheep!$R$323:$R$330,LU48,1),0)</f>
        <v>45662</v>
      </c>
      <c r="LV49" s="497">
        <f>IFERROR(INDEX(Sheep!$R$323:$R$330,LV48,1),0)</f>
        <v>45662</v>
      </c>
      <c r="LW49" s="497">
        <f>IFERROR(INDEX(Sheep!$R$323:$R$330,LW48,1),0)</f>
        <v>45662</v>
      </c>
      <c r="LX49" s="497">
        <f>IFERROR(INDEX(Sheep!$R$323:$R$330,LX48,1),0)</f>
        <v>45662</v>
      </c>
      <c r="LY49" s="497">
        <f>IFERROR(INDEX(Sheep!$R$323:$R$330,LY48,1),0)</f>
        <v>45662</v>
      </c>
      <c r="LZ49" s="497">
        <f>IFERROR(INDEX(Sheep!$R$323:$R$330,LZ48,1),0)</f>
        <v>45662</v>
      </c>
      <c r="MA49" s="497">
        <f>IFERROR(INDEX(Sheep!$R$323:$R$330,MA48,1),0)</f>
        <v>45662</v>
      </c>
      <c r="MB49" s="497">
        <f>IFERROR(INDEX(Sheep!$R$323:$R$330,MB48,1),0)</f>
        <v>45662</v>
      </c>
      <c r="MC49" s="497">
        <f>IFERROR(INDEX(Sheep!$R$323:$R$330,MC48,1),0)</f>
        <v>45662</v>
      </c>
      <c r="MD49" s="497">
        <f>IFERROR(INDEX(Sheep!$R$323:$R$330,MD48,1),0)</f>
        <v>45662</v>
      </c>
      <c r="ME49" s="497">
        <f>IFERROR(INDEX(Sheep!$R$323:$R$330,ME48,1),0)</f>
        <v>45662</v>
      </c>
      <c r="MF49" s="497">
        <f>IFERROR(INDEX(Sheep!$R$323:$R$330,MF48,1),0)</f>
        <v>45662</v>
      </c>
      <c r="MG49" s="497">
        <f>IFERROR(INDEX(Sheep!$R$323:$R$330,MG48,1),0)</f>
        <v>45662</v>
      </c>
      <c r="MH49" s="497">
        <f>IFERROR(INDEX(Sheep!$R$323:$R$330,MH48,1),0)</f>
        <v>45662</v>
      </c>
      <c r="MI49" s="497">
        <f>IFERROR(INDEX(Sheep!$R$323:$R$330,MI48,1),0)</f>
        <v>45662</v>
      </c>
      <c r="MJ49" s="497">
        <f>IFERROR(INDEX(Sheep!$R$323:$R$330,MJ48,1),0)</f>
        <v>45662</v>
      </c>
      <c r="MK49" s="497">
        <f>IFERROR(INDEX(Sheep!$R$323:$R$330,MK48,1),0)</f>
        <v>45662</v>
      </c>
      <c r="ML49" s="497">
        <f>IFERROR(INDEX(Sheep!$R$323:$R$330,ML48,1),0)</f>
        <v>45662</v>
      </c>
      <c r="MM49" s="497">
        <f>IFERROR(INDEX(Sheep!$R$323:$R$330,MM48,1),0)</f>
        <v>45662</v>
      </c>
      <c r="MN49" s="497">
        <f>IFERROR(INDEX(Sheep!$R$323:$R$330,MN48,1),0)</f>
        <v>45662</v>
      </c>
      <c r="MO49" s="497">
        <f>IFERROR(INDEX(Sheep!$R$323:$R$330,MO48,1),0)</f>
        <v>45662</v>
      </c>
      <c r="MP49" s="497">
        <f>IFERROR(INDEX(Sheep!$R$323:$R$330,MP48,1),0)</f>
        <v>45662</v>
      </c>
      <c r="MQ49" s="497">
        <f>IFERROR(INDEX(Sheep!$R$323:$R$330,MQ48,1),0)</f>
        <v>45662</v>
      </c>
      <c r="MR49" s="497">
        <f>IFERROR(INDEX(Sheep!$R$323:$R$330,MR48,1),0)</f>
        <v>45662</v>
      </c>
      <c r="MS49" s="497">
        <f>IFERROR(INDEX(Sheep!$R$323:$R$330,MS48,1),0)</f>
        <v>45662</v>
      </c>
      <c r="MT49" s="497">
        <f>IFERROR(INDEX(Sheep!$R$323:$R$330,MT48,1),0)</f>
        <v>45662</v>
      </c>
      <c r="MU49" s="497">
        <f>IFERROR(INDEX(Sheep!$R$323:$R$330,MU48,1),0)</f>
        <v>45662</v>
      </c>
      <c r="MV49" s="497">
        <f>IFERROR(INDEX(Sheep!$R$323:$R$330,MV48,1),0)</f>
        <v>45662</v>
      </c>
      <c r="MW49" s="497">
        <f>IFERROR(INDEX(Sheep!$R$323:$R$330,MW48,1),0)</f>
        <v>45662</v>
      </c>
      <c r="MX49" s="497">
        <f>IFERROR(INDEX(Sheep!$R$323:$R$330,MX48,1),0)</f>
        <v>45662</v>
      </c>
      <c r="MY49" s="497">
        <f>IFERROR(INDEX(Sheep!$R$323:$R$330,MY48,1),0)</f>
        <v>45662</v>
      </c>
      <c r="MZ49" s="497">
        <f>IFERROR(INDEX(Sheep!$R$323:$R$330,MZ48,1),0)</f>
        <v>45662</v>
      </c>
      <c r="NA49" s="497">
        <f>IFERROR(INDEX(Sheep!$R$323:$R$330,NA48,1),0)</f>
        <v>45662</v>
      </c>
      <c r="NB49" s="497">
        <f>IFERROR(INDEX(Sheep!$R$323:$R$330,NB48,1),0)</f>
        <v>45662</v>
      </c>
      <c r="NC49" s="497">
        <f>IFERROR(INDEX(Sheep!$R$323:$R$330,NC48,1),0)</f>
        <v>45662</v>
      </c>
      <c r="ND49" s="497">
        <f>IFERROR(INDEX(Sheep!$R$323:$R$330,ND48,1),0)</f>
        <v>45662</v>
      </c>
      <c r="NE49" s="497">
        <f>IFERROR(INDEX(Sheep!$R$323:$R$330,NE48,1),0)</f>
        <v>45662</v>
      </c>
      <c r="NF49" s="497">
        <f>IFERROR(INDEX(Sheep!$R$323:$R$330,NF48,1),0)</f>
        <v>45662</v>
      </c>
      <c r="NG49" s="497">
        <f>IFERROR(INDEX(Sheep!$R$323:$R$330,NG48,1),0)</f>
        <v>45662</v>
      </c>
      <c r="NH49" s="497">
        <f>IFERROR(INDEX(Sheep!$R$323:$R$330,NH48,1),0)</f>
        <v>45662</v>
      </c>
      <c r="NI49" s="497">
        <f>IFERROR(INDEX(Sheep!$R$323:$R$330,NI48,1),0)</f>
        <v>45662</v>
      </c>
      <c r="NJ49" s="497">
        <f>IFERROR(INDEX(Sheep!$R$323:$R$330,NJ48,1),0)</f>
        <v>45662</v>
      </c>
      <c r="NK49" s="497">
        <f>IFERROR(INDEX(Sheep!$R$323:$R$330,NK48,1),0)</f>
        <v>46027</v>
      </c>
      <c r="NL49" s="497">
        <f>IFERROR(INDEX(Sheep!$R$323:$R$330,NL48,1),0)</f>
        <v>46027</v>
      </c>
      <c r="NM49" s="497">
        <f>IFERROR(INDEX(Sheep!$R$323:$R$330,NM48,1),0)</f>
        <v>46027</v>
      </c>
      <c r="NN49" s="497">
        <f>IFERROR(INDEX(Sheep!$R$323:$R$330,NN48,1),0)</f>
        <v>46027</v>
      </c>
      <c r="NO49" s="497">
        <f>IFERROR(INDEX(Sheep!$R$323:$R$330,NO48,1),0)</f>
        <v>46027</v>
      </c>
      <c r="NP49" s="497">
        <f>IFERROR(INDEX(Sheep!$R$323:$R$330,NP48,1),0)</f>
        <v>46027</v>
      </c>
      <c r="NQ49" s="497">
        <f>IFERROR(INDEX(Sheep!$R$323:$R$330,NQ48,1),0)</f>
        <v>46027</v>
      </c>
      <c r="NR49" s="497">
        <f>IFERROR(INDEX(Sheep!$R$323:$R$330,NR48,1),0)</f>
        <v>46027</v>
      </c>
      <c r="NS49" s="497">
        <f>IFERROR(INDEX(Sheep!$R$323:$R$330,NS48,1),0)</f>
        <v>46027</v>
      </c>
      <c r="NT49" s="497">
        <f>IFERROR(INDEX(Sheep!$R$323:$R$330,NT48,1),0)</f>
        <v>46027</v>
      </c>
      <c r="NU49" s="497">
        <f>IFERROR(INDEX(Sheep!$R$323:$R$330,NU48,1),0)</f>
        <v>46027</v>
      </c>
      <c r="NV49" s="497">
        <f>IFERROR(INDEX(Sheep!$R$323:$R$330,NV48,1),0)</f>
        <v>46027</v>
      </c>
      <c r="NW49" s="497">
        <f>IFERROR(INDEX(Sheep!$R$323:$R$330,NW48,1),0)</f>
        <v>46027</v>
      </c>
      <c r="NX49" s="497">
        <f>IFERROR(INDEX(Sheep!$R$323:$R$330,NX48,1),0)</f>
        <v>46027</v>
      </c>
      <c r="NY49" s="497">
        <f>IFERROR(INDEX(Sheep!$R$323:$R$330,NY48,1),0)</f>
        <v>46027</v>
      </c>
      <c r="NZ49" s="497">
        <f>IFERROR(INDEX(Sheep!$R$323:$R$330,NZ48,1),0)</f>
        <v>46027</v>
      </c>
      <c r="OA49" s="497">
        <f>IFERROR(INDEX(Sheep!$R$323:$R$330,OA48,1),0)</f>
        <v>46027</v>
      </c>
      <c r="OB49" s="497">
        <f>IFERROR(INDEX(Sheep!$R$323:$R$330,OB48,1),0)</f>
        <v>46027</v>
      </c>
      <c r="OC49" s="497">
        <f>IFERROR(INDEX(Sheep!$R$323:$R$330,OC48,1),0)</f>
        <v>46027</v>
      </c>
      <c r="OD49" s="497">
        <f>IFERROR(INDEX(Sheep!$R$323:$R$330,OD48,1),0)</f>
        <v>46027</v>
      </c>
      <c r="OE49" s="497">
        <f>IFERROR(INDEX(Sheep!$R$323:$R$330,OE48,1),0)</f>
        <v>46027</v>
      </c>
      <c r="OF49" s="497">
        <f>IFERROR(INDEX(Sheep!$R$323:$R$330,OF48,1),0)</f>
        <v>46027</v>
      </c>
      <c r="OG49" s="497">
        <f>IFERROR(INDEX(Sheep!$R$323:$R$330,OG48,1),0)</f>
        <v>46027</v>
      </c>
      <c r="OH49" s="497">
        <f>IFERROR(INDEX(Sheep!$R$323:$R$330,OH48,1),0)</f>
        <v>46027</v>
      </c>
      <c r="OI49" s="497">
        <f>IFERROR(INDEX(Sheep!$R$323:$R$330,OI48,1),0)</f>
        <v>46027</v>
      </c>
      <c r="OJ49" s="497">
        <f>IFERROR(INDEX(Sheep!$R$323:$R$330,OJ48,1),0)</f>
        <v>46027</v>
      </c>
      <c r="OK49" s="497">
        <f>IFERROR(INDEX(Sheep!$R$323:$R$330,OK48,1),0)</f>
        <v>46027</v>
      </c>
      <c r="OL49" s="497">
        <f>IFERROR(INDEX(Sheep!$R$323:$R$330,OL48,1),0)</f>
        <v>46027</v>
      </c>
      <c r="OM49" s="497">
        <f>IFERROR(INDEX(Sheep!$R$323:$R$330,OM48,1),0)</f>
        <v>46027</v>
      </c>
      <c r="ON49" s="497">
        <f>IFERROR(INDEX(Sheep!$R$323:$R$330,ON48,1),0)</f>
        <v>46027</v>
      </c>
      <c r="OO49" s="497">
        <f>IFERROR(INDEX(Sheep!$R$323:$R$330,OO48,1),0)</f>
        <v>46027</v>
      </c>
      <c r="OP49" s="497">
        <f>IFERROR(INDEX(Sheep!$R$323:$R$330,OP48,1),0)</f>
        <v>46027</v>
      </c>
      <c r="OQ49" s="497">
        <f>IFERROR(INDEX(Sheep!$R$323:$R$330,OQ48,1),0)</f>
        <v>46027</v>
      </c>
      <c r="OR49" s="497">
        <f>IFERROR(INDEX(Sheep!$R$323:$R$330,OR48,1),0)</f>
        <v>46027</v>
      </c>
      <c r="OS49" s="497">
        <f>IFERROR(INDEX(Sheep!$R$323:$R$330,OS48,1),0)</f>
        <v>46027</v>
      </c>
      <c r="OT49" s="497">
        <f>IFERROR(INDEX(Sheep!$R$323:$R$330,OT48,1),0)</f>
        <v>46027</v>
      </c>
      <c r="OU49" s="497">
        <f>IFERROR(INDEX(Sheep!$R$323:$R$330,OU48,1),0)</f>
        <v>46027</v>
      </c>
      <c r="OV49" s="497">
        <f>IFERROR(INDEX(Sheep!$R$323:$R$330,OV48,1),0)</f>
        <v>46027</v>
      </c>
      <c r="OW49" s="497">
        <f>IFERROR(INDEX(Sheep!$R$323:$R$330,OW48,1),0)</f>
        <v>46027</v>
      </c>
      <c r="OX49" s="497">
        <f>IFERROR(INDEX(Sheep!$R$323:$R$330,OX48,1),0)</f>
        <v>46027</v>
      </c>
      <c r="OY49" s="497">
        <f>IFERROR(INDEX(Sheep!$R$323:$R$330,OY48,1),0)</f>
        <v>46027</v>
      </c>
      <c r="OZ49" s="497">
        <f>IFERROR(INDEX(Sheep!$R$323:$R$330,OZ48,1),0)</f>
        <v>46027</v>
      </c>
      <c r="PA49" s="497">
        <f>IFERROR(INDEX(Sheep!$R$323:$R$330,PA48,1),0)</f>
        <v>46027</v>
      </c>
      <c r="PB49" s="497">
        <f>IFERROR(INDEX(Sheep!$R$323:$R$330,PB48,1),0)</f>
        <v>46027</v>
      </c>
      <c r="PC49" s="497">
        <f>IFERROR(INDEX(Sheep!$R$323:$R$330,PC48,1),0)</f>
        <v>46027</v>
      </c>
      <c r="PD49" s="497">
        <f>IFERROR(INDEX(Sheep!$R$323:$R$330,PD48,1),0)</f>
        <v>46027</v>
      </c>
      <c r="PE49" s="497">
        <f>IFERROR(INDEX(Sheep!$R$323:$R$330,PE48,1),0)</f>
        <v>46027</v>
      </c>
      <c r="PF49" s="497">
        <f>IFERROR(INDEX(Sheep!$R$323:$R$330,PF48,1),0)</f>
        <v>46027</v>
      </c>
      <c r="PG49" s="497">
        <f>IFERROR(INDEX(Sheep!$R$323:$R$330,PG48,1),0)</f>
        <v>46027</v>
      </c>
      <c r="PH49" s="497">
        <f>IFERROR(INDEX(Sheep!$R$323:$R$330,PH48,1),0)</f>
        <v>46027</v>
      </c>
      <c r="PI49" s="497">
        <f>IFERROR(INDEX(Sheep!$R$323:$R$330,PI48,1),0)</f>
        <v>46027</v>
      </c>
      <c r="PJ49" s="497">
        <f>IFERROR(INDEX(Sheep!$R$323:$R$330,PJ48,1),0)</f>
        <v>46027</v>
      </c>
      <c r="PK49" s="497">
        <f>IFERROR(INDEX(Sheep!$R$323:$R$330,PK48,1),0)</f>
        <v>46392</v>
      </c>
      <c r="PL49" s="497">
        <f>IFERROR(INDEX(Sheep!$R$323:$R$330,PL48,1),0)</f>
        <v>46392</v>
      </c>
      <c r="PM49" s="497">
        <f>IFERROR(INDEX(Sheep!$R$323:$R$330,PM48,1),0)</f>
        <v>46392</v>
      </c>
      <c r="PN49" s="497">
        <f>IFERROR(INDEX(Sheep!$R$323:$R$330,PN48,1),0)</f>
        <v>46392</v>
      </c>
      <c r="PO49" s="497">
        <f>IFERROR(INDEX(Sheep!$R$323:$R$330,PO48,1),0)</f>
        <v>46392</v>
      </c>
      <c r="PP49" s="497">
        <f>IFERROR(INDEX(Sheep!$R$323:$R$330,PP48,1),0)</f>
        <v>46392</v>
      </c>
      <c r="PQ49" s="497">
        <f>IFERROR(INDEX(Sheep!$R$323:$R$330,PQ48,1),0)</f>
        <v>46392</v>
      </c>
      <c r="PR49" s="497">
        <f>IFERROR(INDEX(Sheep!$R$323:$R$330,PR48,1),0)</f>
        <v>46392</v>
      </c>
      <c r="PS49" s="497">
        <f>IFERROR(INDEX(Sheep!$R$323:$R$330,PS48,1),0)</f>
        <v>46392</v>
      </c>
      <c r="PT49" s="497">
        <f>IFERROR(INDEX(Sheep!$R$323:$R$330,PT48,1),0)</f>
        <v>46392</v>
      </c>
      <c r="PU49" s="497">
        <f>IFERROR(INDEX(Sheep!$R$323:$R$330,PU48,1),0)</f>
        <v>46392</v>
      </c>
      <c r="PV49" s="497">
        <f>IFERROR(INDEX(Sheep!$R$323:$R$330,PV48,1),0)</f>
        <v>46392</v>
      </c>
      <c r="PW49" s="497">
        <f>IFERROR(INDEX(Sheep!$R$323:$R$330,PW48,1),0)</f>
        <v>46392</v>
      </c>
      <c r="PX49" s="497">
        <f>IFERROR(INDEX(Sheep!$R$323:$R$330,PX48,1),0)</f>
        <v>46392</v>
      </c>
      <c r="PY49" s="497">
        <f>IFERROR(INDEX(Sheep!$R$323:$R$330,PY48,1),0)</f>
        <v>46392</v>
      </c>
      <c r="PZ49" s="497">
        <f>IFERROR(INDEX(Sheep!$R$323:$R$330,PZ48,1),0)</f>
        <v>46392</v>
      </c>
      <c r="QA49" s="497">
        <f>IFERROR(INDEX(Sheep!$R$323:$R$330,QA48,1),0)</f>
        <v>46392</v>
      </c>
      <c r="QB49" s="497">
        <f>IFERROR(INDEX(Sheep!$R$323:$R$330,QB48,1),0)</f>
        <v>46392</v>
      </c>
      <c r="QC49" s="497">
        <f>IFERROR(INDEX(Sheep!$R$323:$R$330,QC48,1),0)</f>
        <v>46392</v>
      </c>
      <c r="QD49" s="497">
        <f>IFERROR(INDEX(Sheep!$R$323:$R$330,QD48,1),0)</f>
        <v>46392</v>
      </c>
      <c r="QE49" s="497">
        <f>IFERROR(INDEX(Sheep!$R$323:$R$330,QE48,1),0)</f>
        <v>46392</v>
      </c>
      <c r="QF49" s="497">
        <f>IFERROR(INDEX(Sheep!$R$323:$R$330,QF48,1),0)</f>
        <v>46392</v>
      </c>
      <c r="QG49" s="497">
        <f>IFERROR(INDEX(Sheep!$R$323:$R$330,QG48,1),0)</f>
        <v>46392</v>
      </c>
      <c r="QH49" s="497">
        <f>IFERROR(INDEX(Sheep!$R$323:$R$330,QH48,1),0)</f>
        <v>46392</v>
      </c>
      <c r="QI49" s="497">
        <f>IFERROR(INDEX(Sheep!$R$323:$R$330,QI48,1),0)</f>
        <v>46392</v>
      </c>
      <c r="QJ49" s="497">
        <f>IFERROR(INDEX(Sheep!$R$323:$R$330,QJ48,1),0)</f>
        <v>46392</v>
      </c>
      <c r="QK49" s="497">
        <f>IFERROR(INDEX(Sheep!$R$323:$R$330,QK48,1),0)</f>
        <v>46392</v>
      </c>
      <c r="QL49" s="497">
        <f>IFERROR(INDEX(Sheep!$R$323:$R$330,QL48,1),0)</f>
        <v>46392</v>
      </c>
      <c r="QM49" s="497">
        <f>IFERROR(INDEX(Sheep!$R$323:$R$330,QM48,1),0)</f>
        <v>46392</v>
      </c>
      <c r="QN49" s="497">
        <f>IFERROR(INDEX(Sheep!$R$323:$R$330,QN48,1),0)</f>
        <v>46392</v>
      </c>
      <c r="QO49" s="497">
        <f>IFERROR(INDEX(Sheep!$R$323:$R$330,QO48,1),0)</f>
        <v>46392</v>
      </c>
      <c r="QP49" s="497">
        <f>IFERROR(INDEX(Sheep!$R$323:$R$330,QP48,1),0)</f>
        <v>46392</v>
      </c>
      <c r="QQ49" s="497">
        <f>IFERROR(INDEX(Sheep!$R$323:$R$330,QQ48,1),0)</f>
        <v>46392</v>
      </c>
      <c r="QR49" s="497">
        <f>IFERROR(INDEX(Sheep!$R$323:$R$330,QR48,1),0)</f>
        <v>46392</v>
      </c>
      <c r="QS49" s="497">
        <f>IFERROR(INDEX(Sheep!$R$323:$R$330,QS48,1),0)</f>
        <v>46392</v>
      </c>
      <c r="QT49" s="497">
        <f>IFERROR(INDEX(Sheep!$R$323:$R$330,QT48,1),0)</f>
        <v>46392</v>
      </c>
      <c r="QU49" s="497">
        <f>IFERROR(INDEX(Sheep!$R$323:$R$330,QU48,1),0)</f>
        <v>46392</v>
      </c>
      <c r="QV49" s="497">
        <f>IFERROR(INDEX(Sheep!$R$323:$R$330,QV48,1),0)</f>
        <v>46392</v>
      </c>
      <c r="QW49" s="497">
        <f>IFERROR(INDEX(Sheep!$R$323:$R$330,QW48,1),0)</f>
        <v>46392</v>
      </c>
      <c r="QX49" s="497">
        <f>IFERROR(INDEX(Sheep!$R$323:$R$330,QX48,1),0)</f>
        <v>46392</v>
      </c>
      <c r="QY49" s="497">
        <f>IFERROR(INDEX(Sheep!$R$323:$R$330,QY48,1),0)</f>
        <v>46392</v>
      </c>
      <c r="QZ49" s="497">
        <f>IFERROR(INDEX(Sheep!$R$323:$R$330,QZ48,1),0)</f>
        <v>46392</v>
      </c>
      <c r="RA49" s="497">
        <f>IFERROR(INDEX(Sheep!$R$323:$R$330,RA48,1),0)</f>
        <v>46392</v>
      </c>
      <c r="RB49" s="497">
        <f>IFERROR(INDEX(Sheep!$R$323:$R$330,RB48,1),0)</f>
        <v>46392</v>
      </c>
      <c r="RC49" s="497">
        <f>IFERROR(INDEX(Sheep!$R$323:$R$330,RC48,1),0)</f>
        <v>46392</v>
      </c>
      <c r="RD49" s="497">
        <f>IFERROR(INDEX(Sheep!$R$323:$R$330,RD48,1),0)</f>
        <v>46392</v>
      </c>
      <c r="RE49" s="497">
        <f>IFERROR(INDEX(Sheep!$R$323:$R$330,RE48,1),0)</f>
        <v>46392</v>
      </c>
      <c r="RF49" s="497">
        <f>IFERROR(INDEX(Sheep!$R$323:$R$330,RF48,1),0)</f>
        <v>46392</v>
      </c>
      <c r="RG49" s="497">
        <f>IFERROR(INDEX(Sheep!$R$323:$R$330,RG48,1),0)</f>
        <v>46392</v>
      </c>
      <c r="RH49" s="497">
        <f>IFERROR(INDEX(Sheep!$R$323:$R$330,RH48,1),0)</f>
        <v>46392</v>
      </c>
      <c r="RI49" s="497">
        <f>IFERROR(INDEX(Sheep!$R$323:$R$330,RI48,1),0)</f>
        <v>46392</v>
      </c>
      <c r="RJ49" s="497">
        <f>IFERROR(INDEX(Sheep!$R$323:$R$330,RJ48,1),0)</f>
        <v>46392</v>
      </c>
      <c r="RK49" s="497">
        <f>IFERROR(INDEX(Sheep!$R$323:$R$330,RK48,1),0)</f>
        <v>46392</v>
      </c>
      <c r="RL49" s="497">
        <f>IFERROR(INDEX(Sheep!$R$323:$R$330,RL48,1),0)</f>
        <v>46392</v>
      </c>
      <c r="RM49" s="497">
        <f>IFERROR(INDEX(Sheep!$R$323:$R$330,RM48,1),0)</f>
        <v>46392</v>
      </c>
      <c r="RN49" s="497">
        <f>IFERROR(INDEX(Sheep!$R$323:$R$330,RN48,1),0)</f>
        <v>46392</v>
      </c>
      <c r="RO49" s="497">
        <f>IFERROR(INDEX(Sheep!$R$323:$R$330,RO48,1),0)</f>
        <v>46392</v>
      </c>
      <c r="RP49" s="497">
        <f>IFERROR(INDEX(Sheep!$R$323:$R$330,RP48,1),0)</f>
        <v>46392</v>
      </c>
      <c r="RQ49" s="497">
        <f>IFERROR(INDEX(Sheep!$R$323:$R$330,RQ48,1),0)</f>
        <v>46392</v>
      </c>
      <c r="RR49" s="497">
        <f>IFERROR(INDEX(Sheep!$R$323:$R$330,RR48,1),0)</f>
        <v>46392</v>
      </c>
      <c r="RS49" s="497">
        <f>IFERROR(INDEX(Sheep!$R$323:$R$330,RS48,1),0)</f>
        <v>46392</v>
      </c>
      <c r="RT49" s="497">
        <f>IFERROR(INDEX(Sheep!$R$323:$R$330,RT48,1),0)</f>
        <v>46392</v>
      </c>
      <c r="RU49" s="497">
        <f>IFERROR(INDEX(Sheep!$R$323:$R$330,RU48,1),0)</f>
        <v>46392</v>
      </c>
      <c r="RV49" s="497">
        <f>IFERROR(INDEX(Sheep!$R$323:$R$330,RV48,1),0)</f>
        <v>46392</v>
      </c>
      <c r="RW49" s="497">
        <f>IFERROR(INDEX(Sheep!$R$323:$R$330,RW48,1),0)</f>
        <v>46392</v>
      </c>
      <c r="RX49" s="497">
        <f>IFERROR(INDEX(Sheep!$R$323:$R$330,RX48,1),0)</f>
        <v>46392</v>
      </c>
      <c r="RY49" s="497">
        <f>IFERROR(INDEX(Sheep!$R$323:$R$330,RY48,1),0)</f>
        <v>46392</v>
      </c>
      <c r="RZ49" s="497">
        <f>IFERROR(INDEX(Sheep!$R$323:$R$330,RZ48,1),0)</f>
        <v>46392</v>
      </c>
      <c r="SA49" s="497">
        <f>IFERROR(INDEX(Sheep!$R$323:$R$330,SA48,1),0)</f>
        <v>46392</v>
      </c>
      <c r="SB49" s="497">
        <f>IFERROR(INDEX(Sheep!$R$323:$R$330,SB48,1),0)</f>
        <v>46392</v>
      </c>
      <c r="SC49" s="497">
        <f>IFERROR(INDEX(Sheep!$R$323:$R$330,SC48,1),0)</f>
        <v>46392</v>
      </c>
      <c r="SD49" s="497">
        <f>IFERROR(INDEX(Sheep!$R$323:$R$330,SD48,1),0)</f>
        <v>46392</v>
      </c>
      <c r="SE49" s="497">
        <f>IFERROR(INDEX(Sheep!$R$323:$R$330,SE48,1),0)</f>
        <v>46392</v>
      </c>
      <c r="SF49" s="497">
        <f>IFERROR(INDEX(Sheep!$R$323:$R$330,SF48,1),0)</f>
        <v>46392</v>
      </c>
      <c r="SG49" s="497">
        <f>IFERROR(INDEX(Sheep!$R$323:$R$330,SG48,1),0)</f>
        <v>46392</v>
      </c>
      <c r="SH49" s="497">
        <f>IFERROR(INDEX(Sheep!$R$323:$R$330,SH48,1),0)</f>
        <v>46392</v>
      </c>
      <c r="SI49" s="497">
        <f>IFERROR(INDEX(Sheep!$R$323:$R$330,SI48,1),0)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Sheep!$H253</f>
        <v>Win</v>
      </c>
      <c r="K50" s="267" t="str">
        <f xml:space="preserve">                    IF(AND((K$44                                  -Sheep!$N$253                               )&gt;(K$44-L$44),(K$44                                  -Sheep!$N$253                                )&lt;=0),"Born","")
&amp;                   IF(AND((K$44-Sheep!$R$355-Sheep!$N$253                                )&gt;(K$44-L$44),(K$44-Sheep!$R$355-Sheep!$N$253                                )&lt;=0),"WeanStd","")
&amp;                   IF(AND((K$44-Sheep!$R$356-Sheep!$N$253                                )&gt;(K$44-L$44),(K$44-Sheep!$R$356-Sheep!$N$253                                )&lt;=0),"WeanAlt1","")
&amp;                   IF(AND((K$44-Sheep!$R$357-Sheep!$N$253                                )&gt;(K$44-L$44),(K$44-Sheep!$R$357-Sheep!$N$253                                )&lt;=0),"WeanAlt2","")
&amp;IFERROR(IF(AND((K$44-K49                                                                                     )&gt;(K$44-L$44),(K$44-K49                                                                                     )&lt;=0),"Join-"    &amp;K48,""),"")
&amp;IFERROR(IF(AND((K$44-K49-INDEX(Sheep!$V$362:$V$369,K48,1))&gt;(K$44-L$44),(K$44-K49-INDEX(Sheep!$V$362:$V$369,K48,1))&lt;=0),"Scan-"  &amp;K48,""),"")
&amp;IFERROR(IF(AND((K$44-K49-150                                                                            )&gt;(K$44-L$44),(K$44-K49-150                                                                             )&lt;=0),"Birth-" &amp;K48,""),"")
&amp;IFERROR(IF(AND((K$44-K49-150-Sheep!$R$355                                           )&gt;(K$44-L$44),(K$44-K49-150-Sheep!$R$355                                            )&lt;=0),"Wean-"&amp;K48,""),"")
&amp;IFERROR(IF(AND((K$44-K49-150-Sheep!$R$356                                           )&gt;(K$44-L$44),(K$44-K49-150-Sheep!$R$356                                            )&lt;=0),"Alt1-"   &amp;K48,""),"")
&amp;IFERROR(IF(AND((K$44-K49-150-Sheep!$R$357                                           )&gt;(K$44-L$44),(K$44-K49-150-Sheep!$R$357                                            )&lt;=0),"Alt2-"   &amp;K48,""),"")</f>
        <v/>
      </c>
      <c r="L50" s="267" t="str">
        <f xml:space="preserve">                    IF(AND((L$44                                  -Sheep!$N$253                               )&gt;(L$44-M$44),(L$44                                  -Sheep!$N$253                                )&lt;=0),"Born","")
&amp;                   IF(AND((L$44-Sheep!$R$355-Sheep!$N$253                                )&gt;(L$44-M$44),(L$44-Sheep!$R$355-Sheep!$N$253                                )&lt;=0),"WeanStd","")
&amp;                   IF(AND((L$44-Sheep!$R$356-Sheep!$N$253                                )&gt;(L$44-M$44),(L$44-Sheep!$R$356-Sheep!$N$253                                )&lt;=0),"WeanAlt1","")
&amp;                   IF(AND((L$44-Sheep!$R$357-Sheep!$N$253                                )&gt;(L$44-M$44),(L$44-Sheep!$R$357-Sheep!$N$253                                )&lt;=0),"WeanAlt2","")
&amp;IFERROR(IF(AND((L$44-L49                                                                                     )&gt;(L$44-M$44),(L$44-L49                                                                                     )&lt;=0),"Join-"    &amp;L48,""),"")
&amp;IFERROR(IF(AND((L$44-L49-INDEX(Sheep!$V$362:$V$369,L48,1))&gt;(L$44-M$44),(L$44-L49-INDEX(Sheep!$V$362:$V$369,L48,1))&lt;=0),"Scan-"  &amp;L48,""),"")
&amp;IFERROR(IF(AND((L$44-L49-150                                                                            )&gt;(L$44-M$44),(L$44-L49-150                                                                             )&lt;=0),"Birth-" &amp;L48,""),"")
&amp;IFERROR(IF(AND((L$44-L49-150-Sheep!$R$355                                           )&gt;(L$44-M$44),(L$44-L49-150-Sheep!$R$355                                            )&lt;=0),"Wean-"&amp;L48,""),"")
&amp;IFERROR(IF(AND((L$44-L49-150-Sheep!$R$356                                           )&gt;(L$44-M$44),(L$44-L49-150-Sheep!$R$356                                            )&lt;=0),"Alt1-"   &amp;L48,""),"")
&amp;IFERROR(IF(AND((L$44-L49-150-Sheep!$R$357                                           )&gt;(L$44-M$44),(L$44-L49-150-Sheep!$R$357                                            )&lt;=0),"Alt2-"   &amp;L48,""),"")</f>
        <v/>
      </c>
      <c r="M50" s="267" t="str">
        <f xml:space="preserve">                    IF(AND((M$44                                  -Sheep!$N$253                               )&gt;(M$44-N$44),(M$44                                  -Sheep!$N$253                                )&lt;=0),"Born","")
&amp;                   IF(AND((M$44-Sheep!$R$355-Sheep!$N$253                                )&gt;(M$44-N$44),(M$44-Sheep!$R$355-Sheep!$N$253                                )&lt;=0),"WeanStd","")
&amp;                   IF(AND((M$44-Sheep!$R$356-Sheep!$N$253                                )&gt;(M$44-N$44),(M$44-Sheep!$R$356-Sheep!$N$253                                )&lt;=0),"WeanAlt1","")
&amp;                   IF(AND((M$44-Sheep!$R$357-Sheep!$N$253                                )&gt;(M$44-N$44),(M$44-Sheep!$R$357-Sheep!$N$253                                )&lt;=0),"WeanAlt2","")
&amp;IFERROR(IF(AND((M$44-M49                                                                                     )&gt;(M$44-N$44),(M$44-M49                                                                                     )&lt;=0),"Join-"    &amp;M48,""),"")
&amp;IFERROR(IF(AND((M$44-M49-INDEX(Sheep!$V$362:$V$369,M48,1))&gt;(M$44-N$44),(M$44-M49-INDEX(Sheep!$V$362:$V$369,M48,1))&lt;=0),"Scan-"  &amp;M48,""),"")
&amp;IFERROR(IF(AND((M$44-M49-150                                                                            )&gt;(M$44-N$44),(M$44-M49-150                                                                             )&lt;=0),"Birth-" &amp;M48,""),"")
&amp;IFERROR(IF(AND((M$44-M49-150-Sheep!$R$355                                           )&gt;(M$44-N$44),(M$44-M49-150-Sheep!$R$355                                            )&lt;=0),"Wean-"&amp;M48,""),"")
&amp;IFERROR(IF(AND((M$44-M49-150-Sheep!$R$356                                           )&gt;(M$44-N$44),(M$44-M49-150-Sheep!$R$356                                            )&lt;=0),"Alt1-"   &amp;M48,""),"")
&amp;IFERROR(IF(AND((M$44-M49-150-Sheep!$R$357                                           )&gt;(M$44-N$44),(M$44-M49-150-Sheep!$R$357                                            )&lt;=0),"Alt2-"   &amp;M48,""),"")</f>
        <v/>
      </c>
      <c r="N50" s="267" t="str">
        <f xml:space="preserve">                    IF(AND((N$44                                  -Sheep!$N$253                               )&gt;(N$44-O$44),(N$44                                  -Sheep!$N$253                                )&lt;=0),"Born","")
&amp;                   IF(AND((N$44-Sheep!$R$355-Sheep!$N$253                                )&gt;(N$44-O$44),(N$44-Sheep!$R$355-Sheep!$N$253                                )&lt;=0),"WeanStd","")
&amp;                   IF(AND((N$44-Sheep!$R$356-Sheep!$N$253                                )&gt;(N$44-O$44),(N$44-Sheep!$R$356-Sheep!$N$253                                )&lt;=0),"WeanAlt1","")
&amp;                   IF(AND((N$44-Sheep!$R$357-Sheep!$N$253                                )&gt;(N$44-O$44),(N$44-Sheep!$R$357-Sheep!$N$253                                )&lt;=0),"WeanAlt2","")
&amp;IFERROR(IF(AND((N$44-N49                                                                                     )&gt;(N$44-O$44),(N$44-N49                                                                                     )&lt;=0),"Join-"    &amp;N48,""),"")
&amp;IFERROR(IF(AND((N$44-N49-INDEX(Sheep!$V$362:$V$369,N48,1))&gt;(N$44-O$44),(N$44-N49-INDEX(Sheep!$V$362:$V$369,N48,1))&lt;=0),"Scan-"  &amp;N48,""),"")
&amp;IFERROR(IF(AND((N$44-N49-150                                                                            )&gt;(N$44-O$44),(N$44-N49-150                                                                             )&lt;=0),"Birth-" &amp;N48,""),"")
&amp;IFERROR(IF(AND((N$44-N49-150-Sheep!$R$355                                           )&gt;(N$44-O$44),(N$44-N49-150-Sheep!$R$355                                            )&lt;=0),"Wean-"&amp;N48,""),"")
&amp;IFERROR(IF(AND((N$44-N49-150-Sheep!$R$356                                           )&gt;(N$44-O$44),(N$44-N49-150-Sheep!$R$356                                            )&lt;=0),"Alt1-"   &amp;N48,""),"")
&amp;IFERROR(IF(AND((N$44-N49-150-Sheep!$R$357                                           )&gt;(N$44-O$44),(N$44-N49-150-Sheep!$R$357                                            )&lt;=0),"Alt2-"   &amp;N48,""),"")</f>
        <v/>
      </c>
      <c r="O50" s="267" t="str">
        <f xml:space="preserve">                    IF(AND((O$44                                  -Sheep!$N$253                               )&gt;(O$44-P$44),(O$44                                  -Sheep!$N$253                                )&lt;=0),"Born","")
&amp;                   IF(AND((O$44-Sheep!$R$355-Sheep!$N$253                                )&gt;(O$44-P$44),(O$44-Sheep!$R$355-Sheep!$N$253                                )&lt;=0),"WeanStd","")
&amp;                   IF(AND((O$44-Sheep!$R$356-Sheep!$N$253                                )&gt;(O$44-P$44),(O$44-Sheep!$R$356-Sheep!$N$253                                )&lt;=0),"WeanAlt1","")
&amp;                   IF(AND((O$44-Sheep!$R$357-Sheep!$N$253                                )&gt;(O$44-P$44),(O$44-Sheep!$R$357-Sheep!$N$253                                )&lt;=0),"WeanAlt2","")
&amp;IFERROR(IF(AND((O$44-O49                                                                                     )&gt;(O$44-P$44),(O$44-O49                                                                                     )&lt;=0),"Join-"    &amp;O48,""),"")
&amp;IFERROR(IF(AND((O$44-O49-INDEX(Sheep!$V$362:$V$369,O48,1))&gt;(O$44-P$44),(O$44-O49-INDEX(Sheep!$V$362:$V$369,O48,1))&lt;=0),"Scan-"  &amp;O48,""),"")
&amp;IFERROR(IF(AND((O$44-O49-150                                                                            )&gt;(O$44-P$44),(O$44-O49-150                                                                             )&lt;=0),"Birth-" &amp;O48,""),"")
&amp;IFERROR(IF(AND((O$44-O49-150-Sheep!$R$355                                           )&gt;(O$44-P$44),(O$44-O49-150-Sheep!$R$355                                            )&lt;=0),"Wean-"&amp;O48,""),"")
&amp;IFERROR(IF(AND((O$44-O49-150-Sheep!$R$356                                           )&gt;(O$44-P$44),(O$44-O49-150-Sheep!$R$356                                            )&lt;=0),"Alt1-"   &amp;O48,""),"")
&amp;IFERROR(IF(AND((O$44-O49-150-Sheep!$R$357                                           )&gt;(O$44-P$44),(O$44-O49-150-Sheep!$R$357                                            )&lt;=0),"Alt2-"   &amp;O48,""),"")</f>
        <v/>
      </c>
      <c r="P50" s="267" t="str">
        <f xml:space="preserve">                    IF(AND((P$44                                  -Sheep!$N$253                               )&gt;(P$44-Q$44),(P$44                                  -Sheep!$N$253                                )&lt;=0),"Born","")
&amp;                   IF(AND((P$44-Sheep!$R$355-Sheep!$N$253                                )&gt;(P$44-Q$44),(P$44-Sheep!$R$355-Sheep!$N$253                                )&lt;=0),"WeanStd","")
&amp;                   IF(AND((P$44-Sheep!$R$356-Sheep!$N$253                                )&gt;(P$44-Q$44),(P$44-Sheep!$R$356-Sheep!$N$253                                )&lt;=0),"WeanAlt1","")
&amp;                   IF(AND((P$44-Sheep!$R$357-Sheep!$N$253                                )&gt;(P$44-Q$44),(P$44-Sheep!$R$357-Sheep!$N$253                                )&lt;=0),"WeanAlt2","")
&amp;IFERROR(IF(AND((P$44-P49                                                                                     )&gt;(P$44-Q$44),(P$44-P49                                                                                     )&lt;=0),"Join-"    &amp;P48,""),"")
&amp;IFERROR(IF(AND((P$44-P49-INDEX(Sheep!$V$362:$V$369,P48,1))&gt;(P$44-Q$44),(P$44-P49-INDEX(Sheep!$V$362:$V$369,P48,1))&lt;=0),"Scan-"  &amp;P48,""),"")
&amp;IFERROR(IF(AND((P$44-P49-150                                                                            )&gt;(P$44-Q$44),(P$44-P49-150                                                                             )&lt;=0),"Birth-" &amp;P48,""),"")
&amp;IFERROR(IF(AND((P$44-P49-150-Sheep!$R$355                                           )&gt;(P$44-Q$44),(P$44-P49-150-Sheep!$R$355                                            )&lt;=0),"Wean-"&amp;P48,""),"")
&amp;IFERROR(IF(AND((P$44-P49-150-Sheep!$R$356                                           )&gt;(P$44-Q$44),(P$44-P49-150-Sheep!$R$356                                            )&lt;=0),"Alt1-"   &amp;P48,""),"")
&amp;IFERROR(IF(AND((P$44-P49-150-Sheep!$R$357                                           )&gt;(P$44-Q$44),(P$44-P49-150-Sheep!$R$357                                            )&lt;=0),"Alt2-"   &amp;P48,""),"")</f>
        <v/>
      </c>
      <c r="Q50" s="267" t="str">
        <f xml:space="preserve">                    IF(AND((Q$44                                  -Sheep!$N$253                               )&gt;(Q$44-R$44),(Q$44                                  -Sheep!$N$253                                )&lt;=0),"Born","")
&amp;                   IF(AND((Q$44-Sheep!$R$355-Sheep!$N$253                                )&gt;(Q$44-R$44),(Q$44-Sheep!$R$355-Sheep!$N$253                                )&lt;=0),"WeanStd","")
&amp;                   IF(AND((Q$44-Sheep!$R$356-Sheep!$N$253                                )&gt;(Q$44-R$44),(Q$44-Sheep!$R$356-Sheep!$N$253                                )&lt;=0),"WeanAlt1","")
&amp;                   IF(AND((Q$44-Sheep!$R$357-Sheep!$N$253                                )&gt;(Q$44-R$44),(Q$44-Sheep!$R$357-Sheep!$N$253                                )&lt;=0),"WeanAlt2","")
&amp;IFERROR(IF(AND((Q$44-Q49                                                                                     )&gt;(Q$44-R$44),(Q$44-Q49                                                                                     )&lt;=0),"Join-"    &amp;Q48,""),"")
&amp;IFERROR(IF(AND((Q$44-Q49-INDEX(Sheep!$V$362:$V$369,Q48,1))&gt;(Q$44-R$44),(Q$44-Q49-INDEX(Sheep!$V$362:$V$369,Q48,1))&lt;=0),"Scan-"  &amp;Q48,""),"")
&amp;IFERROR(IF(AND((Q$44-Q49-150                                                                            )&gt;(Q$44-R$44),(Q$44-Q49-150                                                                             )&lt;=0),"Birth-" &amp;Q48,""),"")
&amp;IFERROR(IF(AND((Q$44-Q49-150-Sheep!$R$355                                           )&gt;(Q$44-R$44),(Q$44-Q49-150-Sheep!$R$355                                            )&lt;=0),"Wean-"&amp;Q48,""),"")
&amp;IFERROR(IF(AND((Q$44-Q49-150-Sheep!$R$356                                           )&gt;(Q$44-R$44),(Q$44-Q49-150-Sheep!$R$356                                            )&lt;=0),"Alt1-"   &amp;Q48,""),"")
&amp;IFERROR(IF(AND((Q$44-Q49-150-Sheep!$R$357                                           )&gt;(Q$44-R$44),(Q$44-Q49-150-Sheep!$R$357                                            )&lt;=0),"Alt2-"   &amp;Q48,""),"")</f>
        <v/>
      </c>
      <c r="R50" s="267" t="str">
        <f xml:space="preserve">                    IF(AND((R$44                                  -Sheep!$N$253                               )&gt;(R$44-S$44),(R$44                                  -Sheep!$N$253                                )&lt;=0),"Born","")
&amp;                   IF(AND((R$44-Sheep!$R$355-Sheep!$N$253                                )&gt;(R$44-S$44),(R$44-Sheep!$R$355-Sheep!$N$253                                )&lt;=0),"WeanStd","")
&amp;                   IF(AND((R$44-Sheep!$R$356-Sheep!$N$253                                )&gt;(R$44-S$44),(R$44-Sheep!$R$356-Sheep!$N$253                                )&lt;=0),"WeanAlt1","")
&amp;                   IF(AND((R$44-Sheep!$R$357-Sheep!$N$253                                )&gt;(R$44-S$44),(R$44-Sheep!$R$357-Sheep!$N$253                                )&lt;=0),"WeanAlt2","")
&amp;IFERROR(IF(AND((R$44-R49                                                                                     )&gt;(R$44-S$44),(R$44-R49                                                                                     )&lt;=0),"Join-"    &amp;R48,""),"")
&amp;IFERROR(IF(AND((R$44-R49-INDEX(Sheep!$V$362:$V$369,R48,1))&gt;(R$44-S$44),(R$44-R49-INDEX(Sheep!$V$362:$V$369,R48,1))&lt;=0),"Scan-"  &amp;R48,""),"")
&amp;IFERROR(IF(AND((R$44-R49-150                                                                            )&gt;(R$44-S$44),(R$44-R49-150                                                                             )&lt;=0),"Birth-" &amp;R48,""),"")
&amp;IFERROR(IF(AND((R$44-R49-150-Sheep!$R$355                                           )&gt;(R$44-S$44),(R$44-R49-150-Sheep!$R$355                                            )&lt;=0),"Wean-"&amp;R48,""),"")
&amp;IFERROR(IF(AND((R$44-R49-150-Sheep!$R$356                                           )&gt;(R$44-S$44),(R$44-R49-150-Sheep!$R$356                                            )&lt;=0),"Alt1-"   &amp;R48,""),"")
&amp;IFERROR(IF(AND((R$44-R49-150-Sheep!$R$357                                           )&gt;(R$44-S$44),(R$44-R49-150-Sheep!$R$357                                            )&lt;=0),"Alt2-"   &amp;R48,""),"")</f>
        <v/>
      </c>
      <c r="S50" s="267" t="str">
        <f xml:space="preserve">                    IF(AND((S$44                                  -Sheep!$N$253                               )&gt;(S$44-T$44),(S$44                                  -Sheep!$N$253                                )&lt;=0),"Born","")
&amp;                   IF(AND((S$44-Sheep!$R$355-Sheep!$N$253                                )&gt;(S$44-T$44),(S$44-Sheep!$R$355-Sheep!$N$253                                )&lt;=0),"WeanStd","")
&amp;                   IF(AND((S$44-Sheep!$R$356-Sheep!$N$253                                )&gt;(S$44-T$44),(S$44-Sheep!$R$356-Sheep!$N$253                                )&lt;=0),"WeanAlt1","")
&amp;                   IF(AND((S$44-Sheep!$R$357-Sheep!$N$253                                )&gt;(S$44-T$44),(S$44-Sheep!$R$357-Sheep!$N$253                                )&lt;=0),"WeanAlt2","")
&amp;IFERROR(IF(AND((S$44-S49                                                                                     )&gt;(S$44-T$44),(S$44-S49                                                                                     )&lt;=0),"Join-"    &amp;S48,""),"")
&amp;IFERROR(IF(AND((S$44-S49-INDEX(Sheep!$V$362:$V$369,S48,1))&gt;(S$44-T$44),(S$44-S49-INDEX(Sheep!$V$362:$V$369,S48,1))&lt;=0),"Scan-"  &amp;S48,""),"")
&amp;IFERROR(IF(AND((S$44-S49-150                                                                            )&gt;(S$44-T$44),(S$44-S49-150                                                                             )&lt;=0),"Birth-" &amp;S48,""),"")
&amp;IFERROR(IF(AND((S$44-S49-150-Sheep!$R$355                                           )&gt;(S$44-T$44),(S$44-S49-150-Sheep!$R$355                                            )&lt;=0),"Wean-"&amp;S48,""),"")
&amp;IFERROR(IF(AND((S$44-S49-150-Sheep!$R$356                                           )&gt;(S$44-T$44),(S$44-S49-150-Sheep!$R$356                                            )&lt;=0),"Alt1-"   &amp;S48,""),"")
&amp;IFERROR(IF(AND((S$44-S49-150-Sheep!$R$357                                           )&gt;(S$44-T$44),(S$44-S49-150-Sheep!$R$357                                            )&lt;=0),"Alt2-"   &amp;S48,""),"")</f>
        <v/>
      </c>
      <c r="T50" s="267" t="str">
        <f xml:space="preserve">                    IF(AND((T$44                                  -Sheep!$N$253                               )&gt;(T$44-U$44),(T$44                                  -Sheep!$N$253                                )&lt;=0),"Born","")
&amp;                   IF(AND((T$44-Sheep!$R$355-Sheep!$N$253                                )&gt;(T$44-U$44),(T$44-Sheep!$R$355-Sheep!$N$253                                )&lt;=0),"WeanStd","")
&amp;                   IF(AND((T$44-Sheep!$R$356-Sheep!$N$253                                )&gt;(T$44-U$44),(T$44-Sheep!$R$356-Sheep!$N$253                                )&lt;=0),"WeanAlt1","")
&amp;                   IF(AND((T$44-Sheep!$R$357-Sheep!$N$253                                )&gt;(T$44-U$44),(T$44-Sheep!$R$357-Sheep!$N$253                                )&lt;=0),"WeanAlt2","")
&amp;IFERROR(IF(AND((T$44-T49                                                                                     )&gt;(T$44-U$44),(T$44-T49                                                                                     )&lt;=0),"Join-"    &amp;T48,""),"")
&amp;IFERROR(IF(AND((T$44-T49-INDEX(Sheep!$V$362:$V$369,T48,1))&gt;(T$44-U$44),(T$44-T49-INDEX(Sheep!$V$362:$V$369,T48,1))&lt;=0),"Scan-"  &amp;T48,""),"")
&amp;IFERROR(IF(AND((T$44-T49-150                                                                            )&gt;(T$44-U$44),(T$44-T49-150                                                                             )&lt;=0),"Birth-" &amp;T48,""),"")
&amp;IFERROR(IF(AND((T$44-T49-150-Sheep!$R$355                                           )&gt;(T$44-U$44),(T$44-T49-150-Sheep!$R$355                                            )&lt;=0),"Wean-"&amp;T48,""),"")
&amp;IFERROR(IF(AND((T$44-T49-150-Sheep!$R$356                                           )&gt;(T$44-U$44),(T$44-T49-150-Sheep!$R$356                                            )&lt;=0),"Alt1-"   &amp;T48,""),"")
&amp;IFERROR(IF(AND((T$44-T49-150-Sheep!$R$357                                           )&gt;(T$44-U$44),(T$44-T49-150-Sheep!$R$357                                            )&lt;=0),"Alt2-"   &amp;T48,""),"")</f>
        <v/>
      </c>
      <c r="U50" s="267" t="str">
        <f xml:space="preserve">                    IF(AND((U$44                                  -Sheep!$N$253                               )&gt;(U$44-V$44),(U$44                                  -Sheep!$N$253                                )&lt;=0),"Born","")
&amp;                   IF(AND((U$44-Sheep!$R$355-Sheep!$N$253                                )&gt;(U$44-V$44),(U$44-Sheep!$R$355-Sheep!$N$253                                )&lt;=0),"WeanStd","")
&amp;                   IF(AND((U$44-Sheep!$R$356-Sheep!$N$253                                )&gt;(U$44-V$44),(U$44-Sheep!$R$356-Sheep!$N$253                                )&lt;=0),"WeanAlt1","")
&amp;                   IF(AND((U$44-Sheep!$R$357-Sheep!$N$253                                )&gt;(U$44-V$44),(U$44-Sheep!$R$357-Sheep!$N$253                                )&lt;=0),"WeanAlt2","")
&amp;IFERROR(IF(AND((U$44-U49                                                                                     )&gt;(U$44-V$44),(U$44-U49                                                                                     )&lt;=0),"Join-"    &amp;U48,""),"")
&amp;IFERROR(IF(AND((U$44-U49-INDEX(Sheep!$V$362:$V$369,U48,1))&gt;(U$44-V$44),(U$44-U49-INDEX(Sheep!$V$362:$V$369,U48,1))&lt;=0),"Scan-"  &amp;U48,""),"")
&amp;IFERROR(IF(AND((U$44-U49-150                                                                            )&gt;(U$44-V$44),(U$44-U49-150                                                                             )&lt;=0),"Birth-" &amp;U48,""),"")
&amp;IFERROR(IF(AND((U$44-U49-150-Sheep!$R$355                                           )&gt;(U$44-V$44),(U$44-U49-150-Sheep!$R$355                                            )&lt;=0),"Wean-"&amp;U48,""),"")
&amp;IFERROR(IF(AND((U$44-U49-150-Sheep!$R$356                                           )&gt;(U$44-V$44),(U$44-U49-150-Sheep!$R$356                                            )&lt;=0),"Alt1-"   &amp;U48,""),"")
&amp;IFERROR(IF(AND((U$44-U49-150-Sheep!$R$357                                           )&gt;(U$44-V$44),(U$44-U49-150-Sheep!$R$357                                            )&lt;=0),"Alt2-"   &amp;U48,""),"")</f>
        <v/>
      </c>
      <c r="V50" s="267" t="str">
        <f xml:space="preserve">                    IF(AND((V$44                                  -Sheep!$N$253                               )&gt;(V$44-W$44),(V$44                                  -Sheep!$N$253                                )&lt;=0),"Born","")
&amp;                   IF(AND((V$44-Sheep!$R$355-Sheep!$N$253                                )&gt;(V$44-W$44),(V$44-Sheep!$R$355-Sheep!$N$253                                )&lt;=0),"WeanStd","")
&amp;                   IF(AND((V$44-Sheep!$R$356-Sheep!$N$253                                )&gt;(V$44-W$44),(V$44-Sheep!$R$356-Sheep!$N$253                                )&lt;=0),"WeanAlt1","")
&amp;                   IF(AND((V$44-Sheep!$R$357-Sheep!$N$253                                )&gt;(V$44-W$44),(V$44-Sheep!$R$357-Sheep!$N$253                                )&lt;=0),"WeanAlt2","")
&amp;IFERROR(IF(AND((V$44-V49                                                                                     )&gt;(V$44-W$44),(V$44-V49                                                                                     )&lt;=0),"Join-"    &amp;V48,""),"")
&amp;IFERROR(IF(AND((V$44-V49-INDEX(Sheep!$V$362:$V$369,V48,1))&gt;(V$44-W$44),(V$44-V49-INDEX(Sheep!$V$362:$V$369,V48,1))&lt;=0),"Scan-"  &amp;V48,""),"")
&amp;IFERROR(IF(AND((V$44-V49-150                                                                            )&gt;(V$44-W$44),(V$44-V49-150                                                                             )&lt;=0),"Birth-" &amp;V48,""),"")
&amp;IFERROR(IF(AND((V$44-V49-150-Sheep!$R$355                                           )&gt;(V$44-W$44),(V$44-V49-150-Sheep!$R$355                                            )&lt;=0),"Wean-"&amp;V48,""),"")
&amp;IFERROR(IF(AND((V$44-V49-150-Sheep!$R$356                                           )&gt;(V$44-W$44),(V$44-V49-150-Sheep!$R$356                                            )&lt;=0),"Alt1-"   &amp;V48,""),"")
&amp;IFERROR(IF(AND((V$44-V49-150-Sheep!$R$357                                           )&gt;(V$44-W$44),(V$44-V49-150-Sheep!$R$357                                            )&lt;=0),"Alt2-"   &amp;V48,""),"")</f>
        <v/>
      </c>
      <c r="W50" s="267" t="str">
        <f xml:space="preserve">                    IF(AND((W$44                                  -Sheep!$N$253                               )&gt;(W$44-X$44),(W$44                                  -Sheep!$N$253                                )&lt;=0),"Born","")
&amp;                   IF(AND((W$44-Sheep!$R$355-Sheep!$N$253                                )&gt;(W$44-X$44),(W$44-Sheep!$R$355-Sheep!$N$253                                )&lt;=0),"WeanStd","")
&amp;                   IF(AND((W$44-Sheep!$R$356-Sheep!$N$253                                )&gt;(W$44-X$44),(W$44-Sheep!$R$356-Sheep!$N$253                                )&lt;=0),"WeanAlt1","")
&amp;                   IF(AND((W$44-Sheep!$R$357-Sheep!$N$253                                )&gt;(W$44-X$44),(W$44-Sheep!$R$357-Sheep!$N$253                                )&lt;=0),"WeanAlt2","")
&amp;IFERROR(IF(AND((W$44-W49                                                                                     )&gt;(W$44-X$44),(W$44-W49                                                                                     )&lt;=0),"Join-"    &amp;W48,""),"")
&amp;IFERROR(IF(AND((W$44-W49-INDEX(Sheep!$V$362:$V$369,W48,1))&gt;(W$44-X$44),(W$44-W49-INDEX(Sheep!$V$362:$V$369,W48,1))&lt;=0),"Scan-"  &amp;W48,""),"")
&amp;IFERROR(IF(AND((W$44-W49-150                                                                            )&gt;(W$44-X$44),(W$44-W49-150                                                                             )&lt;=0),"Birth-" &amp;W48,""),"")
&amp;IFERROR(IF(AND((W$44-W49-150-Sheep!$R$355                                           )&gt;(W$44-X$44),(W$44-W49-150-Sheep!$R$355                                            )&lt;=0),"Wean-"&amp;W48,""),"")
&amp;IFERROR(IF(AND((W$44-W49-150-Sheep!$R$356                                           )&gt;(W$44-X$44),(W$44-W49-150-Sheep!$R$356                                            )&lt;=0),"Alt1-"   &amp;W48,""),"")
&amp;IFERROR(IF(AND((W$44-W49-150-Sheep!$R$357                                           )&gt;(W$44-X$44),(W$44-W49-150-Sheep!$R$357                                            )&lt;=0),"Alt2-"   &amp;W48,""),"")</f>
        <v/>
      </c>
      <c r="X50" s="267" t="str">
        <f xml:space="preserve">                    IF(AND((X$44                                  -Sheep!$N$253                               )&gt;(X$44-Y$44),(X$44                                  -Sheep!$N$253                                )&lt;=0),"Born","")
&amp;                   IF(AND((X$44-Sheep!$R$355-Sheep!$N$253                                )&gt;(X$44-Y$44),(X$44-Sheep!$R$355-Sheep!$N$253                                )&lt;=0),"WeanStd","")
&amp;                   IF(AND((X$44-Sheep!$R$356-Sheep!$N$253                                )&gt;(X$44-Y$44),(X$44-Sheep!$R$356-Sheep!$N$253                                )&lt;=0),"WeanAlt1","")
&amp;                   IF(AND((X$44-Sheep!$R$357-Sheep!$N$253                                )&gt;(X$44-Y$44),(X$44-Sheep!$R$357-Sheep!$N$253                                )&lt;=0),"WeanAlt2","")
&amp;IFERROR(IF(AND((X$44-X49                                                                                     )&gt;(X$44-Y$44),(X$44-X49                                                                                     )&lt;=0),"Join-"    &amp;X48,""),"")
&amp;IFERROR(IF(AND((X$44-X49-INDEX(Sheep!$V$362:$V$369,X48,1))&gt;(X$44-Y$44),(X$44-X49-INDEX(Sheep!$V$362:$V$369,X48,1))&lt;=0),"Scan-"  &amp;X48,""),"")
&amp;IFERROR(IF(AND((X$44-X49-150                                                                            )&gt;(X$44-Y$44),(X$44-X49-150                                                                             )&lt;=0),"Birth-" &amp;X48,""),"")
&amp;IFERROR(IF(AND((X$44-X49-150-Sheep!$R$355                                           )&gt;(X$44-Y$44),(X$44-X49-150-Sheep!$R$355                                            )&lt;=0),"Wean-"&amp;X48,""),"")
&amp;IFERROR(IF(AND((X$44-X49-150-Sheep!$R$356                                           )&gt;(X$44-Y$44),(X$44-X49-150-Sheep!$R$356                                            )&lt;=0),"Alt1-"   &amp;X48,""),"")
&amp;IFERROR(IF(AND((X$44-X49-150-Sheep!$R$357                                           )&gt;(X$44-Y$44),(X$44-X49-150-Sheep!$R$357                                            )&lt;=0),"Alt2-"   &amp;X48,""),"")</f>
        <v/>
      </c>
      <c r="Y50" s="267" t="str">
        <f xml:space="preserve">                    IF(AND((Y$44                                  -Sheep!$N$253                               )&gt;(Y$44-Z$44),(Y$44                                  -Sheep!$N$253                                )&lt;=0),"Born","")
&amp;                   IF(AND((Y$44-Sheep!$R$355-Sheep!$N$253                                )&gt;(Y$44-Z$44),(Y$44-Sheep!$R$355-Sheep!$N$253                                )&lt;=0),"WeanStd","")
&amp;                   IF(AND((Y$44-Sheep!$R$356-Sheep!$N$253                                )&gt;(Y$44-Z$44),(Y$44-Sheep!$R$356-Sheep!$N$253                                )&lt;=0),"WeanAlt1","")
&amp;                   IF(AND((Y$44-Sheep!$R$357-Sheep!$N$253                                )&gt;(Y$44-Z$44),(Y$44-Sheep!$R$357-Sheep!$N$253                                )&lt;=0),"WeanAlt2","")
&amp;IFERROR(IF(AND((Y$44-Y49                                                                                     )&gt;(Y$44-Z$44),(Y$44-Y49                                                                                     )&lt;=0),"Join-"    &amp;Y48,""),"")
&amp;IFERROR(IF(AND((Y$44-Y49-INDEX(Sheep!$V$362:$V$369,Y48,1))&gt;(Y$44-Z$44),(Y$44-Y49-INDEX(Sheep!$V$362:$V$369,Y48,1))&lt;=0),"Scan-"  &amp;Y48,""),"")
&amp;IFERROR(IF(AND((Y$44-Y49-150                                                                            )&gt;(Y$44-Z$44),(Y$44-Y49-150                                                                             )&lt;=0),"Birth-" &amp;Y48,""),"")
&amp;IFERROR(IF(AND((Y$44-Y49-150-Sheep!$R$355                                           )&gt;(Y$44-Z$44),(Y$44-Y49-150-Sheep!$R$355                                            )&lt;=0),"Wean-"&amp;Y48,""),"")
&amp;IFERROR(IF(AND((Y$44-Y49-150-Sheep!$R$356                                           )&gt;(Y$44-Z$44),(Y$44-Y49-150-Sheep!$R$356                                            )&lt;=0),"Alt1-"   &amp;Y48,""),"")
&amp;IFERROR(IF(AND((Y$44-Y49-150-Sheep!$R$357                                           )&gt;(Y$44-Z$44),(Y$44-Y49-150-Sheep!$R$357                                            )&lt;=0),"Alt2-"   &amp;Y48,""),"")</f>
        <v/>
      </c>
      <c r="Z50" s="267" t="str">
        <f xml:space="preserve">                    IF(AND((Z$44                                  -Sheep!$N$253                               )&gt;(Z$44-AA$44),(Z$44                                  -Sheep!$N$253                                )&lt;=0),"Born","")
&amp;                   IF(AND((Z$44-Sheep!$R$355-Sheep!$N$253                                )&gt;(Z$44-AA$44),(Z$44-Sheep!$R$355-Sheep!$N$253                                )&lt;=0),"WeanStd","")
&amp;                   IF(AND((Z$44-Sheep!$R$356-Sheep!$N$253                                )&gt;(Z$44-AA$44),(Z$44-Sheep!$R$356-Sheep!$N$253                                )&lt;=0),"WeanAlt1","")
&amp;                   IF(AND((Z$44-Sheep!$R$357-Sheep!$N$253                                )&gt;(Z$44-AA$44),(Z$44-Sheep!$R$357-Sheep!$N$253                                )&lt;=0),"WeanAlt2","")
&amp;IFERROR(IF(AND((Z$44-Z49                                                                                     )&gt;(Z$44-AA$44),(Z$44-Z49                                                                                     )&lt;=0),"Join-"    &amp;Z48,""),"")
&amp;IFERROR(IF(AND((Z$44-Z49-INDEX(Sheep!$V$362:$V$369,Z48,1))&gt;(Z$44-AA$44),(Z$44-Z49-INDEX(Sheep!$V$362:$V$369,Z48,1))&lt;=0),"Scan-"  &amp;Z48,""),"")
&amp;IFERROR(IF(AND((Z$44-Z49-150                                                                            )&gt;(Z$44-AA$44),(Z$44-Z49-150                                                                             )&lt;=0),"Birth-" &amp;Z48,""),"")
&amp;IFERROR(IF(AND((Z$44-Z49-150-Sheep!$R$355                                           )&gt;(Z$44-AA$44),(Z$44-Z49-150-Sheep!$R$355                                            )&lt;=0),"Wean-"&amp;Z48,""),"")
&amp;IFERROR(IF(AND((Z$44-Z49-150-Sheep!$R$356                                           )&gt;(Z$44-AA$44),(Z$44-Z49-150-Sheep!$R$356                                            )&lt;=0),"Alt1-"   &amp;Z48,""),"")
&amp;IFERROR(IF(AND((Z$44-Z49-150-Sheep!$R$357                                           )&gt;(Z$44-AA$44),(Z$44-Z49-150-Sheep!$R$357                                            )&lt;=0),"Alt2-"   &amp;Z48,""),"")</f>
        <v/>
      </c>
      <c r="AA50" s="267" t="str">
        <f xml:space="preserve">                    IF(AND((AA$44                                  -Sheep!$N$253                               )&gt;(AA$44-AB$44),(AA$44                                  -Sheep!$N$253                                )&lt;=0),"Born","")
&amp;                   IF(AND((AA$44-Sheep!$R$355-Sheep!$N$253                                )&gt;(AA$44-AB$44),(AA$44-Sheep!$R$355-Sheep!$N$253                                )&lt;=0),"WeanStd","")
&amp;                   IF(AND((AA$44-Sheep!$R$356-Sheep!$N$253                                )&gt;(AA$44-AB$44),(AA$44-Sheep!$R$356-Sheep!$N$253                                )&lt;=0),"WeanAlt1","")
&amp;                   IF(AND((AA$44-Sheep!$R$357-Sheep!$N$253                                )&gt;(AA$44-AB$44),(AA$44-Sheep!$R$357-Sheep!$N$253                                )&lt;=0),"WeanAlt2","")
&amp;IFERROR(IF(AND((AA$44-AA49                                                                                     )&gt;(AA$44-AB$44),(AA$44-AA49                                                                                     )&lt;=0),"Join-"    &amp;AA48,""),"")
&amp;IFERROR(IF(AND((AA$44-AA49-INDEX(Sheep!$V$362:$V$369,AA48,1))&gt;(AA$44-AB$44),(AA$44-AA49-INDEX(Sheep!$V$362:$V$369,AA48,1))&lt;=0),"Scan-"  &amp;AA48,""),"")
&amp;IFERROR(IF(AND((AA$44-AA49-150                                                                            )&gt;(AA$44-AB$44),(AA$44-AA49-150                                                                             )&lt;=0),"Birth-" &amp;AA48,""),"")
&amp;IFERROR(IF(AND((AA$44-AA49-150-Sheep!$R$355                                           )&gt;(AA$44-AB$44),(AA$44-AA49-150-Sheep!$R$355                                            )&lt;=0),"Wean-"&amp;AA48,""),"")
&amp;IFERROR(IF(AND((AA$44-AA49-150-Sheep!$R$356                                           )&gt;(AA$44-AB$44),(AA$44-AA49-150-Sheep!$R$356                                            )&lt;=0),"Alt1-"   &amp;AA48,""),"")
&amp;IFERROR(IF(AND((AA$44-AA49-150-Sheep!$R$357                                           )&gt;(AA$44-AB$44),(AA$44-AA49-150-Sheep!$R$357                                            )&lt;=0),"Alt2-"   &amp;AA48,""),"")</f>
        <v/>
      </c>
      <c r="AB50" s="267" t="str">
        <f xml:space="preserve">                    IF(AND((AB$44                                  -Sheep!$N$253                               )&gt;(AB$44-AC$44),(AB$44                                  -Sheep!$N$253                                )&lt;=0),"Born","")
&amp;                   IF(AND((AB$44-Sheep!$R$355-Sheep!$N$253                                )&gt;(AB$44-AC$44),(AB$44-Sheep!$R$355-Sheep!$N$253                                )&lt;=0),"WeanStd","")
&amp;                   IF(AND((AB$44-Sheep!$R$356-Sheep!$N$253                                )&gt;(AB$44-AC$44),(AB$44-Sheep!$R$356-Sheep!$N$253                                )&lt;=0),"WeanAlt1","")
&amp;                   IF(AND((AB$44-Sheep!$R$357-Sheep!$N$253                                )&gt;(AB$44-AC$44),(AB$44-Sheep!$R$357-Sheep!$N$253                                )&lt;=0),"WeanAlt2","")
&amp;IFERROR(IF(AND((AB$44-AB49                                                                                     )&gt;(AB$44-AC$44),(AB$44-AB49                                                                                     )&lt;=0),"Join-"    &amp;AB48,""),"")
&amp;IFERROR(IF(AND((AB$44-AB49-INDEX(Sheep!$V$362:$V$369,AB48,1))&gt;(AB$44-AC$44),(AB$44-AB49-INDEX(Sheep!$V$362:$V$369,AB48,1))&lt;=0),"Scan-"  &amp;AB48,""),"")
&amp;IFERROR(IF(AND((AB$44-AB49-150                                                                            )&gt;(AB$44-AC$44),(AB$44-AB49-150                                                                             )&lt;=0),"Birth-" &amp;AB48,""),"")
&amp;IFERROR(IF(AND((AB$44-AB49-150-Sheep!$R$355                                           )&gt;(AB$44-AC$44),(AB$44-AB49-150-Sheep!$R$355                                            )&lt;=0),"Wean-"&amp;AB48,""),"")
&amp;IFERROR(IF(AND((AB$44-AB49-150-Sheep!$R$356                                           )&gt;(AB$44-AC$44),(AB$44-AB49-150-Sheep!$R$356                                            )&lt;=0),"Alt1-"   &amp;AB48,""),"")
&amp;IFERROR(IF(AND((AB$44-AB49-150-Sheep!$R$357                                           )&gt;(AB$44-AC$44),(AB$44-AB49-150-Sheep!$R$357                                            )&lt;=0),"Alt2-"   &amp;AB48,""),"")</f>
        <v/>
      </c>
      <c r="AC50" s="267" t="str">
        <f xml:space="preserve">                    IF(AND((AC$44                                  -Sheep!$N$253                               )&gt;(AC$44-AD$44),(AC$44                                  -Sheep!$N$253                                )&lt;=0),"Born","")
&amp;                   IF(AND((AC$44-Sheep!$R$355-Sheep!$N$253                                )&gt;(AC$44-AD$44),(AC$44-Sheep!$R$355-Sheep!$N$253                                )&lt;=0),"WeanStd","")
&amp;                   IF(AND((AC$44-Sheep!$R$356-Sheep!$N$253                                )&gt;(AC$44-AD$44),(AC$44-Sheep!$R$356-Sheep!$N$253                                )&lt;=0),"WeanAlt1","")
&amp;                   IF(AND((AC$44-Sheep!$R$357-Sheep!$N$253                                )&gt;(AC$44-AD$44),(AC$44-Sheep!$R$357-Sheep!$N$253                                )&lt;=0),"WeanAlt2","")
&amp;IFERROR(IF(AND((AC$44-AC49                                                                                     )&gt;(AC$44-AD$44),(AC$44-AC49                                                                                     )&lt;=0),"Join-"    &amp;AC48,""),"")
&amp;IFERROR(IF(AND((AC$44-AC49-INDEX(Sheep!$V$362:$V$369,AC48,1))&gt;(AC$44-AD$44),(AC$44-AC49-INDEX(Sheep!$V$362:$V$369,AC48,1))&lt;=0),"Scan-"  &amp;AC48,""),"")
&amp;IFERROR(IF(AND((AC$44-AC49-150                                                                            )&gt;(AC$44-AD$44),(AC$44-AC49-150                                                                             )&lt;=0),"Birth-" &amp;AC48,""),"")
&amp;IFERROR(IF(AND((AC$44-AC49-150-Sheep!$R$355                                           )&gt;(AC$44-AD$44),(AC$44-AC49-150-Sheep!$R$355                                            )&lt;=0),"Wean-"&amp;AC48,""),"")
&amp;IFERROR(IF(AND((AC$44-AC49-150-Sheep!$R$356                                           )&gt;(AC$44-AD$44),(AC$44-AC49-150-Sheep!$R$356                                            )&lt;=0),"Alt1-"   &amp;AC48,""),"")
&amp;IFERROR(IF(AND((AC$44-AC49-150-Sheep!$R$357                                           )&gt;(AC$44-AD$44),(AC$44-AC49-150-Sheep!$R$357                                            )&lt;=0),"Alt2-"   &amp;AC48,""),"")</f>
        <v/>
      </c>
      <c r="AD50" s="267" t="str">
        <f xml:space="preserve">                    IF(AND((AD$44                                  -Sheep!$N$253                               )&gt;(AD$44-AE$44),(AD$44                                  -Sheep!$N$253                                )&lt;=0),"Born","")
&amp;                   IF(AND((AD$44-Sheep!$R$355-Sheep!$N$253                                )&gt;(AD$44-AE$44),(AD$44-Sheep!$R$355-Sheep!$N$253                                )&lt;=0),"WeanStd","")
&amp;                   IF(AND((AD$44-Sheep!$R$356-Sheep!$N$253                                )&gt;(AD$44-AE$44),(AD$44-Sheep!$R$356-Sheep!$N$253                                )&lt;=0),"WeanAlt1","")
&amp;                   IF(AND((AD$44-Sheep!$R$357-Sheep!$N$253                                )&gt;(AD$44-AE$44),(AD$44-Sheep!$R$357-Sheep!$N$253                                )&lt;=0),"WeanAlt2","")
&amp;IFERROR(IF(AND((AD$44-AD49                                                                                     )&gt;(AD$44-AE$44),(AD$44-AD49                                                                                     )&lt;=0),"Join-"    &amp;AD48,""),"")
&amp;IFERROR(IF(AND((AD$44-AD49-INDEX(Sheep!$V$362:$V$369,AD48,1))&gt;(AD$44-AE$44),(AD$44-AD49-INDEX(Sheep!$V$362:$V$369,AD48,1))&lt;=0),"Scan-"  &amp;AD48,""),"")
&amp;IFERROR(IF(AND((AD$44-AD49-150                                                                            )&gt;(AD$44-AE$44),(AD$44-AD49-150                                                                             )&lt;=0),"Birth-" &amp;AD48,""),"")
&amp;IFERROR(IF(AND((AD$44-AD49-150-Sheep!$R$355                                           )&gt;(AD$44-AE$44),(AD$44-AD49-150-Sheep!$R$355                                            )&lt;=0),"Wean-"&amp;AD48,""),"")
&amp;IFERROR(IF(AND((AD$44-AD49-150-Sheep!$R$356                                           )&gt;(AD$44-AE$44),(AD$44-AD49-150-Sheep!$R$356                                            )&lt;=0),"Alt1-"   &amp;AD48,""),"")
&amp;IFERROR(IF(AND((AD$44-AD49-150-Sheep!$R$357                                           )&gt;(AD$44-AE$44),(AD$44-AD49-150-Sheep!$R$357                                            )&lt;=0),"Alt2-"   &amp;AD48,""),"")</f>
        <v/>
      </c>
      <c r="AE50" s="267" t="str">
        <f xml:space="preserve">                    IF(AND((AE$44                                  -Sheep!$N$253                               )&gt;(AE$44-AF$44),(AE$44                                  -Sheep!$N$253                                )&lt;=0),"Born","")
&amp;                   IF(AND((AE$44-Sheep!$R$355-Sheep!$N$253                                )&gt;(AE$44-AF$44),(AE$44-Sheep!$R$355-Sheep!$N$253                                )&lt;=0),"WeanStd","")
&amp;                   IF(AND((AE$44-Sheep!$R$356-Sheep!$N$253                                )&gt;(AE$44-AF$44),(AE$44-Sheep!$R$356-Sheep!$N$253                                )&lt;=0),"WeanAlt1","")
&amp;                   IF(AND((AE$44-Sheep!$R$357-Sheep!$N$253                                )&gt;(AE$44-AF$44),(AE$44-Sheep!$R$357-Sheep!$N$253                                )&lt;=0),"WeanAlt2","")
&amp;IFERROR(IF(AND((AE$44-AE49                                                                                     )&gt;(AE$44-AF$44),(AE$44-AE49                                                                                     )&lt;=0),"Join-"    &amp;AE48,""),"")
&amp;IFERROR(IF(AND((AE$44-AE49-INDEX(Sheep!$V$362:$V$369,AE48,1))&gt;(AE$44-AF$44),(AE$44-AE49-INDEX(Sheep!$V$362:$V$369,AE48,1))&lt;=0),"Scan-"  &amp;AE48,""),"")
&amp;IFERROR(IF(AND((AE$44-AE49-150                                                                            )&gt;(AE$44-AF$44),(AE$44-AE49-150                                                                             )&lt;=0),"Birth-" &amp;AE48,""),"")
&amp;IFERROR(IF(AND((AE$44-AE49-150-Sheep!$R$355                                           )&gt;(AE$44-AF$44),(AE$44-AE49-150-Sheep!$R$355                                            )&lt;=0),"Wean-"&amp;AE48,""),"")
&amp;IFERROR(IF(AND((AE$44-AE49-150-Sheep!$R$356                                           )&gt;(AE$44-AF$44),(AE$44-AE49-150-Sheep!$R$356                                            )&lt;=0),"Alt1-"   &amp;AE48,""),"")
&amp;IFERROR(IF(AND((AE$44-AE49-150-Sheep!$R$357                                           )&gt;(AE$44-AF$44),(AE$44-AE49-150-Sheep!$R$357                                            )&lt;=0),"Alt2-"   &amp;AE48,""),"")</f>
        <v/>
      </c>
      <c r="AF50" s="267" t="str">
        <f xml:space="preserve">                    IF(AND((AF$44                                  -Sheep!$N$253                               )&gt;(AF$44-AG$44),(AF$44                                  -Sheep!$N$253                                )&lt;=0),"Born","")
&amp;                   IF(AND((AF$44-Sheep!$R$355-Sheep!$N$253                                )&gt;(AF$44-AG$44),(AF$44-Sheep!$R$355-Sheep!$N$253                                )&lt;=0),"WeanStd","")
&amp;                   IF(AND((AF$44-Sheep!$R$356-Sheep!$N$253                                )&gt;(AF$44-AG$44),(AF$44-Sheep!$R$356-Sheep!$N$253                                )&lt;=0),"WeanAlt1","")
&amp;                   IF(AND((AF$44-Sheep!$R$357-Sheep!$N$253                                )&gt;(AF$44-AG$44),(AF$44-Sheep!$R$357-Sheep!$N$253                                )&lt;=0),"WeanAlt2","")
&amp;IFERROR(IF(AND((AF$44-AF49                                                                                     )&gt;(AF$44-AG$44),(AF$44-AF49                                                                                     )&lt;=0),"Join-"    &amp;AF48,""),"")
&amp;IFERROR(IF(AND((AF$44-AF49-INDEX(Sheep!$V$362:$V$369,AF48,1))&gt;(AF$44-AG$44),(AF$44-AF49-INDEX(Sheep!$V$362:$V$369,AF48,1))&lt;=0),"Scan-"  &amp;AF48,""),"")
&amp;IFERROR(IF(AND((AF$44-AF49-150                                                                            )&gt;(AF$44-AG$44),(AF$44-AF49-150                                                                             )&lt;=0),"Birth-" &amp;AF48,""),"")
&amp;IFERROR(IF(AND((AF$44-AF49-150-Sheep!$R$355                                           )&gt;(AF$44-AG$44),(AF$44-AF49-150-Sheep!$R$355                                            )&lt;=0),"Wean-"&amp;AF48,""),"")
&amp;IFERROR(IF(AND((AF$44-AF49-150-Sheep!$R$356                                           )&gt;(AF$44-AG$44),(AF$44-AF49-150-Sheep!$R$356                                            )&lt;=0),"Alt1-"   &amp;AF48,""),"")
&amp;IFERROR(IF(AND((AF$44-AF49-150-Sheep!$R$357                                           )&gt;(AF$44-AG$44),(AF$44-AF49-150-Sheep!$R$357                                            )&lt;=0),"Alt2-"   &amp;AF48,""),"")</f>
        <v/>
      </c>
      <c r="AG50" s="267" t="str">
        <f xml:space="preserve">                    IF(AND((AG$44                                  -Sheep!$N$253                               )&gt;(AG$44-AH$44),(AG$44                                  -Sheep!$N$253                                )&lt;=0),"Born","")
&amp;                   IF(AND((AG$44-Sheep!$R$355-Sheep!$N$253                                )&gt;(AG$44-AH$44),(AG$44-Sheep!$R$355-Sheep!$N$253                                )&lt;=0),"WeanStd","")
&amp;                   IF(AND((AG$44-Sheep!$R$356-Sheep!$N$253                                )&gt;(AG$44-AH$44),(AG$44-Sheep!$R$356-Sheep!$N$253                                )&lt;=0),"WeanAlt1","")
&amp;                   IF(AND((AG$44-Sheep!$R$357-Sheep!$N$253                                )&gt;(AG$44-AH$44),(AG$44-Sheep!$R$357-Sheep!$N$253                                )&lt;=0),"WeanAlt2","")
&amp;IFERROR(IF(AND((AG$44-AG49                                                                                     )&gt;(AG$44-AH$44),(AG$44-AG49                                                                                     )&lt;=0),"Join-"    &amp;AG48,""),"")
&amp;IFERROR(IF(AND((AG$44-AG49-INDEX(Sheep!$V$362:$V$369,AG48,1))&gt;(AG$44-AH$44),(AG$44-AG49-INDEX(Sheep!$V$362:$V$369,AG48,1))&lt;=0),"Scan-"  &amp;AG48,""),"")
&amp;IFERROR(IF(AND((AG$44-AG49-150                                                                            )&gt;(AG$44-AH$44),(AG$44-AG49-150                                                                             )&lt;=0),"Birth-" &amp;AG48,""),"")
&amp;IFERROR(IF(AND((AG$44-AG49-150-Sheep!$R$355                                           )&gt;(AG$44-AH$44),(AG$44-AG49-150-Sheep!$R$355                                            )&lt;=0),"Wean-"&amp;AG48,""),"")
&amp;IFERROR(IF(AND((AG$44-AG49-150-Sheep!$R$356                                           )&gt;(AG$44-AH$44),(AG$44-AG49-150-Sheep!$R$356                                            )&lt;=0),"Alt1-"   &amp;AG48,""),"")
&amp;IFERROR(IF(AND((AG$44-AG49-150-Sheep!$R$357                                           )&gt;(AG$44-AH$44),(AG$44-AG49-150-Sheep!$R$357                                            )&lt;=0),"Alt2-"   &amp;AG48,""),"")</f>
        <v>Born</v>
      </c>
      <c r="AH50" s="267" t="str">
        <f xml:space="preserve">                    IF(AND((AH$44                                  -Sheep!$N$253                               )&gt;(AH$44-AI$44),(AH$44                                  -Sheep!$N$253                                )&lt;=0),"Born","")
&amp;                   IF(AND((AH$44-Sheep!$R$355-Sheep!$N$253                                )&gt;(AH$44-AI$44),(AH$44-Sheep!$R$355-Sheep!$N$253                                )&lt;=0),"WeanStd","")
&amp;                   IF(AND((AH$44-Sheep!$R$356-Sheep!$N$253                                )&gt;(AH$44-AI$44),(AH$44-Sheep!$R$356-Sheep!$N$253                                )&lt;=0),"WeanAlt1","")
&amp;                   IF(AND((AH$44-Sheep!$R$357-Sheep!$N$253                                )&gt;(AH$44-AI$44),(AH$44-Sheep!$R$357-Sheep!$N$253                                )&lt;=0),"WeanAlt2","")
&amp;IFERROR(IF(AND((AH$44-AH49                                                                                     )&gt;(AH$44-AI$44),(AH$44-AH49                                                                                     )&lt;=0),"Join-"    &amp;AH48,""),"")
&amp;IFERROR(IF(AND((AH$44-AH49-INDEX(Sheep!$V$362:$V$369,AH48,1))&gt;(AH$44-AI$44),(AH$44-AH49-INDEX(Sheep!$V$362:$V$369,AH48,1))&lt;=0),"Scan-"  &amp;AH48,""),"")
&amp;IFERROR(IF(AND((AH$44-AH49-150                                                                            )&gt;(AH$44-AI$44),(AH$44-AH49-150                                                                             )&lt;=0),"Birth-" &amp;AH48,""),"")
&amp;IFERROR(IF(AND((AH$44-AH49-150-Sheep!$R$355                                           )&gt;(AH$44-AI$44),(AH$44-AH49-150-Sheep!$R$355                                            )&lt;=0),"Wean-"&amp;AH48,""),"")
&amp;IFERROR(IF(AND((AH$44-AH49-150-Sheep!$R$356                                           )&gt;(AH$44-AI$44),(AH$44-AH49-150-Sheep!$R$356                                            )&lt;=0),"Alt1-"   &amp;AH48,""),"")
&amp;IFERROR(IF(AND((AH$44-AH49-150-Sheep!$R$357                                           )&gt;(AH$44-AI$44),(AH$44-AH49-150-Sheep!$R$357                                            )&lt;=0),"Alt2-"   &amp;AH48,""),"")</f>
        <v/>
      </c>
      <c r="AI50" s="267" t="str">
        <f xml:space="preserve">                    IF(AND((AI$44                                  -Sheep!$N$253                               )&gt;(AI$44-AJ$44),(AI$44                                  -Sheep!$N$253                                )&lt;=0),"Born","")
&amp;                   IF(AND((AI$44-Sheep!$R$355-Sheep!$N$253                                )&gt;(AI$44-AJ$44),(AI$44-Sheep!$R$355-Sheep!$N$253                                )&lt;=0),"WeanStd","")
&amp;                   IF(AND((AI$44-Sheep!$R$356-Sheep!$N$253                                )&gt;(AI$44-AJ$44),(AI$44-Sheep!$R$356-Sheep!$N$253                                )&lt;=0),"WeanAlt1","")
&amp;                   IF(AND((AI$44-Sheep!$R$357-Sheep!$N$253                                )&gt;(AI$44-AJ$44),(AI$44-Sheep!$R$357-Sheep!$N$253                                )&lt;=0),"WeanAlt2","")
&amp;IFERROR(IF(AND((AI$44-AI49                                                                                     )&gt;(AI$44-AJ$44),(AI$44-AI49                                                                                     )&lt;=0),"Join-"    &amp;AI48,""),"")
&amp;IFERROR(IF(AND((AI$44-AI49-INDEX(Sheep!$V$362:$V$369,AI48,1))&gt;(AI$44-AJ$44),(AI$44-AI49-INDEX(Sheep!$V$362:$V$369,AI48,1))&lt;=0),"Scan-"  &amp;AI48,""),"")
&amp;IFERROR(IF(AND((AI$44-AI49-150                                                                            )&gt;(AI$44-AJ$44),(AI$44-AI49-150                                                                             )&lt;=0),"Birth-" &amp;AI48,""),"")
&amp;IFERROR(IF(AND((AI$44-AI49-150-Sheep!$R$355                                           )&gt;(AI$44-AJ$44),(AI$44-AI49-150-Sheep!$R$355                                            )&lt;=0),"Wean-"&amp;AI48,""),"")
&amp;IFERROR(IF(AND((AI$44-AI49-150-Sheep!$R$356                                           )&gt;(AI$44-AJ$44),(AI$44-AI49-150-Sheep!$R$356                                            )&lt;=0),"Alt1-"   &amp;AI48,""),"")
&amp;IFERROR(IF(AND((AI$44-AI49-150-Sheep!$R$357                                           )&gt;(AI$44-AJ$44),(AI$44-AI49-150-Sheep!$R$357                                            )&lt;=0),"Alt2-"   &amp;AI48,""),"")</f>
        <v/>
      </c>
      <c r="AJ50" s="267" t="str">
        <f xml:space="preserve">                    IF(AND((AJ$44                                  -Sheep!$N$253                               )&gt;(AJ$44-AK$44),(AJ$44                                  -Sheep!$N$253                                )&lt;=0),"Born","")
&amp;                   IF(AND((AJ$44-Sheep!$R$355-Sheep!$N$253                                )&gt;(AJ$44-AK$44),(AJ$44-Sheep!$R$355-Sheep!$N$253                                )&lt;=0),"WeanStd","")
&amp;                   IF(AND((AJ$44-Sheep!$R$356-Sheep!$N$253                                )&gt;(AJ$44-AK$44),(AJ$44-Sheep!$R$356-Sheep!$N$253                                )&lt;=0),"WeanAlt1","")
&amp;                   IF(AND((AJ$44-Sheep!$R$357-Sheep!$N$253                                )&gt;(AJ$44-AK$44),(AJ$44-Sheep!$R$357-Sheep!$N$253                                )&lt;=0),"WeanAlt2","")
&amp;IFERROR(IF(AND((AJ$44-AJ49                                                                                     )&gt;(AJ$44-AK$44),(AJ$44-AJ49                                                                                     )&lt;=0),"Join-"    &amp;AJ48,""),"")
&amp;IFERROR(IF(AND((AJ$44-AJ49-INDEX(Sheep!$V$362:$V$369,AJ48,1))&gt;(AJ$44-AK$44),(AJ$44-AJ49-INDEX(Sheep!$V$362:$V$369,AJ48,1))&lt;=0),"Scan-"  &amp;AJ48,""),"")
&amp;IFERROR(IF(AND((AJ$44-AJ49-150                                                                            )&gt;(AJ$44-AK$44),(AJ$44-AJ49-150                                                                             )&lt;=0),"Birth-" &amp;AJ48,""),"")
&amp;IFERROR(IF(AND((AJ$44-AJ49-150-Sheep!$R$355                                           )&gt;(AJ$44-AK$44),(AJ$44-AJ49-150-Sheep!$R$355                                            )&lt;=0),"Wean-"&amp;AJ48,""),"")
&amp;IFERROR(IF(AND((AJ$44-AJ49-150-Sheep!$R$356                                           )&gt;(AJ$44-AK$44),(AJ$44-AJ49-150-Sheep!$R$356                                            )&lt;=0),"Alt1-"   &amp;AJ48,""),"")
&amp;IFERROR(IF(AND((AJ$44-AJ49-150-Sheep!$R$357                                           )&gt;(AJ$44-AK$44),(AJ$44-AJ49-150-Sheep!$R$357                                            )&lt;=0),"Alt2-"   &amp;AJ48,""),"")</f>
        <v/>
      </c>
      <c r="AK50" s="267" t="str">
        <f xml:space="preserve">                    IF(AND((AK$44                                  -Sheep!$N$253                               )&gt;(AK$44-AL$44),(AK$44                                  -Sheep!$N$253                                )&lt;=0),"Born","")
&amp;                   IF(AND((AK$44-Sheep!$R$355-Sheep!$N$253                                )&gt;(AK$44-AL$44),(AK$44-Sheep!$R$355-Sheep!$N$253                                )&lt;=0),"WeanStd","")
&amp;                   IF(AND((AK$44-Sheep!$R$356-Sheep!$N$253                                )&gt;(AK$44-AL$44),(AK$44-Sheep!$R$356-Sheep!$N$253                                )&lt;=0),"WeanAlt1","")
&amp;                   IF(AND((AK$44-Sheep!$R$357-Sheep!$N$253                                )&gt;(AK$44-AL$44),(AK$44-Sheep!$R$357-Sheep!$N$253                                )&lt;=0),"WeanAlt2","")
&amp;IFERROR(IF(AND((AK$44-AK49                                                                                     )&gt;(AK$44-AL$44),(AK$44-AK49                                                                                     )&lt;=0),"Join-"    &amp;AK48,""),"")
&amp;IFERROR(IF(AND((AK$44-AK49-INDEX(Sheep!$V$362:$V$369,AK48,1))&gt;(AK$44-AL$44),(AK$44-AK49-INDEX(Sheep!$V$362:$V$369,AK48,1))&lt;=0),"Scan-"  &amp;AK48,""),"")
&amp;IFERROR(IF(AND((AK$44-AK49-150                                                                            )&gt;(AK$44-AL$44),(AK$44-AK49-150                                                                             )&lt;=0),"Birth-" &amp;AK48,""),"")
&amp;IFERROR(IF(AND((AK$44-AK49-150-Sheep!$R$355                                           )&gt;(AK$44-AL$44),(AK$44-AK49-150-Sheep!$R$355                                            )&lt;=0),"Wean-"&amp;AK48,""),"")
&amp;IFERROR(IF(AND((AK$44-AK49-150-Sheep!$R$356                                           )&gt;(AK$44-AL$44),(AK$44-AK49-150-Sheep!$R$356                                            )&lt;=0),"Alt1-"   &amp;AK48,""),"")
&amp;IFERROR(IF(AND((AK$44-AK49-150-Sheep!$R$357                                           )&gt;(AK$44-AL$44),(AK$44-AK49-150-Sheep!$R$357                                            )&lt;=0),"Alt2-"   &amp;AK48,""),"")</f>
        <v/>
      </c>
      <c r="AL50" s="267" t="str">
        <f xml:space="preserve">                    IF(AND((AL$44                                  -Sheep!$N$253                               )&gt;(AL$44-AM$44),(AL$44                                  -Sheep!$N$253                                )&lt;=0),"Born","")
&amp;                   IF(AND((AL$44-Sheep!$R$355-Sheep!$N$253                                )&gt;(AL$44-AM$44),(AL$44-Sheep!$R$355-Sheep!$N$253                                )&lt;=0),"WeanStd","")
&amp;                   IF(AND((AL$44-Sheep!$R$356-Sheep!$N$253                                )&gt;(AL$44-AM$44),(AL$44-Sheep!$R$356-Sheep!$N$253                                )&lt;=0),"WeanAlt1","")
&amp;                   IF(AND((AL$44-Sheep!$R$357-Sheep!$N$253                                )&gt;(AL$44-AM$44),(AL$44-Sheep!$R$357-Sheep!$N$253                                )&lt;=0),"WeanAlt2","")
&amp;IFERROR(IF(AND((AL$44-AL49                                                                                     )&gt;(AL$44-AM$44),(AL$44-AL49                                                                                     )&lt;=0),"Join-"    &amp;AL48,""),"")
&amp;IFERROR(IF(AND((AL$44-AL49-INDEX(Sheep!$V$362:$V$369,AL48,1))&gt;(AL$44-AM$44),(AL$44-AL49-INDEX(Sheep!$V$362:$V$369,AL48,1))&lt;=0),"Scan-"  &amp;AL48,""),"")
&amp;IFERROR(IF(AND((AL$44-AL49-150                                                                            )&gt;(AL$44-AM$44),(AL$44-AL49-150                                                                             )&lt;=0),"Birth-" &amp;AL48,""),"")
&amp;IFERROR(IF(AND((AL$44-AL49-150-Sheep!$R$355                                           )&gt;(AL$44-AM$44),(AL$44-AL49-150-Sheep!$R$355                                            )&lt;=0),"Wean-"&amp;AL48,""),"")
&amp;IFERROR(IF(AND((AL$44-AL49-150-Sheep!$R$356                                           )&gt;(AL$44-AM$44),(AL$44-AL49-150-Sheep!$R$356                                            )&lt;=0),"Alt1-"   &amp;AL48,""),"")
&amp;IFERROR(IF(AND((AL$44-AL49-150-Sheep!$R$357                                           )&gt;(AL$44-AM$44),(AL$44-AL49-150-Sheep!$R$357                                            )&lt;=0),"Alt2-"   &amp;AL48,""),"")</f>
        <v/>
      </c>
      <c r="AM50" s="267" t="str">
        <f xml:space="preserve">                    IF(AND((AM$44                                  -Sheep!$N$253                               )&gt;(AM$44-AN$44),(AM$44                                  -Sheep!$N$253                                )&lt;=0),"Born","")
&amp;                   IF(AND((AM$44-Sheep!$R$355-Sheep!$N$253                                )&gt;(AM$44-AN$44),(AM$44-Sheep!$R$355-Sheep!$N$253                                )&lt;=0),"WeanStd","")
&amp;                   IF(AND((AM$44-Sheep!$R$356-Sheep!$N$253                                )&gt;(AM$44-AN$44),(AM$44-Sheep!$R$356-Sheep!$N$253                                )&lt;=0),"WeanAlt1","")
&amp;                   IF(AND((AM$44-Sheep!$R$357-Sheep!$N$253                                )&gt;(AM$44-AN$44),(AM$44-Sheep!$R$357-Sheep!$N$253                                )&lt;=0),"WeanAlt2","")
&amp;IFERROR(IF(AND((AM$44-AM49                                                                                     )&gt;(AM$44-AN$44),(AM$44-AM49                                                                                     )&lt;=0),"Join-"    &amp;AM48,""),"")
&amp;IFERROR(IF(AND((AM$44-AM49-INDEX(Sheep!$V$362:$V$369,AM48,1))&gt;(AM$44-AN$44),(AM$44-AM49-INDEX(Sheep!$V$362:$V$369,AM48,1))&lt;=0),"Scan-"  &amp;AM48,""),"")
&amp;IFERROR(IF(AND((AM$44-AM49-150                                                                            )&gt;(AM$44-AN$44),(AM$44-AM49-150                                                                             )&lt;=0),"Birth-" &amp;AM48,""),"")
&amp;IFERROR(IF(AND((AM$44-AM49-150-Sheep!$R$355                                           )&gt;(AM$44-AN$44),(AM$44-AM49-150-Sheep!$R$355                                            )&lt;=0),"Wean-"&amp;AM48,""),"")
&amp;IFERROR(IF(AND((AM$44-AM49-150-Sheep!$R$356                                           )&gt;(AM$44-AN$44),(AM$44-AM49-150-Sheep!$R$356                                            )&lt;=0),"Alt1-"   &amp;AM48,""),"")
&amp;IFERROR(IF(AND((AM$44-AM49-150-Sheep!$R$357                                           )&gt;(AM$44-AN$44),(AM$44-AM49-150-Sheep!$R$357                                            )&lt;=0),"Alt2-"   &amp;AM48,""),"")</f>
        <v/>
      </c>
      <c r="AN50" s="267" t="str">
        <f xml:space="preserve">                    IF(AND((AN$44                                  -Sheep!$N$253                               )&gt;(AN$44-AO$44),(AN$44                                  -Sheep!$N$253                                )&lt;=0),"Born","")
&amp;                   IF(AND((AN$44-Sheep!$R$355-Sheep!$N$253                                )&gt;(AN$44-AO$44),(AN$44-Sheep!$R$355-Sheep!$N$253                                )&lt;=0),"WeanStd","")
&amp;                   IF(AND((AN$44-Sheep!$R$356-Sheep!$N$253                                )&gt;(AN$44-AO$44),(AN$44-Sheep!$R$356-Sheep!$N$253                                )&lt;=0),"WeanAlt1","")
&amp;                   IF(AND((AN$44-Sheep!$R$357-Sheep!$N$253                                )&gt;(AN$44-AO$44),(AN$44-Sheep!$R$357-Sheep!$N$253                                )&lt;=0),"WeanAlt2","")
&amp;IFERROR(IF(AND((AN$44-AN49                                                                                     )&gt;(AN$44-AO$44),(AN$44-AN49                                                                                     )&lt;=0),"Join-"    &amp;AN48,""),"")
&amp;IFERROR(IF(AND((AN$44-AN49-INDEX(Sheep!$V$362:$V$369,AN48,1))&gt;(AN$44-AO$44),(AN$44-AN49-INDEX(Sheep!$V$362:$V$369,AN48,1))&lt;=0),"Scan-"  &amp;AN48,""),"")
&amp;IFERROR(IF(AND((AN$44-AN49-150                                                                            )&gt;(AN$44-AO$44),(AN$44-AN49-150                                                                             )&lt;=0),"Birth-" &amp;AN48,""),"")
&amp;IFERROR(IF(AND((AN$44-AN49-150-Sheep!$R$355                                           )&gt;(AN$44-AO$44),(AN$44-AN49-150-Sheep!$R$355                                            )&lt;=0),"Wean-"&amp;AN48,""),"")
&amp;IFERROR(IF(AND((AN$44-AN49-150-Sheep!$R$356                                           )&gt;(AN$44-AO$44),(AN$44-AN49-150-Sheep!$R$356                                            )&lt;=0),"Alt1-"   &amp;AN48,""),"")
&amp;IFERROR(IF(AND((AN$44-AN49-150-Sheep!$R$357                                           )&gt;(AN$44-AO$44),(AN$44-AN49-150-Sheep!$R$357                                            )&lt;=0),"Alt2-"   &amp;AN48,""),"")</f>
        <v/>
      </c>
      <c r="AO50" s="267" t="str">
        <f xml:space="preserve">                    IF(AND((AO$44                                  -Sheep!$N$253                               )&gt;(AO$44-AP$44),(AO$44                                  -Sheep!$N$253                                )&lt;=0),"Born","")
&amp;                   IF(AND((AO$44-Sheep!$R$355-Sheep!$N$253                                )&gt;(AO$44-AP$44),(AO$44-Sheep!$R$355-Sheep!$N$253                                )&lt;=0),"WeanStd","")
&amp;                   IF(AND((AO$44-Sheep!$R$356-Sheep!$N$253                                )&gt;(AO$44-AP$44),(AO$44-Sheep!$R$356-Sheep!$N$253                                )&lt;=0),"WeanAlt1","")
&amp;                   IF(AND((AO$44-Sheep!$R$357-Sheep!$N$253                                )&gt;(AO$44-AP$44),(AO$44-Sheep!$R$357-Sheep!$N$253                                )&lt;=0),"WeanAlt2","")
&amp;IFERROR(IF(AND((AO$44-AO49                                                                                     )&gt;(AO$44-AP$44),(AO$44-AO49                                                                                     )&lt;=0),"Join-"    &amp;AO48,""),"")
&amp;IFERROR(IF(AND((AO$44-AO49-INDEX(Sheep!$V$362:$V$369,AO48,1))&gt;(AO$44-AP$44),(AO$44-AO49-INDEX(Sheep!$V$362:$V$369,AO48,1))&lt;=0),"Scan-"  &amp;AO48,""),"")
&amp;IFERROR(IF(AND((AO$44-AO49-150                                                                            )&gt;(AO$44-AP$44),(AO$44-AO49-150                                                                             )&lt;=0),"Birth-" &amp;AO48,""),"")
&amp;IFERROR(IF(AND((AO$44-AO49-150-Sheep!$R$355                                           )&gt;(AO$44-AP$44),(AO$44-AO49-150-Sheep!$R$355                                            )&lt;=0),"Wean-"&amp;AO48,""),"")
&amp;IFERROR(IF(AND((AO$44-AO49-150-Sheep!$R$356                                           )&gt;(AO$44-AP$44),(AO$44-AO49-150-Sheep!$R$356                                            )&lt;=0),"Alt1-"   &amp;AO48,""),"")
&amp;IFERROR(IF(AND((AO$44-AO49-150-Sheep!$R$357                                           )&gt;(AO$44-AP$44),(AO$44-AO49-150-Sheep!$R$357                                            )&lt;=0),"Alt2-"   &amp;AO48,""),"")</f>
        <v/>
      </c>
      <c r="AP50" s="267" t="str">
        <f xml:space="preserve">                    IF(AND((AP$44                                  -Sheep!$N$253                               )&gt;(AP$44-AQ$44),(AP$44                                  -Sheep!$N$253                                )&lt;=0),"Born","")
&amp;                   IF(AND((AP$44-Sheep!$R$355-Sheep!$N$253                                )&gt;(AP$44-AQ$44),(AP$44-Sheep!$R$355-Sheep!$N$253                                )&lt;=0),"WeanStd","")
&amp;                   IF(AND((AP$44-Sheep!$R$356-Sheep!$N$253                                )&gt;(AP$44-AQ$44),(AP$44-Sheep!$R$356-Sheep!$N$253                                )&lt;=0),"WeanAlt1","")
&amp;                   IF(AND((AP$44-Sheep!$R$357-Sheep!$N$253                                )&gt;(AP$44-AQ$44),(AP$44-Sheep!$R$357-Sheep!$N$253                                )&lt;=0),"WeanAlt2","")
&amp;IFERROR(IF(AND((AP$44-AP49                                                                                     )&gt;(AP$44-AQ$44),(AP$44-AP49                                                                                     )&lt;=0),"Join-"    &amp;AP48,""),"")
&amp;IFERROR(IF(AND((AP$44-AP49-INDEX(Sheep!$V$362:$V$369,AP48,1))&gt;(AP$44-AQ$44),(AP$44-AP49-INDEX(Sheep!$V$362:$V$369,AP48,1))&lt;=0),"Scan-"  &amp;AP48,""),"")
&amp;IFERROR(IF(AND((AP$44-AP49-150                                                                            )&gt;(AP$44-AQ$44),(AP$44-AP49-150                                                                             )&lt;=0),"Birth-" &amp;AP48,""),"")
&amp;IFERROR(IF(AND((AP$44-AP49-150-Sheep!$R$355                                           )&gt;(AP$44-AQ$44),(AP$44-AP49-150-Sheep!$R$355                                            )&lt;=0),"Wean-"&amp;AP48,""),"")
&amp;IFERROR(IF(AND((AP$44-AP49-150-Sheep!$R$356                                           )&gt;(AP$44-AQ$44),(AP$44-AP49-150-Sheep!$R$356                                            )&lt;=0),"Alt1-"   &amp;AP48,""),"")
&amp;IFERROR(IF(AND((AP$44-AP49-150-Sheep!$R$357                                           )&gt;(AP$44-AQ$44),(AP$44-AP49-150-Sheep!$R$357                                            )&lt;=0),"Alt2-"   &amp;AP48,""),"")</f>
        <v/>
      </c>
      <c r="AQ50" s="267" t="str">
        <f xml:space="preserve">                    IF(AND((AQ$44                                  -Sheep!$N$253                               )&gt;(AQ$44-AR$44),(AQ$44                                  -Sheep!$N$253                                )&lt;=0),"Born","")
&amp;                   IF(AND((AQ$44-Sheep!$R$355-Sheep!$N$253                                )&gt;(AQ$44-AR$44),(AQ$44-Sheep!$R$355-Sheep!$N$253                                )&lt;=0),"WeanStd","")
&amp;                   IF(AND((AQ$44-Sheep!$R$356-Sheep!$N$253                                )&gt;(AQ$44-AR$44),(AQ$44-Sheep!$R$356-Sheep!$N$253                                )&lt;=0),"WeanAlt1","")
&amp;                   IF(AND((AQ$44-Sheep!$R$357-Sheep!$N$253                                )&gt;(AQ$44-AR$44),(AQ$44-Sheep!$R$357-Sheep!$N$253                                )&lt;=0),"WeanAlt2","")
&amp;IFERROR(IF(AND((AQ$44-AQ49                                                                                     )&gt;(AQ$44-AR$44),(AQ$44-AQ49                                                                                     )&lt;=0),"Join-"    &amp;AQ48,""),"")
&amp;IFERROR(IF(AND((AQ$44-AQ49-INDEX(Sheep!$V$362:$V$369,AQ48,1))&gt;(AQ$44-AR$44),(AQ$44-AQ49-INDEX(Sheep!$V$362:$V$369,AQ48,1))&lt;=0),"Scan-"  &amp;AQ48,""),"")
&amp;IFERROR(IF(AND((AQ$44-AQ49-150                                                                            )&gt;(AQ$44-AR$44),(AQ$44-AQ49-150                                                                             )&lt;=0),"Birth-" &amp;AQ48,""),"")
&amp;IFERROR(IF(AND((AQ$44-AQ49-150-Sheep!$R$355                                           )&gt;(AQ$44-AR$44),(AQ$44-AQ49-150-Sheep!$R$355                                            )&lt;=0),"Wean-"&amp;AQ48,""),"")
&amp;IFERROR(IF(AND((AQ$44-AQ49-150-Sheep!$R$356                                           )&gt;(AQ$44-AR$44),(AQ$44-AQ49-150-Sheep!$R$356                                            )&lt;=0),"Alt1-"   &amp;AQ48,""),"")
&amp;IFERROR(IF(AND((AQ$44-AQ49-150-Sheep!$R$357                                           )&gt;(AQ$44-AR$44),(AQ$44-AQ49-150-Sheep!$R$357                                            )&lt;=0),"Alt2-"   &amp;AQ48,""),"")</f>
        <v/>
      </c>
      <c r="AR50" s="267" t="str">
        <f xml:space="preserve">                    IF(AND((AR$44                                  -Sheep!$N$253                               )&gt;(AR$44-AS$44),(AR$44                                  -Sheep!$N$253                                )&lt;=0),"Born","")
&amp;                   IF(AND((AR$44-Sheep!$R$355-Sheep!$N$253                                )&gt;(AR$44-AS$44),(AR$44-Sheep!$R$355-Sheep!$N$253                                )&lt;=0),"WeanStd","")
&amp;                   IF(AND((AR$44-Sheep!$R$356-Sheep!$N$253                                )&gt;(AR$44-AS$44),(AR$44-Sheep!$R$356-Sheep!$N$253                                )&lt;=0),"WeanAlt1","")
&amp;                   IF(AND((AR$44-Sheep!$R$357-Sheep!$N$253                                )&gt;(AR$44-AS$44),(AR$44-Sheep!$R$357-Sheep!$N$253                                )&lt;=0),"WeanAlt2","")
&amp;IFERROR(IF(AND((AR$44-AR49                                                                                     )&gt;(AR$44-AS$44),(AR$44-AR49                                                                                     )&lt;=0),"Join-"    &amp;AR48,""),"")
&amp;IFERROR(IF(AND((AR$44-AR49-INDEX(Sheep!$V$362:$V$369,AR48,1))&gt;(AR$44-AS$44),(AR$44-AR49-INDEX(Sheep!$V$362:$V$369,AR48,1))&lt;=0),"Scan-"  &amp;AR48,""),"")
&amp;IFERROR(IF(AND((AR$44-AR49-150                                                                            )&gt;(AR$44-AS$44),(AR$44-AR49-150                                                                             )&lt;=0),"Birth-" &amp;AR48,""),"")
&amp;IFERROR(IF(AND((AR$44-AR49-150-Sheep!$R$355                                           )&gt;(AR$44-AS$44),(AR$44-AR49-150-Sheep!$R$355                                            )&lt;=0),"Wean-"&amp;AR48,""),"")
&amp;IFERROR(IF(AND((AR$44-AR49-150-Sheep!$R$356                                           )&gt;(AR$44-AS$44),(AR$44-AR49-150-Sheep!$R$356                                            )&lt;=0),"Alt1-"   &amp;AR48,""),"")
&amp;IFERROR(IF(AND((AR$44-AR49-150-Sheep!$R$357                                           )&gt;(AR$44-AS$44),(AR$44-AR49-150-Sheep!$R$357                                            )&lt;=0),"Alt2-"   &amp;AR48,""),"")</f>
        <v/>
      </c>
      <c r="AS50" s="267" t="str">
        <f xml:space="preserve">                    IF(AND((AS$44                                  -Sheep!$N$253                               )&gt;(AS$44-AT$44),(AS$44                                  -Sheep!$N$253                                )&lt;=0),"Born","")
&amp;                   IF(AND((AS$44-Sheep!$R$355-Sheep!$N$253                                )&gt;(AS$44-AT$44),(AS$44-Sheep!$R$355-Sheep!$N$253                                )&lt;=0),"WeanStd","")
&amp;                   IF(AND((AS$44-Sheep!$R$356-Sheep!$N$253                                )&gt;(AS$44-AT$44),(AS$44-Sheep!$R$356-Sheep!$N$253                                )&lt;=0),"WeanAlt1","")
&amp;                   IF(AND((AS$44-Sheep!$R$357-Sheep!$N$253                                )&gt;(AS$44-AT$44),(AS$44-Sheep!$R$357-Sheep!$N$253                                )&lt;=0),"WeanAlt2","")
&amp;IFERROR(IF(AND((AS$44-AS49                                                                                     )&gt;(AS$44-AT$44),(AS$44-AS49                                                                                     )&lt;=0),"Join-"    &amp;AS48,""),"")
&amp;IFERROR(IF(AND((AS$44-AS49-INDEX(Sheep!$V$362:$V$369,AS48,1))&gt;(AS$44-AT$44),(AS$44-AS49-INDEX(Sheep!$V$362:$V$369,AS48,1))&lt;=0),"Scan-"  &amp;AS48,""),"")
&amp;IFERROR(IF(AND((AS$44-AS49-150                                                                            )&gt;(AS$44-AT$44),(AS$44-AS49-150                                                                             )&lt;=0),"Birth-" &amp;AS48,""),"")
&amp;IFERROR(IF(AND((AS$44-AS49-150-Sheep!$R$355                                           )&gt;(AS$44-AT$44),(AS$44-AS49-150-Sheep!$R$355                                            )&lt;=0),"Wean-"&amp;AS48,""),"")
&amp;IFERROR(IF(AND((AS$44-AS49-150-Sheep!$R$356                                           )&gt;(AS$44-AT$44),(AS$44-AS49-150-Sheep!$R$356                                            )&lt;=0),"Alt1-"   &amp;AS48,""),"")
&amp;IFERROR(IF(AND((AS$44-AS49-150-Sheep!$R$357                                           )&gt;(AS$44-AT$44),(AS$44-AS49-150-Sheep!$R$357                                            )&lt;=0),"Alt2-"   &amp;AS48,""),"")</f>
        <v/>
      </c>
      <c r="AT50" s="267" t="str">
        <f xml:space="preserve">                    IF(AND((AT$44                                  -Sheep!$N$253                               )&gt;(AT$44-AU$44),(AT$44                                  -Sheep!$N$253                                )&lt;=0),"Born","")
&amp;                   IF(AND((AT$44-Sheep!$R$355-Sheep!$N$253                                )&gt;(AT$44-AU$44),(AT$44-Sheep!$R$355-Sheep!$N$253                                )&lt;=0),"WeanStd","")
&amp;                   IF(AND((AT$44-Sheep!$R$356-Sheep!$N$253                                )&gt;(AT$44-AU$44),(AT$44-Sheep!$R$356-Sheep!$N$253                                )&lt;=0),"WeanAlt1","")
&amp;                   IF(AND((AT$44-Sheep!$R$357-Sheep!$N$253                                )&gt;(AT$44-AU$44),(AT$44-Sheep!$R$357-Sheep!$N$253                                )&lt;=0),"WeanAlt2","")
&amp;IFERROR(IF(AND((AT$44-AT49                                                                                     )&gt;(AT$44-AU$44),(AT$44-AT49                                                                                     )&lt;=0),"Join-"    &amp;AT48,""),"")
&amp;IFERROR(IF(AND((AT$44-AT49-INDEX(Sheep!$V$362:$V$369,AT48,1))&gt;(AT$44-AU$44),(AT$44-AT49-INDEX(Sheep!$V$362:$V$369,AT48,1))&lt;=0),"Scan-"  &amp;AT48,""),"")
&amp;IFERROR(IF(AND((AT$44-AT49-150                                                                            )&gt;(AT$44-AU$44),(AT$44-AT49-150                                                                             )&lt;=0),"Birth-" &amp;AT48,""),"")
&amp;IFERROR(IF(AND((AT$44-AT49-150-Sheep!$R$355                                           )&gt;(AT$44-AU$44),(AT$44-AT49-150-Sheep!$R$355                                            )&lt;=0),"Wean-"&amp;AT48,""),"")
&amp;IFERROR(IF(AND((AT$44-AT49-150-Sheep!$R$356                                           )&gt;(AT$44-AU$44),(AT$44-AT49-150-Sheep!$R$356                                            )&lt;=0),"Alt1-"   &amp;AT48,""),"")
&amp;IFERROR(IF(AND((AT$44-AT49-150-Sheep!$R$357                                           )&gt;(AT$44-AU$44),(AT$44-AT49-150-Sheep!$R$357                                            )&lt;=0),"Alt2-"   &amp;AT48,""),"")</f>
        <v>WeanStd</v>
      </c>
      <c r="AU50" s="267" t="str">
        <f xml:space="preserve">                    IF(AND((AU$44                                  -Sheep!$N$253                               )&gt;(AU$44-AV$44),(AU$44                                  -Sheep!$N$253                                )&lt;=0),"Born","")
&amp;                   IF(AND((AU$44-Sheep!$R$355-Sheep!$N$253                                )&gt;(AU$44-AV$44),(AU$44-Sheep!$R$355-Sheep!$N$253                                )&lt;=0),"WeanStd","")
&amp;                   IF(AND((AU$44-Sheep!$R$356-Sheep!$N$253                                )&gt;(AU$44-AV$44),(AU$44-Sheep!$R$356-Sheep!$N$253                                )&lt;=0),"WeanAlt1","")
&amp;                   IF(AND((AU$44-Sheep!$R$357-Sheep!$N$253                                )&gt;(AU$44-AV$44),(AU$44-Sheep!$R$357-Sheep!$N$253                                )&lt;=0),"WeanAlt2","")
&amp;IFERROR(IF(AND((AU$44-AU49                                                                                     )&gt;(AU$44-AV$44),(AU$44-AU49                                                                                     )&lt;=0),"Join-"    &amp;AU48,""),"")
&amp;IFERROR(IF(AND((AU$44-AU49-INDEX(Sheep!$V$362:$V$369,AU48,1))&gt;(AU$44-AV$44),(AU$44-AU49-INDEX(Sheep!$V$362:$V$369,AU48,1))&lt;=0),"Scan-"  &amp;AU48,""),"")
&amp;IFERROR(IF(AND((AU$44-AU49-150                                                                            )&gt;(AU$44-AV$44),(AU$44-AU49-150                                                                             )&lt;=0),"Birth-" &amp;AU48,""),"")
&amp;IFERROR(IF(AND((AU$44-AU49-150-Sheep!$R$355                                           )&gt;(AU$44-AV$44),(AU$44-AU49-150-Sheep!$R$355                                            )&lt;=0),"Wean-"&amp;AU48,""),"")
&amp;IFERROR(IF(AND((AU$44-AU49-150-Sheep!$R$356                                           )&gt;(AU$44-AV$44),(AU$44-AU49-150-Sheep!$R$356                                            )&lt;=0),"Alt1-"   &amp;AU48,""),"")
&amp;IFERROR(IF(AND((AU$44-AU49-150-Sheep!$R$357                                           )&gt;(AU$44-AV$44),(AU$44-AU49-150-Sheep!$R$357                                            )&lt;=0),"Alt2-"   &amp;AU48,""),"")</f>
        <v/>
      </c>
      <c r="AV50" s="267" t="str">
        <f xml:space="preserve">                    IF(AND((AV$44                                  -Sheep!$N$253                               )&gt;(AV$44-AW$44),(AV$44                                  -Sheep!$N$253                                )&lt;=0),"Born","")
&amp;                   IF(AND((AV$44-Sheep!$R$355-Sheep!$N$253                                )&gt;(AV$44-AW$44),(AV$44-Sheep!$R$355-Sheep!$N$253                                )&lt;=0),"WeanStd","")
&amp;                   IF(AND((AV$44-Sheep!$R$356-Sheep!$N$253                                )&gt;(AV$44-AW$44),(AV$44-Sheep!$R$356-Sheep!$N$253                                )&lt;=0),"WeanAlt1","")
&amp;                   IF(AND((AV$44-Sheep!$R$357-Sheep!$N$253                                )&gt;(AV$44-AW$44),(AV$44-Sheep!$R$357-Sheep!$N$253                                )&lt;=0),"WeanAlt2","")
&amp;IFERROR(IF(AND((AV$44-AV49                                                                                     )&gt;(AV$44-AW$44),(AV$44-AV49                                                                                     )&lt;=0),"Join-"    &amp;AV48,""),"")
&amp;IFERROR(IF(AND((AV$44-AV49-INDEX(Sheep!$V$362:$V$369,AV48,1))&gt;(AV$44-AW$44),(AV$44-AV49-INDEX(Sheep!$V$362:$V$369,AV48,1))&lt;=0),"Scan-"  &amp;AV48,""),"")
&amp;IFERROR(IF(AND((AV$44-AV49-150                                                                            )&gt;(AV$44-AW$44),(AV$44-AV49-150                                                                             )&lt;=0),"Birth-" &amp;AV48,""),"")
&amp;IFERROR(IF(AND((AV$44-AV49-150-Sheep!$R$355                                           )&gt;(AV$44-AW$44),(AV$44-AV49-150-Sheep!$R$355                                            )&lt;=0),"Wean-"&amp;AV48,""),"")
&amp;IFERROR(IF(AND((AV$44-AV49-150-Sheep!$R$356                                           )&gt;(AV$44-AW$44),(AV$44-AV49-150-Sheep!$R$356                                            )&lt;=0),"Alt1-"   &amp;AV48,""),"")
&amp;IFERROR(IF(AND((AV$44-AV49-150-Sheep!$R$357                                           )&gt;(AV$44-AW$44),(AV$44-AV49-150-Sheep!$R$357                                            )&lt;=0),"Alt2-"   &amp;AV48,""),"")</f>
        <v/>
      </c>
      <c r="AW50" s="267" t="str">
        <f xml:space="preserve">                    IF(AND((AW$44                                  -Sheep!$N$253                               )&gt;(AW$44-AX$44),(AW$44                                  -Sheep!$N$253                                )&lt;=0),"Born","")
&amp;                   IF(AND((AW$44-Sheep!$R$355-Sheep!$N$253                                )&gt;(AW$44-AX$44),(AW$44-Sheep!$R$355-Sheep!$N$253                                )&lt;=0),"WeanStd","")
&amp;                   IF(AND((AW$44-Sheep!$R$356-Sheep!$N$253                                )&gt;(AW$44-AX$44),(AW$44-Sheep!$R$356-Sheep!$N$253                                )&lt;=0),"WeanAlt1","")
&amp;                   IF(AND((AW$44-Sheep!$R$357-Sheep!$N$253                                )&gt;(AW$44-AX$44),(AW$44-Sheep!$R$357-Sheep!$N$253                                )&lt;=0),"WeanAlt2","")
&amp;IFERROR(IF(AND((AW$44-AW49                                                                                     )&gt;(AW$44-AX$44),(AW$44-AW49                                                                                     )&lt;=0),"Join-"    &amp;AW48,""),"")
&amp;IFERROR(IF(AND((AW$44-AW49-INDEX(Sheep!$V$362:$V$369,AW48,1))&gt;(AW$44-AX$44),(AW$44-AW49-INDEX(Sheep!$V$362:$V$369,AW48,1))&lt;=0),"Scan-"  &amp;AW48,""),"")
&amp;IFERROR(IF(AND((AW$44-AW49-150                                                                            )&gt;(AW$44-AX$44),(AW$44-AW49-150                                                                             )&lt;=0),"Birth-" &amp;AW48,""),"")
&amp;IFERROR(IF(AND((AW$44-AW49-150-Sheep!$R$355                                           )&gt;(AW$44-AX$44),(AW$44-AW49-150-Sheep!$R$355                                            )&lt;=0),"Wean-"&amp;AW48,""),"")
&amp;IFERROR(IF(AND((AW$44-AW49-150-Sheep!$R$356                                           )&gt;(AW$44-AX$44),(AW$44-AW49-150-Sheep!$R$356                                            )&lt;=0),"Alt1-"   &amp;AW48,""),"")
&amp;IFERROR(IF(AND((AW$44-AW49-150-Sheep!$R$357                                           )&gt;(AW$44-AX$44),(AW$44-AW49-150-Sheep!$R$357                                            )&lt;=0),"Alt2-"   &amp;AW48,""),"")</f>
        <v/>
      </c>
      <c r="AX50" s="267" t="str">
        <f xml:space="preserve">                    IF(AND((AX$44                                  -Sheep!$N$253                               )&gt;(AX$44-AY$44),(AX$44                                  -Sheep!$N$253                                )&lt;=0),"Born","")
&amp;                   IF(AND((AX$44-Sheep!$R$355-Sheep!$N$253                                )&gt;(AX$44-AY$44),(AX$44-Sheep!$R$355-Sheep!$N$253                                )&lt;=0),"WeanStd","")
&amp;                   IF(AND((AX$44-Sheep!$R$356-Sheep!$N$253                                )&gt;(AX$44-AY$44),(AX$44-Sheep!$R$356-Sheep!$N$253                                )&lt;=0),"WeanAlt1","")
&amp;                   IF(AND((AX$44-Sheep!$R$357-Sheep!$N$253                                )&gt;(AX$44-AY$44),(AX$44-Sheep!$R$357-Sheep!$N$253                                )&lt;=0),"WeanAlt2","")
&amp;IFERROR(IF(AND((AX$44-AX49                                                                                     )&gt;(AX$44-AY$44),(AX$44-AX49                                                                                     )&lt;=0),"Join-"    &amp;AX48,""),"")
&amp;IFERROR(IF(AND((AX$44-AX49-INDEX(Sheep!$V$362:$V$369,AX48,1))&gt;(AX$44-AY$44),(AX$44-AX49-INDEX(Sheep!$V$362:$V$369,AX48,1))&lt;=0),"Scan-"  &amp;AX48,""),"")
&amp;IFERROR(IF(AND((AX$44-AX49-150                                                                            )&gt;(AX$44-AY$44),(AX$44-AX49-150                                                                             )&lt;=0),"Birth-" &amp;AX48,""),"")
&amp;IFERROR(IF(AND((AX$44-AX49-150-Sheep!$R$355                                           )&gt;(AX$44-AY$44),(AX$44-AX49-150-Sheep!$R$355                                            )&lt;=0),"Wean-"&amp;AX48,""),"")
&amp;IFERROR(IF(AND((AX$44-AX49-150-Sheep!$R$356                                           )&gt;(AX$44-AY$44),(AX$44-AX49-150-Sheep!$R$356                                            )&lt;=0),"Alt1-"   &amp;AX48,""),"")
&amp;IFERROR(IF(AND((AX$44-AX49-150-Sheep!$R$357                                           )&gt;(AX$44-AY$44),(AX$44-AX49-150-Sheep!$R$357                                            )&lt;=0),"Alt2-"   &amp;AX48,""),"")</f>
        <v>WeanAlt1</v>
      </c>
      <c r="AY50" s="267" t="str">
        <f xml:space="preserve">                    IF(AND((AY$44                                  -Sheep!$N$253                               )&gt;(AY$44-AZ$44),(AY$44                                  -Sheep!$N$253                                )&lt;=0),"Born","")
&amp;                   IF(AND((AY$44-Sheep!$R$355-Sheep!$N$253                                )&gt;(AY$44-AZ$44),(AY$44-Sheep!$R$355-Sheep!$N$253                                )&lt;=0),"WeanStd","")
&amp;                   IF(AND((AY$44-Sheep!$R$356-Sheep!$N$253                                )&gt;(AY$44-AZ$44),(AY$44-Sheep!$R$356-Sheep!$N$253                                )&lt;=0),"WeanAlt1","")
&amp;                   IF(AND((AY$44-Sheep!$R$357-Sheep!$N$253                                )&gt;(AY$44-AZ$44),(AY$44-Sheep!$R$357-Sheep!$N$253                                )&lt;=0),"WeanAlt2","")
&amp;IFERROR(IF(AND((AY$44-AY49                                                                                     )&gt;(AY$44-AZ$44),(AY$44-AY49                                                                                     )&lt;=0),"Join-"    &amp;AY48,""),"")
&amp;IFERROR(IF(AND((AY$44-AY49-INDEX(Sheep!$V$362:$V$369,AY48,1))&gt;(AY$44-AZ$44),(AY$44-AY49-INDEX(Sheep!$V$362:$V$369,AY48,1))&lt;=0),"Scan-"  &amp;AY48,""),"")
&amp;IFERROR(IF(AND((AY$44-AY49-150                                                                            )&gt;(AY$44-AZ$44),(AY$44-AY49-150                                                                             )&lt;=0),"Birth-" &amp;AY48,""),"")
&amp;IFERROR(IF(AND((AY$44-AY49-150-Sheep!$R$355                                           )&gt;(AY$44-AZ$44),(AY$44-AY49-150-Sheep!$R$355                                            )&lt;=0),"Wean-"&amp;AY48,""),"")
&amp;IFERROR(IF(AND((AY$44-AY49-150-Sheep!$R$356                                           )&gt;(AY$44-AZ$44),(AY$44-AY49-150-Sheep!$R$356                                            )&lt;=0),"Alt1-"   &amp;AY48,""),"")
&amp;IFERROR(IF(AND((AY$44-AY49-150-Sheep!$R$357                                           )&gt;(AY$44-AZ$44),(AY$44-AY49-150-Sheep!$R$357                                            )&lt;=0),"Alt2-"   &amp;AY48,""),"")</f>
        <v/>
      </c>
      <c r="AZ50" s="267" t="str">
        <f xml:space="preserve">                    IF(AND((AZ$44                                  -Sheep!$N$253                               )&gt;(AZ$44-BA$44),(AZ$44                                  -Sheep!$N$253                                )&lt;=0),"Born","")
&amp;                   IF(AND((AZ$44-Sheep!$R$355-Sheep!$N$253                                )&gt;(AZ$44-BA$44),(AZ$44-Sheep!$R$355-Sheep!$N$253                                )&lt;=0),"WeanStd","")
&amp;                   IF(AND((AZ$44-Sheep!$R$356-Sheep!$N$253                                )&gt;(AZ$44-BA$44),(AZ$44-Sheep!$R$356-Sheep!$N$253                                )&lt;=0),"WeanAlt1","")
&amp;                   IF(AND((AZ$44-Sheep!$R$357-Sheep!$N$253                                )&gt;(AZ$44-BA$44),(AZ$44-Sheep!$R$357-Sheep!$N$253                                )&lt;=0),"WeanAlt2","")
&amp;IFERROR(IF(AND((AZ$44-AZ49                                                                                     )&gt;(AZ$44-BA$44),(AZ$44-AZ49                                                                                     )&lt;=0),"Join-"    &amp;AZ48,""),"")
&amp;IFERROR(IF(AND((AZ$44-AZ49-INDEX(Sheep!$V$362:$V$369,AZ48,1))&gt;(AZ$44-BA$44),(AZ$44-AZ49-INDEX(Sheep!$V$362:$V$369,AZ48,1))&lt;=0),"Scan-"  &amp;AZ48,""),"")
&amp;IFERROR(IF(AND((AZ$44-AZ49-150                                                                            )&gt;(AZ$44-BA$44),(AZ$44-AZ49-150                                                                             )&lt;=0),"Birth-" &amp;AZ48,""),"")
&amp;IFERROR(IF(AND((AZ$44-AZ49-150-Sheep!$R$355                                           )&gt;(AZ$44-BA$44),(AZ$44-AZ49-150-Sheep!$R$355                                            )&lt;=0),"Wean-"&amp;AZ48,""),"")
&amp;IFERROR(IF(AND((AZ$44-AZ49-150-Sheep!$R$356                                           )&gt;(AZ$44-BA$44),(AZ$44-AZ49-150-Sheep!$R$356                                            )&lt;=0),"Alt1-"   &amp;AZ48,""),"")
&amp;IFERROR(IF(AND((AZ$44-AZ49-150-Sheep!$R$357                                           )&gt;(AZ$44-BA$44),(AZ$44-AZ49-150-Sheep!$R$357                                            )&lt;=0),"Alt2-"   &amp;AZ48,""),"")</f>
        <v/>
      </c>
      <c r="BA50" s="267" t="str">
        <f xml:space="preserve">                    IF(AND((BA$44                                  -Sheep!$N$253                               )&gt;(BA$44-BB$44),(BA$44                                  -Sheep!$N$253                                )&lt;=0),"Born","")
&amp;                   IF(AND((BA$44-Sheep!$R$355-Sheep!$N$253                                )&gt;(BA$44-BB$44),(BA$44-Sheep!$R$355-Sheep!$N$253                                )&lt;=0),"WeanStd","")
&amp;                   IF(AND((BA$44-Sheep!$R$356-Sheep!$N$253                                )&gt;(BA$44-BB$44),(BA$44-Sheep!$R$356-Sheep!$N$253                                )&lt;=0),"WeanAlt1","")
&amp;                   IF(AND((BA$44-Sheep!$R$357-Sheep!$N$253                                )&gt;(BA$44-BB$44),(BA$44-Sheep!$R$357-Sheep!$N$253                                )&lt;=0),"WeanAlt2","")
&amp;IFERROR(IF(AND((BA$44-BA49                                                                                     )&gt;(BA$44-BB$44),(BA$44-BA49                                                                                     )&lt;=0),"Join-"    &amp;BA48,""),"")
&amp;IFERROR(IF(AND((BA$44-BA49-INDEX(Sheep!$V$362:$V$369,BA48,1))&gt;(BA$44-BB$44),(BA$44-BA49-INDEX(Sheep!$V$362:$V$369,BA48,1))&lt;=0),"Scan-"  &amp;BA48,""),"")
&amp;IFERROR(IF(AND((BA$44-BA49-150                                                                            )&gt;(BA$44-BB$44),(BA$44-BA49-150                                                                             )&lt;=0),"Birth-" &amp;BA48,""),"")
&amp;IFERROR(IF(AND((BA$44-BA49-150-Sheep!$R$355                                           )&gt;(BA$44-BB$44),(BA$44-BA49-150-Sheep!$R$355                                            )&lt;=0),"Wean-"&amp;BA48,""),"")
&amp;IFERROR(IF(AND((BA$44-BA49-150-Sheep!$R$356                                           )&gt;(BA$44-BB$44),(BA$44-BA49-150-Sheep!$R$356                                            )&lt;=0),"Alt1-"   &amp;BA48,""),"")
&amp;IFERROR(IF(AND((BA$44-BA49-150-Sheep!$R$357                                           )&gt;(BA$44-BB$44),(BA$44-BA49-150-Sheep!$R$357                                            )&lt;=0),"Alt2-"   &amp;BA48,""),"")</f>
        <v/>
      </c>
      <c r="BB50" s="267" t="str">
        <f xml:space="preserve">                    IF(AND((BB$44                                  -Sheep!$N$253                               )&gt;(BB$44-BC$44),(BB$44                                  -Sheep!$N$253                                )&lt;=0),"Born","")
&amp;                   IF(AND((BB$44-Sheep!$R$355-Sheep!$N$253                                )&gt;(BB$44-BC$44),(BB$44-Sheep!$R$355-Sheep!$N$253                                )&lt;=0),"WeanStd","")
&amp;                   IF(AND((BB$44-Sheep!$R$356-Sheep!$N$253                                )&gt;(BB$44-BC$44),(BB$44-Sheep!$R$356-Sheep!$N$253                                )&lt;=0),"WeanAlt1","")
&amp;                   IF(AND((BB$44-Sheep!$R$357-Sheep!$N$253                                )&gt;(BB$44-BC$44),(BB$44-Sheep!$R$357-Sheep!$N$253                                )&lt;=0),"WeanAlt2","")
&amp;IFERROR(IF(AND((BB$44-BB49                                                                                     )&gt;(BB$44-BC$44),(BB$44-BB49                                                                                     )&lt;=0),"Join-"    &amp;BB48,""),"")
&amp;IFERROR(IF(AND((BB$44-BB49-INDEX(Sheep!$V$362:$V$369,BB48,1))&gt;(BB$44-BC$44),(BB$44-BB49-INDEX(Sheep!$V$362:$V$369,BB48,1))&lt;=0),"Scan-"  &amp;BB48,""),"")
&amp;IFERROR(IF(AND((BB$44-BB49-150                                                                            )&gt;(BB$44-BC$44),(BB$44-BB49-150                                                                             )&lt;=0),"Birth-" &amp;BB48,""),"")
&amp;IFERROR(IF(AND((BB$44-BB49-150-Sheep!$R$355                                           )&gt;(BB$44-BC$44),(BB$44-BB49-150-Sheep!$R$355                                            )&lt;=0),"Wean-"&amp;BB48,""),"")
&amp;IFERROR(IF(AND((BB$44-BB49-150-Sheep!$R$356                                           )&gt;(BB$44-BC$44),(BB$44-BB49-150-Sheep!$R$356                                            )&lt;=0),"Alt1-"   &amp;BB48,""),"")
&amp;IFERROR(IF(AND((BB$44-BB49-150-Sheep!$R$357                                           )&gt;(BB$44-BC$44),(BB$44-BB49-150-Sheep!$R$357                                            )&lt;=0),"Alt2-"   &amp;BB48,""),"")</f>
        <v>WeanAlt2</v>
      </c>
      <c r="BC50" s="267" t="str">
        <f xml:space="preserve">                    IF(AND((BC$44                                  -Sheep!$N$253                               )&gt;(BC$44-BD$44),(BC$44                                  -Sheep!$N$253                                )&lt;=0),"Born","")
&amp;                   IF(AND((BC$44-Sheep!$R$355-Sheep!$N$253                                )&gt;(BC$44-BD$44),(BC$44-Sheep!$R$355-Sheep!$N$253                                )&lt;=0),"WeanStd","")
&amp;                   IF(AND((BC$44-Sheep!$R$356-Sheep!$N$253                                )&gt;(BC$44-BD$44),(BC$44-Sheep!$R$356-Sheep!$N$253                                )&lt;=0),"WeanAlt1","")
&amp;                   IF(AND((BC$44-Sheep!$R$357-Sheep!$N$253                                )&gt;(BC$44-BD$44),(BC$44-Sheep!$R$357-Sheep!$N$253                                )&lt;=0),"WeanAlt2","")
&amp;IFERROR(IF(AND((BC$44-BC49                                                                                     )&gt;(BC$44-BD$44),(BC$44-BC49                                                                                     )&lt;=0),"Join-"    &amp;BC48,""),"")
&amp;IFERROR(IF(AND((BC$44-BC49-INDEX(Sheep!$V$362:$V$369,BC48,1))&gt;(BC$44-BD$44),(BC$44-BC49-INDEX(Sheep!$V$362:$V$369,BC48,1))&lt;=0),"Scan-"  &amp;BC48,""),"")
&amp;IFERROR(IF(AND((BC$44-BC49-150                                                                            )&gt;(BC$44-BD$44),(BC$44-BC49-150                                                                             )&lt;=0),"Birth-" &amp;BC48,""),"")
&amp;IFERROR(IF(AND((BC$44-BC49-150-Sheep!$R$355                                           )&gt;(BC$44-BD$44),(BC$44-BC49-150-Sheep!$R$355                                            )&lt;=0),"Wean-"&amp;BC48,""),"")
&amp;IFERROR(IF(AND((BC$44-BC49-150-Sheep!$R$356                                           )&gt;(BC$44-BD$44),(BC$44-BC49-150-Sheep!$R$356                                            )&lt;=0),"Alt1-"   &amp;BC48,""),"")
&amp;IFERROR(IF(AND((BC$44-BC49-150-Sheep!$R$357                                           )&gt;(BC$44-BD$44),(BC$44-BC49-150-Sheep!$R$357                                            )&lt;=0),"Alt2-"   &amp;BC48,""),"")</f>
        <v/>
      </c>
      <c r="BD50" s="267" t="str">
        <f xml:space="preserve">                    IF(AND((BD$44                                  -Sheep!$N$253                               )&gt;(BD$44-BE$44),(BD$44                                  -Sheep!$N$253                                )&lt;=0),"Born","")
&amp;                   IF(AND((BD$44-Sheep!$R$355-Sheep!$N$253                                )&gt;(BD$44-BE$44),(BD$44-Sheep!$R$355-Sheep!$N$253                                )&lt;=0),"WeanStd","")
&amp;                   IF(AND((BD$44-Sheep!$R$356-Sheep!$N$253                                )&gt;(BD$44-BE$44),(BD$44-Sheep!$R$356-Sheep!$N$253                                )&lt;=0),"WeanAlt1","")
&amp;                   IF(AND((BD$44-Sheep!$R$357-Sheep!$N$253                                )&gt;(BD$44-BE$44),(BD$44-Sheep!$R$357-Sheep!$N$253                                )&lt;=0),"WeanAlt2","")
&amp;IFERROR(IF(AND((BD$44-BD49                                                                                     )&gt;(BD$44-BE$44),(BD$44-BD49                                                                                     )&lt;=0),"Join-"    &amp;BD48,""),"")
&amp;IFERROR(IF(AND((BD$44-BD49-INDEX(Sheep!$V$362:$V$369,BD48,1))&gt;(BD$44-BE$44),(BD$44-BD49-INDEX(Sheep!$V$362:$V$369,BD48,1))&lt;=0),"Scan-"  &amp;BD48,""),"")
&amp;IFERROR(IF(AND((BD$44-BD49-150                                                                            )&gt;(BD$44-BE$44),(BD$44-BD49-150                                                                             )&lt;=0),"Birth-" &amp;BD48,""),"")
&amp;IFERROR(IF(AND((BD$44-BD49-150-Sheep!$R$355                                           )&gt;(BD$44-BE$44),(BD$44-BD49-150-Sheep!$R$355                                            )&lt;=0),"Wean-"&amp;BD48,""),"")
&amp;IFERROR(IF(AND((BD$44-BD49-150-Sheep!$R$356                                           )&gt;(BD$44-BE$44),(BD$44-BD49-150-Sheep!$R$356                                            )&lt;=0),"Alt1-"   &amp;BD48,""),"")
&amp;IFERROR(IF(AND((BD$44-BD49-150-Sheep!$R$357                                           )&gt;(BD$44-BE$44),(BD$44-BD49-150-Sheep!$R$357                                            )&lt;=0),"Alt2-"   &amp;BD48,""),"")</f>
        <v/>
      </c>
      <c r="BE50" s="267" t="str">
        <f xml:space="preserve">                    IF(AND((BE$44                                  -Sheep!$N$253                               )&gt;(BE$44-BF$44),(BE$44                                  -Sheep!$N$253                                )&lt;=0),"Born","")
&amp;                   IF(AND((BE$44-Sheep!$R$355-Sheep!$N$253                                )&gt;(BE$44-BF$44),(BE$44-Sheep!$R$355-Sheep!$N$253                                )&lt;=0),"WeanStd","")
&amp;                   IF(AND((BE$44-Sheep!$R$356-Sheep!$N$253                                )&gt;(BE$44-BF$44),(BE$44-Sheep!$R$356-Sheep!$N$253                                )&lt;=0),"WeanAlt1","")
&amp;                   IF(AND((BE$44-Sheep!$R$357-Sheep!$N$253                                )&gt;(BE$44-BF$44),(BE$44-Sheep!$R$357-Sheep!$N$253                                )&lt;=0),"WeanAlt2","")
&amp;IFERROR(IF(AND((BE$44-BE49                                                                                     )&gt;(BE$44-BF$44),(BE$44-BE49                                                                                     )&lt;=0),"Join-"    &amp;BE48,""),"")
&amp;IFERROR(IF(AND((BE$44-BE49-INDEX(Sheep!$V$362:$V$369,BE48,1))&gt;(BE$44-BF$44),(BE$44-BE49-INDEX(Sheep!$V$362:$V$369,BE48,1))&lt;=0),"Scan-"  &amp;BE48,""),"")
&amp;IFERROR(IF(AND((BE$44-BE49-150                                                                            )&gt;(BE$44-BF$44),(BE$44-BE49-150                                                                             )&lt;=0),"Birth-" &amp;BE48,""),"")
&amp;IFERROR(IF(AND((BE$44-BE49-150-Sheep!$R$355                                           )&gt;(BE$44-BF$44),(BE$44-BE49-150-Sheep!$R$355                                            )&lt;=0),"Wean-"&amp;BE48,""),"")
&amp;IFERROR(IF(AND((BE$44-BE49-150-Sheep!$R$356                                           )&gt;(BE$44-BF$44),(BE$44-BE49-150-Sheep!$R$356                                            )&lt;=0),"Alt1-"   &amp;BE48,""),"")
&amp;IFERROR(IF(AND((BE$44-BE49-150-Sheep!$R$357                                           )&gt;(BE$44-BF$44),(BE$44-BE49-150-Sheep!$R$357                                            )&lt;=0),"Alt2-"   &amp;BE48,""),"")</f>
        <v/>
      </c>
      <c r="BF50" s="267" t="str">
        <f xml:space="preserve">                    IF(AND((BF$44                                  -Sheep!$N$253                               )&gt;(BF$44-BG$44),(BF$44                                  -Sheep!$N$253                                )&lt;=0),"Born","")
&amp;                   IF(AND((BF$44-Sheep!$R$355-Sheep!$N$253                                )&gt;(BF$44-BG$44),(BF$44-Sheep!$R$355-Sheep!$N$253                                )&lt;=0),"WeanStd","")
&amp;                   IF(AND((BF$44-Sheep!$R$356-Sheep!$N$253                                )&gt;(BF$44-BG$44),(BF$44-Sheep!$R$356-Sheep!$N$253                                )&lt;=0),"WeanAlt1","")
&amp;                   IF(AND((BF$44-Sheep!$R$357-Sheep!$N$253                                )&gt;(BF$44-BG$44),(BF$44-Sheep!$R$357-Sheep!$N$253                                )&lt;=0),"WeanAlt2","")
&amp;IFERROR(IF(AND((BF$44-BF49                                                                                     )&gt;(BF$44-BG$44),(BF$44-BF49                                                                                     )&lt;=0),"Join-"    &amp;BF48,""),"")
&amp;IFERROR(IF(AND((BF$44-BF49-INDEX(Sheep!$V$362:$V$369,BF48,1))&gt;(BF$44-BG$44),(BF$44-BF49-INDEX(Sheep!$V$362:$V$369,BF48,1))&lt;=0),"Scan-"  &amp;BF48,""),"")
&amp;IFERROR(IF(AND((BF$44-BF49-150                                                                            )&gt;(BF$44-BG$44),(BF$44-BF49-150                                                                             )&lt;=0),"Birth-" &amp;BF48,""),"")
&amp;IFERROR(IF(AND((BF$44-BF49-150-Sheep!$R$355                                           )&gt;(BF$44-BG$44),(BF$44-BF49-150-Sheep!$R$355                                            )&lt;=0),"Wean-"&amp;BF48,""),"")
&amp;IFERROR(IF(AND((BF$44-BF49-150-Sheep!$R$356                                           )&gt;(BF$44-BG$44),(BF$44-BF49-150-Sheep!$R$356                                            )&lt;=0),"Alt1-"   &amp;BF48,""),"")
&amp;IFERROR(IF(AND((BF$44-BF49-150-Sheep!$R$357                                           )&gt;(BF$44-BG$44),(BF$44-BF49-150-Sheep!$R$357                                            )&lt;=0),"Alt2-"   &amp;BF48,""),"")</f>
        <v/>
      </c>
      <c r="BG50" s="267" t="str">
        <f xml:space="preserve">                    IF(AND((BG$44                                  -Sheep!$N$253                               )&gt;(BG$44-BH$44),(BG$44                                  -Sheep!$N$253                                )&lt;=0),"Born","")
&amp;                   IF(AND((BG$44-Sheep!$R$355-Sheep!$N$253                                )&gt;(BG$44-BH$44),(BG$44-Sheep!$R$355-Sheep!$N$253                                )&lt;=0),"WeanStd","")
&amp;                   IF(AND((BG$44-Sheep!$R$356-Sheep!$N$253                                )&gt;(BG$44-BH$44),(BG$44-Sheep!$R$356-Sheep!$N$253                                )&lt;=0),"WeanAlt1","")
&amp;                   IF(AND((BG$44-Sheep!$R$357-Sheep!$N$253                                )&gt;(BG$44-BH$44),(BG$44-Sheep!$R$357-Sheep!$N$253                                )&lt;=0),"WeanAlt2","")
&amp;IFERROR(IF(AND((BG$44-BG49                                                                                     )&gt;(BG$44-BH$44),(BG$44-BG49                                                                                     )&lt;=0),"Join-"    &amp;BG48,""),"")
&amp;IFERROR(IF(AND((BG$44-BG49-INDEX(Sheep!$V$362:$V$369,BG48,1))&gt;(BG$44-BH$44),(BG$44-BG49-INDEX(Sheep!$V$362:$V$369,BG48,1))&lt;=0),"Scan-"  &amp;BG48,""),"")
&amp;IFERROR(IF(AND((BG$44-BG49-150                                                                            )&gt;(BG$44-BH$44),(BG$44-BG49-150                                                                             )&lt;=0),"Birth-" &amp;BG48,""),"")
&amp;IFERROR(IF(AND((BG$44-BG49-150-Sheep!$R$355                                           )&gt;(BG$44-BH$44),(BG$44-BG49-150-Sheep!$R$355                                            )&lt;=0),"Wean-"&amp;BG48,""),"")
&amp;IFERROR(IF(AND((BG$44-BG49-150-Sheep!$R$356                                           )&gt;(BG$44-BH$44),(BG$44-BG49-150-Sheep!$R$356                                            )&lt;=0),"Alt1-"   &amp;BG48,""),"")
&amp;IFERROR(IF(AND((BG$44-BG49-150-Sheep!$R$357                                           )&gt;(BG$44-BH$44),(BG$44-BG49-150-Sheep!$R$357                                            )&lt;=0),"Alt2-"   &amp;BG48,""),"")</f>
        <v/>
      </c>
      <c r="BH50" s="267" t="str">
        <f xml:space="preserve">                    IF(AND((BH$44                                  -Sheep!$N$253                               )&gt;(BH$44-BI$44),(BH$44                                  -Sheep!$N$253                                )&lt;=0),"Born","")
&amp;                   IF(AND((BH$44-Sheep!$R$355-Sheep!$N$253                                )&gt;(BH$44-BI$44),(BH$44-Sheep!$R$355-Sheep!$N$253                                )&lt;=0),"WeanStd","")
&amp;                   IF(AND((BH$44-Sheep!$R$356-Sheep!$N$253                                )&gt;(BH$44-BI$44),(BH$44-Sheep!$R$356-Sheep!$N$253                                )&lt;=0),"WeanAlt1","")
&amp;                   IF(AND((BH$44-Sheep!$R$357-Sheep!$N$253                                )&gt;(BH$44-BI$44),(BH$44-Sheep!$R$357-Sheep!$N$253                                )&lt;=0),"WeanAlt2","")
&amp;IFERROR(IF(AND((BH$44-BH49                                                                                     )&gt;(BH$44-BI$44),(BH$44-BH49                                                                                     )&lt;=0),"Join-"    &amp;BH48,""),"")
&amp;IFERROR(IF(AND((BH$44-BH49-INDEX(Sheep!$V$362:$V$369,BH48,1))&gt;(BH$44-BI$44),(BH$44-BH49-INDEX(Sheep!$V$362:$V$369,BH48,1))&lt;=0),"Scan-"  &amp;BH48,""),"")
&amp;IFERROR(IF(AND((BH$44-BH49-150                                                                            )&gt;(BH$44-BI$44),(BH$44-BH49-150                                                                             )&lt;=0),"Birth-" &amp;BH48,""),"")
&amp;IFERROR(IF(AND((BH$44-BH49-150-Sheep!$R$355                                           )&gt;(BH$44-BI$44),(BH$44-BH49-150-Sheep!$R$355                                            )&lt;=0),"Wean-"&amp;BH48,""),"")
&amp;IFERROR(IF(AND((BH$44-BH49-150-Sheep!$R$356                                           )&gt;(BH$44-BI$44),(BH$44-BH49-150-Sheep!$R$356                                            )&lt;=0),"Alt1-"   &amp;BH48,""),"")
&amp;IFERROR(IF(AND((BH$44-BH49-150-Sheep!$R$357                                           )&gt;(BH$44-BI$44),(BH$44-BH49-150-Sheep!$R$357                                            )&lt;=0),"Alt2-"   &amp;BH48,""),"")</f>
        <v/>
      </c>
      <c r="BI50" s="267" t="str">
        <f xml:space="preserve">                    IF(AND((BI$44                                  -Sheep!$N$253                               )&gt;(BI$44-BJ$44),(BI$44                                  -Sheep!$N$253                                )&lt;=0),"Born","")
&amp;                   IF(AND((BI$44-Sheep!$R$355-Sheep!$N$253                                )&gt;(BI$44-BJ$44),(BI$44-Sheep!$R$355-Sheep!$N$253                                )&lt;=0),"WeanStd","")
&amp;                   IF(AND((BI$44-Sheep!$R$356-Sheep!$N$253                                )&gt;(BI$44-BJ$44),(BI$44-Sheep!$R$356-Sheep!$N$253                                )&lt;=0),"WeanAlt1","")
&amp;                   IF(AND((BI$44-Sheep!$R$357-Sheep!$N$253                                )&gt;(BI$44-BJ$44),(BI$44-Sheep!$R$357-Sheep!$N$253                                )&lt;=0),"WeanAlt2","")
&amp;IFERROR(IF(AND((BI$44-BI49                                                                                     )&gt;(BI$44-BJ$44),(BI$44-BI49                                                                                     )&lt;=0),"Join-"    &amp;BI48,""),"")
&amp;IFERROR(IF(AND((BI$44-BI49-INDEX(Sheep!$V$362:$V$369,BI48,1))&gt;(BI$44-BJ$44),(BI$44-BI49-INDEX(Sheep!$V$362:$V$369,BI48,1))&lt;=0),"Scan-"  &amp;BI48,""),"")
&amp;IFERROR(IF(AND((BI$44-BI49-150                                                                            )&gt;(BI$44-BJ$44),(BI$44-BI49-150                                                                             )&lt;=0),"Birth-" &amp;BI48,""),"")
&amp;IFERROR(IF(AND((BI$44-BI49-150-Sheep!$R$355                                           )&gt;(BI$44-BJ$44),(BI$44-BI49-150-Sheep!$R$355                                            )&lt;=0),"Wean-"&amp;BI48,""),"")
&amp;IFERROR(IF(AND((BI$44-BI49-150-Sheep!$R$356                                           )&gt;(BI$44-BJ$44),(BI$44-BI49-150-Sheep!$R$356                                            )&lt;=0),"Alt1-"   &amp;BI48,""),"")
&amp;IFERROR(IF(AND((BI$44-BI49-150-Sheep!$R$357                                           )&gt;(BI$44-BJ$44),(BI$44-BI49-150-Sheep!$R$357                                            )&lt;=0),"Alt2-"   &amp;BI48,""),"")</f>
        <v/>
      </c>
      <c r="BJ50" s="267" t="str">
        <f xml:space="preserve">                    IF(AND((BJ$44                                  -Sheep!$N$253                               )&gt;(BJ$44-BK$44),(BJ$44                                  -Sheep!$N$253                                )&lt;=0),"Born","")
&amp;                   IF(AND((BJ$44-Sheep!$R$355-Sheep!$N$253                                )&gt;(BJ$44-BK$44),(BJ$44-Sheep!$R$355-Sheep!$N$253                                )&lt;=0),"WeanStd","")
&amp;                   IF(AND((BJ$44-Sheep!$R$356-Sheep!$N$253                                )&gt;(BJ$44-BK$44),(BJ$44-Sheep!$R$356-Sheep!$N$253                                )&lt;=0),"WeanAlt1","")
&amp;                   IF(AND((BJ$44-Sheep!$R$357-Sheep!$N$253                                )&gt;(BJ$44-BK$44),(BJ$44-Sheep!$R$357-Sheep!$N$253                                )&lt;=0),"WeanAlt2","")
&amp;IFERROR(IF(AND((BJ$44-BJ49                                                                                     )&gt;(BJ$44-BK$44),(BJ$44-BJ49                                                                                     )&lt;=0),"Join-"    &amp;BJ48,""),"")
&amp;IFERROR(IF(AND((BJ$44-BJ49-INDEX(Sheep!$V$362:$V$369,BJ48,1))&gt;(BJ$44-BK$44),(BJ$44-BJ49-INDEX(Sheep!$V$362:$V$369,BJ48,1))&lt;=0),"Scan-"  &amp;BJ48,""),"")
&amp;IFERROR(IF(AND((BJ$44-BJ49-150                                                                            )&gt;(BJ$44-BK$44),(BJ$44-BJ49-150                                                                             )&lt;=0),"Birth-" &amp;BJ48,""),"")
&amp;IFERROR(IF(AND((BJ$44-BJ49-150-Sheep!$R$355                                           )&gt;(BJ$44-BK$44),(BJ$44-BJ49-150-Sheep!$R$355                                            )&lt;=0),"Wean-"&amp;BJ48,""),"")
&amp;IFERROR(IF(AND((BJ$44-BJ49-150-Sheep!$R$356                                           )&gt;(BJ$44-BK$44),(BJ$44-BJ49-150-Sheep!$R$356                                            )&lt;=0),"Alt1-"   &amp;BJ48,""),"")
&amp;IFERROR(IF(AND((BJ$44-BJ49-150-Sheep!$R$357                                           )&gt;(BJ$44-BK$44),(BJ$44-BJ49-150-Sheep!$R$357                                            )&lt;=0),"Alt2-"   &amp;BJ48,""),"")</f>
        <v/>
      </c>
      <c r="BK50" s="267" t="str">
        <f xml:space="preserve">                    IF(AND((BK$44                                  -Sheep!$N$253                               )&gt;(BK$44-BL$44),(BK$44                                  -Sheep!$N$253                                )&lt;=0),"Born","")
&amp;                   IF(AND((BK$44-Sheep!$R$355-Sheep!$N$253                                )&gt;(BK$44-BL$44),(BK$44-Sheep!$R$355-Sheep!$N$253                                )&lt;=0),"WeanStd","")
&amp;                   IF(AND((BK$44-Sheep!$R$356-Sheep!$N$253                                )&gt;(BK$44-BL$44),(BK$44-Sheep!$R$356-Sheep!$N$253                                )&lt;=0),"WeanAlt1","")
&amp;                   IF(AND((BK$44-Sheep!$R$357-Sheep!$N$253                                )&gt;(BK$44-BL$44),(BK$44-Sheep!$R$357-Sheep!$N$253                                )&lt;=0),"WeanAlt2","")
&amp;IFERROR(IF(AND((BK$44-BK49                                                                                     )&gt;(BK$44-BL$44),(BK$44-BK49                                                                                     )&lt;=0),"Join-"    &amp;BK48,""),"")
&amp;IFERROR(IF(AND((BK$44-BK49-INDEX(Sheep!$V$362:$V$369,BK48,1))&gt;(BK$44-BL$44),(BK$44-BK49-INDEX(Sheep!$V$362:$V$369,BK48,1))&lt;=0),"Scan-"  &amp;BK48,""),"")
&amp;IFERROR(IF(AND((BK$44-BK49-150                                                                            )&gt;(BK$44-BL$44),(BK$44-BK49-150                                                                             )&lt;=0),"Birth-" &amp;BK48,""),"")
&amp;IFERROR(IF(AND((BK$44-BK49-150-Sheep!$R$355                                           )&gt;(BK$44-BL$44),(BK$44-BK49-150-Sheep!$R$355                                            )&lt;=0),"Wean-"&amp;BK48,""),"")
&amp;IFERROR(IF(AND((BK$44-BK49-150-Sheep!$R$356                                           )&gt;(BK$44-BL$44),(BK$44-BK49-150-Sheep!$R$356                                            )&lt;=0),"Alt1-"   &amp;BK48,""),"")
&amp;IFERROR(IF(AND((BK$44-BK49-150-Sheep!$R$357                                           )&gt;(BK$44-BL$44),(BK$44-BK49-150-Sheep!$R$357                                            )&lt;=0),"Alt2-"   &amp;BK48,""),"")</f>
        <v>Join-1</v>
      </c>
      <c r="BL50" s="267" t="str">
        <f xml:space="preserve">                    IF(AND((BL$44                                  -Sheep!$N$253                               )&gt;(BL$44-BM$44),(BL$44                                  -Sheep!$N$253                                )&lt;=0),"Born","")
&amp;                   IF(AND((BL$44-Sheep!$R$355-Sheep!$N$253                                )&gt;(BL$44-BM$44),(BL$44-Sheep!$R$355-Sheep!$N$253                                )&lt;=0),"WeanStd","")
&amp;                   IF(AND((BL$44-Sheep!$R$356-Sheep!$N$253                                )&gt;(BL$44-BM$44),(BL$44-Sheep!$R$356-Sheep!$N$253                                )&lt;=0),"WeanAlt1","")
&amp;                   IF(AND((BL$44-Sheep!$R$357-Sheep!$N$253                                )&gt;(BL$44-BM$44),(BL$44-Sheep!$R$357-Sheep!$N$253                                )&lt;=0),"WeanAlt2","")
&amp;IFERROR(IF(AND((BL$44-BL49                                                                                     )&gt;(BL$44-BM$44),(BL$44-BL49                                                                                     )&lt;=0),"Join-"    &amp;BL48,""),"")
&amp;IFERROR(IF(AND((BL$44-BL49-INDEX(Sheep!$V$362:$V$369,BL48,1))&gt;(BL$44-BM$44),(BL$44-BL49-INDEX(Sheep!$V$362:$V$369,BL48,1))&lt;=0),"Scan-"  &amp;BL48,""),"")
&amp;IFERROR(IF(AND((BL$44-BL49-150                                                                            )&gt;(BL$44-BM$44),(BL$44-BL49-150                                                                             )&lt;=0),"Birth-" &amp;BL48,""),"")
&amp;IFERROR(IF(AND((BL$44-BL49-150-Sheep!$R$355                                           )&gt;(BL$44-BM$44),(BL$44-BL49-150-Sheep!$R$355                                            )&lt;=0),"Wean-"&amp;BL48,""),"")
&amp;IFERROR(IF(AND((BL$44-BL49-150-Sheep!$R$356                                           )&gt;(BL$44-BM$44),(BL$44-BL49-150-Sheep!$R$356                                            )&lt;=0),"Alt1-"   &amp;BL48,""),"")
&amp;IFERROR(IF(AND((BL$44-BL49-150-Sheep!$R$357                                           )&gt;(BL$44-BM$44),(BL$44-BL49-150-Sheep!$R$357                                            )&lt;=0),"Alt2-"   &amp;BL48,""),"")</f>
        <v/>
      </c>
      <c r="BM50" s="267" t="str">
        <f xml:space="preserve">                    IF(AND((BM$44                                  -Sheep!$N$253                               )&gt;(BM$44-BN$44),(BM$44                                  -Sheep!$N$253                                )&lt;=0),"Born","")
&amp;                   IF(AND((BM$44-Sheep!$R$355-Sheep!$N$253                                )&gt;(BM$44-BN$44),(BM$44-Sheep!$R$355-Sheep!$N$253                                )&lt;=0),"WeanStd","")
&amp;                   IF(AND((BM$44-Sheep!$R$356-Sheep!$N$253                                )&gt;(BM$44-BN$44),(BM$44-Sheep!$R$356-Sheep!$N$253                                )&lt;=0),"WeanAlt1","")
&amp;                   IF(AND((BM$44-Sheep!$R$357-Sheep!$N$253                                )&gt;(BM$44-BN$44),(BM$44-Sheep!$R$357-Sheep!$N$253                                )&lt;=0),"WeanAlt2","")
&amp;IFERROR(IF(AND((BM$44-BM49                                                                                     )&gt;(BM$44-BN$44),(BM$44-BM49                                                                                     )&lt;=0),"Join-"    &amp;BM48,""),"")
&amp;IFERROR(IF(AND((BM$44-BM49-INDEX(Sheep!$V$362:$V$369,BM48,1))&gt;(BM$44-BN$44),(BM$44-BM49-INDEX(Sheep!$V$362:$V$369,BM48,1))&lt;=0),"Scan-"  &amp;BM48,""),"")
&amp;IFERROR(IF(AND((BM$44-BM49-150                                                                            )&gt;(BM$44-BN$44),(BM$44-BM49-150                                                                             )&lt;=0),"Birth-" &amp;BM48,""),"")
&amp;IFERROR(IF(AND((BM$44-BM49-150-Sheep!$R$355                                           )&gt;(BM$44-BN$44),(BM$44-BM49-150-Sheep!$R$355                                            )&lt;=0),"Wean-"&amp;BM48,""),"")
&amp;IFERROR(IF(AND((BM$44-BM49-150-Sheep!$R$356                                           )&gt;(BM$44-BN$44),(BM$44-BM49-150-Sheep!$R$356                                            )&lt;=0),"Alt1-"   &amp;BM48,""),"")
&amp;IFERROR(IF(AND((BM$44-BM49-150-Sheep!$R$357                                           )&gt;(BM$44-BN$44),(BM$44-BM49-150-Sheep!$R$357                                            )&lt;=0),"Alt2-"   &amp;BM48,""),"")</f>
        <v/>
      </c>
      <c r="BN50" s="267" t="str">
        <f xml:space="preserve">                    IF(AND((BN$44                                  -Sheep!$N$253                               )&gt;(BN$44-BO$44),(BN$44                                  -Sheep!$N$253                                )&lt;=0),"Born","")
&amp;                   IF(AND((BN$44-Sheep!$R$355-Sheep!$N$253                                )&gt;(BN$44-BO$44),(BN$44-Sheep!$R$355-Sheep!$N$253                                )&lt;=0),"WeanStd","")
&amp;                   IF(AND((BN$44-Sheep!$R$356-Sheep!$N$253                                )&gt;(BN$44-BO$44),(BN$44-Sheep!$R$356-Sheep!$N$253                                )&lt;=0),"WeanAlt1","")
&amp;                   IF(AND((BN$44-Sheep!$R$357-Sheep!$N$253                                )&gt;(BN$44-BO$44),(BN$44-Sheep!$R$357-Sheep!$N$253                                )&lt;=0),"WeanAlt2","")
&amp;IFERROR(IF(AND((BN$44-BN49                                                                                     )&gt;(BN$44-BO$44),(BN$44-BN49                                                                                     )&lt;=0),"Join-"    &amp;BN48,""),"")
&amp;IFERROR(IF(AND((BN$44-BN49-INDEX(Sheep!$V$362:$V$369,BN48,1))&gt;(BN$44-BO$44),(BN$44-BN49-INDEX(Sheep!$V$362:$V$369,BN48,1))&lt;=0),"Scan-"  &amp;BN48,""),"")
&amp;IFERROR(IF(AND((BN$44-BN49-150                                                                            )&gt;(BN$44-BO$44),(BN$44-BN49-150                                                                             )&lt;=0),"Birth-" &amp;BN48,""),"")
&amp;IFERROR(IF(AND((BN$44-BN49-150-Sheep!$R$355                                           )&gt;(BN$44-BO$44),(BN$44-BN49-150-Sheep!$R$355                                            )&lt;=0),"Wean-"&amp;BN48,""),"")
&amp;IFERROR(IF(AND((BN$44-BN49-150-Sheep!$R$356                                           )&gt;(BN$44-BO$44),(BN$44-BN49-150-Sheep!$R$356                                            )&lt;=0),"Alt1-"   &amp;BN48,""),"")
&amp;IFERROR(IF(AND((BN$44-BN49-150-Sheep!$R$357                                           )&gt;(BN$44-BO$44),(BN$44-BN49-150-Sheep!$R$357                                            )&lt;=0),"Alt2-"   &amp;BN48,""),"")</f>
        <v/>
      </c>
      <c r="BO50" s="267" t="str">
        <f xml:space="preserve">                    IF(AND((BO$44                                  -Sheep!$N$253                               )&gt;(BO$44-BP$44),(BO$44                                  -Sheep!$N$253                                )&lt;=0),"Born","")
&amp;                   IF(AND((BO$44-Sheep!$R$355-Sheep!$N$253                                )&gt;(BO$44-BP$44),(BO$44-Sheep!$R$355-Sheep!$N$253                                )&lt;=0),"WeanStd","")
&amp;                   IF(AND((BO$44-Sheep!$R$356-Sheep!$N$253                                )&gt;(BO$44-BP$44),(BO$44-Sheep!$R$356-Sheep!$N$253                                )&lt;=0),"WeanAlt1","")
&amp;                   IF(AND((BO$44-Sheep!$R$357-Sheep!$N$253                                )&gt;(BO$44-BP$44),(BO$44-Sheep!$R$357-Sheep!$N$253                                )&lt;=0),"WeanAlt2","")
&amp;IFERROR(IF(AND((BO$44-BO49                                                                                     )&gt;(BO$44-BP$44),(BO$44-BO49                                                                                     )&lt;=0),"Join-"    &amp;BO48,""),"")
&amp;IFERROR(IF(AND((BO$44-BO49-INDEX(Sheep!$V$362:$V$369,BO48,1))&gt;(BO$44-BP$44),(BO$44-BO49-INDEX(Sheep!$V$362:$V$369,BO48,1))&lt;=0),"Scan-"  &amp;BO48,""),"")
&amp;IFERROR(IF(AND((BO$44-BO49-150                                                                            )&gt;(BO$44-BP$44),(BO$44-BO49-150                                                                             )&lt;=0),"Birth-" &amp;BO48,""),"")
&amp;IFERROR(IF(AND((BO$44-BO49-150-Sheep!$R$355                                           )&gt;(BO$44-BP$44),(BO$44-BO49-150-Sheep!$R$355                                            )&lt;=0),"Wean-"&amp;BO48,""),"")
&amp;IFERROR(IF(AND((BO$44-BO49-150-Sheep!$R$356                                           )&gt;(BO$44-BP$44),(BO$44-BO49-150-Sheep!$R$356                                            )&lt;=0),"Alt1-"   &amp;BO48,""),"")
&amp;IFERROR(IF(AND((BO$44-BO49-150-Sheep!$R$357                                           )&gt;(BO$44-BP$44),(BO$44-BO49-150-Sheep!$R$357                                            )&lt;=0),"Alt2-"   &amp;BO48,""),"")</f>
        <v/>
      </c>
      <c r="BP50" s="267" t="str">
        <f xml:space="preserve">                    IF(AND((BP$44                                  -Sheep!$N$253                               )&gt;(BP$44-BQ$44),(BP$44                                  -Sheep!$N$253                                )&lt;=0),"Born","")
&amp;                   IF(AND((BP$44-Sheep!$R$355-Sheep!$N$253                                )&gt;(BP$44-BQ$44),(BP$44-Sheep!$R$355-Sheep!$N$253                                )&lt;=0),"WeanStd","")
&amp;                   IF(AND((BP$44-Sheep!$R$356-Sheep!$N$253                                )&gt;(BP$44-BQ$44),(BP$44-Sheep!$R$356-Sheep!$N$253                                )&lt;=0),"WeanAlt1","")
&amp;                   IF(AND((BP$44-Sheep!$R$357-Sheep!$N$253                                )&gt;(BP$44-BQ$44),(BP$44-Sheep!$R$357-Sheep!$N$253                                )&lt;=0),"WeanAlt2","")
&amp;IFERROR(IF(AND((BP$44-BP49                                                                                     )&gt;(BP$44-BQ$44),(BP$44-BP49                                                                                     )&lt;=0),"Join-"    &amp;BP48,""),"")
&amp;IFERROR(IF(AND((BP$44-BP49-INDEX(Sheep!$V$362:$V$369,BP48,1))&gt;(BP$44-BQ$44),(BP$44-BP49-INDEX(Sheep!$V$362:$V$369,BP48,1))&lt;=0),"Scan-"  &amp;BP48,""),"")
&amp;IFERROR(IF(AND((BP$44-BP49-150                                                                            )&gt;(BP$44-BQ$44),(BP$44-BP49-150                                                                             )&lt;=0),"Birth-" &amp;BP48,""),"")
&amp;IFERROR(IF(AND((BP$44-BP49-150-Sheep!$R$355                                           )&gt;(BP$44-BQ$44),(BP$44-BP49-150-Sheep!$R$355                                            )&lt;=0),"Wean-"&amp;BP48,""),"")
&amp;IFERROR(IF(AND((BP$44-BP49-150-Sheep!$R$356                                           )&gt;(BP$44-BQ$44),(BP$44-BP49-150-Sheep!$R$356                                            )&lt;=0),"Alt1-"   &amp;BP48,""),"")
&amp;IFERROR(IF(AND((BP$44-BP49-150-Sheep!$R$357                                           )&gt;(BP$44-BQ$44),(BP$44-BP49-150-Sheep!$R$357                                            )&lt;=0),"Alt2-"   &amp;BP48,""),"")</f>
        <v/>
      </c>
      <c r="BQ50" s="267" t="str">
        <f xml:space="preserve">                    IF(AND((BQ$44                                  -Sheep!$N$253                               )&gt;(BQ$44-BR$44),(BQ$44                                  -Sheep!$N$253                                )&lt;=0),"Born","")
&amp;                   IF(AND((BQ$44-Sheep!$R$355-Sheep!$N$253                                )&gt;(BQ$44-BR$44),(BQ$44-Sheep!$R$355-Sheep!$N$253                                )&lt;=0),"WeanStd","")
&amp;                   IF(AND((BQ$44-Sheep!$R$356-Sheep!$N$253                                )&gt;(BQ$44-BR$44),(BQ$44-Sheep!$R$356-Sheep!$N$253                                )&lt;=0),"WeanAlt1","")
&amp;                   IF(AND((BQ$44-Sheep!$R$357-Sheep!$N$253                                )&gt;(BQ$44-BR$44),(BQ$44-Sheep!$R$357-Sheep!$N$253                                )&lt;=0),"WeanAlt2","")
&amp;IFERROR(IF(AND((BQ$44-BQ49                                                                                     )&gt;(BQ$44-BR$44),(BQ$44-BQ49                                                                                     )&lt;=0),"Join-"    &amp;BQ48,""),"")
&amp;IFERROR(IF(AND((BQ$44-BQ49-INDEX(Sheep!$V$362:$V$369,BQ48,1))&gt;(BQ$44-BR$44),(BQ$44-BQ49-INDEX(Sheep!$V$362:$V$369,BQ48,1))&lt;=0),"Scan-"  &amp;BQ48,""),"")
&amp;IFERROR(IF(AND((BQ$44-BQ49-150                                                                            )&gt;(BQ$44-BR$44),(BQ$44-BQ49-150                                                                             )&lt;=0),"Birth-" &amp;BQ48,""),"")
&amp;IFERROR(IF(AND((BQ$44-BQ49-150-Sheep!$R$355                                           )&gt;(BQ$44-BR$44),(BQ$44-BQ49-150-Sheep!$R$355                                            )&lt;=0),"Wean-"&amp;BQ48,""),"")
&amp;IFERROR(IF(AND((BQ$44-BQ49-150-Sheep!$R$356                                           )&gt;(BQ$44-BR$44),(BQ$44-BQ49-150-Sheep!$R$356                                            )&lt;=0),"Alt1-"   &amp;BQ48,""),"")
&amp;IFERROR(IF(AND((BQ$44-BQ49-150-Sheep!$R$357                                           )&gt;(BQ$44-BR$44),(BQ$44-BQ49-150-Sheep!$R$357                                            )&lt;=0),"Alt2-"   &amp;BQ48,""),"")</f>
        <v/>
      </c>
      <c r="BR50" s="267" t="str">
        <f xml:space="preserve">                    IF(AND((BR$44                                  -Sheep!$N$253                               )&gt;(BR$44-BS$44),(BR$44                                  -Sheep!$N$253                                )&lt;=0),"Born","")
&amp;                   IF(AND((BR$44-Sheep!$R$355-Sheep!$N$253                                )&gt;(BR$44-BS$44),(BR$44-Sheep!$R$355-Sheep!$N$253                                )&lt;=0),"WeanStd","")
&amp;                   IF(AND((BR$44-Sheep!$R$356-Sheep!$N$253                                )&gt;(BR$44-BS$44),(BR$44-Sheep!$R$356-Sheep!$N$253                                )&lt;=0),"WeanAlt1","")
&amp;                   IF(AND((BR$44-Sheep!$R$357-Sheep!$N$253                                )&gt;(BR$44-BS$44),(BR$44-Sheep!$R$357-Sheep!$N$253                                )&lt;=0),"WeanAlt2","")
&amp;IFERROR(IF(AND((BR$44-BR49                                                                                     )&gt;(BR$44-BS$44),(BR$44-BR49                                                                                     )&lt;=0),"Join-"    &amp;BR48,""),"")
&amp;IFERROR(IF(AND((BR$44-BR49-INDEX(Sheep!$V$362:$V$369,BR48,1))&gt;(BR$44-BS$44),(BR$44-BR49-INDEX(Sheep!$V$362:$V$369,BR48,1))&lt;=0),"Scan-"  &amp;BR48,""),"")
&amp;IFERROR(IF(AND((BR$44-BR49-150                                                                            )&gt;(BR$44-BS$44),(BR$44-BR49-150                                                                             )&lt;=0),"Birth-" &amp;BR48,""),"")
&amp;IFERROR(IF(AND((BR$44-BR49-150-Sheep!$R$355                                           )&gt;(BR$44-BS$44),(BR$44-BR49-150-Sheep!$R$355                                            )&lt;=0),"Wean-"&amp;BR48,""),"")
&amp;IFERROR(IF(AND((BR$44-BR49-150-Sheep!$R$356                                           )&gt;(BR$44-BS$44),(BR$44-BR49-150-Sheep!$R$356                                            )&lt;=0),"Alt1-"   &amp;BR48,""),"")
&amp;IFERROR(IF(AND((BR$44-BR49-150-Sheep!$R$357                                           )&gt;(BR$44-BS$44),(BR$44-BR49-150-Sheep!$R$357                                            )&lt;=0),"Alt2-"   &amp;BR48,""),"")</f>
        <v/>
      </c>
      <c r="BS50" s="267" t="str">
        <f xml:space="preserve">                    IF(AND((BS$44                                  -Sheep!$N$253                               )&gt;(BS$44-BT$44),(BS$44                                  -Sheep!$N$253                                )&lt;=0),"Born","")
&amp;                   IF(AND((BS$44-Sheep!$R$355-Sheep!$N$253                                )&gt;(BS$44-BT$44),(BS$44-Sheep!$R$355-Sheep!$N$253                                )&lt;=0),"WeanStd","")
&amp;                   IF(AND((BS$44-Sheep!$R$356-Sheep!$N$253                                )&gt;(BS$44-BT$44),(BS$44-Sheep!$R$356-Sheep!$N$253                                )&lt;=0),"WeanAlt1","")
&amp;                   IF(AND((BS$44-Sheep!$R$357-Sheep!$N$253                                )&gt;(BS$44-BT$44),(BS$44-Sheep!$R$357-Sheep!$N$253                                )&lt;=0),"WeanAlt2","")
&amp;IFERROR(IF(AND((BS$44-BS49                                                                                     )&gt;(BS$44-BT$44),(BS$44-BS49                                                                                     )&lt;=0),"Join-"    &amp;BS48,""),"")
&amp;IFERROR(IF(AND((BS$44-BS49-INDEX(Sheep!$V$362:$V$369,BS48,1))&gt;(BS$44-BT$44),(BS$44-BS49-INDEX(Sheep!$V$362:$V$369,BS48,1))&lt;=0),"Scan-"  &amp;BS48,""),"")
&amp;IFERROR(IF(AND((BS$44-BS49-150                                                                            )&gt;(BS$44-BT$44),(BS$44-BS49-150                                                                             )&lt;=0),"Birth-" &amp;BS48,""),"")
&amp;IFERROR(IF(AND((BS$44-BS49-150-Sheep!$R$355                                           )&gt;(BS$44-BT$44),(BS$44-BS49-150-Sheep!$R$355                                            )&lt;=0),"Wean-"&amp;BS48,""),"")
&amp;IFERROR(IF(AND((BS$44-BS49-150-Sheep!$R$356                                           )&gt;(BS$44-BT$44),(BS$44-BS49-150-Sheep!$R$356                                            )&lt;=0),"Alt1-"   &amp;BS48,""),"")
&amp;IFERROR(IF(AND((BS$44-BS49-150-Sheep!$R$357                                           )&gt;(BS$44-BT$44),(BS$44-BS49-150-Sheep!$R$357                                            )&lt;=0),"Alt2-"   &amp;BS48,""),"")</f>
        <v/>
      </c>
      <c r="BT50" s="267" t="str">
        <f xml:space="preserve">                    IF(AND((BT$44                                  -Sheep!$N$253                               )&gt;(BT$44-BU$44),(BT$44                                  -Sheep!$N$253                                )&lt;=0),"Born","")
&amp;                   IF(AND((BT$44-Sheep!$R$355-Sheep!$N$253                                )&gt;(BT$44-BU$44),(BT$44-Sheep!$R$355-Sheep!$N$253                                )&lt;=0),"WeanStd","")
&amp;                   IF(AND((BT$44-Sheep!$R$356-Sheep!$N$253                                )&gt;(BT$44-BU$44),(BT$44-Sheep!$R$356-Sheep!$N$253                                )&lt;=0),"WeanAlt1","")
&amp;                   IF(AND((BT$44-Sheep!$R$357-Sheep!$N$253                                )&gt;(BT$44-BU$44),(BT$44-Sheep!$R$357-Sheep!$N$253                                )&lt;=0),"WeanAlt2","")
&amp;IFERROR(IF(AND((BT$44-BT49                                                                                     )&gt;(BT$44-BU$44),(BT$44-BT49                                                                                     )&lt;=0),"Join-"    &amp;BT48,""),"")
&amp;IFERROR(IF(AND((BT$44-BT49-INDEX(Sheep!$V$362:$V$369,BT48,1))&gt;(BT$44-BU$44),(BT$44-BT49-INDEX(Sheep!$V$362:$V$369,BT48,1))&lt;=0),"Scan-"  &amp;BT48,""),"")
&amp;IFERROR(IF(AND((BT$44-BT49-150                                                                            )&gt;(BT$44-BU$44),(BT$44-BT49-150                                                                             )&lt;=0),"Birth-" &amp;BT48,""),"")
&amp;IFERROR(IF(AND((BT$44-BT49-150-Sheep!$R$355                                           )&gt;(BT$44-BU$44),(BT$44-BT49-150-Sheep!$R$355                                            )&lt;=0),"Wean-"&amp;BT48,""),"")
&amp;IFERROR(IF(AND((BT$44-BT49-150-Sheep!$R$356                                           )&gt;(BT$44-BU$44),(BT$44-BT49-150-Sheep!$R$356                                            )&lt;=0),"Alt1-"   &amp;BT48,""),"")
&amp;IFERROR(IF(AND((BT$44-BT49-150-Sheep!$R$357                                           )&gt;(BT$44-BU$44),(BT$44-BT49-150-Sheep!$R$357                                            )&lt;=0),"Alt2-"   &amp;BT48,""),"")</f>
        <v/>
      </c>
      <c r="BU50" s="267" t="str">
        <f xml:space="preserve">                    IF(AND((BU$44                                  -Sheep!$N$253                               )&gt;(BU$44-BV$44),(BU$44                                  -Sheep!$N$253                                )&lt;=0),"Born","")
&amp;                   IF(AND((BU$44-Sheep!$R$355-Sheep!$N$253                                )&gt;(BU$44-BV$44),(BU$44-Sheep!$R$355-Sheep!$N$253                                )&lt;=0),"WeanStd","")
&amp;                   IF(AND((BU$44-Sheep!$R$356-Sheep!$N$253                                )&gt;(BU$44-BV$44),(BU$44-Sheep!$R$356-Sheep!$N$253                                )&lt;=0),"WeanAlt1","")
&amp;                   IF(AND((BU$44-Sheep!$R$357-Sheep!$N$253                                )&gt;(BU$44-BV$44),(BU$44-Sheep!$R$357-Sheep!$N$253                                )&lt;=0),"WeanAlt2","")
&amp;IFERROR(IF(AND((BU$44-BU49                                                                                     )&gt;(BU$44-BV$44),(BU$44-BU49                                                                                     )&lt;=0),"Join-"    &amp;BU48,""),"")
&amp;IFERROR(IF(AND((BU$44-BU49-INDEX(Sheep!$V$362:$V$369,BU48,1))&gt;(BU$44-BV$44),(BU$44-BU49-INDEX(Sheep!$V$362:$V$369,BU48,1))&lt;=0),"Scan-"  &amp;BU48,""),"")
&amp;IFERROR(IF(AND((BU$44-BU49-150                                                                            )&gt;(BU$44-BV$44),(BU$44-BU49-150                                                                             )&lt;=0),"Birth-" &amp;BU48,""),"")
&amp;IFERROR(IF(AND((BU$44-BU49-150-Sheep!$R$355                                           )&gt;(BU$44-BV$44),(BU$44-BU49-150-Sheep!$R$355                                            )&lt;=0),"Wean-"&amp;BU48,""),"")
&amp;IFERROR(IF(AND((BU$44-BU49-150-Sheep!$R$356                                           )&gt;(BU$44-BV$44),(BU$44-BU49-150-Sheep!$R$356                                            )&lt;=0),"Alt1-"   &amp;BU48,""),"")
&amp;IFERROR(IF(AND((BU$44-BU49-150-Sheep!$R$357                                           )&gt;(BU$44-BV$44),(BU$44-BU49-150-Sheep!$R$357                                            )&lt;=0),"Alt2-"   &amp;BU48,""),"")</f>
        <v>Scan-1</v>
      </c>
      <c r="BV50" s="267" t="str">
        <f xml:space="preserve">                    IF(AND((BV$44                                  -Sheep!$N$253                               )&gt;(BV$44-BW$44),(BV$44                                  -Sheep!$N$253                                )&lt;=0),"Born","")
&amp;                   IF(AND((BV$44-Sheep!$R$355-Sheep!$N$253                                )&gt;(BV$44-BW$44),(BV$44-Sheep!$R$355-Sheep!$N$253                                )&lt;=0),"WeanStd","")
&amp;                   IF(AND((BV$44-Sheep!$R$356-Sheep!$N$253                                )&gt;(BV$44-BW$44),(BV$44-Sheep!$R$356-Sheep!$N$253                                )&lt;=0),"WeanAlt1","")
&amp;                   IF(AND((BV$44-Sheep!$R$357-Sheep!$N$253                                )&gt;(BV$44-BW$44),(BV$44-Sheep!$R$357-Sheep!$N$253                                )&lt;=0),"WeanAlt2","")
&amp;IFERROR(IF(AND((BV$44-BV49                                                                                     )&gt;(BV$44-BW$44),(BV$44-BV49                                                                                     )&lt;=0),"Join-"    &amp;BV48,""),"")
&amp;IFERROR(IF(AND((BV$44-BV49-INDEX(Sheep!$V$362:$V$369,BV48,1))&gt;(BV$44-BW$44),(BV$44-BV49-INDEX(Sheep!$V$362:$V$369,BV48,1))&lt;=0),"Scan-"  &amp;BV48,""),"")
&amp;IFERROR(IF(AND((BV$44-BV49-150                                                                            )&gt;(BV$44-BW$44),(BV$44-BV49-150                                                                             )&lt;=0),"Birth-" &amp;BV48,""),"")
&amp;IFERROR(IF(AND((BV$44-BV49-150-Sheep!$R$355                                           )&gt;(BV$44-BW$44),(BV$44-BV49-150-Sheep!$R$355                                            )&lt;=0),"Wean-"&amp;BV48,""),"")
&amp;IFERROR(IF(AND((BV$44-BV49-150-Sheep!$R$356                                           )&gt;(BV$44-BW$44),(BV$44-BV49-150-Sheep!$R$356                                            )&lt;=0),"Alt1-"   &amp;BV48,""),"")
&amp;IFERROR(IF(AND((BV$44-BV49-150-Sheep!$R$357                                           )&gt;(BV$44-BW$44),(BV$44-BV49-150-Sheep!$R$357                                            )&lt;=0),"Alt2-"   &amp;BV48,""),"")</f>
        <v/>
      </c>
      <c r="BW50" s="267" t="str">
        <f xml:space="preserve">                    IF(AND((BW$44                                  -Sheep!$N$253                               )&gt;(BW$44-BX$44),(BW$44                                  -Sheep!$N$253                                )&lt;=0),"Born","")
&amp;                   IF(AND((BW$44-Sheep!$R$355-Sheep!$N$253                                )&gt;(BW$44-BX$44),(BW$44-Sheep!$R$355-Sheep!$N$253                                )&lt;=0),"WeanStd","")
&amp;                   IF(AND((BW$44-Sheep!$R$356-Sheep!$N$253                                )&gt;(BW$44-BX$44),(BW$44-Sheep!$R$356-Sheep!$N$253                                )&lt;=0),"WeanAlt1","")
&amp;                   IF(AND((BW$44-Sheep!$R$357-Sheep!$N$253                                )&gt;(BW$44-BX$44),(BW$44-Sheep!$R$357-Sheep!$N$253                                )&lt;=0),"WeanAlt2","")
&amp;IFERROR(IF(AND((BW$44-BW49                                                                                     )&gt;(BW$44-BX$44),(BW$44-BW49                                                                                     )&lt;=0),"Join-"    &amp;BW48,""),"")
&amp;IFERROR(IF(AND((BW$44-BW49-INDEX(Sheep!$V$362:$V$369,BW48,1))&gt;(BW$44-BX$44),(BW$44-BW49-INDEX(Sheep!$V$362:$V$369,BW48,1))&lt;=0),"Scan-"  &amp;BW48,""),"")
&amp;IFERROR(IF(AND((BW$44-BW49-150                                                                            )&gt;(BW$44-BX$44),(BW$44-BW49-150                                                                             )&lt;=0),"Birth-" &amp;BW48,""),"")
&amp;IFERROR(IF(AND((BW$44-BW49-150-Sheep!$R$355                                           )&gt;(BW$44-BX$44),(BW$44-BW49-150-Sheep!$R$355                                            )&lt;=0),"Wean-"&amp;BW48,""),"")
&amp;IFERROR(IF(AND((BW$44-BW49-150-Sheep!$R$356                                           )&gt;(BW$44-BX$44),(BW$44-BW49-150-Sheep!$R$356                                            )&lt;=0),"Alt1-"   &amp;BW48,""),"")
&amp;IFERROR(IF(AND((BW$44-BW49-150-Sheep!$R$357                                           )&gt;(BW$44-BX$44),(BW$44-BW49-150-Sheep!$R$357                                            )&lt;=0),"Alt2-"   &amp;BW48,""),"")</f>
        <v/>
      </c>
      <c r="BX50" s="267" t="str">
        <f xml:space="preserve">                    IF(AND((BX$44                                  -Sheep!$N$253                               )&gt;(BX$44-BY$44),(BX$44                                  -Sheep!$N$253                                )&lt;=0),"Born","")
&amp;                   IF(AND((BX$44-Sheep!$R$355-Sheep!$N$253                                )&gt;(BX$44-BY$44),(BX$44-Sheep!$R$355-Sheep!$N$253                                )&lt;=0),"WeanStd","")
&amp;                   IF(AND((BX$44-Sheep!$R$356-Sheep!$N$253                                )&gt;(BX$44-BY$44),(BX$44-Sheep!$R$356-Sheep!$N$253                                )&lt;=0),"WeanAlt1","")
&amp;                   IF(AND((BX$44-Sheep!$R$357-Sheep!$N$253                                )&gt;(BX$44-BY$44),(BX$44-Sheep!$R$357-Sheep!$N$253                                )&lt;=0),"WeanAlt2","")
&amp;IFERROR(IF(AND((BX$44-BX49                                                                                     )&gt;(BX$44-BY$44),(BX$44-BX49                                                                                     )&lt;=0),"Join-"    &amp;BX48,""),"")
&amp;IFERROR(IF(AND((BX$44-BX49-INDEX(Sheep!$V$362:$V$369,BX48,1))&gt;(BX$44-BY$44),(BX$44-BX49-INDEX(Sheep!$V$362:$V$369,BX48,1))&lt;=0),"Scan-"  &amp;BX48,""),"")
&amp;IFERROR(IF(AND((BX$44-BX49-150                                                                            )&gt;(BX$44-BY$44),(BX$44-BX49-150                                                                             )&lt;=0),"Birth-" &amp;BX48,""),"")
&amp;IFERROR(IF(AND((BX$44-BX49-150-Sheep!$R$355                                           )&gt;(BX$44-BY$44),(BX$44-BX49-150-Sheep!$R$355                                            )&lt;=0),"Wean-"&amp;BX48,""),"")
&amp;IFERROR(IF(AND((BX$44-BX49-150-Sheep!$R$356                                           )&gt;(BX$44-BY$44),(BX$44-BX49-150-Sheep!$R$356                                            )&lt;=0),"Alt1-"   &amp;BX48,""),"")
&amp;IFERROR(IF(AND((BX$44-BX49-150-Sheep!$R$357                                           )&gt;(BX$44-BY$44),(BX$44-BX49-150-Sheep!$R$357                                            )&lt;=0),"Alt2-"   &amp;BX48,""),"")</f>
        <v/>
      </c>
      <c r="BY50" s="267" t="str">
        <f xml:space="preserve">                    IF(AND((BY$44                                  -Sheep!$N$253                               )&gt;(BY$44-BZ$44),(BY$44                                  -Sheep!$N$253                                )&lt;=0),"Born","")
&amp;                   IF(AND((BY$44-Sheep!$R$355-Sheep!$N$253                                )&gt;(BY$44-BZ$44),(BY$44-Sheep!$R$355-Sheep!$N$253                                )&lt;=0),"WeanStd","")
&amp;                   IF(AND((BY$44-Sheep!$R$356-Sheep!$N$253                                )&gt;(BY$44-BZ$44),(BY$44-Sheep!$R$356-Sheep!$N$253                                )&lt;=0),"WeanAlt1","")
&amp;                   IF(AND((BY$44-Sheep!$R$357-Sheep!$N$253                                )&gt;(BY$44-BZ$44),(BY$44-Sheep!$R$357-Sheep!$N$253                                )&lt;=0),"WeanAlt2","")
&amp;IFERROR(IF(AND((BY$44-BY49                                                                                     )&gt;(BY$44-BZ$44),(BY$44-BY49                                                                                     )&lt;=0),"Join-"    &amp;BY48,""),"")
&amp;IFERROR(IF(AND((BY$44-BY49-INDEX(Sheep!$V$362:$V$369,BY48,1))&gt;(BY$44-BZ$44),(BY$44-BY49-INDEX(Sheep!$V$362:$V$369,BY48,1))&lt;=0),"Scan-"  &amp;BY48,""),"")
&amp;IFERROR(IF(AND((BY$44-BY49-150                                                                            )&gt;(BY$44-BZ$44),(BY$44-BY49-150                                                                             )&lt;=0),"Birth-" &amp;BY48,""),"")
&amp;IFERROR(IF(AND((BY$44-BY49-150-Sheep!$R$355                                           )&gt;(BY$44-BZ$44),(BY$44-BY49-150-Sheep!$R$355                                            )&lt;=0),"Wean-"&amp;BY48,""),"")
&amp;IFERROR(IF(AND((BY$44-BY49-150-Sheep!$R$356                                           )&gt;(BY$44-BZ$44),(BY$44-BY49-150-Sheep!$R$356                                            )&lt;=0),"Alt1-"   &amp;BY48,""),"")
&amp;IFERROR(IF(AND((BY$44-BY49-150-Sheep!$R$357                                           )&gt;(BY$44-BZ$44),(BY$44-BY49-150-Sheep!$R$357                                            )&lt;=0),"Alt2-"   &amp;BY48,""),"")</f>
        <v/>
      </c>
      <c r="BZ50" s="267" t="str">
        <f xml:space="preserve">                    IF(AND((BZ$44                                  -Sheep!$N$253                               )&gt;(BZ$44-CA$44),(BZ$44                                  -Sheep!$N$253                                )&lt;=0),"Born","")
&amp;                   IF(AND((BZ$44-Sheep!$R$355-Sheep!$N$253                                )&gt;(BZ$44-CA$44),(BZ$44-Sheep!$R$355-Sheep!$N$253                                )&lt;=0),"WeanStd","")
&amp;                   IF(AND((BZ$44-Sheep!$R$356-Sheep!$N$253                                )&gt;(BZ$44-CA$44),(BZ$44-Sheep!$R$356-Sheep!$N$253                                )&lt;=0),"WeanAlt1","")
&amp;                   IF(AND((BZ$44-Sheep!$R$357-Sheep!$N$253                                )&gt;(BZ$44-CA$44),(BZ$44-Sheep!$R$357-Sheep!$N$253                                )&lt;=0),"WeanAlt2","")
&amp;IFERROR(IF(AND((BZ$44-BZ49                                                                                     )&gt;(BZ$44-CA$44),(BZ$44-BZ49                                                                                     )&lt;=0),"Join-"    &amp;BZ48,""),"")
&amp;IFERROR(IF(AND((BZ$44-BZ49-INDEX(Sheep!$V$362:$V$369,BZ48,1))&gt;(BZ$44-CA$44),(BZ$44-BZ49-INDEX(Sheep!$V$362:$V$369,BZ48,1))&lt;=0),"Scan-"  &amp;BZ48,""),"")
&amp;IFERROR(IF(AND((BZ$44-BZ49-150                                                                            )&gt;(BZ$44-CA$44),(BZ$44-BZ49-150                                                                             )&lt;=0),"Birth-" &amp;BZ48,""),"")
&amp;IFERROR(IF(AND((BZ$44-BZ49-150-Sheep!$R$355                                           )&gt;(BZ$44-CA$44),(BZ$44-BZ49-150-Sheep!$R$355                                            )&lt;=0),"Wean-"&amp;BZ48,""),"")
&amp;IFERROR(IF(AND((BZ$44-BZ49-150-Sheep!$R$356                                           )&gt;(BZ$44-CA$44),(BZ$44-BZ49-150-Sheep!$R$356                                            )&lt;=0),"Alt1-"   &amp;BZ48,""),"")
&amp;IFERROR(IF(AND((BZ$44-BZ49-150-Sheep!$R$357                                           )&gt;(BZ$44-CA$44),(BZ$44-BZ49-150-Sheep!$R$357                                            )&lt;=0),"Alt2-"   &amp;BZ48,""),"")</f>
        <v/>
      </c>
      <c r="CA50" s="267" t="str">
        <f xml:space="preserve">                    IF(AND((CA$44                                  -Sheep!$N$253                               )&gt;(CA$44-CB$44),(CA$44                                  -Sheep!$N$253                                )&lt;=0),"Born","")
&amp;                   IF(AND((CA$44-Sheep!$R$355-Sheep!$N$253                                )&gt;(CA$44-CB$44),(CA$44-Sheep!$R$355-Sheep!$N$253                                )&lt;=0),"WeanStd","")
&amp;                   IF(AND((CA$44-Sheep!$R$356-Sheep!$N$253                                )&gt;(CA$44-CB$44),(CA$44-Sheep!$R$356-Sheep!$N$253                                )&lt;=0),"WeanAlt1","")
&amp;                   IF(AND((CA$44-Sheep!$R$357-Sheep!$N$253                                )&gt;(CA$44-CB$44),(CA$44-Sheep!$R$357-Sheep!$N$253                                )&lt;=0),"WeanAlt2","")
&amp;IFERROR(IF(AND((CA$44-CA49                                                                                     )&gt;(CA$44-CB$44),(CA$44-CA49                                                                                     )&lt;=0),"Join-"    &amp;CA48,""),"")
&amp;IFERROR(IF(AND((CA$44-CA49-INDEX(Sheep!$V$362:$V$369,CA48,1))&gt;(CA$44-CB$44),(CA$44-CA49-INDEX(Sheep!$V$362:$V$369,CA48,1))&lt;=0),"Scan-"  &amp;CA48,""),"")
&amp;IFERROR(IF(AND((CA$44-CA49-150                                                                            )&gt;(CA$44-CB$44),(CA$44-CA49-150                                                                             )&lt;=0),"Birth-" &amp;CA48,""),"")
&amp;IFERROR(IF(AND((CA$44-CA49-150-Sheep!$R$355                                           )&gt;(CA$44-CB$44),(CA$44-CA49-150-Sheep!$R$355                                            )&lt;=0),"Wean-"&amp;CA48,""),"")
&amp;IFERROR(IF(AND((CA$44-CA49-150-Sheep!$R$356                                           )&gt;(CA$44-CB$44),(CA$44-CA49-150-Sheep!$R$356                                            )&lt;=0),"Alt1-"   &amp;CA48,""),"")
&amp;IFERROR(IF(AND((CA$44-CA49-150-Sheep!$R$357                                           )&gt;(CA$44-CB$44),(CA$44-CA49-150-Sheep!$R$357                                            )&lt;=0),"Alt2-"   &amp;CA48,""),"")</f>
        <v/>
      </c>
      <c r="CB50" s="267" t="str">
        <f xml:space="preserve">                    IF(AND((CB$44                                  -Sheep!$N$253                               )&gt;(CB$44-CC$44),(CB$44                                  -Sheep!$N$253                                )&lt;=0),"Born","")
&amp;                   IF(AND((CB$44-Sheep!$R$355-Sheep!$N$253                                )&gt;(CB$44-CC$44),(CB$44-Sheep!$R$355-Sheep!$N$253                                )&lt;=0),"WeanStd","")
&amp;                   IF(AND((CB$44-Sheep!$R$356-Sheep!$N$253                                )&gt;(CB$44-CC$44),(CB$44-Sheep!$R$356-Sheep!$N$253                                )&lt;=0),"WeanAlt1","")
&amp;                   IF(AND((CB$44-Sheep!$R$357-Sheep!$N$253                                )&gt;(CB$44-CC$44),(CB$44-Sheep!$R$357-Sheep!$N$253                                )&lt;=0),"WeanAlt2","")
&amp;IFERROR(IF(AND((CB$44-CB49                                                                                     )&gt;(CB$44-CC$44),(CB$44-CB49                                                                                     )&lt;=0),"Join-"    &amp;CB48,""),"")
&amp;IFERROR(IF(AND((CB$44-CB49-INDEX(Sheep!$V$362:$V$369,CB48,1))&gt;(CB$44-CC$44),(CB$44-CB49-INDEX(Sheep!$V$362:$V$369,CB48,1))&lt;=0),"Scan-"  &amp;CB48,""),"")
&amp;IFERROR(IF(AND((CB$44-CB49-150                                                                            )&gt;(CB$44-CC$44),(CB$44-CB49-150                                                                             )&lt;=0),"Birth-" &amp;CB48,""),"")
&amp;IFERROR(IF(AND((CB$44-CB49-150-Sheep!$R$355                                           )&gt;(CB$44-CC$44),(CB$44-CB49-150-Sheep!$R$355                                            )&lt;=0),"Wean-"&amp;CB48,""),"")
&amp;IFERROR(IF(AND((CB$44-CB49-150-Sheep!$R$356                                           )&gt;(CB$44-CC$44),(CB$44-CB49-150-Sheep!$R$356                                            )&lt;=0),"Alt1-"   &amp;CB48,""),"")
&amp;IFERROR(IF(AND((CB$44-CB49-150-Sheep!$R$357                                           )&gt;(CB$44-CC$44),(CB$44-CB49-150-Sheep!$R$357                                            )&lt;=0),"Alt2-"   &amp;CB48,""),"")</f>
        <v/>
      </c>
      <c r="CC50" s="267" t="str">
        <f xml:space="preserve">                    IF(AND((CC$44                                  -Sheep!$N$253                               )&gt;(CC$44-CD$44),(CC$44                                  -Sheep!$N$253                                )&lt;=0),"Born","")
&amp;                   IF(AND((CC$44-Sheep!$R$355-Sheep!$N$253                                )&gt;(CC$44-CD$44),(CC$44-Sheep!$R$355-Sheep!$N$253                                )&lt;=0),"WeanStd","")
&amp;                   IF(AND((CC$44-Sheep!$R$356-Sheep!$N$253                                )&gt;(CC$44-CD$44),(CC$44-Sheep!$R$356-Sheep!$N$253                                )&lt;=0),"WeanAlt1","")
&amp;                   IF(AND((CC$44-Sheep!$R$357-Sheep!$N$253                                )&gt;(CC$44-CD$44),(CC$44-Sheep!$R$357-Sheep!$N$253                                )&lt;=0),"WeanAlt2","")
&amp;IFERROR(IF(AND((CC$44-CC49                                                                                     )&gt;(CC$44-CD$44),(CC$44-CC49                                                                                     )&lt;=0),"Join-"    &amp;CC48,""),"")
&amp;IFERROR(IF(AND((CC$44-CC49-INDEX(Sheep!$V$362:$V$369,CC48,1))&gt;(CC$44-CD$44),(CC$44-CC49-INDEX(Sheep!$V$362:$V$369,CC48,1))&lt;=0),"Scan-"  &amp;CC48,""),"")
&amp;IFERROR(IF(AND((CC$44-CC49-150                                                                            )&gt;(CC$44-CD$44),(CC$44-CC49-150                                                                             )&lt;=0),"Birth-" &amp;CC48,""),"")
&amp;IFERROR(IF(AND((CC$44-CC49-150-Sheep!$R$355                                           )&gt;(CC$44-CD$44),(CC$44-CC49-150-Sheep!$R$355                                            )&lt;=0),"Wean-"&amp;CC48,""),"")
&amp;IFERROR(IF(AND((CC$44-CC49-150-Sheep!$R$356                                           )&gt;(CC$44-CD$44),(CC$44-CC49-150-Sheep!$R$356                                            )&lt;=0),"Alt1-"   &amp;CC48,""),"")
&amp;IFERROR(IF(AND((CC$44-CC49-150-Sheep!$R$357                                           )&gt;(CC$44-CD$44),(CC$44-CC49-150-Sheep!$R$357                                            )&lt;=0),"Alt2-"   &amp;CC48,""),"")</f>
        <v/>
      </c>
      <c r="CD50" s="267" t="str">
        <f xml:space="preserve">                    IF(AND((CD$44                                  -Sheep!$N$253                               )&gt;(CD$44-CE$44),(CD$44                                  -Sheep!$N$253                                )&lt;=0),"Born","")
&amp;                   IF(AND((CD$44-Sheep!$R$355-Sheep!$N$253                                )&gt;(CD$44-CE$44),(CD$44-Sheep!$R$355-Sheep!$N$253                                )&lt;=0),"WeanStd","")
&amp;                   IF(AND((CD$44-Sheep!$R$356-Sheep!$N$253                                )&gt;(CD$44-CE$44),(CD$44-Sheep!$R$356-Sheep!$N$253                                )&lt;=0),"WeanAlt1","")
&amp;                   IF(AND((CD$44-Sheep!$R$357-Sheep!$N$253                                )&gt;(CD$44-CE$44),(CD$44-Sheep!$R$357-Sheep!$N$253                                )&lt;=0),"WeanAlt2","")
&amp;IFERROR(IF(AND((CD$44-CD49                                                                                     )&gt;(CD$44-CE$44),(CD$44-CD49                                                                                     )&lt;=0),"Join-"    &amp;CD48,""),"")
&amp;IFERROR(IF(AND((CD$44-CD49-INDEX(Sheep!$V$362:$V$369,CD48,1))&gt;(CD$44-CE$44),(CD$44-CD49-INDEX(Sheep!$V$362:$V$369,CD48,1))&lt;=0),"Scan-"  &amp;CD48,""),"")
&amp;IFERROR(IF(AND((CD$44-CD49-150                                                                            )&gt;(CD$44-CE$44),(CD$44-CD49-150                                                                             )&lt;=0),"Birth-" &amp;CD48,""),"")
&amp;IFERROR(IF(AND((CD$44-CD49-150-Sheep!$R$355                                           )&gt;(CD$44-CE$44),(CD$44-CD49-150-Sheep!$R$355                                            )&lt;=0),"Wean-"&amp;CD48,""),"")
&amp;IFERROR(IF(AND((CD$44-CD49-150-Sheep!$R$356                                           )&gt;(CD$44-CE$44),(CD$44-CD49-150-Sheep!$R$356                                            )&lt;=0),"Alt1-"   &amp;CD48,""),"")
&amp;IFERROR(IF(AND((CD$44-CD49-150-Sheep!$R$357                                           )&gt;(CD$44-CE$44),(CD$44-CD49-150-Sheep!$R$357                                            )&lt;=0),"Alt2-"   &amp;CD48,""),"")</f>
        <v/>
      </c>
      <c r="CE50" s="267" t="str">
        <f xml:space="preserve">                    IF(AND((CE$44                                  -Sheep!$N$253                               )&gt;(CE$44-CF$44),(CE$44                                  -Sheep!$N$253                                )&lt;=0),"Born","")
&amp;                   IF(AND((CE$44-Sheep!$R$355-Sheep!$N$253                                )&gt;(CE$44-CF$44),(CE$44-Sheep!$R$355-Sheep!$N$253                                )&lt;=0),"WeanStd","")
&amp;                   IF(AND((CE$44-Sheep!$R$356-Sheep!$N$253                                )&gt;(CE$44-CF$44),(CE$44-Sheep!$R$356-Sheep!$N$253                                )&lt;=0),"WeanAlt1","")
&amp;                   IF(AND((CE$44-Sheep!$R$357-Sheep!$N$253                                )&gt;(CE$44-CF$44),(CE$44-Sheep!$R$357-Sheep!$N$253                                )&lt;=0),"WeanAlt2","")
&amp;IFERROR(IF(AND((CE$44-CE49                                                                                     )&gt;(CE$44-CF$44),(CE$44-CE49                                                                                     )&lt;=0),"Join-"    &amp;CE48,""),"")
&amp;IFERROR(IF(AND((CE$44-CE49-INDEX(Sheep!$V$362:$V$369,CE48,1))&gt;(CE$44-CF$44),(CE$44-CE49-INDEX(Sheep!$V$362:$V$369,CE48,1))&lt;=0),"Scan-"  &amp;CE48,""),"")
&amp;IFERROR(IF(AND((CE$44-CE49-150                                                                            )&gt;(CE$44-CF$44),(CE$44-CE49-150                                                                             )&lt;=0),"Birth-" &amp;CE48,""),"")
&amp;IFERROR(IF(AND((CE$44-CE49-150-Sheep!$R$355                                           )&gt;(CE$44-CF$44),(CE$44-CE49-150-Sheep!$R$355                                            )&lt;=0),"Wean-"&amp;CE48,""),"")
&amp;IFERROR(IF(AND((CE$44-CE49-150-Sheep!$R$356                                           )&gt;(CE$44-CF$44),(CE$44-CE49-150-Sheep!$R$356                                            )&lt;=0),"Alt1-"   &amp;CE48,""),"")
&amp;IFERROR(IF(AND((CE$44-CE49-150-Sheep!$R$357                                           )&gt;(CE$44-CF$44),(CE$44-CE49-150-Sheep!$R$357                                            )&lt;=0),"Alt2-"   &amp;CE48,""),"")</f>
        <v/>
      </c>
      <c r="CF50" s="267" t="str">
        <f xml:space="preserve">                    IF(AND((CF$44                                  -Sheep!$N$253                               )&gt;(CF$44-CG$44),(CF$44                                  -Sheep!$N$253                                )&lt;=0),"Born","")
&amp;                   IF(AND((CF$44-Sheep!$R$355-Sheep!$N$253                                )&gt;(CF$44-CG$44),(CF$44-Sheep!$R$355-Sheep!$N$253                                )&lt;=0),"WeanStd","")
&amp;                   IF(AND((CF$44-Sheep!$R$356-Sheep!$N$253                                )&gt;(CF$44-CG$44),(CF$44-Sheep!$R$356-Sheep!$N$253                                )&lt;=0),"WeanAlt1","")
&amp;                   IF(AND((CF$44-Sheep!$R$357-Sheep!$N$253                                )&gt;(CF$44-CG$44),(CF$44-Sheep!$R$357-Sheep!$N$253                                )&lt;=0),"WeanAlt2","")
&amp;IFERROR(IF(AND((CF$44-CF49                                                                                     )&gt;(CF$44-CG$44),(CF$44-CF49                                                                                     )&lt;=0),"Join-"    &amp;CF48,""),"")
&amp;IFERROR(IF(AND((CF$44-CF49-INDEX(Sheep!$V$362:$V$369,CF48,1))&gt;(CF$44-CG$44),(CF$44-CF49-INDEX(Sheep!$V$362:$V$369,CF48,1))&lt;=0),"Scan-"  &amp;CF48,""),"")
&amp;IFERROR(IF(AND((CF$44-CF49-150                                                                            )&gt;(CF$44-CG$44),(CF$44-CF49-150                                                                             )&lt;=0),"Birth-" &amp;CF48,""),"")
&amp;IFERROR(IF(AND((CF$44-CF49-150-Sheep!$R$355                                           )&gt;(CF$44-CG$44),(CF$44-CF49-150-Sheep!$R$355                                            )&lt;=0),"Wean-"&amp;CF48,""),"")
&amp;IFERROR(IF(AND((CF$44-CF49-150-Sheep!$R$356                                           )&gt;(CF$44-CG$44),(CF$44-CF49-150-Sheep!$R$356                                            )&lt;=0),"Alt1-"   &amp;CF48,""),"")
&amp;IFERROR(IF(AND((CF$44-CF49-150-Sheep!$R$357                                           )&gt;(CF$44-CG$44),(CF$44-CF49-150-Sheep!$R$357                                            )&lt;=0),"Alt2-"   &amp;CF48,""),"")</f>
        <v/>
      </c>
      <c r="CG50" s="267" t="str">
        <f xml:space="preserve">                    IF(AND((CG$44                                  -Sheep!$N$253                               )&gt;(CG$44-CH$44),(CG$44                                  -Sheep!$N$253                                )&lt;=0),"Born","")
&amp;                   IF(AND((CG$44-Sheep!$R$355-Sheep!$N$253                                )&gt;(CG$44-CH$44),(CG$44-Sheep!$R$355-Sheep!$N$253                                )&lt;=0),"WeanStd","")
&amp;                   IF(AND((CG$44-Sheep!$R$356-Sheep!$N$253                                )&gt;(CG$44-CH$44),(CG$44-Sheep!$R$356-Sheep!$N$253                                )&lt;=0),"WeanAlt1","")
&amp;                   IF(AND((CG$44-Sheep!$R$357-Sheep!$N$253                                )&gt;(CG$44-CH$44),(CG$44-Sheep!$R$357-Sheep!$N$253                                )&lt;=0),"WeanAlt2","")
&amp;IFERROR(IF(AND((CG$44-CG49                                                                                     )&gt;(CG$44-CH$44),(CG$44-CG49                                                                                     )&lt;=0),"Join-"    &amp;CG48,""),"")
&amp;IFERROR(IF(AND((CG$44-CG49-INDEX(Sheep!$V$362:$V$369,CG48,1))&gt;(CG$44-CH$44),(CG$44-CG49-INDEX(Sheep!$V$362:$V$369,CG48,1))&lt;=0),"Scan-"  &amp;CG48,""),"")
&amp;IFERROR(IF(AND((CG$44-CG49-150                                                                            )&gt;(CG$44-CH$44),(CG$44-CG49-150                                                                             )&lt;=0),"Birth-" &amp;CG48,""),"")
&amp;IFERROR(IF(AND((CG$44-CG49-150-Sheep!$R$355                                           )&gt;(CG$44-CH$44),(CG$44-CG49-150-Sheep!$R$355                                            )&lt;=0),"Wean-"&amp;CG48,""),"")
&amp;IFERROR(IF(AND((CG$44-CG49-150-Sheep!$R$356                                           )&gt;(CG$44-CH$44),(CG$44-CG49-150-Sheep!$R$356                                            )&lt;=0),"Alt1-"   &amp;CG48,""),"")
&amp;IFERROR(IF(AND((CG$44-CG49-150-Sheep!$R$357                                           )&gt;(CG$44-CH$44),(CG$44-CG49-150-Sheep!$R$357                                            )&lt;=0),"Alt2-"   &amp;CG48,""),"")</f>
        <v>Birth-1</v>
      </c>
      <c r="CH50" s="267" t="str">
        <f xml:space="preserve">                    IF(AND((CH$44                                  -Sheep!$N$253                               )&gt;(CH$44-CI$44),(CH$44                                  -Sheep!$N$253                                )&lt;=0),"Born","")
&amp;                   IF(AND((CH$44-Sheep!$R$355-Sheep!$N$253                                )&gt;(CH$44-CI$44),(CH$44-Sheep!$R$355-Sheep!$N$253                                )&lt;=0),"WeanStd","")
&amp;                   IF(AND((CH$44-Sheep!$R$356-Sheep!$N$253                                )&gt;(CH$44-CI$44),(CH$44-Sheep!$R$356-Sheep!$N$253                                )&lt;=0),"WeanAlt1","")
&amp;                   IF(AND((CH$44-Sheep!$R$357-Sheep!$N$253                                )&gt;(CH$44-CI$44),(CH$44-Sheep!$R$357-Sheep!$N$253                                )&lt;=0),"WeanAlt2","")
&amp;IFERROR(IF(AND((CH$44-CH49                                                                                     )&gt;(CH$44-CI$44),(CH$44-CH49                                                                                     )&lt;=0),"Join-"    &amp;CH48,""),"")
&amp;IFERROR(IF(AND((CH$44-CH49-INDEX(Sheep!$V$362:$V$369,CH48,1))&gt;(CH$44-CI$44),(CH$44-CH49-INDEX(Sheep!$V$362:$V$369,CH48,1))&lt;=0),"Scan-"  &amp;CH48,""),"")
&amp;IFERROR(IF(AND((CH$44-CH49-150                                                                            )&gt;(CH$44-CI$44),(CH$44-CH49-150                                                                             )&lt;=0),"Birth-" &amp;CH48,""),"")
&amp;IFERROR(IF(AND((CH$44-CH49-150-Sheep!$R$355                                           )&gt;(CH$44-CI$44),(CH$44-CH49-150-Sheep!$R$355                                            )&lt;=0),"Wean-"&amp;CH48,""),"")
&amp;IFERROR(IF(AND((CH$44-CH49-150-Sheep!$R$356                                           )&gt;(CH$44-CI$44),(CH$44-CH49-150-Sheep!$R$356                                            )&lt;=0),"Alt1-"   &amp;CH48,""),"")
&amp;IFERROR(IF(AND((CH$44-CH49-150-Sheep!$R$357                                           )&gt;(CH$44-CI$44),(CH$44-CH49-150-Sheep!$R$357                                            )&lt;=0),"Alt2-"   &amp;CH48,""),"")</f>
        <v/>
      </c>
      <c r="CI50" s="267" t="str">
        <f xml:space="preserve">                    IF(AND((CI$44                                  -Sheep!$N$253                               )&gt;(CI$44-CJ$44),(CI$44                                  -Sheep!$N$253                                )&lt;=0),"Born","")
&amp;                   IF(AND((CI$44-Sheep!$R$355-Sheep!$N$253                                )&gt;(CI$44-CJ$44),(CI$44-Sheep!$R$355-Sheep!$N$253                                )&lt;=0),"WeanStd","")
&amp;                   IF(AND((CI$44-Sheep!$R$356-Sheep!$N$253                                )&gt;(CI$44-CJ$44),(CI$44-Sheep!$R$356-Sheep!$N$253                                )&lt;=0),"WeanAlt1","")
&amp;                   IF(AND((CI$44-Sheep!$R$357-Sheep!$N$253                                )&gt;(CI$44-CJ$44),(CI$44-Sheep!$R$357-Sheep!$N$253                                )&lt;=0),"WeanAlt2","")
&amp;IFERROR(IF(AND((CI$44-CI49                                                                                     )&gt;(CI$44-CJ$44),(CI$44-CI49                                                                                     )&lt;=0),"Join-"    &amp;CI48,""),"")
&amp;IFERROR(IF(AND((CI$44-CI49-INDEX(Sheep!$V$362:$V$369,CI48,1))&gt;(CI$44-CJ$44),(CI$44-CI49-INDEX(Sheep!$V$362:$V$369,CI48,1))&lt;=0),"Scan-"  &amp;CI48,""),"")
&amp;IFERROR(IF(AND((CI$44-CI49-150                                                                            )&gt;(CI$44-CJ$44),(CI$44-CI49-150                                                                             )&lt;=0),"Birth-" &amp;CI48,""),"")
&amp;IFERROR(IF(AND((CI$44-CI49-150-Sheep!$R$355                                           )&gt;(CI$44-CJ$44),(CI$44-CI49-150-Sheep!$R$355                                            )&lt;=0),"Wean-"&amp;CI48,""),"")
&amp;IFERROR(IF(AND((CI$44-CI49-150-Sheep!$R$356                                           )&gt;(CI$44-CJ$44),(CI$44-CI49-150-Sheep!$R$356                                            )&lt;=0),"Alt1-"   &amp;CI48,""),"")
&amp;IFERROR(IF(AND((CI$44-CI49-150-Sheep!$R$357                                           )&gt;(CI$44-CJ$44),(CI$44-CI49-150-Sheep!$R$357                                            )&lt;=0),"Alt2-"   &amp;CI48,""),"")</f>
        <v/>
      </c>
      <c r="CJ50" s="267" t="str">
        <f xml:space="preserve">                    IF(AND((CJ$44                                  -Sheep!$N$253                               )&gt;(CJ$44-CK$44),(CJ$44                                  -Sheep!$N$253                                )&lt;=0),"Born","")
&amp;                   IF(AND((CJ$44-Sheep!$R$355-Sheep!$N$253                                )&gt;(CJ$44-CK$44),(CJ$44-Sheep!$R$355-Sheep!$N$253                                )&lt;=0),"WeanStd","")
&amp;                   IF(AND((CJ$44-Sheep!$R$356-Sheep!$N$253                                )&gt;(CJ$44-CK$44),(CJ$44-Sheep!$R$356-Sheep!$N$253                                )&lt;=0),"WeanAlt1","")
&amp;                   IF(AND((CJ$44-Sheep!$R$357-Sheep!$N$253                                )&gt;(CJ$44-CK$44),(CJ$44-Sheep!$R$357-Sheep!$N$253                                )&lt;=0),"WeanAlt2","")
&amp;IFERROR(IF(AND((CJ$44-CJ49                                                                                     )&gt;(CJ$44-CK$44),(CJ$44-CJ49                                                                                     )&lt;=0),"Join-"    &amp;CJ48,""),"")
&amp;IFERROR(IF(AND((CJ$44-CJ49-INDEX(Sheep!$V$362:$V$369,CJ48,1))&gt;(CJ$44-CK$44),(CJ$44-CJ49-INDEX(Sheep!$V$362:$V$369,CJ48,1))&lt;=0),"Scan-"  &amp;CJ48,""),"")
&amp;IFERROR(IF(AND((CJ$44-CJ49-150                                                                            )&gt;(CJ$44-CK$44),(CJ$44-CJ49-150                                                                             )&lt;=0),"Birth-" &amp;CJ48,""),"")
&amp;IFERROR(IF(AND((CJ$44-CJ49-150-Sheep!$R$355                                           )&gt;(CJ$44-CK$44),(CJ$44-CJ49-150-Sheep!$R$355                                            )&lt;=0),"Wean-"&amp;CJ48,""),"")
&amp;IFERROR(IF(AND((CJ$44-CJ49-150-Sheep!$R$356                                           )&gt;(CJ$44-CK$44),(CJ$44-CJ49-150-Sheep!$R$356                                            )&lt;=0),"Alt1-"   &amp;CJ48,""),"")
&amp;IFERROR(IF(AND((CJ$44-CJ49-150-Sheep!$R$357                                           )&gt;(CJ$44-CK$44),(CJ$44-CJ49-150-Sheep!$R$357                                            )&lt;=0),"Alt2-"   &amp;CJ48,""),"")</f>
        <v/>
      </c>
      <c r="CK50" s="267" t="str">
        <f xml:space="preserve">                    IF(AND((CK$44                                  -Sheep!$N$253                               )&gt;(CK$44-CL$44),(CK$44                                  -Sheep!$N$253                                )&lt;=0),"Born","")
&amp;                   IF(AND((CK$44-Sheep!$R$355-Sheep!$N$253                                )&gt;(CK$44-CL$44),(CK$44-Sheep!$R$355-Sheep!$N$253                                )&lt;=0),"WeanStd","")
&amp;                   IF(AND((CK$44-Sheep!$R$356-Sheep!$N$253                                )&gt;(CK$44-CL$44),(CK$44-Sheep!$R$356-Sheep!$N$253                                )&lt;=0),"WeanAlt1","")
&amp;                   IF(AND((CK$44-Sheep!$R$357-Sheep!$N$253                                )&gt;(CK$44-CL$44),(CK$44-Sheep!$R$357-Sheep!$N$253                                )&lt;=0),"WeanAlt2","")
&amp;IFERROR(IF(AND((CK$44-CK49                                                                                     )&gt;(CK$44-CL$44),(CK$44-CK49                                                                                     )&lt;=0),"Join-"    &amp;CK48,""),"")
&amp;IFERROR(IF(AND((CK$44-CK49-INDEX(Sheep!$V$362:$V$369,CK48,1))&gt;(CK$44-CL$44),(CK$44-CK49-INDEX(Sheep!$V$362:$V$369,CK48,1))&lt;=0),"Scan-"  &amp;CK48,""),"")
&amp;IFERROR(IF(AND((CK$44-CK49-150                                                                            )&gt;(CK$44-CL$44),(CK$44-CK49-150                                                                             )&lt;=0),"Birth-" &amp;CK48,""),"")
&amp;IFERROR(IF(AND((CK$44-CK49-150-Sheep!$R$355                                           )&gt;(CK$44-CL$44),(CK$44-CK49-150-Sheep!$R$355                                            )&lt;=0),"Wean-"&amp;CK48,""),"")
&amp;IFERROR(IF(AND((CK$44-CK49-150-Sheep!$R$356                                           )&gt;(CK$44-CL$44),(CK$44-CK49-150-Sheep!$R$356                                            )&lt;=0),"Alt1-"   &amp;CK48,""),"")
&amp;IFERROR(IF(AND((CK$44-CK49-150-Sheep!$R$357                                           )&gt;(CK$44-CL$44),(CK$44-CK49-150-Sheep!$R$357                                            )&lt;=0),"Alt2-"   &amp;CK48,""),"")</f>
        <v/>
      </c>
      <c r="CL50" s="267" t="str">
        <f xml:space="preserve">                    IF(AND((CL$44                                  -Sheep!$N$253                               )&gt;(CL$44-CM$44),(CL$44                                  -Sheep!$N$253                                )&lt;=0),"Born","")
&amp;                   IF(AND((CL$44-Sheep!$R$355-Sheep!$N$253                                )&gt;(CL$44-CM$44),(CL$44-Sheep!$R$355-Sheep!$N$253                                )&lt;=0),"WeanStd","")
&amp;                   IF(AND((CL$44-Sheep!$R$356-Sheep!$N$253                                )&gt;(CL$44-CM$44),(CL$44-Sheep!$R$356-Sheep!$N$253                                )&lt;=0),"WeanAlt1","")
&amp;                   IF(AND((CL$44-Sheep!$R$357-Sheep!$N$253                                )&gt;(CL$44-CM$44),(CL$44-Sheep!$R$357-Sheep!$N$253                                )&lt;=0),"WeanAlt2","")
&amp;IFERROR(IF(AND((CL$44-CL49                                                                                     )&gt;(CL$44-CM$44),(CL$44-CL49                                                                                     )&lt;=0),"Join-"    &amp;CL48,""),"")
&amp;IFERROR(IF(AND((CL$44-CL49-INDEX(Sheep!$V$362:$V$369,CL48,1))&gt;(CL$44-CM$44),(CL$44-CL49-INDEX(Sheep!$V$362:$V$369,CL48,1))&lt;=0),"Scan-"  &amp;CL48,""),"")
&amp;IFERROR(IF(AND((CL$44-CL49-150                                                                            )&gt;(CL$44-CM$44),(CL$44-CL49-150                                                                             )&lt;=0),"Birth-" &amp;CL48,""),"")
&amp;IFERROR(IF(AND((CL$44-CL49-150-Sheep!$R$355                                           )&gt;(CL$44-CM$44),(CL$44-CL49-150-Sheep!$R$355                                            )&lt;=0),"Wean-"&amp;CL48,""),"")
&amp;IFERROR(IF(AND((CL$44-CL49-150-Sheep!$R$356                                           )&gt;(CL$44-CM$44),(CL$44-CL49-150-Sheep!$R$356                                            )&lt;=0),"Alt1-"   &amp;CL48,""),"")
&amp;IFERROR(IF(AND((CL$44-CL49-150-Sheep!$R$357                                           )&gt;(CL$44-CM$44),(CL$44-CL49-150-Sheep!$R$357                                            )&lt;=0),"Alt2-"   &amp;CL48,""),"")</f>
        <v/>
      </c>
      <c r="CM50" s="267" t="str">
        <f xml:space="preserve">                    IF(AND((CM$44                                  -Sheep!$N$253                               )&gt;(CM$44-CN$44),(CM$44                                  -Sheep!$N$253                                )&lt;=0),"Born","")
&amp;                   IF(AND((CM$44-Sheep!$R$355-Sheep!$N$253                                )&gt;(CM$44-CN$44),(CM$44-Sheep!$R$355-Sheep!$N$253                                )&lt;=0),"WeanStd","")
&amp;                   IF(AND((CM$44-Sheep!$R$356-Sheep!$N$253                                )&gt;(CM$44-CN$44),(CM$44-Sheep!$R$356-Sheep!$N$253                                )&lt;=0),"WeanAlt1","")
&amp;                   IF(AND((CM$44-Sheep!$R$357-Sheep!$N$253                                )&gt;(CM$44-CN$44),(CM$44-Sheep!$R$357-Sheep!$N$253                                )&lt;=0),"WeanAlt2","")
&amp;IFERROR(IF(AND((CM$44-CM49                                                                                     )&gt;(CM$44-CN$44),(CM$44-CM49                                                                                     )&lt;=0),"Join-"    &amp;CM48,""),"")
&amp;IFERROR(IF(AND((CM$44-CM49-INDEX(Sheep!$V$362:$V$369,CM48,1))&gt;(CM$44-CN$44),(CM$44-CM49-INDEX(Sheep!$V$362:$V$369,CM48,1))&lt;=0),"Scan-"  &amp;CM48,""),"")
&amp;IFERROR(IF(AND((CM$44-CM49-150                                                                            )&gt;(CM$44-CN$44),(CM$44-CM49-150                                                                             )&lt;=0),"Birth-" &amp;CM48,""),"")
&amp;IFERROR(IF(AND((CM$44-CM49-150-Sheep!$R$355                                           )&gt;(CM$44-CN$44),(CM$44-CM49-150-Sheep!$R$355                                            )&lt;=0),"Wean-"&amp;CM48,""),"")
&amp;IFERROR(IF(AND((CM$44-CM49-150-Sheep!$R$356                                           )&gt;(CM$44-CN$44),(CM$44-CM49-150-Sheep!$R$356                                            )&lt;=0),"Alt1-"   &amp;CM48,""),"")
&amp;IFERROR(IF(AND((CM$44-CM49-150-Sheep!$R$357                                           )&gt;(CM$44-CN$44),(CM$44-CM49-150-Sheep!$R$357                                            )&lt;=0),"Alt2-"   &amp;CM48,""),"")</f>
        <v/>
      </c>
      <c r="CN50" s="267" t="str">
        <f xml:space="preserve">                    IF(AND((CN$44                                  -Sheep!$N$253                               )&gt;(CN$44-CO$44),(CN$44                                  -Sheep!$N$253                                )&lt;=0),"Born","")
&amp;                   IF(AND((CN$44-Sheep!$R$355-Sheep!$N$253                                )&gt;(CN$44-CO$44),(CN$44-Sheep!$R$355-Sheep!$N$253                                )&lt;=0),"WeanStd","")
&amp;                   IF(AND((CN$44-Sheep!$R$356-Sheep!$N$253                                )&gt;(CN$44-CO$44),(CN$44-Sheep!$R$356-Sheep!$N$253                                )&lt;=0),"WeanAlt1","")
&amp;                   IF(AND((CN$44-Sheep!$R$357-Sheep!$N$253                                )&gt;(CN$44-CO$44),(CN$44-Sheep!$R$357-Sheep!$N$253                                )&lt;=0),"WeanAlt2","")
&amp;IFERROR(IF(AND((CN$44-CN49                                                                                     )&gt;(CN$44-CO$44),(CN$44-CN49                                                                                     )&lt;=0),"Join-"    &amp;CN48,""),"")
&amp;IFERROR(IF(AND((CN$44-CN49-INDEX(Sheep!$V$362:$V$369,CN48,1))&gt;(CN$44-CO$44),(CN$44-CN49-INDEX(Sheep!$V$362:$V$369,CN48,1))&lt;=0),"Scan-"  &amp;CN48,""),"")
&amp;IFERROR(IF(AND((CN$44-CN49-150                                                                            )&gt;(CN$44-CO$44),(CN$44-CN49-150                                                                             )&lt;=0),"Birth-" &amp;CN48,""),"")
&amp;IFERROR(IF(AND((CN$44-CN49-150-Sheep!$R$355                                           )&gt;(CN$44-CO$44),(CN$44-CN49-150-Sheep!$R$355                                            )&lt;=0),"Wean-"&amp;CN48,""),"")
&amp;IFERROR(IF(AND((CN$44-CN49-150-Sheep!$R$356                                           )&gt;(CN$44-CO$44),(CN$44-CN49-150-Sheep!$R$356                                            )&lt;=0),"Alt1-"   &amp;CN48,""),"")
&amp;IFERROR(IF(AND((CN$44-CN49-150-Sheep!$R$357                                           )&gt;(CN$44-CO$44),(CN$44-CN49-150-Sheep!$R$357                                            )&lt;=0),"Alt2-"   &amp;CN48,""),"")</f>
        <v/>
      </c>
      <c r="CO50" s="267" t="str">
        <f xml:space="preserve">                    IF(AND((CO$44                                  -Sheep!$N$253                               )&gt;(CO$44-CP$44),(CO$44                                  -Sheep!$N$253                                )&lt;=0),"Born","")
&amp;                   IF(AND((CO$44-Sheep!$R$355-Sheep!$N$253                                )&gt;(CO$44-CP$44),(CO$44-Sheep!$R$355-Sheep!$N$253                                )&lt;=0),"WeanStd","")
&amp;                   IF(AND((CO$44-Sheep!$R$356-Sheep!$N$253                                )&gt;(CO$44-CP$44),(CO$44-Sheep!$R$356-Sheep!$N$253                                )&lt;=0),"WeanAlt1","")
&amp;                   IF(AND((CO$44-Sheep!$R$357-Sheep!$N$253                                )&gt;(CO$44-CP$44),(CO$44-Sheep!$R$357-Sheep!$N$253                                )&lt;=0),"WeanAlt2","")
&amp;IFERROR(IF(AND((CO$44-CO49                                                                                     )&gt;(CO$44-CP$44),(CO$44-CO49                                                                                     )&lt;=0),"Join-"    &amp;CO48,""),"")
&amp;IFERROR(IF(AND((CO$44-CO49-INDEX(Sheep!$V$362:$V$369,CO48,1))&gt;(CO$44-CP$44),(CO$44-CO49-INDEX(Sheep!$V$362:$V$369,CO48,1))&lt;=0),"Scan-"  &amp;CO48,""),"")
&amp;IFERROR(IF(AND((CO$44-CO49-150                                                                            )&gt;(CO$44-CP$44),(CO$44-CO49-150                                                                             )&lt;=0),"Birth-" &amp;CO48,""),"")
&amp;IFERROR(IF(AND((CO$44-CO49-150-Sheep!$R$355                                           )&gt;(CO$44-CP$44),(CO$44-CO49-150-Sheep!$R$355                                            )&lt;=0),"Wean-"&amp;CO48,""),"")
&amp;IFERROR(IF(AND((CO$44-CO49-150-Sheep!$R$356                                           )&gt;(CO$44-CP$44),(CO$44-CO49-150-Sheep!$R$356                                            )&lt;=0),"Alt1-"   &amp;CO48,""),"")
&amp;IFERROR(IF(AND((CO$44-CO49-150-Sheep!$R$357                                           )&gt;(CO$44-CP$44),(CO$44-CO49-150-Sheep!$R$357                                            )&lt;=0),"Alt2-"   &amp;CO48,""),"")</f>
        <v/>
      </c>
      <c r="CP50" s="267" t="str">
        <f xml:space="preserve">                    IF(AND((CP$44                                  -Sheep!$N$253                               )&gt;(CP$44-CQ$44),(CP$44                                  -Sheep!$N$253                                )&lt;=0),"Born","")
&amp;                   IF(AND((CP$44-Sheep!$R$355-Sheep!$N$253                                )&gt;(CP$44-CQ$44),(CP$44-Sheep!$R$355-Sheep!$N$253                                )&lt;=0),"WeanStd","")
&amp;                   IF(AND((CP$44-Sheep!$R$356-Sheep!$N$253                                )&gt;(CP$44-CQ$44),(CP$44-Sheep!$R$356-Sheep!$N$253                                )&lt;=0),"WeanAlt1","")
&amp;                   IF(AND((CP$44-Sheep!$R$357-Sheep!$N$253                                )&gt;(CP$44-CQ$44),(CP$44-Sheep!$R$357-Sheep!$N$253                                )&lt;=0),"WeanAlt2","")
&amp;IFERROR(IF(AND((CP$44-CP49                                                                                     )&gt;(CP$44-CQ$44),(CP$44-CP49                                                                                     )&lt;=0),"Join-"    &amp;CP48,""),"")
&amp;IFERROR(IF(AND((CP$44-CP49-INDEX(Sheep!$V$362:$V$369,CP48,1))&gt;(CP$44-CQ$44),(CP$44-CP49-INDEX(Sheep!$V$362:$V$369,CP48,1))&lt;=0),"Scan-"  &amp;CP48,""),"")
&amp;IFERROR(IF(AND((CP$44-CP49-150                                                                            )&gt;(CP$44-CQ$44),(CP$44-CP49-150                                                                             )&lt;=0),"Birth-" &amp;CP48,""),"")
&amp;IFERROR(IF(AND((CP$44-CP49-150-Sheep!$R$355                                           )&gt;(CP$44-CQ$44),(CP$44-CP49-150-Sheep!$R$355                                            )&lt;=0),"Wean-"&amp;CP48,""),"")
&amp;IFERROR(IF(AND((CP$44-CP49-150-Sheep!$R$356                                           )&gt;(CP$44-CQ$44),(CP$44-CP49-150-Sheep!$R$356                                            )&lt;=0),"Alt1-"   &amp;CP48,""),"")
&amp;IFERROR(IF(AND((CP$44-CP49-150-Sheep!$R$357                                           )&gt;(CP$44-CQ$44),(CP$44-CP49-150-Sheep!$R$357                                            )&lt;=0),"Alt2-"   &amp;CP48,""),"")</f>
        <v/>
      </c>
      <c r="CQ50" s="267" t="str">
        <f xml:space="preserve">                    IF(AND((CQ$44                                  -Sheep!$N$253                               )&gt;(CQ$44-CR$44),(CQ$44                                  -Sheep!$N$253                                )&lt;=0),"Born","")
&amp;                   IF(AND((CQ$44-Sheep!$R$355-Sheep!$N$253                                )&gt;(CQ$44-CR$44),(CQ$44-Sheep!$R$355-Sheep!$N$253                                )&lt;=0),"WeanStd","")
&amp;                   IF(AND((CQ$44-Sheep!$R$356-Sheep!$N$253                                )&gt;(CQ$44-CR$44),(CQ$44-Sheep!$R$356-Sheep!$N$253                                )&lt;=0),"WeanAlt1","")
&amp;                   IF(AND((CQ$44-Sheep!$R$357-Sheep!$N$253                                )&gt;(CQ$44-CR$44),(CQ$44-Sheep!$R$357-Sheep!$N$253                                )&lt;=0),"WeanAlt2","")
&amp;IFERROR(IF(AND((CQ$44-CQ49                                                                                     )&gt;(CQ$44-CR$44),(CQ$44-CQ49                                                                                     )&lt;=0),"Join-"    &amp;CQ48,""),"")
&amp;IFERROR(IF(AND((CQ$44-CQ49-INDEX(Sheep!$V$362:$V$369,CQ48,1))&gt;(CQ$44-CR$44),(CQ$44-CQ49-INDEX(Sheep!$V$362:$V$369,CQ48,1))&lt;=0),"Scan-"  &amp;CQ48,""),"")
&amp;IFERROR(IF(AND((CQ$44-CQ49-150                                                                            )&gt;(CQ$44-CR$44),(CQ$44-CQ49-150                                                                             )&lt;=0),"Birth-" &amp;CQ48,""),"")
&amp;IFERROR(IF(AND((CQ$44-CQ49-150-Sheep!$R$355                                           )&gt;(CQ$44-CR$44),(CQ$44-CQ49-150-Sheep!$R$355                                            )&lt;=0),"Wean-"&amp;CQ48,""),"")
&amp;IFERROR(IF(AND((CQ$44-CQ49-150-Sheep!$R$356                                           )&gt;(CQ$44-CR$44),(CQ$44-CQ49-150-Sheep!$R$356                                            )&lt;=0),"Alt1-"   &amp;CQ48,""),"")
&amp;IFERROR(IF(AND((CQ$44-CQ49-150-Sheep!$R$357                                           )&gt;(CQ$44-CR$44),(CQ$44-CQ49-150-Sheep!$R$357                                            )&lt;=0),"Alt2-"   &amp;CQ48,""),"")</f>
        <v/>
      </c>
      <c r="CR50" s="267" t="str">
        <f xml:space="preserve">                    IF(AND((CR$44                                  -Sheep!$N$253                               )&gt;(CR$44-CS$44),(CR$44                                  -Sheep!$N$253                                )&lt;=0),"Born","")
&amp;                   IF(AND((CR$44-Sheep!$R$355-Sheep!$N$253                                )&gt;(CR$44-CS$44),(CR$44-Sheep!$R$355-Sheep!$N$253                                )&lt;=0),"WeanStd","")
&amp;                   IF(AND((CR$44-Sheep!$R$356-Sheep!$N$253                                )&gt;(CR$44-CS$44),(CR$44-Sheep!$R$356-Sheep!$N$253                                )&lt;=0),"WeanAlt1","")
&amp;                   IF(AND((CR$44-Sheep!$R$357-Sheep!$N$253                                )&gt;(CR$44-CS$44),(CR$44-Sheep!$R$357-Sheep!$N$253                                )&lt;=0),"WeanAlt2","")
&amp;IFERROR(IF(AND((CR$44-CR49                                                                                     )&gt;(CR$44-CS$44),(CR$44-CR49                                                                                     )&lt;=0),"Join-"    &amp;CR48,""),"")
&amp;IFERROR(IF(AND((CR$44-CR49-INDEX(Sheep!$V$362:$V$369,CR48,1))&gt;(CR$44-CS$44),(CR$44-CR49-INDEX(Sheep!$V$362:$V$369,CR48,1))&lt;=0),"Scan-"  &amp;CR48,""),"")
&amp;IFERROR(IF(AND((CR$44-CR49-150                                                                            )&gt;(CR$44-CS$44),(CR$44-CR49-150                                                                             )&lt;=0),"Birth-" &amp;CR48,""),"")
&amp;IFERROR(IF(AND((CR$44-CR49-150-Sheep!$R$355                                           )&gt;(CR$44-CS$44),(CR$44-CR49-150-Sheep!$R$355                                            )&lt;=0),"Wean-"&amp;CR48,""),"")
&amp;IFERROR(IF(AND((CR$44-CR49-150-Sheep!$R$356                                           )&gt;(CR$44-CS$44),(CR$44-CR49-150-Sheep!$R$356                                            )&lt;=0),"Alt1-"   &amp;CR48,""),"")
&amp;IFERROR(IF(AND((CR$44-CR49-150-Sheep!$R$357                                           )&gt;(CR$44-CS$44),(CR$44-CR49-150-Sheep!$R$357                                            )&lt;=0),"Alt2-"   &amp;CR48,""),"")</f>
        <v/>
      </c>
      <c r="CS50" s="267" t="str">
        <f xml:space="preserve">                    IF(AND((CS$44                                  -Sheep!$N$253                               )&gt;(CS$44-CT$44),(CS$44                                  -Sheep!$N$253                                )&lt;=0),"Born","")
&amp;                   IF(AND((CS$44-Sheep!$R$355-Sheep!$N$253                                )&gt;(CS$44-CT$44),(CS$44-Sheep!$R$355-Sheep!$N$253                                )&lt;=0),"WeanStd","")
&amp;                   IF(AND((CS$44-Sheep!$R$356-Sheep!$N$253                                )&gt;(CS$44-CT$44),(CS$44-Sheep!$R$356-Sheep!$N$253                                )&lt;=0),"WeanAlt1","")
&amp;                   IF(AND((CS$44-Sheep!$R$357-Sheep!$N$253                                )&gt;(CS$44-CT$44),(CS$44-Sheep!$R$357-Sheep!$N$253                                )&lt;=0),"WeanAlt2","")
&amp;IFERROR(IF(AND((CS$44-CS49                                                                                     )&gt;(CS$44-CT$44),(CS$44-CS49                                                                                     )&lt;=0),"Join-"    &amp;CS48,""),"")
&amp;IFERROR(IF(AND((CS$44-CS49-INDEX(Sheep!$V$362:$V$369,CS48,1))&gt;(CS$44-CT$44),(CS$44-CS49-INDEX(Sheep!$V$362:$V$369,CS48,1))&lt;=0),"Scan-"  &amp;CS48,""),"")
&amp;IFERROR(IF(AND((CS$44-CS49-150                                                                            )&gt;(CS$44-CT$44),(CS$44-CS49-150                                                                             )&lt;=0),"Birth-" &amp;CS48,""),"")
&amp;IFERROR(IF(AND((CS$44-CS49-150-Sheep!$R$355                                           )&gt;(CS$44-CT$44),(CS$44-CS49-150-Sheep!$R$355                                            )&lt;=0),"Wean-"&amp;CS48,""),"")
&amp;IFERROR(IF(AND((CS$44-CS49-150-Sheep!$R$356                                           )&gt;(CS$44-CT$44),(CS$44-CS49-150-Sheep!$R$356                                            )&lt;=0),"Alt1-"   &amp;CS48,""),"")
&amp;IFERROR(IF(AND((CS$44-CS49-150-Sheep!$R$357                                           )&gt;(CS$44-CT$44),(CS$44-CS49-150-Sheep!$R$357                                            )&lt;=0),"Alt2-"   &amp;CS48,""),"")</f>
        <v/>
      </c>
      <c r="CT50" s="267" t="str">
        <f xml:space="preserve">                    IF(AND((CT$44                                  -Sheep!$N$253                               )&gt;(CT$44-CU$44),(CT$44                                  -Sheep!$N$253                                )&lt;=0),"Born","")
&amp;                   IF(AND((CT$44-Sheep!$R$355-Sheep!$N$253                                )&gt;(CT$44-CU$44),(CT$44-Sheep!$R$355-Sheep!$N$253                                )&lt;=0),"WeanStd","")
&amp;                   IF(AND((CT$44-Sheep!$R$356-Sheep!$N$253                                )&gt;(CT$44-CU$44),(CT$44-Sheep!$R$356-Sheep!$N$253                                )&lt;=0),"WeanAlt1","")
&amp;                   IF(AND((CT$44-Sheep!$R$357-Sheep!$N$253                                )&gt;(CT$44-CU$44),(CT$44-Sheep!$R$357-Sheep!$N$253                                )&lt;=0),"WeanAlt2","")
&amp;IFERROR(IF(AND((CT$44-CT49                                                                                     )&gt;(CT$44-CU$44),(CT$44-CT49                                                                                     )&lt;=0),"Join-"    &amp;CT48,""),"")
&amp;IFERROR(IF(AND((CT$44-CT49-INDEX(Sheep!$V$362:$V$369,CT48,1))&gt;(CT$44-CU$44),(CT$44-CT49-INDEX(Sheep!$V$362:$V$369,CT48,1))&lt;=0),"Scan-"  &amp;CT48,""),"")
&amp;IFERROR(IF(AND((CT$44-CT49-150                                                                            )&gt;(CT$44-CU$44),(CT$44-CT49-150                                                                             )&lt;=0),"Birth-" &amp;CT48,""),"")
&amp;IFERROR(IF(AND((CT$44-CT49-150-Sheep!$R$355                                           )&gt;(CT$44-CU$44),(CT$44-CT49-150-Sheep!$R$355                                            )&lt;=0),"Wean-"&amp;CT48,""),"")
&amp;IFERROR(IF(AND((CT$44-CT49-150-Sheep!$R$356                                           )&gt;(CT$44-CU$44),(CT$44-CT49-150-Sheep!$R$356                                            )&lt;=0),"Alt1-"   &amp;CT48,""),"")
&amp;IFERROR(IF(AND((CT$44-CT49-150-Sheep!$R$357                                           )&gt;(CT$44-CU$44),(CT$44-CT49-150-Sheep!$R$357                                            )&lt;=0),"Alt2-"   &amp;CT48,""),"")</f>
        <v>Wean-1</v>
      </c>
      <c r="CU50" s="267" t="str">
        <f xml:space="preserve">                    IF(AND((CU$44                                  -Sheep!$N$253                               )&gt;(CU$44-CV$44),(CU$44                                  -Sheep!$N$253                                )&lt;=0),"Born","")
&amp;                   IF(AND((CU$44-Sheep!$R$355-Sheep!$N$253                                )&gt;(CU$44-CV$44),(CU$44-Sheep!$R$355-Sheep!$N$253                                )&lt;=0),"WeanStd","")
&amp;                   IF(AND((CU$44-Sheep!$R$356-Sheep!$N$253                                )&gt;(CU$44-CV$44),(CU$44-Sheep!$R$356-Sheep!$N$253                                )&lt;=0),"WeanAlt1","")
&amp;                   IF(AND((CU$44-Sheep!$R$357-Sheep!$N$253                                )&gt;(CU$44-CV$44),(CU$44-Sheep!$R$357-Sheep!$N$253                                )&lt;=0),"WeanAlt2","")
&amp;IFERROR(IF(AND((CU$44-CU49                                                                                     )&gt;(CU$44-CV$44),(CU$44-CU49                                                                                     )&lt;=0),"Join-"    &amp;CU48,""),"")
&amp;IFERROR(IF(AND((CU$44-CU49-INDEX(Sheep!$V$362:$V$369,CU48,1))&gt;(CU$44-CV$44),(CU$44-CU49-INDEX(Sheep!$V$362:$V$369,CU48,1))&lt;=0),"Scan-"  &amp;CU48,""),"")
&amp;IFERROR(IF(AND((CU$44-CU49-150                                                                            )&gt;(CU$44-CV$44),(CU$44-CU49-150                                                                             )&lt;=0),"Birth-" &amp;CU48,""),"")
&amp;IFERROR(IF(AND((CU$44-CU49-150-Sheep!$R$355                                           )&gt;(CU$44-CV$44),(CU$44-CU49-150-Sheep!$R$355                                            )&lt;=0),"Wean-"&amp;CU48,""),"")
&amp;IFERROR(IF(AND((CU$44-CU49-150-Sheep!$R$356                                           )&gt;(CU$44-CV$44),(CU$44-CU49-150-Sheep!$R$356                                            )&lt;=0),"Alt1-"   &amp;CU48,""),"")
&amp;IFERROR(IF(AND((CU$44-CU49-150-Sheep!$R$357                                           )&gt;(CU$44-CV$44),(CU$44-CU49-150-Sheep!$R$357                                            )&lt;=0),"Alt2-"   &amp;CU48,""),"")</f>
        <v/>
      </c>
      <c r="CV50" s="267" t="str">
        <f xml:space="preserve">                    IF(AND((CV$44                                  -Sheep!$N$253                               )&gt;(CV$44-CW$44),(CV$44                                  -Sheep!$N$253                                )&lt;=0),"Born","")
&amp;                   IF(AND((CV$44-Sheep!$R$355-Sheep!$N$253                                )&gt;(CV$44-CW$44),(CV$44-Sheep!$R$355-Sheep!$N$253                                )&lt;=0),"WeanStd","")
&amp;                   IF(AND((CV$44-Sheep!$R$356-Sheep!$N$253                                )&gt;(CV$44-CW$44),(CV$44-Sheep!$R$356-Sheep!$N$253                                )&lt;=0),"WeanAlt1","")
&amp;                   IF(AND((CV$44-Sheep!$R$357-Sheep!$N$253                                )&gt;(CV$44-CW$44),(CV$44-Sheep!$R$357-Sheep!$N$253                                )&lt;=0),"WeanAlt2","")
&amp;IFERROR(IF(AND((CV$44-CV49                                                                                     )&gt;(CV$44-CW$44),(CV$44-CV49                                                                                     )&lt;=0),"Join-"    &amp;CV48,""),"")
&amp;IFERROR(IF(AND((CV$44-CV49-INDEX(Sheep!$V$362:$V$369,CV48,1))&gt;(CV$44-CW$44),(CV$44-CV49-INDEX(Sheep!$V$362:$V$369,CV48,1))&lt;=0),"Scan-"  &amp;CV48,""),"")
&amp;IFERROR(IF(AND((CV$44-CV49-150                                                                            )&gt;(CV$44-CW$44),(CV$44-CV49-150                                                                             )&lt;=0),"Birth-" &amp;CV48,""),"")
&amp;IFERROR(IF(AND((CV$44-CV49-150-Sheep!$R$355                                           )&gt;(CV$44-CW$44),(CV$44-CV49-150-Sheep!$R$355                                            )&lt;=0),"Wean-"&amp;CV48,""),"")
&amp;IFERROR(IF(AND((CV$44-CV49-150-Sheep!$R$356                                           )&gt;(CV$44-CW$44),(CV$44-CV49-150-Sheep!$R$356                                            )&lt;=0),"Alt1-"   &amp;CV48,""),"")
&amp;IFERROR(IF(AND((CV$44-CV49-150-Sheep!$R$357                                           )&gt;(CV$44-CW$44),(CV$44-CV49-150-Sheep!$R$357                                            )&lt;=0),"Alt2-"   &amp;CV48,""),"")</f>
        <v/>
      </c>
      <c r="CW50" s="267" t="str">
        <f xml:space="preserve">                    IF(AND((CW$44                                  -Sheep!$N$253                               )&gt;(CW$44-CX$44),(CW$44                                  -Sheep!$N$253                                )&lt;=0),"Born","")
&amp;                   IF(AND((CW$44-Sheep!$R$355-Sheep!$N$253                                )&gt;(CW$44-CX$44),(CW$44-Sheep!$R$355-Sheep!$N$253                                )&lt;=0),"WeanStd","")
&amp;                   IF(AND((CW$44-Sheep!$R$356-Sheep!$N$253                                )&gt;(CW$44-CX$44),(CW$44-Sheep!$R$356-Sheep!$N$253                                )&lt;=0),"WeanAlt1","")
&amp;                   IF(AND((CW$44-Sheep!$R$357-Sheep!$N$253                                )&gt;(CW$44-CX$44),(CW$44-Sheep!$R$357-Sheep!$N$253                                )&lt;=0),"WeanAlt2","")
&amp;IFERROR(IF(AND((CW$44-CW49                                                                                     )&gt;(CW$44-CX$44),(CW$44-CW49                                                                                     )&lt;=0),"Join-"    &amp;CW48,""),"")
&amp;IFERROR(IF(AND((CW$44-CW49-INDEX(Sheep!$V$362:$V$369,CW48,1))&gt;(CW$44-CX$44),(CW$44-CW49-INDEX(Sheep!$V$362:$V$369,CW48,1))&lt;=0),"Scan-"  &amp;CW48,""),"")
&amp;IFERROR(IF(AND((CW$44-CW49-150                                                                            )&gt;(CW$44-CX$44),(CW$44-CW49-150                                                                             )&lt;=0),"Birth-" &amp;CW48,""),"")
&amp;IFERROR(IF(AND((CW$44-CW49-150-Sheep!$R$355                                           )&gt;(CW$44-CX$44),(CW$44-CW49-150-Sheep!$R$355                                            )&lt;=0),"Wean-"&amp;CW48,""),"")
&amp;IFERROR(IF(AND((CW$44-CW49-150-Sheep!$R$356                                           )&gt;(CW$44-CX$44),(CW$44-CW49-150-Sheep!$R$356                                            )&lt;=0),"Alt1-"   &amp;CW48,""),"")
&amp;IFERROR(IF(AND((CW$44-CW49-150-Sheep!$R$357                                           )&gt;(CW$44-CX$44),(CW$44-CW49-150-Sheep!$R$357                                            )&lt;=0),"Alt2-"   &amp;CW48,""),"")</f>
        <v/>
      </c>
      <c r="CX50" s="267" t="str">
        <f xml:space="preserve">                    IF(AND((CX$44                                  -Sheep!$N$253                               )&gt;(CX$44-CY$44),(CX$44                                  -Sheep!$N$253                                )&lt;=0),"Born","")
&amp;                   IF(AND((CX$44-Sheep!$R$355-Sheep!$N$253                                )&gt;(CX$44-CY$44),(CX$44-Sheep!$R$355-Sheep!$N$253                                )&lt;=0),"WeanStd","")
&amp;                   IF(AND((CX$44-Sheep!$R$356-Sheep!$N$253                                )&gt;(CX$44-CY$44),(CX$44-Sheep!$R$356-Sheep!$N$253                                )&lt;=0),"WeanAlt1","")
&amp;                   IF(AND((CX$44-Sheep!$R$357-Sheep!$N$253                                )&gt;(CX$44-CY$44),(CX$44-Sheep!$R$357-Sheep!$N$253                                )&lt;=0),"WeanAlt2","")
&amp;IFERROR(IF(AND((CX$44-CX49                                                                                     )&gt;(CX$44-CY$44),(CX$44-CX49                                                                                     )&lt;=0),"Join-"    &amp;CX48,""),"")
&amp;IFERROR(IF(AND((CX$44-CX49-INDEX(Sheep!$V$362:$V$369,CX48,1))&gt;(CX$44-CY$44),(CX$44-CX49-INDEX(Sheep!$V$362:$V$369,CX48,1))&lt;=0),"Scan-"  &amp;CX48,""),"")
&amp;IFERROR(IF(AND((CX$44-CX49-150                                                                            )&gt;(CX$44-CY$44),(CX$44-CX49-150                                                                             )&lt;=0),"Birth-" &amp;CX48,""),"")
&amp;IFERROR(IF(AND((CX$44-CX49-150-Sheep!$R$355                                           )&gt;(CX$44-CY$44),(CX$44-CX49-150-Sheep!$R$355                                            )&lt;=0),"Wean-"&amp;CX48,""),"")
&amp;IFERROR(IF(AND((CX$44-CX49-150-Sheep!$R$356                                           )&gt;(CX$44-CY$44),(CX$44-CX49-150-Sheep!$R$356                                            )&lt;=0),"Alt1-"   &amp;CX48,""),"")
&amp;IFERROR(IF(AND((CX$44-CX49-150-Sheep!$R$357                                           )&gt;(CX$44-CY$44),(CX$44-CX49-150-Sheep!$R$357                                            )&lt;=0),"Alt2-"   &amp;CX48,""),"")</f>
        <v>Alt1-1</v>
      </c>
      <c r="CY50" s="267" t="str">
        <f xml:space="preserve">                    IF(AND((CY$44                                  -Sheep!$N$253                               )&gt;(CY$44-CZ$44),(CY$44                                  -Sheep!$N$253                                )&lt;=0),"Born","")
&amp;                   IF(AND((CY$44-Sheep!$R$355-Sheep!$N$253                                )&gt;(CY$44-CZ$44),(CY$44-Sheep!$R$355-Sheep!$N$253                                )&lt;=0),"WeanStd","")
&amp;                   IF(AND((CY$44-Sheep!$R$356-Sheep!$N$253                                )&gt;(CY$44-CZ$44),(CY$44-Sheep!$R$356-Sheep!$N$253                                )&lt;=0),"WeanAlt1","")
&amp;                   IF(AND((CY$44-Sheep!$R$357-Sheep!$N$253                                )&gt;(CY$44-CZ$44),(CY$44-Sheep!$R$357-Sheep!$N$253                                )&lt;=0),"WeanAlt2","")
&amp;IFERROR(IF(AND((CY$44-CY49                                                                                     )&gt;(CY$44-CZ$44),(CY$44-CY49                                                                                     )&lt;=0),"Join-"    &amp;CY48,""),"")
&amp;IFERROR(IF(AND((CY$44-CY49-INDEX(Sheep!$V$362:$V$369,CY48,1))&gt;(CY$44-CZ$44),(CY$44-CY49-INDEX(Sheep!$V$362:$V$369,CY48,1))&lt;=0),"Scan-"  &amp;CY48,""),"")
&amp;IFERROR(IF(AND((CY$44-CY49-150                                                                            )&gt;(CY$44-CZ$44),(CY$44-CY49-150                                                                             )&lt;=0),"Birth-" &amp;CY48,""),"")
&amp;IFERROR(IF(AND((CY$44-CY49-150-Sheep!$R$355                                           )&gt;(CY$44-CZ$44),(CY$44-CY49-150-Sheep!$R$355                                            )&lt;=0),"Wean-"&amp;CY48,""),"")
&amp;IFERROR(IF(AND((CY$44-CY49-150-Sheep!$R$356                                           )&gt;(CY$44-CZ$44),(CY$44-CY49-150-Sheep!$R$356                                            )&lt;=0),"Alt1-"   &amp;CY48,""),"")
&amp;IFERROR(IF(AND((CY$44-CY49-150-Sheep!$R$357                                           )&gt;(CY$44-CZ$44),(CY$44-CY49-150-Sheep!$R$357                                            )&lt;=0),"Alt2-"   &amp;CY48,""),"")</f>
        <v/>
      </c>
      <c r="CZ50" s="267" t="str">
        <f xml:space="preserve">                    IF(AND((CZ$44                                  -Sheep!$N$253                               )&gt;(CZ$44-DA$44),(CZ$44                                  -Sheep!$N$253                                )&lt;=0),"Born","")
&amp;                   IF(AND((CZ$44-Sheep!$R$355-Sheep!$N$253                                )&gt;(CZ$44-DA$44),(CZ$44-Sheep!$R$355-Sheep!$N$253                                )&lt;=0),"WeanStd","")
&amp;                   IF(AND((CZ$44-Sheep!$R$356-Sheep!$N$253                                )&gt;(CZ$44-DA$44),(CZ$44-Sheep!$R$356-Sheep!$N$253                                )&lt;=0),"WeanAlt1","")
&amp;                   IF(AND((CZ$44-Sheep!$R$357-Sheep!$N$253                                )&gt;(CZ$44-DA$44),(CZ$44-Sheep!$R$357-Sheep!$N$253                                )&lt;=0),"WeanAlt2","")
&amp;IFERROR(IF(AND((CZ$44-CZ49                                                                                     )&gt;(CZ$44-DA$44),(CZ$44-CZ49                                                                                     )&lt;=0),"Join-"    &amp;CZ48,""),"")
&amp;IFERROR(IF(AND((CZ$44-CZ49-INDEX(Sheep!$V$362:$V$369,CZ48,1))&gt;(CZ$44-DA$44),(CZ$44-CZ49-INDEX(Sheep!$V$362:$V$369,CZ48,1))&lt;=0),"Scan-"  &amp;CZ48,""),"")
&amp;IFERROR(IF(AND((CZ$44-CZ49-150                                                                            )&gt;(CZ$44-DA$44),(CZ$44-CZ49-150                                                                             )&lt;=0),"Birth-" &amp;CZ48,""),"")
&amp;IFERROR(IF(AND((CZ$44-CZ49-150-Sheep!$R$355                                           )&gt;(CZ$44-DA$44),(CZ$44-CZ49-150-Sheep!$R$355                                            )&lt;=0),"Wean-"&amp;CZ48,""),"")
&amp;IFERROR(IF(AND((CZ$44-CZ49-150-Sheep!$R$356                                           )&gt;(CZ$44-DA$44),(CZ$44-CZ49-150-Sheep!$R$356                                            )&lt;=0),"Alt1-"   &amp;CZ48,""),"")
&amp;IFERROR(IF(AND((CZ$44-CZ49-150-Sheep!$R$357                                           )&gt;(CZ$44-DA$44),(CZ$44-CZ49-150-Sheep!$R$357                                            )&lt;=0),"Alt2-"   &amp;CZ48,""),"")</f>
        <v/>
      </c>
      <c r="DA50" s="267" t="str">
        <f xml:space="preserve">                    IF(AND((DA$44                                  -Sheep!$N$253                               )&gt;(DA$44-DB$44),(DA$44                                  -Sheep!$N$253                                )&lt;=0),"Born","")
&amp;                   IF(AND((DA$44-Sheep!$R$355-Sheep!$N$253                                )&gt;(DA$44-DB$44),(DA$44-Sheep!$R$355-Sheep!$N$253                                )&lt;=0),"WeanStd","")
&amp;                   IF(AND((DA$44-Sheep!$R$356-Sheep!$N$253                                )&gt;(DA$44-DB$44),(DA$44-Sheep!$R$356-Sheep!$N$253                                )&lt;=0),"WeanAlt1","")
&amp;                   IF(AND((DA$44-Sheep!$R$357-Sheep!$N$253                                )&gt;(DA$44-DB$44),(DA$44-Sheep!$R$357-Sheep!$N$253                                )&lt;=0),"WeanAlt2","")
&amp;IFERROR(IF(AND((DA$44-DA49                                                                                     )&gt;(DA$44-DB$44),(DA$44-DA49                                                                                     )&lt;=0),"Join-"    &amp;DA48,""),"")
&amp;IFERROR(IF(AND((DA$44-DA49-INDEX(Sheep!$V$362:$V$369,DA48,1))&gt;(DA$44-DB$44),(DA$44-DA49-INDEX(Sheep!$V$362:$V$369,DA48,1))&lt;=0),"Scan-"  &amp;DA48,""),"")
&amp;IFERROR(IF(AND((DA$44-DA49-150                                                                            )&gt;(DA$44-DB$44),(DA$44-DA49-150                                                                             )&lt;=0),"Birth-" &amp;DA48,""),"")
&amp;IFERROR(IF(AND((DA$44-DA49-150-Sheep!$R$355                                           )&gt;(DA$44-DB$44),(DA$44-DA49-150-Sheep!$R$355                                            )&lt;=0),"Wean-"&amp;DA48,""),"")
&amp;IFERROR(IF(AND((DA$44-DA49-150-Sheep!$R$356                                           )&gt;(DA$44-DB$44),(DA$44-DA49-150-Sheep!$R$356                                            )&lt;=0),"Alt1-"   &amp;DA48,""),"")
&amp;IFERROR(IF(AND((DA$44-DA49-150-Sheep!$R$357                                           )&gt;(DA$44-DB$44),(DA$44-DA49-150-Sheep!$R$357                                            )&lt;=0),"Alt2-"   &amp;DA48,""),"")</f>
        <v/>
      </c>
      <c r="DB50" s="267" t="str">
        <f xml:space="preserve">                    IF(AND((DB$44                                  -Sheep!$N$253                               )&gt;(DB$44-DC$44),(DB$44                                  -Sheep!$N$253                                )&lt;=0),"Born","")
&amp;                   IF(AND((DB$44-Sheep!$R$355-Sheep!$N$253                                )&gt;(DB$44-DC$44),(DB$44-Sheep!$R$355-Sheep!$N$253                                )&lt;=0),"WeanStd","")
&amp;                   IF(AND((DB$44-Sheep!$R$356-Sheep!$N$253                                )&gt;(DB$44-DC$44),(DB$44-Sheep!$R$356-Sheep!$N$253                                )&lt;=0),"WeanAlt1","")
&amp;                   IF(AND((DB$44-Sheep!$R$357-Sheep!$N$253                                )&gt;(DB$44-DC$44),(DB$44-Sheep!$R$357-Sheep!$N$253                                )&lt;=0),"WeanAlt2","")
&amp;IFERROR(IF(AND((DB$44-DB49                                                                                     )&gt;(DB$44-DC$44),(DB$44-DB49                                                                                     )&lt;=0),"Join-"    &amp;DB48,""),"")
&amp;IFERROR(IF(AND((DB$44-DB49-INDEX(Sheep!$V$362:$V$369,DB48,1))&gt;(DB$44-DC$44),(DB$44-DB49-INDEX(Sheep!$V$362:$V$369,DB48,1))&lt;=0),"Scan-"  &amp;DB48,""),"")
&amp;IFERROR(IF(AND((DB$44-DB49-150                                                                            )&gt;(DB$44-DC$44),(DB$44-DB49-150                                                                             )&lt;=0),"Birth-" &amp;DB48,""),"")
&amp;IFERROR(IF(AND((DB$44-DB49-150-Sheep!$R$355                                           )&gt;(DB$44-DC$44),(DB$44-DB49-150-Sheep!$R$355                                            )&lt;=0),"Wean-"&amp;DB48,""),"")
&amp;IFERROR(IF(AND((DB$44-DB49-150-Sheep!$R$356                                           )&gt;(DB$44-DC$44),(DB$44-DB49-150-Sheep!$R$356                                            )&lt;=0),"Alt1-"   &amp;DB48,""),"")
&amp;IFERROR(IF(AND((DB$44-DB49-150-Sheep!$R$357                                           )&gt;(DB$44-DC$44),(DB$44-DB49-150-Sheep!$R$357                                            )&lt;=0),"Alt2-"   &amp;DB48,""),"")</f>
        <v>Alt2-1</v>
      </c>
      <c r="DC50" s="267" t="str">
        <f xml:space="preserve">                    IF(AND((DC$44                                  -Sheep!$N$253                               )&gt;(DC$44-DD$44),(DC$44                                  -Sheep!$N$253                                )&lt;=0),"Born","")
&amp;                   IF(AND((DC$44-Sheep!$R$355-Sheep!$N$253                                )&gt;(DC$44-DD$44),(DC$44-Sheep!$R$355-Sheep!$N$253                                )&lt;=0),"WeanStd","")
&amp;                   IF(AND((DC$44-Sheep!$R$356-Sheep!$N$253                                )&gt;(DC$44-DD$44),(DC$44-Sheep!$R$356-Sheep!$N$253                                )&lt;=0),"WeanAlt1","")
&amp;                   IF(AND((DC$44-Sheep!$R$357-Sheep!$N$253                                )&gt;(DC$44-DD$44),(DC$44-Sheep!$R$357-Sheep!$N$253                                )&lt;=0),"WeanAlt2","")
&amp;IFERROR(IF(AND((DC$44-DC49                                                                                     )&gt;(DC$44-DD$44),(DC$44-DC49                                                                                     )&lt;=0),"Join-"    &amp;DC48,""),"")
&amp;IFERROR(IF(AND((DC$44-DC49-INDEX(Sheep!$V$362:$V$369,DC48,1))&gt;(DC$44-DD$44),(DC$44-DC49-INDEX(Sheep!$V$362:$V$369,DC48,1))&lt;=0),"Scan-"  &amp;DC48,""),"")
&amp;IFERROR(IF(AND((DC$44-DC49-150                                                                            )&gt;(DC$44-DD$44),(DC$44-DC49-150                                                                             )&lt;=0),"Birth-" &amp;DC48,""),"")
&amp;IFERROR(IF(AND((DC$44-DC49-150-Sheep!$R$355                                           )&gt;(DC$44-DD$44),(DC$44-DC49-150-Sheep!$R$355                                            )&lt;=0),"Wean-"&amp;DC48,""),"")
&amp;IFERROR(IF(AND((DC$44-DC49-150-Sheep!$R$356                                           )&gt;(DC$44-DD$44),(DC$44-DC49-150-Sheep!$R$356                                            )&lt;=0),"Alt1-"   &amp;DC48,""),"")
&amp;IFERROR(IF(AND((DC$44-DC49-150-Sheep!$R$357                                           )&gt;(DC$44-DD$44),(DC$44-DC49-150-Sheep!$R$357                                            )&lt;=0),"Alt2-"   &amp;DC48,""),"")</f>
        <v/>
      </c>
      <c r="DD50" s="267" t="str">
        <f xml:space="preserve">                    IF(AND((DD$44                                  -Sheep!$N$253                               )&gt;(DD$44-DE$44),(DD$44                                  -Sheep!$N$253                                )&lt;=0),"Born","")
&amp;                   IF(AND((DD$44-Sheep!$R$355-Sheep!$N$253                                )&gt;(DD$44-DE$44),(DD$44-Sheep!$R$355-Sheep!$N$253                                )&lt;=0),"WeanStd","")
&amp;                   IF(AND((DD$44-Sheep!$R$356-Sheep!$N$253                                )&gt;(DD$44-DE$44),(DD$44-Sheep!$R$356-Sheep!$N$253                                )&lt;=0),"WeanAlt1","")
&amp;                   IF(AND((DD$44-Sheep!$R$357-Sheep!$N$253                                )&gt;(DD$44-DE$44),(DD$44-Sheep!$R$357-Sheep!$N$253                                )&lt;=0),"WeanAlt2","")
&amp;IFERROR(IF(AND((DD$44-DD49                                                                                     )&gt;(DD$44-DE$44),(DD$44-DD49                                                                                     )&lt;=0),"Join-"    &amp;DD48,""),"")
&amp;IFERROR(IF(AND((DD$44-DD49-INDEX(Sheep!$V$362:$V$369,DD48,1))&gt;(DD$44-DE$44),(DD$44-DD49-INDEX(Sheep!$V$362:$V$369,DD48,1))&lt;=0),"Scan-"  &amp;DD48,""),"")
&amp;IFERROR(IF(AND((DD$44-DD49-150                                                                            )&gt;(DD$44-DE$44),(DD$44-DD49-150                                                                             )&lt;=0),"Birth-" &amp;DD48,""),"")
&amp;IFERROR(IF(AND((DD$44-DD49-150-Sheep!$R$355                                           )&gt;(DD$44-DE$44),(DD$44-DD49-150-Sheep!$R$355                                            )&lt;=0),"Wean-"&amp;DD48,""),"")
&amp;IFERROR(IF(AND((DD$44-DD49-150-Sheep!$R$356                                           )&gt;(DD$44-DE$44),(DD$44-DD49-150-Sheep!$R$356                                            )&lt;=0),"Alt1-"   &amp;DD48,""),"")
&amp;IFERROR(IF(AND((DD$44-DD49-150-Sheep!$R$357                                           )&gt;(DD$44-DE$44),(DD$44-DD49-150-Sheep!$R$357                                            )&lt;=0),"Alt2-"   &amp;DD48,""),"")</f>
        <v/>
      </c>
      <c r="DE50" s="267" t="str">
        <f xml:space="preserve">                    IF(AND((DE$44                                  -Sheep!$N$253                               )&gt;(DE$44-DF$44),(DE$44                                  -Sheep!$N$253                                )&lt;=0),"Born","")
&amp;                   IF(AND((DE$44-Sheep!$R$355-Sheep!$N$253                                )&gt;(DE$44-DF$44),(DE$44-Sheep!$R$355-Sheep!$N$253                                )&lt;=0),"WeanStd","")
&amp;                   IF(AND((DE$44-Sheep!$R$356-Sheep!$N$253                                )&gt;(DE$44-DF$44),(DE$44-Sheep!$R$356-Sheep!$N$253                                )&lt;=0),"WeanAlt1","")
&amp;                   IF(AND((DE$44-Sheep!$R$357-Sheep!$N$253                                )&gt;(DE$44-DF$44),(DE$44-Sheep!$R$357-Sheep!$N$253                                )&lt;=0),"WeanAlt2","")
&amp;IFERROR(IF(AND((DE$44-DE49                                                                                     )&gt;(DE$44-DF$44),(DE$44-DE49                                                                                     )&lt;=0),"Join-"    &amp;DE48,""),"")
&amp;IFERROR(IF(AND((DE$44-DE49-INDEX(Sheep!$V$362:$V$369,DE48,1))&gt;(DE$44-DF$44),(DE$44-DE49-INDEX(Sheep!$V$362:$V$369,DE48,1))&lt;=0),"Scan-"  &amp;DE48,""),"")
&amp;IFERROR(IF(AND((DE$44-DE49-150                                                                            )&gt;(DE$44-DF$44),(DE$44-DE49-150                                                                             )&lt;=0),"Birth-" &amp;DE48,""),"")
&amp;IFERROR(IF(AND((DE$44-DE49-150-Sheep!$R$355                                           )&gt;(DE$44-DF$44),(DE$44-DE49-150-Sheep!$R$355                                            )&lt;=0),"Wean-"&amp;DE48,""),"")
&amp;IFERROR(IF(AND((DE$44-DE49-150-Sheep!$R$356                                           )&gt;(DE$44-DF$44),(DE$44-DE49-150-Sheep!$R$356                                            )&lt;=0),"Alt1-"   &amp;DE48,""),"")
&amp;IFERROR(IF(AND((DE$44-DE49-150-Sheep!$R$357                                           )&gt;(DE$44-DF$44),(DE$44-DE49-150-Sheep!$R$357                                            )&lt;=0),"Alt2-"   &amp;DE48,""),"")</f>
        <v/>
      </c>
      <c r="DF50" s="267" t="str">
        <f xml:space="preserve">                    IF(AND((DF$44                                  -Sheep!$N$253                               )&gt;(DF$44-DG$44),(DF$44                                  -Sheep!$N$253                                )&lt;=0),"Born","")
&amp;                   IF(AND((DF$44-Sheep!$R$355-Sheep!$N$253                                )&gt;(DF$44-DG$44),(DF$44-Sheep!$R$355-Sheep!$N$253                                )&lt;=0),"WeanStd","")
&amp;                   IF(AND((DF$44-Sheep!$R$356-Sheep!$N$253                                )&gt;(DF$44-DG$44),(DF$44-Sheep!$R$356-Sheep!$N$253                                )&lt;=0),"WeanAlt1","")
&amp;                   IF(AND((DF$44-Sheep!$R$357-Sheep!$N$253                                )&gt;(DF$44-DG$44),(DF$44-Sheep!$R$357-Sheep!$N$253                                )&lt;=0),"WeanAlt2","")
&amp;IFERROR(IF(AND((DF$44-DF49                                                                                     )&gt;(DF$44-DG$44),(DF$44-DF49                                                                                     )&lt;=0),"Join-"    &amp;DF48,""),"")
&amp;IFERROR(IF(AND((DF$44-DF49-INDEX(Sheep!$V$362:$V$369,DF48,1))&gt;(DF$44-DG$44),(DF$44-DF49-INDEX(Sheep!$V$362:$V$369,DF48,1))&lt;=0),"Scan-"  &amp;DF48,""),"")
&amp;IFERROR(IF(AND((DF$44-DF49-150                                                                            )&gt;(DF$44-DG$44),(DF$44-DF49-150                                                                             )&lt;=0),"Birth-" &amp;DF48,""),"")
&amp;IFERROR(IF(AND((DF$44-DF49-150-Sheep!$R$355                                           )&gt;(DF$44-DG$44),(DF$44-DF49-150-Sheep!$R$355                                            )&lt;=0),"Wean-"&amp;DF48,""),"")
&amp;IFERROR(IF(AND((DF$44-DF49-150-Sheep!$R$356                                           )&gt;(DF$44-DG$44),(DF$44-DF49-150-Sheep!$R$356                                            )&lt;=0),"Alt1-"   &amp;DF48,""),"")
&amp;IFERROR(IF(AND((DF$44-DF49-150-Sheep!$R$357                                           )&gt;(DF$44-DG$44),(DF$44-DF49-150-Sheep!$R$357                                            )&lt;=0),"Alt2-"   &amp;DF48,""),"")</f>
        <v/>
      </c>
      <c r="DG50" s="267" t="str">
        <f xml:space="preserve">                    IF(AND((DG$44                                  -Sheep!$N$253                               )&gt;(DG$44-DH$44),(DG$44                                  -Sheep!$N$253                                )&lt;=0),"Born","")
&amp;                   IF(AND((DG$44-Sheep!$R$355-Sheep!$N$253                                )&gt;(DG$44-DH$44),(DG$44-Sheep!$R$355-Sheep!$N$253                                )&lt;=0),"WeanStd","")
&amp;                   IF(AND((DG$44-Sheep!$R$356-Sheep!$N$253                                )&gt;(DG$44-DH$44),(DG$44-Sheep!$R$356-Sheep!$N$253                                )&lt;=0),"WeanAlt1","")
&amp;                   IF(AND((DG$44-Sheep!$R$357-Sheep!$N$253                                )&gt;(DG$44-DH$44),(DG$44-Sheep!$R$357-Sheep!$N$253                                )&lt;=0),"WeanAlt2","")
&amp;IFERROR(IF(AND((DG$44-DG49                                                                                     )&gt;(DG$44-DH$44),(DG$44-DG49                                                                                     )&lt;=0),"Join-"    &amp;DG48,""),"")
&amp;IFERROR(IF(AND((DG$44-DG49-INDEX(Sheep!$V$362:$V$369,DG48,1))&gt;(DG$44-DH$44),(DG$44-DG49-INDEX(Sheep!$V$362:$V$369,DG48,1))&lt;=0),"Scan-"  &amp;DG48,""),"")
&amp;IFERROR(IF(AND((DG$44-DG49-150                                                                            )&gt;(DG$44-DH$44),(DG$44-DG49-150                                                                             )&lt;=0),"Birth-" &amp;DG48,""),"")
&amp;IFERROR(IF(AND((DG$44-DG49-150-Sheep!$R$355                                           )&gt;(DG$44-DH$44),(DG$44-DG49-150-Sheep!$R$355                                            )&lt;=0),"Wean-"&amp;DG48,""),"")
&amp;IFERROR(IF(AND((DG$44-DG49-150-Sheep!$R$356                                           )&gt;(DG$44-DH$44),(DG$44-DG49-150-Sheep!$R$356                                            )&lt;=0),"Alt1-"   &amp;DG48,""),"")
&amp;IFERROR(IF(AND((DG$44-DG49-150-Sheep!$R$357                                           )&gt;(DG$44-DH$44),(DG$44-DG49-150-Sheep!$R$357                                            )&lt;=0),"Alt2-"   &amp;DG48,""),"")</f>
        <v/>
      </c>
      <c r="DH50" s="267" t="str">
        <f xml:space="preserve">                    IF(AND((DH$44                                  -Sheep!$N$253                               )&gt;(DH$44-DI$44),(DH$44                                  -Sheep!$N$253                                )&lt;=0),"Born","")
&amp;                   IF(AND((DH$44-Sheep!$R$355-Sheep!$N$253                                )&gt;(DH$44-DI$44),(DH$44-Sheep!$R$355-Sheep!$N$253                                )&lt;=0),"WeanStd","")
&amp;                   IF(AND((DH$44-Sheep!$R$356-Sheep!$N$253                                )&gt;(DH$44-DI$44),(DH$44-Sheep!$R$356-Sheep!$N$253                                )&lt;=0),"WeanAlt1","")
&amp;                   IF(AND((DH$44-Sheep!$R$357-Sheep!$N$253                                )&gt;(DH$44-DI$44),(DH$44-Sheep!$R$357-Sheep!$N$253                                )&lt;=0),"WeanAlt2","")
&amp;IFERROR(IF(AND((DH$44-DH49                                                                                     )&gt;(DH$44-DI$44),(DH$44-DH49                                                                                     )&lt;=0),"Join-"    &amp;DH48,""),"")
&amp;IFERROR(IF(AND((DH$44-DH49-INDEX(Sheep!$V$362:$V$369,DH48,1))&gt;(DH$44-DI$44),(DH$44-DH49-INDEX(Sheep!$V$362:$V$369,DH48,1))&lt;=0),"Scan-"  &amp;DH48,""),"")
&amp;IFERROR(IF(AND((DH$44-DH49-150                                                                            )&gt;(DH$44-DI$44),(DH$44-DH49-150                                                                             )&lt;=0),"Birth-" &amp;DH48,""),"")
&amp;IFERROR(IF(AND((DH$44-DH49-150-Sheep!$R$355                                           )&gt;(DH$44-DI$44),(DH$44-DH49-150-Sheep!$R$355                                            )&lt;=0),"Wean-"&amp;DH48,""),"")
&amp;IFERROR(IF(AND((DH$44-DH49-150-Sheep!$R$356                                           )&gt;(DH$44-DI$44),(DH$44-DH49-150-Sheep!$R$356                                            )&lt;=0),"Alt1-"   &amp;DH48,""),"")
&amp;IFERROR(IF(AND((DH$44-DH49-150-Sheep!$R$357                                           )&gt;(DH$44-DI$44),(DH$44-DH49-150-Sheep!$R$357                                            )&lt;=0),"Alt2-"   &amp;DH48,""),"")</f>
        <v/>
      </c>
      <c r="DI50" s="267" t="str">
        <f xml:space="preserve">                    IF(AND((DI$44                                  -Sheep!$N$253                               )&gt;(DI$44-DJ$44),(DI$44                                  -Sheep!$N$253                                )&lt;=0),"Born","")
&amp;                   IF(AND((DI$44-Sheep!$R$355-Sheep!$N$253                                )&gt;(DI$44-DJ$44),(DI$44-Sheep!$R$355-Sheep!$N$253                                )&lt;=0),"WeanStd","")
&amp;                   IF(AND((DI$44-Sheep!$R$356-Sheep!$N$253                                )&gt;(DI$44-DJ$44),(DI$44-Sheep!$R$356-Sheep!$N$253                                )&lt;=0),"WeanAlt1","")
&amp;                   IF(AND((DI$44-Sheep!$R$357-Sheep!$N$253                                )&gt;(DI$44-DJ$44),(DI$44-Sheep!$R$357-Sheep!$N$253                                )&lt;=0),"WeanAlt2","")
&amp;IFERROR(IF(AND((DI$44-DI49                                                                                     )&gt;(DI$44-DJ$44),(DI$44-DI49                                                                                     )&lt;=0),"Join-"    &amp;DI48,""),"")
&amp;IFERROR(IF(AND((DI$44-DI49-INDEX(Sheep!$V$362:$V$369,DI48,1))&gt;(DI$44-DJ$44),(DI$44-DI49-INDEX(Sheep!$V$362:$V$369,DI48,1))&lt;=0),"Scan-"  &amp;DI48,""),"")
&amp;IFERROR(IF(AND((DI$44-DI49-150                                                                            )&gt;(DI$44-DJ$44),(DI$44-DI49-150                                                                             )&lt;=0),"Birth-" &amp;DI48,""),"")
&amp;IFERROR(IF(AND((DI$44-DI49-150-Sheep!$R$355                                           )&gt;(DI$44-DJ$44),(DI$44-DI49-150-Sheep!$R$355                                            )&lt;=0),"Wean-"&amp;DI48,""),"")
&amp;IFERROR(IF(AND((DI$44-DI49-150-Sheep!$R$356                                           )&gt;(DI$44-DJ$44),(DI$44-DI49-150-Sheep!$R$356                                            )&lt;=0),"Alt1-"   &amp;DI48,""),"")
&amp;IFERROR(IF(AND((DI$44-DI49-150-Sheep!$R$357                                           )&gt;(DI$44-DJ$44),(DI$44-DI49-150-Sheep!$R$357                                            )&lt;=0),"Alt2-"   &amp;DI48,""),"")</f>
        <v/>
      </c>
      <c r="DJ50" s="267" t="str">
        <f xml:space="preserve">                    IF(AND((DJ$44                                  -Sheep!$N$253                               )&gt;(DJ$44-DK$44),(DJ$44                                  -Sheep!$N$253                                )&lt;=0),"Born","")
&amp;                   IF(AND((DJ$44-Sheep!$R$355-Sheep!$N$253                                )&gt;(DJ$44-DK$44),(DJ$44-Sheep!$R$355-Sheep!$N$253                                )&lt;=0),"WeanStd","")
&amp;                   IF(AND((DJ$44-Sheep!$R$356-Sheep!$N$253                                )&gt;(DJ$44-DK$44),(DJ$44-Sheep!$R$356-Sheep!$N$253                                )&lt;=0),"WeanAlt1","")
&amp;                   IF(AND((DJ$44-Sheep!$R$357-Sheep!$N$253                                )&gt;(DJ$44-DK$44),(DJ$44-Sheep!$R$357-Sheep!$N$253                                )&lt;=0),"WeanAlt2","")
&amp;IFERROR(IF(AND((DJ$44-DJ49                                                                                     )&gt;(DJ$44-DK$44),(DJ$44-DJ49                                                                                     )&lt;=0),"Join-"    &amp;DJ48,""),"")
&amp;IFERROR(IF(AND((DJ$44-DJ49-INDEX(Sheep!$V$362:$V$369,DJ48,1))&gt;(DJ$44-DK$44),(DJ$44-DJ49-INDEX(Sheep!$V$362:$V$369,DJ48,1))&lt;=0),"Scan-"  &amp;DJ48,""),"")
&amp;IFERROR(IF(AND((DJ$44-DJ49-150                                                                            )&gt;(DJ$44-DK$44),(DJ$44-DJ49-150                                                                             )&lt;=0),"Birth-" &amp;DJ48,""),"")
&amp;IFERROR(IF(AND((DJ$44-DJ49-150-Sheep!$R$355                                           )&gt;(DJ$44-DK$44),(DJ$44-DJ49-150-Sheep!$R$355                                            )&lt;=0),"Wean-"&amp;DJ48,""),"")
&amp;IFERROR(IF(AND((DJ$44-DJ49-150-Sheep!$R$356                                           )&gt;(DJ$44-DK$44),(DJ$44-DJ49-150-Sheep!$R$356                                            )&lt;=0),"Alt1-"   &amp;DJ48,""),"")
&amp;IFERROR(IF(AND((DJ$44-DJ49-150-Sheep!$R$357                                           )&gt;(DJ$44-DK$44),(DJ$44-DJ49-150-Sheep!$R$357                                            )&lt;=0),"Alt2-"   &amp;DJ48,""),"")</f>
        <v/>
      </c>
      <c r="DK50" s="267" t="str">
        <f xml:space="preserve">                    IF(AND((DK$44                                  -Sheep!$N$253                               )&gt;(DK$44-DL$44),(DK$44                                  -Sheep!$N$253                                )&lt;=0),"Born","")
&amp;                   IF(AND((DK$44-Sheep!$R$355-Sheep!$N$253                                )&gt;(DK$44-DL$44),(DK$44-Sheep!$R$355-Sheep!$N$253                                )&lt;=0),"WeanStd","")
&amp;                   IF(AND((DK$44-Sheep!$R$356-Sheep!$N$253                                )&gt;(DK$44-DL$44),(DK$44-Sheep!$R$356-Sheep!$N$253                                )&lt;=0),"WeanAlt1","")
&amp;                   IF(AND((DK$44-Sheep!$R$357-Sheep!$N$253                                )&gt;(DK$44-DL$44),(DK$44-Sheep!$R$357-Sheep!$N$253                                )&lt;=0),"WeanAlt2","")
&amp;IFERROR(IF(AND((DK$44-DK49                                                                                     )&gt;(DK$44-DL$44),(DK$44-DK49                                                                                     )&lt;=0),"Join-"    &amp;DK48,""),"")
&amp;IFERROR(IF(AND((DK$44-DK49-INDEX(Sheep!$V$362:$V$369,DK48,1))&gt;(DK$44-DL$44),(DK$44-DK49-INDEX(Sheep!$V$362:$V$369,DK48,1))&lt;=0),"Scan-"  &amp;DK48,""),"")
&amp;IFERROR(IF(AND((DK$44-DK49-150                                                                            )&gt;(DK$44-DL$44),(DK$44-DK49-150                                                                             )&lt;=0),"Birth-" &amp;DK48,""),"")
&amp;IFERROR(IF(AND((DK$44-DK49-150-Sheep!$R$355                                           )&gt;(DK$44-DL$44),(DK$44-DK49-150-Sheep!$R$355                                            )&lt;=0),"Wean-"&amp;DK48,""),"")
&amp;IFERROR(IF(AND((DK$44-DK49-150-Sheep!$R$356                                           )&gt;(DK$44-DL$44),(DK$44-DK49-150-Sheep!$R$356                                            )&lt;=0),"Alt1-"   &amp;DK48,""),"")
&amp;IFERROR(IF(AND((DK$44-DK49-150-Sheep!$R$357                                           )&gt;(DK$44-DL$44),(DK$44-DK49-150-Sheep!$R$357                                            )&lt;=0),"Alt2-"   &amp;DK48,""),"")</f>
        <v>Join-2</v>
      </c>
      <c r="DL50" s="267" t="str">
        <f xml:space="preserve">                    IF(AND((DL$44                                  -Sheep!$N$253                               )&gt;(DL$44-DM$44),(DL$44                                  -Sheep!$N$253                                )&lt;=0),"Born","")
&amp;                   IF(AND((DL$44-Sheep!$R$355-Sheep!$N$253                                )&gt;(DL$44-DM$44),(DL$44-Sheep!$R$355-Sheep!$N$253                                )&lt;=0),"WeanStd","")
&amp;                   IF(AND((DL$44-Sheep!$R$356-Sheep!$N$253                                )&gt;(DL$44-DM$44),(DL$44-Sheep!$R$356-Sheep!$N$253                                )&lt;=0),"WeanAlt1","")
&amp;                   IF(AND((DL$44-Sheep!$R$357-Sheep!$N$253                                )&gt;(DL$44-DM$44),(DL$44-Sheep!$R$357-Sheep!$N$253                                )&lt;=0),"WeanAlt2","")
&amp;IFERROR(IF(AND((DL$44-DL49                                                                                     )&gt;(DL$44-DM$44),(DL$44-DL49                                                                                     )&lt;=0),"Join-"    &amp;DL48,""),"")
&amp;IFERROR(IF(AND((DL$44-DL49-INDEX(Sheep!$V$362:$V$369,DL48,1))&gt;(DL$44-DM$44),(DL$44-DL49-INDEX(Sheep!$V$362:$V$369,DL48,1))&lt;=0),"Scan-"  &amp;DL48,""),"")
&amp;IFERROR(IF(AND((DL$44-DL49-150                                                                            )&gt;(DL$44-DM$44),(DL$44-DL49-150                                                                             )&lt;=0),"Birth-" &amp;DL48,""),"")
&amp;IFERROR(IF(AND((DL$44-DL49-150-Sheep!$R$355                                           )&gt;(DL$44-DM$44),(DL$44-DL49-150-Sheep!$R$355                                            )&lt;=0),"Wean-"&amp;DL48,""),"")
&amp;IFERROR(IF(AND((DL$44-DL49-150-Sheep!$R$356                                           )&gt;(DL$44-DM$44),(DL$44-DL49-150-Sheep!$R$356                                            )&lt;=0),"Alt1-"   &amp;DL48,""),"")
&amp;IFERROR(IF(AND((DL$44-DL49-150-Sheep!$R$357                                           )&gt;(DL$44-DM$44),(DL$44-DL49-150-Sheep!$R$357                                            )&lt;=0),"Alt2-"   &amp;DL48,""),"")</f>
        <v/>
      </c>
      <c r="DM50" s="267" t="str">
        <f xml:space="preserve">                    IF(AND((DM$44                                  -Sheep!$N$253                               )&gt;(DM$44-DN$44),(DM$44                                  -Sheep!$N$253                                )&lt;=0),"Born","")
&amp;                   IF(AND((DM$44-Sheep!$R$355-Sheep!$N$253                                )&gt;(DM$44-DN$44),(DM$44-Sheep!$R$355-Sheep!$N$253                                )&lt;=0),"WeanStd","")
&amp;                   IF(AND((DM$44-Sheep!$R$356-Sheep!$N$253                                )&gt;(DM$44-DN$44),(DM$44-Sheep!$R$356-Sheep!$N$253                                )&lt;=0),"WeanAlt1","")
&amp;                   IF(AND((DM$44-Sheep!$R$357-Sheep!$N$253                                )&gt;(DM$44-DN$44),(DM$44-Sheep!$R$357-Sheep!$N$253                                )&lt;=0),"WeanAlt2","")
&amp;IFERROR(IF(AND((DM$44-DM49                                                                                     )&gt;(DM$44-DN$44),(DM$44-DM49                                                                                     )&lt;=0),"Join-"    &amp;DM48,""),"")
&amp;IFERROR(IF(AND((DM$44-DM49-INDEX(Sheep!$V$362:$V$369,DM48,1))&gt;(DM$44-DN$44),(DM$44-DM49-INDEX(Sheep!$V$362:$V$369,DM48,1))&lt;=0),"Scan-"  &amp;DM48,""),"")
&amp;IFERROR(IF(AND((DM$44-DM49-150                                                                            )&gt;(DM$44-DN$44),(DM$44-DM49-150                                                                             )&lt;=0),"Birth-" &amp;DM48,""),"")
&amp;IFERROR(IF(AND((DM$44-DM49-150-Sheep!$R$355                                           )&gt;(DM$44-DN$44),(DM$44-DM49-150-Sheep!$R$355                                            )&lt;=0),"Wean-"&amp;DM48,""),"")
&amp;IFERROR(IF(AND((DM$44-DM49-150-Sheep!$R$356                                           )&gt;(DM$44-DN$44),(DM$44-DM49-150-Sheep!$R$356                                            )&lt;=0),"Alt1-"   &amp;DM48,""),"")
&amp;IFERROR(IF(AND((DM$44-DM49-150-Sheep!$R$357                                           )&gt;(DM$44-DN$44),(DM$44-DM49-150-Sheep!$R$357                                            )&lt;=0),"Alt2-"   &amp;DM48,""),"")</f>
        <v/>
      </c>
      <c r="DN50" s="267" t="str">
        <f xml:space="preserve">                    IF(AND((DN$44                                  -Sheep!$N$253                               )&gt;(DN$44-DO$44),(DN$44                                  -Sheep!$N$253                                )&lt;=0),"Born","")
&amp;                   IF(AND((DN$44-Sheep!$R$355-Sheep!$N$253                                )&gt;(DN$44-DO$44),(DN$44-Sheep!$R$355-Sheep!$N$253                                )&lt;=0),"WeanStd","")
&amp;                   IF(AND((DN$44-Sheep!$R$356-Sheep!$N$253                                )&gt;(DN$44-DO$44),(DN$44-Sheep!$R$356-Sheep!$N$253                                )&lt;=0),"WeanAlt1","")
&amp;                   IF(AND((DN$44-Sheep!$R$357-Sheep!$N$253                                )&gt;(DN$44-DO$44),(DN$44-Sheep!$R$357-Sheep!$N$253                                )&lt;=0),"WeanAlt2","")
&amp;IFERROR(IF(AND((DN$44-DN49                                                                                     )&gt;(DN$44-DO$44),(DN$44-DN49                                                                                     )&lt;=0),"Join-"    &amp;DN48,""),"")
&amp;IFERROR(IF(AND((DN$44-DN49-INDEX(Sheep!$V$362:$V$369,DN48,1))&gt;(DN$44-DO$44),(DN$44-DN49-INDEX(Sheep!$V$362:$V$369,DN48,1))&lt;=0),"Scan-"  &amp;DN48,""),"")
&amp;IFERROR(IF(AND((DN$44-DN49-150                                                                            )&gt;(DN$44-DO$44),(DN$44-DN49-150                                                                             )&lt;=0),"Birth-" &amp;DN48,""),"")
&amp;IFERROR(IF(AND((DN$44-DN49-150-Sheep!$R$355                                           )&gt;(DN$44-DO$44),(DN$44-DN49-150-Sheep!$R$355                                            )&lt;=0),"Wean-"&amp;DN48,""),"")
&amp;IFERROR(IF(AND((DN$44-DN49-150-Sheep!$R$356                                           )&gt;(DN$44-DO$44),(DN$44-DN49-150-Sheep!$R$356                                            )&lt;=0),"Alt1-"   &amp;DN48,""),"")
&amp;IFERROR(IF(AND((DN$44-DN49-150-Sheep!$R$357                                           )&gt;(DN$44-DO$44),(DN$44-DN49-150-Sheep!$R$357                                            )&lt;=0),"Alt2-"   &amp;DN48,""),"")</f>
        <v/>
      </c>
      <c r="DO50" s="267" t="str">
        <f xml:space="preserve">                    IF(AND((DO$44                                  -Sheep!$N$253                               )&gt;(DO$44-DP$44),(DO$44                                  -Sheep!$N$253                                )&lt;=0),"Born","")
&amp;                   IF(AND((DO$44-Sheep!$R$355-Sheep!$N$253                                )&gt;(DO$44-DP$44),(DO$44-Sheep!$R$355-Sheep!$N$253                                )&lt;=0),"WeanStd","")
&amp;                   IF(AND((DO$44-Sheep!$R$356-Sheep!$N$253                                )&gt;(DO$44-DP$44),(DO$44-Sheep!$R$356-Sheep!$N$253                                )&lt;=0),"WeanAlt1","")
&amp;                   IF(AND((DO$44-Sheep!$R$357-Sheep!$N$253                                )&gt;(DO$44-DP$44),(DO$44-Sheep!$R$357-Sheep!$N$253                                )&lt;=0),"WeanAlt2","")
&amp;IFERROR(IF(AND((DO$44-DO49                                                                                     )&gt;(DO$44-DP$44),(DO$44-DO49                                                                                     )&lt;=0),"Join-"    &amp;DO48,""),"")
&amp;IFERROR(IF(AND((DO$44-DO49-INDEX(Sheep!$V$362:$V$369,DO48,1))&gt;(DO$44-DP$44),(DO$44-DO49-INDEX(Sheep!$V$362:$V$369,DO48,1))&lt;=0),"Scan-"  &amp;DO48,""),"")
&amp;IFERROR(IF(AND((DO$44-DO49-150                                                                            )&gt;(DO$44-DP$44),(DO$44-DO49-150                                                                             )&lt;=0),"Birth-" &amp;DO48,""),"")
&amp;IFERROR(IF(AND((DO$44-DO49-150-Sheep!$R$355                                           )&gt;(DO$44-DP$44),(DO$44-DO49-150-Sheep!$R$355                                            )&lt;=0),"Wean-"&amp;DO48,""),"")
&amp;IFERROR(IF(AND((DO$44-DO49-150-Sheep!$R$356                                           )&gt;(DO$44-DP$44),(DO$44-DO49-150-Sheep!$R$356                                            )&lt;=0),"Alt1-"   &amp;DO48,""),"")
&amp;IFERROR(IF(AND((DO$44-DO49-150-Sheep!$R$357                                           )&gt;(DO$44-DP$44),(DO$44-DO49-150-Sheep!$R$357                                            )&lt;=0),"Alt2-"   &amp;DO48,""),"")</f>
        <v/>
      </c>
      <c r="DP50" s="267" t="str">
        <f xml:space="preserve">                    IF(AND((DP$44                                  -Sheep!$N$253                               )&gt;(DP$44-DQ$44),(DP$44                                  -Sheep!$N$253                                )&lt;=0),"Born","")
&amp;                   IF(AND((DP$44-Sheep!$R$355-Sheep!$N$253                                )&gt;(DP$44-DQ$44),(DP$44-Sheep!$R$355-Sheep!$N$253                                )&lt;=0),"WeanStd","")
&amp;                   IF(AND((DP$44-Sheep!$R$356-Sheep!$N$253                                )&gt;(DP$44-DQ$44),(DP$44-Sheep!$R$356-Sheep!$N$253                                )&lt;=0),"WeanAlt1","")
&amp;                   IF(AND((DP$44-Sheep!$R$357-Sheep!$N$253                                )&gt;(DP$44-DQ$44),(DP$44-Sheep!$R$357-Sheep!$N$253                                )&lt;=0),"WeanAlt2","")
&amp;IFERROR(IF(AND((DP$44-DP49                                                                                     )&gt;(DP$44-DQ$44),(DP$44-DP49                                                                                     )&lt;=0),"Join-"    &amp;DP48,""),"")
&amp;IFERROR(IF(AND((DP$44-DP49-INDEX(Sheep!$V$362:$V$369,DP48,1))&gt;(DP$44-DQ$44),(DP$44-DP49-INDEX(Sheep!$V$362:$V$369,DP48,1))&lt;=0),"Scan-"  &amp;DP48,""),"")
&amp;IFERROR(IF(AND((DP$44-DP49-150                                                                            )&gt;(DP$44-DQ$44),(DP$44-DP49-150                                                                             )&lt;=0),"Birth-" &amp;DP48,""),"")
&amp;IFERROR(IF(AND((DP$44-DP49-150-Sheep!$R$355                                           )&gt;(DP$44-DQ$44),(DP$44-DP49-150-Sheep!$R$355                                            )&lt;=0),"Wean-"&amp;DP48,""),"")
&amp;IFERROR(IF(AND((DP$44-DP49-150-Sheep!$R$356                                           )&gt;(DP$44-DQ$44),(DP$44-DP49-150-Sheep!$R$356                                            )&lt;=0),"Alt1-"   &amp;DP48,""),"")
&amp;IFERROR(IF(AND((DP$44-DP49-150-Sheep!$R$357                                           )&gt;(DP$44-DQ$44),(DP$44-DP49-150-Sheep!$R$357                                            )&lt;=0),"Alt2-"   &amp;DP48,""),"")</f>
        <v/>
      </c>
      <c r="DQ50" s="267" t="str">
        <f xml:space="preserve">                    IF(AND((DQ$44                                  -Sheep!$N$253                               )&gt;(DQ$44-DR$44),(DQ$44                                  -Sheep!$N$253                                )&lt;=0),"Born","")
&amp;                   IF(AND((DQ$44-Sheep!$R$355-Sheep!$N$253                                )&gt;(DQ$44-DR$44),(DQ$44-Sheep!$R$355-Sheep!$N$253                                )&lt;=0),"WeanStd","")
&amp;                   IF(AND((DQ$44-Sheep!$R$356-Sheep!$N$253                                )&gt;(DQ$44-DR$44),(DQ$44-Sheep!$R$356-Sheep!$N$253                                )&lt;=0),"WeanAlt1","")
&amp;                   IF(AND((DQ$44-Sheep!$R$357-Sheep!$N$253                                )&gt;(DQ$44-DR$44),(DQ$44-Sheep!$R$357-Sheep!$N$253                                )&lt;=0),"WeanAlt2","")
&amp;IFERROR(IF(AND((DQ$44-DQ49                                                                                     )&gt;(DQ$44-DR$44),(DQ$44-DQ49                                                                                     )&lt;=0),"Join-"    &amp;DQ48,""),"")
&amp;IFERROR(IF(AND((DQ$44-DQ49-INDEX(Sheep!$V$362:$V$369,DQ48,1))&gt;(DQ$44-DR$44),(DQ$44-DQ49-INDEX(Sheep!$V$362:$V$369,DQ48,1))&lt;=0),"Scan-"  &amp;DQ48,""),"")
&amp;IFERROR(IF(AND((DQ$44-DQ49-150                                                                            )&gt;(DQ$44-DR$44),(DQ$44-DQ49-150                                                                             )&lt;=0),"Birth-" &amp;DQ48,""),"")
&amp;IFERROR(IF(AND((DQ$44-DQ49-150-Sheep!$R$355                                           )&gt;(DQ$44-DR$44),(DQ$44-DQ49-150-Sheep!$R$355                                            )&lt;=0),"Wean-"&amp;DQ48,""),"")
&amp;IFERROR(IF(AND((DQ$44-DQ49-150-Sheep!$R$356                                           )&gt;(DQ$44-DR$44),(DQ$44-DQ49-150-Sheep!$R$356                                            )&lt;=0),"Alt1-"   &amp;DQ48,""),"")
&amp;IFERROR(IF(AND((DQ$44-DQ49-150-Sheep!$R$357                                           )&gt;(DQ$44-DR$44),(DQ$44-DQ49-150-Sheep!$R$357                                            )&lt;=0),"Alt2-"   &amp;DQ48,""),"")</f>
        <v/>
      </c>
      <c r="DR50" s="267" t="str">
        <f xml:space="preserve">                    IF(AND((DR$44                                  -Sheep!$N$253                               )&gt;(DR$44-DS$44),(DR$44                                  -Sheep!$N$253                                )&lt;=0),"Born","")
&amp;                   IF(AND((DR$44-Sheep!$R$355-Sheep!$N$253                                )&gt;(DR$44-DS$44),(DR$44-Sheep!$R$355-Sheep!$N$253                                )&lt;=0),"WeanStd","")
&amp;                   IF(AND((DR$44-Sheep!$R$356-Sheep!$N$253                                )&gt;(DR$44-DS$44),(DR$44-Sheep!$R$356-Sheep!$N$253                                )&lt;=0),"WeanAlt1","")
&amp;                   IF(AND((DR$44-Sheep!$R$357-Sheep!$N$253                                )&gt;(DR$44-DS$44),(DR$44-Sheep!$R$357-Sheep!$N$253                                )&lt;=0),"WeanAlt2","")
&amp;IFERROR(IF(AND((DR$44-DR49                                                                                     )&gt;(DR$44-DS$44),(DR$44-DR49                                                                                     )&lt;=0),"Join-"    &amp;DR48,""),"")
&amp;IFERROR(IF(AND((DR$44-DR49-INDEX(Sheep!$V$362:$V$369,DR48,1))&gt;(DR$44-DS$44),(DR$44-DR49-INDEX(Sheep!$V$362:$V$369,DR48,1))&lt;=0),"Scan-"  &amp;DR48,""),"")
&amp;IFERROR(IF(AND((DR$44-DR49-150                                                                            )&gt;(DR$44-DS$44),(DR$44-DR49-150                                                                             )&lt;=0),"Birth-" &amp;DR48,""),"")
&amp;IFERROR(IF(AND((DR$44-DR49-150-Sheep!$R$355                                           )&gt;(DR$44-DS$44),(DR$44-DR49-150-Sheep!$R$355                                            )&lt;=0),"Wean-"&amp;DR48,""),"")
&amp;IFERROR(IF(AND((DR$44-DR49-150-Sheep!$R$356                                           )&gt;(DR$44-DS$44),(DR$44-DR49-150-Sheep!$R$356                                            )&lt;=0),"Alt1-"   &amp;DR48,""),"")
&amp;IFERROR(IF(AND((DR$44-DR49-150-Sheep!$R$357                                           )&gt;(DR$44-DS$44),(DR$44-DR49-150-Sheep!$R$357                                            )&lt;=0),"Alt2-"   &amp;DR48,""),"")</f>
        <v/>
      </c>
      <c r="DS50" s="267" t="str">
        <f xml:space="preserve">                    IF(AND((DS$44                                  -Sheep!$N$253                               )&gt;(DS$44-DT$44),(DS$44                                  -Sheep!$N$253                                )&lt;=0),"Born","")
&amp;                   IF(AND((DS$44-Sheep!$R$355-Sheep!$N$253                                )&gt;(DS$44-DT$44),(DS$44-Sheep!$R$355-Sheep!$N$253                                )&lt;=0),"WeanStd","")
&amp;                   IF(AND((DS$44-Sheep!$R$356-Sheep!$N$253                                )&gt;(DS$44-DT$44),(DS$44-Sheep!$R$356-Sheep!$N$253                                )&lt;=0),"WeanAlt1","")
&amp;                   IF(AND((DS$44-Sheep!$R$357-Sheep!$N$253                                )&gt;(DS$44-DT$44),(DS$44-Sheep!$R$357-Sheep!$N$253                                )&lt;=0),"WeanAlt2","")
&amp;IFERROR(IF(AND((DS$44-DS49                                                                                     )&gt;(DS$44-DT$44),(DS$44-DS49                                                                                     )&lt;=0),"Join-"    &amp;DS48,""),"")
&amp;IFERROR(IF(AND((DS$44-DS49-INDEX(Sheep!$V$362:$V$369,DS48,1))&gt;(DS$44-DT$44),(DS$44-DS49-INDEX(Sheep!$V$362:$V$369,DS48,1))&lt;=0),"Scan-"  &amp;DS48,""),"")
&amp;IFERROR(IF(AND((DS$44-DS49-150                                                                            )&gt;(DS$44-DT$44),(DS$44-DS49-150                                                                             )&lt;=0),"Birth-" &amp;DS48,""),"")
&amp;IFERROR(IF(AND((DS$44-DS49-150-Sheep!$R$355                                           )&gt;(DS$44-DT$44),(DS$44-DS49-150-Sheep!$R$355                                            )&lt;=0),"Wean-"&amp;DS48,""),"")
&amp;IFERROR(IF(AND((DS$44-DS49-150-Sheep!$R$356                                           )&gt;(DS$44-DT$44),(DS$44-DS49-150-Sheep!$R$356                                            )&lt;=0),"Alt1-"   &amp;DS48,""),"")
&amp;IFERROR(IF(AND((DS$44-DS49-150-Sheep!$R$357                                           )&gt;(DS$44-DT$44),(DS$44-DS49-150-Sheep!$R$357                                            )&lt;=0),"Alt2-"   &amp;DS48,""),"")</f>
        <v/>
      </c>
      <c r="DT50" s="267" t="str">
        <f xml:space="preserve">                    IF(AND((DT$44                                  -Sheep!$N$253                               )&gt;(DT$44-DU$44),(DT$44                                  -Sheep!$N$253                                )&lt;=0),"Born","")
&amp;                   IF(AND((DT$44-Sheep!$R$355-Sheep!$N$253                                )&gt;(DT$44-DU$44),(DT$44-Sheep!$R$355-Sheep!$N$253                                )&lt;=0),"WeanStd","")
&amp;                   IF(AND((DT$44-Sheep!$R$356-Sheep!$N$253                                )&gt;(DT$44-DU$44),(DT$44-Sheep!$R$356-Sheep!$N$253                                )&lt;=0),"WeanAlt1","")
&amp;                   IF(AND((DT$44-Sheep!$R$357-Sheep!$N$253                                )&gt;(DT$44-DU$44),(DT$44-Sheep!$R$357-Sheep!$N$253                                )&lt;=0),"WeanAlt2","")
&amp;IFERROR(IF(AND((DT$44-DT49                                                                                     )&gt;(DT$44-DU$44),(DT$44-DT49                                                                                     )&lt;=0),"Join-"    &amp;DT48,""),"")
&amp;IFERROR(IF(AND((DT$44-DT49-INDEX(Sheep!$V$362:$V$369,DT48,1))&gt;(DT$44-DU$44),(DT$44-DT49-INDEX(Sheep!$V$362:$V$369,DT48,1))&lt;=0),"Scan-"  &amp;DT48,""),"")
&amp;IFERROR(IF(AND((DT$44-DT49-150                                                                            )&gt;(DT$44-DU$44),(DT$44-DT49-150                                                                             )&lt;=0),"Birth-" &amp;DT48,""),"")
&amp;IFERROR(IF(AND((DT$44-DT49-150-Sheep!$R$355                                           )&gt;(DT$44-DU$44),(DT$44-DT49-150-Sheep!$R$355                                            )&lt;=0),"Wean-"&amp;DT48,""),"")
&amp;IFERROR(IF(AND((DT$44-DT49-150-Sheep!$R$356                                           )&gt;(DT$44-DU$44),(DT$44-DT49-150-Sheep!$R$356                                            )&lt;=0),"Alt1-"   &amp;DT48,""),"")
&amp;IFERROR(IF(AND((DT$44-DT49-150-Sheep!$R$357                                           )&gt;(DT$44-DU$44),(DT$44-DT49-150-Sheep!$R$357                                            )&lt;=0),"Alt2-"   &amp;DT48,""),"")</f>
        <v/>
      </c>
      <c r="DU50" s="267" t="str">
        <f xml:space="preserve">                    IF(AND((DU$44                                  -Sheep!$N$253                               )&gt;(DU$44-DV$44),(DU$44                                  -Sheep!$N$253                                )&lt;=0),"Born","")
&amp;                   IF(AND((DU$44-Sheep!$R$355-Sheep!$N$253                                )&gt;(DU$44-DV$44),(DU$44-Sheep!$R$355-Sheep!$N$253                                )&lt;=0),"WeanStd","")
&amp;                   IF(AND((DU$44-Sheep!$R$356-Sheep!$N$253                                )&gt;(DU$44-DV$44),(DU$44-Sheep!$R$356-Sheep!$N$253                                )&lt;=0),"WeanAlt1","")
&amp;                   IF(AND((DU$44-Sheep!$R$357-Sheep!$N$253                                )&gt;(DU$44-DV$44),(DU$44-Sheep!$R$357-Sheep!$N$253                                )&lt;=0),"WeanAlt2","")
&amp;IFERROR(IF(AND((DU$44-DU49                                                                                     )&gt;(DU$44-DV$44),(DU$44-DU49                                                                                     )&lt;=0),"Join-"    &amp;DU48,""),"")
&amp;IFERROR(IF(AND((DU$44-DU49-INDEX(Sheep!$V$362:$V$369,DU48,1))&gt;(DU$44-DV$44),(DU$44-DU49-INDEX(Sheep!$V$362:$V$369,DU48,1))&lt;=0),"Scan-"  &amp;DU48,""),"")
&amp;IFERROR(IF(AND((DU$44-DU49-150                                                                            )&gt;(DU$44-DV$44),(DU$44-DU49-150                                                                             )&lt;=0),"Birth-" &amp;DU48,""),"")
&amp;IFERROR(IF(AND((DU$44-DU49-150-Sheep!$R$355                                           )&gt;(DU$44-DV$44),(DU$44-DU49-150-Sheep!$R$355                                            )&lt;=0),"Wean-"&amp;DU48,""),"")
&amp;IFERROR(IF(AND((DU$44-DU49-150-Sheep!$R$356                                           )&gt;(DU$44-DV$44),(DU$44-DU49-150-Sheep!$R$356                                            )&lt;=0),"Alt1-"   &amp;DU48,""),"")
&amp;IFERROR(IF(AND((DU$44-DU49-150-Sheep!$R$357                                           )&gt;(DU$44-DV$44),(DU$44-DU49-150-Sheep!$R$357                                            )&lt;=0),"Alt2-"   &amp;DU48,""),"")</f>
        <v>Scan-2</v>
      </c>
      <c r="DV50" s="267" t="str">
        <f xml:space="preserve">                    IF(AND((DV$44                                  -Sheep!$N$253                               )&gt;(DV$44-DW$44),(DV$44                                  -Sheep!$N$253                                )&lt;=0),"Born","")
&amp;                   IF(AND((DV$44-Sheep!$R$355-Sheep!$N$253                                )&gt;(DV$44-DW$44),(DV$44-Sheep!$R$355-Sheep!$N$253                                )&lt;=0),"WeanStd","")
&amp;                   IF(AND((DV$44-Sheep!$R$356-Sheep!$N$253                                )&gt;(DV$44-DW$44),(DV$44-Sheep!$R$356-Sheep!$N$253                                )&lt;=0),"WeanAlt1","")
&amp;                   IF(AND((DV$44-Sheep!$R$357-Sheep!$N$253                                )&gt;(DV$44-DW$44),(DV$44-Sheep!$R$357-Sheep!$N$253                                )&lt;=0),"WeanAlt2","")
&amp;IFERROR(IF(AND((DV$44-DV49                                                                                     )&gt;(DV$44-DW$44),(DV$44-DV49                                                                                     )&lt;=0),"Join-"    &amp;DV48,""),"")
&amp;IFERROR(IF(AND((DV$44-DV49-INDEX(Sheep!$V$362:$V$369,DV48,1))&gt;(DV$44-DW$44),(DV$44-DV49-INDEX(Sheep!$V$362:$V$369,DV48,1))&lt;=0),"Scan-"  &amp;DV48,""),"")
&amp;IFERROR(IF(AND((DV$44-DV49-150                                                                            )&gt;(DV$44-DW$44),(DV$44-DV49-150                                                                             )&lt;=0),"Birth-" &amp;DV48,""),"")
&amp;IFERROR(IF(AND((DV$44-DV49-150-Sheep!$R$355                                           )&gt;(DV$44-DW$44),(DV$44-DV49-150-Sheep!$R$355                                            )&lt;=0),"Wean-"&amp;DV48,""),"")
&amp;IFERROR(IF(AND((DV$44-DV49-150-Sheep!$R$356                                           )&gt;(DV$44-DW$44),(DV$44-DV49-150-Sheep!$R$356                                            )&lt;=0),"Alt1-"   &amp;DV48,""),"")
&amp;IFERROR(IF(AND((DV$44-DV49-150-Sheep!$R$357                                           )&gt;(DV$44-DW$44),(DV$44-DV49-150-Sheep!$R$357                                            )&lt;=0),"Alt2-"   &amp;DV48,""),"")</f>
        <v/>
      </c>
      <c r="DW50" s="267" t="str">
        <f xml:space="preserve">                    IF(AND((DW$44                                  -Sheep!$N$253                               )&gt;(DW$44-DX$44),(DW$44                                  -Sheep!$N$253                                )&lt;=0),"Born","")
&amp;                   IF(AND((DW$44-Sheep!$R$355-Sheep!$N$253                                )&gt;(DW$44-DX$44),(DW$44-Sheep!$R$355-Sheep!$N$253                                )&lt;=0),"WeanStd","")
&amp;                   IF(AND((DW$44-Sheep!$R$356-Sheep!$N$253                                )&gt;(DW$44-DX$44),(DW$44-Sheep!$R$356-Sheep!$N$253                                )&lt;=0),"WeanAlt1","")
&amp;                   IF(AND((DW$44-Sheep!$R$357-Sheep!$N$253                                )&gt;(DW$44-DX$44),(DW$44-Sheep!$R$357-Sheep!$N$253                                )&lt;=0),"WeanAlt2","")
&amp;IFERROR(IF(AND((DW$44-DW49                                                                                     )&gt;(DW$44-DX$44),(DW$44-DW49                                                                                     )&lt;=0),"Join-"    &amp;DW48,""),"")
&amp;IFERROR(IF(AND((DW$44-DW49-INDEX(Sheep!$V$362:$V$369,DW48,1))&gt;(DW$44-DX$44),(DW$44-DW49-INDEX(Sheep!$V$362:$V$369,DW48,1))&lt;=0),"Scan-"  &amp;DW48,""),"")
&amp;IFERROR(IF(AND((DW$44-DW49-150                                                                            )&gt;(DW$44-DX$44),(DW$44-DW49-150                                                                             )&lt;=0),"Birth-" &amp;DW48,""),"")
&amp;IFERROR(IF(AND((DW$44-DW49-150-Sheep!$R$355                                           )&gt;(DW$44-DX$44),(DW$44-DW49-150-Sheep!$R$355                                            )&lt;=0),"Wean-"&amp;DW48,""),"")
&amp;IFERROR(IF(AND((DW$44-DW49-150-Sheep!$R$356                                           )&gt;(DW$44-DX$44),(DW$44-DW49-150-Sheep!$R$356                                            )&lt;=0),"Alt1-"   &amp;DW48,""),"")
&amp;IFERROR(IF(AND((DW$44-DW49-150-Sheep!$R$357                                           )&gt;(DW$44-DX$44),(DW$44-DW49-150-Sheep!$R$357                                            )&lt;=0),"Alt2-"   &amp;DW48,""),"")</f>
        <v/>
      </c>
      <c r="DX50" s="267" t="str">
        <f xml:space="preserve">                    IF(AND((DX$44                                  -Sheep!$N$253                               )&gt;(DX$44-DY$44),(DX$44                                  -Sheep!$N$253                                )&lt;=0),"Born","")
&amp;                   IF(AND((DX$44-Sheep!$R$355-Sheep!$N$253                                )&gt;(DX$44-DY$44),(DX$44-Sheep!$R$355-Sheep!$N$253                                )&lt;=0),"WeanStd","")
&amp;                   IF(AND((DX$44-Sheep!$R$356-Sheep!$N$253                                )&gt;(DX$44-DY$44),(DX$44-Sheep!$R$356-Sheep!$N$253                                )&lt;=0),"WeanAlt1","")
&amp;                   IF(AND((DX$44-Sheep!$R$357-Sheep!$N$253                                )&gt;(DX$44-DY$44),(DX$44-Sheep!$R$357-Sheep!$N$253                                )&lt;=0),"WeanAlt2","")
&amp;IFERROR(IF(AND((DX$44-DX49                                                                                     )&gt;(DX$44-DY$44),(DX$44-DX49                                                                                     )&lt;=0),"Join-"    &amp;DX48,""),"")
&amp;IFERROR(IF(AND((DX$44-DX49-INDEX(Sheep!$V$362:$V$369,DX48,1))&gt;(DX$44-DY$44),(DX$44-DX49-INDEX(Sheep!$V$362:$V$369,DX48,1))&lt;=0),"Scan-"  &amp;DX48,""),"")
&amp;IFERROR(IF(AND((DX$44-DX49-150                                                                            )&gt;(DX$44-DY$44),(DX$44-DX49-150                                                                             )&lt;=0),"Birth-" &amp;DX48,""),"")
&amp;IFERROR(IF(AND((DX$44-DX49-150-Sheep!$R$355                                           )&gt;(DX$44-DY$44),(DX$44-DX49-150-Sheep!$R$355                                            )&lt;=0),"Wean-"&amp;DX48,""),"")
&amp;IFERROR(IF(AND((DX$44-DX49-150-Sheep!$R$356                                           )&gt;(DX$44-DY$44),(DX$44-DX49-150-Sheep!$R$356                                            )&lt;=0),"Alt1-"   &amp;DX48,""),"")
&amp;IFERROR(IF(AND((DX$44-DX49-150-Sheep!$R$357                                           )&gt;(DX$44-DY$44),(DX$44-DX49-150-Sheep!$R$357                                            )&lt;=0),"Alt2-"   &amp;DX48,""),"")</f>
        <v/>
      </c>
      <c r="DY50" s="267" t="str">
        <f xml:space="preserve">                    IF(AND((DY$44                                  -Sheep!$N$253                               )&gt;(DY$44-DZ$44),(DY$44                                  -Sheep!$N$253                                )&lt;=0),"Born","")
&amp;                   IF(AND((DY$44-Sheep!$R$355-Sheep!$N$253                                )&gt;(DY$44-DZ$44),(DY$44-Sheep!$R$355-Sheep!$N$253                                )&lt;=0),"WeanStd","")
&amp;                   IF(AND((DY$44-Sheep!$R$356-Sheep!$N$253                                )&gt;(DY$44-DZ$44),(DY$44-Sheep!$R$356-Sheep!$N$253                                )&lt;=0),"WeanAlt1","")
&amp;                   IF(AND((DY$44-Sheep!$R$357-Sheep!$N$253                                )&gt;(DY$44-DZ$44),(DY$44-Sheep!$R$357-Sheep!$N$253                                )&lt;=0),"WeanAlt2","")
&amp;IFERROR(IF(AND((DY$44-DY49                                                                                     )&gt;(DY$44-DZ$44),(DY$44-DY49                                                                                     )&lt;=0),"Join-"    &amp;DY48,""),"")
&amp;IFERROR(IF(AND((DY$44-DY49-INDEX(Sheep!$V$362:$V$369,DY48,1))&gt;(DY$44-DZ$44),(DY$44-DY49-INDEX(Sheep!$V$362:$V$369,DY48,1))&lt;=0),"Scan-"  &amp;DY48,""),"")
&amp;IFERROR(IF(AND((DY$44-DY49-150                                                                            )&gt;(DY$44-DZ$44),(DY$44-DY49-150                                                                             )&lt;=0),"Birth-" &amp;DY48,""),"")
&amp;IFERROR(IF(AND((DY$44-DY49-150-Sheep!$R$355                                           )&gt;(DY$44-DZ$44),(DY$44-DY49-150-Sheep!$R$355                                            )&lt;=0),"Wean-"&amp;DY48,""),"")
&amp;IFERROR(IF(AND((DY$44-DY49-150-Sheep!$R$356                                           )&gt;(DY$44-DZ$44),(DY$44-DY49-150-Sheep!$R$356                                            )&lt;=0),"Alt1-"   &amp;DY48,""),"")
&amp;IFERROR(IF(AND((DY$44-DY49-150-Sheep!$R$357                                           )&gt;(DY$44-DZ$44),(DY$44-DY49-150-Sheep!$R$357                                            )&lt;=0),"Alt2-"   &amp;DY48,""),"")</f>
        <v/>
      </c>
      <c r="DZ50" s="267" t="str">
        <f xml:space="preserve">                    IF(AND((DZ$44                                  -Sheep!$N$253                               )&gt;(DZ$44-EA$44),(DZ$44                                  -Sheep!$N$253                                )&lt;=0),"Born","")
&amp;                   IF(AND((DZ$44-Sheep!$R$355-Sheep!$N$253                                )&gt;(DZ$44-EA$44),(DZ$44-Sheep!$R$355-Sheep!$N$253                                )&lt;=0),"WeanStd","")
&amp;                   IF(AND((DZ$44-Sheep!$R$356-Sheep!$N$253                                )&gt;(DZ$44-EA$44),(DZ$44-Sheep!$R$356-Sheep!$N$253                                )&lt;=0),"WeanAlt1","")
&amp;                   IF(AND((DZ$44-Sheep!$R$357-Sheep!$N$253                                )&gt;(DZ$44-EA$44),(DZ$44-Sheep!$R$357-Sheep!$N$253                                )&lt;=0),"WeanAlt2","")
&amp;IFERROR(IF(AND((DZ$44-DZ49                                                                                     )&gt;(DZ$44-EA$44),(DZ$44-DZ49                                                                                     )&lt;=0),"Join-"    &amp;DZ48,""),"")
&amp;IFERROR(IF(AND((DZ$44-DZ49-INDEX(Sheep!$V$362:$V$369,DZ48,1))&gt;(DZ$44-EA$44),(DZ$44-DZ49-INDEX(Sheep!$V$362:$V$369,DZ48,1))&lt;=0),"Scan-"  &amp;DZ48,""),"")
&amp;IFERROR(IF(AND((DZ$44-DZ49-150                                                                            )&gt;(DZ$44-EA$44),(DZ$44-DZ49-150                                                                             )&lt;=0),"Birth-" &amp;DZ48,""),"")
&amp;IFERROR(IF(AND((DZ$44-DZ49-150-Sheep!$R$355                                           )&gt;(DZ$44-EA$44),(DZ$44-DZ49-150-Sheep!$R$355                                            )&lt;=0),"Wean-"&amp;DZ48,""),"")
&amp;IFERROR(IF(AND((DZ$44-DZ49-150-Sheep!$R$356                                           )&gt;(DZ$44-EA$44),(DZ$44-DZ49-150-Sheep!$R$356                                            )&lt;=0),"Alt1-"   &amp;DZ48,""),"")
&amp;IFERROR(IF(AND((DZ$44-DZ49-150-Sheep!$R$357                                           )&gt;(DZ$44-EA$44),(DZ$44-DZ49-150-Sheep!$R$357                                            )&lt;=0),"Alt2-"   &amp;DZ48,""),"")</f>
        <v/>
      </c>
      <c r="EA50" s="267" t="str">
        <f xml:space="preserve">                    IF(AND((EA$44                                  -Sheep!$N$253                               )&gt;(EA$44-EB$44),(EA$44                                  -Sheep!$N$253                                )&lt;=0),"Born","")
&amp;                   IF(AND((EA$44-Sheep!$R$355-Sheep!$N$253                                )&gt;(EA$44-EB$44),(EA$44-Sheep!$R$355-Sheep!$N$253                                )&lt;=0),"WeanStd","")
&amp;                   IF(AND((EA$44-Sheep!$R$356-Sheep!$N$253                                )&gt;(EA$44-EB$44),(EA$44-Sheep!$R$356-Sheep!$N$253                                )&lt;=0),"WeanAlt1","")
&amp;                   IF(AND((EA$44-Sheep!$R$357-Sheep!$N$253                                )&gt;(EA$44-EB$44),(EA$44-Sheep!$R$357-Sheep!$N$253                                )&lt;=0),"WeanAlt2","")
&amp;IFERROR(IF(AND((EA$44-EA49                                                                                     )&gt;(EA$44-EB$44),(EA$44-EA49                                                                                     )&lt;=0),"Join-"    &amp;EA48,""),"")
&amp;IFERROR(IF(AND((EA$44-EA49-INDEX(Sheep!$V$362:$V$369,EA48,1))&gt;(EA$44-EB$44),(EA$44-EA49-INDEX(Sheep!$V$362:$V$369,EA48,1))&lt;=0),"Scan-"  &amp;EA48,""),"")
&amp;IFERROR(IF(AND((EA$44-EA49-150                                                                            )&gt;(EA$44-EB$44),(EA$44-EA49-150                                                                             )&lt;=0),"Birth-" &amp;EA48,""),"")
&amp;IFERROR(IF(AND((EA$44-EA49-150-Sheep!$R$355                                           )&gt;(EA$44-EB$44),(EA$44-EA49-150-Sheep!$R$355                                            )&lt;=0),"Wean-"&amp;EA48,""),"")
&amp;IFERROR(IF(AND((EA$44-EA49-150-Sheep!$R$356                                           )&gt;(EA$44-EB$44),(EA$44-EA49-150-Sheep!$R$356                                            )&lt;=0),"Alt1-"   &amp;EA48,""),"")
&amp;IFERROR(IF(AND((EA$44-EA49-150-Sheep!$R$357                                           )&gt;(EA$44-EB$44),(EA$44-EA49-150-Sheep!$R$357                                            )&lt;=0),"Alt2-"   &amp;EA48,""),"")</f>
        <v/>
      </c>
      <c r="EB50" s="267" t="str">
        <f xml:space="preserve">                    IF(AND((EB$44                                  -Sheep!$N$253                               )&gt;(EB$44-EC$44),(EB$44                                  -Sheep!$N$253                                )&lt;=0),"Born","")
&amp;                   IF(AND((EB$44-Sheep!$R$355-Sheep!$N$253                                )&gt;(EB$44-EC$44),(EB$44-Sheep!$R$355-Sheep!$N$253                                )&lt;=0),"WeanStd","")
&amp;                   IF(AND((EB$44-Sheep!$R$356-Sheep!$N$253                                )&gt;(EB$44-EC$44),(EB$44-Sheep!$R$356-Sheep!$N$253                                )&lt;=0),"WeanAlt1","")
&amp;                   IF(AND((EB$44-Sheep!$R$357-Sheep!$N$253                                )&gt;(EB$44-EC$44),(EB$44-Sheep!$R$357-Sheep!$N$253                                )&lt;=0),"WeanAlt2","")
&amp;IFERROR(IF(AND((EB$44-EB49                                                                                     )&gt;(EB$44-EC$44),(EB$44-EB49                                                                                     )&lt;=0),"Join-"    &amp;EB48,""),"")
&amp;IFERROR(IF(AND((EB$44-EB49-INDEX(Sheep!$V$362:$V$369,EB48,1))&gt;(EB$44-EC$44),(EB$44-EB49-INDEX(Sheep!$V$362:$V$369,EB48,1))&lt;=0),"Scan-"  &amp;EB48,""),"")
&amp;IFERROR(IF(AND((EB$44-EB49-150                                                                            )&gt;(EB$44-EC$44),(EB$44-EB49-150                                                                             )&lt;=0),"Birth-" &amp;EB48,""),"")
&amp;IFERROR(IF(AND((EB$44-EB49-150-Sheep!$R$355                                           )&gt;(EB$44-EC$44),(EB$44-EB49-150-Sheep!$R$355                                            )&lt;=0),"Wean-"&amp;EB48,""),"")
&amp;IFERROR(IF(AND((EB$44-EB49-150-Sheep!$R$356                                           )&gt;(EB$44-EC$44),(EB$44-EB49-150-Sheep!$R$356                                            )&lt;=0),"Alt1-"   &amp;EB48,""),"")
&amp;IFERROR(IF(AND((EB$44-EB49-150-Sheep!$R$357                                           )&gt;(EB$44-EC$44),(EB$44-EB49-150-Sheep!$R$357                                            )&lt;=0),"Alt2-"   &amp;EB48,""),"")</f>
        <v/>
      </c>
      <c r="EC50" s="267" t="str">
        <f xml:space="preserve">                    IF(AND((EC$44                                  -Sheep!$N$253                               )&gt;(EC$44-ED$44),(EC$44                                  -Sheep!$N$253                                )&lt;=0),"Born","")
&amp;                   IF(AND((EC$44-Sheep!$R$355-Sheep!$N$253                                )&gt;(EC$44-ED$44),(EC$44-Sheep!$R$355-Sheep!$N$253                                )&lt;=0),"WeanStd","")
&amp;                   IF(AND((EC$44-Sheep!$R$356-Sheep!$N$253                                )&gt;(EC$44-ED$44),(EC$44-Sheep!$R$356-Sheep!$N$253                                )&lt;=0),"WeanAlt1","")
&amp;                   IF(AND((EC$44-Sheep!$R$357-Sheep!$N$253                                )&gt;(EC$44-ED$44),(EC$44-Sheep!$R$357-Sheep!$N$253                                )&lt;=0),"WeanAlt2","")
&amp;IFERROR(IF(AND((EC$44-EC49                                                                                     )&gt;(EC$44-ED$44),(EC$44-EC49                                                                                     )&lt;=0),"Join-"    &amp;EC48,""),"")
&amp;IFERROR(IF(AND((EC$44-EC49-INDEX(Sheep!$V$362:$V$369,EC48,1))&gt;(EC$44-ED$44),(EC$44-EC49-INDEX(Sheep!$V$362:$V$369,EC48,1))&lt;=0),"Scan-"  &amp;EC48,""),"")
&amp;IFERROR(IF(AND((EC$44-EC49-150                                                                            )&gt;(EC$44-ED$44),(EC$44-EC49-150                                                                             )&lt;=0),"Birth-" &amp;EC48,""),"")
&amp;IFERROR(IF(AND((EC$44-EC49-150-Sheep!$R$355                                           )&gt;(EC$44-ED$44),(EC$44-EC49-150-Sheep!$R$355                                            )&lt;=0),"Wean-"&amp;EC48,""),"")
&amp;IFERROR(IF(AND((EC$44-EC49-150-Sheep!$R$356                                           )&gt;(EC$44-ED$44),(EC$44-EC49-150-Sheep!$R$356                                            )&lt;=0),"Alt1-"   &amp;EC48,""),"")
&amp;IFERROR(IF(AND((EC$44-EC49-150-Sheep!$R$357                                           )&gt;(EC$44-ED$44),(EC$44-EC49-150-Sheep!$R$357                                            )&lt;=0),"Alt2-"   &amp;EC48,""),"")</f>
        <v/>
      </c>
      <c r="ED50" s="267" t="str">
        <f xml:space="preserve">                    IF(AND((ED$44                                  -Sheep!$N$253                               )&gt;(ED$44-EE$44),(ED$44                                  -Sheep!$N$253                                )&lt;=0),"Born","")
&amp;                   IF(AND((ED$44-Sheep!$R$355-Sheep!$N$253                                )&gt;(ED$44-EE$44),(ED$44-Sheep!$R$355-Sheep!$N$253                                )&lt;=0),"WeanStd","")
&amp;                   IF(AND((ED$44-Sheep!$R$356-Sheep!$N$253                                )&gt;(ED$44-EE$44),(ED$44-Sheep!$R$356-Sheep!$N$253                                )&lt;=0),"WeanAlt1","")
&amp;                   IF(AND((ED$44-Sheep!$R$357-Sheep!$N$253                                )&gt;(ED$44-EE$44),(ED$44-Sheep!$R$357-Sheep!$N$253                                )&lt;=0),"WeanAlt2","")
&amp;IFERROR(IF(AND((ED$44-ED49                                                                                     )&gt;(ED$44-EE$44),(ED$44-ED49                                                                                     )&lt;=0),"Join-"    &amp;ED48,""),"")
&amp;IFERROR(IF(AND((ED$44-ED49-INDEX(Sheep!$V$362:$V$369,ED48,1))&gt;(ED$44-EE$44),(ED$44-ED49-INDEX(Sheep!$V$362:$V$369,ED48,1))&lt;=0),"Scan-"  &amp;ED48,""),"")
&amp;IFERROR(IF(AND((ED$44-ED49-150                                                                            )&gt;(ED$44-EE$44),(ED$44-ED49-150                                                                             )&lt;=0),"Birth-" &amp;ED48,""),"")
&amp;IFERROR(IF(AND((ED$44-ED49-150-Sheep!$R$355                                           )&gt;(ED$44-EE$44),(ED$44-ED49-150-Sheep!$R$355                                            )&lt;=0),"Wean-"&amp;ED48,""),"")
&amp;IFERROR(IF(AND((ED$44-ED49-150-Sheep!$R$356                                           )&gt;(ED$44-EE$44),(ED$44-ED49-150-Sheep!$R$356                                            )&lt;=0),"Alt1-"   &amp;ED48,""),"")
&amp;IFERROR(IF(AND((ED$44-ED49-150-Sheep!$R$357                                           )&gt;(ED$44-EE$44),(ED$44-ED49-150-Sheep!$R$357                                            )&lt;=0),"Alt2-"   &amp;ED48,""),"")</f>
        <v/>
      </c>
      <c r="EE50" s="267" t="str">
        <f xml:space="preserve">                    IF(AND((EE$44                                  -Sheep!$N$253                               )&gt;(EE$44-EF$44),(EE$44                                  -Sheep!$N$253                                )&lt;=0),"Born","")
&amp;                   IF(AND((EE$44-Sheep!$R$355-Sheep!$N$253                                )&gt;(EE$44-EF$44),(EE$44-Sheep!$R$355-Sheep!$N$253                                )&lt;=0),"WeanStd","")
&amp;                   IF(AND((EE$44-Sheep!$R$356-Sheep!$N$253                                )&gt;(EE$44-EF$44),(EE$44-Sheep!$R$356-Sheep!$N$253                                )&lt;=0),"WeanAlt1","")
&amp;                   IF(AND((EE$44-Sheep!$R$357-Sheep!$N$253                                )&gt;(EE$44-EF$44),(EE$44-Sheep!$R$357-Sheep!$N$253                                )&lt;=0),"WeanAlt2","")
&amp;IFERROR(IF(AND((EE$44-EE49                                                                                     )&gt;(EE$44-EF$44),(EE$44-EE49                                                                                     )&lt;=0),"Join-"    &amp;EE48,""),"")
&amp;IFERROR(IF(AND((EE$44-EE49-INDEX(Sheep!$V$362:$V$369,EE48,1))&gt;(EE$44-EF$44),(EE$44-EE49-INDEX(Sheep!$V$362:$V$369,EE48,1))&lt;=0),"Scan-"  &amp;EE48,""),"")
&amp;IFERROR(IF(AND((EE$44-EE49-150                                                                            )&gt;(EE$44-EF$44),(EE$44-EE49-150                                                                             )&lt;=0),"Birth-" &amp;EE48,""),"")
&amp;IFERROR(IF(AND((EE$44-EE49-150-Sheep!$R$355                                           )&gt;(EE$44-EF$44),(EE$44-EE49-150-Sheep!$R$355                                            )&lt;=0),"Wean-"&amp;EE48,""),"")
&amp;IFERROR(IF(AND((EE$44-EE49-150-Sheep!$R$356                                           )&gt;(EE$44-EF$44),(EE$44-EE49-150-Sheep!$R$356                                            )&lt;=0),"Alt1-"   &amp;EE48,""),"")
&amp;IFERROR(IF(AND((EE$44-EE49-150-Sheep!$R$357                                           )&gt;(EE$44-EF$44),(EE$44-EE49-150-Sheep!$R$357                                            )&lt;=0),"Alt2-"   &amp;EE48,""),"")</f>
        <v/>
      </c>
      <c r="EF50" s="267" t="str">
        <f xml:space="preserve">                    IF(AND((EF$44                                  -Sheep!$N$253                               )&gt;(EF$44-EG$44),(EF$44                                  -Sheep!$N$253                                )&lt;=0),"Born","")
&amp;                   IF(AND((EF$44-Sheep!$R$355-Sheep!$N$253                                )&gt;(EF$44-EG$44),(EF$44-Sheep!$R$355-Sheep!$N$253                                )&lt;=0),"WeanStd","")
&amp;                   IF(AND((EF$44-Sheep!$R$356-Sheep!$N$253                                )&gt;(EF$44-EG$44),(EF$44-Sheep!$R$356-Sheep!$N$253                                )&lt;=0),"WeanAlt1","")
&amp;                   IF(AND((EF$44-Sheep!$R$357-Sheep!$N$253                                )&gt;(EF$44-EG$44),(EF$44-Sheep!$R$357-Sheep!$N$253                                )&lt;=0),"WeanAlt2","")
&amp;IFERROR(IF(AND((EF$44-EF49                                                                                     )&gt;(EF$44-EG$44),(EF$44-EF49                                                                                     )&lt;=0),"Join-"    &amp;EF48,""),"")
&amp;IFERROR(IF(AND((EF$44-EF49-INDEX(Sheep!$V$362:$V$369,EF48,1))&gt;(EF$44-EG$44),(EF$44-EF49-INDEX(Sheep!$V$362:$V$369,EF48,1))&lt;=0),"Scan-"  &amp;EF48,""),"")
&amp;IFERROR(IF(AND((EF$44-EF49-150                                                                            )&gt;(EF$44-EG$44),(EF$44-EF49-150                                                                             )&lt;=0),"Birth-" &amp;EF48,""),"")
&amp;IFERROR(IF(AND((EF$44-EF49-150-Sheep!$R$355                                           )&gt;(EF$44-EG$44),(EF$44-EF49-150-Sheep!$R$355                                            )&lt;=0),"Wean-"&amp;EF48,""),"")
&amp;IFERROR(IF(AND((EF$44-EF49-150-Sheep!$R$356                                           )&gt;(EF$44-EG$44),(EF$44-EF49-150-Sheep!$R$356                                            )&lt;=0),"Alt1-"   &amp;EF48,""),"")
&amp;IFERROR(IF(AND((EF$44-EF49-150-Sheep!$R$357                                           )&gt;(EF$44-EG$44),(EF$44-EF49-150-Sheep!$R$357                                            )&lt;=0),"Alt2-"   &amp;EF48,""),"")</f>
        <v/>
      </c>
      <c r="EG50" s="267" t="str">
        <f xml:space="preserve">                    IF(AND((EG$44                                  -Sheep!$N$253                               )&gt;(EG$44-EH$44),(EG$44                                  -Sheep!$N$253                                )&lt;=0),"Born","")
&amp;                   IF(AND((EG$44-Sheep!$R$355-Sheep!$N$253                                )&gt;(EG$44-EH$44),(EG$44-Sheep!$R$355-Sheep!$N$253                                )&lt;=0),"WeanStd","")
&amp;                   IF(AND((EG$44-Sheep!$R$356-Sheep!$N$253                                )&gt;(EG$44-EH$44),(EG$44-Sheep!$R$356-Sheep!$N$253                                )&lt;=0),"WeanAlt1","")
&amp;                   IF(AND((EG$44-Sheep!$R$357-Sheep!$N$253                                )&gt;(EG$44-EH$44),(EG$44-Sheep!$R$357-Sheep!$N$253                                )&lt;=0),"WeanAlt2","")
&amp;IFERROR(IF(AND((EG$44-EG49                                                                                     )&gt;(EG$44-EH$44),(EG$44-EG49                                                                                     )&lt;=0),"Join-"    &amp;EG48,""),"")
&amp;IFERROR(IF(AND((EG$44-EG49-INDEX(Sheep!$V$362:$V$369,EG48,1))&gt;(EG$44-EH$44),(EG$44-EG49-INDEX(Sheep!$V$362:$V$369,EG48,1))&lt;=0),"Scan-"  &amp;EG48,""),"")
&amp;IFERROR(IF(AND((EG$44-EG49-150                                                                            )&gt;(EG$44-EH$44),(EG$44-EG49-150                                                                             )&lt;=0),"Birth-" &amp;EG48,""),"")
&amp;IFERROR(IF(AND((EG$44-EG49-150-Sheep!$R$355                                           )&gt;(EG$44-EH$44),(EG$44-EG49-150-Sheep!$R$355                                            )&lt;=0),"Wean-"&amp;EG48,""),"")
&amp;IFERROR(IF(AND((EG$44-EG49-150-Sheep!$R$356                                           )&gt;(EG$44-EH$44),(EG$44-EG49-150-Sheep!$R$356                                            )&lt;=0),"Alt1-"   &amp;EG48,""),"")
&amp;IFERROR(IF(AND((EG$44-EG49-150-Sheep!$R$357                                           )&gt;(EG$44-EH$44),(EG$44-EG49-150-Sheep!$R$357                                            )&lt;=0),"Alt2-"   &amp;EG48,""),"")</f>
        <v>Birth-2</v>
      </c>
      <c r="EH50" s="267" t="str">
        <f xml:space="preserve">                    IF(AND((EH$44                                  -Sheep!$N$253                               )&gt;(EH$44-EI$44),(EH$44                                  -Sheep!$N$253                                )&lt;=0),"Born","")
&amp;                   IF(AND((EH$44-Sheep!$R$355-Sheep!$N$253                                )&gt;(EH$44-EI$44),(EH$44-Sheep!$R$355-Sheep!$N$253                                )&lt;=0),"WeanStd","")
&amp;                   IF(AND((EH$44-Sheep!$R$356-Sheep!$N$253                                )&gt;(EH$44-EI$44),(EH$44-Sheep!$R$356-Sheep!$N$253                                )&lt;=0),"WeanAlt1","")
&amp;                   IF(AND((EH$44-Sheep!$R$357-Sheep!$N$253                                )&gt;(EH$44-EI$44),(EH$44-Sheep!$R$357-Sheep!$N$253                                )&lt;=0),"WeanAlt2","")
&amp;IFERROR(IF(AND((EH$44-EH49                                                                                     )&gt;(EH$44-EI$44),(EH$44-EH49                                                                                     )&lt;=0),"Join-"    &amp;EH48,""),"")
&amp;IFERROR(IF(AND((EH$44-EH49-INDEX(Sheep!$V$362:$V$369,EH48,1))&gt;(EH$44-EI$44),(EH$44-EH49-INDEX(Sheep!$V$362:$V$369,EH48,1))&lt;=0),"Scan-"  &amp;EH48,""),"")
&amp;IFERROR(IF(AND((EH$44-EH49-150                                                                            )&gt;(EH$44-EI$44),(EH$44-EH49-150                                                                             )&lt;=0),"Birth-" &amp;EH48,""),"")
&amp;IFERROR(IF(AND((EH$44-EH49-150-Sheep!$R$355                                           )&gt;(EH$44-EI$44),(EH$44-EH49-150-Sheep!$R$355                                            )&lt;=0),"Wean-"&amp;EH48,""),"")
&amp;IFERROR(IF(AND((EH$44-EH49-150-Sheep!$R$356                                           )&gt;(EH$44-EI$44),(EH$44-EH49-150-Sheep!$R$356                                            )&lt;=0),"Alt1-"   &amp;EH48,""),"")
&amp;IFERROR(IF(AND((EH$44-EH49-150-Sheep!$R$357                                           )&gt;(EH$44-EI$44),(EH$44-EH49-150-Sheep!$R$357                                            )&lt;=0),"Alt2-"   &amp;EH48,""),"")</f>
        <v/>
      </c>
      <c r="EI50" s="267" t="str">
        <f xml:space="preserve">                    IF(AND((EI$44                                  -Sheep!$N$253                               )&gt;(EI$44-EJ$44),(EI$44                                  -Sheep!$N$253                                )&lt;=0),"Born","")
&amp;                   IF(AND((EI$44-Sheep!$R$355-Sheep!$N$253                                )&gt;(EI$44-EJ$44),(EI$44-Sheep!$R$355-Sheep!$N$253                                )&lt;=0),"WeanStd","")
&amp;                   IF(AND((EI$44-Sheep!$R$356-Sheep!$N$253                                )&gt;(EI$44-EJ$44),(EI$44-Sheep!$R$356-Sheep!$N$253                                )&lt;=0),"WeanAlt1","")
&amp;                   IF(AND((EI$44-Sheep!$R$357-Sheep!$N$253                                )&gt;(EI$44-EJ$44),(EI$44-Sheep!$R$357-Sheep!$N$253                                )&lt;=0),"WeanAlt2","")
&amp;IFERROR(IF(AND((EI$44-EI49                                                                                     )&gt;(EI$44-EJ$44),(EI$44-EI49                                                                                     )&lt;=0),"Join-"    &amp;EI48,""),"")
&amp;IFERROR(IF(AND((EI$44-EI49-INDEX(Sheep!$V$362:$V$369,EI48,1))&gt;(EI$44-EJ$44),(EI$44-EI49-INDEX(Sheep!$V$362:$V$369,EI48,1))&lt;=0),"Scan-"  &amp;EI48,""),"")
&amp;IFERROR(IF(AND((EI$44-EI49-150                                                                            )&gt;(EI$44-EJ$44),(EI$44-EI49-150                                                                             )&lt;=0),"Birth-" &amp;EI48,""),"")
&amp;IFERROR(IF(AND((EI$44-EI49-150-Sheep!$R$355                                           )&gt;(EI$44-EJ$44),(EI$44-EI49-150-Sheep!$R$355                                            )&lt;=0),"Wean-"&amp;EI48,""),"")
&amp;IFERROR(IF(AND((EI$44-EI49-150-Sheep!$R$356                                           )&gt;(EI$44-EJ$44),(EI$44-EI49-150-Sheep!$R$356                                            )&lt;=0),"Alt1-"   &amp;EI48,""),"")
&amp;IFERROR(IF(AND((EI$44-EI49-150-Sheep!$R$357                                           )&gt;(EI$44-EJ$44),(EI$44-EI49-150-Sheep!$R$357                                            )&lt;=0),"Alt2-"   &amp;EI48,""),"")</f>
        <v/>
      </c>
      <c r="EJ50" s="267" t="str">
        <f xml:space="preserve">                    IF(AND((EJ$44                                  -Sheep!$N$253                               )&gt;(EJ$44-EK$44),(EJ$44                                  -Sheep!$N$253                                )&lt;=0),"Born","")
&amp;                   IF(AND((EJ$44-Sheep!$R$355-Sheep!$N$253                                )&gt;(EJ$44-EK$44),(EJ$44-Sheep!$R$355-Sheep!$N$253                                )&lt;=0),"WeanStd","")
&amp;                   IF(AND((EJ$44-Sheep!$R$356-Sheep!$N$253                                )&gt;(EJ$44-EK$44),(EJ$44-Sheep!$R$356-Sheep!$N$253                                )&lt;=0),"WeanAlt1","")
&amp;                   IF(AND((EJ$44-Sheep!$R$357-Sheep!$N$253                                )&gt;(EJ$44-EK$44),(EJ$44-Sheep!$R$357-Sheep!$N$253                                )&lt;=0),"WeanAlt2","")
&amp;IFERROR(IF(AND((EJ$44-EJ49                                                                                     )&gt;(EJ$44-EK$44),(EJ$44-EJ49                                                                                     )&lt;=0),"Join-"    &amp;EJ48,""),"")
&amp;IFERROR(IF(AND((EJ$44-EJ49-INDEX(Sheep!$V$362:$V$369,EJ48,1))&gt;(EJ$44-EK$44),(EJ$44-EJ49-INDEX(Sheep!$V$362:$V$369,EJ48,1))&lt;=0),"Scan-"  &amp;EJ48,""),"")
&amp;IFERROR(IF(AND((EJ$44-EJ49-150                                                                            )&gt;(EJ$44-EK$44),(EJ$44-EJ49-150                                                                             )&lt;=0),"Birth-" &amp;EJ48,""),"")
&amp;IFERROR(IF(AND((EJ$44-EJ49-150-Sheep!$R$355                                           )&gt;(EJ$44-EK$44),(EJ$44-EJ49-150-Sheep!$R$355                                            )&lt;=0),"Wean-"&amp;EJ48,""),"")
&amp;IFERROR(IF(AND((EJ$44-EJ49-150-Sheep!$R$356                                           )&gt;(EJ$44-EK$44),(EJ$44-EJ49-150-Sheep!$R$356                                            )&lt;=0),"Alt1-"   &amp;EJ48,""),"")
&amp;IFERROR(IF(AND((EJ$44-EJ49-150-Sheep!$R$357                                           )&gt;(EJ$44-EK$44),(EJ$44-EJ49-150-Sheep!$R$357                                            )&lt;=0),"Alt2-"   &amp;EJ48,""),"")</f>
        <v/>
      </c>
      <c r="EK50" s="267" t="str">
        <f xml:space="preserve">                    IF(AND((EK$44                                  -Sheep!$N$253                               )&gt;(EK$44-EL$44),(EK$44                                  -Sheep!$N$253                                )&lt;=0),"Born","")
&amp;                   IF(AND((EK$44-Sheep!$R$355-Sheep!$N$253                                )&gt;(EK$44-EL$44),(EK$44-Sheep!$R$355-Sheep!$N$253                                )&lt;=0),"WeanStd","")
&amp;                   IF(AND((EK$44-Sheep!$R$356-Sheep!$N$253                                )&gt;(EK$44-EL$44),(EK$44-Sheep!$R$356-Sheep!$N$253                                )&lt;=0),"WeanAlt1","")
&amp;                   IF(AND((EK$44-Sheep!$R$357-Sheep!$N$253                                )&gt;(EK$44-EL$44),(EK$44-Sheep!$R$357-Sheep!$N$253                                )&lt;=0),"WeanAlt2","")
&amp;IFERROR(IF(AND((EK$44-EK49                                                                                     )&gt;(EK$44-EL$44),(EK$44-EK49                                                                                     )&lt;=0),"Join-"    &amp;EK48,""),"")
&amp;IFERROR(IF(AND((EK$44-EK49-INDEX(Sheep!$V$362:$V$369,EK48,1))&gt;(EK$44-EL$44),(EK$44-EK49-INDEX(Sheep!$V$362:$V$369,EK48,1))&lt;=0),"Scan-"  &amp;EK48,""),"")
&amp;IFERROR(IF(AND((EK$44-EK49-150                                                                            )&gt;(EK$44-EL$44),(EK$44-EK49-150                                                                             )&lt;=0),"Birth-" &amp;EK48,""),"")
&amp;IFERROR(IF(AND((EK$44-EK49-150-Sheep!$R$355                                           )&gt;(EK$44-EL$44),(EK$44-EK49-150-Sheep!$R$355                                            )&lt;=0),"Wean-"&amp;EK48,""),"")
&amp;IFERROR(IF(AND((EK$44-EK49-150-Sheep!$R$356                                           )&gt;(EK$44-EL$44),(EK$44-EK49-150-Sheep!$R$356                                            )&lt;=0),"Alt1-"   &amp;EK48,""),"")
&amp;IFERROR(IF(AND((EK$44-EK49-150-Sheep!$R$357                                           )&gt;(EK$44-EL$44),(EK$44-EK49-150-Sheep!$R$357                                            )&lt;=0),"Alt2-"   &amp;EK48,""),"")</f>
        <v/>
      </c>
      <c r="EL50" s="267" t="str">
        <f xml:space="preserve">                    IF(AND((EL$44                                  -Sheep!$N$253                               )&gt;(EL$44-EM$44),(EL$44                                  -Sheep!$N$253                                )&lt;=0),"Born","")
&amp;                   IF(AND((EL$44-Sheep!$R$355-Sheep!$N$253                                )&gt;(EL$44-EM$44),(EL$44-Sheep!$R$355-Sheep!$N$253                                )&lt;=0),"WeanStd","")
&amp;                   IF(AND((EL$44-Sheep!$R$356-Sheep!$N$253                                )&gt;(EL$44-EM$44),(EL$44-Sheep!$R$356-Sheep!$N$253                                )&lt;=0),"WeanAlt1","")
&amp;                   IF(AND((EL$44-Sheep!$R$357-Sheep!$N$253                                )&gt;(EL$44-EM$44),(EL$44-Sheep!$R$357-Sheep!$N$253                                )&lt;=0),"WeanAlt2","")
&amp;IFERROR(IF(AND((EL$44-EL49                                                                                     )&gt;(EL$44-EM$44),(EL$44-EL49                                                                                     )&lt;=0),"Join-"    &amp;EL48,""),"")
&amp;IFERROR(IF(AND((EL$44-EL49-INDEX(Sheep!$V$362:$V$369,EL48,1))&gt;(EL$44-EM$44),(EL$44-EL49-INDEX(Sheep!$V$362:$V$369,EL48,1))&lt;=0),"Scan-"  &amp;EL48,""),"")
&amp;IFERROR(IF(AND((EL$44-EL49-150                                                                            )&gt;(EL$44-EM$44),(EL$44-EL49-150                                                                             )&lt;=0),"Birth-" &amp;EL48,""),"")
&amp;IFERROR(IF(AND((EL$44-EL49-150-Sheep!$R$355                                           )&gt;(EL$44-EM$44),(EL$44-EL49-150-Sheep!$R$355                                            )&lt;=0),"Wean-"&amp;EL48,""),"")
&amp;IFERROR(IF(AND((EL$44-EL49-150-Sheep!$R$356                                           )&gt;(EL$44-EM$44),(EL$44-EL49-150-Sheep!$R$356                                            )&lt;=0),"Alt1-"   &amp;EL48,""),"")
&amp;IFERROR(IF(AND((EL$44-EL49-150-Sheep!$R$357                                           )&gt;(EL$44-EM$44),(EL$44-EL49-150-Sheep!$R$357                                            )&lt;=0),"Alt2-"   &amp;EL48,""),"")</f>
        <v/>
      </c>
      <c r="EM50" s="267" t="str">
        <f xml:space="preserve">                    IF(AND((EM$44                                  -Sheep!$N$253                               )&gt;(EM$44-EN$44),(EM$44                                  -Sheep!$N$253                                )&lt;=0),"Born","")
&amp;                   IF(AND((EM$44-Sheep!$R$355-Sheep!$N$253                                )&gt;(EM$44-EN$44),(EM$44-Sheep!$R$355-Sheep!$N$253                                )&lt;=0),"WeanStd","")
&amp;                   IF(AND((EM$44-Sheep!$R$356-Sheep!$N$253                                )&gt;(EM$44-EN$44),(EM$44-Sheep!$R$356-Sheep!$N$253                                )&lt;=0),"WeanAlt1","")
&amp;                   IF(AND((EM$44-Sheep!$R$357-Sheep!$N$253                                )&gt;(EM$44-EN$44),(EM$44-Sheep!$R$357-Sheep!$N$253                                )&lt;=0),"WeanAlt2","")
&amp;IFERROR(IF(AND((EM$44-EM49                                                                                     )&gt;(EM$44-EN$44),(EM$44-EM49                                                                                     )&lt;=0),"Join-"    &amp;EM48,""),"")
&amp;IFERROR(IF(AND((EM$44-EM49-INDEX(Sheep!$V$362:$V$369,EM48,1))&gt;(EM$44-EN$44),(EM$44-EM49-INDEX(Sheep!$V$362:$V$369,EM48,1))&lt;=0),"Scan-"  &amp;EM48,""),"")
&amp;IFERROR(IF(AND((EM$44-EM49-150                                                                            )&gt;(EM$44-EN$44),(EM$44-EM49-150                                                                             )&lt;=0),"Birth-" &amp;EM48,""),"")
&amp;IFERROR(IF(AND((EM$44-EM49-150-Sheep!$R$355                                           )&gt;(EM$44-EN$44),(EM$44-EM49-150-Sheep!$R$355                                            )&lt;=0),"Wean-"&amp;EM48,""),"")
&amp;IFERROR(IF(AND((EM$44-EM49-150-Sheep!$R$356                                           )&gt;(EM$44-EN$44),(EM$44-EM49-150-Sheep!$R$356                                            )&lt;=0),"Alt1-"   &amp;EM48,""),"")
&amp;IFERROR(IF(AND((EM$44-EM49-150-Sheep!$R$357                                           )&gt;(EM$44-EN$44),(EM$44-EM49-150-Sheep!$R$357                                            )&lt;=0),"Alt2-"   &amp;EM48,""),"")</f>
        <v/>
      </c>
      <c r="EN50" s="267" t="str">
        <f xml:space="preserve">                    IF(AND((EN$44                                  -Sheep!$N$253                               )&gt;(EN$44-EO$44),(EN$44                                  -Sheep!$N$253                                )&lt;=0),"Born","")
&amp;                   IF(AND((EN$44-Sheep!$R$355-Sheep!$N$253                                )&gt;(EN$44-EO$44),(EN$44-Sheep!$R$355-Sheep!$N$253                                )&lt;=0),"WeanStd","")
&amp;                   IF(AND((EN$44-Sheep!$R$356-Sheep!$N$253                                )&gt;(EN$44-EO$44),(EN$44-Sheep!$R$356-Sheep!$N$253                                )&lt;=0),"WeanAlt1","")
&amp;                   IF(AND((EN$44-Sheep!$R$357-Sheep!$N$253                                )&gt;(EN$44-EO$44),(EN$44-Sheep!$R$357-Sheep!$N$253                                )&lt;=0),"WeanAlt2","")
&amp;IFERROR(IF(AND((EN$44-EN49                                                                                     )&gt;(EN$44-EO$44),(EN$44-EN49                                                                                     )&lt;=0),"Join-"    &amp;EN48,""),"")
&amp;IFERROR(IF(AND((EN$44-EN49-INDEX(Sheep!$V$362:$V$369,EN48,1))&gt;(EN$44-EO$44),(EN$44-EN49-INDEX(Sheep!$V$362:$V$369,EN48,1))&lt;=0),"Scan-"  &amp;EN48,""),"")
&amp;IFERROR(IF(AND((EN$44-EN49-150                                                                            )&gt;(EN$44-EO$44),(EN$44-EN49-150                                                                             )&lt;=0),"Birth-" &amp;EN48,""),"")
&amp;IFERROR(IF(AND((EN$44-EN49-150-Sheep!$R$355                                           )&gt;(EN$44-EO$44),(EN$44-EN49-150-Sheep!$R$355                                            )&lt;=0),"Wean-"&amp;EN48,""),"")
&amp;IFERROR(IF(AND((EN$44-EN49-150-Sheep!$R$356                                           )&gt;(EN$44-EO$44),(EN$44-EN49-150-Sheep!$R$356                                            )&lt;=0),"Alt1-"   &amp;EN48,""),"")
&amp;IFERROR(IF(AND((EN$44-EN49-150-Sheep!$R$357                                           )&gt;(EN$44-EO$44),(EN$44-EN49-150-Sheep!$R$357                                            )&lt;=0),"Alt2-"   &amp;EN48,""),"")</f>
        <v/>
      </c>
      <c r="EO50" s="267" t="str">
        <f xml:space="preserve">                    IF(AND((EO$44                                  -Sheep!$N$253                               )&gt;(EO$44-EP$44),(EO$44                                  -Sheep!$N$253                                )&lt;=0),"Born","")
&amp;                   IF(AND((EO$44-Sheep!$R$355-Sheep!$N$253                                )&gt;(EO$44-EP$44),(EO$44-Sheep!$R$355-Sheep!$N$253                                )&lt;=0),"WeanStd","")
&amp;                   IF(AND((EO$44-Sheep!$R$356-Sheep!$N$253                                )&gt;(EO$44-EP$44),(EO$44-Sheep!$R$356-Sheep!$N$253                                )&lt;=0),"WeanAlt1","")
&amp;                   IF(AND((EO$44-Sheep!$R$357-Sheep!$N$253                                )&gt;(EO$44-EP$44),(EO$44-Sheep!$R$357-Sheep!$N$253                                )&lt;=0),"WeanAlt2","")
&amp;IFERROR(IF(AND((EO$44-EO49                                                                                     )&gt;(EO$44-EP$44),(EO$44-EO49                                                                                     )&lt;=0),"Join-"    &amp;EO48,""),"")
&amp;IFERROR(IF(AND((EO$44-EO49-INDEX(Sheep!$V$362:$V$369,EO48,1))&gt;(EO$44-EP$44),(EO$44-EO49-INDEX(Sheep!$V$362:$V$369,EO48,1))&lt;=0),"Scan-"  &amp;EO48,""),"")
&amp;IFERROR(IF(AND((EO$44-EO49-150                                                                            )&gt;(EO$44-EP$44),(EO$44-EO49-150                                                                             )&lt;=0),"Birth-" &amp;EO48,""),"")
&amp;IFERROR(IF(AND((EO$44-EO49-150-Sheep!$R$355                                           )&gt;(EO$44-EP$44),(EO$44-EO49-150-Sheep!$R$355                                            )&lt;=0),"Wean-"&amp;EO48,""),"")
&amp;IFERROR(IF(AND((EO$44-EO49-150-Sheep!$R$356                                           )&gt;(EO$44-EP$44),(EO$44-EO49-150-Sheep!$R$356                                            )&lt;=0),"Alt1-"   &amp;EO48,""),"")
&amp;IFERROR(IF(AND((EO$44-EO49-150-Sheep!$R$357                                           )&gt;(EO$44-EP$44),(EO$44-EO49-150-Sheep!$R$357                                            )&lt;=0),"Alt2-"   &amp;EO48,""),"")</f>
        <v/>
      </c>
      <c r="EP50" s="267" t="str">
        <f xml:space="preserve">                    IF(AND((EP$44                                  -Sheep!$N$253                               )&gt;(EP$44-EQ$44),(EP$44                                  -Sheep!$N$253                                )&lt;=0),"Born","")
&amp;                   IF(AND((EP$44-Sheep!$R$355-Sheep!$N$253                                )&gt;(EP$44-EQ$44),(EP$44-Sheep!$R$355-Sheep!$N$253                                )&lt;=0),"WeanStd","")
&amp;                   IF(AND((EP$44-Sheep!$R$356-Sheep!$N$253                                )&gt;(EP$44-EQ$44),(EP$44-Sheep!$R$356-Sheep!$N$253                                )&lt;=0),"WeanAlt1","")
&amp;                   IF(AND((EP$44-Sheep!$R$357-Sheep!$N$253                                )&gt;(EP$44-EQ$44),(EP$44-Sheep!$R$357-Sheep!$N$253                                )&lt;=0),"WeanAlt2","")
&amp;IFERROR(IF(AND((EP$44-EP49                                                                                     )&gt;(EP$44-EQ$44),(EP$44-EP49                                                                                     )&lt;=0),"Join-"    &amp;EP48,""),"")
&amp;IFERROR(IF(AND((EP$44-EP49-INDEX(Sheep!$V$362:$V$369,EP48,1))&gt;(EP$44-EQ$44),(EP$44-EP49-INDEX(Sheep!$V$362:$V$369,EP48,1))&lt;=0),"Scan-"  &amp;EP48,""),"")
&amp;IFERROR(IF(AND((EP$44-EP49-150                                                                            )&gt;(EP$44-EQ$44),(EP$44-EP49-150                                                                             )&lt;=0),"Birth-" &amp;EP48,""),"")
&amp;IFERROR(IF(AND((EP$44-EP49-150-Sheep!$R$355                                           )&gt;(EP$44-EQ$44),(EP$44-EP49-150-Sheep!$R$355                                            )&lt;=0),"Wean-"&amp;EP48,""),"")
&amp;IFERROR(IF(AND((EP$44-EP49-150-Sheep!$R$356                                           )&gt;(EP$44-EQ$44),(EP$44-EP49-150-Sheep!$R$356                                            )&lt;=0),"Alt1-"   &amp;EP48,""),"")
&amp;IFERROR(IF(AND((EP$44-EP49-150-Sheep!$R$357                                           )&gt;(EP$44-EQ$44),(EP$44-EP49-150-Sheep!$R$357                                            )&lt;=0),"Alt2-"   &amp;EP48,""),"")</f>
        <v/>
      </c>
      <c r="EQ50" s="267" t="str">
        <f xml:space="preserve">                    IF(AND((EQ$44                                  -Sheep!$N$253                               )&gt;(EQ$44-ER$44),(EQ$44                                  -Sheep!$N$253                                )&lt;=0),"Born","")
&amp;                   IF(AND((EQ$44-Sheep!$R$355-Sheep!$N$253                                )&gt;(EQ$44-ER$44),(EQ$44-Sheep!$R$355-Sheep!$N$253                                )&lt;=0),"WeanStd","")
&amp;                   IF(AND((EQ$44-Sheep!$R$356-Sheep!$N$253                                )&gt;(EQ$44-ER$44),(EQ$44-Sheep!$R$356-Sheep!$N$253                                )&lt;=0),"WeanAlt1","")
&amp;                   IF(AND((EQ$44-Sheep!$R$357-Sheep!$N$253                                )&gt;(EQ$44-ER$44),(EQ$44-Sheep!$R$357-Sheep!$N$253                                )&lt;=0),"WeanAlt2","")
&amp;IFERROR(IF(AND((EQ$44-EQ49                                                                                     )&gt;(EQ$44-ER$44),(EQ$44-EQ49                                                                                     )&lt;=0),"Join-"    &amp;EQ48,""),"")
&amp;IFERROR(IF(AND((EQ$44-EQ49-INDEX(Sheep!$V$362:$V$369,EQ48,1))&gt;(EQ$44-ER$44),(EQ$44-EQ49-INDEX(Sheep!$V$362:$V$369,EQ48,1))&lt;=0),"Scan-"  &amp;EQ48,""),"")
&amp;IFERROR(IF(AND((EQ$44-EQ49-150                                                                            )&gt;(EQ$44-ER$44),(EQ$44-EQ49-150                                                                             )&lt;=0),"Birth-" &amp;EQ48,""),"")
&amp;IFERROR(IF(AND((EQ$44-EQ49-150-Sheep!$R$355                                           )&gt;(EQ$44-ER$44),(EQ$44-EQ49-150-Sheep!$R$355                                            )&lt;=0),"Wean-"&amp;EQ48,""),"")
&amp;IFERROR(IF(AND((EQ$44-EQ49-150-Sheep!$R$356                                           )&gt;(EQ$44-ER$44),(EQ$44-EQ49-150-Sheep!$R$356                                            )&lt;=0),"Alt1-"   &amp;EQ48,""),"")
&amp;IFERROR(IF(AND((EQ$44-EQ49-150-Sheep!$R$357                                           )&gt;(EQ$44-ER$44),(EQ$44-EQ49-150-Sheep!$R$357                                            )&lt;=0),"Alt2-"   &amp;EQ48,""),"")</f>
        <v/>
      </c>
      <c r="ER50" s="267" t="str">
        <f xml:space="preserve">                    IF(AND((ER$44                                  -Sheep!$N$253                               )&gt;(ER$44-ES$44),(ER$44                                  -Sheep!$N$253                                )&lt;=0),"Born","")
&amp;                   IF(AND((ER$44-Sheep!$R$355-Sheep!$N$253                                )&gt;(ER$44-ES$44),(ER$44-Sheep!$R$355-Sheep!$N$253                                )&lt;=0),"WeanStd","")
&amp;                   IF(AND((ER$44-Sheep!$R$356-Sheep!$N$253                                )&gt;(ER$44-ES$44),(ER$44-Sheep!$R$356-Sheep!$N$253                                )&lt;=0),"WeanAlt1","")
&amp;                   IF(AND((ER$44-Sheep!$R$357-Sheep!$N$253                                )&gt;(ER$44-ES$44),(ER$44-Sheep!$R$357-Sheep!$N$253                                )&lt;=0),"WeanAlt2","")
&amp;IFERROR(IF(AND((ER$44-ER49                                                                                     )&gt;(ER$44-ES$44),(ER$44-ER49                                                                                     )&lt;=0),"Join-"    &amp;ER48,""),"")
&amp;IFERROR(IF(AND((ER$44-ER49-INDEX(Sheep!$V$362:$V$369,ER48,1))&gt;(ER$44-ES$44),(ER$44-ER49-INDEX(Sheep!$V$362:$V$369,ER48,1))&lt;=0),"Scan-"  &amp;ER48,""),"")
&amp;IFERROR(IF(AND((ER$44-ER49-150                                                                            )&gt;(ER$44-ES$44),(ER$44-ER49-150                                                                             )&lt;=0),"Birth-" &amp;ER48,""),"")
&amp;IFERROR(IF(AND((ER$44-ER49-150-Sheep!$R$355                                           )&gt;(ER$44-ES$44),(ER$44-ER49-150-Sheep!$R$355                                            )&lt;=0),"Wean-"&amp;ER48,""),"")
&amp;IFERROR(IF(AND((ER$44-ER49-150-Sheep!$R$356                                           )&gt;(ER$44-ES$44),(ER$44-ER49-150-Sheep!$R$356                                            )&lt;=0),"Alt1-"   &amp;ER48,""),"")
&amp;IFERROR(IF(AND((ER$44-ER49-150-Sheep!$R$357                                           )&gt;(ER$44-ES$44),(ER$44-ER49-150-Sheep!$R$357                                            )&lt;=0),"Alt2-"   &amp;ER48,""),"")</f>
        <v/>
      </c>
      <c r="ES50" s="267" t="str">
        <f xml:space="preserve">                    IF(AND((ES$44                                  -Sheep!$N$253                               )&gt;(ES$44-ET$44),(ES$44                                  -Sheep!$N$253                                )&lt;=0),"Born","")
&amp;                   IF(AND((ES$44-Sheep!$R$355-Sheep!$N$253                                )&gt;(ES$44-ET$44),(ES$44-Sheep!$R$355-Sheep!$N$253                                )&lt;=0),"WeanStd","")
&amp;                   IF(AND((ES$44-Sheep!$R$356-Sheep!$N$253                                )&gt;(ES$44-ET$44),(ES$44-Sheep!$R$356-Sheep!$N$253                                )&lt;=0),"WeanAlt1","")
&amp;                   IF(AND((ES$44-Sheep!$R$357-Sheep!$N$253                                )&gt;(ES$44-ET$44),(ES$44-Sheep!$R$357-Sheep!$N$253                                )&lt;=0),"WeanAlt2","")
&amp;IFERROR(IF(AND((ES$44-ES49                                                                                     )&gt;(ES$44-ET$44),(ES$44-ES49                                                                                     )&lt;=0),"Join-"    &amp;ES48,""),"")
&amp;IFERROR(IF(AND((ES$44-ES49-INDEX(Sheep!$V$362:$V$369,ES48,1))&gt;(ES$44-ET$44),(ES$44-ES49-INDEX(Sheep!$V$362:$V$369,ES48,1))&lt;=0),"Scan-"  &amp;ES48,""),"")
&amp;IFERROR(IF(AND((ES$44-ES49-150                                                                            )&gt;(ES$44-ET$44),(ES$44-ES49-150                                                                             )&lt;=0),"Birth-" &amp;ES48,""),"")
&amp;IFERROR(IF(AND((ES$44-ES49-150-Sheep!$R$355                                           )&gt;(ES$44-ET$44),(ES$44-ES49-150-Sheep!$R$355                                            )&lt;=0),"Wean-"&amp;ES48,""),"")
&amp;IFERROR(IF(AND((ES$44-ES49-150-Sheep!$R$356                                           )&gt;(ES$44-ET$44),(ES$44-ES49-150-Sheep!$R$356                                            )&lt;=0),"Alt1-"   &amp;ES48,""),"")
&amp;IFERROR(IF(AND((ES$44-ES49-150-Sheep!$R$357                                           )&gt;(ES$44-ET$44),(ES$44-ES49-150-Sheep!$R$357                                            )&lt;=0),"Alt2-"   &amp;ES48,""),"")</f>
        <v/>
      </c>
      <c r="ET50" s="267" t="str">
        <f xml:space="preserve">                    IF(AND((ET$44                                  -Sheep!$N$253                               )&gt;(ET$44-EU$44),(ET$44                                  -Sheep!$N$253                                )&lt;=0),"Born","")
&amp;                   IF(AND((ET$44-Sheep!$R$355-Sheep!$N$253                                )&gt;(ET$44-EU$44),(ET$44-Sheep!$R$355-Sheep!$N$253                                )&lt;=0),"WeanStd","")
&amp;                   IF(AND((ET$44-Sheep!$R$356-Sheep!$N$253                                )&gt;(ET$44-EU$44),(ET$44-Sheep!$R$356-Sheep!$N$253                                )&lt;=0),"WeanAlt1","")
&amp;                   IF(AND((ET$44-Sheep!$R$357-Sheep!$N$253                                )&gt;(ET$44-EU$44),(ET$44-Sheep!$R$357-Sheep!$N$253                                )&lt;=0),"WeanAlt2","")
&amp;IFERROR(IF(AND((ET$44-ET49                                                                                     )&gt;(ET$44-EU$44),(ET$44-ET49                                                                                     )&lt;=0),"Join-"    &amp;ET48,""),"")
&amp;IFERROR(IF(AND((ET$44-ET49-INDEX(Sheep!$V$362:$V$369,ET48,1))&gt;(ET$44-EU$44),(ET$44-ET49-INDEX(Sheep!$V$362:$V$369,ET48,1))&lt;=0),"Scan-"  &amp;ET48,""),"")
&amp;IFERROR(IF(AND((ET$44-ET49-150                                                                            )&gt;(ET$44-EU$44),(ET$44-ET49-150                                                                             )&lt;=0),"Birth-" &amp;ET48,""),"")
&amp;IFERROR(IF(AND((ET$44-ET49-150-Sheep!$R$355                                           )&gt;(ET$44-EU$44),(ET$44-ET49-150-Sheep!$R$355                                            )&lt;=0),"Wean-"&amp;ET48,""),"")
&amp;IFERROR(IF(AND((ET$44-ET49-150-Sheep!$R$356                                           )&gt;(ET$44-EU$44),(ET$44-ET49-150-Sheep!$R$356                                            )&lt;=0),"Alt1-"   &amp;ET48,""),"")
&amp;IFERROR(IF(AND((ET$44-ET49-150-Sheep!$R$357                                           )&gt;(ET$44-EU$44),(ET$44-ET49-150-Sheep!$R$357                                            )&lt;=0),"Alt2-"   &amp;ET48,""),"")</f>
        <v>Wean-2</v>
      </c>
      <c r="EU50" s="267" t="str">
        <f xml:space="preserve">                    IF(AND((EU$44                                  -Sheep!$N$253                               )&gt;(EU$44-EV$44),(EU$44                                  -Sheep!$N$253                                )&lt;=0),"Born","")
&amp;                   IF(AND((EU$44-Sheep!$R$355-Sheep!$N$253                                )&gt;(EU$44-EV$44),(EU$44-Sheep!$R$355-Sheep!$N$253                                )&lt;=0),"WeanStd","")
&amp;                   IF(AND((EU$44-Sheep!$R$356-Sheep!$N$253                                )&gt;(EU$44-EV$44),(EU$44-Sheep!$R$356-Sheep!$N$253                                )&lt;=0),"WeanAlt1","")
&amp;                   IF(AND((EU$44-Sheep!$R$357-Sheep!$N$253                                )&gt;(EU$44-EV$44),(EU$44-Sheep!$R$357-Sheep!$N$253                                )&lt;=0),"WeanAlt2","")
&amp;IFERROR(IF(AND((EU$44-EU49                                                                                     )&gt;(EU$44-EV$44),(EU$44-EU49                                                                                     )&lt;=0),"Join-"    &amp;EU48,""),"")
&amp;IFERROR(IF(AND((EU$44-EU49-INDEX(Sheep!$V$362:$V$369,EU48,1))&gt;(EU$44-EV$44),(EU$44-EU49-INDEX(Sheep!$V$362:$V$369,EU48,1))&lt;=0),"Scan-"  &amp;EU48,""),"")
&amp;IFERROR(IF(AND((EU$44-EU49-150                                                                            )&gt;(EU$44-EV$44),(EU$44-EU49-150                                                                             )&lt;=0),"Birth-" &amp;EU48,""),"")
&amp;IFERROR(IF(AND((EU$44-EU49-150-Sheep!$R$355                                           )&gt;(EU$44-EV$44),(EU$44-EU49-150-Sheep!$R$355                                            )&lt;=0),"Wean-"&amp;EU48,""),"")
&amp;IFERROR(IF(AND((EU$44-EU49-150-Sheep!$R$356                                           )&gt;(EU$44-EV$44),(EU$44-EU49-150-Sheep!$R$356                                            )&lt;=0),"Alt1-"   &amp;EU48,""),"")
&amp;IFERROR(IF(AND((EU$44-EU49-150-Sheep!$R$357                                           )&gt;(EU$44-EV$44),(EU$44-EU49-150-Sheep!$R$357                                            )&lt;=0),"Alt2-"   &amp;EU48,""),"")</f>
        <v/>
      </c>
      <c r="EV50" s="267" t="str">
        <f xml:space="preserve">                    IF(AND((EV$44                                  -Sheep!$N$253                               )&gt;(EV$44-EW$44),(EV$44                                  -Sheep!$N$253                                )&lt;=0),"Born","")
&amp;                   IF(AND((EV$44-Sheep!$R$355-Sheep!$N$253                                )&gt;(EV$44-EW$44),(EV$44-Sheep!$R$355-Sheep!$N$253                                )&lt;=0),"WeanStd","")
&amp;                   IF(AND((EV$44-Sheep!$R$356-Sheep!$N$253                                )&gt;(EV$44-EW$44),(EV$44-Sheep!$R$356-Sheep!$N$253                                )&lt;=0),"WeanAlt1","")
&amp;                   IF(AND((EV$44-Sheep!$R$357-Sheep!$N$253                                )&gt;(EV$44-EW$44),(EV$44-Sheep!$R$357-Sheep!$N$253                                )&lt;=0),"WeanAlt2","")
&amp;IFERROR(IF(AND((EV$44-EV49                                                                                     )&gt;(EV$44-EW$44),(EV$44-EV49                                                                                     )&lt;=0),"Join-"    &amp;EV48,""),"")
&amp;IFERROR(IF(AND((EV$44-EV49-INDEX(Sheep!$V$362:$V$369,EV48,1))&gt;(EV$44-EW$44),(EV$44-EV49-INDEX(Sheep!$V$362:$V$369,EV48,1))&lt;=0),"Scan-"  &amp;EV48,""),"")
&amp;IFERROR(IF(AND((EV$44-EV49-150                                                                            )&gt;(EV$44-EW$44),(EV$44-EV49-150                                                                             )&lt;=0),"Birth-" &amp;EV48,""),"")
&amp;IFERROR(IF(AND((EV$44-EV49-150-Sheep!$R$355                                           )&gt;(EV$44-EW$44),(EV$44-EV49-150-Sheep!$R$355                                            )&lt;=0),"Wean-"&amp;EV48,""),"")
&amp;IFERROR(IF(AND((EV$44-EV49-150-Sheep!$R$356                                           )&gt;(EV$44-EW$44),(EV$44-EV49-150-Sheep!$R$356                                            )&lt;=0),"Alt1-"   &amp;EV48,""),"")
&amp;IFERROR(IF(AND((EV$44-EV49-150-Sheep!$R$357                                           )&gt;(EV$44-EW$44),(EV$44-EV49-150-Sheep!$R$357                                            )&lt;=0),"Alt2-"   &amp;EV48,""),"")</f>
        <v/>
      </c>
      <c r="EW50" s="267" t="str">
        <f xml:space="preserve">                    IF(AND((EW$44                                  -Sheep!$N$253                               )&gt;(EW$44-EX$44),(EW$44                                  -Sheep!$N$253                                )&lt;=0),"Born","")
&amp;                   IF(AND((EW$44-Sheep!$R$355-Sheep!$N$253                                )&gt;(EW$44-EX$44),(EW$44-Sheep!$R$355-Sheep!$N$253                                )&lt;=0),"WeanStd","")
&amp;                   IF(AND((EW$44-Sheep!$R$356-Sheep!$N$253                                )&gt;(EW$44-EX$44),(EW$44-Sheep!$R$356-Sheep!$N$253                                )&lt;=0),"WeanAlt1","")
&amp;                   IF(AND((EW$44-Sheep!$R$357-Sheep!$N$253                                )&gt;(EW$44-EX$44),(EW$44-Sheep!$R$357-Sheep!$N$253                                )&lt;=0),"WeanAlt2","")
&amp;IFERROR(IF(AND((EW$44-EW49                                                                                     )&gt;(EW$44-EX$44),(EW$44-EW49                                                                                     )&lt;=0),"Join-"    &amp;EW48,""),"")
&amp;IFERROR(IF(AND((EW$44-EW49-INDEX(Sheep!$V$362:$V$369,EW48,1))&gt;(EW$44-EX$44),(EW$44-EW49-INDEX(Sheep!$V$362:$V$369,EW48,1))&lt;=0),"Scan-"  &amp;EW48,""),"")
&amp;IFERROR(IF(AND((EW$44-EW49-150                                                                            )&gt;(EW$44-EX$44),(EW$44-EW49-150                                                                             )&lt;=0),"Birth-" &amp;EW48,""),"")
&amp;IFERROR(IF(AND((EW$44-EW49-150-Sheep!$R$355                                           )&gt;(EW$44-EX$44),(EW$44-EW49-150-Sheep!$R$355                                            )&lt;=0),"Wean-"&amp;EW48,""),"")
&amp;IFERROR(IF(AND((EW$44-EW49-150-Sheep!$R$356                                           )&gt;(EW$44-EX$44),(EW$44-EW49-150-Sheep!$R$356                                            )&lt;=0),"Alt1-"   &amp;EW48,""),"")
&amp;IFERROR(IF(AND((EW$44-EW49-150-Sheep!$R$357                                           )&gt;(EW$44-EX$44),(EW$44-EW49-150-Sheep!$R$357                                            )&lt;=0),"Alt2-"   &amp;EW48,""),"")</f>
        <v/>
      </c>
      <c r="EX50" s="267" t="str">
        <f xml:space="preserve">                    IF(AND((EX$44                                  -Sheep!$N$253                               )&gt;(EX$44-EY$44),(EX$44                                  -Sheep!$N$253                                )&lt;=0),"Born","")
&amp;                   IF(AND((EX$44-Sheep!$R$355-Sheep!$N$253                                )&gt;(EX$44-EY$44),(EX$44-Sheep!$R$355-Sheep!$N$253                                )&lt;=0),"WeanStd","")
&amp;                   IF(AND((EX$44-Sheep!$R$356-Sheep!$N$253                                )&gt;(EX$44-EY$44),(EX$44-Sheep!$R$356-Sheep!$N$253                                )&lt;=0),"WeanAlt1","")
&amp;                   IF(AND((EX$44-Sheep!$R$357-Sheep!$N$253                                )&gt;(EX$44-EY$44),(EX$44-Sheep!$R$357-Sheep!$N$253                                )&lt;=0),"WeanAlt2","")
&amp;IFERROR(IF(AND((EX$44-EX49                                                                                     )&gt;(EX$44-EY$44),(EX$44-EX49                                                                                     )&lt;=0),"Join-"    &amp;EX48,""),"")
&amp;IFERROR(IF(AND((EX$44-EX49-INDEX(Sheep!$V$362:$V$369,EX48,1))&gt;(EX$44-EY$44),(EX$44-EX49-INDEX(Sheep!$V$362:$V$369,EX48,1))&lt;=0),"Scan-"  &amp;EX48,""),"")
&amp;IFERROR(IF(AND((EX$44-EX49-150                                                                            )&gt;(EX$44-EY$44),(EX$44-EX49-150                                                                             )&lt;=0),"Birth-" &amp;EX48,""),"")
&amp;IFERROR(IF(AND((EX$44-EX49-150-Sheep!$R$355                                           )&gt;(EX$44-EY$44),(EX$44-EX49-150-Sheep!$R$355                                            )&lt;=0),"Wean-"&amp;EX48,""),"")
&amp;IFERROR(IF(AND((EX$44-EX49-150-Sheep!$R$356                                           )&gt;(EX$44-EY$44),(EX$44-EX49-150-Sheep!$R$356                                            )&lt;=0),"Alt1-"   &amp;EX48,""),"")
&amp;IFERROR(IF(AND((EX$44-EX49-150-Sheep!$R$357                                           )&gt;(EX$44-EY$44),(EX$44-EX49-150-Sheep!$R$357                                            )&lt;=0),"Alt2-"   &amp;EX48,""),"")</f>
        <v>Alt1-2</v>
      </c>
      <c r="EY50" s="267" t="str">
        <f xml:space="preserve">                    IF(AND((EY$44                                  -Sheep!$N$253                               )&gt;(EY$44-EZ$44),(EY$44                                  -Sheep!$N$253                                )&lt;=0),"Born","")
&amp;                   IF(AND((EY$44-Sheep!$R$355-Sheep!$N$253                                )&gt;(EY$44-EZ$44),(EY$44-Sheep!$R$355-Sheep!$N$253                                )&lt;=0),"WeanStd","")
&amp;                   IF(AND((EY$44-Sheep!$R$356-Sheep!$N$253                                )&gt;(EY$44-EZ$44),(EY$44-Sheep!$R$356-Sheep!$N$253                                )&lt;=0),"WeanAlt1","")
&amp;                   IF(AND((EY$44-Sheep!$R$357-Sheep!$N$253                                )&gt;(EY$44-EZ$44),(EY$44-Sheep!$R$357-Sheep!$N$253                                )&lt;=0),"WeanAlt2","")
&amp;IFERROR(IF(AND((EY$44-EY49                                                                                     )&gt;(EY$44-EZ$44),(EY$44-EY49                                                                                     )&lt;=0),"Join-"    &amp;EY48,""),"")
&amp;IFERROR(IF(AND((EY$44-EY49-INDEX(Sheep!$V$362:$V$369,EY48,1))&gt;(EY$44-EZ$44),(EY$44-EY49-INDEX(Sheep!$V$362:$V$369,EY48,1))&lt;=0),"Scan-"  &amp;EY48,""),"")
&amp;IFERROR(IF(AND((EY$44-EY49-150                                                                            )&gt;(EY$44-EZ$44),(EY$44-EY49-150                                                                             )&lt;=0),"Birth-" &amp;EY48,""),"")
&amp;IFERROR(IF(AND((EY$44-EY49-150-Sheep!$R$355                                           )&gt;(EY$44-EZ$44),(EY$44-EY49-150-Sheep!$R$355                                            )&lt;=0),"Wean-"&amp;EY48,""),"")
&amp;IFERROR(IF(AND((EY$44-EY49-150-Sheep!$R$356                                           )&gt;(EY$44-EZ$44),(EY$44-EY49-150-Sheep!$R$356                                            )&lt;=0),"Alt1-"   &amp;EY48,""),"")
&amp;IFERROR(IF(AND((EY$44-EY49-150-Sheep!$R$357                                           )&gt;(EY$44-EZ$44),(EY$44-EY49-150-Sheep!$R$357                                            )&lt;=0),"Alt2-"   &amp;EY48,""),"")</f>
        <v/>
      </c>
      <c r="EZ50" s="267" t="str">
        <f xml:space="preserve">                    IF(AND((EZ$44                                  -Sheep!$N$253                               )&gt;(EZ$44-FA$44),(EZ$44                                  -Sheep!$N$253                                )&lt;=0),"Born","")
&amp;                   IF(AND((EZ$44-Sheep!$R$355-Sheep!$N$253                                )&gt;(EZ$44-FA$44),(EZ$44-Sheep!$R$355-Sheep!$N$253                                )&lt;=0),"WeanStd","")
&amp;                   IF(AND((EZ$44-Sheep!$R$356-Sheep!$N$253                                )&gt;(EZ$44-FA$44),(EZ$44-Sheep!$R$356-Sheep!$N$253                                )&lt;=0),"WeanAlt1","")
&amp;                   IF(AND((EZ$44-Sheep!$R$357-Sheep!$N$253                                )&gt;(EZ$44-FA$44),(EZ$44-Sheep!$R$357-Sheep!$N$253                                )&lt;=0),"WeanAlt2","")
&amp;IFERROR(IF(AND((EZ$44-EZ49                                                                                     )&gt;(EZ$44-FA$44),(EZ$44-EZ49                                                                                     )&lt;=0),"Join-"    &amp;EZ48,""),"")
&amp;IFERROR(IF(AND((EZ$44-EZ49-INDEX(Sheep!$V$362:$V$369,EZ48,1))&gt;(EZ$44-FA$44),(EZ$44-EZ49-INDEX(Sheep!$V$362:$V$369,EZ48,1))&lt;=0),"Scan-"  &amp;EZ48,""),"")
&amp;IFERROR(IF(AND((EZ$44-EZ49-150                                                                            )&gt;(EZ$44-FA$44),(EZ$44-EZ49-150                                                                             )&lt;=0),"Birth-" &amp;EZ48,""),"")
&amp;IFERROR(IF(AND((EZ$44-EZ49-150-Sheep!$R$355                                           )&gt;(EZ$44-FA$44),(EZ$44-EZ49-150-Sheep!$R$355                                            )&lt;=0),"Wean-"&amp;EZ48,""),"")
&amp;IFERROR(IF(AND((EZ$44-EZ49-150-Sheep!$R$356                                           )&gt;(EZ$44-FA$44),(EZ$44-EZ49-150-Sheep!$R$356                                            )&lt;=0),"Alt1-"   &amp;EZ48,""),"")
&amp;IFERROR(IF(AND((EZ$44-EZ49-150-Sheep!$R$357                                           )&gt;(EZ$44-FA$44),(EZ$44-EZ49-150-Sheep!$R$357                                            )&lt;=0),"Alt2-"   &amp;EZ48,""),"")</f>
        <v/>
      </c>
      <c r="FA50" s="267" t="str">
        <f xml:space="preserve">                    IF(AND((FA$44                                  -Sheep!$N$253                               )&gt;(FA$44-FB$44),(FA$44                                  -Sheep!$N$253                                )&lt;=0),"Born","")
&amp;                   IF(AND((FA$44-Sheep!$R$355-Sheep!$N$253                                )&gt;(FA$44-FB$44),(FA$44-Sheep!$R$355-Sheep!$N$253                                )&lt;=0),"WeanStd","")
&amp;                   IF(AND((FA$44-Sheep!$R$356-Sheep!$N$253                                )&gt;(FA$44-FB$44),(FA$44-Sheep!$R$356-Sheep!$N$253                                )&lt;=0),"WeanAlt1","")
&amp;                   IF(AND((FA$44-Sheep!$R$357-Sheep!$N$253                                )&gt;(FA$44-FB$44),(FA$44-Sheep!$R$357-Sheep!$N$253                                )&lt;=0),"WeanAlt2","")
&amp;IFERROR(IF(AND((FA$44-FA49                                                                                     )&gt;(FA$44-FB$44),(FA$44-FA49                                                                                     )&lt;=0),"Join-"    &amp;FA48,""),"")
&amp;IFERROR(IF(AND((FA$44-FA49-INDEX(Sheep!$V$362:$V$369,FA48,1))&gt;(FA$44-FB$44),(FA$44-FA49-INDEX(Sheep!$V$362:$V$369,FA48,1))&lt;=0),"Scan-"  &amp;FA48,""),"")
&amp;IFERROR(IF(AND((FA$44-FA49-150                                                                            )&gt;(FA$44-FB$44),(FA$44-FA49-150                                                                             )&lt;=0),"Birth-" &amp;FA48,""),"")
&amp;IFERROR(IF(AND((FA$44-FA49-150-Sheep!$R$355                                           )&gt;(FA$44-FB$44),(FA$44-FA49-150-Sheep!$R$355                                            )&lt;=0),"Wean-"&amp;FA48,""),"")
&amp;IFERROR(IF(AND((FA$44-FA49-150-Sheep!$R$356                                           )&gt;(FA$44-FB$44),(FA$44-FA49-150-Sheep!$R$356                                            )&lt;=0),"Alt1-"   &amp;FA48,""),"")
&amp;IFERROR(IF(AND((FA$44-FA49-150-Sheep!$R$357                                           )&gt;(FA$44-FB$44),(FA$44-FA49-150-Sheep!$R$357                                            )&lt;=0),"Alt2-"   &amp;FA48,""),"")</f>
        <v/>
      </c>
      <c r="FB50" s="267" t="str">
        <f xml:space="preserve">                    IF(AND((FB$44                                  -Sheep!$N$253                               )&gt;(FB$44-FC$44),(FB$44                                  -Sheep!$N$253                                )&lt;=0),"Born","")
&amp;                   IF(AND((FB$44-Sheep!$R$355-Sheep!$N$253                                )&gt;(FB$44-FC$44),(FB$44-Sheep!$R$355-Sheep!$N$253                                )&lt;=0),"WeanStd","")
&amp;                   IF(AND((FB$44-Sheep!$R$356-Sheep!$N$253                                )&gt;(FB$44-FC$44),(FB$44-Sheep!$R$356-Sheep!$N$253                                )&lt;=0),"WeanAlt1","")
&amp;                   IF(AND((FB$44-Sheep!$R$357-Sheep!$N$253                                )&gt;(FB$44-FC$44),(FB$44-Sheep!$R$357-Sheep!$N$253                                )&lt;=0),"WeanAlt2","")
&amp;IFERROR(IF(AND((FB$44-FB49                                                                                     )&gt;(FB$44-FC$44),(FB$44-FB49                                                                                     )&lt;=0),"Join-"    &amp;FB48,""),"")
&amp;IFERROR(IF(AND((FB$44-FB49-INDEX(Sheep!$V$362:$V$369,FB48,1))&gt;(FB$44-FC$44),(FB$44-FB49-INDEX(Sheep!$V$362:$V$369,FB48,1))&lt;=0),"Scan-"  &amp;FB48,""),"")
&amp;IFERROR(IF(AND((FB$44-FB49-150                                                                            )&gt;(FB$44-FC$44),(FB$44-FB49-150                                                                             )&lt;=0),"Birth-" &amp;FB48,""),"")
&amp;IFERROR(IF(AND((FB$44-FB49-150-Sheep!$R$355                                           )&gt;(FB$44-FC$44),(FB$44-FB49-150-Sheep!$R$355                                            )&lt;=0),"Wean-"&amp;FB48,""),"")
&amp;IFERROR(IF(AND((FB$44-FB49-150-Sheep!$R$356                                           )&gt;(FB$44-FC$44),(FB$44-FB49-150-Sheep!$R$356                                            )&lt;=0),"Alt1-"   &amp;FB48,""),"")
&amp;IFERROR(IF(AND((FB$44-FB49-150-Sheep!$R$357                                           )&gt;(FB$44-FC$44),(FB$44-FB49-150-Sheep!$R$357                                            )&lt;=0),"Alt2-"   &amp;FB48,""),"")</f>
        <v>Alt2-2</v>
      </c>
      <c r="FC50" s="267" t="str">
        <f xml:space="preserve">                    IF(AND((FC$44                                  -Sheep!$N$253                               )&gt;(FC$44-FD$44),(FC$44                                  -Sheep!$N$253                                )&lt;=0),"Born","")
&amp;                   IF(AND((FC$44-Sheep!$R$355-Sheep!$N$253                                )&gt;(FC$44-FD$44),(FC$44-Sheep!$R$355-Sheep!$N$253                                )&lt;=0),"WeanStd","")
&amp;                   IF(AND((FC$44-Sheep!$R$356-Sheep!$N$253                                )&gt;(FC$44-FD$44),(FC$44-Sheep!$R$356-Sheep!$N$253                                )&lt;=0),"WeanAlt1","")
&amp;                   IF(AND((FC$44-Sheep!$R$357-Sheep!$N$253                                )&gt;(FC$44-FD$44),(FC$44-Sheep!$R$357-Sheep!$N$253                                )&lt;=0),"WeanAlt2","")
&amp;IFERROR(IF(AND((FC$44-FC49                                                                                     )&gt;(FC$44-FD$44),(FC$44-FC49                                                                                     )&lt;=0),"Join-"    &amp;FC48,""),"")
&amp;IFERROR(IF(AND((FC$44-FC49-INDEX(Sheep!$V$362:$V$369,FC48,1))&gt;(FC$44-FD$44),(FC$44-FC49-INDEX(Sheep!$V$362:$V$369,FC48,1))&lt;=0),"Scan-"  &amp;FC48,""),"")
&amp;IFERROR(IF(AND((FC$44-FC49-150                                                                            )&gt;(FC$44-FD$44),(FC$44-FC49-150                                                                             )&lt;=0),"Birth-" &amp;FC48,""),"")
&amp;IFERROR(IF(AND((FC$44-FC49-150-Sheep!$R$355                                           )&gt;(FC$44-FD$44),(FC$44-FC49-150-Sheep!$R$355                                            )&lt;=0),"Wean-"&amp;FC48,""),"")
&amp;IFERROR(IF(AND((FC$44-FC49-150-Sheep!$R$356                                           )&gt;(FC$44-FD$44),(FC$44-FC49-150-Sheep!$R$356                                            )&lt;=0),"Alt1-"   &amp;FC48,""),"")
&amp;IFERROR(IF(AND((FC$44-FC49-150-Sheep!$R$357                                           )&gt;(FC$44-FD$44),(FC$44-FC49-150-Sheep!$R$357                                            )&lt;=0),"Alt2-"   &amp;FC48,""),"")</f>
        <v/>
      </c>
      <c r="FD50" s="267" t="str">
        <f xml:space="preserve">                    IF(AND((FD$44                                  -Sheep!$N$253                               )&gt;(FD$44-FE$44),(FD$44                                  -Sheep!$N$253                                )&lt;=0),"Born","")
&amp;                   IF(AND((FD$44-Sheep!$R$355-Sheep!$N$253                                )&gt;(FD$44-FE$44),(FD$44-Sheep!$R$355-Sheep!$N$253                                )&lt;=0),"WeanStd","")
&amp;                   IF(AND((FD$44-Sheep!$R$356-Sheep!$N$253                                )&gt;(FD$44-FE$44),(FD$44-Sheep!$R$356-Sheep!$N$253                                )&lt;=0),"WeanAlt1","")
&amp;                   IF(AND((FD$44-Sheep!$R$357-Sheep!$N$253                                )&gt;(FD$44-FE$44),(FD$44-Sheep!$R$357-Sheep!$N$253                                )&lt;=0),"WeanAlt2","")
&amp;IFERROR(IF(AND((FD$44-FD49                                                                                     )&gt;(FD$44-FE$44),(FD$44-FD49                                                                                     )&lt;=0),"Join-"    &amp;FD48,""),"")
&amp;IFERROR(IF(AND((FD$44-FD49-INDEX(Sheep!$V$362:$V$369,FD48,1))&gt;(FD$44-FE$44),(FD$44-FD49-INDEX(Sheep!$V$362:$V$369,FD48,1))&lt;=0),"Scan-"  &amp;FD48,""),"")
&amp;IFERROR(IF(AND((FD$44-FD49-150                                                                            )&gt;(FD$44-FE$44),(FD$44-FD49-150                                                                             )&lt;=0),"Birth-" &amp;FD48,""),"")
&amp;IFERROR(IF(AND((FD$44-FD49-150-Sheep!$R$355                                           )&gt;(FD$44-FE$44),(FD$44-FD49-150-Sheep!$R$355                                            )&lt;=0),"Wean-"&amp;FD48,""),"")
&amp;IFERROR(IF(AND((FD$44-FD49-150-Sheep!$R$356                                           )&gt;(FD$44-FE$44),(FD$44-FD49-150-Sheep!$R$356                                            )&lt;=0),"Alt1-"   &amp;FD48,""),"")
&amp;IFERROR(IF(AND((FD$44-FD49-150-Sheep!$R$357                                           )&gt;(FD$44-FE$44),(FD$44-FD49-150-Sheep!$R$357                                            )&lt;=0),"Alt2-"   &amp;FD48,""),"")</f>
        <v/>
      </c>
      <c r="FE50" s="267" t="str">
        <f xml:space="preserve">                    IF(AND((FE$44                                  -Sheep!$N$253                               )&gt;(FE$44-FF$44),(FE$44                                  -Sheep!$N$253                                )&lt;=0),"Born","")
&amp;                   IF(AND((FE$44-Sheep!$R$355-Sheep!$N$253                                )&gt;(FE$44-FF$44),(FE$44-Sheep!$R$355-Sheep!$N$253                                )&lt;=0),"WeanStd","")
&amp;                   IF(AND((FE$44-Sheep!$R$356-Sheep!$N$253                                )&gt;(FE$44-FF$44),(FE$44-Sheep!$R$356-Sheep!$N$253                                )&lt;=0),"WeanAlt1","")
&amp;                   IF(AND((FE$44-Sheep!$R$357-Sheep!$N$253                                )&gt;(FE$44-FF$44),(FE$44-Sheep!$R$357-Sheep!$N$253                                )&lt;=0),"WeanAlt2","")
&amp;IFERROR(IF(AND((FE$44-FE49                                                                                     )&gt;(FE$44-FF$44),(FE$44-FE49                                                                                     )&lt;=0),"Join-"    &amp;FE48,""),"")
&amp;IFERROR(IF(AND((FE$44-FE49-INDEX(Sheep!$V$362:$V$369,FE48,1))&gt;(FE$44-FF$44),(FE$44-FE49-INDEX(Sheep!$V$362:$V$369,FE48,1))&lt;=0),"Scan-"  &amp;FE48,""),"")
&amp;IFERROR(IF(AND((FE$44-FE49-150                                                                            )&gt;(FE$44-FF$44),(FE$44-FE49-150                                                                             )&lt;=0),"Birth-" &amp;FE48,""),"")
&amp;IFERROR(IF(AND((FE$44-FE49-150-Sheep!$R$355                                           )&gt;(FE$44-FF$44),(FE$44-FE49-150-Sheep!$R$355                                            )&lt;=0),"Wean-"&amp;FE48,""),"")
&amp;IFERROR(IF(AND((FE$44-FE49-150-Sheep!$R$356                                           )&gt;(FE$44-FF$44),(FE$44-FE49-150-Sheep!$R$356                                            )&lt;=0),"Alt1-"   &amp;FE48,""),"")
&amp;IFERROR(IF(AND((FE$44-FE49-150-Sheep!$R$357                                           )&gt;(FE$44-FF$44),(FE$44-FE49-150-Sheep!$R$357                                            )&lt;=0),"Alt2-"   &amp;FE48,""),"")</f>
        <v/>
      </c>
      <c r="FF50" s="267" t="str">
        <f xml:space="preserve">                    IF(AND((FF$44                                  -Sheep!$N$253                               )&gt;(FF$44-FG$44),(FF$44                                  -Sheep!$N$253                                )&lt;=0),"Born","")
&amp;                   IF(AND((FF$44-Sheep!$R$355-Sheep!$N$253                                )&gt;(FF$44-FG$44),(FF$44-Sheep!$R$355-Sheep!$N$253                                )&lt;=0),"WeanStd","")
&amp;                   IF(AND((FF$44-Sheep!$R$356-Sheep!$N$253                                )&gt;(FF$44-FG$44),(FF$44-Sheep!$R$356-Sheep!$N$253                                )&lt;=0),"WeanAlt1","")
&amp;                   IF(AND((FF$44-Sheep!$R$357-Sheep!$N$253                                )&gt;(FF$44-FG$44),(FF$44-Sheep!$R$357-Sheep!$N$253                                )&lt;=0),"WeanAlt2","")
&amp;IFERROR(IF(AND((FF$44-FF49                                                                                     )&gt;(FF$44-FG$44),(FF$44-FF49                                                                                     )&lt;=0),"Join-"    &amp;FF48,""),"")
&amp;IFERROR(IF(AND((FF$44-FF49-INDEX(Sheep!$V$362:$V$369,FF48,1))&gt;(FF$44-FG$44),(FF$44-FF49-INDEX(Sheep!$V$362:$V$369,FF48,1))&lt;=0),"Scan-"  &amp;FF48,""),"")
&amp;IFERROR(IF(AND((FF$44-FF49-150                                                                            )&gt;(FF$44-FG$44),(FF$44-FF49-150                                                                             )&lt;=0),"Birth-" &amp;FF48,""),"")
&amp;IFERROR(IF(AND((FF$44-FF49-150-Sheep!$R$355                                           )&gt;(FF$44-FG$44),(FF$44-FF49-150-Sheep!$R$355                                            )&lt;=0),"Wean-"&amp;FF48,""),"")
&amp;IFERROR(IF(AND((FF$44-FF49-150-Sheep!$R$356                                           )&gt;(FF$44-FG$44),(FF$44-FF49-150-Sheep!$R$356                                            )&lt;=0),"Alt1-"   &amp;FF48,""),"")
&amp;IFERROR(IF(AND((FF$44-FF49-150-Sheep!$R$357                                           )&gt;(FF$44-FG$44),(FF$44-FF49-150-Sheep!$R$357                                            )&lt;=0),"Alt2-"   &amp;FF48,""),"")</f>
        <v/>
      </c>
      <c r="FG50" s="267" t="str">
        <f xml:space="preserve">                    IF(AND((FG$44                                  -Sheep!$N$253                               )&gt;(FG$44-FH$44),(FG$44                                  -Sheep!$N$253                                )&lt;=0),"Born","")
&amp;                   IF(AND((FG$44-Sheep!$R$355-Sheep!$N$253                                )&gt;(FG$44-FH$44),(FG$44-Sheep!$R$355-Sheep!$N$253                                )&lt;=0),"WeanStd","")
&amp;                   IF(AND((FG$44-Sheep!$R$356-Sheep!$N$253                                )&gt;(FG$44-FH$44),(FG$44-Sheep!$R$356-Sheep!$N$253                                )&lt;=0),"WeanAlt1","")
&amp;                   IF(AND((FG$44-Sheep!$R$357-Sheep!$N$253                                )&gt;(FG$44-FH$44),(FG$44-Sheep!$R$357-Sheep!$N$253                                )&lt;=0),"WeanAlt2","")
&amp;IFERROR(IF(AND((FG$44-FG49                                                                                     )&gt;(FG$44-FH$44),(FG$44-FG49                                                                                     )&lt;=0),"Join-"    &amp;FG48,""),"")
&amp;IFERROR(IF(AND((FG$44-FG49-INDEX(Sheep!$V$362:$V$369,FG48,1))&gt;(FG$44-FH$44),(FG$44-FG49-INDEX(Sheep!$V$362:$V$369,FG48,1))&lt;=0),"Scan-"  &amp;FG48,""),"")
&amp;IFERROR(IF(AND((FG$44-FG49-150                                                                            )&gt;(FG$44-FH$44),(FG$44-FG49-150                                                                             )&lt;=0),"Birth-" &amp;FG48,""),"")
&amp;IFERROR(IF(AND((FG$44-FG49-150-Sheep!$R$355                                           )&gt;(FG$44-FH$44),(FG$44-FG49-150-Sheep!$R$355                                            )&lt;=0),"Wean-"&amp;FG48,""),"")
&amp;IFERROR(IF(AND((FG$44-FG49-150-Sheep!$R$356                                           )&gt;(FG$44-FH$44),(FG$44-FG49-150-Sheep!$R$356                                            )&lt;=0),"Alt1-"   &amp;FG48,""),"")
&amp;IFERROR(IF(AND((FG$44-FG49-150-Sheep!$R$357                                           )&gt;(FG$44-FH$44),(FG$44-FG49-150-Sheep!$R$357                                            )&lt;=0),"Alt2-"   &amp;FG48,""),"")</f>
        <v/>
      </c>
      <c r="FH50" s="267" t="str">
        <f xml:space="preserve">                    IF(AND((FH$44                                  -Sheep!$N$253                               )&gt;(FH$44-FI$44),(FH$44                                  -Sheep!$N$253                                )&lt;=0),"Born","")
&amp;                   IF(AND((FH$44-Sheep!$R$355-Sheep!$N$253                                )&gt;(FH$44-FI$44),(FH$44-Sheep!$R$355-Sheep!$N$253                                )&lt;=0),"WeanStd","")
&amp;                   IF(AND((FH$44-Sheep!$R$356-Sheep!$N$253                                )&gt;(FH$44-FI$44),(FH$44-Sheep!$R$356-Sheep!$N$253                                )&lt;=0),"WeanAlt1","")
&amp;                   IF(AND((FH$44-Sheep!$R$357-Sheep!$N$253                                )&gt;(FH$44-FI$44),(FH$44-Sheep!$R$357-Sheep!$N$253                                )&lt;=0),"WeanAlt2","")
&amp;IFERROR(IF(AND((FH$44-FH49                                                                                     )&gt;(FH$44-FI$44),(FH$44-FH49                                                                                     )&lt;=0),"Join-"    &amp;FH48,""),"")
&amp;IFERROR(IF(AND((FH$44-FH49-INDEX(Sheep!$V$362:$V$369,FH48,1))&gt;(FH$44-FI$44),(FH$44-FH49-INDEX(Sheep!$V$362:$V$369,FH48,1))&lt;=0),"Scan-"  &amp;FH48,""),"")
&amp;IFERROR(IF(AND((FH$44-FH49-150                                                                            )&gt;(FH$44-FI$44),(FH$44-FH49-150                                                                             )&lt;=0),"Birth-" &amp;FH48,""),"")
&amp;IFERROR(IF(AND((FH$44-FH49-150-Sheep!$R$355                                           )&gt;(FH$44-FI$44),(FH$44-FH49-150-Sheep!$R$355                                            )&lt;=0),"Wean-"&amp;FH48,""),"")
&amp;IFERROR(IF(AND((FH$44-FH49-150-Sheep!$R$356                                           )&gt;(FH$44-FI$44),(FH$44-FH49-150-Sheep!$R$356                                            )&lt;=0),"Alt1-"   &amp;FH48,""),"")
&amp;IFERROR(IF(AND((FH$44-FH49-150-Sheep!$R$357                                           )&gt;(FH$44-FI$44),(FH$44-FH49-150-Sheep!$R$357                                            )&lt;=0),"Alt2-"   &amp;FH48,""),"")</f>
        <v/>
      </c>
      <c r="FI50" s="267" t="str">
        <f xml:space="preserve">                    IF(AND((FI$44                                  -Sheep!$N$253                               )&gt;(FI$44-FJ$44),(FI$44                                  -Sheep!$N$253                                )&lt;=0),"Born","")
&amp;                   IF(AND((FI$44-Sheep!$R$355-Sheep!$N$253                                )&gt;(FI$44-FJ$44),(FI$44-Sheep!$R$355-Sheep!$N$253                                )&lt;=0),"WeanStd","")
&amp;                   IF(AND((FI$44-Sheep!$R$356-Sheep!$N$253                                )&gt;(FI$44-FJ$44),(FI$44-Sheep!$R$356-Sheep!$N$253                                )&lt;=0),"WeanAlt1","")
&amp;                   IF(AND((FI$44-Sheep!$R$357-Sheep!$N$253                                )&gt;(FI$44-FJ$44),(FI$44-Sheep!$R$357-Sheep!$N$253                                )&lt;=0),"WeanAlt2","")
&amp;IFERROR(IF(AND((FI$44-FI49                                                                                     )&gt;(FI$44-FJ$44),(FI$44-FI49                                                                                     )&lt;=0),"Join-"    &amp;FI48,""),"")
&amp;IFERROR(IF(AND((FI$44-FI49-INDEX(Sheep!$V$362:$V$369,FI48,1))&gt;(FI$44-FJ$44),(FI$44-FI49-INDEX(Sheep!$V$362:$V$369,FI48,1))&lt;=0),"Scan-"  &amp;FI48,""),"")
&amp;IFERROR(IF(AND((FI$44-FI49-150                                                                            )&gt;(FI$44-FJ$44),(FI$44-FI49-150                                                                             )&lt;=0),"Birth-" &amp;FI48,""),"")
&amp;IFERROR(IF(AND((FI$44-FI49-150-Sheep!$R$355                                           )&gt;(FI$44-FJ$44),(FI$44-FI49-150-Sheep!$R$355                                            )&lt;=0),"Wean-"&amp;FI48,""),"")
&amp;IFERROR(IF(AND((FI$44-FI49-150-Sheep!$R$356                                           )&gt;(FI$44-FJ$44),(FI$44-FI49-150-Sheep!$R$356                                            )&lt;=0),"Alt1-"   &amp;FI48,""),"")
&amp;IFERROR(IF(AND((FI$44-FI49-150-Sheep!$R$357                                           )&gt;(FI$44-FJ$44),(FI$44-FI49-150-Sheep!$R$357                                            )&lt;=0),"Alt2-"   &amp;FI48,""),"")</f>
        <v/>
      </c>
      <c r="FJ50" s="267" t="str">
        <f xml:space="preserve">                    IF(AND((FJ$44                                  -Sheep!$N$253                               )&gt;(FJ$44-FK$44),(FJ$44                                  -Sheep!$N$253                                )&lt;=0),"Born","")
&amp;                   IF(AND((FJ$44-Sheep!$R$355-Sheep!$N$253                                )&gt;(FJ$44-FK$44),(FJ$44-Sheep!$R$355-Sheep!$N$253                                )&lt;=0),"WeanStd","")
&amp;                   IF(AND((FJ$44-Sheep!$R$356-Sheep!$N$253                                )&gt;(FJ$44-FK$44),(FJ$44-Sheep!$R$356-Sheep!$N$253                                )&lt;=0),"WeanAlt1","")
&amp;                   IF(AND((FJ$44-Sheep!$R$357-Sheep!$N$253                                )&gt;(FJ$44-FK$44),(FJ$44-Sheep!$R$357-Sheep!$N$253                                )&lt;=0),"WeanAlt2","")
&amp;IFERROR(IF(AND((FJ$44-FJ49                                                                                     )&gt;(FJ$44-FK$44),(FJ$44-FJ49                                                                                     )&lt;=0),"Join-"    &amp;FJ48,""),"")
&amp;IFERROR(IF(AND((FJ$44-FJ49-INDEX(Sheep!$V$362:$V$369,FJ48,1))&gt;(FJ$44-FK$44),(FJ$44-FJ49-INDEX(Sheep!$V$362:$V$369,FJ48,1))&lt;=0),"Scan-"  &amp;FJ48,""),"")
&amp;IFERROR(IF(AND((FJ$44-FJ49-150                                                                            )&gt;(FJ$44-FK$44),(FJ$44-FJ49-150                                                                             )&lt;=0),"Birth-" &amp;FJ48,""),"")
&amp;IFERROR(IF(AND((FJ$44-FJ49-150-Sheep!$R$355                                           )&gt;(FJ$44-FK$44),(FJ$44-FJ49-150-Sheep!$R$355                                            )&lt;=0),"Wean-"&amp;FJ48,""),"")
&amp;IFERROR(IF(AND((FJ$44-FJ49-150-Sheep!$R$356                                           )&gt;(FJ$44-FK$44),(FJ$44-FJ49-150-Sheep!$R$356                                            )&lt;=0),"Alt1-"   &amp;FJ48,""),"")
&amp;IFERROR(IF(AND((FJ$44-FJ49-150-Sheep!$R$357                                           )&gt;(FJ$44-FK$44),(FJ$44-FJ49-150-Sheep!$R$357                                            )&lt;=0),"Alt2-"   &amp;FJ48,""),"")</f>
        <v/>
      </c>
      <c r="FK50" s="267" t="str">
        <f xml:space="preserve">                    IF(AND((FK$44                                  -Sheep!$N$253                               )&gt;(FK$44-FL$44),(FK$44                                  -Sheep!$N$253                                )&lt;=0),"Born","")
&amp;                   IF(AND((FK$44-Sheep!$R$355-Sheep!$N$253                                )&gt;(FK$44-FL$44),(FK$44-Sheep!$R$355-Sheep!$N$253                                )&lt;=0),"WeanStd","")
&amp;                   IF(AND((FK$44-Sheep!$R$356-Sheep!$N$253                                )&gt;(FK$44-FL$44),(FK$44-Sheep!$R$356-Sheep!$N$253                                )&lt;=0),"WeanAlt1","")
&amp;                   IF(AND((FK$44-Sheep!$R$357-Sheep!$N$253                                )&gt;(FK$44-FL$44),(FK$44-Sheep!$R$357-Sheep!$N$253                                )&lt;=0),"WeanAlt2","")
&amp;IFERROR(IF(AND((FK$44-FK49                                                                                     )&gt;(FK$44-FL$44),(FK$44-FK49                                                                                     )&lt;=0),"Join-"    &amp;FK48,""),"")
&amp;IFERROR(IF(AND((FK$44-FK49-INDEX(Sheep!$V$362:$V$369,FK48,1))&gt;(FK$44-FL$44),(FK$44-FK49-INDEX(Sheep!$V$362:$V$369,FK48,1))&lt;=0),"Scan-"  &amp;FK48,""),"")
&amp;IFERROR(IF(AND((FK$44-FK49-150                                                                            )&gt;(FK$44-FL$44),(FK$44-FK49-150                                                                             )&lt;=0),"Birth-" &amp;FK48,""),"")
&amp;IFERROR(IF(AND((FK$44-FK49-150-Sheep!$R$355                                           )&gt;(FK$44-FL$44),(FK$44-FK49-150-Sheep!$R$355                                            )&lt;=0),"Wean-"&amp;FK48,""),"")
&amp;IFERROR(IF(AND((FK$44-FK49-150-Sheep!$R$356                                           )&gt;(FK$44-FL$44),(FK$44-FK49-150-Sheep!$R$356                                            )&lt;=0),"Alt1-"   &amp;FK48,""),"")
&amp;IFERROR(IF(AND((FK$44-FK49-150-Sheep!$R$357                                           )&gt;(FK$44-FL$44),(FK$44-FK49-150-Sheep!$R$357                                            )&lt;=0),"Alt2-"   &amp;FK48,""),"")</f>
        <v>Join-3</v>
      </c>
      <c r="FL50" s="267" t="str">
        <f xml:space="preserve">                    IF(AND((FL$44                                  -Sheep!$N$253                               )&gt;(FL$44-FM$44),(FL$44                                  -Sheep!$N$253                                )&lt;=0),"Born","")
&amp;                   IF(AND((FL$44-Sheep!$R$355-Sheep!$N$253                                )&gt;(FL$44-FM$44),(FL$44-Sheep!$R$355-Sheep!$N$253                                )&lt;=0),"WeanStd","")
&amp;                   IF(AND((FL$44-Sheep!$R$356-Sheep!$N$253                                )&gt;(FL$44-FM$44),(FL$44-Sheep!$R$356-Sheep!$N$253                                )&lt;=0),"WeanAlt1","")
&amp;                   IF(AND((FL$44-Sheep!$R$357-Sheep!$N$253                                )&gt;(FL$44-FM$44),(FL$44-Sheep!$R$357-Sheep!$N$253                                )&lt;=0),"WeanAlt2","")
&amp;IFERROR(IF(AND((FL$44-FL49                                                                                     )&gt;(FL$44-FM$44),(FL$44-FL49                                                                                     )&lt;=0),"Join-"    &amp;FL48,""),"")
&amp;IFERROR(IF(AND((FL$44-FL49-INDEX(Sheep!$V$362:$V$369,FL48,1))&gt;(FL$44-FM$44),(FL$44-FL49-INDEX(Sheep!$V$362:$V$369,FL48,1))&lt;=0),"Scan-"  &amp;FL48,""),"")
&amp;IFERROR(IF(AND((FL$44-FL49-150                                                                            )&gt;(FL$44-FM$44),(FL$44-FL49-150                                                                             )&lt;=0),"Birth-" &amp;FL48,""),"")
&amp;IFERROR(IF(AND((FL$44-FL49-150-Sheep!$R$355                                           )&gt;(FL$44-FM$44),(FL$44-FL49-150-Sheep!$R$355                                            )&lt;=0),"Wean-"&amp;FL48,""),"")
&amp;IFERROR(IF(AND((FL$44-FL49-150-Sheep!$R$356                                           )&gt;(FL$44-FM$44),(FL$44-FL49-150-Sheep!$R$356                                            )&lt;=0),"Alt1-"   &amp;FL48,""),"")
&amp;IFERROR(IF(AND((FL$44-FL49-150-Sheep!$R$357                                           )&gt;(FL$44-FM$44),(FL$44-FL49-150-Sheep!$R$357                                            )&lt;=0),"Alt2-"   &amp;FL48,""),"")</f>
        <v/>
      </c>
      <c r="FM50" s="267" t="str">
        <f xml:space="preserve">                    IF(AND((FM$44                                  -Sheep!$N$253                               )&gt;(FM$44-FN$44),(FM$44                                  -Sheep!$N$253                                )&lt;=0),"Born","")
&amp;                   IF(AND((FM$44-Sheep!$R$355-Sheep!$N$253                                )&gt;(FM$44-FN$44),(FM$44-Sheep!$R$355-Sheep!$N$253                                )&lt;=0),"WeanStd","")
&amp;                   IF(AND((FM$44-Sheep!$R$356-Sheep!$N$253                                )&gt;(FM$44-FN$44),(FM$44-Sheep!$R$356-Sheep!$N$253                                )&lt;=0),"WeanAlt1","")
&amp;                   IF(AND((FM$44-Sheep!$R$357-Sheep!$N$253                                )&gt;(FM$44-FN$44),(FM$44-Sheep!$R$357-Sheep!$N$253                                )&lt;=0),"WeanAlt2","")
&amp;IFERROR(IF(AND((FM$44-FM49                                                                                     )&gt;(FM$44-FN$44),(FM$44-FM49                                                                                     )&lt;=0),"Join-"    &amp;FM48,""),"")
&amp;IFERROR(IF(AND((FM$44-FM49-INDEX(Sheep!$V$362:$V$369,FM48,1))&gt;(FM$44-FN$44),(FM$44-FM49-INDEX(Sheep!$V$362:$V$369,FM48,1))&lt;=0),"Scan-"  &amp;FM48,""),"")
&amp;IFERROR(IF(AND((FM$44-FM49-150                                                                            )&gt;(FM$44-FN$44),(FM$44-FM49-150                                                                             )&lt;=0),"Birth-" &amp;FM48,""),"")
&amp;IFERROR(IF(AND((FM$44-FM49-150-Sheep!$R$355                                           )&gt;(FM$44-FN$44),(FM$44-FM49-150-Sheep!$R$355                                            )&lt;=0),"Wean-"&amp;FM48,""),"")
&amp;IFERROR(IF(AND((FM$44-FM49-150-Sheep!$R$356                                           )&gt;(FM$44-FN$44),(FM$44-FM49-150-Sheep!$R$356                                            )&lt;=0),"Alt1-"   &amp;FM48,""),"")
&amp;IFERROR(IF(AND((FM$44-FM49-150-Sheep!$R$357                                           )&gt;(FM$44-FN$44),(FM$44-FM49-150-Sheep!$R$357                                            )&lt;=0),"Alt2-"   &amp;FM48,""),"")</f>
        <v/>
      </c>
      <c r="FN50" s="267" t="str">
        <f xml:space="preserve">                    IF(AND((FN$44                                  -Sheep!$N$253                               )&gt;(FN$44-FO$44),(FN$44                                  -Sheep!$N$253                                )&lt;=0),"Born","")
&amp;                   IF(AND((FN$44-Sheep!$R$355-Sheep!$N$253                                )&gt;(FN$44-FO$44),(FN$44-Sheep!$R$355-Sheep!$N$253                                )&lt;=0),"WeanStd","")
&amp;                   IF(AND((FN$44-Sheep!$R$356-Sheep!$N$253                                )&gt;(FN$44-FO$44),(FN$44-Sheep!$R$356-Sheep!$N$253                                )&lt;=0),"WeanAlt1","")
&amp;                   IF(AND((FN$44-Sheep!$R$357-Sheep!$N$253                                )&gt;(FN$44-FO$44),(FN$44-Sheep!$R$357-Sheep!$N$253                                )&lt;=0),"WeanAlt2","")
&amp;IFERROR(IF(AND((FN$44-FN49                                                                                     )&gt;(FN$44-FO$44),(FN$44-FN49                                                                                     )&lt;=0),"Join-"    &amp;FN48,""),"")
&amp;IFERROR(IF(AND((FN$44-FN49-INDEX(Sheep!$V$362:$V$369,FN48,1))&gt;(FN$44-FO$44),(FN$44-FN49-INDEX(Sheep!$V$362:$V$369,FN48,1))&lt;=0),"Scan-"  &amp;FN48,""),"")
&amp;IFERROR(IF(AND((FN$44-FN49-150                                                                            )&gt;(FN$44-FO$44),(FN$44-FN49-150                                                                             )&lt;=0),"Birth-" &amp;FN48,""),"")
&amp;IFERROR(IF(AND((FN$44-FN49-150-Sheep!$R$355                                           )&gt;(FN$44-FO$44),(FN$44-FN49-150-Sheep!$R$355                                            )&lt;=0),"Wean-"&amp;FN48,""),"")
&amp;IFERROR(IF(AND((FN$44-FN49-150-Sheep!$R$356                                           )&gt;(FN$44-FO$44),(FN$44-FN49-150-Sheep!$R$356                                            )&lt;=0),"Alt1-"   &amp;FN48,""),"")
&amp;IFERROR(IF(AND((FN$44-FN49-150-Sheep!$R$357                                           )&gt;(FN$44-FO$44),(FN$44-FN49-150-Sheep!$R$357                                            )&lt;=0),"Alt2-"   &amp;FN48,""),"")</f>
        <v/>
      </c>
      <c r="FO50" s="267" t="str">
        <f xml:space="preserve">                    IF(AND((FO$44                                  -Sheep!$N$253                               )&gt;(FO$44-FP$44),(FO$44                                  -Sheep!$N$253                                )&lt;=0),"Born","")
&amp;                   IF(AND((FO$44-Sheep!$R$355-Sheep!$N$253                                )&gt;(FO$44-FP$44),(FO$44-Sheep!$R$355-Sheep!$N$253                                )&lt;=0),"WeanStd","")
&amp;                   IF(AND((FO$44-Sheep!$R$356-Sheep!$N$253                                )&gt;(FO$44-FP$44),(FO$44-Sheep!$R$356-Sheep!$N$253                                )&lt;=0),"WeanAlt1","")
&amp;                   IF(AND((FO$44-Sheep!$R$357-Sheep!$N$253                                )&gt;(FO$44-FP$44),(FO$44-Sheep!$R$357-Sheep!$N$253                                )&lt;=0),"WeanAlt2","")
&amp;IFERROR(IF(AND((FO$44-FO49                                                                                     )&gt;(FO$44-FP$44),(FO$44-FO49                                                                                     )&lt;=0),"Join-"    &amp;FO48,""),"")
&amp;IFERROR(IF(AND((FO$44-FO49-INDEX(Sheep!$V$362:$V$369,FO48,1))&gt;(FO$44-FP$44),(FO$44-FO49-INDEX(Sheep!$V$362:$V$369,FO48,1))&lt;=0),"Scan-"  &amp;FO48,""),"")
&amp;IFERROR(IF(AND((FO$44-FO49-150                                                                            )&gt;(FO$44-FP$44),(FO$44-FO49-150                                                                             )&lt;=0),"Birth-" &amp;FO48,""),"")
&amp;IFERROR(IF(AND((FO$44-FO49-150-Sheep!$R$355                                           )&gt;(FO$44-FP$44),(FO$44-FO49-150-Sheep!$R$355                                            )&lt;=0),"Wean-"&amp;FO48,""),"")
&amp;IFERROR(IF(AND((FO$44-FO49-150-Sheep!$R$356                                           )&gt;(FO$44-FP$44),(FO$44-FO49-150-Sheep!$R$356                                            )&lt;=0),"Alt1-"   &amp;FO48,""),"")
&amp;IFERROR(IF(AND((FO$44-FO49-150-Sheep!$R$357                                           )&gt;(FO$44-FP$44),(FO$44-FO49-150-Sheep!$R$357                                            )&lt;=0),"Alt2-"   &amp;FO48,""),"")</f>
        <v/>
      </c>
      <c r="FP50" s="267" t="str">
        <f xml:space="preserve">                    IF(AND((FP$44                                  -Sheep!$N$253                               )&gt;(FP$44-FQ$44),(FP$44                                  -Sheep!$N$253                                )&lt;=0),"Born","")
&amp;                   IF(AND((FP$44-Sheep!$R$355-Sheep!$N$253                                )&gt;(FP$44-FQ$44),(FP$44-Sheep!$R$355-Sheep!$N$253                                )&lt;=0),"WeanStd","")
&amp;                   IF(AND((FP$44-Sheep!$R$356-Sheep!$N$253                                )&gt;(FP$44-FQ$44),(FP$44-Sheep!$R$356-Sheep!$N$253                                )&lt;=0),"WeanAlt1","")
&amp;                   IF(AND((FP$44-Sheep!$R$357-Sheep!$N$253                                )&gt;(FP$44-FQ$44),(FP$44-Sheep!$R$357-Sheep!$N$253                                )&lt;=0),"WeanAlt2","")
&amp;IFERROR(IF(AND((FP$44-FP49                                                                                     )&gt;(FP$44-FQ$44),(FP$44-FP49                                                                                     )&lt;=0),"Join-"    &amp;FP48,""),"")
&amp;IFERROR(IF(AND((FP$44-FP49-INDEX(Sheep!$V$362:$V$369,FP48,1))&gt;(FP$44-FQ$44),(FP$44-FP49-INDEX(Sheep!$V$362:$V$369,FP48,1))&lt;=0),"Scan-"  &amp;FP48,""),"")
&amp;IFERROR(IF(AND((FP$44-FP49-150                                                                            )&gt;(FP$44-FQ$44),(FP$44-FP49-150                                                                             )&lt;=0),"Birth-" &amp;FP48,""),"")
&amp;IFERROR(IF(AND((FP$44-FP49-150-Sheep!$R$355                                           )&gt;(FP$44-FQ$44),(FP$44-FP49-150-Sheep!$R$355                                            )&lt;=0),"Wean-"&amp;FP48,""),"")
&amp;IFERROR(IF(AND((FP$44-FP49-150-Sheep!$R$356                                           )&gt;(FP$44-FQ$44),(FP$44-FP49-150-Sheep!$R$356                                            )&lt;=0),"Alt1-"   &amp;FP48,""),"")
&amp;IFERROR(IF(AND((FP$44-FP49-150-Sheep!$R$357                                           )&gt;(FP$44-FQ$44),(FP$44-FP49-150-Sheep!$R$357                                            )&lt;=0),"Alt2-"   &amp;FP48,""),"")</f>
        <v/>
      </c>
      <c r="FQ50" s="267" t="str">
        <f xml:space="preserve">                    IF(AND((FQ$44                                  -Sheep!$N$253                               )&gt;(FQ$44-FR$44),(FQ$44                                  -Sheep!$N$253                                )&lt;=0),"Born","")
&amp;                   IF(AND((FQ$44-Sheep!$R$355-Sheep!$N$253                                )&gt;(FQ$44-FR$44),(FQ$44-Sheep!$R$355-Sheep!$N$253                                )&lt;=0),"WeanStd","")
&amp;                   IF(AND((FQ$44-Sheep!$R$356-Sheep!$N$253                                )&gt;(FQ$44-FR$44),(FQ$44-Sheep!$R$356-Sheep!$N$253                                )&lt;=0),"WeanAlt1","")
&amp;                   IF(AND((FQ$44-Sheep!$R$357-Sheep!$N$253                                )&gt;(FQ$44-FR$44),(FQ$44-Sheep!$R$357-Sheep!$N$253                                )&lt;=0),"WeanAlt2","")
&amp;IFERROR(IF(AND((FQ$44-FQ49                                                                                     )&gt;(FQ$44-FR$44),(FQ$44-FQ49                                                                                     )&lt;=0),"Join-"    &amp;FQ48,""),"")
&amp;IFERROR(IF(AND((FQ$44-FQ49-INDEX(Sheep!$V$362:$V$369,FQ48,1))&gt;(FQ$44-FR$44),(FQ$44-FQ49-INDEX(Sheep!$V$362:$V$369,FQ48,1))&lt;=0),"Scan-"  &amp;FQ48,""),"")
&amp;IFERROR(IF(AND((FQ$44-FQ49-150                                                                            )&gt;(FQ$44-FR$44),(FQ$44-FQ49-150                                                                             )&lt;=0),"Birth-" &amp;FQ48,""),"")
&amp;IFERROR(IF(AND((FQ$44-FQ49-150-Sheep!$R$355                                           )&gt;(FQ$44-FR$44),(FQ$44-FQ49-150-Sheep!$R$355                                            )&lt;=0),"Wean-"&amp;FQ48,""),"")
&amp;IFERROR(IF(AND((FQ$44-FQ49-150-Sheep!$R$356                                           )&gt;(FQ$44-FR$44),(FQ$44-FQ49-150-Sheep!$R$356                                            )&lt;=0),"Alt1-"   &amp;FQ48,""),"")
&amp;IFERROR(IF(AND((FQ$44-FQ49-150-Sheep!$R$357                                           )&gt;(FQ$44-FR$44),(FQ$44-FQ49-150-Sheep!$R$357                                            )&lt;=0),"Alt2-"   &amp;FQ48,""),"")</f>
        <v/>
      </c>
      <c r="FR50" s="267" t="str">
        <f xml:space="preserve">                    IF(AND((FR$44                                  -Sheep!$N$253                               )&gt;(FR$44-FS$44),(FR$44                                  -Sheep!$N$253                                )&lt;=0),"Born","")
&amp;                   IF(AND((FR$44-Sheep!$R$355-Sheep!$N$253                                )&gt;(FR$44-FS$44),(FR$44-Sheep!$R$355-Sheep!$N$253                                )&lt;=0),"WeanStd","")
&amp;                   IF(AND((FR$44-Sheep!$R$356-Sheep!$N$253                                )&gt;(FR$44-FS$44),(FR$44-Sheep!$R$356-Sheep!$N$253                                )&lt;=0),"WeanAlt1","")
&amp;                   IF(AND((FR$44-Sheep!$R$357-Sheep!$N$253                                )&gt;(FR$44-FS$44),(FR$44-Sheep!$R$357-Sheep!$N$253                                )&lt;=0),"WeanAlt2","")
&amp;IFERROR(IF(AND((FR$44-FR49                                                                                     )&gt;(FR$44-FS$44),(FR$44-FR49                                                                                     )&lt;=0),"Join-"    &amp;FR48,""),"")
&amp;IFERROR(IF(AND((FR$44-FR49-INDEX(Sheep!$V$362:$V$369,FR48,1))&gt;(FR$44-FS$44),(FR$44-FR49-INDEX(Sheep!$V$362:$V$369,FR48,1))&lt;=0),"Scan-"  &amp;FR48,""),"")
&amp;IFERROR(IF(AND((FR$44-FR49-150                                                                            )&gt;(FR$44-FS$44),(FR$44-FR49-150                                                                             )&lt;=0),"Birth-" &amp;FR48,""),"")
&amp;IFERROR(IF(AND((FR$44-FR49-150-Sheep!$R$355                                           )&gt;(FR$44-FS$44),(FR$44-FR49-150-Sheep!$R$355                                            )&lt;=0),"Wean-"&amp;FR48,""),"")
&amp;IFERROR(IF(AND((FR$44-FR49-150-Sheep!$R$356                                           )&gt;(FR$44-FS$44),(FR$44-FR49-150-Sheep!$R$356                                            )&lt;=0),"Alt1-"   &amp;FR48,""),"")
&amp;IFERROR(IF(AND((FR$44-FR49-150-Sheep!$R$357                                           )&gt;(FR$44-FS$44),(FR$44-FR49-150-Sheep!$R$357                                            )&lt;=0),"Alt2-"   &amp;FR48,""),"")</f>
        <v/>
      </c>
      <c r="FS50" s="267" t="str">
        <f xml:space="preserve">                    IF(AND((FS$44                                  -Sheep!$N$253                               )&gt;(FS$44-FT$44),(FS$44                                  -Sheep!$N$253                                )&lt;=0),"Born","")
&amp;                   IF(AND((FS$44-Sheep!$R$355-Sheep!$N$253                                )&gt;(FS$44-FT$44),(FS$44-Sheep!$R$355-Sheep!$N$253                                )&lt;=0),"WeanStd","")
&amp;                   IF(AND((FS$44-Sheep!$R$356-Sheep!$N$253                                )&gt;(FS$44-FT$44),(FS$44-Sheep!$R$356-Sheep!$N$253                                )&lt;=0),"WeanAlt1","")
&amp;                   IF(AND((FS$44-Sheep!$R$357-Sheep!$N$253                                )&gt;(FS$44-FT$44),(FS$44-Sheep!$R$357-Sheep!$N$253                                )&lt;=0),"WeanAlt2","")
&amp;IFERROR(IF(AND((FS$44-FS49                                                                                     )&gt;(FS$44-FT$44),(FS$44-FS49                                                                                     )&lt;=0),"Join-"    &amp;FS48,""),"")
&amp;IFERROR(IF(AND((FS$44-FS49-INDEX(Sheep!$V$362:$V$369,FS48,1))&gt;(FS$44-FT$44),(FS$44-FS49-INDEX(Sheep!$V$362:$V$369,FS48,1))&lt;=0),"Scan-"  &amp;FS48,""),"")
&amp;IFERROR(IF(AND((FS$44-FS49-150                                                                            )&gt;(FS$44-FT$44),(FS$44-FS49-150                                                                             )&lt;=0),"Birth-" &amp;FS48,""),"")
&amp;IFERROR(IF(AND((FS$44-FS49-150-Sheep!$R$355                                           )&gt;(FS$44-FT$44),(FS$44-FS49-150-Sheep!$R$355                                            )&lt;=0),"Wean-"&amp;FS48,""),"")
&amp;IFERROR(IF(AND((FS$44-FS49-150-Sheep!$R$356                                           )&gt;(FS$44-FT$44),(FS$44-FS49-150-Sheep!$R$356                                            )&lt;=0),"Alt1-"   &amp;FS48,""),"")
&amp;IFERROR(IF(AND((FS$44-FS49-150-Sheep!$R$357                                           )&gt;(FS$44-FT$44),(FS$44-FS49-150-Sheep!$R$357                                            )&lt;=0),"Alt2-"   &amp;FS48,""),"")</f>
        <v/>
      </c>
      <c r="FT50" s="267" t="str">
        <f xml:space="preserve">                    IF(AND((FT$44                                  -Sheep!$N$253                               )&gt;(FT$44-FU$44),(FT$44                                  -Sheep!$N$253                                )&lt;=0),"Born","")
&amp;                   IF(AND((FT$44-Sheep!$R$355-Sheep!$N$253                                )&gt;(FT$44-FU$44),(FT$44-Sheep!$R$355-Sheep!$N$253                                )&lt;=0),"WeanStd","")
&amp;                   IF(AND((FT$44-Sheep!$R$356-Sheep!$N$253                                )&gt;(FT$44-FU$44),(FT$44-Sheep!$R$356-Sheep!$N$253                                )&lt;=0),"WeanAlt1","")
&amp;                   IF(AND((FT$44-Sheep!$R$357-Sheep!$N$253                                )&gt;(FT$44-FU$44),(FT$44-Sheep!$R$357-Sheep!$N$253                                )&lt;=0),"WeanAlt2","")
&amp;IFERROR(IF(AND((FT$44-FT49                                                                                     )&gt;(FT$44-FU$44),(FT$44-FT49                                                                                     )&lt;=0),"Join-"    &amp;FT48,""),"")
&amp;IFERROR(IF(AND((FT$44-FT49-INDEX(Sheep!$V$362:$V$369,FT48,1))&gt;(FT$44-FU$44),(FT$44-FT49-INDEX(Sheep!$V$362:$V$369,FT48,1))&lt;=0),"Scan-"  &amp;FT48,""),"")
&amp;IFERROR(IF(AND((FT$44-FT49-150                                                                            )&gt;(FT$44-FU$44),(FT$44-FT49-150                                                                             )&lt;=0),"Birth-" &amp;FT48,""),"")
&amp;IFERROR(IF(AND((FT$44-FT49-150-Sheep!$R$355                                           )&gt;(FT$44-FU$44),(FT$44-FT49-150-Sheep!$R$355                                            )&lt;=0),"Wean-"&amp;FT48,""),"")
&amp;IFERROR(IF(AND((FT$44-FT49-150-Sheep!$R$356                                           )&gt;(FT$44-FU$44),(FT$44-FT49-150-Sheep!$R$356                                            )&lt;=0),"Alt1-"   &amp;FT48,""),"")
&amp;IFERROR(IF(AND((FT$44-FT49-150-Sheep!$R$357                                           )&gt;(FT$44-FU$44),(FT$44-FT49-150-Sheep!$R$357                                            )&lt;=0),"Alt2-"   &amp;FT48,""),"")</f>
        <v/>
      </c>
      <c r="FU50" s="267" t="str">
        <f xml:space="preserve">                    IF(AND((FU$44                                  -Sheep!$N$253                               )&gt;(FU$44-FV$44),(FU$44                                  -Sheep!$N$253                                )&lt;=0),"Born","")
&amp;                   IF(AND((FU$44-Sheep!$R$355-Sheep!$N$253                                )&gt;(FU$44-FV$44),(FU$44-Sheep!$R$355-Sheep!$N$253                                )&lt;=0),"WeanStd","")
&amp;                   IF(AND((FU$44-Sheep!$R$356-Sheep!$N$253                                )&gt;(FU$44-FV$44),(FU$44-Sheep!$R$356-Sheep!$N$253                                )&lt;=0),"WeanAlt1","")
&amp;                   IF(AND((FU$44-Sheep!$R$357-Sheep!$N$253                                )&gt;(FU$44-FV$44),(FU$44-Sheep!$R$357-Sheep!$N$253                                )&lt;=0),"WeanAlt2","")
&amp;IFERROR(IF(AND((FU$44-FU49                                                                                     )&gt;(FU$44-FV$44),(FU$44-FU49                                                                                     )&lt;=0),"Join-"    &amp;FU48,""),"")
&amp;IFERROR(IF(AND((FU$44-FU49-INDEX(Sheep!$V$362:$V$369,FU48,1))&gt;(FU$44-FV$44),(FU$44-FU49-INDEX(Sheep!$V$362:$V$369,FU48,1))&lt;=0),"Scan-"  &amp;FU48,""),"")
&amp;IFERROR(IF(AND((FU$44-FU49-150                                                                            )&gt;(FU$44-FV$44),(FU$44-FU49-150                                                                             )&lt;=0),"Birth-" &amp;FU48,""),"")
&amp;IFERROR(IF(AND((FU$44-FU49-150-Sheep!$R$355                                           )&gt;(FU$44-FV$44),(FU$44-FU49-150-Sheep!$R$355                                            )&lt;=0),"Wean-"&amp;FU48,""),"")
&amp;IFERROR(IF(AND((FU$44-FU49-150-Sheep!$R$356                                           )&gt;(FU$44-FV$44),(FU$44-FU49-150-Sheep!$R$356                                            )&lt;=0),"Alt1-"   &amp;FU48,""),"")
&amp;IFERROR(IF(AND((FU$44-FU49-150-Sheep!$R$357                                           )&gt;(FU$44-FV$44),(FU$44-FU49-150-Sheep!$R$357                                            )&lt;=0),"Alt2-"   &amp;FU48,""),"")</f>
        <v>Scan-3</v>
      </c>
      <c r="FV50" s="267" t="str">
        <f xml:space="preserve">                    IF(AND((FV$44                                  -Sheep!$N$253                               )&gt;(FV$44-FW$44),(FV$44                                  -Sheep!$N$253                                )&lt;=0),"Born","")
&amp;                   IF(AND((FV$44-Sheep!$R$355-Sheep!$N$253                                )&gt;(FV$44-FW$44),(FV$44-Sheep!$R$355-Sheep!$N$253                                )&lt;=0),"WeanStd","")
&amp;                   IF(AND((FV$44-Sheep!$R$356-Sheep!$N$253                                )&gt;(FV$44-FW$44),(FV$44-Sheep!$R$356-Sheep!$N$253                                )&lt;=0),"WeanAlt1","")
&amp;                   IF(AND((FV$44-Sheep!$R$357-Sheep!$N$253                                )&gt;(FV$44-FW$44),(FV$44-Sheep!$R$357-Sheep!$N$253                                )&lt;=0),"WeanAlt2","")
&amp;IFERROR(IF(AND((FV$44-FV49                                                                                     )&gt;(FV$44-FW$44),(FV$44-FV49                                                                                     )&lt;=0),"Join-"    &amp;FV48,""),"")
&amp;IFERROR(IF(AND((FV$44-FV49-INDEX(Sheep!$V$362:$V$369,FV48,1))&gt;(FV$44-FW$44),(FV$44-FV49-INDEX(Sheep!$V$362:$V$369,FV48,1))&lt;=0),"Scan-"  &amp;FV48,""),"")
&amp;IFERROR(IF(AND((FV$44-FV49-150                                                                            )&gt;(FV$44-FW$44),(FV$44-FV49-150                                                                             )&lt;=0),"Birth-" &amp;FV48,""),"")
&amp;IFERROR(IF(AND((FV$44-FV49-150-Sheep!$R$355                                           )&gt;(FV$44-FW$44),(FV$44-FV49-150-Sheep!$R$355                                            )&lt;=0),"Wean-"&amp;FV48,""),"")
&amp;IFERROR(IF(AND((FV$44-FV49-150-Sheep!$R$356                                           )&gt;(FV$44-FW$44),(FV$44-FV49-150-Sheep!$R$356                                            )&lt;=0),"Alt1-"   &amp;FV48,""),"")
&amp;IFERROR(IF(AND((FV$44-FV49-150-Sheep!$R$357                                           )&gt;(FV$44-FW$44),(FV$44-FV49-150-Sheep!$R$357                                            )&lt;=0),"Alt2-"   &amp;FV48,""),"")</f>
        <v/>
      </c>
      <c r="FW50" s="267" t="str">
        <f xml:space="preserve">                    IF(AND((FW$44                                  -Sheep!$N$253                               )&gt;(FW$44-FX$44),(FW$44                                  -Sheep!$N$253                                )&lt;=0),"Born","")
&amp;                   IF(AND((FW$44-Sheep!$R$355-Sheep!$N$253                                )&gt;(FW$44-FX$44),(FW$44-Sheep!$R$355-Sheep!$N$253                                )&lt;=0),"WeanStd","")
&amp;                   IF(AND((FW$44-Sheep!$R$356-Sheep!$N$253                                )&gt;(FW$44-FX$44),(FW$44-Sheep!$R$356-Sheep!$N$253                                )&lt;=0),"WeanAlt1","")
&amp;                   IF(AND((FW$44-Sheep!$R$357-Sheep!$N$253                                )&gt;(FW$44-FX$44),(FW$44-Sheep!$R$357-Sheep!$N$253                                )&lt;=0),"WeanAlt2","")
&amp;IFERROR(IF(AND((FW$44-FW49                                                                                     )&gt;(FW$44-FX$44),(FW$44-FW49                                                                                     )&lt;=0),"Join-"    &amp;FW48,""),"")
&amp;IFERROR(IF(AND((FW$44-FW49-INDEX(Sheep!$V$362:$V$369,FW48,1))&gt;(FW$44-FX$44),(FW$44-FW49-INDEX(Sheep!$V$362:$V$369,FW48,1))&lt;=0),"Scan-"  &amp;FW48,""),"")
&amp;IFERROR(IF(AND((FW$44-FW49-150                                                                            )&gt;(FW$44-FX$44),(FW$44-FW49-150                                                                             )&lt;=0),"Birth-" &amp;FW48,""),"")
&amp;IFERROR(IF(AND((FW$44-FW49-150-Sheep!$R$355                                           )&gt;(FW$44-FX$44),(FW$44-FW49-150-Sheep!$R$355                                            )&lt;=0),"Wean-"&amp;FW48,""),"")
&amp;IFERROR(IF(AND((FW$44-FW49-150-Sheep!$R$356                                           )&gt;(FW$44-FX$44),(FW$44-FW49-150-Sheep!$R$356                                            )&lt;=0),"Alt1-"   &amp;FW48,""),"")
&amp;IFERROR(IF(AND((FW$44-FW49-150-Sheep!$R$357                                           )&gt;(FW$44-FX$44),(FW$44-FW49-150-Sheep!$R$357                                            )&lt;=0),"Alt2-"   &amp;FW48,""),"")</f>
        <v/>
      </c>
      <c r="FX50" s="267" t="str">
        <f xml:space="preserve">                    IF(AND((FX$44                                  -Sheep!$N$253                               )&gt;(FX$44-FY$44),(FX$44                                  -Sheep!$N$253                                )&lt;=0),"Born","")
&amp;                   IF(AND((FX$44-Sheep!$R$355-Sheep!$N$253                                )&gt;(FX$44-FY$44),(FX$44-Sheep!$R$355-Sheep!$N$253                                )&lt;=0),"WeanStd","")
&amp;                   IF(AND((FX$44-Sheep!$R$356-Sheep!$N$253                                )&gt;(FX$44-FY$44),(FX$44-Sheep!$R$356-Sheep!$N$253                                )&lt;=0),"WeanAlt1","")
&amp;                   IF(AND((FX$44-Sheep!$R$357-Sheep!$N$253                                )&gt;(FX$44-FY$44),(FX$44-Sheep!$R$357-Sheep!$N$253                                )&lt;=0),"WeanAlt2","")
&amp;IFERROR(IF(AND((FX$44-FX49                                                                                     )&gt;(FX$44-FY$44),(FX$44-FX49                                                                                     )&lt;=0),"Join-"    &amp;FX48,""),"")
&amp;IFERROR(IF(AND((FX$44-FX49-INDEX(Sheep!$V$362:$V$369,FX48,1))&gt;(FX$44-FY$44),(FX$44-FX49-INDEX(Sheep!$V$362:$V$369,FX48,1))&lt;=0),"Scan-"  &amp;FX48,""),"")
&amp;IFERROR(IF(AND((FX$44-FX49-150                                                                            )&gt;(FX$44-FY$44),(FX$44-FX49-150                                                                             )&lt;=0),"Birth-" &amp;FX48,""),"")
&amp;IFERROR(IF(AND((FX$44-FX49-150-Sheep!$R$355                                           )&gt;(FX$44-FY$44),(FX$44-FX49-150-Sheep!$R$355                                            )&lt;=0),"Wean-"&amp;FX48,""),"")
&amp;IFERROR(IF(AND((FX$44-FX49-150-Sheep!$R$356                                           )&gt;(FX$44-FY$44),(FX$44-FX49-150-Sheep!$R$356                                            )&lt;=0),"Alt1-"   &amp;FX48,""),"")
&amp;IFERROR(IF(AND((FX$44-FX49-150-Sheep!$R$357                                           )&gt;(FX$44-FY$44),(FX$44-FX49-150-Sheep!$R$357                                            )&lt;=0),"Alt2-"   &amp;FX48,""),"")</f>
        <v/>
      </c>
      <c r="FY50" s="267" t="str">
        <f xml:space="preserve">                    IF(AND((FY$44                                  -Sheep!$N$253                               )&gt;(FY$44-FZ$44),(FY$44                                  -Sheep!$N$253                                )&lt;=0),"Born","")
&amp;                   IF(AND((FY$44-Sheep!$R$355-Sheep!$N$253                                )&gt;(FY$44-FZ$44),(FY$44-Sheep!$R$355-Sheep!$N$253                                )&lt;=0),"WeanStd","")
&amp;                   IF(AND((FY$44-Sheep!$R$356-Sheep!$N$253                                )&gt;(FY$44-FZ$44),(FY$44-Sheep!$R$356-Sheep!$N$253                                )&lt;=0),"WeanAlt1","")
&amp;                   IF(AND((FY$44-Sheep!$R$357-Sheep!$N$253                                )&gt;(FY$44-FZ$44),(FY$44-Sheep!$R$357-Sheep!$N$253                                )&lt;=0),"WeanAlt2","")
&amp;IFERROR(IF(AND((FY$44-FY49                                                                                     )&gt;(FY$44-FZ$44),(FY$44-FY49                                                                                     )&lt;=0),"Join-"    &amp;FY48,""),"")
&amp;IFERROR(IF(AND((FY$44-FY49-INDEX(Sheep!$V$362:$V$369,FY48,1))&gt;(FY$44-FZ$44),(FY$44-FY49-INDEX(Sheep!$V$362:$V$369,FY48,1))&lt;=0),"Scan-"  &amp;FY48,""),"")
&amp;IFERROR(IF(AND((FY$44-FY49-150                                                                            )&gt;(FY$44-FZ$44),(FY$44-FY49-150                                                                             )&lt;=0),"Birth-" &amp;FY48,""),"")
&amp;IFERROR(IF(AND((FY$44-FY49-150-Sheep!$R$355                                           )&gt;(FY$44-FZ$44),(FY$44-FY49-150-Sheep!$R$355                                            )&lt;=0),"Wean-"&amp;FY48,""),"")
&amp;IFERROR(IF(AND((FY$44-FY49-150-Sheep!$R$356                                           )&gt;(FY$44-FZ$44),(FY$44-FY49-150-Sheep!$R$356                                            )&lt;=0),"Alt1-"   &amp;FY48,""),"")
&amp;IFERROR(IF(AND((FY$44-FY49-150-Sheep!$R$357                                           )&gt;(FY$44-FZ$44),(FY$44-FY49-150-Sheep!$R$357                                            )&lt;=0),"Alt2-"   &amp;FY48,""),"")</f>
        <v/>
      </c>
      <c r="FZ50" s="267" t="str">
        <f xml:space="preserve">                    IF(AND((FZ$44                                  -Sheep!$N$253                               )&gt;(FZ$44-GA$44),(FZ$44                                  -Sheep!$N$253                                )&lt;=0),"Born","")
&amp;                   IF(AND((FZ$44-Sheep!$R$355-Sheep!$N$253                                )&gt;(FZ$44-GA$44),(FZ$44-Sheep!$R$355-Sheep!$N$253                                )&lt;=0),"WeanStd","")
&amp;                   IF(AND((FZ$44-Sheep!$R$356-Sheep!$N$253                                )&gt;(FZ$44-GA$44),(FZ$44-Sheep!$R$356-Sheep!$N$253                                )&lt;=0),"WeanAlt1","")
&amp;                   IF(AND((FZ$44-Sheep!$R$357-Sheep!$N$253                                )&gt;(FZ$44-GA$44),(FZ$44-Sheep!$R$357-Sheep!$N$253                                )&lt;=0),"WeanAlt2","")
&amp;IFERROR(IF(AND((FZ$44-FZ49                                                                                     )&gt;(FZ$44-GA$44),(FZ$44-FZ49                                                                                     )&lt;=0),"Join-"    &amp;FZ48,""),"")
&amp;IFERROR(IF(AND((FZ$44-FZ49-INDEX(Sheep!$V$362:$V$369,FZ48,1))&gt;(FZ$44-GA$44),(FZ$44-FZ49-INDEX(Sheep!$V$362:$V$369,FZ48,1))&lt;=0),"Scan-"  &amp;FZ48,""),"")
&amp;IFERROR(IF(AND((FZ$44-FZ49-150                                                                            )&gt;(FZ$44-GA$44),(FZ$44-FZ49-150                                                                             )&lt;=0),"Birth-" &amp;FZ48,""),"")
&amp;IFERROR(IF(AND((FZ$44-FZ49-150-Sheep!$R$355                                           )&gt;(FZ$44-GA$44),(FZ$44-FZ49-150-Sheep!$R$355                                            )&lt;=0),"Wean-"&amp;FZ48,""),"")
&amp;IFERROR(IF(AND((FZ$44-FZ49-150-Sheep!$R$356                                           )&gt;(FZ$44-GA$44),(FZ$44-FZ49-150-Sheep!$R$356                                            )&lt;=0),"Alt1-"   &amp;FZ48,""),"")
&amp;IFERROR(IF(AND((FZ$44-FZ49-150-Sheep!$R$357                                           )&gt;(FZ$44-GA$44),(FZ$44-FZ49-150-Sheep!$R$357                                            )&lt;=0),"Alt2-"   &amp;FZ48,""),"")</f>
        <v/>
      </c>
      <c r="GA50" s="267" t="str">
        <f xml:space="preserve">                    IF(AND((GA$44                                  -Sheep!$N$253                               )&gt;(GA$44-GB$44),(GA$44                                  -Sheep!$N$253                                )&lt;=0),"Born","")
&amp;                   IF(AND((GA$44-Sheep!$R$355-Sheep!$N$253                                )&gt;(GA$44-GB$44),(GA$44-Sheep!$R$355-Sheep!$N$253                                )&lt;=0),"WeanStd","")
&amp;                   IF(AND((GA$44-Sheep!$R$356-Sheep!$N$253                                )&gt;(GA$44-GB$44),(GA$44-Sheep!$R$356-Sheep!$N$253                                )&lt;=0),"WeanAlt1","")
&amp;                   IF(AND((GA$44-Sheep!$R$357-Sheep!$N$253                                )&gt;(GA$44-GB$44),(GA$44-Sheep!$R$357-Sheep!$N$253                                )&lt;=0),"WeanAlt2","")
&amp;IFERROR(IF(AND((GA$44-GA49                                                                                     )&gt;(GA$44-GB$44),(GA$44-GA49                                                                                     )&lt;=0),"Join-"    &amp;GA48,""),"")
&amp;IFERROR(IF(AND((GA$44-GA49-INDEX(Sheep!$V$362:$V$369,GA48,1))&gt;(GA$44-GB$44),(GA$44-GA49-INDEX(Sheep!$V$362:$V$369,GA48,1))&lt;=0),"Scan-"  &amp;GA48,""),"")
&amp;IFERROR(IF(AND((GA$44-GA49-150                                                                            )&gt;(GA$44-GB$44),(GA$44-GA49-150                                                                             )&lt;=0),"Birth-" &amp;GA48,""),"")
&amp;IFERROR(IF(AND((GA$44-GA49-150-Sheep!$R$355                                           )&gt;(GA$44-GB$44),(GA$44-GA49-150-Sheep!$R$355                                            )&lt;=0),"Wean-"&amp;GA48,""),"")
&amp;IFERROR(IF(AND((GA$44-GA49-150-Sheep!$R$356                                           )&gt;(GA$44-GB$44),(GA$44-GA49-150-Sheep!$R$356                                            )&lt;=0),"Alt1-"   &amp;GA48,""),"")
&amp;IFERROR(IF(AND((GA$44-GA49-150-Sheep!$R$357                                           )&gt;(GA$44-GB$44),(GA$44-GA49-150-Sheep!$R$357                                            )&lt;=0),"Alt2-"   &amp;GA48,""),"")</f>
        <v/>
      </c>
      <c r="GB50" s="267" t="str">
        <f xml:space="preserve">                    IF(AND((GB$44                                  -Sheep!$N$253                               )&gt;(GB$44-GC$44),(GB$44                                  -Sheep!$N$253                                )&lt;=0),"Born","")
&amp;                   IF(AND((GB$44-Sheep!$R$355-Sheep!$N$253                                )&gt;(GB$44-GC$44),(GB$44-Sheep!$R$355-Sheep!$N$253                                )&lt;=0),"WeanStd","")
&amp;                   IF(AND((GB$44-Sheep!$R$356-Sheep!$N$253                                )&gt;(GB$44-GC$44),(GB$44-Sheep!$R$356-Sheep!$N$253                                )&lt;=0),"WeanAlt1","")
&amp;                   IF(AND((GB$44-Sheep!$R$357-Sheep!$N$253                                )&gt;(GB$44-GC$44),(GB$44-Sheep!$R$357-Sheep!$N$253                                )&lt;=0),"WeanAlt2","")
&amp;IFERROR(IF(AND((GB$44-GB49                                                                                     )&gt;(GB$44-GC$44),(GB$44-GB49                                                                                     )&lt;=0),"Join-"    &amp;GB48,""),"")
&amp;IFERROR(IF(AND((GB$44-GB49-INDEX(Sheep!$V$362:$V$369,GB48,1))&gt;(GB$44-GC$44),(GB$44-GB49-INDEX(Sheep!$V$362:$V$369,GB48,1))&lt;=0),"Scan-"  &amp;GB48,""),"")
&amp;IFERROR(IF(AND((GB$44-GB49-150                                                                            )&gt;(GB$44-GC$44),(GB$44-GB49-150                                                                             )&lt;=0),"Birth-" &amp;GB48,""),"")
&amp;IFERROR(IF(AND((GB$44-GB49-150-Sheep!$R$355                                           )&gt;(GB$44-GC$44),(GB$44-GB49-150-Sheep!$R$355                                            )&lt;=0),"Wean-"&amp;GB48,""),"")
&amp;IFERROR(IF(AND((GB$44-GB49-150-Sheep!$R$356                                           )&gt;(GB$44-GC$44),(GB$44-GB49-150-Sheep!$R$356                                            )&lt;=0),"Alt1-"   &amp;GB48,""),"")
&amp;IFERROR(IF(AND((GB$44-GB49-150-Sheep!$R$357                                           )&gt;(GB$44-GC$44),(GB$44-GB49-150-Sheep!$R$357                                            )&lt;=0),"Alt2-"   &amp;GB48,""),"")</f>
        <v/>
      </c>
      <c r="GC50" s="267" t="str">
        <f xml:space="preserve">                    IF(AND((GC$44                                  -Sheep!$N$253                               )&gt;(GC$44-GD$44),(GC$44                                  -Sheep!$N$253                                )&lt;=0),"Born","")
&amp;                   IF(AND((GC$44-Sheep!$R$355-Sheep!$N$253                                )&gt;(GC$44-GD$44),(GC$44-Sheep!$R$355-Sheep!$N$253                                )&lt;=0),"WeanStd","")
&amp;                   IF(AND((GC$44-Sheep!$R$356-Sheep!$N$253                                )&gt;(GC$44-GD$44),(GC$44-Sheep!$R$356-Sheep!$N$253                                )&lt;=0),"WeanAlt1","")
&amp;                   IF(AND((GC$44-Sheep!$R$357-Sheep!$N$253                                )&gt;(GC$44-GD$44),(GC$44-Sheep!$R$357-Sheep!$N$253                                )&lt;=0),"WeanAlt2","")
&amp;IFERROR(IF(AND((GC$44-GC49                                                                                     )&gt;(GC$44-GD$44),(GC$44-GC49                                                                                     )&lt;=0),"Join-"    &amp;GC48,""),"")
&amp;IFERROR(IF(AND((GC$44-GC49-INDEX(Sheep!$V$362:$V$369,GC48,1))&gt;(GC$44-GD$44),(GC$44-GC49-INDEX(Sheep!$V$362:$V$369,GC48,1))&lt;=0),"Scan-"  &amp;GC48,""),"")
&amp;IFERROR(IF(AND((GC$44-GC49-150                                                                            )&gt;(GC$44-GD$44),(GC$44-GC49-150                                                                             )&lt;=0),"Birth-" &amp;GC48,""),"")
&amp;IFERROR(IF(AND((GC$44-GC49-150-Sheep!$R$355                                           )&gt;(GC$44-GD$44),(GC$44-GC49-150-Sheep!$R$355                                            )&lt;=0),"Wean-"&amp;GC48,""),"")
&amp;IFERROR(IF(AND((GC$44-GC49-150-Sheep!$R$356                                           )&gt;(GC$44-GD$44),(GC$44-GC49-150-Sheep!$R$356                                            )&lt;=0),"Alt1-"   &amp;GC48,""),"")
&amp;IFERROR(IF(AND((GC$44-GC49-150-Sheep!$R$357                                           )&gt;(GC$44-GD$44),(GC$44-GC49-150-Sheep!$R$357                                            )&lt;=0),"Alt2-"   &amp;GC48,""),"")</f>
        <v/>
      </c>
      <c r="GD50" s="267" t="str">
        <f xml:space="preserve">                    IF(AND((GD$44                                  -Sheep!$N$253                               )&gt;(GD$44-GE$44),(GD$44                                  -Sheep!$N$253                                )&lt;=0),"Born","")
&amp;                   IF(AND((GD$44-Sheep!$R$355-Sheep!$N$253                                )&gt;(GD$44-GE$44),(GD$44-Sheep!$R$355-Sheep!$N$253                                )&lt;=0),"WeanStd","")
&amp;                   IF(AND((GD$44-Sheep!$R$356-Sheep!$N$253                                )&gt;(GD$44-GE$44),(GD$44-Sheep!$R$356-Sheep!$N$253                                )&lt;=0),"WeanAlt1","")
&amp;                   IF(AND((GD$44-Sheep!$R$357-Sheep!$N$253                                )&gt;(GD$44-GE$44),(GD$44-Sheep!$R$357-Sheep!$N$253                                )&lt;=0),"WeanAlt2","")
&amp;IFERROR(IF(AND((GD$44-GD49                                                                                     )&gt;(GD$44-GE$44),(GD$44-GD49                                                                                     )&lt;=0),"Join-"    &amp;GD48,""),"")
&amp;IFERROR(IF(AND((GD$44-GD49-INDEX(Sheep!$V$362:$V$369,GD48,1))&gt;(GD$44-GE$44),(GD$44-GD49-INDEX(Sheep!$V$362:$V$369,GD48,1))&lt;=0),"Scan-"  &amp;GD48,""),"")
&amp;IFERROR(IF(AND((GD$44-GD49-150                                                                            )&gt;(GD$44-GE$44),(GD$44-GD49-150                                                                             )&lt;=0),"Birth-" &amp;GD48,""),"")
&amp;IFERROR(IF(AND((GD$44-GD49-150-Sheep!$R$355                                           )&gt;(GD$44-GE$44),(GD$44-GD49-150-Sheep!$R$355                                            )&lt;=0),"Wean-"&amp;GD48,""),"")
&amp;IFERROR(IF(AND((GD$44-GD49-150-Sheep!$R$356                                           )&gt;(GD$44-GE$44),(GD$44-GD49-150-Sheep!$R$356                                            )&lt;=0),"Alt1-"   &amp;GD48,""),"")
&amp;IFERROR(IF(AND((GD$44-GD49-150-Sheep!$R$357                                           )&gt;(GD$44-GE$44),(GD$44-GD49-150-Sheep!$R$357                                            )&lt;=0),"Alt2-"   &amp;GD48,""),"")</f>
        <v/>
      </c>
      <c r="GE50" s="267" t="str">
        <f xml:space="preserve">                    IF(AND((GE$44                                  -Sheep!$N$253                               )&gt;(GE$44-GF$44),(GE$44                                  -Sheep!$N$253                                )&lt;=0),"Born","")
&amp;                   IF(AND((GE$44-Sheep!$R$355-Sheep!$N$253                                )&gt;(GE$44-GF$44),(GE$44-Sheep!$R$355-Sheep!$N$253                                )&lt;=0),"WeanStd","")
&amp;                   IF(AND((GE$44-Sheep!$R$356-Sheep!$N$253                                )&gt;(GE$44-GF$44),(GE$44-Sheep!$R$356-Sheep!$N$253                                )&lt;=0),"WeanAlt1","")
&amp;                   IF(AND((GE$44-Sheep!$R$357-Sheep!$N$253                                )&gt;(GE$44-GF$44),(GE$44-Sheep!$R$357-Sheep!$N$253                                )&lt;=0),"WeanAlt2","")
&amp;IFERROR(IF(AND((GE$44-GE49                                                                                     )&gt;(GE$44-GF$44),(GE$44-GE49                                                                                     )&lt;=0),"Join-"    &amp;GE48,""),"")
&amp;IFERROR(IF(AND((GE$44-GE49-INDEX(Sheep!$V$362:$V$369,GE48,1))&gt;(GE$44-GF$44),(GE$44-GE49-INDEX(Sheep!$V$362:$V$369,GE48,1))&lt;=0),"Scan-"  &amp;GE48,""),"")
&amp;IFERROR(IF(AND((GE$44-GE49-150                                                                            )&gt;(GE$44-GF$44),(GE$44-GE49-150                                                                             )&lt;=0),"Birth-" &amp;GE48,""),"")
&amp;IFERROR(IF(AND((GE$44-GE49-150-Sheep!$R$355                                           )&gt;(GE$44-GF$44),(GE$44-GE49-150-Sheep!$R$355                                            )&lt;=0),"Wean-"&amp;GE48,""),"")
&amp;IFERROR(IF(AND((GE$44-GE49-150-Sheep!$R$356                                           )&gt;(GE$44-GF$44),(GE$44-GE49-150-Sheep!$R$356                                            )&lt;=0),"Alt1-"   &amp;GE48,""),"")
&amp;IFERROR(IF(AND((GE$44-GE49-150-Sheep!$R$357                                           )&gt;(GE$44-GF$44),(GE$44-GE49-150-Sheep!$R$357                                            )&lt;=0),"Alt2-"   &amp;GE48,""),"")</f>
        <v/>
      </c>
      <c r="GF50" s="267" t="str">
        <f xml:space="preserve">                    IF(AND((GF$44                                  -Sheep!$N$253                               )&gt;(GF$44-GG$44),(GF$44                                  -Sheep!$N$253                                )&lt;=0),"Born","")
&amp;                   IF(AND((GF$44-Sheep!$R$355-Sheep!$N$253                                )&gt;(GF$44-GG$44),(GF$44-Sheep!$R$355-Sheep!$N$253                                )&lt;=0),"WeanStd","")
&amp;                   IF(AND((GF$44-Sheep!$R$356-Sheep!$N$253                                )&gt;(GF$44-GG$44),(GF$44-Sheep!$R$356-Sheep!$N$253                                )&lt;=0),"WeanAlt1","")
&amp;                   IF(AND((GF$44-Sheep!$R$357-Sheep!$N$253                                )&gt;(GF$44-GG$44),(GF$44-Sheep!$R$357-Sheep!$N$253                                )&lt;=0),"WeanAlt2","")
&amp;IFERROR(IF(AND((GF$44-GF49                                                                                     )&gt;(GF$44-GG$44),(GF$44-GF49                                                                                     )&lt;=0),"Join-"    &amp;GF48,""),"")
&amp;IFERROR(IF(AND((GF$44-GF49-INDEX(Sheep!$V$362:$V$369,GF48,1))&gt;(GF$44-GG$44),(GF$44-GF49-INDEX(Sheep!$V$362:$V$369,GF48,1))&lt;=0),"Scan-"  &amp;GF48,""),"")
&amp;IFERROR(IF(AND((GF$44-GF49-150                                                                            )&gt;(GF$44-GG$44),(GF$44-GF49-150                                                                             )&lt;=0),"Birth-" &amp;GF48,""),"")
&amp;IFERROR(IF(AND((GF$44-GF49-150-Sheep!$R$355                                           )&gt;(GF$44-GG$44),(GF$44-GF49-150-Sheep!$R$355                                            )&lt;=0),"Wean-"&amp;GF48,""),"")
&amp;IFERROR(IF(AND((GF$44-GF49-150-Sheep!$R$356                                           )&gt;(GF$44-GG$44),(GF$44-GF49-150-Sheep!$R$356                                            )&lt;=0),"Alt1-"   &amp;GF48,""),"")
&amp;IFERROR(IF(AND((GF$44-GF49-150-Sheep!$R$357                                           )&gt;(GF$44-GG$44),(GF$44-GF49-150-Sheep!$R$357                                            )&lt;=0),"Alt2-"   &amp;GF48,""),"")</f>
        <v/>
      </c>
      <c r="GG50" s="267" t="str">
        <f xml:space="preserve">                    IF(AND((GG$44                                  -Sheep!$N$253                               )&gt;(GG$44-GH$44),(GG$44                                  -Sheep!$N$253                                )&lt;=0),"Born","")
&amp;                   IF(AND((GG$44-Sheep!$R$355-Sheep!$N$253                                )&gt;(GG$44-GH$44),(GG$44-Sheep!$R$355-Sheep!$N$253                                )&lt;=0),"WeanStd","")
&amp;                   IF(AND((GG$44-Sheep!$R$356-Sheep!$N$253                                )&gt;(GG$44-GH$44),(GG$44-Sheep!$R$356-Sheep!$N$253                                )&lt;=0),"WeanAlt1","")
&amp;                   IF(AND((GG$44-Sheep!$R$357-Sheep!$N$253                                )&gt;(GG$44-GH$44),(GG$44-Sheep!$R$357-Sheep!$N$253                                )&lt;=0),"WeanAlt2","")
&amp;IFERROR(IF(AND((GG$44-GG49                                                                                     )&gt;(GG$44-GH$44),(GG$44-GG49                                                                                     )&lt;=0),"Join-"    &amp;GG48,""),"")
&amp;IFERROR(IF(AND((GG$44-GG49-INDEX(Sheep!$V$362:$V$369,GG48,1))&gt;(GG$44-GH$44),(GG$44-GG49-INDEX(Sheep!$V$362:$V$369,GG48,1))&lt;=0),"Scan-"  &amp;GG48,""),"")
&amp;IFERROR(IF(AND((GG$44-GG49-150                                                                            )&gt;(GG$44-GH$44),(GG$44-GG49-150                                                                             )&lt;=0),"Birth-" &amp;GG48,""),"")
&amp;IFERROR(IF(AND((GG$44-GG49-150-Sheep!$R$355                                           )&gt;(GG$44-GH$44),(GG$44-GG49-150-Sheep!$R$355                                            )&lt;=0),"Wean-"&amp;GG48,""),"")
&amp;IFERROR(IF(AND((GG$44-GG49-150-Sheep!$R$356                                           )&gt;(GG$44-GH$44),(GG$44-GG49-150-Sheep!$R$356                                            )&lt;=0),"Alt1-"   &amp;GG48,""),"")
&amp;IFERROR(IF(AND((GG$44-GG49-150-Sheep!$R$357                                           )&gt;(GG$44-GH$44),(GG$44-GG49-150-Sheep!$R$357                                            )&lt;=0),"Alt2-"   &amp;GG48,""),"")</f>
        <v>Birth-3</v>
      </c>
      <c r="GH50" s="267" t="str">
        <f xml:space="preserve">                    IF(AND((GH$44                                  -Sheep!$N$253                               )&gt;(GH$44-GI$44),(GH$44                                  -Sheep!$N$253                                )&lt;=0),"Born","")
&amp;                   IF(AND((GH$44-Sheep!$R$355-Sheep!$N$253                                )&gt;(GH$44-GI$44),(GH$44-Sheep!$R$355-Sheep!$N$253                                )&lt;=0),"WeanStd","")
&amp;                   IF(AND((GH$44-Sheep!$R$356-Sheep!$N$253                                )&gt;(GH$44-GI$44),(GH$44-Sheep!$R$356-Sheep!$N$253                                )&lt;=0),"WeanAlt1","")
&amp;                   IF(AND((GH$44-Sheep!$R$357-Sheep!$N$253                                )&gt;(GH$44-GI$44),(GH$44-Sheep!$R$357-Sheep!$N$253                                )&lt;=0),"WeanAlt2","")
&amp;IFERROR(IF(AND((GH$44-GH49                                                                                     )&gt;(GH$44-GI$44),(GH$44-GH49                                                                                     )&lt;=0),"Join-"    &amp;GH48,""),"")
&amp;IFERROR(IF(AND((GH$44-GH49-INDEX(Sheep!$V$362:$V$369,GH48,1))&gt;(GH$44-GI$44),(GH$44-GH49-INDEX(Sheep!$V$362:$V$369,GH48,1))&lt;=0),"Scan-"  &amp;GH48,""),"")
&amp;IFERROR(IF(AND((GH$44-GH49-150                                                                            )&gt;(GH$44-GI$44),(GH$44-GH49-150                                                                             )&lt;=0),"Birth-" &amp;GH48,""),"")
&amp;IFERROR(IF(AND((GH$44-GH49-150-Sheep!$R$355                                           )&gt;(GH$44-GI$44),(GH$44-GH49-150-Sheep!$R$355                                            )&lt;=0),"Wean-"&amp;GH48,""),"")
&amp;IFERROR(IF(AND((GH$44-GH49-150-Sheep!$R$356                                           )&gt;(GH$44-GI$44),(GH$44-GH49-150-Sheep!$R$356                                            )&lt;=0),"Alt1-"   &amp;GH48,""),"")
&amp;IFERROR(IF(AND((GH$44-GH49-150-Sheep!$R$357                                           )&gt;(GH$44-GI$44),(GH$44-GH49-150-Sheep!$R$357                                            )&lt;=0),"Alt2-"   &amp;GH48,""),"")</f>
        <v/>
      </c>
      <c r="GI50" s="267" t="str">
        <f xml:space="preserve">                    IF(AND((GI$44                                  -Sheep!$N$253                               )&gt;(GI$44-GJ$44),(GI$44                                  -Sheep!$N$253                                )&lt;=0),"Born","")
&amp;                   IF(AND((GI$44-Sheep!$R$355-Sheep!$N$253                                )&gt;(GI$44-GJ$44),(GI$44-Sheep!$R$355-Sheep!$N$253                                )&lt;=0),"WeanStd","")
&amp;                   IF(AND((GI$44-Sheep!$R$356-Sheep!$N$253                                )&gt;(GI$44-GJ$44),(GI$44-Sheep!$R$356-Sheep!$N$253                                )&lt;=0),"WeanAlt1","")
&amp;                   IF(AND((GI$44-Sheep!$R$357-Sheep!$N$253                                )&gt;(GI$44-GJ$44),(GI$44-Sheep!$R$357-Sheep!$N$253                                )&lt;=0),"WeanAlt2","")
&amp;IFERROR(IF(AND((GI$44-GI49                                                                                     )&gt;(GI$44-GJ$44),(GI$44-GI49                                                                                     )&lt;=0),"Join-"    &amp;GI48,""),"")
&amp;IFERROR(IF(AND((GI$44-GI49-INDEX(Sheep!$V$362:$V$369,GI48,1))&gt;(GI$44-GJ$44),(GI$44-GI49-INDEX(Sheep!$V$362:$V$369,GI48,1))&lt;=0),"Scan-"  &amp;GI48,""),"")
&amp;IFERROR(IF(AND((GI$44-GI49-150                                                                            )&gt;(GI$44-GJ$44),(GI$44-GI49-150                                                                             )&lt;=0),"Birth-" &amp;GI48,""),"")
&amp;IFERROR(IF(AND((GI$44-GI49-150-Sheep!$R$355                                           )&gt;(GI$44-GJ$44),(GI$44-GI49-150-Sheep!$R$355                                            )&lt;=0),"Wean-"&amp;GI48,""),"")
&amp;IFERROR(IF(AND((GI$44-GI49-150-Sheep!$R$356                                           )&gt;(GI$44-GJ$44),(GI$44-GI49-150-Sheep!$R$356                                            )&lt;=0),"Alt1-"   &amp;GI48,""),"")
&amp;IFERROR(IF(AND((GI$44-GI49-150-Sheep!$R$357                                           )&gt;(GI$44-GJ$44),(GI$44-GI49-150-Sheep!$R$357                                            )&lt;=0),"Alt2-"   &amp;GI48,""),"")</f>
        <v/>
      </c>
      <c r="GJ50" s="267" t="str">
        <f xml:space="preserve">                    IF(AND((GJ$44                                  -Sheep!$N$253                               )&gt;(GJ$44-GK$44),(GJ$44                                  -Sheep!$N$253                                )&lt;=0),"Born","")
&amp;                   IF(AND((GJ$44-Sheep!$R$355-Sheep!$N$253                                )&gt;(GJ$44-GK$44),(GJ$44-Sheep!$R$355-Sheep!$N$253                                )&lt;=0),"WeanStd","")
&amp;                   IF(AND((GJ$44-Sheep!$R$356-Sheep!$N$253                                )&gt;(GJ$44-GK$44),(GJ$44-Sheep!$R$356-Sheep!$N$253                                )&lt;=0),"WeanAlt1","")
&amp;                   IF(AND((GJ$44-Sheep!$R$357-Sheep!$N$253                                )&gt;(GJ$44-GK$44),(GJ$44-Sheep!$R$357-Sheep!$N$253                                )&lt;=0),"WeanAlt2","")
&amp;IFERROR(IF(AND((GJ$44-GJ49                                                                                     )&gt;(GJ$44-GK$44),(GJ$44-GJ49                                                                                     )&lt;=0),"Join-"    &amp;GJ48,""),"")
&amp;IFERROR(IF(AND((GJ$44-GJ49-INDEX(Sheep!$V$362:$V$369,GJ48,1))&gt;(GJ$44-GK$44),(GJ$44-GJ49-INDEX(Sheep!$V$362:$V$369,GJ48,1))&lt;=0),"Scan-"  &amp;GJ48,""),"")
&amp;IFERROR(IF(AND((GJ$44-GJ49-150                                                                            )&gt;(GJ$44-GK$44),(GJ$44-GJ49-150                                                                             )&lt;=0),"Birth-" &amp;GJ48,""),"")
&amp;IFERROR(IF(AND((GJ$44-GJ49-150-Sheep!$R$355                                           )&gt;(GJ$44-GK$44),(GJ$44-GJ49-150-Sheep!$R$355                                            )&lt;=0),"Wean-"&amp;GJ48,""),"")
&amp;IFERROR(IF(AND((GJ$44-GJ49-150-Sheep!$R$356                                           )&gt;(GJ$44-GK$44),(GJ$44-GJ49-150-Sheep!$R$356                                            )&lt;=0),"Alt1-"   &amp;GJ48,""),"")
&amp;IFERROR(IF(AND((GJ$44-GJ49-150-Sheep!$R$357                                           )&gt;(GJ$44-GK$44),(GJ$44-GJ49-150-Sheep!$R$357                                            )&lt;=0),"Alt2-"   &amp;GJ48,""),"")</f>
        <v/>
      </c>
      <c r="GK50" s="267" t="str">
        <f xml:space="preserve">                    IF(AND((GK$44                                  -Sheep!$N$253                               )&gt;(GK$44-GL$44),(GK$44                                  -Sheep!$N$253                                )&lt;=0),"Born","")
&amp;                   IF(AND((GK$44-Sheep!$R$355-Sheep!$N$253                                )&gt;(GK$44-GL$44),(GK$44-Sheep!$R$355-Sheep!$N$253                                )&lt;=0),"WeanStd","")
&amp;                   IF(AND((GK$44-Sheep!$R$356-Sheep!$N$253                                )&gt;(GK$44-GL$44),(GK$44-Sheep!$R$356-Sheep!$N$253                                )&lt;=0),"WeanAlt1","")
&amp;                   IF(AND((GK$44-Sheep!$R$357-Sheep!$N$253                                )&gt;(GK$44-GL$44),(GK$44-Sheep!$R$357-Sheep!$N$253                                )&lt;=0),"WeanAlt2","")
&amp;IFERROR(IF(AND((GK$44-GK49                                                                                     )&gt;(GK$44-GL$44),(GK$44-GK49                                                                                     )&lt;=0),"Join-"    &amp;GK48,""),"")
&amp;IFERROR(IF(AND((GK$44-GK49-INDEX(Sheep!$V$362:$V$369,GK48,1))&gt;(GK$44-GL$44),(GK$44-GK49-INDEX(Sheep!$V$362:$V$369,GK48,1))&lt;=0),"Scan-"  &amp;GK48,""),"")
&amp;IFERROR(IF(AND((GK$44-GK49-150                                                                            )&gt;(GK$44-GL$44),(GK$44-GK49-150                                                                             )&lt;=0),"Birth-" &amp;GK48,""),"")
&amp;IFERROR(IF(AND((GK$44-GK49-150-Sheep!$R$355                                           )&gt;(GK$44-GL$44),(GK$44-GK49-150-Sheep!$R$355                                            )&lt;=0),"Wean-"&amp;GK48,""),"")
&amp;IFERROR(IF(AND((GK$44-GK49-150-Sheep!$R$356                                           )&gt;(GK$44-GL$44),(GK$44-GK49-150-Sheep!$R$356                                            )&lt;=0),"Alt1-"   &amp;GK48,""),"")
&amp;IFERROR(IF(AND((GK$44-GK49-150-Sheep!$R$357                                           )&gt;(GK$44-GL$44),(GK$44-GK49-150-Sheep!$R$357                                            )&lt;=0),"Alt2-"   &amp;GK48,""),"")</f>
        <v/>
      </c>
      <c r="GL50" s="267" t="str">
        <f xml:space="preserve">                    IF(AND((GL$44                                  -Sheep!$N$253                               )&gt;(GL$44-GM$44),(GL$44                                  -Sheep!$N$253                                )&lt;=0),"Born","")
&amp;                   IF(AND((GL$44-Sheep!$R$355-Sheep!$N$253                                )&gt;(GL$44-GM$44),(GL$44-Sheep!$R$355-Sheep!$N$253                                )&lt;=0),"WeanStd","")
&amp;                   IF(AND((GL$44-Sheep!$R$356-Sheep!$N$253                                )&gt;(GL$44-GM$44),(GL$44-Sheep!$R$356-Sheep!$N$253                                )&lt;=0),"WeanAlt1","")
&amp;                   IF(AND((GL$44-Sheep!$R$357-Sheep!$N$253                                )&gt;(GL$44-GM$44),(GL$44-Sheep!$R$357-Sheep!$N$253                                )&lt;=0),"WeanAlt2","")
&amp;IFERROR(IF(AND((GL$44-GL49                                                                                     )&gt;(GL$44-GM$44),(GL$44-GL49                                                                                     )&lt;=0),"Join-"    &amp;GL48,""),"")
&amp;IFERROR(IF(AND((GL$44-GL49-INDEX(Sheep!$V$362:$V$369,GL48,1))&gt;(GL$44-GM$44),(GL$44-GL49-INDEX(Sheep!$V$362:$V$369,GL48,1))&lt;=0),"Scan-"  &amp;GL48,""),"")
&amp;IFERROR(IF(AND((GL$44-GL49-150                                                                            )&gt;(GL$44-GM$44),(GL$44-GL49-150                                                                             )&lt;=0),"Birth-" &amp;GL48,""),"")
&amp;IFERROR(IF(AND((GL$44-GL49-150-Sheep!$R$355                                           )&gt;(GL$44-GM$44),(GL$44-GL49-150-Sheep!$R$355                                            )&lt;=0),"Wean-"&amp;GL48,""),"")
&amp;IFERROR(IF(AND((GL$44-GL49-150-Sheep!$R$356                                           )&gt;(GL$44-GM$44),(GL$44-GL49-150-Sheep!$R$356                                            )&lt;=0),"Alt1-"   &amp;GL48,""),"")
&amp;IFERROR(IF(AND((GL$44-GL49-150-Sheep!$R$357                                           )&gt;(GL$44-GM$44),(GL$44-GL49-150-Sheep!$R$357                                            )&lt;=0),"Alt2-"   &amp;GL48,""),"")</f>
        <v/>
      </c>
      <c r="GM50" s="267" t="str">
        <f xml:space="preserve">                    IF(AND((GM$44                                  -Sheep!$N$253                               )&gt;(GM$44-GN$44),(GM$44                                  -Sheep!$N$253                                )&lt;=0),"Born","")
&amp;                   IF(AND((GM$44-Sheep!$R$355-Sheep!$N$253                                )&gt;(GM$44-GN$44),(GM$44-Sheep!$R$355-Sheep!$N$253                                )&lt;=0),"WeanStd","")
&amp;                   IF(AND((GM$44-Sheep!$R$356-Sheep!$N$253                                )&gt;(GM$44-GN$44),(GM$44-Sheep!$R$356-Sheep!$N$253                                )&lt;=0),"WeanAlt1","")
&amp;                   IF(AND((GM$44-Sheep!$R$357-Sheep!$N$253                                )&gt;(GM$44-GN$44),(GM$44-Sheep!$R$357-Sheep!$N$253                                )&lt;=0),"WeanAlt2","")
&amp;IFERROR(IF(AND((GM$44-GM49                                                                                     )&gt;(GM$44-GN$44),(GM$44-GM49                                                                                     )&lt;=0),"Join-"    &amp;GM48,""),"")
&amp;IFERROR(IF(AND((GM$44-GM49-INDEX(Sheep!$V$362:$V$369,GM48,1))&gt;(GM$44-GN$44),(GM$44-GM49-INDEX(Sheep!$V$362:$V$369,GM48,1))&lt;=0),"Scan-"  &amp;GM48,""),"")
&amp;IFERROR(IF(AND((GM$44-GM49-150                                                                            )&gt;(GM$44-GN$44),(GM$44-GM49-150                                                                             )&lt;=0),"Birth-" &amp;GM48,""),"")
&amp;IFERROR(IF(AND((GM$44-GM49-150-Sheep!$R$355                                           )&gt;(GM$44-GN$44),(GM$44-GM49-150-Sheep!$R$355                                            )&lt;=0),"Wean-"&amp;GM48,""),"")
&amp;IFERROR(IF(AND((GM$44-GM49-150-Sheep!$R$356                                           )&gt;(GM$44-GN$44),(GM$44-GM49-150-Sheep!$R$356                                            )&lt;=0),"Alt1-"   &amp;GM48,""),"")
&amp;IFERROR(IF(AND((GM$44-GM49-150-Sheep!$R$357                                           )&gt;(GM$44-GN$44),(GM$44-GM49-150-Sheep!$R$357                                            )&lt;=0),"Alt2-"   &amp;GM48,""),"")</f>
        <v/>
      </c>
      <c r="GN50" s="267" t="str">
        <f xml:space="preserve">                    IF(AND((GN$44                                  -Sheep!$N$253                               )&gt;(GN$44-GO$44),(GN$44                                  -Sheep!$N$253                                )&lt;=0),"Born","")
&amp;                   IF(AND((GN$44-Sheep!$R$355-Sheep!$N$253                                )&gt;(GN$44-GO$44),(GN$44-Sheep!$R$355-Sheep!$N$253                                )&lt;=0),"WeanStd","")
&amp;                   IF(AND((GN$44-Sheep!$R$356-Sheep!$N$253                                )&gt;(GN$44-GO$44),(GN$44-Sheep!$R$356-Sheep!$N$253                                )&lt;=0),"WeanAlt1","")
&amp;                   IF(AND((GN$44-Sheep!$R$357-Sheep!$N$253                                )&gt;(GN$44-GO$44),(GN$44-Sheep!$R$357-Sheep!$N$253                                )&lt;=0),"WeanAlt2","")
&amp;IFERROR(IF(AND((GN$44-GN49                                                                                     )&gt;(GN$44-GO$44),(GN$44-GN49                                                                                     )&lt;=0),"Join-"    &amp;GN48,""),"")
&amp;IFERROR(IF(AND((GN$44-GN49-INDEX(Sheep!$V$362:$V$369,GN48,1))&gt;(GN$44-GO$44),(GN$44-GN49-INDEX(Sheep!$V$362:$V$369,GN48,1))&lt;=0),"Scan-"  &amp;GN48,""),"")
&amp;IFERROR(IF(AND((GN$44-GN49-150                                                                            )&gt;(GN$44-GO$44),(GN$44-GN49-150                                                                             )&lt;=0),"Birth-" &amp;GN48,""),"")
&amp;IFERROR(IF(AND((GN$44-GN49-150-Sheep!$R$355                                           )&gt;(GN$44-GO$44),(GN$44-GN49-150-Sheep!$R$355                                            )&lt;=0),"Wean-"&amp;GN48,""),"")
&amp;IFERROR(IF(AND((GN$44-GN49-150-Sheep!$R$356                                           )&gt;(GN$44-GO$44),(GN$44-GN49-150-Sheep!$R$356                                            )&lt;=0),"Alt1-"   &amp;GN48,""),"")
&amp;IFERROR(IF(AND((GN$44-GN49-150-Sheep!$R$357                                           )&gt;(GN$44-GO$44),(GN$44-GN49-150-Sheep!$R$357                                            )&lt;=0),"Alt2-"   &amp;GN48,""),"")</f>
        <v/>
      </c>
      <c r="GO50" s="267" t="str">
        <f xml:space="preserve">                    IF(AND((GO$44                                  -Sheep!$N$253                               )&gt;(GO$44-GP$44),(GO$44                                  -Sheep!$N$253                                )&lt;=0),"Born","")
&amp;                   IF(AND((GO$44-Sheep!$R$355-Sheep!$N$253                                )&gt;(GO$44-GP$44),(GO$44-Sheep!$R$355-Sheep!$N$253                                )&lt;=0),"WeanStd","")
&amp;                   IF(AND((GO$44-Sheep!$R$356-Sheep!$N$253                                )&gt;(GO$44-GP$44),(GO$44-Sheep!$R$356-Sheep!$N$253                                )&lt;=0),"WeanAlt1","")
&amp;                   IF(AND((GO$44-Sheep!$R$357-Sheep!$N$253                                )&gt;(GO$44-GP$44),(GO$44-Sheep!$R$357-Sheep!$N$253                                )&lt;=0),"WeanAlt2","")
&amp;IFERROR(IF(AND((GO$44-GO49                                                                                     )&gt;(GO$44-GP$44),(GO$44-GO49                                                                                     )&lt;=0),"Join-"    &amp;GO48,""),"")
&amp;IFERROR(IF(AND((GO$44-GO49-INDEX(Sheep!$V$362:$V$369,GO48,1))&gt;(GO$44-GP$44),(GO$44-GO49-INDEX(Sheep!$V$362:$V$369,GO48,1))&lt;=0),"Scan-"  &amp;GO48,""),"")
&amp;IFERROR(IF(AND((GO$44-GO49-150                                                                            )&gt;(GO$44-GP$44),(GO$44-GO49-150                                                                             )&lt;=0),"Birth-" &amp;GO48,""),"")
&amp;IFERROR(IF(AND((GO$44-GO49-150-Sheep!$R$355                                           )&gt;(GO$44-GP$44),(GO$44-GO49-150-Sheep!$R$355                                            )&lt;=0),"Wean-"&amp;GO48,""),"")
&amp;IFERROR(IF(AND((GO$44-GO49-150-Sheep!$R$356                                           )&gt;(GO$44-GP$44),(GO$44-GO49-150-Sheep!$R$356                                            )&lt;=0),"Alt1-"   &amp;GO48,""),"")
&amp;IFERROR(IF(AND((GO$44-GO49-150-Sheep!$R$357                                           )&gt;(GO$44-GP$44),(GO$44-GO49-150-Sheep!$R$357                                            )&lt;=0),"Alt2-"   &amp;GO48,""),"")</f>
        <v/>
      </c>
      <c r="GP50" s="267" t="str">
        <f xml:space="preserve">                    IF(AND((GP$44                                  -Sheep!$N$253                               )&gt;(GP$44-GQ$44),(GP$44                                  -Sheep!$N$253                                )&lt;=0),"Born","")
&amp;                   IF(AND((GP$44-Sheep!$R$355-Sheep!$N$253                                )&gt;(GP$44-GQ$44),(GP$44-Sheep!$R$355-Sheep!$N$253                                )&lt;=0),"WeanStd","")
&amp;                   IF(AND((GP$44-Sheep!$R$356-Sheep!$N$253                                )&gt;(GP$44-GQ$44),(GP$44-Sheep!$R$356-Sheep!$N$253                                )&lt;=0),"WeanAlt1","")
&amp;                   IF(AND((GP$44-Sheep!$R$357-Sheep!$N$253                                )&gt;(GP$44-GQ$44),(GP$44-Sheep!$R$357-Sheep!$N$253                                )&lt;=0),"WeanAlt2","")
&amp;IFERROR(IF(AND((GP$44-GP49                                                                                     )&gt;(GP$44-GQ$44),(GP$44-GP49                                                                                     )&lt;=0),"Join-"    &amp;GP48,""),"")
&amp;IFERROR(IF(AND((GP$44-GP49-INDEX(Sheep!$V$362:$V$369,GP48,1))&gt;(GP$44-GQ$44),(GP$44-GP49-INDEX(Sheep!$V$362:$V$369,GP48,1))&lt;=0),"Scan-"  &amp;GP48,""),"")
&amp;IFERROR(IF(AND((GP$44-GP49-150                                                                            )&gt;(GP$44-GQ$44),(GP$44-GP49-150                                                                             )&lt;=0),"Birth-" &amp;GP48,""),"")
&amp;IFERROR(IF(AND((GP$44-GP49-150-Sheep!$R$355                                           )&gt;(GP$44-GQ$44),(GP$44-GP49-150-Sheep!$R$355                                            )&lt;=0),"Wean-"&amp;GP48,""),"")
&amp;IFERROR(IF(AND((GP$44-GP49-150-Sheep!$R$356                                           )&gt;(GP$44-GQ$44),(GP$44-GP49-150-Sheep!$R$356                                            )&lt;=0),"Alt1-"   &amp;GP48,""),"")
&amp;IFERROR(IF(AND((GP$44-GP49-150-Sheep!$R$357                                           )&gt;(GP$44-GQ$44),(GP$44-GP49-150-Sheep!$R$357                                            )&lt;=0),"Alt2-"   &amp;GP48,""),"")</f>
        <v/>
      </c>
      <c r="GQ50" s="267" t="str">
        <f xml:space="preserve">                    IF(AND((GQ$44                                  -Sheep!$N$253                               )&gt;(GQ$44-GR$44),(GQ$44                                  -Sheep!$N$253                                )&lt;=0),"Born","")
&amp;                   IF(AND((GQ$44-Sheep!$R$355-Sheep!$N$253                                )&gt;(GQ$44-GR$44),(GQ$44-Sheep!$R$355-Sheep!$N$253                                )&lt;=0),"WeanStd","")
&amp;                   IF(AND((GQ$44-Sheep!$R$356-Sheep!$N$253                                )&gt;(GQ$44-GR$44),(GQ$44-Sheep!$R$356-Sheep!$N$253                                )&lt;=0),"WeanAlt1","")
&amp;                   IF(AND((GQ$44-Sheep!$R$357-Sheep!$N$253                                )&gt;(GQ$44-GR$44),(GQ$44-Sheep!$R$357-Sheep!$N$253                                )&lt;=0),"WeanAlt2","")
&amp;IFERROR(IF(AND((GQ$44-GQ49                                                                                     )&gt;(GQ$44-GR$44),(GQ$44-GQ49                                                                                     )&lt;=0),"Join-"    &amp;GQ48,""),"")
&amp;IFERROR(IF(AND((GQ$44-GQ49-INDEX(Sheep!$V$362:$V$369,GQ48,1))&gt;(GQ$44-GR$44),(GQ$44-GQ49-INDEX(Sheep!$V$362:$V$369,GQ48,1))&lt;=0),"Scan-"  &amp;GQ48,""),"")
&amp;IFERROR(IF(AND((GQ$44-GQ49-150                                                                            )&gt;(GQ$44-GR$44),(GQ$44-GQ49-150                                                                             )&lt;=0),"Birth-" &amp;GQ48,""),"")
&amp;IFERROR(IF(AND((GQ$44-GQ49-150-Sheep!$R$355                                           )&gt;(GQ$44-GR$44),(GQ$44-GQ49-150-Sheep!$R$355                                            )&lt;=0),"Wean-"&amp;GQ48,""),"")
&amp;IFERROR(IF(AND((GQ$44-GQ49-150-Sheep!$R$356                                           )&gt;(GQ$44-GR$44),(GQ$44-GQ49-150-Sheep!$R$356                                            )&lt;=0),"Alt1-"   &amp;GQ48,""),"")
&amp;IFERROR(IF(AND((GQ$44-GQ49-150-Sheep!$R$357                                           )&gt;(GQ$44-GR$44),(GQ$44-GQ49-150-Sheep!$R$357                                            )&lt;=0),"Alt2-"   &amp;GQ48,""),"")</f>
        <v/>
      </c>
      <c r="GR50" s="267" t="str">
        <f xml:space="preserve">                    IF(AND((GR$44                                  -Sheep!$N$253                               )&gt;(GR$44-GS$44),(GR$44                                  -Sheep!$N$253                                )&lt;=0),"Born","")
&amp;                   IF(AND((GR$44-Sheep!$R$355-Sheep!$N$253                                )&gt;(GR$44-GS$44),(GR$44-Sheep!$R$355-Sheep!$N$253                                )&lt;=0),"WeanStd","")
&amp;                   IF(AND((GR$44-Sheep!$R$356-Sheep!$N$253                                )&gt;(GR$44-GS$44),(GR$44-Sheep!$R$356-Sheep!$N$253                                )&lt;=0),"WeanAlt1","")
&amp;                   IF(AND((GR$44-Sheep!$R$357-Sheep!$N$253                                )&gt;(GR$44-GS$44),(GR$44-Sheep!$R$357-Sheep!$N$253                                )&lt;=0),"WeanAlt2","")
&amp;IFERROR(IF(AND((GR$44-GR49                                                                                     )&gt;(GR$44-GS$44),(GR$44-GR49                                                                                     )&lt;=0),"Join-"    &amp;GR48,""),"")
&amp;IFERROR(IF(AND((GR$44-GR49-INDEX(Sheep!$V$362:$V$369,GR48,1))&gt;(GR$44-GS$44),(GR$44-GR49-INDEX(Sheep!$V$362:$V$369,GR48,1))&lt;=0),"Scan-"  &amp;GR48,""),"")
&amp;IFERROR(IF(AND((GR$44-GR49-150                                                                            )&gt;(GR$44-GS$44),(GR$44-GR49-150                                                                             )&lt;=0),"Birth-" &amp;GR48,""),"")
&amp;IFERROR(IF(AND((GR$44-GR49-150-Sheep!$R$355                                           )&gt;(GR$44-GS$44),(GR$44-GR49-150-Sheep!$R$355                                            )&lt;=0),"Wean-"&amp;GR48,""),"")
&amp;IFERROR(IF(AND((GR$44-GR49-150-Sheep!$R$356                                           )&gt;(GR$44-GS$44),(GR$44-GR49-150-Sheep!$R$356                                            )&lt;=0),"Alt1-"   &amp;GR48,""),"")
&amp;IFERROR(IF(AND((GR$44-GR49-150-Sheep!$R$357                                           )&gt;(GR$44-GS$44),(GR$44-GR49-150-Sheep!$R$357                                            )&lt;=0),"Alt2-"   &amp;GR48,""),"")</f>
        <v/>
      </c>
      <c r="GS50" s="267" t="str">
        <f xml:space="preserve">                    IF(AND((GS$44                                  -Sheep!$N$253                               )&gt;(GS$44-GT$44),(GS$44                                  -Sheep!$N$253                                )&lt;=0),"Born","")
&amp;                   IF(AND((GS$44-Sheep!$R$355-Sheep!$N$253                                )&gt;(GS$44-GT$44),(GS$44-Sheep!$R$355-Sheep!$N$253                                )&lt;=0),"WeanStd","")
&amp;                   IF(AND((GS$44-Sheep!$R$356-Sheep!$N$253                                )&gt;(GS$44-GT$44),(GS$44-Sheep!$R$356-Sheep!$N$253                                )&lt;=0),"WeanAlt1","")
&amp;                   IF(AND((GS$44-Sheep!$R$357-Sheep!$N$253                                )&gt;(GS$44-GT$44),(GS$44-Sheep!$R$357-Sheep!$N$253                                )&lt;=0),"WeanAlt2","")
&amp;IFERROR(IF(AND((GS$44-GS49                                                                                     )&gt;(GS$44-GT$44),(GS$44-GS49                                                                                     )&lt;=0),"Join-"    &amp;GS48,""),"")
&amp;IFERROR(IF(AND((GS$44-GS49-INDEX(Sheep!$V$362:$V$369,GS48,1))&gt;(GS$44-GT$44),(GS$44-GS49-INDEX(Sheep!$V$362:$V$369,GS48,1))&lt;=0),"Scan-"  &amp;GS48,""),"")
&amp;IFERROR(IF(AND((GS$44-GS49-150                                                                            )&gt;(GS$44-GT$44),(GS$44-GS49-150                                                                             )&lt;=0),"Birth-" &amp;GS48,""),"")
&amp;IFERROR(IF(AND((GS$44-GS49-150-Sheep!$R$355                                           )&gt;(GS$44-GT$44),(GS$44-GS49-150-Sheep!$R$355                                            )&lt;=0),"Wean-"&amp;GS48,""),"")
&amp;IFERROR(IF(AND((GS$44-GS49-150-Sheep!$R$356                                           )&gt;(GS$44-GT$44),(GS$44-GS49-150-Sheep!$R$356                                            )&lt;=0),"Alt1-"   &amp;GS48,""),"")
&amp;IFERROR(IF(AND((GS$44-GS49-150-Sheep!$R$357                                           )&gt;(GS$44-GT$44),(GS$44-GS49-150-Sheep!$R$357                                            )&lt;=0),"Alt2-"   &amp;GS48,""),"")</f>
        <v/>
      </c>
      <c r="GT50" s="267" t="str">
        <f xml:space="preserve">                    IF(AND((GT$44                                  -Sheep!$N$253                               )&gt;(GT$44-GU$44),(GT$44                                  -Sheep!$N$253                                )&lt;=0),"Born","")
&amp;                   IF(AND((GT$44-Sheep!$R$355-Sheep!$N$253                                )&gt;(GT$44-GU$44),(GT$44-Sheep!$R$355-Sheep!$N$253                                )&lt;=0),"WeanStd","")
&amp;                   IF(AND((GT$44-Sheep!$R$356-Sheep!$N$253                                )&gt;(GT$44-GU$44),(GT$44-Sheep!$R$356-Sheep!$N$253                                )&lt;=0),"WeanAlt1","")
&amp;                   IF(AND((GT$44-Sheep!$R$357-Sheep!$N$253                                )&gt;(GT$44-GU$44),(GT$44-Sheep!$R$357-Sheep!$N$253                                )&lt;=0),"WeanAlt2","")
&amp;IFERROR(IF(AND((GT$44-GT49                                                                                     )&gt;(GT$44-GU$44),(GT$44-GT49                                                                                     )&lt;=0),"Join-"    &amp;GT48,""),"")
&amp;IFERROR(IF(AND((GT$44-GT49-INDEX(Sheep!$V$362:$V$369,GT48,1))&gt;(GT$44-GU$44),(GT$44-GT49-INDEX(Sheep!$V$362:$V$369,GT48,1))&lt;=0),"Scan-"  &amp;GT48,""),"")
&amp;IFERROR(IF(AND((GT$44-GT49-150                                                                            )&gt;(GT$44-GU$44),(GT$44-GT49-150                                                                             )&lt;=0),"Birth-" &amp;GT48,""),"")
&amp;IFERROR(IF(AND((GT$44-GT49-150-Sheep!$R$355                                           )&gt;(GT$44-GU$44),(GT$44-GT49-150-Sheep!$R$355                                            )&lt;=0),"Wean-"&amp;GT48,""),"")
&amp;IFERROR(IF(AND((GT$44-GT49-150-Sheep!$R$356                                           )&gt;(GT$44-GU$44),(GT$44-GT49-150-Sheep!$R$356                                            )&lt;=0),"Alt1-"   &amp;GT48,""),"")
&amp;IFERROR(IF(AND((GT$44-GT49-150-Sheep!$R$357                                           )&gt;(GT$44-GU$44),(GT$44-GT49-150-Sheep!$R$357                                            )&lt;=0),"Alt2-"   &amp;GT48,""),"")</f>
        <v>Wean-3</v>
      </c>
      <c r="GU50" s="267" t="str">
        <f xml:space="preserve">                    IF(AND((GU$44                                  -Sheep!$N$253                               )&gt;(GU$44-GV$44),(GU$44                                  -Sheep!$N$253                                )&lt;=0),"Born","")
&amp;                   IF(AND((GU$44-Sheep!$R$355-Sheep!$N$253                                )&gt;(GU$44-GV$44),(GU$44-Sheep!$R$355-Sheep!$N$253                                )&lt;=0),"WeanStd","")
&amp;                   IF(AND((GU$44-Sheep!$R$356-Sheep!$N$253                                )&gt;(GU$44-GV$44),(GU$44-Sheep!$R$356-Sheep!$N$253                                )&lt;=0),"WeanAlt1","")
&amp;                   IF(AND((GU$44-Sheep!$R$357-Sheep!$N$253                                )&gt;(GU$44-GV$44),(GU$44-Sheep!$R$357-Sheep!$N$253                                )&lt;=0),"WeanAlt2","")
&amp;IFERROR(IF(AND((GU$44-GU49                                                                                     )&gt;(GU$44-GV$44),(GU$44-GU49                                                                                     )&lt;=0),"Join-"    &amp;GU48,""),"")
&amp;IFERROR(IF(AND((GU$44-GU49-INDEX(Sheep!$V$362:$V$369,GU48,1))&gt;(GU$44-GV$44),(GU$44-GU49-INDEX(Sheep!$V$362:$V$369,GU48,1))&lt;=0),"Scan-"  &amp;GU48,""),"")
&amp;IFERROR(IF(AND((GU$44-GU49-150                                                                            )&gt;(GU$44-GV$44),(GU$44-GU49-150                                                                             )&lt;=0),"Birth-" &amp;GU48,""),"")
&amp;IFERROR(IF(AND((GU$44-GU49-150-Sheep!$R$355                                           )&gt;(GU$44-GV$44),(GU$44-GU49-150-Sheep!$R$355                                            )&lt;=0),"Wean-"&amp;GU48,""),"")
&amp;IFERROR(IF(AND((GU$44-GU49-150-Sheep!$R$356                                           )&gt;(GU$44-GV$44),(GU$44-GU49-150-Sheep!$R$356                                            )&lt;=0),"Alt1-"   &amp;GU48,""),"")
&amp;IFERROR(IF(AND((GU$44-GU49-150-Sheep!$R$357                                           )&gt;(GU$44-GV$44),(GU$44-GU49-150-Sheep!$R$357                                            )&lt;=0),"Alt2-"   &amp;GU48,""),"")</f>
        <v/>
      </c>
      <c r="GV50" s="267" t="str">
        <f xml:space="preserve">                    IF(AND((GV$44                                  -Sheep!$N$253                               )&gt;(GV$44-GW$44),(GV$44                                  -Sheep!$N$253                                )&lt;=0),"Born","")
&amp;                   IF(AND((GV$44-Sheep!$R$355-Sheep!$N$253                                )&gt;(GV$44-GW$44),(GV$44-Sheep!$R$355-Sheep!$N$253                                )&lt;=0),"WeanStd","")
&amp;                   IF(AND((GV$44-Sheep!$R$356-Sheep!$N$253                                )&gt;(GV$44-GW$44),(GV$44-Sheep!$R$356-Sheep!$N$253                                )&lt;=0),"WeanAlt1","")
&amp;                   IF(AND((GV$44-Sheep!$R$357-Sheep!$N$253                                )&gt;(GV$44-GW$44),(GV$44-Sheep!$R$357-Sheep!$N$253                                )&lt;=0),"WeanAlt2","")
&amp;IFERROR(IF(AND((GV$44-GV49                                                                                     )&gt;(GV$44-GW$44),(GV$44-GV49                                                                                     )&lt;=0),"Join-"    &amp;GV48,""),"")
&amp;IFERROR(IF(AND((GV$44-GV49-INDEX(Sheep!$V$362:$V$369,GV48,1))&gt;(GV$44-GW$44),(GV$44-GV49-INDEX(Sheep!$V$362:$V$369,GV48,1))&lt;=0),"Scan-"  &amp;GV48,""),"")
&amp;IFERROR(IF(AND((GV$44-GV49-150                                                                            )&gt;(GV$44-GW$44),(GV$44-GV49-150                                                                             )&lt;=0),"Birth-" &amp;GV48,""),"")
&amp;IFERROR(IF(AND((GV$44-GV49-150-Sheep!$R$355                                           )&gt;(GV$44-GW$44),(GV$44-GV49-150-Sheep!$R$355                                            )&lt;=0),"Wean-"&amp;GV48,""),"")
&amp;IFERROR(IF(AND((GV$44-GV49-150-Sheep!$R$356                                           )&gt;(GV$44-GW$44),(GV$44-GV49-150-Sheep!$R$356                                            )&lt;=0),"Alt1-"   &amp;GV48,""),"")
&amp;IFERROR(IF(AND((GV$44-GV49-150-Sheep!$R$357                                           )&gt;(GV$44-GW$44),(GV$44-GV49-150-Sheep!$R$357                                            )&lt;=0),"Alt2-"   &amp;GV48,""),"")</f>
        <v/>
      </c>
      <c r="GW50" s="267" t="str">
        <f xml:space="preserve">                    IF(AND((GW$44                                  -Sheep!$N$253                               )&gt;(GW$44-GX$44),(GW$44                                  -Sheep!$N$253                                )&lt;=0),"Born","")
&amp;                   IF(AND((GW$44-Sheep!$R$355-Sheep!$N$253                                )&gt;(GW$44-GX$44),(GW$44-Sheep!$R$355-Sheep!$N$253                                )&lt;=0),"WeanStd","")
&amp;                   IF(AND((GW$44-Sheep!$R$356-Sheep!$N$253                                )&gt;(GW$44-GX$44),(GW$44-Sheep!$R$356-Sheep!$N$253                                )&lt;=0),"WeanAlt1","")
&amp;                   IF(AND((GW$44-Sheep!$R$357-Sheep!$N$253                                )&gt;(GW$44-GX$44),(GW$44-Sheep!$R$357-Sheep!$N$253                                )&lt;=0),"WeanAlt2","")
&amp;IFERROR(IF(AND((GW$44-GW49                                                                                     )&gt;(GW$44-GX$44),(GW$44-GW49                                                                                     )&lt;=0),"Join-"    &amp;GW48,""),"")
&amp;IFERROR(IF(AND((GW$44-GW49-INDEX(Sheep!$V$362:$V$369,GW48,1))&gt;(GW$44-GX$44),(GW$44-GW49-INDEX(Sheep!$V$362:$V$369,GW48,1))&lt;=0),"Scan-"  &amp;GW48,""),"")
&amp;IFERROR(IF(AND((GW$44-GW49-150                                                                            )&gt;(GW$44-GX$44),(GW$44-GW49-150                                                                             )&lt;=0),"Birth-" &amp;GW48,""),"")
&amp;IFERROR(IF(AND((GW$44-GW49-150-Sheep!$R$355                                           )&gt;(GW$44-GX$44),(GW$44-GW49-150-Sheep!$R$355                                            )&lt;=0),"Wean-"&amp;GW48,""),"")
&amp;IFERROR(IF(AND((GW$44-GW49-150-Sheep!$R$356                                           )&gt;(GW$44-GX$44),(GW$44-GW49-150-Sheep!$R$356                                            )&lt;=0),"Alt1-"   &amp;GW48,""),"")
&amp;IFERROR(IF(AND((GW$44-GW49-150-Sheep!$R$357                                           )&gt;(GW$44-GX$44),(GW$44-GW49-150-Sheep!$R$357                                            )&lt;=0),"Alt2-"   &amp;GW48,""),"")</f>
        <v/>
      </c>
      <c r="GX50" s="267" t="str">
        <f xml:space="preserve">                    IF(AND((GX$44                                  -Sheep!$N$253                               )&gt;(GX$44-GY$44),(GX$44                                  -Sheep!$N$253                                )&lt;=0),"Born","")
&amp;                   IF(AND((GX$44-Sheep!$R$355-Sheep!$N$253                                )&gt;(GX$44-GY$44),(GX$44-Sheep!$R$355-Sheep!$N$253                                )&lt;=0),"WeanStd","")
&amp;                   IF(AND((GX$44-Sheep!$R$356-Sheep!$N$253                                )&gt;(GX$44-GY$44),(GX$44-Sheep!$R$356-Sheep!$N$253                                )&lt;=0),"WeanAlt1","")
&amp;                   IF(AND((GX$44-Sheep!$R$357-Sheep!$N$253                                )&gt;(GX$44-GY$44),(GX$44-Sheep!$R$357-Sheep!$N$253                                )&lt;=0),"WeanAlt2","")
&amp;IFERROR(IF(AND((GX$44-GX49                                                                                     )&gt;(GX$44-GY$44),(GX$44-GX49                                                                                     )&lt;=0),"Join-"    &amp;GX48,""),"")
&amp;IFERROR(IF(AND((GX$44-GX49-INDEX(Sheep!$V$362:$V$369,GX48,1))&gt;(GX$44-GY$44),(GX$44-GX49-INDEX(Sheep!$V$362:$V$369,GX48,1))&lt;=0),"Scan-"  &amp;GX48,""),"")
&amp;IFERROR(IF(AND((GX$44-GX49-150                                                                            )&gt;(GX$44-GY$44),(GX$44-GX49-150                                                                             )&lt;=0),"Birth-" &amp;GX48,""),"")
&amp;IFERROR(IF(AND((GX$44-GX49-150-Sheep!$R$355                                           )&gt;(GX$44-GY$44),(GX$44-GX49-150-Sheep!$R$355                                            )&lt;=0),"Wean-"&amp;GX48,""),"")
&amp;IFERROR(IF(AND((GX$44-GX49-150-Sheep!$R$356                                           )&gt;(GX$44-GY$44),(GX$44-GX49-150-Sheep!$R$356                                            )&lt;=0),"Alt1-"   &amp;GX48,""),"")
&amp;IFERROR(IF(AND((GX$44-GX49-150-Sheep!$R$357                                           )&gt;(GX$44-GY$44),(GX$44-GX49-150-Sheep!$R$357                                            )&lt;=0),"Alt2-"   &amp;GX48,""),"")</f>
        <v>Alt1-3</v>
      </c>
      <c r="GY50" s="267" t="str">
        <f xml:space="preserve">                    IF(AND((GY$44                                  -Sheep!$N$253                               )&gt;(GY$44-GZ$44),(GY$44                                  -Sheep!$N$253                                )&lt;=0),"Born","")
&amp;                   IF(AND((GY$44-Sheep!$R$355-Sheep!$N$253                                )&gt;(GY$44-GZ$44),(GY$44-Sheep!$R$355-Sheep!$N$253                                )&lt;=0),"WeanStd","")
&amp;                   IF(AND((GY$44-Sheep!$R$356-Sheep!$N$253                                )&gt;(GY$44-GZ$44),(GY$44-Sheep!$R$356-Sheep!$N$253                                )&lt;=0),"WeanAlt1","")
&amp;                   IF(AND((GY$44-Sheep!$R$357-Sheep!$N$253                                )&gt;(GY$44-GZ$44),(GY$44-Sheep!$R$357-Sheep!$N$253                                )&lt;=0),"WeanAlt2","")
&amp;IFERROR(IF(AND((GY$44-GY49                                                                                     )&gt;(GY$44-GZ$44),(GY$44-GY49                                                                                     )&lt;=0),"Join-"    &amp;GY48,""),"")
&amp;IFERROR(IF(AND((GY$44-GY49-INDEX(Sheep!$V$362:$V$369,GY48,1))&gt;(GY$44-GZ$44),(GY$44-GY49-INDEX(Sheep!$V$362:$V$369,GY48,1))&lt;=0),"Scan-"  &amp;GY48,""),"")
&amp;IFERROR(IF(AND((GY$44-GY49-150                                                                            )&gt;(GY$44-GZ$44),(GY$44-GY49-150                                                                             )&lt;=0),"Birth-" &amp;GY48,""),"")
&amp;IFERROR(IF(AND((GY$44-GY49-150-Sheep!$R$355                                           )&gt;(GY$44-GZ$44),(GY$44-GY49-150-Sheep!$R$355                                            )&lt;=0),"Wean-"&amp;GY48,""),"")
&amp;IFERROR(IF(AND((GY$44-GY49-150-Sheep!$R$356                                           )&gt;(GY$44-GZ$44),(GY$44-GY49-150-Sheep!$R$356                                            )&lt;=0),"Alt1-"   &amp;GY48,""),"")
&amp;IFERROR(IF(AND((GY$44-GY49-150-Sheep!$R$357                                           )&gt;(GY$44-GZ$44),(GY$44-GY49-150-Sheep!$R$357                                            )&lt;=0),"Alt2-"   &amp;GY48,""),"")</f>
        <v/>
      </c>
      <c r="GZ50" s="267" t="str">
        <f xml:space="preserve">                    IF(AND((GZ$44                                  -Sheep!$N$253                               )&gt;(GZ$44-HA$44),(GZ$44                                  -Sheep!$N$253                                )&lt;=0),"Born","")
&amp;                   IF(AND((GZ$44-Sheep!$R$355-Sheep!$N$253                                )&gt;(GZ$44-HA$44),(GZ$44-Sheep!$R$355-Sheep!$N$253                                )&lt;=0),"WeanStd","")
&amp;                   IF(AND((GZ$44-Sheep!$R$356-Sheep!$N$253                                )&gt;(GZ$44-HA$44),(GZ$44-Sheep!$R$356-Sheep!$N$253                                )&lt;=0),"WeanAlt1","")
&amp;                   IF(AND((GZ$44-Sheep!$R$357-Sheep!$N$253                                )&gt;(GZ$44-HA$44),(GZ$44-Sheep!$R$357-Sheep!$N$253                                )&lt;=0),"WeanAlt2","")
&amp;IFERROR(IF(AND((GZ$44-GZ49                                                                                     )&gt;(GZ$44-HA$44),(GZ$44-GZ49                                                                                     )&lt;=0),"Join-"    &amp;GZ48,""),"")
&amp;IFERROR(IF(AND((GZ$44-GZ49-INDEX(Sheep!$V$362:$V$369,GZ48,1))&gt;(GZ$44-HA$44),(GZ$44-GZ49-INDEX(Sheep!$V$362:$V$369,GZ48,1))&lt;=0),"Scan-"  &amp;GZ48,""),"")
&amp;IFERROR(IF(AND((GZ$44-GZ49-150                                                                            )&gt;(GZ$44-HA$44),(GZ$44-GZ49-150                                                                             )&lt;=0),"Birth-" &amp;GZ48,""),"")
&amp;IFERROR(IF(AND((GZ$44-GZ49-150-Sheep!$R$355                                           )&gt;(GZ$44-HA$44),(GZ$44-GZ49-150-Sheep!$R$355                                            )&lt;=0),"Wean-"&amp;GZ48,""),"")
&amp;IFERROR(IF(AND((GZ$44-GZ49-150-Sheep!$R$356                                           )&gt;(GZ$44-HA$44),(GZ$44-GZ49-150-Sheep!$R$356                                            )&lt;=0),"Alt1-"   &amp;GZ48,""),"")
&amp;IFERROR(IF(AND((GZ$44-GZ49-150-Sheep!$R$357                                           )&gt;(GZ$44-HA$44),(GZ$44-GZ49-150-Sheep!$R$357                                            )&lt;=0),"Alt2-"   &amp;GZ48,""),"")</f>
        <v/>
      </c>
      <c r="HA50" s="267" t="str">
        <f xml:space="preserve">                    IF(AND((HA$44                                  -Sheep!$N$253                               )&gt;(HA$44-HB$44),(HA$44                                  -Sheep!$N$253                                )&lt;=0),"Born","")
&amp;                   IF(AND((HA$44-Sheep!$R$355-Sheep!$N$253                                )&gt;(HA$44-HB$44),(HA$44-Sheep!$R$355-Sheep!$N$253                                )&lt;=0),"WeanStd","")
&amp;                   IF(AND((HA$44-Sheep!$R$356-Sheep!$N$253                                )&gt;(HA$44-HB$44),(HA$44-Sheep!$R$356-Sheep!$N$253                                )&lt;=0),"WeanAlt1","")
&amp;                   IF(AND((HA$44-Sheep!$R$357-Sheep!$N$253                                )&gt;(HA$44-HB$44),(HA$44-Sheep!$R$357-Sheep!$N$253                                )&lt;=0),"WeanAlt2","")
&amp;IFERROR(IF(AND((HA$44-HA49                                                                                     )&gt;(HA$44-HB$44),(HA$44-HA49                                                                                     )&lt;=0),"Join-"    &amp;HA48,""),"")
&amp;IFERROR(IF(AND((HA$44-HA49-INDEX(Sheep!$V$362:$V$369,HA48,1))&gt;(HA$44-HB$44),(HA$44-HA49-INDEX(Sheep!$V$362:$V$369,HA48,1))&lt;=0),"Scan-"  &amp;HA48,""),"")
&amp;IFERROR(IF(AND((HA$44-HA49-150                                                                            )&gt;(HA$44-HB$44),(HA$44-HA49-150                                                                             )&lt;=0),"Birth-" &amp;HA48,""),"")
&amp;IFERROR(IF(AND((HA$44-HA49-150-Sheep!$R$355                                           )&gt;(HA$44-HB$44),(HA$44-HA49-150-Sheep!$R$355                                            )&lt;=0),"Wean-"&amp;HA48,""),"")
&amp;IFERROR(IF(AND((HA$44-HA49-150-Sheep!$R$356                                           )&gt;(HA$44-HB$44),(HA$44-HA49-150-Sheep!$R$356                                            )&lt;=0),"Alt1-"   &amp;HA48,""),"")
&amp;IFERROR(IF(AND((HA$44-HA49-150-Sheep!$R$357                                           )&gt;(HA$44-HB$44),(HA$44-HA49-150-Sheep!$R$357                                            )&lt;=0),"Alt2-"   &amp;HA48,""),"")</f>
        <v/>
      </c>
      <c r="HB50" s="267" t="str">
        <f xml:space="preserve">                    IF(AND((HB$44                                  -Sheep!$N$253                               )&gt;(HB$44-HC$44),(HB$44                                  -Sheep!$N$253                                )&lt;=0),"Born","")
&amp;                   IF(AND((HB$44-Sheep!$R$355-Sheep!$N$253                                )&gt;(HB$44-HC$44),(HB$44-Sheep!$R$355-Sheep!$N$253                                )&lt;=0),"WeanStd","")
&amp;                   IF(AND((HB$44-Sheep!$R$356-Sheep!$N$253                                )&gt;(HB$44-HC$44),(HB$44-Sheep!$R$356-Sheep!$N$253                                )&lt;=0),"WeanAlt1","")
&amp;                   IF(AND((HB$44-Sheep!$R$357-Sheep!$N$253                                )&gt;(HB$44-HC$44),(HB$44-Sheep!$R$357-Sheep!$N$253                                )&lt;=0),"WeanAlt2","")
&amp;IFERROR(IF(AND((HB$44-HB49                                                                                     )&gt;(HB$44-HC$44),(HB$44-HB49                                                                                     )&lt;=0),"Join-"    &amp;HB48,""),"")
&amp;IFERROR(IF(AND((HB$44-HB49-INDEX(Sheep!$V$362:$V$369,HB48,1))&gt;(HB$44-HC$44),(HB$44-HB49-INDEX(Sheep!$V$362:$V$369,HB48,1))&lt;=0),"Scan-"  &amp;HB48,""),"")
&amp;IFERROR(IF(AND((HB$44-HB49-150                                                                            )&gt;(HB$44-HC$44),(HB$44-HB49-150                                                                             )&lt;=0),"Birth-" &amp;HB48,""),"")
&amp;IFERROR(IF(AND((HB$44-HB49-150-Sheep!$R$355                                           )&gt;(HB$44-HC$44),(HB$44-HB49-150-Sheep!$R$355                                            )&lt;=0),"Wean-"&amp;HB48,""),"")
&amp;IFERROR(IF(AND((HB$44-HB49-150-Sheep!$R$356                                           )&gt;(HB$44-HC$44),(HB$44-HB49-150-Sheep!$R$356                                            )&lt;=0),"Alt1-"   &amp;HB48,""),"")
&amp;IFERROR(IF(AND((HB$44-HB49-150-Sheep!$R$357                                           )&gt;(HB$44-HC$44),(HB$44-HB49-150-Sheep!$R$357                                            )&lt;=0),"Alt2-"   &amp;HB48,""),"")</f>
        <v>Alt2-3</v>
      </c>
      <c r="HC50" s="267" t="str">
        <f xml:space="preserve">                    IF(AND((HC$44                                  -Sheep!$N$253                               )&gt;(HC$44-HD$44),(HC$44                                  -Sheep!$N$253                                )&lt;=0),"Born","")
&amp;                   IF(AND((HC$44-Sheep!$R$355-Sheep!$N$253                                )&gt;(HC$44-HD$44),(HC$44-Sheep!$R$355-Sheep!$N$253                                )&lt;=0),"WeanStd","")
&amp;                   IF(AND((HC$44-Sheep!$R$356-Sheep!$N$253                                )&gt;(HC$44-HD$44),(HC$44-Sheep!$R$356-Sheep!$N$253                                )&lt;=0),"WeanAlt1","")
&amp;                   IF(AND((HC$44-Sheep!$R$357-Sheep!$N$253                                )&gt;(HC$44-HD$44),(HC$44-Sheep!$R$357-Sheep!$N$253                                )&lt;=0),"WeanAlt2","")
&amp;IFERROR(IF(AND((HC$44-HC49                                                                                     )&gt;(HC$44-HD$44),(HC$44-HC49                                                                                     )&lt;=0),"Join-"    &amp;HC48,""),"")
&amp;IFERROR(IF(AND((HC$44-HC49-INDEX(Sheep!$V$362:$V$369,HC48,1))&gt;(HC$44-HD$44),(HC$44-HC49-INDEX(Sheep!$V$362:$V$369,HC48,1))&lt;=0),"Scan-"  &amp;HC48,""),"")
&amp;IFERROR(IF(AND((HC$44-HC49-150                                                                            )&gt;(HC$44-HD$44),(HC$44-HC49-150                                                                             )&lt;=0),"Birth-" &amp;HC48,""),"")
&amp;IFERROR(IF(AND((HC$44-HC49-150-Sheep!$R$355                                           )&gt;(HC$44-HD$44),(HC$44-HC49-150-Sheep!$R$355                                            )&lt;=0),"Wean-"&amp;HC48,""),"")
&amp;IFERROR(IF(AND((HC$44-HC49-150-Sheep!$R$356                                           )&gt;(HC$44-HD$44),(HC$44-HC49-150-Sheep!$R$356                                            )&lt;=0),"Alt1-"   &amp;HC48,""),"")
&amp;IFERROR(IF(AND((HC$44-HC49-150-Sheep!$R$357                                           )&gt;(HC$44-HD$44),(HC$44-HC49-150-Sheep!$R$357                                            )&lt;=0),"Alt2-"   &amp;HC48,""),"")</f>
        <v/>
      </c>
      <c r="HD50" s="267" t="str">
        <f xml:space="preserve">                    IF(AND((HD$44                                  -Sheep!$N$253                               )&gt;(HD$44-HE$44),(HD$44                                  -Sheep!$N$253                                )&lt;=0),"Born","")
&amp;                   IF(AND((HD$44-Sheep!$R$355-Sheep!$N$253                                )&gt;(HD$44-HE$44),(HD$44-Sheep!$R$355-Sheep!$N$253                                )&lt;=0),"WeanStd","")
&amp;                   IF(AND((HD$44-Sheep!$R$356-Sheep!$N$253                                )&gt;(HD$44-HE$44),(HD$44-Sheep!$R$356-Sheep!$N$253                                )&lt;=0),"WeanAlt1","")
&amp;                   IF(AND((HD$44-Sheep!$R$357-Sheep!$N$253                                )&gt;(HD$44-HE$44),(HD$44-Sheep!$R$357-Sheep!$N$253                                )&lt;=0),"WeanAlt2","")
&amp;IFERROR(IF(AND((HD$44-HD49                                                                                     )&gt;(HD$44-HE$44),(HD$44-HD49                                                                                     )&lt;=0),"Join-"    &amp;HD48,""),"")
&amp;IFERROR(IF(AND((HD$44-HD49-INDEX(Sheep!$V$362:$V$369,HD48,1))&gt;(HD$44-HE$44),(HD$44-HD49-INDEX(Sheep!$V$362:$V$369,HD48,1))&lt;=0),"Scan-"  &amp;HD48,""),"")
&amp;IFERROR(IF(AND((HD$44-HD49-150                                                                            )&gt;(HD$44-HE$44),(HD$44-HD49-150                                                                             )&lt;=0),"Birth-" &amp;HD48,""),"")
&amp;IFERROR(IF(AND((HD$44-HD49-150-Sheep!$R$355                                           )&gt;(HD$44-HE$44),(HD$44-HD49-150-Sheep!$R$355                                            )&lt;=0),"Wean-"&amp;HD48,""),"")
&amp;IFERROR(IF(AND((HD$44-HD49-150-Sheep!$R$356                                           )&gt;(HD$44-HE$44),(HD$44-HD49-150-Sheep!$R$356                                            )&lt;=0),"Alt1-"   &amp;HD48,""),"")
&amp;IFERROR(IF(AND((HD$44-HD49-150-Sheep!$R$357                                           )&gt;(HD$44-HE$44),(HD$44-HD49-150-Sheep!$R$357                                            )&lt;=0),"Alt2-"   &amp;HD48,""),"")</f>
        <v/>
      </c>
      <c r="HE50" s="267" t="str">
        <f xml:space="preserve">                    IF(AND((HE$44                                  -Sheep!$N$253                               )&gt;(HE$44-HF$44),(HE$44                                  -Sheep!$N$253                                )&lt;=0),"Born","")
&amp;                   IF(AND((HE$44-Sheep!$R$355-Sheep!$N$253                                )&gt;(HE$44-HF$44),(HE$44-Sheep!$R$355-Sheep!$N$253                                )&lt;=0),"WeanStd","")
&amp;                   IF(AND((HE$44-Sheep!$R$356-Sheep!$N$253                                )&gt;(HE$44-HF$44),(HE$44-Sheep!$R$356-Sheep!$N$253                                )&lt;=0),"WeanAlt1","")
&amp;                   IF(AND((HE$44-Sheep!$R$357-Sheep!$N$253                                )&gt;(HE$44-HF$44),(HE$44-Sheep!$R$357-Sheep!$N$253                                )&lt;=0),"WeanAlt2","")
&amp;IFERROR(IF(AND((HE$44-HE49                                                                                     )&gt;(HE$44-HF$44),(HE$44-HE49                                                                                     )&lt;=0),"Join-"    &amp;HE48,""),"")
&amp;IFERROR(IF(AND((HE$44-HE49-INDEX(Sheep!$V$362:$V$369,HE48,1))&gt;(HE$44-HF$44),(HE$44-HE49-INDEX(Sheep!$V$362:$V$369,HE48,1))&lt;=0),"Scan-"  &amp;HE48,""),"")
&amp;IFERROR(IF(AND((HE$44-HE49-150                                                                            )&gt;(HE$44-HF$44),(HE$44-HE49-150                                                                             )&lt;=0),"Birth-" &amp;HE48,""),"")
&amp;IFERROR(IF(AND((HE$44-HE49-150-Sheep!$R$355                                           )&gt;(HE$44-HF$44),(HE$44-HE49-150-Sheep!$R$355                                            )&lt;=0),"Wean-"&amp;HE48,""),"")
&amp;IFERROR(IF(AND((HE$44-HE49-150-Sheep!$R$356                                           )&gt;(HE$44-HF$44),(HE$44-HE49-150-Sheep!$R$356                                            )&lt;=0),"Alt1-"   &amp;HE48,""),"")
&amp;IFERROR(IF(AND((HE$44-HE49-150-Sheep!$R$357                                           )&gt;(HE$44-HF$44),(HE$44-HE49-150-Sheep!$R$357                                            )&lt;=0),"Alt2-"   &amp;HE48,""),"")</f>
        <v/>
      </c>
      <c r="HF50" s="267" t="str">
        <f xml:space="preserve">                    IF(AND((HF$44                                  -Sheep!$N$253                               )&gt;(HF$44-HG$44),(HF$44                                  -Sheep!$N$253                                )&lt;=0),"Born","")
&amp;                   IF(AND((HF$44-Sheep!$R$355-Sheep!$N$253                                )&gt;(HF$44-HG$44),(HF$44-Sheep!$R$355-Sheep!$N$253                                )&lt;=0),"WeanStd","")
&amp;                   IF(AND((HF$44-Sheep!$R$356-Sheep!$N$253                                )&gt;(HF$44-HG$44),(HF$44-Sheep!$R$356-Sheep!$N$253                                )&lt;=0),"WeanAlt1","")
&amp;                   IF(AND((HF$44-Sheep!$R$357-Sheep!$N$253                                )&gt;(HF$44-HG$44),(HF$44-Sheep!$R$357-Sheep!$N$253                                )&lt;=0),"WeanAlt2","")
&amp;IFERROR(IF(AND((HF$44-HF49                                                                                     )&gt;(HF$44-HG$44),(HF$44-HF49                                                                                     )&lt;=0),"Join-"    &amp;HF48,""),"")
&amp;IFERROR(IF(AND((HF$44-HF49-INDEX(Sheep!$V$362:$V$369,HF48,1))&gt;(HF$44-HG$44),(HF$44-HF49-INDEX(Sheep!$V$362:$V$369,HF48,1))&lt;=0),"Scan-"  &amp;HF48,""),"")
&amp;IFERROR(IF(AND((HF$44-HF49-150                                                                            )&gt;(HF$44-HG$44),(HF$44-HF49-150                                                                             )&lt;=0),"Birth-" &amp;HF48,""),"")
&amp;IFERROR(IF(AND((HF$44-HF49-150-Sheep!$R$355                                           )&gt;(HF$44-HG$44),(HF$44-HF49-150-Sheep!$R$355                                            )&lt;=0),"Wean-"&amp;HF48,""),"")
&amp;IFERROR(IF(AND((HF$44-HF49-150-Sheep!$R$356                                           )&gt;(HF$44-HG$44),(HF$44-HF49-150-Sheep!$R$356                                            )&lt;=0),"Alt1-"   &amp;HF48,""),"")
&amp;IFERROR(IF(AND((HF$44-HF49-150-Sheep!$R$357                                           )&gt;(HF$44-HG$44),(HF$44-HF49-150-Sheep!$R$357                                            )&lt;=0),"Alt2-"   &amp;HF48,""),"")</f>
        <v/>
      </c>
      <c r="HG50" s="267" t="str">
        <f xml:space="preserve">                    IF(AND((HG$44                                  -Sheep!$N$253                               )&gt;(HG$44-HH$44),(HG$44                                  -Sheep!$N$253                                )&lt;=0),"Born","")
&amp;                   IF(AND((HG$44-Sheep!$R$355-Sheep!$N$253                                )&gt;(HG$44-HH$44),(HG$44-Sheep!$R$355-Sheep!$N$253                                )&lt;=0),"WeanStd","")
&amp;                   IF(AND((HG$44-Sheep!$R$356-Sheep!$N$253                                )&gt;(HG$44-HH$44),(HG$44-Sheep!$R$356-Sheep!$N$253                                )&lt;=0),"WeanAlt1","")
&amp;                   IF(AND((HG$44-Sheep!$R$357-Sheep!$N$253                                )&gt;(HG$44-HH$44),(HG$44-Sheep!$R$357-Sheep!$N$253                                )&lt;=0),"WeanAlt2","")
&amp;IFERROR(IF(AND((HG$44-HG49                                                                                     )&gt;(HG$44-HH$44),(HG$44-HG49                                                                                     )&lt;=0),"Join-"    &amp;HG48,""),"")
&amp;IFERROR(IF(AND((HG$44-HG49-INDEX(Sheep!$V$362:$V$369,HG48,1))&gt;(HG$44-HH$44),(HG$44-HG49-INDEX(Sheep!$V$362:$V$369,HG48,1))&lt;=0),"Scan-"  &amp;HG48,""),"")
&amp;IFERROR(IF(AND((HG$44-HG49-150                                                                            )&gt;(HG$44-HH$44),(HG$44-HG49-150                                                                             )&lt;=0),"Birth-" &amp;HG48,""),"")
&amp;IFERROR(IF(AND((HG$44-HG49-150-Sheep!$R$355                                           )&gt;(HG$44-HH$44),(HG$44-HG49-150-Sheep!$R$355                                            )&lt;=0),"Wean-"&amp;HG48,""),"")
&amp;IFERROR(IF(AND((HG$44-HG49-150-Sheep!$R$356                                           )&gt;(HG$44-HH$44),(HG$44-HG49-150-Sheep!$R$356                                            )&lt;=0),"Alt1-"   &amp;HG48,""),"")
&amp;IFERROR(IF(AND((HG$44-HG49-150-Sheep!$R$357                                           )&gt;(HG$44-HH$44),(HG$44-HG49-150-Sheep!$R$357                                            )&lt;=0),"Alt2-"   &amp;HG48,""),"")</f>
        <v/>
      </c>
      <c r="HH50" s="267" t="str">
        <f xml:space="preserve">                    IF(AND((HH$44                                  -Sheep!$N$253                               )&gt;(HH$44-HI$44),(HH$44                                  -Sheep!$N$253                                )&lt;=0),"Born","")
&amp;                   IF(AND((HH$44-Sheep!$R$355-Sheep!$N$253                                )&gt;(HH$44-HI$44),(HH$44-Sheep!$R$355-Sheep!$N$253                                )&lt;=0),"WeanStd","")
&amp;                   IF(AND((HH$44-Sheep!$R$356-Sheep!$N$253                                )&gt;(HH$44-HI$44),(HH$44-Sheep!$R$356-Sheep!$N$253                                )&lt;=0),"WeanAlt1","")
&amp;                   IF(AND((HH$44-Sheep!$R$357-Sheep!$N$253                                )&gt;(HH$44-HI$44),(HH$44-Sheep!$R$357-Sheep!$N$253                                )&lt;=0),"WeanAlt2","")
&amp;IFERROR(IF(AND((HH$44-HH49                                                                                     )&gt;(HH$44-HI$44),(HH$44-HH49                                                                                     )&lt;=0),"Join-"    &amp;HH48,""),"")
&amp;IFERROR(IF(AND((HH$44-HH49-INDEX(Sheep!$V$362:$V$369,HH48,1))&gt;(HH$44-HI$44),(HH$44-HH49-INDEX(Sheep!$V$362:$V$369,HH48,1))&lt;=0),"Scan-"  &amp;HH48,""),"")
&amp;IFERROR(IF(AND((HH$44-HH49-150                                                                            )&gt;(HH$44-HI$44),(HH$44-HH49-150                                                                             )&lt;=0),"Birth-" &amp;HH48,""),"")
&amp;IFERROR(IF(AND((HH$44-HH49-150-Sheep!$R$355                                           )&gt;(HH$44-HI$44),(HH$44-HH49-150-Sheep!$R$355                                            )&lt;=0),"Wean-"&amp;HH48,""),"")
&amp;IFERROR(IF(AND((HH$44-HH49-150-Sheep!$R$356                                           )&gt;(HH$44-HI$44),(HH$44-HH49-150-Sheep!$R$356                                            )&lt;=0),"Alt1-"   &amp;HH48,""),"")
&amp;IFERROR(IF(AND((HH$44-HH49-150-Sheep!$R$357                                           )&gt;(HH$44-HI$44),(HH$44-HH49-150-Sheep!$R$357                                            )&lt;=0),"Alt2-"   &amp;HH48,""),"")</f>
        <v/>
      </c>
      <c r="HI50" s="267" t="str">
        <f xml:space="preserve">                    IF(AND((HI$44                                  -Sheep!$N$253                               )&gt;(HI$44-HJ$44),(HI$44                                  -Sheep!$N$253                                )&lt;=0),"Born","")
&amp;                   IF(AND((HI$44-Sheep!$R$355-Sheep!$N$253                                )&gt;(HI$44-HJ$44),(HI$44-Sheep!$R$355-Sheep!$N$253                                )&lt;=0),"WeanStd","")
&amp;                   IF(AND((HI$44-Sheep!$R$356-Sheep!$N$253                                )&gt;(HI$44-HJ$44),(HI$44-Sheep!$R$356-Sheep!$N$253                                )&lt;=0),"WeanAlt1","")
&amp;                   IF(AND((HI$44-Sheep!$R$357-Sheep!$N$253                                )&gt;(HI$44-HJ$44),(HI$44-Sheep!$R$357-Sheep!$N$253                                )&lt;=0),"WeanAlt2","")
&amp;IFERROR(IF(AND((HI$44-HI49                                                                                     )&gt;(HI$44-HJ$44),(HI$44-HI49                                                                                     )&lt;=0),"Join-"    &amp;HI48,""),"")
&amp;IFERROR(IF(AND((HI$44-HI49-INDEX(Sheep!$V$362:$V$369,HI48,1))&gt;(HI$44-HJ$44),(HI$44-HI49-INDEX(Sheep!$V$362:$V$369,HI48,1))&lt;=0),"Scan-"  &amp;HI48,""),"")
&amp;IFERROR(IF(AND((HI$44-HI49-150                                                                            )&gt;(HI$44-HJ$44),(HI$44-HI49-150                                                                             )&lt;=0),"Birth-" &amp;HI48,""),"")
&amp;IFERROR(IF(AND((HI$44-HI49-150-Sheep!$R$355                                           )&gt;(HI$44-HJ$44),(HI$44-HI49-150-Sheep!$R$355                                            )&lt;=0),"Wean-"&amp;HI48,""),"")
&amp;IFERROR(IF(AND((HI$44-HI49-150-Sheep!$R$356                                           )&gt;(HI$44-HJ$44),(HI$44-HI49-150-Sheep!$R$356                                            )&lt;=0),"Alt1-"   &amp;HI48,""),"")
&amp;IFERROR(IF(AND((HI$44-HI49-150-Sheep!$R$357                                           )&gt;(HI$44-HJ$44),(HI$44-HI49-150-Sheep!$R$357                                            )&lt;=0),"Alt2-"   &amp;HI48,""),"")</f>
        <v/>
      </c>
      <c r="HJ50" s="267" t="str">
        <f xml:space="preserve">                    IF(AND((HJ$44                                  -Sheep!$N$253                               )&gt;(HJ$44-HK$44),(HJ$44                                  -Sheep!$N$253                                )&lt;=0),"Born","")
&amp;                   IF(AND((HJ$44-Sheep!$R$355-Sheep!$N$253                                )&gt;(HJ$44-HK$44),(HJ$44-Sheep!$R$355-Sheep!$N$253                                )&lt;=0),"WeanStd","")
&amp;                   IF(AND((HJ$44-Sheep!$R$356-Sheep!$N$253                                )&gt;(HJ$44-HK$44),(HJ$44-Sheep!$R$356-Sheep!$N$253                                )&lt;=0),"WeanAlt1","")
&amp;                   IF(AND((HJ$44-Sheep!$R$357-Sheep!$N$253                                )&gt;(HJ$44-HK$44),(HJ$44-Sheep!$R$357-Sheep!$N$253                                )&lt;=0),"WeanAlt2","")
&amp;IFERROR(IF(AND((HJ$44-HJ49                                                                                     )&gt;(HJ$44-HK$44),(HJ$44-HJ49                                                                                     )&lt;=0),"Join-"    &amp;HJ48,""),"")
&amp;IFERROR(IF(AND((HJ$44-HJ49-INDEX(Sheep!$V$362:$V$369,HJ48,1))&gt;(HJ$44-HK$44),(HJ$44-HJ49-INDEX(Sheep!$V$362:$V$369,HJ48,1))&lt;=0),"Scan-"  &amp;HJ48,""),"")
&amp;IFERROR(IF(AND((HJ$44-HJ49-150                                                                            )&gt;(HJ$44-HK$44),(HJ$44-HJ49-150                                                                             )&lt;=0),"Birth-" &amp;HJ48,""),"")
&amp;IFERROR(IF(AND((HJ$44-HJ49-150-Sheep!$R$355                                           )&gt;(HJ$44-HK$44),(HJ$44-HJ49-150-Sheep!$R$355                                            )&lt;=0),"Wean-"&amp;HJ48,""),"")
&amp;IFERROR(IF(AND((HJ$44-HJ49-150-Sheep!$R$356                                           )&gt;(HJ$44-HK$44),(HJ$44-HJ49-150-Sheep!$R$356                                            )&lt;=0),"Alt1-"   &amp;HJ48,""),"")
&amp;IFERROR(IF(AND((HJ$44-HJ49-150-Sheep!$R$357                                           )&gt;(HJ$44-HK$44),(HJ$44-HJ49-150-Sheep!$R$357                                            )&lt;=0),"Alt2-"   &amp;HJ48,""),"")</f>
        <v/>
      </c>
      <c r="HK50" s="267" t="str">
        <f xml:space="preserve">                    IF(AND((HK$44                                  -Sheep!$N$253                               )&gt;(HK$44-HL$44),(HK$44                                  -Sheep!$N$253                                )&lt;=0),"Born","")
&amp;                   IF(AND((HK$44-Sheep!$R$355-Sheep!$N$253                                )&gt;(HK$44-HL$44),(HK$44-Sheep!$R$355-Sheep!$N$253                                )&lt;=0),"WeanStd","")
&amp;                   IF(AND((HK$44-Sheep!$R$356-Sheep!$N$253                                )&gt;(HK$44-HL$44),(HK$44-Sheep!$R$356-Sheep!$N$253                                )&lt;=0),"WeanAlt1","")
&amp;                   IF(AND((HK$44-Sheep!$R$357-Sheep!$N$253                                )&gt;(HK$44-HL$44),(HK$44-Sheep!$R$357-Sheep!$N$253                                )&lt;=0),"WeanAlt2","")
&amp;IFERROR(IF(AND((HK$44-HK49                                                                                     )&gt;(HK$44-HL$44),(HK$44-HK49                                                                                     )&lt;=0),"Join-"    &amp;HK48,""),"")
&amp;IFERROR(IF(AND((HK$44-HK49-INDEX(Sheep!$V$362:$V$369,HK48,1))&gt;(HK$44-HL$44),(HK$44-HK49-INDEX(Sheep!$V$362:$V$369,HK48,1))&lt;=0),"Scan-"  &amp;HK48,""),"")
&amp;IFERROR(IF(AND((HK$44-HK49-150                                                                            )&gt;(HK$44-HL$44),(HK$44-HK49-150                                                                             )&lt;=0),"Birth-" &amp;HK48,""),"")
&amp;IFERROR(IF(AND((HK$44-HK49-150-Sheep!$R$355                                           )&gt;(HK$44-HL$44),(HK$44-HK49-150-Sheep!$R$355                                            )&lt;=0),"Wean-"&amp;HK48,""),"")
&amp;IFERROR(IF(AND((HK$44-HK49-150-Sheep!$R$356                                           )&gt;(HK$44-HL$44),(HK$44-HK49-150-Sheep!$R$356                                            )&lt;=0),"Alt1-"   &amp;HK48,""),"")
&amp;IFERROR(IF(AND((HK$44-HK49-150-Sheep!$R$357                                           )&gt;(HK$44-HL$44),(HK$44-HK49-150-Sheep!$R$357                                            )&lt;=0),"Alt2-"   &amp;HK48,""),"")</f>
        <v>Join-4</v>
      </c>
      <c r="HL50" s="267" t="str">
        <f xml:space="preserve">                    IF(AND((HL$44                                  -Sheep!$N$253                               )&gt;(HL$44-HM$44),(HL$44                                  -Sheep!$N$253                                )&lt;=0),"Born","")
&amp;                   IF(AND((HL$44-Sheep!$R$355-Sheep!$N$253                                )&gt;(HL$44-HM$44),(HL$44-Sheep!$R$355-Sheep!$N$253                                )&lt;=0),"WeanStd","")
&amp;                   IF(AND((HL$44-Sheep!$R$356-Sheep!$N$253                                )&gt;(HL$44-HM$44),(HL$44-Sheep!$R$356-Sheep!$N$253                                )&lt;=0),"WeanAlt1","")
&amp;                   IF(AND((HL$44-Sheep!$R$357-Sheep!$N$253                                )&gt;(HL$44-HM$44),(HL$44-Sheep!$R$357-Sheep!$N$253                                )&lt;=0),"WeanAlt2","")
&amp;IFERROR(IF(AND((HL$44-HL49                                                                                     )&gt;(HL$44-HM$44),(HL$44-HL49                                                                                     )&lt;=0),"Join-"    &amp;HL48,""),"")
&amp;IFERROR(IF(AND((HL$44-HL49-INDEX(Sheep!$V$362:$V$369,HL48,1))&gt;(HL$44-HM$44),(HL$44-HL49-INDEX(Sheep!$V$362:$V$369,HL48,1))&lt;=0),"Scan-"  &amp;HL48,""),"")
&amp;IFERROR(IF(AND((HL$44-HL49-150                                                                            )&gt;(HL$44-HM$44),(HL$44-HL49-150                                                                             )&lt;=0),"Birth-" &amp;HL48,""),"")
&amp;IFERROR(IF(AND((HL$44-HL49-150-Sheep!$R$355                                           )&gt;(HL$44-HM$44),(HL$44-HL49-150-Sheep!$R$355                                            )&lt;=0),"Wean-"&amp;HL48,""),"")
&amp;IFERROR(IF(AND((HL$44-HL49-150-Sheep!$R$356                                           )&gt;(HL$44-HM$44),(HL$44-HL49-150-Sheep!$R$356                                            )&lt;=0),"Alt1-"   &amp;HL48,""),"")
&amp;IFERROR(IF(AND((HL$44-HL49-150-Sheep!$R$357                                           )&gt;(HL$44-HM$44),(HL$44-HL49-150-Sheep!$R$357                                            )&lt;=0),"Alt2-"   &amp;HL48,""),"")</f>
        <v/>
      </c>
      <c r="HM50" s="267" t="str">
        <f xml:space="preserve">                    IF(AND((HM$44                                  -Sheep!$N$253                               )&gt;(HM$44-HN$44),(HM$44                                  -Sheep!$N$253                                )&lt;=0),"Born","")
&amp;                   IF(AND((HM$44-Sheep!$R$355-Sheep!$N$253                                )&gt;(HM$44-HN$44),(HM$44-Sheep!$R$355-Sheep!$N$253                                )&lt;=0),"WeanStd","")
&amp;                   IF(AND((HM$44-Sheep!$R$356-Sheep!$N$253                                )&gt;(HM$44-HN$44),(HM$44-Sheep!$R$356-Sheep!$N$253                                )&lt;=0),"WeanAlt1","")
&amp;                   IF(AND((HM$44-Sheep!$R$357-Sheep!$N$253                                )&gt;(HM$44-HN$44),(HM$44-Sheep!$R$357-Sheep!$N$253                                )&lt;=0),"WeanAlt2","")
&amp;IFERROR(IF(AND((HM$44-HM49                                                                                     )&gt;(HM$44-HN$44),(HM$44-HM49                                                                                     )&lt;=0),"Join-"    &amp;HM48,""),"")
&amp;IFERROR(IF(AND((HM$44-HM49-INDEX(Sheep!$V$362:$V$369,HM48,1))&gt;(HM$44-HN$44),(HM$44-HM49-INDEX(Sheep!$V$362:$V$369,HM48,1))&lt;=0),"Scan-"  &amp;HM48,""),"")
&amp;IFERROR(IF(AND((HM$44-HM49-150                                                                            )&gt;(HM$44-HN$44),(HM$44-HM49-150                                                                             )&lt;=0),"Birth-" &amp;HM48,""),"")
&amp;IFERROR(IF(AND((HM$44-HM49-150-Sheep!$R$355                                           )&gt;(HM$44-HN$44),(HM$44-HM49-150-Sheep!$R$355                                            )&lt;=0),"Wean-"&amp;HM48,""),"")
&amp;IFERROR(IF(AND((HM$44-HM49-150-Sheep!$R$356                                           )&gt;(HM$44-HN$44),(HM$44-HM49-150-Sheep!$R$356                                            )&lt;=0),"Alt1-"   &amp;HM48,""),"")
&amp;IFERROR(IF(AND((HM$44-HM49-150-Sheep!$R$357                                           )&gt;(HM$44-HN$44),(HM$44-HM49-150-Sheep!$R$357                                            )&lt;=0),"Alt2-"   &amp;HM48,""),"")</f>
        <v/>
      </c>
      <c r="HN50" s="267" t="str">
        <f xml:space="preserve">                    IF(AND((HN$44                                  -Sheep!$N$253                               )&gt;(HN$44-HO$44),(HN$44                                  -Sheep!$N$253                                )&lt;=0),"Born","")
&amp;                   IF(AND((HN$44-Sheep!$R$355-Sheep!$N$253                                )&gt;(HN$44-HO$44),(HN$44-Sheep!$R$355-Sheep!$N$253                                )&lt;=0),"WeanStd","")
&amp;                   IF(AND((HN$44-Sheep!$R$356-Sheep!$N$253                                )&gt;(HN$44-HO$44),(HN$44-Sheep!$R$356-Sheep!$N$253                                )&lt;=0),"WeanAlt1","")
&amp;                   IF(AND((HN$44-Sheep!$R$357-Sheep!$N$253                                )&gt;(HN$44-HO$44),(HN$44-Sheep!$R$357-Sheep!$N$253                                )&lt;=0),"WeanAlt2","")
&amp;IFERROR(IF(AND((HN$44-HN49                                                                                     )&gt;(HN$44-HO$44),(HN$44-HN49                                                                                     )&lt;=0),"Join-"    &amp;HN48,""),"")
&amp;IFERROR(IF(AND((HN$44-HN49-INDEX(Sheep!$V$362:$V$369,HN48,1))&gt;(HN$44-HO$44),(HN$44-HN49-INDEX(Sheep!$V$362:$V$369,HN48,1))&lt;=0),"Scan-"  &amp;HN48,""),"")
&amp;IFERROR(IF(AND((HN$44-HN49-150                                                                            )&gt;(HN$44-HO$44),(HN$44-HN49-150                                                                             )&lt;=0),"Birth-" &amp;HN48,""),"")
&amp;IFERROR(IF(AND((HN$44-HN49-150-Sheep!$R$355                                           )&gt;(HN$44-HO$44),(HN$44-HN49-150-Sheep!$R$355                                            )&lt;=0),"Wean-"&amp;HN48,""),"")
&amp;IFERROR(IF(AND((HN$44-HN49-150-Sheep!$R$356                                           )&gt;(HN$44-HO$44),(HN$44-HN49-150-Sheep!$R$356                                            )&lt;=0),"Alt1-"   &amp;HN48,""),"")
&amp;IFERROR(IF(AND((HN$44-HN49-150-Sheep!$R$357                                           )&gt;(HN$44-HO$44),(HN$44-HN49-150-Sheep!$R$357                                            )&lt;=0),"Alt2-"   &amp;HN48,""),"")</f>
        <v/>
      </c>
      <c r="HO50" s="267" t="str">
        <f xml:space="preserve">                    IF(AND((HO$44                                  -Sheep!$N$253                               )&gt;(HO$44-HP$44),(HO$44                                  -Sheep!$N$253                                )&lt;=0),"Born","")
&amp;                   IF(AND((HO$44-Sheep!$R$355-Sheep!$N$253                                )&gt;(HO$44-HP$44),(HO$44-Sheep!$R$355-Sheep!$N$253                                )&lt;=0),"WeanStd","")
&amp;                   IF(AND((HO$44-Sheep!$R$356-Sheep!$N$253                                )&gt;(HO$44-HP$44),(HO$44-Sheep!$R$356-Sheep!$N$253                                )&lt;=0),"WeanAlt1","")
&amp;                   IF(AND((HO$44-Sheep!$R$357-Sheep!$N$253                                )&gt;(HO$44-HP$44),(HO$44-Sheep!$R$357-Sheep!$N$253                                )&lt;=0),"WeanAlt2","")
&amp;IFERROR(IF(AND((HO$44-HO49                                                                                     )&gt;(HO$44-HP$44),(HO$44-HO49                                                                                     )&lt;=0),"Join-"    &amp;HO48,""),"")
&amp;IFERROR(IF(AND((HO$44-HO49-INDEX(Sheep!$V$362:$V$369,HO48,1))&gt;(HO$44-HP$44),(HO$44-HO49-INDEX(Sheep!$V$362:$V$369,HO48,1))&lt;=0),"Scan-"  &amp;HO48,""),"")
&amp;IFERROR(IF(AND((HO$44-HO49-150                                                                            )&gt;(HO$44-HP$44),(HO$44-HO49-150                                                                             )&lt;=0),"Birth-" &amp;HO48,""),"")
&amp;IFERROR(IF(AND((HO$44-HO49-150-Sheep!$R$355                                           )&gt;(HO$44-HP$44),(HO$44-HO49-150-Sheep!$R$355                                            )&lt;=0),"Wean-"&amp;HO48,""),"")
&amp;IFERROR(IF(AND((HO$44-HO49-150-Sheep!$R$356                                           )&gt;(HO$44-HP$44),(HO$44-HO49-150-Sheep!$R$356                                            )&lt;=0),"Alt1-"   &amp;HO48,""),"")
&amp;IFERROR(IF(AND((HO$44-HO49-150-Sheep!$R$357                                           )&gt;(HO$44-HP$44),(HO$44-HO49-150-Sheep!$R$357                                            )&lt;=0),"Alt2-"   &amp;HO48,""),"")</f>
        <v/>
      </c>
      <c r="HP50" s="267" t="str">
        <f xml:space="preserve">                    IF(AND((HP$44                                  -Sheep!$N$253                               )&gt;(HP$44-HQ$44),(HP$44                                  -Sheep!$N$253                                )&lt;=0),"Born","")
&amp;                   IF(AND((HP$44-Sheep!$R$355-Sheep!$N$253                                )&gt;(HP$44-HQ$44),(HP$44-Sheep!$R$355-Sheep!$N$253                                )&lt;=0),"WeanStd","")
&amp;                   IF(AND((HP$44-Sheep!$R$356-Sheep!$N$253                                )&gt;(HP$44-HQ$44),(HP$44-Sheep!$R$356-Sheep!$N$253                                )&lt;=0),"WeanAlt1","")
&amp;                   IF(AND((HP$44-Sheep!$R$357-Sheep!$N$253                                )&gt;(HP$44-HQ$44),(HP$44-Sheep!$R$357-Sheep!$N$253                                )&lt;=0),"WeanAlt2","")
&amp;IFERROR(IF(AND((HP$44-HP49                                                                                     )&gt;(HP$44-HQ$44),(HP$44-HP49                                                                                     )&lt;=0),"Join-"    &amp;HP48,""),"")
&amp;IFERROR(IF(AND((HP$44-HP49-INDEX(Sheep!$V$362:$V$369,HP48,1))&gt;(HP$44-HQ$44),(HP$44-HP49-INDEX(Sheep!$V$362:$V$369,HP48,1))&lt;=0),"Scan-"  &amp;HP48,""),"")
&amp;IFERROR(IF(AND((HP$44-HP49-150                                                                            )&gt;(HP$44-HQ$44),(HP$44-HP49-150                                                                             )&lt;=0),"Birth-" &amp;HP48,""),"")
&amp;IFERROR(IF(AND((HP$44-HP49-150-Sheep!$R$355                                           )&gt;(HP$44-HQ$44),(HP$44-HP49-150-Sheep!$R$355                                            )&lt;=0),"Wean-"&amp;HP48,""),"")
&amp;IFERROR(IF(AND((HP$44-HP49-150-Sheep!$R$356                                           )&gt;(HP$44-HQ$44),(HP$44-HP49-150-Sheep!$R$356                                            )&lt;=0),"Alt1-"   &amp;HP48,""),"")
&amp;IFERROR(IF(AND((HP$44-HP49-150-Sheep!$R$357                                           )&gt;(HP$44-HQ$44),(HP$44-HP49-150-Sheep!$R$357                                            )&lt;=0),"Alt2-"   &amp;HP48,""),"")</f>
        <v/>
      </c>
      <c r="HQ50" s="267" t="str">
        <f xml:space="preserve">                    IF(AND((HQ$44                                  -Sheep!$N$253                               )&gt;(HQ$44-HR$44),(HQ$44                                  -Sheep!$N$253                                )&lt;=0),"Born","")
&amp;                   IF(AND((HQ$44-Sheep!$R$355-Sheep!$N$253                                )&gt;(HQ$44-HR$44),(HQ$44-Sheep!$R$355-Sheep!$N$253                                )&lt;=0),"WeanStd","")
&amp;                   IF(AND((HQ$44-Sheep!$R$356-Sheep!$N$253                                )&gt;(HQ$44-HR$44),(HQ$44-Sheep!$R$356-Sheep!$N$253                                )&lt;=0),"WeanAlt1","")
&amp;                   IF(AND((HQ$44-Sheep!$R$357-Sheep!$N$253                                )&gt;(HQ$44-HR$44),(HQ$44-Sheep!$R$357-Sheep!$N$253                                )&lt;=0),"WeanAlt2","")
&amp;IFERROR(IF(AND((HQ$44-HQ49                                                                                     )&gt;(HQ$44-HR$44),(HQ$44-HQ49                                                                                     )&lt;=0),"Join-"    &amp;HQ48,""),"")
&amp;IFERROR(IF(AND((HQ$44-HQ49-INDEX(Sheep!$V$362:$V$369,HQ48,1))&gt;(HQ$44-HR$44),(HQ$44-HQ49-INDEX(Sheep!$V$362:$V$369,HQ48,1))&lt;=0),"Scan-"  &amp;HQ48,""),"")
&amp;IFERROR(IF(AND((HQ$44-HQ49-150                                                                            )&gt;(HQ$44-HR$44),(HQ$44-HQ49-150                                                                             )&lt;=0),"Birth-" &amp;HQ48,""),"")
&amp;IFERROR(IF(AND((HQ$44-HQ49-150-Sheep!$R$355                                           )&gt;(HQ$44-HR$44),(HQ$44-HQ49-150-Sheep!$R$355                                            )&lt;=0),"Wean-"&amp;HQ48,""),"")
&amp;IFERROR(IF(AND((HQ$44-HQ49-150-Sheep!$R$356                                           )&gt;(HQ$44-HR$44),(HQ$44-HQ49-150-Sheep!$R$356                                            )&lt;=0),"Alt1-"   &amp;HQ48,""),"")
&amp;IFERROR(IF(AND((HQ$44-HQ49-150-Sheep!$R$357                                           )&gt;(HQ$44-HR$44),(HQ$44-HQ49-150-Sheep!$R$357                                            )&lt;=0),"Alt2-"   &amp;HQ48,""),"")</f>
        <v/>
      </c>
      <c r="HR50" s="267" t="str">
        <f xml:space="preserve">                    IF(AND((HR$44                                  -Sheep!$N$253                               )&gt;(HR$44-HS$44),(HR$44                                  -Sheep!$N$253                                )&lt;=0),"Born","")
&amp;                   IF(AND((HR$44-Sheep!$R$355-Sheep!$N$253                                )&gt;(HR$44-HS$44),(HR$44-Sheep!$R$355-Sheep!$N$253                                )&lt;=0),"WeanStd","")
&amp;                   IF(AND((HR$44-Sheep!$R$356-Sheep!$N$253                                )&gt;(HR$44-HS$44),(HR$44-Sheep!$R$356-Sheep!$N$253                                )&lt;=0),"WeanAlt1","")
&amp;                   IF(AND((HR$44-Sheep!$R$357-Sheep!$N$253                                )&gt;(HR$44-HS$44),(HR$44-Sheep!$R$357-Sheep!$N$253                                )&lt;=0),"WeanAlt2","")
&amp;IFERROR(IF(AND((HR$44-HR49                                                                                     )&gt;(HR$44-HS$44),(HR$44-HR49                                                                                     )&lt;=0),"Join-"    &amp;HR48,""),"")
&amp;IFERROR(IF(AND((HR$44-HR49-INDEX(Sheep!$V$362:$V$369,HR48,1))&gt;(HR$44-HS$44),(HR$44-HR49-INDEX(Sheep!$V$362:$V$369,HR48,1))&lt;=0),"Scan-"  &amp;HR48,""),"")
&amp;IFERROR(IF(AND((HR$44-HR49-150                                                                            )&gt;(HR$44-HS$44),(HR$44-HR49-150                                                                             )&lt;=0),"Birth-" &amp;HR48,""),"")
&amp;IFERROR(IF(AND((HR$44-HR49-150-Sheep!$R$355                                           )&gt;(HR$44-HS$44),(HR$44-HR49-150-Sheep!$R$355                                            )&lt;=0),"Wean-"&amp;HR48,""),"")
&amp;IFERROR(IF(AND((HR$44-HR49-150-Sheep!$R$356                                           )&gt;(HR$44-HS$44),(HR$44-HR49-150-Sheep!$R$356                                            )&lt;=0),"Alt1-"   &amp;HR48,""),"")
&amp;IFERROR(IF(AND((HR$44-HR49-150-Sheep!$R$357                                           )&gt;(HR$44-HS$44),(HR$44-HR49-150-Sheep!$R$357                                            )&lt;=0),"Alt2-"   &amp;HR48,""),"")</f>
        <v/>
      </c>
      <c r="HS50" s="267" t="str">
        <f xml:space="preserve">                    IF(AND((HS$44                                  -Sheep!$N$253                               )&gt;(HS$44-HT$44),(HS$44                                  -Sheep!$N$253                                )&lt;=0),"Born","")
&amp;                   IF(AND((HS$44-Sheep!$R$355-Sheep!$N$253                                )&gt;(HS$44-HT$44),(HS$44-Sheep!$R$355-Sheep!$N$253                                )&lt;=0),"WeanStd","")
&amp;                   IF(AND((HS$44-Sheep!$R$356-Sheep!$N$253                                )&gt;(HS$44-HT$44),(HS$44-Sheep!$R$356-Sheep!$N$253                                )&lt;=0),"WeanAlt1","")
&amp;                   IF(AND((HS$44-Sheep!$R$357-Sheep!$N$253                                )&gt;(HS$44-HT$44),(HS$44-Sheep!$R$357-Sheep!$N$253                                )&lt;=0),"WeanAlt2","")
&amp;IFERROR(IF(AND((HS$44-HS49                                                                                     )&gt;(HS$44-HT$44),(HS$44-HS49                                                                                     )&lt;=0),"Join-"    &amp;HS48,""),"")
&amp;IFERROR(IF(AND((HS$44-HS49-INDEX(Sheep!$V$362:$V$369,HS48,1))&gt;(HS$44-HT$44),(HS$44-HS49-INDEX(Sheep!$V$362:$V$369,HS48,1))&lt;=0),"Scan-"  &amp;HS48,""),"")
&amp;IFERROR(IF(AND((HS$44-HS49-150                                                                            )&gt;(HS$44-HT$44),(HS$44-HS49-150                                                                             )&lt;=0),"Birth-" &amp;HS48,""),"")
&amp;IFERROR(IF(AND((HS$44-HS49-150-Sheep!$R$355                                           )&gt;(HS$44-HT$44),(HS$44-HS49-150-Sheep!$R$355                                            )&lt;=0),"Wean-"&amp;HS48,""),"")
&amp;IFERROR(IF(AND((HS$44-HS49-150-Sheep!$R$356                                           )&gt;(HS$44-HT$44),(HS$44-HS49-150-Sheep!$R$356                                            )&lt;=0),"Alt1-"   &amp;HS48,""),"")
&amp;IFERROR(IF(AND((HS$44-HS49-150-Sheep!$R$357                                           )&gt;(HS$44-HT$44),(HS$44-HS49-150-Sheep!$R$357                                            )&lt;=0),"Alt2-"   &amp;HS48,""),"")</f>
        <v/>
      </c>
      <c r="HT50" s="267" t="str">
        <f xml:space="preserve">                    IF(AND((HT$44                                  -Sheep!$N$253                               )&gt;(HT$44-HU$44),(HT$44                                  -Sheep!$N$253                                )&lt;=0),"Born","")
&amp;                   IF(AND((HT$44-Sheep!$R$355-Sheep!$N$253                                )&gt;(HT$44-HU$44),(HT$44-Sheep!$R$355-Sheep!$N$253                                )&lt;=0),"WeanStd","")
&amp;                   IF(AND((HT$44-Sheep!$R$356-Sheep!$N$253                                )&gt;(HT$44-HU$44),(HT$44-Sheep!$R$356-Sheep!$N$253                                )&lt;=0),"WeanAlt1","")
&amp;                   IF(AND((HT$44-Sheep!$R$357-Sheep!$N$253                                )&gt;(HT$44-HU$44),(HT$44-Sheep!$R$357-Sheep!$N$253                                )&lt;=0),"WeanAlt2","")
&amp;IFERROR(IF(AND((HT$44-HT49                                                                                     )&gt;(HT$44-HU$44),(HT$44-HT49                                                                                     )&lt;=0),"Join-"    &amp;HT48,""),"")
&amp;IFERROR(IF(AND((HT$44-HT49-INDEX(Sheep!$V$362:$V$369,HT48,1))&gt;(HT$44-HU$44),(HT$44-HT49-INDEX(Sheep!$V$362:$V$369,HT48,1))&lt;=0),"Scan-"  &amp;HT48,""),"")
&amp;IFERROR(IF(AND((HT$44-HT49-150                                                                            )&gt;(HT$44-HU$44),(HT$44-HT49-150                                                                             )&lt;=0),"Birth-" &amp;HT48,""),"")
&amp;IFERROR(IF(AND((HT$44-HT49-150-Sheep!$R$355                                           )&gt;(HT$44-HU$44),(HT$44-HT49-150-Sheep!$R$355                                            )&lt;=0),"Wean-"&amp;HT48,""),"")
&amp;IFERROR(IF(AND((HT$44-HT49-150-Sheep!$R$356                                           )&gt;(HT$44-HU$44),(HT$44-HT49-150-Sheep!$R$356                                            )&lt;=0),"Alt1-"   &amp;HT48,""),"")
&amp;IFERROR(IF(AND((HT$44-HT49-150-Sheep!$R$357                                           )&gt;(HT$44-HU$44),(HT$44-HT49-150-Sheep!$R$357                                            )&lt;=0),"Alt2-"   &amp;HT48,""),"")</f>
        <v/>
      </c>
      <c r="HU50" s="267" t="str">
        <f xml:space="preserve">                    IF(AND((HU$44                                  -Sheep!$N$253                               )&gt;(HU$44-HV$44),(HU$44                                  -Sheep!$N$253                                )&lt;=0),"Born","")
&amp;                   IF(AND((HU$44-Sheep!$R$355-Sheep!$N$253                                )&gt;(HU$44-HV$44),(HU$44-Sheep!$R$355-Sheep!$N$253                                )&lt;=0),"WeanStd","")
&amp;                   IF(AND((HU$44-Sheep!$R$356-Sheep!$N$253                                )&gt;(HU$44-HV$44),(HU$44-Sheep!$R$356-Sheep!$N$253                                )&lt;=0),"WeanAlt1","")
&amp;                   IF(AND((HU$44-Sheep!$R$357-Sheep!$N$253                                )&gt;(HU$44-HV$44),(HU$44-Sheep!$R$357-Sheep!$N$253                                )&lt;=0),"WeanAlt2","")
&amp;IFERROR(IF(AND((HU$44-HU49                                                                                     )&gt;(HU$44-HV$44),(HU$44-HU49                                                                                     )&lt;=0),"Join-"    &amp;HU48,""),"")
&amp;IFERROR(IF(AND((HU$44-HU49-INDEX(Sheep!$V$362:$V$369,HU48,1))&gt;(HU$44-HV$44),(HU$44-HU49-INDEX(Sheep!$V$362:$V$369,HU48,1))&lt;=0),"Scan-"  &amp;HU48,""),"")
&amp;IFERROR(IF(AND((HU$44-HU49-150                                                                            )&gt;(HU$44-HV$44),(HU$44-HU49-150                                                                             )&lt;=0),"Birth-" &amp;HU48,""),"")
&amp;IFERROR(IF(AND((HU$44-HU49-150-Sheep!$R$355                                           )&gt;(HU$44-HV$44),(HU$44-HU49-150-Sheep!$R$355                                            )&lt;=0),"Wean-"&amp;HU48,""),"")
&amp;IFERROR(IF(AND((HU$44-HU49-150-Sheep!$R$356                                           )&gt;(HU$44-HV$44),(HU$44-HU49-150-Sheep!$R$356                                            )&lt;=0),"Alt1-"   &amp;HU48,""),"")
&amp;IFERROR(IF(AND((HU$44-HU49-150-Sheep!$R$357                                           )&gt;(HU$44-HV$44),(HU$44-HU49-150-Sheep!$R$357                                            )&lt;=0),"Alt2-"   &amp;HU48,""),"")</f>
        <v>Scan-4</v>
      </c>
      <c r="HV50" s="267" t="str">
        <f xml:space="preserve">                    IF(AND((HV$44                                  -Sheep!$N$253                               )&gt;(HV$44-HW$44),(HV$44                                  -Sheep!$N$253                                )&lt;=0),"Born","")
&amp;                   IF(AND((HV$44-Sheep!$R$355-Sheep!$N$253                                )&gt;(HV$44-HW$44),(HV$44-Sheep!$R$355-Sheep!$N$253                                )&lt;=0),"WeanStd","")
&amp;                   IF(AND((HV$44-Sheep!$R$356-Sheep!$N$253                                )&gt;(HV$44-HW$44),(HV$44-Sheep!$R$356-Sheep!$N$253                                )&lt;=0),"WeanAlt1","")
&amp;                   IF(AND((HV$44-Sheep!$R$357-Sheep!$N$253                                )&gt;(HV$44-HW$44),(HV$44-Sheep!$R$357-Sheep!$N$253                                )&lt;=0),"WeanAlt2","")
&amp;IFERROR(IF(AND((HV$44-HV49                                                                                     )&gt;(HV$44-HW$44),(HV$44-HV49                                                                                     )&lt;=0),"Join-"    &amp;HV48,""),"")
&amp;IFERROR(IF(AND((HV$44-HV49-INDEX(Sheep!$V$362:$V$369,HV48,1))&gt;(HV$44-HW$44),(HV$44-HV49-INDEX(Sheep!$V$362:$V$369,HV48,1))&lt;=0),"Scan-"  &amp;HV48,""),"")
&amp;IFERROR(IF(AND((HV$44-HV49-150                                                                            )&gt;(HV$44-HW$44),(HV$44-HV49-150                                                                             )&lt;=0),"Birth-" &amp;HV48,""),"")
&amp;IFERROR(IF(AND((HV$44-HV49-150-Sheep!$R$355                                           )&gt;(HV$44-HW$44),(HV$44-HV49-150-Sheep!$R$355                                            )&lt;=0),"Wean-"&amp;HV48,""),"")
&amp;IFERROR(IF(AND((HV$44-HV49-150-Sheep!$R$356                                           )&gt;(HV$44-HW$44),(HV$44-HV49-150-Sheep!$R$356                                            )&lt;=0),"Alt1-"   &amp;HV48,""),"")
&amp;IFERROR(IF(AND((HV$44-HV49-150-Sheep!$R$357                                           )&gt;(HV$44-HW$44),(HV$44-HV49-150-Sheep!$R$357                                            )&lt;=0),"Alt2-"   &amp;HV48,""),"")</f>
        <v/>
      </c>
      <c r="HW50" s="267" t="str">
        <f xml:space="preserve">                    IF(AND((HW$44                                  -Sheep!$N$253                               )&gt;(HW$44-HX$44),(HW$44                                  -Sheep!$N$253                                )&lt;=0),"Born","")
&amp;                   IF(AND((HW$44-Sheep!$R$355-Sheep!$N$253                                )&gt;(HW$44-HX$44),(HW$44-Sheep!$R$355-Sheep!$N$253                                )&lt;=0),"WeanStd","")
&amp;                   IF(AND((HW$44-Sheep!$R$356-Sheep!$N$253                                )&gt;(HW$44-HX$44),(HW$44-Sheep!$R$356-Sheep!$N$253                                )&lt;=0),"WeanAlt1","")
&amp;                   IF(AND((HW$44-Sheep!$R$357-Sheep!$N$253                                )&gt;(HW$44-HX$44),(HW$44-Sheep!$R$357-Sheep!$N$253                                )&lt;=0),"WeanAlt2","")
&amp;IFERROR(IF(AND((HW$44-HW49                                                                                     )&gt;(HW$44-HX$44),(HW$44-HW49                                                                                     )&lt;=0),"Join-"    &amp;HW48,""),"")
&amp;IFERROR(IF(AND((HW$44-HW49-INDEX(Sheep!$V$362:$V$369,HW48,1))&gt;(HW$44-HX$44),(HW$44-HW49-INDEX(Sheep!$V$362:$V$369,HW48,1))&lt;=0),"Scan-"  &amp;HW48,""),"")
&amp;IFERROR(IF(AND((HW$44-HW49-150                                                                            )&gt;(HW$44-HX$44),(HW$44-HW49-150                                                                             )&lt;=0),"Birth-" &amp;HW48,""),"")
&amp;IFERROR(IF(AND((HW$44-HW49-150-Sheep!$R$355                                           )&gt;(HW$44-HX$44),(HW$44-HW49-150-Sheep!$R$355                                            )&lt;=0),"Wean-"&amp;HW48,""),"")
&amp;IFERROR(IF(AND((HW$44-HW49-150-Sheep!$R$356                                           )&gt;(HW$44-HX$44),(HW$44-HW49-150-Sheep!$R$356                                            )&lt;=0),"Alt1-"   &amp;HW48,""),"")
&amp;IFERROR(IF(AND((HW$44-HW49-150-Sheep!$R$357                                           )&gt;(HW$44-HX$44),(HW$44-HW49-150-Sheep!$R$357                                            )&lt;=0),"Alt2-"   &amp;HW48,""),"")</f>
        <v/>
      </c>
      <c r="HX50" s="267" t="str">
        <f xml:space="preserve">                    IF(AND((HX$44                                  -Sheep!$N$253                               )&gt;(HX$44-HY$44),(HX$44                                  -Sheep!$N$253                                )&lt;=0),"Born","")
&amp;                   IF(AND((HX$44-Sheep!$R$355-Sheep!$N$253                                )&gt;(HX$44-HY$44),(HX$44-Sheep!$R$355-Sheep!$N$253                                )&lt;=0),"WeanStd","")
&amp;                   IF(AND((HX$44-Sheep!$R$356-Sheep!$N$253                                )&gt;(HX$44-HY$44),(HX$44-Sheep!$R$356-Sheep!$N$253                                )&lt;=0),"WeanAlt1","")
&amp;                   IF(AND((HX$44-Sheep!$R$357-Sheep!$N$253                                )&gt;(HX$44-HY$44),(HX$44-Sheep!$R$357-Sheep!$N$253                                )&lt;=0),"WeanAlt2","")
&amp;IFERROR(IF(AND((HX$44-HX49                                                                                     )&gt;(HX$44-HY$44),(HX$44-HX49                                                                                     )&lt;=0),"Join-"    &amp;HX48,""),"")
&amp;IFERROR(IF(AND((HX$44-HX49-INDEX(Sheep!$V$362:$V$369,HX48,1))&gt;(HX$44-HY$44),(HX$44-HX49-INDEX(Sheep!$V$362:$V$369,HX48,1))&lt;=0),"Scan-"  &amp;HX48,""),"")
&amp;IFERROR(IF(AND((HX$44-HX49-150                                                                            )&gt;(HX$44-HY$44),(HX$44-HX49-150                                                                             )&lt;=0),"Birth-" &amp;HX48,""),"")
&amp;IFERROR(IF(AND((HX$44-HX49-150-Sheep!$R$355                                           )&gt;(HX$44-HY$44),(HX$44-HX49-150-Sheep!$R$355                                            )&lt;=0),"Wean-"&amp;HX48,""),"")
&amp;IFERROR(IF(AND((HX$44-HX49-150-Sheep!$R$356                                           )&gt;(HX$44-HY$44),(HX$44-HX49-150-Sheep!$R$356                                            )&lt;=0),"Alt1-"   &amp;HX48,""),"")
&amp;IFERROR(IF(AND((HX$44-HX49-150-Sheep!$R$357                                           )&gt;(HX$44-HY$44),(HX$44-HX49-150-Sheep!$R$357                                            )&lt;=0),"Alt2-"   &amp;HX48,""),"")</f>
        <v/>
      </c>
      <c r="HY50" s="267" t="str">
        <f xml:space="preserve">                    IF(AND((HY$44                                  -Sheep!$N$253                               )&gt;(HY$44-HZ$44),(HY$44                                  -Sheep!$N$253                                )&lt;=0),"Born","")
&amp;                   IF(AND((HY$44-Sheep!$R$355-Sheep!$N$253                                )&gt;(HY$44-HZ$44),(HY$44-Sheep!$R$355-Sheep!$N$253                                )&lt;=0),"WeanStd","")
&amp;                   IF(AND((HY$44-Sheep!$R$356-Sheep!$N$253                                )&gt;(HY$44-HZ$44),(HY$44-Sheep!$R$356-Sheep!$N$253                                )&lt;=0),"WeanAlt1","")
&amp;                   IF(AND((HY$44-Sheep!$R$357-Sheep!$N$253                                )&gt;(HY$44-HZ$44),(HY$44-Sheep!$R$357-Sheep!$N$253                                )&lt;=0),"WeanAlt2","")
&amp;IFERROR(IF(AND((HY$44-HY49                                                                                     )&gt;(HY$44-HZ$44),(HY$44-HY49                                                                                     )&lt;=0),"Join-"    &amp;HY48,""),"")
&amp;IFERROR(IF(AND((HY$44-HY49-INDEX(Sheep!$V$362:$V$369,HY48,1))&gt;(HY$44-HZ$44),(HY$44-HY49-INDEX(Sheep!$V$362:$V$369,HY48,1))&lt;=0),"Scan-"  &amp;HY48,""),"")
&amp;IFERROR(IF(AND((HY$44-HY49-150                                                                            )&gt;(HY$44-HZ$44),(HY$44-HY49-150                                                                             )&lt;=0),"Birth-" &amp;HY48,""),"")
&amp;IFERROR(IF(AND((HY$44-HY49-150-Sheep!$R$355                                           )&gt;(HY$44-HZ$44),(HY$44-HY49-150-Sheep!$R$355                                            )&lt;=0),"Wean-"&amp;HY48,""),"")
&amp;IFERROR(IF(AND((HY$44-HY49-150-Sheep!$R$356                                           )&gt;(HY$44-HZ$44),(HY$44-HY49-150-Sheep!$R$356                                            )&lt;=0),"Alt1-"   &amp;HY48,""),"")
&amp;IFERROR(IF(AND((HY$44-HY49-150-Sheep!$R$357                                           )&gt;(HY$44-HZ$44),(HY$44-HY49-150-Sheep!$R$357                                            )&lt;=0),"Alt2-"   &amp;HY48,""),"")</f>
        <v/>
      </c>
      <c r="HZ50" s="267" t="str">
        <f xml:space="preserve">                    IF(AND((HZ$44                                  -Sheep!$N$253                               )&gt;(HZ$44-IA$44),(HZ$44                                  -Sheep!$N$253                                )&lt;=0),"Born","")
&amp;                   IF(AND((HZ$44-Sheep!$R$355-Sheep!$N$253                                )&gt;(HZ$44-IA$44),(HZ$44-Sheep!$R$355-Sheep!$N$253                                )&lt;=0),"WeanStd","")
&amp;                   IF(AND((HZ$44-Sheep!$R$356-Sheep!$N$253                                )&gt;(HZ$44-IA$44),(HZ$44-Sheep!$R$356-Sheep!$N$253                                )&lt;=0),"WeanAlt1","")
&amp;                   IF(AND((HZ$44-Sheep!$R$357-Sheep!$N$253                                )&gt;(HZ$44-IA$44),(HZ$44-Sheep!$R$357-Sheep!$N$253                                )&lt;=0),"WeanAlt2","")
&amp;IFERROR(IF(AND((HZ$44-HZ49                                                                                     )&gt;(HZ$44-IA$44),(HZ$44-HZ49                                                                                     )&lt;=0),"Join-"    &amp;HZ48,""),"")
&amp;IFERROR(IF(AND((HZ$44-HZ49-INDEX(Sheep!$V$362:$V$369,HZ48,1))&gt;(HZ$44-IA$44),(HZ$44-HZ49-INDEX(Sheep!$V$362:$V$369,HZ48,1))&lt;=0),"Scan-"  &amp;HZ48,""),"")
&amp;IFERROR(IF(AND((HZ$44-HZ49-150                                                                            )&gt;(HZ$44-IA$44),(HZ$44-HZ49-150                                                                             )&lt;=0),"Birth-" &amp;HZ48,""),"")
&amp;IFERROR(IF(AND((HZ$44-HZ49-150-Sheep!$R$355                                           )&gt;(HZ$44-IA$44),(HZ$44-HZ49-150-Sheep!$R$355                                            )&lt;=0),"Wean-"&amp;HZ48,""),"")
&amp;IFERROR(IF(AND((HZ$44-HZ49-150-Sheep!$R$356                                           )&gt;(HZ$44-IA$44),(HZ$44-HZ49-150-Sheep!$R$356                                            )&lt;=0),"Alt1-"   &amp;HZ48,""),"")
&amp;IFERROR(IF(AND((HZ$44-HZ49-150-Sheep!$R$357                                           )&gt;(HZ$44-IA$44),(HZ$44-HZ49-150-Sheep!$R$357                                            )&lt;=0),"Alt2-"   &amp;HZ48,""),"")</f>
        <v/>
      </c>
      <c r="IA50" s="267" t="str">
        <f xml:space="preserve">                    IF(AND((IA$44                                  -Sheep!$N$253                               )&gt;(IA$44-IB$44),(IA$44                                  -Sheep!$N$253                                )&lt;=0),"Born","")
&amp;                   IF(AND((IA$44-Sheep!$R$355-Sheep!$N$253                                )&gt;(IA$44-IB$44),(IA$44-Sheep!$R$355-Sheep!$N$253                                )&lt;=0),"WeanStd","")
&amp;                   IF(AND((IA$44-Sheep!$R$356-Sheep!$N$253                                )&gt;(IA$44-IB$44),(IA$44-Sheep!$R$356-Sheep!$N$253                                )&lt;=0),"WeanAlt1","")
&amp;                   IF(AND((IA$44-Sheep!$R$357-Sheep!$N$253                                )&gt;(IA$44-IB$44),(IA$44-Sheep!$R$357-Sheep!$N$253                                )&lt;=0),"WeanAlt2","")
&amp;IFERROR(IF(AND((IA$44-IA49                                                                                     )&gt;(IA$44-IB$44),(IA$44-IA49                                                                                     )&lt;=0),"Join-"    &amp;IA48,""),"")
&amp;IFERROR(IF(AND((IA$44-IA49-INDEX(Sheep!$V$362:$V$369,IA48,1))&gt;(IA$44-IB$44),(IA$44-IA49-INDEX(Sheep!$V$362:$V$369,IA48,1))&lt;=0),"Scan-"  &amp;IA48,""),"")
&amp;IFERROR(IF(AND((IA$44-IA49-150                                                                            )&gt;(IA$44-IB$44),(IA$44-IA49-150                                                                             )&lt;=0),"Birth-" &amp;IA48,""),"")
&amp;IFERROR(IF(AND((IA$44-IA49-150-Sheep!$R$355                                           )&gt;(IA$44-IB$44),(IA$44-IA49-150-Sheep!$R$355                                            )&lt;=0),"Wean-"&amp;IA48,""),"")
&amp;IFERROR(IF(AND((IA$44-IA49-150-Sheep!$R$356                                           )&gt;(IA$44-IB$44),(IA$44-IA49-150-Sheep!$R$356                                            )&lt;=0),"Alt1-"   &amp;IA48,""),"")
&amp;IFERROR(IF(AND((IA$44-IA49-150-Sheep!$R$357                                           )&gt;(IA$44-IB$44),(IA$44-IA49-150-Sheep!$R$357                                            )&lt;=0),"Alt2-"   &amp;IA48,""),"")</f>
        <v/>
      </c>
      <c r="IB50" s="267" t="str">
        <f xml:space="preserve">                    IF(AND((IB$44                                  -Sheep!$N$253                               )&gt;(IB$44-IC$44),(IB$44                                  -Sheep!$N$253                                )&lt;=0),"Born","")
&amp;                   IF(AND((IB$44-Sheep!$R$355-Sheep!$N$253                                )&gt;(IB$44-IC$44),(IB$44-Sheep!$R$355-Sheep!$N$253                                )&lt;=0),"WeanStd","")
&amp;                   IF(AND((IB$44-Sheep!$R$356-Sheep!$N$253                                )&gt;(IB$44-IC$44),(IB$44-Sheep!$R$356-Sheep!$N$253                                )&lt;=0),"WeanAlt1","")
&amp;                   IF(AND((IB$44-Sheep!$R$357-Sheep!$N$253                                )&gt;(IB$44-IC$44),(IB$44-Sheep!$R$357-Sheep!$N$253                                )&lt;=0),"WeanAlt2","")
&amp;IFERROR(IF(AND((IB$44-IB49                                                                                     )&gt;(IB$44-IC$44),(IB$44-IB49                                                                                     )&lt;=0),"Join-"    &amp;IB48,""),"")
&amp;IFERROR(IF(AND((IB$44-IB49-INDEX(Sheep!$V$362:$V$369,IB48,1))&gt;(IB$44-IC$44),(IB$44-IB49-INDEX(Sheep!$V$362:$V$369,IB48,1))&lt;=0),"Scan-"  &amp;IB48,""),"")
&amp;IFERROR(IF(AND((IB$44-IB49-150                                                                            )&gt;(IB$44-IC$44),(IB$44-IB49-150                                                                             )&lt;=0),"Birth-" &amp;IB48,""),"")
&amp;IFERROR(IF(AND((IB$44-IB49-150-Sheep!$R$355                                           )&gt;(IB$44-IC$44),(IB$44-IB49-150-Sheep!$R$355                                            )&lt;=0),"Wean-"&amp;IB48,""),"")
&amp;IFERROR(IF(AND((IB$44-IB49-150-Sheep!$R$356                                           )&gt;(IB$44-IC$44),(IB$44-IB49-150-Sheep!$R$356                                            )&lt;=0),"Alt1-"   &amp;IB48,""),"")
&amp;IFERROR(IF(AND((IB$44-IB49-150-Sheep!$R$357                                           )&gt;(IB$44-IC$44),(IB$44-IB49-150-Sheep!$R$357                                            )&lt;=0),"Alt2-"   &amp;IB48,""),"")</f>
        <v/>
      </c>
      <c r="IC50" s="267" t="str">
        <f xml:space="preserve">                    IF(AND((IC$44                                  -Sheep!$N$253                               )&gt;(IC$44-ID$44),(IC$44                                  -Sheep!$N$253                                )&lt;=0),"Born","")
&amp;                   IF(AND((IC$44-Sheep!$R$355-Sheep!$N$253                                )&gt;(IC$44-ID$44),(IC$44-Sheep!$R$355-Sheep!$N$253                                )&lt;=0),"WeanStd","")
&amp;                   IF(AND((IC$44-Sheep!$R$356-Sheep!$N$253                                )&gt;(IC$44-ID$44),(IC$44-Sheep!$R$356-Sheep!$N$253                                )&lt;=0),"WeanAlt1","")
&amp;                   IF(AND((IC$44-Sheep!$R$357-Sheep!$N$253                                )&gt;(IC$44-ID$44),(IC$44-Sheep!$R$357-Sheep!$N$253                                )&lt;=0),"WeanAlt2","")
&amp;IFERROR(IF(AND((IC$44-IC49                                                                                     )&gt;(IC$44-ID$44),(IC$44-IC49                                                                                     )&lt;=0),"Join-"    &amp;IC48,""),"")
&amp;IFERROR(IF(AND((IC$44-IC49-INDEX(Sheep!$V$362:$V$369,IC48,1))&gt;(IC$44-ID$44),(IC$44-IC49-INDEX(Sheep!$V$362:$V$369,IC48,1))&lt;=0),"Scan-"  &amp;IC48,""),"")
&amp;IFERROR(IF(AND((IC$44-IC49-150                                                                            )&gt;(IC$44-ID$44),(IC$44-IC49-150                                                                             )&lt;=0),"Birth-" &amp;IC48,""),"")
&amp;IFERROR(IF(AND((IC$44-IC49-150-Sheep!$R$355                                           )&gt;(IC$44-ID$44),(IC$44-IC49-150-Sheep!$R$355                                            )&lt;=0),"Wean-"&amp;IC48,""),"")
&amp;IFERROR(IF(AND((IC$44-IC49-150-Sheep!$R$356                                           )&gt;(IC$44-ID$44),(IC$44-IC49-150-Sheep!$R$356                                            )&lt;=0),"Alt1-"   &amp;IC48,""),"")
&amp;IFERROR(IF(AND((IC$44-IC49-150-Sheep!$R$357                                           )&gt;(IC$44-ID$44),(IC$44-IC49-150-Sheep!$R$357                                            )&lt;=0),"Alt2-"   &amp;IC48,""),"")</f>
        <v/>
      </c>
      <c r="ID50" s="267" t="str">
        <f xml:space="preserve">                    IF(AND((ID$44                                  -Sheep!$N$253                               )&gt;(ID$44-IE$44),(ID$44                                  -Sheep!$N$253                                )&lt;=0),"Born","")
&amp;                   IF(AND((ID$44-Sheep!$R$355-Sheep!$N$253                                )&gt;(ID$44-IE$44),(ID$44-Sheep!$R$355-Sheep!$N$253                                )&lt;=0),"WeanStd","")
&amp;                   IF(AND((ID$44-Sheep!$R$356-Sheep!$N$253                                )&gt;(ID$44-IE$44),(ID$44-Sheep!$R$356-Sheep!$N$253                                )&lt;=0),"WeanAlt1","")
&amp;                   IF(AND((ID$44-Sheep!$R$357-Sheep!$N$253                                )&gt;(ID$44-IE$44),(ID$44-Sheep!$R$357-Sheep!$N$253                                )&lt;=0),"WeanAlt2","")
&amp;IFERROR(IF(AND((ID$44-ID49                                                                                     )&gt;(ID$44-IE$44),(ID$44-ID49                                                                                     )&lt;=0),"Join-"    &amp;ID48,""),"")
&amp;IFERROR(IF(AND((ID$44-ID49-INDEX(Sheep!$V$362:$V$369,ID48,1))&gt;(ID$44-IE$44),(ID$44-ID49-INDEX(Sheep!$V$362:$V$369,ID48,1))&lt;=0),"Scan-"  &amp;ID48,""),"")
&amp;IFERROR(IF(AND((ID$44-ID49-150                                                                            )&gt;(ID$44-IE$44),(ID$44-ID49-150                                                                             )&lt;=0),"Birth-" &amp;ID48,""),"")
&amp;IFERROR(IF(AND((ID$44-ID49-150-Sheep!$R$355                                           )&gt;(ID$44-IE$44),(ID$44-ID49-150-Sheep!$R$355                                            )&lt;=0),"Wean-"&amp;ID48,""),"")
&amp;IFERROR(IF(AND((ID$44-ID49-150-Sheep!$R$356                                           )&gt;(ID$44-IE$44),(ID$44-ID49-150-Sheep!$R$356                                            )&lt;=0),"Alt1-"   &amp;ID48,""),"")
&amp;IFERROR(IF(AND((ID$44-ID49-150-Sheep!$R$357                                           )&gt;(ID$44-IE$44),(ID$44-ID49-150-Sheep!$R$357                                            )&lt;=0),"Alt2-"   &amp;ID48,""),"")</f>
        <v/>
      </c>
      <c r="IE50" s="267" t="str">
        <f xml:space="preserve">                    IF(AND((IE$44                                  -Sheep!$N$253                               )&gt;(IE$44-IF$44),(IE$44                                  -Sheep!$N$253                                )&lt;=0),"Born","")
&amp;                   IF(AND((IE$44-Sheep!$R$355-Sheep!$N$253                                )&gt;(IE$44-IF$44),(IE$44-Sheep!$R$355-Sheep!$N$253                                )&lt;=0),"WeanStd","")
&amp;                   IF(AND((IE$44-Sheep!$R$356-Sheep!$N$253                                )&gt;(IE$44-IF$44),(IE$44-Sheep!$R$356-Sheep!$N$253                                )&lt;=0),"WeanAlt1","")
&amp;                   IF(AND((IE$44-Sheep!$R$357-Sheep!$N$253                                )&gt;(IE$44-IF$44),(IE$44-Sheep!$R$357-Sheep!$N$253                                )&lt;=0),"WeanAlt2","")
&amp;IFERROR(IF(AND((IE$44-IE49                                                                                     )&gt;(IE$44-IF$44),(IE$44-IE49                                                                                     )&lt;=0),"Join-"    &amp;IE48,""),"")
&amp;IFERROR(IF(AND((IE$44-IE49-INDEX(Sheep!$V$362:$V$369,IE48,1))&gt;(IE$44-IF$44),(IE$44-IE49-INDEX(Sheep!$V$362:$V$369,IE48,1))&lt;=0),"Scan-"  &amp;IE48,""),"")
&amp;IFERROR(IF(AND((IE$44-IE49-150                                                                            )&gt;(IE$44-IF$44),(IE$44-IE49-150                                                                             )&lt;=0),"Birth-" &amp;IE48,""),"")
&amp;IFERROR(IF(AND((IE$44-IE49-150-Sheep!$R$355                                           )&gt;(IE$44-IF$44),(IE$44-IE49-150-Sheep!$R$355                                            )&lt;=0),"Wean-"&amp;IE48,""),"")
&amp;IFERROR(IF(AND((IE$44-IE49-150-Sheep!$R$356                                           )&gt;(IE$44-IF$44),(IE$44-IE49-150-Sheep!$R$356                                            )&lt;=0),"Alt1-"   &amp;IE48,""),"")
&amp;IFERROR(IF(AND((IE$44-IE49-150-Sheep!$R$357                                           )&gt;(IE$44-IF$44),(IE$44-IE49-150-Sheep!$R$357                                            )&lt;=0),"Alt2-"   &amp;IE48,""),"")</f>
        <v/>
      </c>
      <c r="IF50" s="267" t="str">
        <f xml:space="preserve">                    IF(AND((IF$44                                  -Sheep!$N$253                               )&gt;(IF$44-IG$44),(IF$44                                  -Sheep!$N$253                                )&lt;=0),"Born","")
&amp;                   IF(AND((IF$44-Sheep!$R$355-Sheep!$N$253                                )&gt;(IF$44-IG$44),(IF$44-Sheep!$R$355-Sheep!$N$253                                )&lt;=0),"WeanStd","")
&amp;                   IF(AND((IF$44-Sheep!$R$356-Sheep!$N$253                                )&gt;(IF$44-IG$44),(IF$44-Sheep!$R$356-Sheep!$N$253                                )&lt;=0),"WeanAlt1","")
&amp;                   IF(AND((IF$44-Sheep!$R$357-Sheep!$N$253                                )&gt;(IF$44-IG$44),(IF$44-Sheep!$R$357-Sheep!$N$253                                )&lt;=0),"WeanAlt2","")
&amp;IFERROR(IF(AND((IF$44-IF49                                                                                     )&gt;(IF$44-IG$44),(IF$44-IF49                                                                                     )&lt;=0),"Join-"    &amp;IF48,""),"")
&amp;IFERROR(IF(AND((IF$44-IF49-INDEX(Sheep!$V$362:$V$369,IF48,1))&gt;(IF$44-IG$44),(IF$44-IF49-INDEX(Sheep!$V$362:$V$369,IF48,1))&lt;=0),"Scan-"  &amp;IF48,""),"")
&amp;IFERROR(IF(AND((IF$44-IF49-150                                                                            )&gt;(IF$44-IG$44),(IF$44-IF49-150                                                                             )&lt;=0),"Birth-" &amp;IF48,""),"")
&amp;IFERROR(IF(AND((IF$44-IF49-150-Sheep!$R$355                                           )&gt;(IF$44-IG$44),(IF$44-IF49-150-Sheep!$R$355                                            )&lt;=0),"Wean-"&amp;IF48,""),"")
&amp;IFERROR(IF(AND((IF$44-IF49-150-Sheep!$R$356                                           )&gt;(IF$44-IG$44),(IF$44-IF49-150-Sheep!$R$356                                            )&lt;=0),"Alt1-"   &amp;IF48,""),"")
&amp;IFERROR(IF(AND((IF$44-IF49-150-Sheep!$R$357                                           )&gt;(IF$44-IG$44),(IF$44-IF49-150-Sheep!$R$357                                            )&lt;=0),"Alt2-"   &amp;IF48,""),"")</f>
        <v/>
      </c>
      <c r="IG50" s="267" t="str">
        <f xml:space="preserve">                    IF(AND((IG$44                                  -Sheep!$N$253                               )&gt;(IG$44-IH$44),(IG$44                                  -Sheep!$N$253                                )&lt;=0),"Born","")
&amp;                   IF(AND((IG$44-Sheep!$R$355-Sheep!$N$253                                )&gt;(IG$44-IH$44),(IG$44-Sheep!$R$355-Sheep!$N$253                                )&lt;=0),"WeanStd","")
&amp;                   IF(AND((IG$44-Sheep!$R$356-Sheep!$N$253                                )&gt;(IG$44-IH$44),(IG$44-Sheep!$R$356-Sheep!$N$253                                )&lt;=0),"WeanAlt1","")
&amp;                   IF(AND((IG$44-Sheep!$R$357-Sheep!$N$253                                )&gt;(IG$44-IH$44),(IG$44-Sheep!$R$357-Sheep!$N$253                                )&lt;=0),"WeanAlt2","")
&amp;IFERROR(IF(AND((IG$44-IG49                                                                                     )&gt;(IG$44-IH$44),(IG$44-IG49                                                                                     )&lt;=0),"Join-"    &amp;IG48,""),"")
&amp;IFERROR(IF(AND((IG$44-IG49-INDEX(Sheep!$V$362:$V$369,IG48,1))&gt;(IG$44-IH$44),(IG$44-IG49-INDEX(Sheep!$V$362:$V$369,IG48,1))&lt;=0),"Scan-"  &amp;IG48,""),"")
&amp;IFERROR(IF(AND((IG$44-IG49-150                                                                            )&gt;(IG$44-IH$44),(IG$44-IG49-150                                                                             )&lt;=0),"Birth-" &amp;IG48,""),"")
&amp;IFERROR(IF(AND((IG$44-IG49-150-Sheep!$R$355                                           )&gt;(IG$44-IH$44),(IG$44-IG49-150-Sheep!$R$355                                            )&lt;=0),"Wean-"&amp;IG48,""),"")
&amp;IFERROR(IF(AND((IG$44-IG49-150-Sheep!$R$356                                           )&gt;(IG$44-IH$44),(IG$44-IG49-150-Sheep!$R$356                                            )&lt;=0),"Alt1-"   &amp;IG48,""),"")
&amp;IFERROR(IF(AND((IG$44-IG49-150-Sheep!$R$357                                           )&gt;(IG$44-IH$44),(IG$44-IG49-150-Sheep!$R$357                                            )&lt;=0),"Alt2-"   &amp;IG48,""),"")</f>
        <v>Birth-4</v>
      </c>
      <c r="IH50" s="267" t="str">
        <f xml:space="preserve">                    IF(AND((IH$44                                  -Sheep!$N$253                               )&gt;(IH$44-II$44),(IH$44                                  -Sheep!$N$253                                )&lt;=0),"Born","")
&amp;                   IF(AND((IH$44-Sheep!$R$355-Sheep!$N$253                                )&gt;(IH$44-II$44),(IH$44-Sheep!$R$355-Sheep!$N$253                                )&lt;=0),"WeanStd","")
&amp;                   IF(AND((IH$44-Sheep!$R$356-Sheep!$N$253                                )&gt;(IH$44-II$44),(IH$44-Sheep!$R$356-Sheep!$N$253                                )&lt;=0),"WeanAlt1","")
&amp;                   IF(AND((IH$44-Sheep!$R$357-Sheep!$N$253                                )&gt;(IH$44-II$44),(IH$44-Sheep!$R$357-Sheep!$N$253                                )&lt;=0),"WeanAlt2","")
&amp;IFERROR(IF(AND((IH$44-IH49                                                                                     )&gt;(IH$44-II$44),(IH$44-IH49                                                                                     )&lt;=0),"Join-"    &amp;IH48,""),"")
&amp;IFERROR(IF(AND((IH$44-IH49-INDEX(Sheep!$V$362:$V$369,IH48,1))&gt;(IH$44-II$44),(IH$44-IH49-INDEX(Sheep!$V$362:$V$369,IH48,1))&lt;=0),"Scan-"  &amp;IH48,""),"")
&amp;IFERROR(IF(AND((IH$44-IH49-150                                                                            )&gt;(IH$44-II$44),(IH$44-IH49-150                                                                             )&lt;=0),"Birth-" &amp;IH48,""),"")
&amp;IFERROR(IF(AND((IH$44-IH49-150-Sheep!$R$355                                           )&gt;(IH$44-II$44),(IH$44-IH49-150-Sheep!$R$355                                            )&lt;=0),"Wean-"&amp;IH48,""),"")
&amp;IFERROR(IF(AND((IH$44-IH49-150-Sheep!$R$356                                           )&gt;(IH$44-II$44),(IH$44-IH49-150-Sheep!$R$356                                            )&lt;=0),"Alt1-"   &amp;IH48,""),"")
&amp;IFERROR(IF(AND((IH$44-IH49-150-Sheep!$R$357                                           )&gt;(IH$44-II$44),(IH$44-IH49-150-Sheep!$R$357                                            )&lt;=0),"Alt2-"   &amp;IH48,""),"")</f>
        <v/>
      </c>
      <c r="II50" s="267" t="str">
        <f xml:space="preserve">                    IF(AND((II$44                                  -Sheep!$N$253                               )&gt;(II$44-IJ$44),(II$44                                  -Sheep!$N$253                                )&lt;=0),"Born","")
&amp;                   IF(AND((II$44-Sheep!$R$355-Sheep!$N$253                                )&gt;(II$44-IJ$44),(II$44-Sheep!$R$355-Sheep!$N$253                                )&lt;=0),"WeanStd","")
&amp;                   IF(AND((II$44-Sheep!$R$356-Sheep!$N$253                                )&gt;(II$44-IJ$44),(II$44-Sheep!$R$356-Sheep!$N$253                                )&lt;=0),"WeanAlt1","")
&amp;                   IF(AND((II$44-Sheep!$R$357-Sheep!$N$253                                )&gt;(II$44-IJ$44),(II$44-Sheep!$R$357-Sheep!$N$253                                )&lt;=0),"WeanAlt2","")
&amp;IFERROR(IF(AND((II$44-II49                                                                                     )&gt;(II$44-IJ$44),(II$44-II49                                                                                     )&lt;=0),"Join-"    &amp;II48,""),"")
&amp;IFERROR(IF(AND((II$44-II49-INDEX(Sheep!$V$362:$V$369,II48,1))&gt;(II$44-IJ$44),(II$44-II49-INDEX(Sheep!$V$362:$V$369,II48,1))&lt;=0),"Scan-"  &amp;II48,""),"")
&amp;IFERROR(IF(AND((II$44-II49-150                                                                            )&gt;(II$44-IJ$44),(II$44-II49-150                                                                             )&lt;=0),"Birth-" &amp;II48,""),"")
&amp;IFERROR(IF(AND((II$44-II49-150-Sheep!$R$355                                           )&gt;(II$44-IJ$44),(II$44-II49-150-Sheep!$R$355                                            )&lt;=0),"Wean-"&amp;II48,""),"")
&amp;IFERROR(IF(AND((II$44-II49-150-Sheep!$R$356                                           )&gt;(II$44-IJ$44),(II$44-II49-150-Sheep!$R$356                                            )&lt;=0),"Alt1-"   &amp;II48,""),"")
&amp;IFERROR(IF(AND((II$44-II49-150-Sheep!$R$357                                           )&gt;(II$44-IJ$44),(II$44-II49-150-Sheep!$R$357                                            )&lt;=0),"Alt2-"   &amp;II48,""),"")</f>
        <v/>
      </c>
      <c r="IJ50" s="267" t="str">
        <f xml:space="preserve">                    IF(AND((IJ$44                                  -Sheep!$N$253                               )&gt;(IJ$44-IK$44),(IJ$44                                  -Sheep!$N$253                                )&lt;=0),"Born","")
&amp;                   IF(AND((IJ$44-Sheep!$R$355-Sheep!$N$253                                )&gt;(IJ$44-IK$44),(IJ$44-Sheep!$R$355-Sheep!$N$253                                )&lt;=0),"WeanStd","")
&amp;                   IF(AND((IJ$44-Sheep!$R$356-Sheep!$N$253                                )&gt;(IJ$44-IK$44),(IJ$44-Sheep!$R$356-Sheep!$N$253                                )&lt;=0),"WeanAlt1","")
&amp;                   IF(AND((IJ$44-Sheep!$R$357-Sheep!$N$253                                )&gt;(IJ$44-IK$44),(IJ$44-Sheep!$R$357-Sheep!$N$253                                )&lt;=0),"WeanAlt2","")
&amp;IFERROR(IF(AND((IJ$44-IJ49                                                                                     )&gt;(IJ$44-IK$44),(IJ$44-IJ49                                                                                     )&lt;=0),"Join-"    &amp;IJ48,""),"")
&amp;IFERROR(IF(AND((IJ$44-IJ49-INDEX(Sheep!$V$362:$V$369,IJ48,1))&gt;(IJ$44-IK$44),(IJ$44-IJ49-INDEX(Sheep!$V$362:$V$369,IJ48,1))&lt;=0),"Scan-"  &amp;IJ48,""),"")
&amp;IFERROR(IF(AND((IJ$44-IJ49-150                                                                            )&gt;(IJ$44-IK$44),(IJ$44-IJ49-150                                                                             )&lt;=0),"Birth-" &amp;IJ48,""),"")
&amp;IFERROR(IF(AND((IJ$44-IJ49-150-Sheep!$R$355                                           )&gt;(IJ$44-IK$44),(IJ$44-IJ49-150-Sheep!$R$355                                            )&lt;=0),"Wean-"&amp;IJ48,""),"")
&amp;IFERROR(IF(AND((IJ$44-IJ49-150-Sheep!$R$356                                           )&gt;(IJ$44-IK$44),(IJ$44-IJ49-150-Sheep!$R$356                                            )&lt;=0),"Alt1-"   &amp;IJ48,""),"")
&amp;IFERROR(IF(AND((IJ$44-IJ49-150-Sheep!$R$357                                           )&gt;(IJ$44-IK$44),(IJ$44-IJ49-150-Sheep!$R$357                                            )&lt;=0),"Alt2-"   &amp;IJ48,""),"")</f>
        <v/>
      </c>
      <c r="IK50" s="267" t="str">
        <f xml:space="preserve">                    IF(AND((IK$44                                  -Sheep!$N$253                               )&gt;(IK$44-IL$44),(IK$44                                  -Sheep!$N$253                                )&lt;=0),"Born","")
&amp;                   IF(AND((IK$44-Sheep!$R$355-Sheep!$N$253                                )&gt;(IK$44-IL$44),(IK$44-Sheep!$R$355-Sheep!$N$253                                )&lt;=0),"WeanStd","")
&amp;                   IF(AND((IK$44-Sheep!$R$356-Sheep!$N$253                                )&gt;(IK$44-IL$44),(IK$44-Sheep!$R$356-Sheep!$N$253                                )&lt;=0),"WeanAlt1","")
&amp;                   IF(AND((IK$44-Sheep!$R$357-Sheep!$N$253                                )&gt;(IK$44-IL$44),(IK$44-Sheep!$R$357-Sheep!$N$253                                )&lt;=0),"WeanAlt2","")
&amp;IFERROR(IF(AND((IK$44-IK49                                                                                     )&gt;(IK$44-IL$44),(IK$44-IK49                                                                                     )&lt;=0),"Join-"    &amp;IK48,""),"")
&amp;IFERROR(IF(AND((IK$44-IK49-INDEX(Sheep!$V$362:$V$369,IK48,1))&gt;(IK$44-IL$44),(IK$44-IK49-INDEX(Sheep!$V$362:$V$369,IK48,1))&lt;=0),"Scan-"  &amp;IK48,""),"")
&amp;IFERROR(IF(AND((IK$44-IK49-150                                                                            )&gt;(IK$44-IL$44),(IK$44-IK49-150                                                                             )&lt;=0),"Birth-" &amp;IK48,""),"")
&amp;IFERROR(IF(AND((IK$44-IK49-150-Sheep!$R$355                                           )&gt;(IK$44-IL$44),(IK$44-IK49-150-Sheep!$R$355                                            )&lt;=0),"Wean-"&amp;IK48,""),"")
&amp;IFERROR(IF(AND((IK$44-IK49-150-Sheep!$R$356                                           )&gt;(IK$44-IL$44),(IK$44-IK49-150-Sheep!$R$356                                            )&lt;=0),"Alt1-"   &amp;IK48,""),"")
&amp;IFERROR(IF(AND((IK$44-IK49-150-Sheep!$R$357                                           )&gt;(IK$44-IL$44),(IK$44-IK49-150-Sheep!$R$357                                            )&lt;=0),"Alt2-"   &amp;IK48,""),"")</f>
        <v/>
      </c>
      <c r="IL50" s="267" t="str">
        <f xml:space="preserve">                    IF(AND((IL$44                                  -Sheep!$N$253                               )&gt;(IL$44-IM$44),(IL$44                                  -Sheep!$N$253                                )&lt;=0),"Born","")
&amp;                   IF(AND((IL$44-Sheep!$R$355-Sheep!$N$253                                )&gt;(IL$44-IM$44),(IL$44-Sheep!$R$355-Sheep!$N$253                                )&lt;=0),"WeanStd","")
&amp;                   IF(AND((IL$44-Sheep!$R$356-Sheep!$N$253                                )&gt;(IL$44-IM$44),(IL$44-Sheep!$R$356-Sheep!$N$253                                )&lt;=0),"WeanAlt1","")
&amp;                   IF(AND((IL$44-Sheep!$R$357-Sheep!$N$253                                )&gt;(IL$44-IM$44),(IL$44-Sheep!$R$357-Sheep!$N$253                                )&lt;=0),"WeanAlt2","")
&amp;IFERROR(IF(AND((IL$44-IL49                                                                                     )&gt;(IL$44-IM$44),(IL$44-IL49                                                                                     )&lt;=0),"Join-"    &amp;IL48,""),"")
&amp;IFERROR(IF(AND((IL$44-IL49-INDEX(Sheep!$V$362:$V$369,IL48,1))&gt;(IL$44-IM$44),(IL$44-IL49-INDEX(Sheep!$V$362:$V$369,IL48,1))&lt;=0),"Scan-"  &amp;IL48,""),"")
&amp;IFERROR(IF(AND((IL$44-IL49-150                                                                            )&gt;(IL$44-IM$44),(IL$44-IL49-150                                                                             )&lt;=0),"Birth-" &amp;IL48,""),"")
&amp;IFERROR(IF(AND((IL$44-IL49-150-Sheep!$R$355                                           )&gt;(IL$44-IM$44),(IL$44-IL49-150-Sheep!$R$355                                            )&lt;=0),"Wean-"&amp;IL48,""),"")
&amp;IFERROR(IF(AND((IL$44-IL49-150-Sheep!$R$356                                           )&gt;(IL$44-IM$44),(IL$44-IL49-150-Sheep!$R$356                                            )&lt;=0),"Alt1-"   &amp;IL48,""),"")
&amp;IFERROR(IF(AND((IL$44-IL49-150-Sheep!$R$357                                           )&gt;(IL$44-IM$44),(IL$44-IL49-150-Sheep!$R$357                                            )&lt;=0),"Alt2-"   &amp;IL48,""),"")</f>
        <v/>
      </c>
      <c r="IM50" s="267" t="str">
        <f xml:space="preserve">                    IF(AND((IM$44                                  -Sheep!$N$253                               )&gt;(IM$44-IN$44),(IM$44                                  -Sheep!$N$253                                )&lt;=0),"Born","")
&amp;                   IF(AND((IM$44-Sheep!$R$355-Sheep!$N$253                                )&gt;(IM$44-IN$44),(IM$44-Sheep!$R$355-Sheep!$N$253                                )&lt;=0),"WeanStd","")
&amp;                   IF(AND((IM$44-Sheep!$R$356-Sheep!$N$253                                )&gt;(IM$44-IN$44),(IM$44-Sheep!$R$356-Sheep!$N$253                                )&lt;=0),"WeanAlt1","")
&amp;                   IF(AND((IM$44-Sheep!$R$357-Sheep!$N$253                                )&gt;(IM$44-IN$44),(IM$44-Sheep!$R$357-Sheep!$N$253                                )&lt;=0),"WeanAlt2","")
&amp;IFERROR(IF(AND((IM$44-IM49                                                                                     )&gt;(IM$44-IN$44),(IM$44-IM49                                                                                     )&lt;=0),"Join-"    &amp;IM48,""),"")
&amp;IFERROR(IF(AND((IM$44-IM49-INDEX(Sheep!$V$362:$V$369,IM48,1))&gt;(IM$44-IN$44),(IM$44-IM49-INDEX(Sheep!$V$362:$V$369,IM48,1))&lt;=0),"Scan-"  &amp;IM48,""),"")
&amp;IFERROR(IF(AND((IM$44-IM49-150                                                                            )&gt;(IM$44-IN$44),(IM$44-IM49-150                                                                             )&lt;=0),"Birth-" &amp;IM48,""),"")
&amp;IFERROR(IF(AND((IM$44-IM49-150-Sheep!$R$355                                           )&gt;(IM$44-IN$44),(IM$44-IM49-150-Sheep!$R$355                                            )&lt;=0),"Wean-"&amp;IM48,""),"")
&amp;IFERROR(IF(AND((IM$44-IM49-150-Sheep!$R$356                                           )&gt;(IM$44-IN$44),(IM$44-IM49-150-Sheep!$R$356                                            )&lt;=0),"Alt1-"   &amp;IM48,""),"")
&amp;IFERROR(IF(AND((IM$44-IM49-150-Sheep!$R$357                                           )&gt;(IM$44-IN$44),(IM$44-IM49-150-Sheep!$R$357                                            )&lt;=0),"Alt2-"   &amp;IM48,""),"")</f>
        <v/>
      </c>
      <c r="IN50" s="267" t="str">
        <f xml:space="preserve">                    IF(AND((IN$44                                  -Sheep!$N$253                               )&gt;(IN$44-IO$44),(IN$44                                  -Sheep!$N$253                                )&lt;=0),"Born","")
&amp;                   IF(AND((IN$44-Sheep!$R$355-Sheep!$N$253                                )&gt;(IN$44-IO$44),(IN$44-Sheep!$R$355-Sheep!$N$253                                )&lt;=0),"WeanStd","")
&amp;                   IF(AND((IN$44-Sheep!$R$356-Sheep!$N$253                                )&gt;(IN$44-IO$44),(IN$44-Sheep!$R$356-Sheep!$N$253                                )&lt;=0),"WeanAlt1","")
&amp;                   IF(AND((IN$44-Sheep!$R$357-Sheep!$N$253                                )&gt;(IN$44-IO$44),(IN$44-Sheep!$R$357-Sheep!$N$253                                )&lt;=0),"WeanAlt2","")
&amp;IFERROR(IF(AND((IN$44-IN49                                                                                     )&gt;(IN$44-IO$44),(IN$44-IN49                                                                                     )&lt;=0),"Join-"    &amp;IN48,""),"")
&amp;IFERROR(IF(AND((IN$44-IN49-INDEX(Sheep!$V$362:$V$369,IN48,1))&gt;(IN$44-IO$44),(IN$44-IN49-INDEX(Sheep!$V$362:$V$369,IN48,1))&lt;=0),"Scan-"  &amp;IN48,""),"")
&amp;IFERROR(IF(AND((IN$44-IN49-150                                                                            )&gt;(IN$44-IO$44),(IN$44-IN49-150                                                                             )&lt;=0),"Birth-" &amp;IN48,""),"")
&amp;IFERROR(IF(AND((IN$44-IN49-150-Sheep!$R$355                                           )&gt;(IN$44-IO$44),(IN$44-IN49-150-Sheep!$R$355                                            )&lt;=0),"Wean-"&amp;IN48,""),"")
&amp;IFERROR(IF(AND((IN$44-IN49-150-Sheep!$R$356                                           )&gt;(IN$44-IO$44),(IN$44-IN49-150-Sheep!$R$356                                            )&lt;=0),"Alt1-"   &amp;IN48,""),"")
&amp;IFERROR(IF(AND((IN$44-IN49-150-Sheep!$R$357                                           )&gt;(IN$44-IO$44),(IN$44-IN49-150-Sheep!$R$357                                            )&lt;=0),"Alt2-"   &amp;IN48,""),"")</f>
        <v/>
      </c>
      <c r="IO50" s="267" t="str">
        <f xml:space="preserve">                    IF(AND((IO$44                                  -Sheep!$N$253                               )&gt;(IO$44-IP$44),(IO$44                                  -Sheep!$N$253                                )&lt;=0),"Born","")
&amp;                   IF(AND((IO$44-Sheep!$R$355-Sheep!$N$253                                )&gt;(IO$44-IP$44),(IO$44-Sheep!$R$355-Sheep!$N$253                                )&lt;=0),"WeanStd","")
&amp;                   IF(AND((IO$44-Sheep!$R$356-Sheep!$N$253                                )&gt;(IO$44-IP$44),(IO$44-Sheep!$R$356-Sheep!$N$253                                )&lt;=0),"WeanAlt1","")
&amp;                   IF(AND((IO$44-Sheep!$R$357-Sheep!$N$253                                )&gt;(IO$44-IP$44),(IO$44-Sheep!$R$357-Sheep!$N$253                                )&lt;=0),"WeanAlt2","")
&amp;IFERROR(IF(AND((IO$44-IO49                                                                                     )&gt;(IO$44-IP$44),(IO$44-IO49                                                                                     )&lt;=0),"Join-"    &amp;IO48,""),"")
&amp;IFERROR(IF(AND((IO$44-IO49-INDEX(Sheep!$V$362:$V$369,IO48,1))&gt;(IO$44-IP$44),(IO$44-IO49-INDEX(Sheep!$V$362:$V$369,IO48,1))&lt;=0),"Scan-"  &amp;IO48,""),"")
&amp;IFERROR(IF(AND((IO$44-IO49-150                                                                            )&gt;(IO$44-IP$44),(IO$44-IO49-150                                                                             )&lt;=0),"Birth-" &amp;IO48,""),"")
&amp;IFERROR(IF(AND((IO$44-IO49-150-Sheep!$R$355                                           )&gt;(IO$44-IP$44),(IO$44-IO49-150-Sheep!$R$355                                            )&lt;=0),"Wean-"&amp;IO48,""),"")
&amp;IFERROR(IF(AND((IO$44-IO49-150-Sheep!$R$356                                           )&gt;(IO$44-IP$44),(IO$44-IO49-150-Sheep!$R$356                                            )&lt;=0),"Alt1-"   &amp;IO48,""),"")
&amp;IFERROR(IF(AND((IO$44-IO49-150-Sheep!$R$357                                           )&gt;(IO$44-IP$44),(IO$44-IO49-150-Sheep!$R$357                                            )&lt;=0),"Alt2-"   &amp;IO48,""),"")</f>
        <v/>
      </c>
      <c r="IP50" s="267" t="str">
        <f xml:space="preserve">                    IF(AND((IP$44                                  -Sheep!$N$253                               )&gt;(IP$44-IQ$44),(IP$44                                  -Sheep!$N$253                                )&lt;=0),"Born","")
&amp;                   IF(AND((IP$44-Sheep!$R$355-Sheep!$N$253                                )&gt;(IP$44-IQ$44),(IP$44-Sheep!$R$355-Sheep!$N$253                                )&lt;=0),"WeanStd","")
&amp;                   IF(AND((IP$44-Sheep!$R$356-Sheep!$N$253                                )&gt;(IP$44-IQ$44),(IP$44-Sheep!$R$356-Sheep!$N$253                                )&lt;=0),"WeanAlt1","")
&amp;                   IF(AND((IP$44-Sheep!$R$357-Sheep!$N$253                                )&gt;(IP$44-IQ$44),(IP$44-Sheep!$R$357-Sheep!$N$253                                )&lt;=0),"WeanAlt2","")
&amp;IFERROR(IF(AND((IP$44-IP49                                                                                     )&gt;(IP$44-IQ$44),(IP$44-IP49                                                                                     )&lt;=0),"Join-"    &amp;IP48,""),"")
&amp;IFERROR(IF(AND((IP$44-IP49-INDEX(Sheep!$V$362:$V$369,IP48,1))&gt;(IP$44-IQ$44),(IP$44-IP49-INDEX(Sheep!$V$362:$V$369,IP48,1))&lt;=0),"Scan-"  &amp;IP48,""),"")
&amp;IFERROR(IF(AND((IP$44-IP49-150                                                                            )&gt;(IP$44-IQ$44),(IP$44-IP49-150                                                                             )&lt;=0),"Birth-" &amp;IP48,""),"")
&amp;IFERROR(IF(AND((IP$44-IP49-150-Sheep!$R$355                                           )&gt;(IP$44-IQ$44),(IP$44-IP49-150-Sheep!$R$355                                            )&lt;=0),"Wean-"&amp;IP48,""),"")
&amp;IFERROR(IF(AND((IP$44-IP49-150-Sheep!$R$356                                           )&gt;(IP$44-IQ$44),(IP$44-IP49-150-Sheep!$R$356                                            )&lt;=0),"Alt1-"   &amp;IP48,""),"")
&amp;IFERROR(IF(AND((IP$44-IP49-150-Sheep!$R$357                                           )&gt;(IP$44-IQ$44),(IP$44-IP49-150-Sheep!$R$357                                            )&lt;=0),"Alt2-"   &amp;IP48,""),"")</f>
        <v/>
      </c>
      <c r="IQ50" s="267" t="str">
        <f xml:space="preserve">                    IF(AND((IQ$44                                  -Sheep!$N$253                               )&gt;(IQ$44-IR$44),(IQ$44                                  -Sheep!$N$253                                )&lt;=0),"Born","")
&amp;                   IF(AND((IQ$44-Sheep!$R$355-Sheep!$N$253                                )&gt;(IQ$44-IR$44),(IQ$44-Sheep!$R$355-Sheep!$N$253                                )&lt;=0),"WeanStd","")
&amp;                   IF(AND((IQ$44-Sheep!$R$356-Sheep!$N$253                                )&gt;(IQ$44-IR$44),(IQ$44-Sheep!$R$356-Sheep!$N$253                                )&lt;=0),"WeanAlt1","")
&amp;                   IF(AND((IQ$44-Sheep!$R$357-Sheep!$N$253                                )&gt;(IQ$44-IR$44),(IQ$44-Sheep!$R$357-Sheep!$N$253                                )&lt;=0),"WeanAlt2","")
&amp;IFERROR(IF(AND((IQ$44-IQ49                                                                                     )&gt;(IQ$44-IR$44),(IQ$44-IQ49                                                                                     )&lt;=0),"Join-"    &amp;IQ48,""),"")
&amp;IFERROR(IF(AND((IQ$44-IQ49-INDEX(Sheep!$V$362:$V$369,IQ48,1))&gt;(IQ$44-IR$44),(IQ$44-IQ49-INDEX(Sheep!$V$362:$V$369,IQ48,1))&lt;=0),"Scan-"  &amp;IQ48,""),"")
&amp;IFERROR(IF(AND((IQ$44-IQ49-150                                                                            )&gt;(IQ$44-IR$44),(IQ$44-IQ49-150                                                                             )&lt;=0),"Birth-" &amp;IQ48,""),"")
&amp;IFERROR(IF(AND((IQ$44-IQ49-150-Sheep!$R$355                                           )&gt;(IQ$44-IR$44),(IQ$44-IQ49-150-Sheep!$R$355                                            )&lt;=0),"Wean-"&amp;IQ48,""),"")
&amp;IFERROR(IF(AND((IQ$44-IQ49-150-Sheep!$R$356                                           )&gt;(IQ$44-IR$44),(IQ$44-IQ49-150-Sheep!$R$356                                            )&lt;=0),"Alt1-"   &amp;IQ48,""),"")
&amp;IFERROR(IF(AND((IQ$44-IQ49-150-Sheep!$R$357                                           )&gt;(IQ$44-IR$44),(IQ$44-IQ49-150-Sheep!$R$357                                            )&lt;=0),"Alt2-"   &amp;IQ48,""),"")</f>
        <v/>
      </c>
      <c r="IR50" s="267" t="str">
        <f xml:space="preserve">                    IF(AND((IR$44                                  -Sheep!$N$253                               )&gt;(IR$44-IS$44),(IR$44                                  -Sheep!$N$253                                )&lt;=0),"Born","")
&amp;                   IF(AND((IR$44-Sheep!$R$355-Sheep!$N$253                                )&gt;(IR$44-IS$44),(IR$44-Sheep!$R$355-Sheep!$N$253                                )&lt;=0),"WeanStd","")
&amp;                   IF(AND((IR$44-Sheep!$R$356-Sheep!$N$253                                )&gt;(IR$44-IS$44),(IR$44-Sheep!$R$356-Sheep!$N$253                                )&lt;=0),"WeanAlt1","")
&amp;                   IF(AND((IR$44-Sheep!$R$357-Sheep!$N$253                                )&gt;(IR$44-IS$44),(IR$44-Sheep!$R$357-Sheep!$N$253                                )&lt;=0),"WeanAlt2","")
&amp;IFERROR(IF(AND((IR$44-IR49                                                                                     )&gt;(IR$44-IS$44),(IR$44-IR49                                                                                     )&lt;=0),"Join-"    &amp;IR48,""),"")
&amp;IFERROR(IF(AND((IR$44-IR49-INDEX(Sheep!$V$362:$V$369,IR48,1))&gt;(IR$44-IS$44),(IR$44-IR49-INDEX(Sheep!$V$362:$V$369,IR48,1))&lt;=0),"Scan-"  &amp;IR48,""),"")
&amp;IFERROR(IF(AND((IR$44-IR49-150                                                                            )&gt;(IR$44-IS$44),(IR$44-IR49-150                                                                             )&lt;=0),"Birth-" &amp;IR48,""),"")
&amp;IFERROR(IF(AND((IR$44-IR49-150-Sheep!$R$355                                           )&gt;(IR$44-IS$44),(IR$44-IR49-150-Sheep!$R$355                                            )&lt;=0),"Wean-"&amp;IR48,""),"")
&amp;IFERROR(IF(AND((IR$44-IR49-150-Sheep!$R$356                                           )&gt;(IR$44-IS$44),(IR$44-IR49-150-Sheep!$R$356                                            )&lt;=0),"Alt1-"   &amp;IR48,""),"")
&amp;IFERROR(IF(AND((IR$44-IR49-150-Sheep!$R$357                                           )&gt;(IR$44-IS$44),(IR$44-IR49-150-Sheep!$R$357                                            )&lt;=0),"Alt2-"   &amp;IR48,""),"")</f>
        <v/>
      </c>
      <c r="IS50" s="267" t="str">
        <f xml:space="preserve">                    IF(AND((IS$44                                  -Sheep!$N$253                               )&gt;(IS$44-IT$44),(IS$44                                  -Sheep!$N$253                                )&lt;=0),"Born","")
&amp;                   IF(AND((IS$44-Sheep!$R$355-Sheep!$N$253                                )&gt;(IS$44-IT$44),(IS$44-Sheep!$R$355-Sheep!$N$253                                )&lt;=0),"WeanStd","")
&amp;                   IF(AND((IS$44-Sheep!$R$356-Sheep!$N$253                                )&gt;(IS$44-IT$44),(IS$44-Sheep!$R$356-Sheep!$N$253                                )&lt;=0),"WeanAlt1","")
&amp;                   IF(AND((IS$44-Sheep!$R$357-Sheep!$N$253                                )&gt;(IS$44-IT$44),(IS$44-Sheep!$R$357-Sheep!$N$253                                )&lt;=0),"WeanAlt2","")
&amp;IFERROR(IF(AND((IS$44-IS49                                                                                     )&gt;(IS$44-IT$44),(IS$44-IS49                                                                                     )&lt;=0),"Join-"    &amp;IS48,""),"")
&amp;IFERROR(IF(AND((IS$44-IS49-INDEX(Sheep!$V$362:$V$369,IS48,1))&gt;(IS$44-IT$44),(IS$44-IS49-INDEX(Sheep!$V$362:$V$369,IS48,1))&lt;=0),"Scan-"  &amp;IS48,""),"")
&amp;IFERROR(IF(AND((IS$44-IS49-150                                                                            )&gt;(IS$44-IT$44),(IS$44-IS49-150                                                                             )&lt;=0),"Birth-" &amp;IS48,""),"")
&amp;IFERROR(IF(AND((IS$44-IS49-150-Sheep!$R$355                                           )&gt;(IS$44-IT$44),(IS$44-IS49-150-Sheep!$R$355                                            )&lt;=0),"Wean-"&amp;IS48,""),"")
&amp;IFERROR(IF(AND((IS$44-IS49-150-Sheep!$R$356                                           )&gt;(IS$44-IT$44),(IS$44-IS49-150-Sheep!$R$356                                            )&lt;=0),"Alt1-"   &amp;IS48,""),"")
&amp;IFERROR(IF(AND((IS$44-IS49-150-Sheep!$R$357                                           )&gt;(IS$44-IT$44),(IS$44-IS49-150-Sheep!$R$357                                            )&lt;=0),"Alt2-"   &amp;IS48,""),"")</f>
        <v/>
      </c>
      <c r="IT50" s="267" t="str">
        <f xml:space="preserve">                    IF(AND((IT$44                                  -Sheep!$N$253                               )&gt;(IT$44-IU$44),(IT$44                                  -Sheep!$N$253                                )&lt;=0),"Born","")
&amp;                   IF(AND((IT$44-Sheep!$R$355-Sheep!$N$253                                )&gt;(IT$44-IU$44),(IT$44-Sheep!$R$355-Sheep!$N$253                                )&lt;=0),"WeanStd","")
&amp;                   IF(AND((IT$44-Sheep!$R$356-Sheep!$N$253                                )&gt;(IT$44-IU$44),(IT$44-Sheep!$R$356-Sheep!$N$253                                )&lt;=0),"WeanAlt1","")
&amp;                   IF(AND((IT$44-Sheep!$R$357-Sheep!$N$253                                )&gt;(IT$44-IU$44),(IT$44-Sheep!$R$357-Sheep!$N$253                                )&lt;=0),"WeanAlt2","")
&amp;IFERROR(IF(AND((IT$44-IT49                                                                                     )&gt;(IT$44-IU$44),(IT$44-IT49                                                                                     )&lt;=0),"Join-"    &amp;IT48,""),"")
&amp;IFERROR(IF(AND((IT$44-IT49-INDEX(Sheep!$V$362:$V$369,IT48,1))&gt;(IT$44-IU$44),(IT$44-IT49-INDEX(Sheep!$V$362:$V$369,IT48,1))&lt;=0),"Scan-"  &amp;IT48,""),"")
&amp;IFERROR(IF(AND((IT$44-IT49-150                                                                            )&gt;(IT$44-IU$44),(IT$44-IT49-150                                                                             )&lt;=0),"Birth-" &amp;IT48,""),"")
&amp;IFERROR(IF(AND((IT$44-IT49-150-Sheep!$R$355                                           )&gt;(IT$44-IU$44),(IT$44-IT49-150-Sheep!$R$355                                            )&lt;=0),"Wean-"&amp;IT48,""),"")
&amp;IFERROR(IF(AND((IT$44-IT49-150-Sheep!$R$356                                           )&gt;(IT$44-IU$44),(IT$44-IT49-150-Sheep!$R$356                                            )&lt;=0),"Alt1-"   &amp;IT48,""),"")
&amp;IFERROR(IF(AND((IT$44-IT49-150-Sheep!$R$357                                           )&gt;(IT$44-IU$44),(IT$44-IT49-150-Sheep!$R$357                                            )&lt;=0),"Alt2-"   &amp;IT48,""),"")</f>
        <v>Wean-4</v>
      </c>
      <c r="IU50" s="267" t="str">
        <f xml:space="preserve">                    IF(AND((IU$44                                  -Sheep!$N$253                               )&gt;(IU$44-IV$44),(IU$44                                  -Sheep!$N$253                                )&lt;=0),"Born","")
&amp;                   IF(AND((IU$44-Sheep!$R$355-Sheep!$N$253                                )&gt;(IU$44-IV$44),(IU$44-Sheep!$R$355-Sheep!$N$253                                )&lt;=0),"WeanStd","")
&amp;                   IF(AND((IU$44-Sheep!$R$356-Sheep!$N$253                                )&gt;(IU$44-IV$44),(IU$44-Sheep!$R$356-Sheep!$N$253                                )&lt;=0),"WeanAlt1","")
&amp;                   IF(AND((IU$44-Sheep!$R$357-Sheep!$N$253                                )&gt;(IU$44-IV$44),(IU$44-Sheep!$R$357-Sheep!$N$253                                )&lt;=0),"WeanAlt2","")
&amp;IFERROR(IF(AND((IU$44-IU49                                                                                     )&gt;(IU$44-IV$44),(IU$44-IU49                                                                                     )&lt;=0),"Join-"    &amp;IU48,""),"")
&amp;IFERROR(IF(AND((IU$44-IU49-INDEX(Sheep!$V$362:$V$369,IU48,1))&gt;(IU$44-IV$44),(IU$44-IU49-INDEX(Sheep!$V$362:$V$369,IU48,1))&lt;=0),"Scan-"  &amp;IU48,""),"")
&amp;IFERROR(IF(AND((IU$44-IU49-150                                                                            )&gt;(IU$44-IV$44),(IU$44-IU49-150                                                                             )&lt;=0),"Birth-" &amp;IU48,""),"")
&amp;IFERROR(IF(AND((IU$44-IU49-150-Sheep!$R$355                                           )&gt;(IU$44-IV$44),(IU$44-IU49-150-Sheep!$R$355                                            )&lt;=0),"Wean-"&amp;IU48,""),"")
&amp;IFERROR(IF(AND((IU$44-IU49-150-Sheep!$R$356                                           )&gt;(IU$44-IV$44),(IU$44-IU49-150-Sheep!$R$356                                            )&lt;=0),"Alt1-"   &amp;IU48,""),"")
&amp;IFERROR(IF(AND((IU$44-IU49-150-Sheep!$R$357                                           )&gt;(IU$44-IV$44),(IU$44-IU49-150-Sheep!$R$357                                            )&lt;=0),"Alt2-"   &amp;IU48,""),"")</f>
        <v/>
      </c>
      <c r="IV50" s="267" t="str">
        <f xml:space="preserve">                    IF(AND((IV$44                                  -Sheep!$N$253                               )&gt;(IV$44-IW$44),(IV$44                                  -Sheep!$N$253                                )&lt;=0),"Born","")
&amp;                   IF(AND((IV$44-Sheep!$R$355-Sheep!$N$253                                )&gt;(IV$44-IW$44),(IV$44-Sheep!$R$355-Sheep!$N$253                                )&lt;=0),"WeanStd","")
&amp;                   IF(AND((IV$44-Sheep!$R$356-Sheep!$N$253                                )&gt;(IV$44-IW$44),(IV$44-Sheep!$R$356-Sheep!$N$253                                )&lt;=0),"WeanAlt1","")
&amp;                   IF(AND((IV$44-Sheep!$R$357-Sheep!$N$253                                )&gt;(IV$44-IW$44),(IV$44-Sheep!$R$357-Sheep!$N$253                                )&lt;=0),"WeanAlt2","")
&amp;IFERROR(IF(AND((IV$44-IV49                                                                                     )&gt;(IV$44-IW$44),(IV$44-IV49                                                                                     )&lt;=0),"Join-"    &amp;IV48,""),"")
&amp;IFERROR(IF(AND((IV$44-IV49-INDEX(Sheep!$V$362:$V$369,IV48,1))&gt;(IV$44-IW$44),(IV$44-IV49-INDEX(Sheep!$V$362:$V$369,IV48,1))&lt;=0),"Scan-"  &amp;IV48,""),"")
&amp;IFERROR(IF(AND((IV$44-IV49-150                                                                            )&gt;(IV$44-IW$44),(IV$44-IV49-150                                                                             )&lt;=0),"Birth-" &amp;IV48,""),"")
&amp;IFERROR(IF(AND((IV$44-IV49-150-Sheep!$R$355                                           )&gt;(IV$44-IW$44),(IV$44-IV49-150-Sheep!$R$355                                            )&lt;=0),"Wean-"&amp;IV48,""),"")
&amp;IFERROR(IF(AND((IV$44-IV49-150-Sheep!$R$356                                           )&gt;(IV$44-IW$44),(IV$44-IV49-150-Sheep!$R$356                                            )&lt;=0),"Alt1-"   &amp;IV48,""),"")
&amp;IFERROR(IF(AND((IV$44-IV49-150-Sheep!$R$357                                           )&gt;(IV$44-IW$44),(IV$44-IV49-150-Sheep!$R$357                                            )&lt;=0),"Alt2-"   &amp;IV48,""),"")</f>
        <v/>
      </c>
      <c r="IW50" s="267" t="str">
        <f xml:space="preserve">                    IF(AND((IW$44                                  -Sheep!$N$253                               )&gt;(IW$44-IX$44),(IW$44                                  -Sheep!$N$253                                )&lt;=0),"Born","")
&amp;                   IF(AND((IW$44-Sheep!$R$355-Sheep!$N$253                                )&gt;(IW$44-IX$44),(IW$44-Sheep!$R$355-Sheep!$N$253                                )&lt;=0),"WeanStd","")
&amp;                   IF(AND((IW$44-Sheep!$R$356-Sheep!$N$253                                )&gt;(IW$44-IX$44),(IW$44-Sheep!$R$356-Sheep!$N$253                                )&lt;=0),"WeanAlt1","")
&amp;                   IF(AND((IW$44-Sheep!$R$357-Sheep!$N$253                                )&gt;(IW$44-IX$44),(IW$44-Sheep!$R$357-Sheep!$N$253                                )&lt;=0),"WeanAlt2","")
&amp;IFERROR(IF(AND((IW$44-IW49                                                                                     )&gt;(IW$44-IX$44),(IW$44-IW49                                                                                     )&lt;=0),"Join-"    &amp;IW48,""),"")
&amp;IFERROR(IF(AND((IW$44-IW49-INDEX(Sheep!$V$362:$V$369,IW48,1))&gt;(IW$44-IX$44),(IW$44-IW49-INDEX(Sheep!$V$362:$V$369,IW48,1))&lt;=0),"Scan-"  &amp;IW48,""),"")
&amp;IFERROR(IF(AND((IW$44-IW49-150                                                                            )&gt;(IW$44-IX$44),(IW$44-IW49-150                                                                             )&lt;=0),"Birth-" &amp;IW48,""),"")
&amp;IFERROR(IF(AND((IW$44-IW49-150-Sheep!$R$355                                           )&gt;(IW$44-IX$44),(IW$44-IW49-150-Sheep!$R$355                                            )&lt;=0),"Wean-"&amp;IW48,""),"")
&amp;IFERROR(IF(AND((IW$44-IW49-150-Sheep!$R$356                                           )&gt;(IW$44-IX$44),(IW$44-IW49-150-Sheep!$R$356                                            )&lt;=0),"Alt1-"   &amp;IW48,""),"")
&amp;IFERROR(IF(AND((IW$44-IW49-150-Sheep!$R$357                                           )&gt;(IW$44-IX$44),(IW$44-IW49-150-Sheep!$R$357                                            )&lt;=0),"Alt2-"   &amp;IW48,""),"")</f>
        <v/>
      </c>
      <c r="IX50" s="267" t="str">
        <f xml:space="preserve">                    IF(AND((IX$44                                  -Sheep!$N$253                               )&gt;(IX$44-IY$44),(IX$44                                  -Sheep!$N$253                                )&lt;=0),"Born","")
&amp;                   IF(AND((IX$44-Sheep!$R$355-Sheep!$N$253                                )&gt;(IX$44-IY$44),(IX$44-Sheep!$R$355-Sheep!$N$253                                )&lt;=0),"WeanStd","")
&amp;                   IF(AND((IX$44-Sheep!$R$356-Sheep!$N$253                                )&gt;(IX$44-IY$44),(IX$44-Sheep!$R$356-Sheep!$N$253                                )&lt;=0),"WeanAlt1","")
&amp;                   IF(AND((IX$44-Sheep!$R$357-Sheep!$N$253                                )&gt;(IX$44-IY$44),(IX$44-Sheep!$R$357-Sheep!$N$253                                )&lt;=0),"WeanAlt2","")
&amp;IFERROR(IF(AND((IX$44-IX49                                                                                     )&gt;(IX$44-IY$44),(IX$44-IX49                                                                                     )&lt;=0),"Join-"    &amp;IX48,""),"")
&amp;IFERROR(IF(AND((IX$44-IX49-INDEX(Sheep!$V$362:$V$369,IX48,1))&gt;(IX$44-IY$44),(IX$44-IX49-INDEX(Sheep!$V$362:$V$369,IX48,1))&lt;=0),"Scan-"  &amp;IX48,""),"")
&amp;IFERROR(IF(AND((IX$44-IX49-150                                                                            )&gt;(IX$44-IY$44),(IX$44-IX49-150                                                                             )&lt;=0),"Birth-" &amp;IX48,""),"")
&amp;IFERROR(IF(AND((IX$44-IX49-150-Sheep!$R$355                                           )&gt;(IX$44-IY$44),(IX$44-IX49-150-Sheep!$R$355                                            )&lt;=0),"Wean-"&amp;IX48,""),"")
&amp;IFERROR(IF(AND((IX$44-IX49-150-Sheep!$R$356                                           )&gt;(IX$44-IY$44),(IX$44-IX49-150-Sheep!$R$356                                            )&lt;=0),"Alt1-"   &amp;IX48,""),"")
&amp;IFERROR(IF(AND((IX$44-IX49-150-Sheep!$R$357                                           )&gt;(IX$44-IY$44),(IX$44-IX49-150-Sheep!$R$357                                            )&lt;=0),"Alt2-"   &amp;IX48,""),"")</f>
        <v>Alt1-4</v>
      </c>
      <c r="IY50" s="267" t="str">
        <f xml:space="preserve">                    IF(AND((IY$44                                  -Sheep!$N$253                               )&gt;(IY$44-IZ$44),(IY$44                                  -Sheep!$N$253                                )&lt;=0),"Born","")
&amp;                   IF(AND((IY$44-Sheep!$R$355-Sheep!$N$253                                )&gt;(IY$44-IZ$44),(IY$44-Sheep!$R$355-Sheep!$N$253                                )&lt;=0),"WeanStd","")
&amp;                   IF(AND((IY$44-Sheep!$R$356-Sheep!$N$253                                )&gt;(IY$44-IZ$44),(IY$44-Sheep!$R$356-Sheep!$N$253                                )&lt;=0),"WeanAlt1","")
&amp;                   IF(AND((IY$44-Sheep!$R$357-Sheep!$N$253                                )&gt;(IY$44-IZ$44),(IY$44-Sheep!$R$357-Sheep!$N$253                                )&lt;=0),"WeanAlt2","")
&amp;IFERROR(IF(AND((IY$44-IY49                                                                                     )&gt;(IY$44-IZ$44),(IY$44-IY49                                                                                     )&lt;=0),"Join-"    &amp;IY48,""),"")
&amp;IFERROR(IF(AND((IY$44-IY49-INDEX(Sheep!$V$362:$V$369,IY48,1))&gt;(IY$44-IZ$44),(IY$44-IY49-INDEX(Sheep!$V$362:$V$369,IY48,1))&lt;=0),"Scan-"  &amp;IY48,""),"")
&amp;IFERROR(IF(AND((IY$44-IY49-150                                                                            )&gt;(IY$44-IZ$44),(IY$44-IY49-150                                                                             )&lt;=0),"Birth-" &amp;IY48,""),"")
&amp;IFERROR(IF(AND((IY$44-IY49-150-Sheep!$R$355                                           )&gt;(IY$44-IZ$44),(IY$44-IY49-150-Sheep!$R$355                                            )&lt;=0),"Wean-"&amp;IY48,""),"")
&amp;IFERROR(IF(AND((IY$44-IY49-150-Sheep!$R$356                                           )&gt;(IY$44-IZ$44),(IY$44-IY49-150-Sheep!$R$356                                            )&lt;=0),"Alt1-"   &amp;IY48,""),"")
&amp;IFERROR(IF(AND((IY$44-IY49-150-Sheep!$R$357                                           )&gt;(IY$44-IZ$44),(IY$44-IY49-150-Sheep!$R$357                                            )&lt;=0),"Alt2-"   &amp;IY48,""),"")</f>
        <v/>
      </c>
      <c r="IZ50" s="267" t="str">
        <f xml:space="preserve">                    IF(AND((IZ$44                                  -Sheep!$N$253                               )&gt;(IZ$44-JA$44),(IZ$44                                  -Sheep!$N$253                                )&lt;=0),"Born","")
&amp;                   IF(AND((IZ$44-Sheep!$R$355-Sheep!$N$253                                )&gt;(IZ$44-JA$44),(IZ$44-Sheep!$R$355-Sheep!$N$253                                )&lt;=0),"WeanStd","")
&amp;                   IF(AND((IZ$44-Sheep!$R$356-Sheep!$N$253                                )&gt;(IZ$44-JA$44),(IZ$44-Sheep!$R$356-Sheep!$N$253                                )&lt;=0),"WeanAlt1","")
&amp;                   IF(AND((IZ$44-Sheep!$R$357-Sheep!$N$253                                )&gt;(IZ$44-JA$44),(IZ$44-Sheep!$R$357-Sheep!$N$253                                )&lt;=0),"WeanAlt2","")
&amp;IFERROR(IF(AND((IZ$44-IZ49                                                                                     )&gt;(IZ$44-JA$44),(IZ$44-IZ49                                                                                     )&lt;=0),"Join-"    &amp;IZ48,""),"")
&amp;IFERROR(IF(AND((IZ$44-IZ49-INDEX(Sheep!$V$362:$V$369,IZ48,1))&gt;(IZ$44-JA$44),(IZ$44-IZ49-INDEX(Sheep!$V$362:$V$369,IZ48,1))&lt;=0),"Scan-"  &amp;IZ48,""),"")
&amp;IFERROR(IF(AND((IZ$44-IZ49-150                                                                            )&gt;(IZ$44-JA$44),(IZ$44-IZ49-150                                                                             )&lt;=0),"Birth-" &amp;IZ48,""),"")
&amp;IFERROR(IF(AND((IZ$44-IZ49-150-Sheep!$R$355                                           )&gt;(IZ$44-JA$44),(IZ$44-IZ49-150-Sheep!$R$355                                            )&lt;=0),"Wean-"&amp;IZ48,""),"")
&amp;IFERROR(IF(AND((IZ$44-IZ49-150-Sheep!$R$356                                           )&gt;(IZ$44-JA$44),(IZ$44-IZ49-150-Sheep!$R$356                                            )&lt;=0),"Alt1-"   &amp;IZ48,""),"")
&amp;IFERROR(IF(AND((IZ$44-IZ49-150-Sheep!$R$357                                           )&gt;(IZ$44-JA$44),(IZ$44-IZ49-150-Sheep!$R$357                                            )&lt;=0),"Alt2-"   &amp;IZ48,""),"")</f>
        <v/>
      </c>
      <c r="JA50" s="267" t="str">
        <f xml:space="preserve">                    IF(AND((JA$44                                  -Sheep!$N$253                               )&gt;(JA$44-JB$44),(JA$44                                  -Sheep!$N$253                                )&lt;=0),"Born","")
&amp;                   IF(AND((JA$44-Sheep!$R$355-Sheep!$N$253                                )&gt;(JA$44-JB$44),(JA$44-Sheep!$R$355-Sheep!$N$253                                )&lt;=0),"WeanStd","")
&amp;                   IF(AND((JA$44-Sheep!$R$356-Sheep!$N$253                                )&gt;(JA$44-JB$44),(JA$44-Sheep!$R$356-Sheep!$N$253                                )&lt;=0),"WeanAlt1","")
&amp;                   IF(AND((JA$44-Sheep!$R$357-Sheep!$N$253                                )&gt;(JA$44-JB$44),(JA$44-Sheep!$R$357-Sheep!$N$253                                )&lt;=0),"WeanAlt2","")
&amp;IFERROR(IF(AND((JA$44-JA49                                                                                     )&gt;(JA$44-JB$44),(JA$44-JA49                                                                                     )&lt;=0),"Join-"    &amp;JA48,""),"")
&amp;IFERROR(IF(AND((JA$44-JA49-INDEX(Sheep!$V$362:$V$369,JA48,1))&gt;(JA$44-JB$44),(JA$44-JA49-INDEX(Sheep!$V$362:$V$369,JA48,1))&lt;=0),"Scan-"  &amp;JA48,""),"")
&amp;IFERROR(IF(AND((JA$44-JA49-150                                                                            )&gt;(JA$44-JB$44),(JA$44-JA49-150                                                                             )&lt;=0),"Birth-" &amp;JA48,""),"")
&amp;IFERROR(IF(AND((JA$44-JA49-150-Sheep!$R$355                                           )&gt;(JA$44-JB$44),(JA$44-JA49-150-Sheep!$R$355                                            )&lt;=0),"Wean-"&amp;JA48,""),"")
&amp;IFERROR(IF(AND((JA$44-JA49-150-Sheep!$R$356                                           )&gt;(JA$44-JB$44),(JA$44-JA49-150-Sheep!$R$356                                            )&lt;=0),"Alt1-"   &amp;JA48,""),"")
&amp;IFERROR(IF(AND((JA$44-JA49-150-Sheep!$R$357                                           )&gt;(JA$44-JB$44),(JA$44-JA49-150-Sheep!$R$357                                            )&lt;=0),"Alt2-"   &amp;JA48,""),"")</f>
        <v/>
      </c>
      <c r="JB50" s="267" t="str">
        <f xml:space="preserve">                    IF(AND((JB$44                                  -Sheep!$N$253                               )&gt;(JB$44-JC$44),(JB$44                                  -Sheep!$N$253                                )&lt;=0),"Born","")
&amp;                   IF(AND((JB$44-Sheep!$R$355-Sheep!$N$253                                )&gt;(JB$44-JC$44),(JB$44-Sheep!$R$355-Sheep!$N$253                                )&lt;=0),"WeanStd","")
&amp;                   IF(AND((JB$44-Sheep!$R$356-Sheep!$N$253                                )&gt;(JB$44-JC$44),(JB$44-Sheep!$R$356-Sheep!$N$253                                )&lt;=0),"WeanAlt1","")
&amp;                   IF(AND((JB$44-Sheep!$R$357-Sheep!$N$253                                )&gt;(JB$44-JC$44),(JB$44-Sheep!$R$357-Sheep!$N$253                                )&lt;=0),"WeanAlt2","")
&amp;IFERROR(IF(AND((JB$44-JB49                                                                                     )&gt;(JB$44-JC$44),(JB$44-JB49                                                                                     )&lt;=0),"Join-"    &amp;JB48,""),"")
&amp;IFERROR(IF(AND((JB$44-JB49-INDEX(Sheep!$V$362:$V$369,JB48,1))&gt;(JB$44-JC$44),(JB$44-JB49-INDEX(Sheep!$V$362:$V$369,JB48,1))&lt;=0),"Scan-"  &amp;JB48,""),"")
&amp;IFERROR(IF(AND((JB$44-JB49-150                                                                            )&gt;(JB$44-JC$44),(JB$44-JB49-150                                                                             )&lt;=0),"Birth-" &amp;JB48,""),"")
&amp;IFERROR(IF(AND((JB$44-JB49-150-Sheep!$R$355                                           )&gt;(JB$44-JC$44),(JB$44-JB49-150-Sheep!$R$355                                            )&lt;=0),"Wean-"&amp;JB48,""),"")
&amp;IFERROR(IF(AND((JB$44-JB49-150-Sheep!$R$356                                           )&gt;(JB$44-JC$44),(JB$44-JB49-150-Sheep!$R$356                                            )&lt;=0),"Alt1-"   &amp;JB48,""),"")
&amp;IFERROR(IF(AND((JB$44-JB49-150-Sheep!$R$357                                           )&gt;(JB$44-JC$44),(JB$44-JB49-150-Sheep!$R$357                                            )&lt;=0),"Alt2-"   &amp;JB48,""),"")</f>
        <v>Alt2-4</v>
      </c>
      <c r="JC50" s="267" t="str">
        <f xml:space="preserve">                    IF(AND((JC$44                                  -Sheep!$N$253                               )&gt;(JC$44-JD$44),(JC$44                                  -Sheep!$N$253                                )&lt;=0),"Born","")
&amp;                   IF(AND((JC$44-Sheep!$R$355-Sheep!$N$253                                )&gt;(JC$44-JD$44),(JC$44-Sheep!$R$355-Sheep!$N$253                                )&lt;=0),"WeanStd","")
&amp;                   IF(AND((JC$44-Sheep!$R$356-Sheep!$N$253                                )&gt;(JC$44-JD$44),(JC$44-Sheep!$R$356-Sheep!$N$253                                )&lt;=0),"WeanAlt1","")
&amp;                   IF(AND((JC$44-Sheep!$R$357-Sheep!$N$253                                )&gt;(JC$44-JD$44),(JC$44-Sheep!$R$357-Sheep!$N$253                                )&lt;=0),"WeanAlt2","")
&amp;IFERROR(IF(AND((JC$44-JC49                                                                                     )&gt;(JC$44-JD$44),(JC$44-JC49                                                                                     )&lt;=0),"Join-"    &amp;JC48,""),"")
&amp;IFERROR(IF(AND((JC$44-JC49-INDEX(Sheep!$V$362:$V$369,JC48,1))&gt;(JC$44-JD$44),(JC$44-JC49-INDEX(Sheep!$V$362:$V$369,JC48,1))&lt;=0),"Scan-"  &amp;JC48,""),"")
&amp;IFERROR(IF(AND((JC$44-JC49-150                                                                            )&gt;(JC$44-JD$44),(JC$44-JC49-150                                                                             )&lt;=0),"Birth-" &amp;JC48,""),"")
&amp;IFERROR(IF(AND((JC$44-JC49-150-Sheep!$R$355                                           )&gt;(JC$44-JD$44),(JC$44-JC49-150-Sheep!$R$355                                            )&lt;=0),"Wean-"&amp;JC48,""),"")
&amp;IFERROR(IF(AND((JC$44-JC49-150-Sheep!$R$356                                           )&gt;(JC$44-JD$44),(JC$44-JC49-150-Sheep!$R$356                                            )&lt;=0),"Alt1-"   &amp;JC48,""),"")
&amp;IFERROR(IF(AND((JC$44-JC49-150-Sheep!$R$357                                           )&gt;(JC$44-JD$44),(JC$44-JC49-150-Sheep!$R$357                                            )&lt;=0),"Alt2-"   &amp;JC48,""),"")</f>
        <v/>
      </c>
      <c r="JD50" s="267" t="str">
        <f xml:space="preserve">                    IF(AND((JD$44                                  -Sheep!$N$253                               )&gt;(JD$44-JE$44),(JD$44                                  -Sheep!$N$253                                )&lt;=0),"Born","")
&amp;                   IF(AND((JD$44-Sheep!$R$355-Sheep!$N$253                                )&gt;(JD$44-JE$44),(JD$44-Sheep!$R$355-Sheep!$N$253                                )&lt;=0),"WeanStd","")
&amp;                   IF(AND((JD$44-Sheep!$R$356-Sheep!$N$253                                )&gt;(JD$44-JE$44),(JD$44-Sheep!$R$356-Sheep!$N$253                                )&lt;=0),"WeanAlt1","")
&amp;                   IF(AND((JD$44-Sheep!$R$357-Sheep!$N$253                                )&gt;(JD$44-JE$44),(JD$44-Sheep!$R$357-Sheep!$N$253                                )&lt;=0),"WeanAlt2","")
&amp;IFERROR(IF(AND((JD$44-JD49                                                                                     )&gt;(JD$44-JE$44),(JD$44-JD49                                                                                     )&lt;=0),"Join-"    &amp;JD48,""),"")
&amp;IFERROR(IF(AND((JD$44-JD49-INDEX(Sheep!$V$362:$V$369,JD48,1))&gt;(JD$44-JE$44),(JD$44-JD49-INDEX(Sheep!$V$362:$V$369,JD48,1))&lt;=0),"Scan-"  &amp;JD48,""),"")
&amp;IFERROR(IF(AND((JD$44-JD49-150                                                                            )&gt;(JD$44-JE$44),(JD$44-JD49-150                                                                             )&lt;=0),"Birth-" &amp;JD48,""),"")
&amp;IFERROR(IF(AND((JD$44-JD49-150-Sheep!$R$355                                           )&gt;(JD$44-JE$44),(JD$44-JD49-150-Sheep!$R$355                                            )&lt;=0),"Wean-"&amp;JD48,""),"")
&amp;IFERROR(IF(AND((JD$44-JD49-150-Sheep!$R$356                                           )&gt;(JD$44-JE$44),(JD$44-JD49-150-Sheep!$R$356                                            )&lt;=0),"Alt1-"   &amp;JD48,""),"")
&amp;IFERROR(IF(AND((JD$44-JD49-150-Sheep!$R$357                                           )&gt;(JD$44-JE$44),(JD$44-JD49-150-Sheep!$R$357                                            )&lt;=0),"Alt2-"   &amp;JD48,""),"")</f>
        <v/>
      </c>
      <c r="JE50" s="267" t="str">
        <f xml:space="preserve">                    IF(AND((JE$44                                  -Sheep!$N$253                               )&gt;(JE$44-JF$44),(JE$44                                  -Sheep!$N$253                                )&lt;=0),"Born","")
&amp;                   IF(AND((JE$44-Sheep!$R$355-Sheep!$N$253                                )&gt;(JE$44-JF$44),(JE$44-Sheep!$R$355-Sheep!$N$253                                )&lt;=0),"WeanStd","")
&amp;                   IF(AND((JE$44-Sheep!$R$356-Sheep!$N$253                                )&gt;(JE$44-JF$44),(JE$44-Sheep!$R$356-Sheep!$N$253                                )&lt;=0),"WeanAlt1","")
&amp;                   IF(AND((JE$44-Sheep!$R$357-Sheep!$N$253                                )&gt;(JE$44-JF$44),(JE$44-Sheep!$R$357-Sheep!$N$253                                )&lt;=0),"WeanAlt2","")
&amp;IFERROR(IF(AND((JE$44-JE49                                                                                     )&gt;(JE$44-JF$44),(JE$44-JE49                                                                                     )&lt;=0),"Join-"    &amp;JE48,""),"")
&amp;IFERROR(IF(AND((JE$44-JE49-INDEX(Sheep!$V$362:$V$369,JE48,1))&gt;(JE$44-JF$44),(JE$44-JE49-INDEX(Sheep!$V$362:$V$369,JE48,1))&lt;=0),"Scan-"  &amp;JE48,""),"")
&amp;IFERROR(IF(AND((JE$44-JE49-150                                                                            )&gt;(JE$44-JF$44),(JE$44-JE49-150                                                                             )&lt;=0),"Birth-" &amp;JE48,""),"")
&amp;IFERROR(IF(AND((JE$44-JE49-150-Sheep!$R$355                                           )&gt;(JE$44-JF$44),(JE$44-JE49-150-Sheep!$R$355                                            )&lt;=0),"Wean-"&amp;JE48,""),"")
&amp;IFERROR(IF(AND((JE$44-JE49-150-Sheep!$R$356                                           )&gt;(JE$44-JF$44),(JE$44-JE49-150-Sheep!$R$356                                            )&lt;=0),"Alt1-"   &amp;JE48,""),"")
&amp;IFERROR(IF(AND((JE$44-JE49-150-Sheep!$R$357                                           )&gt;(JE$44-JF$44),(JE$44-JE49-150-Sheep!$R$357                                            )&lt;=0),"Alt2-"   &amp;JE48,""),"")</f>
        <v/>
      </c>
      <c r="JF50" s="267" t="str">
        <f xml:space="preserve">                    IF(AND((JF$44                                  -Sheep!$N$253                               )&gt;(JF$44-JG$44),(JF$44                                  -Sheep!$N$253                                )&lt;=0),"Born","")
&amp;                   IF(AND((JF$44-Sheep!$R$355-Sheep!$N$253                                )&gt;(JF$44-JG$44),(JF$44-Sheep!$R$355-Sheep!$N$253                                )&lt;=0),"WeanStd","")
&amp;                   IF(AND((JF$44-Sheep!$R$356-Sheep!$N$253                                )&gt;(JF$44-JG$44),(JF$44-Sheep!$R$356-Sheep!$N$253                                )&lt;=0),"WeanAlt1","")
&amp;                   IF(AND((JF$44-Sheep!$R$357-Sheep!$N$253                                )&gt;(JF$44-JG$44),(JF$44-Sheep!$R$357-Sheep!$N$253                                )&lt;=0),"WeanAlt2","")
&amp;IFERROR(IF(AND((JF$44-JF49                                                                                     )&gt;(JF$44-JG$44),(JF$44-JF49                                                                                     )&lt;=0),"Join-"    &amp;JF48,""),"")
&amp;IFERROR(IF(AND((JF$44-JF49-INDEX(Sheep!$V$362:$V$369,JF48,1))&gt;(JF$44-JG$44),(JF$44-JF49-INDEX(Sheep!$V$362:$V$369,JF48,1))&lt;=0),"Scan-"  &amp;JF48,""),"")
&amp;IFERROR(IF(AND((JF$44-JF49-150                                                                            )&gt;(JF$44-JG$44),(JF$44-JF49-150                                                                             )&lt;=0),"Birth-" &amp;JF48,""),"")
&amp;IFERROR(IF(AND((JF$44-JF49-150-Sheep!$R$355                                           )&gt;(JF$44-JG$44),(JF$44-JF49-150-Sheep!$R$355                                            )&lt;=0),"Wean-"&amp;JF48,""),"")
&amp;IFERROR(IF(AND((JF$44-JF49-150-Sheep!$R$356                                           )&gt;(JF$44-JG$44),(JF$44-JF49-150-Sheep!$R$356                                            )&lt;=0),"Alt1-"   &amp;JF48,""),"")
&amp;IFERROR(IF(AND((JF$44-JF49-150-Sheep!$R$357                                           )&gt;(JF$44-JG$44),(JF$44-JF49-150-Sheep!$R$357                                            )&lt;=0),"Alt2-"   &amp;JF48,""),"")</f>
        <v/>
      </c>
      <c r="JG50" s="267" t="str">
        <f xml:space="preserve">                    IF(AND((JG$44                                  -Sheep!$N$253                               )&gt;(JG$44-JH$44),(JG$44                                  -Sheep!$N$253                                )&lt;=0),"Born","")
&amp;                   IF(AND((JG$44-Sheep!$R$355-Sheep!$N$253                                )&gt;(JG$44-JH$44),(JG$44-Sheep!$R$355-Sheep!$N$253                                )&lt;=0),"WeanStd","")
&amp;                   IF(AND((JG$44-Sheep!$R$356-Sheep!$N$253                                )&gt;(JG$44-JH$44),(JG$44-Sheep!$R$356-Sheep!$N$253                                )&lt;=0),"WeanAlt1","")
&amp;                   IF(AND((JG$44-Sheep!$R$357-Sheep!$N$253                                )&gt;(JG$44-JH$44),(JG$44-Sheep!$R$357-Sheep!$N$253                                )&lt;=0),"WeanAlt2","")
&amp;IFERROR(IF(AND((JG$44-JG49                                                                                     )&gt;(JG$44-JH$44),(JG$44-JG49                                                                                     )&lt;=0),"Join-"    &amp;JG48,""),"")
&amp;IFERROR(IF(AND((JG$44-JG49-INDEX(Sheep!$V$362:$V$369,JG48,1))&gt;(JG$44-JH$44),(JG$44-JG49-INDEX(Sheep!$V$362:$V$369,JG48,1))&lt;=0),"Scan-"  &amp;JG48,""),"")
&amp;IFERROR(IF(AND((JG$44-JG49-150                                                                            )&gt;(JG$44-JH$44),(JG$44-JG49-150                                                                             )&lt;=0),"Birth-" &amp;JG48,""),"")
&amp;IFERROR(IF(AND((JG$44-JG49-150-Sheep!$R$355                                           )&gt;(JG$44-JH$44),(JG$44-JG49-150-Sheep!$R$355                                            )&lt;=0),"Wean-"&amp;JG48,""),"")
&amp;IFERROR(IF(AND((JG$44-JG49-150-Sheep!$R$356                                           )&gt;(JG$44-JH$44),(JG$44-JG49-150-Sheep!$R$356                                            )&lt;=0),"Alt1-"   &amp;JG48,""),"")
&amp;IFERROR(IF(AND((JG$44-JG49-150-Sheep!$R$357                                           )&gt;(JG$44-JH$44),(JG$44-JG49-150-Sheep!$R$357                                            )&lt;=0),"Alt2-"   &amp;JG48,""),"")</f>
        <v/>
      </c>
      <c r="JH50" s="267" t="str">
        <f xml:space="preserve">                    IF(AND((JH$44                                  -Sheep!$N$253                               )&gt;(JH$44-JI$44),(JH$44                                  -Sheep!$N$253                                )&lt;=0),"Born","")
&amp;                   IF(AND((JH$44-Sheep!$R$355-Sheep!$N$253                                )&gt;(JH$44-JI$44),(JH$44-Sheep!$R$355-Sheep!$N$253                                )&lt;=0),"WeanStd","")
&amp;                   IF(AND((JH$44-Sheep!$R$356-Sheep!$N$253                                )&gt;(JH$44-JI$44),(JH$44-Sheep!$R$356-Sheep!$N$253                                )&lt;=0),"WeanAlt1","")
&amp;                   IF(AND((JH$44-Sheep!$R$357-Sheep!$N$253                                )&gt;(JH$44-JI$44),(JH$44-Sheep!$R$357-Sheep!$N$253                                )&lt;=0),"WeanAlt2","")
&amp;IFERROR(IF(AND((JH$44-JH49                                                                                     )&gt;(JH$44-JI$44),(JH$44-JH49                                                                                     )&lt;=0),"Join-"    &amp;JH48,""),"")
&amp;IFERROR(IF(AND((JH$44-JH49-INDEX(Sheep!$V$362:$V$369,JH48,1))&gt;(JH$44-JI$44),(JH$44-JH49-INDEX(Sheep!$V$362:$V$369,JH48,1))&lt;=0),"Scan-"  &amp;JH48,""),"")
&amp;IFERROR(IF(AND((JH$44-JH49-150                                                                            )&gt;(JH$44-JI$44),(JH$44-JH49-150                                                                             )&lt;=0),"Birth-" &amp;JH48,""),"")
&amp;IFERROR(IF(AND((JH$44-JH49-150-Sheep!$R$355                                           )&gt;(JH$44-JI$44),(JH$44-JH49-150-Sheep!$R$355                                            )&lt;=0),"Wean-"&amp;JH48,""),"")
&amp;IFERROR(IF(AND((JH$44-JH49-150-Sheep!$R$356                                           )&gt;(JH$44-JI$44),(JH$44-JH49-150-Sheep!$R$356                                            )&lt;=0),"Alt1-"   &amp;JH48,""),"")
&amp;IFERROR(IF(AND((JH$44-JH49-150-Sheep!$R$357                                           )&gt;(JH$44-JI$44),(JH$44-JH49-150-Sheep!$R$357                                            )&lt;=0),"Alt2-"   &amp;JH48,""),"")</f>
        <v/>
      </c>
      <c r="JI50" s="267" t="str">
        <f xml:space="preserve">                    IF(AND((JI$44                                  -Sheep!$N$253                               )&gt;(JI$44-JJ$44),(JI$44                                  -Sheep!$N$253                                )&lt;=0),"Born","")
&amp;                   IF(AND((JI$44-Sheep!$R$355-Sheep!$N$253                                )&gt;(JI$44-JJ$44),(JI$44-Sheep!$R$355-Sheep!$N$253                                )&lt;=0),"WeanStd","")
&amp;                   IF(AND((JI$44-Sheep!$R$356-Sheep!$N$253                                )&gt;(JI$44-JJ$44),(JI$44-Sheep!$R$356-Sheep!$N$253                                )&lt;=0),"WeanAlt1","")
&amp;                   IF(AND((JI$44-Sheep!$R$357-Sheep!$N$253                                )&gt;(JI$44-JJ$44),(JI$44-Sheep!$R$357-Sheep!$N$253                                )&lt;=0),"WeanAlt2","")
&amp;IFERROR(IF(AND((JI$44-JI49                                                                                     )&gt;(JI$44-JJ$44),(JI$44-JI49                                                                                     )&lt;=0),"Join-"    &amp;JI48,""),"")
&amp;IFERROR(IF(AND((JI$44-JI49-INDEX(Sheep!$V$362:$V$369,JI48,1))&gt;(JI$44-JJ$44),(JI$44-JI49-INDEX(Sheep!$V$362:$V$369,JI48,1))&lt;=0),"Scan-"  &amp;JI48,""),"")
&amp;IFERROR(IF(AND((JI$44-JI49-150                                                                            )&gt;(JI$44-JJ$44),(JI$44-JI49-150                                                                             )&lt;=0),"Birth-" &amp;JI48,""),"")
&amp;IFERROR(IF(AND((JI$44-JI49-150-Sheep!$R$355                                           )&gt;(JI$44-JJ$44),(JI$44-JI49-150-Sheep!$R$355                                            )&lt;=0),"Wean-"&amp;JI48,""),"")
&amp;IFERROR(IF(AND((JI$44-JI49-150-Sheep!$R$356                                           )&gt;(JI$44-JJ$44),(JI$44-JI49-150-Sheep!$R$356                                            )&lt;=0),"Alt1-"   &amp;JI48,""),"")
&amp;IFERROR(IF(AND((JI$44-JI49-150-Sheep!$R$357                                           )&gt;(JI$44-JJ$44),(JI$44-JI49-150-Sheep!$R$357                                            )&lt;=0),"Alt2-"   &amp;JI48,""),"")</f>
        <v/>
      </c>
      <c r="JJ50" s="267" t="str">
        <f xml:space="preserve">                    IF(AND((JJ$44                                  -Sheep!$N$253                               )&gt;(JJ$44-JK$44),(JJ$44                                  -Sheep!$N$253                                )&lt;=0),"Born","")
&amp;                   IF(AND((JJ$44-Sheep!$R$355-Sheep!$N$253                                )&gt;(JJ$44-JK$44),(JJ$44-Sheep!$R$355-Sheep!$N$253                                )&lt;=0),"WeanStd","")
&amp;                   IF(AND((JJ$44-Sheep!$R$356-Sheep!$N$253                                )&gt;(JJ$44-JK$44),(JJ$44-Sheep!$R$356-Sheep!$N$253                                )&lt;=0),"WeanAlt1","")
&amp;                   IF(AND((JJ$44-Sheep!$R$357-Sheep!$N$253                                )&gt;(JJ$44-JK$44),(JJ$44-Sheep!$R$357-Sheep!$N$253                                )&lt;=0),"WeanAlt2","")
&amp;IFERROR(IF(AND((JJ$44-JJ49                                                                                     )&gt;(JJ$44-JK$44),(JJ$44-JJ49                                                                                     )&lt;=0),"Join-"    &amp;JJ48,""),"")
&amp;IFERROR(IF(AND((JJ$44-JJ49-INDEX(Sheep!$V$362:$V$369,JJ48,1))&gt;(JJ$44-JK$44),(JJ$44-JJ49-INDEX(Sheep!$V$362:$V$369,JJ48,1))&lt;=0),"Scan-"  &amp;JJ48,""),"")
&amp;IFERROR(IF(AND((JJ$44-JJ49-150                                                                            )&gt;(JJ$44-JK$44),(JJ$44-JJ49-150                                                                             )&lt;=0),"Birth-" &amp;JJ48,""),"")
&amp;IFERROR(IF(AND((JJ$44-JJ49-150-Sheep!$R$355                                           )&gt;(JJ$44-JK$44),(JJ$44-JJ49-150-Sheep!$R$355                                            )&lt;=0),"Wean-"&amp;JJ48,""),"")
&amp;IFERROR(IF(AND((JJ$44-JJ49-150-Sheep!$R$356                                           )&gt;(JJ$44-JK$44),(JJ$44-JJ49-150-Sheep!$R$356                                            )&lt;=0),"Alt1-"   &amp;JJ48,""),"")
&amp;IFERROR(IF(AND((JJ$44-JJ49-150-Sheep!$R$357                                           )&gt;(JJ$44-JK$44),(JJ$44-JJ49-150-Sheep!$R$357                                            )&lt;=0),"Alt2-"   &amp;JJ48,""),"")</f>
        <v/>
      </c>
      <c r="JK50" s="267" t="str">
        <f xml:space="preserve">                    IF(AND((JK$44                                  -Sheep!$N$253                               )&gt;(JK$44-JL$44),(JK$44                                  -Sheep!$N$253                                )&lt;=0),"Born","")
&amp;                   IF(AND((JK$44-Sheep!$R$355-Sheep!$N$253                                )&gt;(JK$44-JL$44),(JK$44-Sheep!$R$355-Sheep!$N$253                                )&lt;=0),"WeanStd","")
&amp;                   IF(AND((JK$44-Sheep!$R$356-Sheep!$N$253                                )&gt;(JK$44-JL$44),(JK$44-Sheep!$R$356-Sheep!$N$253                                )&lt;=0),"WeanAlt1","")
&amp;                   IF(AND((JK$44-Sheep!$R$357-Sheep!$N$253                                )&gt;(JK$44-JL$44),(JK$44-Sheep!$R$357-Sheep!$N$253                                )&lt;=0),"WeanAlt2","")
&amp;IFERROR(IF(AND((JK$44-JK49                                                                                     )&gt;(JK$44-JL$44),(JK$44-JK49                                                                                     )&lt;=0),"Join-"    &amp;JK48,""),"")
&amp;IFERROR(IF(AND((JK$44-JK49-INDEX(Sheep!$V$362:$V$369,JK48,1))&gt;(JK$44-JL$44),(JK$44-JK49-INDEX(Sheep!$V$362:$V$369,JK48,1))&lt;=0),"Scan-"  &amp;JK48,""),"")
&amp;IFERROR(IF(AND((JK$44-JK49-150                                                                            )&gt;(JK$44-JL$44),(JK$44-JK49-150                                                                             )&lt;=0),"Birth-" &amp;JK48,""),"")
&amp;IFERROR(IF(AND((JK$44-JK49-150-Sheep!$R$355                                           )&gt;(JK$44-JL$44),(JK$44-JK49-150-Sheep!$R$355                                            )&lt;=0),"Wean-"&amp;JK48,""),"")
&amp;IFERROR(IF(AND((JK$44-JK49-150-Sheep!$R$356                                           )&gt;(JK$44-JL$44),(JK$44-JK49-150-Sheep!$R$356                                            )&lt;=0),"Alt1-"   &amp;JK48,""),"")
&amp;IFERROR(IF(AND((JK$44-JK49-150-Sheep!$R$357                                           )&gt;(JK$44-JL$44),(JK$44-JK49-150-Sheep!$R$357                                            )&lt;=0),"Alt2-"   &amp;JK48,""),"")</f>
        <v>Join-5</v>
      </c>
      <c r="JL50" s="267" t="str">
        <f xml:space="preserve">                    IF(AND((JL$44                                  -Sheep!$N$253                               )&gt;(JL$44-JM$44),(JL$44                                  -Sheep!$N$253                                )&lt;=0),"Born","")
&amp;                   IF(AND((JL$44-Sheep!$R$355-Sheep!$N$253                                )&gt;(JL$44-JM$44),(JL$44-Sheep!$R$355-Sheep!$N$253                                )&lt;=0),"WeanStd","")
&amp;                   IF(AND((JL$44-Sheep!$R$356-Sheep!$N$253                                )&gt;(JL$44-JM$44),(JL$44-Sheep!$R$356-Sheep!$N$253                                )&lt;=0),"WeanAlt1","")
&amp;                   IF(AND((JL$44-Sheep!$R$357-Sheep!$N$253                                )&gt;(JL$44-JM$44),(JL$44-Sheep!$R$357-Sheep!$N$253                                )&lt;=0),"WeanAlt2","")
&amp;IFERROR(IF(AND((JL$44-JL49                                                                                     )&gt;(JL$44-JM$44),(JL$44-JL49                                                                                     )&lt;=0),"Join-"    &amp;JL48,""),"")
&amp;IFERROR(IF(AND((JL$44-JL49-INDEX(Sheep!$V$362:$V$369,JL48,1))&gt;(JL$44-JM$44),(JL$44-JL49-INDEX(Sheep!$V$362:$V$369,JL48,1))&lt;=0),"Scan-"  &amp;JL48,""),"")
&amp;IFERROR(IF(AND((JL$44-JL49-150                                                                            )&gt;(JL$44-JM$44),(JL$44-JL49-150                                                                             )&lt;=0),"Birth-" &amp;JL48,""),"")
&amp;IFERROR(IF(AND((JL$44-JL49-150-Sheep!$R$355                                           )&gt;(JL$44-JM$44),(JL$44-JL49-150-Sheep!$R$355                                            )&lt;=0),"Wean-"&amp;JL48,""),"")
&amp;IFERROR(IF(AND((JL$44-JL49-150-Sheep!$R$356                                           )&gt;(JL$44-JM$44),(JL$44-JL49-150-Sheep!$R$356                                            )&lt;=0),"Alt1-"   &amp;JL48,""),"")
&amp;IFERROR(IF(AND((JL$44-JL49-150-Sheep!$R$357                                           )&gt;(JL$44-JM$44),(JL$44-JL49-150-Sheep!$R$357                                            )&lt;=0),"Alt2-"   &amp;JL48,""),"")</f>
        <v/>
      </c>
      <c r="JM50" s="267" t="str">
        <f xml:space="preserve">                    IF(AND((JM$44                                  -Sheep!$N$253                               )&gt;(JM$44-JN$44),(JM$44                                  -Sheep!$N$253                                )&lt;=0),"Born","")
&amp;                   IF(AND((JM$44-Sheep!$R$355-Sheep!$N$253                                )&gt;(JM$44-JN$44),(JM$44-Sheep!$R$355-Sheep!$N$253                                )&lt;=0),"WeanStd","")
&amp;                   IF(AND((JM$44-Sheep!$R$356-Sheep!$N$253                                )&gt;(JM$44-JN$44),(JM$44-Sheep!$R$356-Sheep!$N$253                                )&lt;=0),"WeanAlt1","")
&amp;                   IF(AND((JM$44-Sheep!$R$357-Sheep!$N$253                                )&gt;(JM$44-JN$44),(JM$44-Sheep!$R$357-Sheep!$N$253                                )&lt;=0),"WeanAlt2","")
&amp;IFERROR(IF(AND((JM$44-JM49                                                                                     )&gt;(JM$44-JN$44),(JM$44-JM49                                                                                     )&lt;=0),"Join-"    &amp;JM48,""),"")
&amp;IFERROR(IF(AND((JM$44-JM49-INDEX(Sheep!$V$362:$V$369,JM48,1))&gt;(JM$44-JN$44),(JM$44-JM49-INDEX(Sheep!$V$362:$V$369,JM48,1))&lt;=0),"Scan-"  &amp;JM48,""),"")
&amp;IFERROR(IF(AND((JM$44-JM49-150                                                                            )&gt;(JM$44-JN$44),(JM$44-JM49-150                                                                             )&lt;=0),"Birth-" &amp;JM48,""),"")
&amp;IFERROR(IF(AND((JM$44-JM49-150-Sheep!$R$355                                           )&gt;(JM$44-JN$44),(JM$44-JM49-150-Sheep!$R$355                                            )&lt;=0),"Wean-"&amp;JM48,""),"")
&amp;IFERROR(IF(AND((JM$44-JM49-150-Sheep!$R$356                                           )&gt;(JM$44-JN$44),(JM$44-JM49-150-Sheep!$R$356                                            )&lt;=0),"Alt1-"   &amp;JM48,""),"")
&amp;IFERROR(IF(AND((JM$44-JM49-150-Sheep!$R$357                                           )&gt;(JM$44-JN$44),(JM$44-JM49-150-Sheep!$R$357                                            )&lt;=0),"Alt2-"   &amp;JM48,""),"")</f>
        <v/>
      </c>
      <c r="JN50" s="267" t="str">
        <f xml:space="preserve">                    IF(AND((JN$44                                  -Sheep!$N$253                               )&gt;(JN$44-JO$44),(JN$44                                  -Sheep!$N$253                                )&lt;=0),"Born","")
&amp;                   IF(AND((JN$44-Sheep!$R$355-Sheep!$N$253                                )&gt;(JN$44-JO$44),(JN$44-Sheep!$R$355-Sheep!$N$253                                )&lt;=0),"WeanStd","")
&amp;                   IF(AND((JN$44-Sheep!$R$356-Sheep!$N$253                                )&gt;(JN$44-JO$44),(JN$44-Sheep!$R$356-Sheep!$N$253                                )&lt;=0),"WeanAlt1","")
&amp;                   IF(AND((JN$44-Sheep!$R$357-Sheep!$N$253                                )&gt;(JN$44-JO$44),(JN$44-Sheep!$R$357-Sheep!$N$253                                )&lt;=0),"WeanAlt2","")
&amp;IFERROR(IF(AND((JN$44-JN49                                                                                     )&gt;(JN$44-JO$44),(JN$44-JN49                                                                                     )&lt;=0),"Join-"    &amp;JN48,""),"")
&amp;IFERROR(IF(AND((JN$44-JN49-INDEX(Sheep!$V$362:$V$369,JN48,1))&gt;(JN$44-JO$44),(JN$44-JN49-INDEX(Sheep!$V$362:$V$369,JN48,1))&lt;=0),"Scan-"  &amp;JN48,""),"")
&amp;IFERROR(IF(AND((JN$44-JN49-150                                                                            )&gt;(JN$44-JO$44),(JN$44-JN49-150                                                                             )&lt;=0),"Birth-" &amp;JN48,""),"")
&amp;IFERROR(IF(AND((JN$44-JN49-150-Sheep!$R$355                                           )&gt;(JN$44-JO$44),(JN$44-JN49-150-Sheep!$R$355                                            )&lt;=0),"Wean-"&amp;JN48,""),"")
&amp;IFERROR(IF(AND((JN$44-JN49-150-Sheep!$R$356                                           )&gt;(JN$44-JO$44),(JN$44-JN49-150-Sheep!$R$356                                            )&lt;=0),"Alt1-"   &amp;JN48,""),"")
&amp;IFERROR(IF(AND((JN$44-JN49-150-Sheep!$R$357                                           )&gt;(JN$44-JO$44),(JN$44-JN49-150-Sheep!$R$357                                            )&lt;=0),"Alt2-"   &amp;JN48,""),"")</f>
        <v/>
      </c>
      <c r="JO50" s="267" t="str">
        <f xml:space="preserve">                    IF(AND((JO$44                                  -Sheep!$N$253                               )&gt;(JO$44-JP$44),(JO$44                                  -Sheep!$N$253                                )&lt;=0),"Born","")
&amp;                   IF(AND((JO$44-Sheep!$R$355-Sheep!$N$253                                )&gt;(JO$44-JP$44),(JO$44-Sheep!$R$355-Sheep!$N$253                                )&lt;=0),"WeanStd","")
&amp;                   IF(AND((JO$44-Sheep!$R$356-Sheep!$N$253                                )&gt;(JO$44-JP$44),(JO$44-Sheep!$R$356-Sheep!$N$253                                )&lt;=0),"WeanAlt1","")
&amp;                   IF(AND((JO$44-Sheep!$R$357-Sheep!$N$253                                )&gt;(JO$44-JP$44),(JO$44-Sheep!$R$357-Sheep!$N$253                                )&lt;=0),"WeanAlt2","")
&amp;IFERROR(IF(AND((JO$44-JO49                                                                                     )&gt;(JO$44-JP$44),(JO$44-JO49                                                                                     )&lt;=0),"Join-"    &amp;JO48,""),"")
&amp;IFERROR(IF(AND((JO$44-JO49-INDEX(Sheep!$V$362:$V$369,JO48,1))&gt;(JO$44-JP$44),(JO$44-JO49-INDEX(Sheep!$V$362:$V$369,JO48,1))&lt;=0),"Scan-"  &amp;JO48,""),"")
&amp;IFERROR(IF(AND((JO$44-JO49-150                                                                            )&gt;(JO$44-JP$44),(JO$44-JO49-150                                                                             )&lt;=0),"Birth-" &amp;JO48,""),"")
&amp;IFERROR(IF(AND((JO$44-JO49-150-Sheep!$R$355                                           )&gt;(JO$44-JP$44),(JO$44-JO49-150-Sheep!$R$355                                            )&lt;=0),"Wean-"&amp;JO48,""),"")
&amp;IFERROR(IF(AND((JO$44-JO49-150-Sheep!$R$356                                           )&gt;(JO$44-JP$44),(JO$44-JO49-150-Sheep!$R$356                                            )&lt;=0),"Alt1-"   &amp;JO48,""),"")
&amp;IFERROR(IF(AND((JO$44-JO49-150-Sheep!$R$357                                           )&gt;(JO$44-JP$44),(JO$44-JO49-150-Sheep!$R$357                                            )&lt;=0),"Alt2-"   &amp;JO48,""),"")</f>
        <v/>
      </c>
      <c r="JP50" s="267" t="str">
        <f xml:space="preserve">                    IF(AND((JP$44                                  -Sheep!$N$253                               )&gt;(JP$44-JQ$44),(JP$44                                  -Sheep!$N$253                                )&lt;=0),"Born","")
&amp;                   IF(AND((JP$44-Sheep!$R$355-Sheep!$N$253                                )&gt;(JP$44-JQ$44),(JP$44-Sheep!$R$355-Sheep!$N$253                                )&lt;=0),"WeanStd","")
&amp;                   IF(AND((JP$44-Sheep!$R$356-Sheep!$N$253                                )&gt;(JP$44-JQ$44),(JP$44-Sheep!$R$356-Sheep!$N$253                                )&lt;=0),"WeanAlt1","")
&amp;                   IF(AND((JP$44-Sheep!$R$357-Sheep!$N$253                                )&gt;(JP$44-JQ$44),(JP$44-Sheep!$R$357-Sheep!$N$253                                )&lt;=0),"WeanAlt2","")
&amp;IFERROR(IF(AND((JP$44-JP49                                                                                     )&gt;(JP$44-JQ$44),(JP$44-JP49                                                                                     )&lt;=0),"Join-"    &amp;JP48,""),"")
&amp;IFERROR(IF(AND((JP$44-JP49-INDEX(Sheep!$V$362:$V$369,JP48,1))&gt;(JP$44-JQ$44),(JP$44-JP49-INDEX(Sheep!$V$362:$V$369,JP48,1))&lt;=0),"Scan-"  &amp;JP48,""),"")
&amp;IFERROR(IF(AND((JP$44-JP49-150                                                                            )&gt;(JP$44-JQ$44),(JP$44-JP49-150                                                                             )&lt;=0),"Birth-" &amp;JP48,""),"")
&amp;IFERROR(IF(AND((JP$44-JP49-150-Sheep!$R$355                                           )&gt;(JP$44-JQ$44),(JP$44-JP49-150-Sheep!$R$355                                            )&lt;=0),"Wean-"&amp;JP48,""),"")
&amp;IFERROR(IF(AND((JP$44-JP49-150-Sheep!$R$356                                           )&gt;(JP$44-JQ$44),(JP$44-JP49-150-Sheep!$R$356                                            )&lt;=0),"Alt1-"   &amp;JP48,""),"")
&amp;IFERROR(IF(AND((JP$44-JP49-150-Sheep!$R$357                                           )&gt;(JP$44-JQ$44),(JP$44-JP49-150-Sheep!$R$357                                            )&lt;=0),"Alt2-"   &amp;JP48,""),"")</f>
        <v/>
      </c>
      <c r="JQ50" s="267" t="str">
        <f xml:space="preserve">                    IF(AND((JQ$44                                  -Sheep!$N$253                               )&gt;(JQ$44-JR$44),(JQ$44                                  -Sheep!$N$253                                )&lt;=0),"Born","")
&amp;                   IF(AND((JQ$44-Sheep!$R$355-Sheep!$N$253                                )&gt;(JQ$44-JR$44),(JQ$44-Sheep!$R$355-Sheep!$N$253                                )&lt;=0),"WeanStd","")
&amp;                   IF(AND((JQ$44-Sheep!$R$356-Sheep!$N$253                                )&gt;(JQ$44-JR$44),(JQ$44-Sheep!$R$356-Sheep!$N$253                                )&lt;=0),"WeanAlt1","")
&amp;                   IF(AND((JQ$44-Sheep!$R$357-Sheep!$N$253                                )&gt;(JQ$44-JR$44),(JQ$44-Sheep!$R$357-Sheep!$N$253                                )&lt;=0),"WeanAlt2","")
&amp;IFERROR(IF(AND((JQ$44-JQ49                                                                                     )&gt;(JQ$44-JR$44),(JQ$44-JQ49                                                                                     )&lt;=0),"Join-"    &amp;JQ48,""),"")
&amp;IFERROR(IF(AND((JQ$44-JQ49-INDEX(Sheep!$V$362:$V$369,JQ48,1))&gt;(JQ$44-JR$44),(JQ$44-JQ49-INDEX(Sheep!$V$362:$V$369,JQ48,1))&lt;=0),"Scan-"  &amp;JQ48,""),"")
&amp;IFERROR(IF(AND((JQ$44-JQ49-150                                                                            )&gt;(JQ$44-JR$44),(JQ$44-JQ49-150                                                                             )&lt;=0),"Birth-" &amp;JQ48,""),"")
&amp;IFERROR(IF(AND((JQ$44-JQ49-150-Sheep!$R$355                                           )&gt;(JQ$44-JR$44),(JQ$44-JQ49-150-Sheep!$R$355                                            )&lt;=0),"Wean-"&amp;JQ48,""),"")
&amp;IFERROR(IF(AND((JQ$44-JQ49-150-Sheep!$R$356                                           )&gt;(JQ$44-JR$44),(JQ$44-JQ49-150-Sheep!$R$356                                            )&lt;=0),"Alt1-"   &amp;JQ48,""),"")
&amp;IFERROR(IF(AND((JQ$44-JQ49-150-Sheep!$R$357                                           )&gt;(JQ$44-JR$44),(JQ$44-JQ49-150-Sheep!$R$357                                            )&lt;=0),"Alt2-"   &amp;JQ48,""),"")</f>
        <v/>
      </c>
      <c r="JR50" s="267" t="str">
        <f xml:space="preserve">                    IF(AND((JR$44                                  -Sheep!$N$253                               )&gt;(JR$44-JS$44),(JR$44                                  -Sheep!$N$253                                )&lt;=0),"Born","")
&amp;                   IF(AND((JR$44-Sheep!$R$355-Sheep!$N$253                                )&gt;(JR$44-JS$44),(JR$44-Sheep!$R$355-Sheep!$N$253                                )&lt;=0),"WeanStd","")
&amp;                   IF(AND((JR$44-Sheep!$R$356-Sheep!$N$253                                )&gt;(JR$44-JS$44),(JR$44-Sheep!$R$356-Sheep!$N$253                                )&lt;=0),"WeanAlt1","")
&amp;                   IF(AND((JR$44-Sheep!$R$357-Sheep!$N$253                                )&gt;(JR$44-JS$44),(JR$44-Sheep!$R$357-Sheep!$N$253                                )&lt;=0),"WeanAlt2","")
&amp;IFERROR(IF(AND((JR$44-JR49                                                                                     )&gt;(JR$44-JS$44),(JR$44-JR49                                                                                     )&lt;=0),"Join-"    &amp;JR48,""),"")
&amp;IFERROR(IF(AND((JR$44-JR49-INDEX(Sheep!$V$362:$V$369,JR48,1))&gt;(JR$44-JS$44),(JR$44-JR49-INDEX(Sheep!$V$362:$V$369,JR48,1))&lt;=0),"Scan-"  &amp;JR48,""),"")
&amp;IFERROR(IF(AND((JR$44-JR49-150                                                                            )&gt;(JR$44-JS$44),(JR$44-JR49-150                                                                             )&lt;=0),"Birth-" &amp;JR48,""),"")
&amp;IFERROR(IF(AND((JR$44-JR49-150-Sheep!$R$355                                           )&gt;(JR$44-JS$44),(JR$44-JR49-150-Sheep!$R$355                                            )&lt;=0),"Wean-"&amp;JR48,""),"")
&amp;IFERROR(IF(AND((JR$44-JR49-150-Sheep!$R$356                                           )&gt;(JR$44-JS$44),(JR$44-JR49-150-Sheep!$R$356                                            )&lt;=0),"Alt1-"   &amp;JR48,""),"")
&amp;IFERROR(IF(AND((JR$44-JR49-150-Sheep!$R$357                                           )&gt;(JR$44-JS$44),(JR$44-JR49-150-Sheep!$R$357                                            )&lt;=0),"Alt2-"   &amp;JR48,""),"")</f>
        <v/>
      </c>
      <c r="JS50" s="267" t="str">
        <f xml:space="preserve">                    IF(AND((JS$44                                  -Sheep!$N$253                               )&gt;(JS$44-JT$44),(JS$44                                  -Sheep!$N$253                                )&lt;=0),"Born","")
&amp;                   IF(AND((JS$44-Sheep!$R$355-Sheep!$N$253                                )&gt;(JS$44-JT$44),(JS$44-Sheep!$R$355-Sheep!$N$253                                )&lt;=0),"WeanStd","")
&amp;                   IF(AND((JS$44-Sheep!$R$356-Sheep!$N$253                                )&gt;(JS$44-JT$44),(JS$44-Sheep!$R$356-Sheep!$N$253                                )&lt;=0),"WeanAlt1","")
&amp;                   IF(AND((JS$44-Sheep!$R$357-Sheep!$N$253                                )&gt;(JS$44-JT$44),(JS$44-Sheep!$R$357-Sheep!$N$253                                )&lt;=0),"WeanAlt2","")
&amp;IFERROR(IF(AND((JS$44-JS49                                                                                     )&gt;(JS$44-JT$44),(JS$44-JS49                                                                                     )&lt;=0),"Join-"    &amp;JS48,""),"")
&amp;IFERROR(IF(AND((JS$44-JS49-INDEX(Sheep!$V$362:$V$369,JS48,1))&gt;(JS$44-JT$44),(JS$44-JS49-INDEX(Sheep!$V$362:$V$369,JS48,1))&lt;=0),"Scan-"  &amp;JS48,""),"")
&amp;IFERROR(IF(AND((JS$44-JS49-150                                                                            )&gt;(JS$44-JT$44),(JS$44-JS49-150                                                                             )&lt;=0),"Birth-" &amp;JS48,""),"")
&amp;IFERROR(IF(AND((JS$44-JS49-150-Sheep!$R$355                                           )&gt;(JS$44-JT$44),(JS$44-JS49-150-Sheep!$R$355                                            )&lt;=0),"Wean-"&amp;JS48,""),"")
&amp;IFERROR(IF(AND((JS$44-JS49-150-Sheep!$R$356                                           )&gt;(JS$44-JT$44),(JS$44-JS49-150-Sheep!$R$356                                            )&lt;=0),"Alt1-"   &amp;JS48,""),"")
&amp;IFERROR(IF(AND((JS$44-JS49-150-Sheep!$R$357                                           )&gt;(JS$44-JT$44),(JS$44-JS49-150-Sheep!$R$357                                            )&lt;=0),"Alt2-"   &amp;JS48,""),"")</f>
        <v/>
      </c>
      <c r="JT50" s="267" t="str">
        <f xml:space="preserve">                    IF(AND((JT$44                                  -Sheep!$N$253                               )&gt;(JT$44-JU$44),(JT$44                                  -Sheep!$N$253                                )&lt;=0),"Born","")
&amp;                   IF(AND((JT$44-Sheep!$R$355-Sheep!$N$253                                )&gt;(JT$44-JU$44),(JT$44-Sheep!$R$355-Sheep!$N$253                                )&lt;=0),"WeanStd","")
&amp;                   IF(AND((JT$44-Sheep!$R$356-Sheep!$N$253                                )&gt;(JT$44-JU$44),(JT$44-Sheep!$R$356-Sheep!$N$253                                )&lt;=0),"WeanAlt1","")
&amp;                   IF(AND((JT$44-Sheep!$R$357-Sheep!$N$253                                )&gt;(JT$44-JU$44),(JT$44-Sheep!$R$357-Sheep!$N$253                                )&lt;=0),"WeanAlt2","")
&amp;IFERROR(IF(AND((JT$44-JT49                                                                                     )&gt;(JT$44-JU$44),(JT$44-JT49                                                                                     )&lt;=0),"Join-"    &amp;JT48,""),"")
&amp;IFERROR(IF(AND((JT$44-JT49-INDEX(Sheep!$V$362:$V$369,JT48,1))&gt;(JT$44-JU$44),(JT$44-JT49-INDEX(Sheep!$V$362:$V$369,JT48,1))&lt;=0),"Scan-"  &amp;JT48,""),"")
&amp;IFERROR(IF(AND((JT$44-JT49-150                                                                            )&gt;(JT$44-JU$44),(JT$44-JT49-150                                                                             )&lt;=0),"Birth-" &amp;JT48,""),"")
&amp;IFERROR(IF(AND((JT$44-JT49-150-Sheep!$R$355                                           )&gt;(JT$44-JU$44),(JT$44-JT49-150-Sheep!$R$355                                            )&lt;=0),"Wean-"&amp;JT48,""),"")
&amp;IFERROR(IF(AND((JT$44-JT49-150-Sheep!$R$356                                           )&gt;(JT$44-JU$44),(JT$44-JT49-150-Sheep!$R$356                                            )&lt;=0),"Alt1-"   &amp;JT48,""),"")
&amp;IFERROR(IF(AND((JT$44-JT49-150-Sheep!$R$357                                           )&gt;(JT$44-JU$44),(JT$44-JT49-150-Sheep!$R$357                                            )&lt;=0),"Alt2-"   &amp;JT48,""),"")</f>
        <v/>
      </c>
      <c r="JU50" s="267" t="str">
        <f xml:space="preserve">                    IF(AND((JU$44                                  -Sheep!$N$253                               )&gt;(JU$44-JV$44),(JU$44                                  -Sheep!$N$253                                )&lt;=0),"Born","")
&amp;                   IF(AND((JU$44-Sheep!$R$355-Sheep!$N$253                                )&gt;(JU$44-JV$44),(JU$44-Sheep!$R$355-Sheep!$N$253                                )&lt;=0),"WeanStd","")
&amp;                   IF(AND((JU$44-Sheep!$R$356-Sheep!$N$253                                )&gt;(JU$44-JV$44),(JU$44-Sheep!$R$356-Sheep!$N$253                                )&lt;=0),"WeanAlt1","")
&amp;                   IF(AND((JU$44-Sheep!$R$357-Sheep!$N$253                                )&gt;(JU$44-JV$44),(JU$44-Sheep!$R$357-Sheep!$N$253                                )&lt;=0),"WeanAlt2","")
&amp;IFERROR(IF(AND((JU$44-JU49                                                                                     )&gt;(JU$44-JV$44),(JU$44-JU49                                                                                     )&lt;=0),"Join-"    &amp;JU48,""),"")
&amp;IFERROR(IF(AND((JU$44-JU49-INDEX(Sheep!$V$362:$V$369,JU48,1))&gt;(JU$44-JV$44),(JU$44-JU49-INDEX(Sheep!$V$362:$V$369,JU48,1))&lt;=0),"Scan-"  &amp;JU48,""),"")
&amp;IFERROR(IF(AND((JU$44-JU49-150                                                                            )&gt;(JU$44-JV$44),(JU$44-JU49-150                                                                             )&lt;=0),"Birth-" &amp;JU48,""),"")
&amp;IFERROR(IF(AND((JU$44-JU49-150-Sheep!$R$355                                           )&gt;(JU$44-JV$44),(JU$44-JU49-150-Sheep!$R$355                                            )&lt;=0),"Wean-"&amp;JU48,""),"")
&amp;IFERROR(IF(AND((JU$44-JU49-150-Sheep!$R$356                                           )&gt;(JU$44-JV$44),(JU$44-JU49-150-Sheep!$R$356                                            )&lt;=0),"Alt1-"   &amp;JU48,""),"")
&amp;IFERROR(IF(AND((JU$44-JU49-150-Sheep!$R$357                                           )&gt;(JU$44-JV$44),(JU$44-JU49-150-Sheep!$R$357                                            )&lt;=0),"Alt2-"   &amp;JU48,""),"")</f>
        <v>Scan-5</v>
      </c>
      <c r="JV50" s="267" t="str">
        <f xml:space="preserve">                    IF(AND((JV$44                                  -Sheep!$N$253                               )&gt;(JV$44-JW$44),(JV$44                                  -Sheep!$N$253                                )&lt;=0),"Born","")
&amp;                   IF(AND((JV$44-Sheep!$R$355-Sheep!$N$253                                )&gt;(JV$44-JW$44),(JV$44-Sheep!$R$355-Sheep!$N$253                                )&lt;=0),"WeanStd","")
&amp;                   IF(AND((JV$44-Sheep!$R$356-Sheep!$N$253                                )&gt;(JV$44-JW$44),(JV$44-Sheep!$R$356-Sheep!$N$253                                )&lt;=0),"WeanAlt1","")
&amp;                   IF(AND((JV$44-Sheep!$R$357-Sheep!$N$253                                )&gt;(JV$44-JW$44),(JV$44-Sheep!$R$357-Sheep!$N$253                                )&lt;=0),"WeanAlt2","")
&amp;IFERROR(IF(AND((JV$44-JV49                                                                                     )&gt;(JV$44-JW$44),(JV$44-JV49                                                                                     )&lt;=0),"Join-"    &amp;JV48,""),"")
&amp;IFERROR(IF(AND((JV$44-JV49-INDEX(Sheep!$V$362:$V$369,JV48,1))&gt;(JV$44-JW$44),(JV$44-JV49-INDEX(Sheep!$V$362:$V$369,JV48,1))&lt;=0),"Scan-"  &amp;JV48,""),"")
&amp;IFERROR(IF(AND((JV$44-JV49-150                                                                            )&gt;(JV$44-JW$44),(JV$44-JV49-150                                                                             )&lt;=0),"Birth-" &amp;JV48,""),"")
&amp;IFERROR(IF(AND((JV$44-JV49-150-Sheep!$R$355                                           )&gt;(JV$44-JW$44),(JV$44-JV49-150-Sheep!$R$355                                            )&lt;=0),"Wean-"&amp;JV48,""),"")
&amp;IFERROR(IF(AND((JV$44-JV49-150-Sheep!$R$356                                           )&gt;(JV$44-JW$44),(JV$44-JV49-150-Sheep!$R$356                                            )&lt;=0),"Alt1-"   &amp;JV48,""),"")
&amp;IFERROR(IF(AND((JV$44-JV49-150-Sheep!$R$357                                           )&gt;(JV$44-JW$44),(JV$44-JV49-150-Sheep!$R$357                                            )&lt;=0),"Alt2-"   &amp;JV48,""),"")</f>
        <v/>
      </c>
      <c r="JW50" s="267" t="str">
        <f xml:space="preserve">                    IF(AND((JW$44                                  -Sheep!$N$253                               )&gt;(JW$44-JX$44),(JW$44                                  -Sheep!$N$253                                )&lt;=0),"Born","")
&amp;                   IF(AND((JW$44-Sheep!$R$355-Sheep!$N$253                                )&gt;(JW$44-JX$44),(JW$44-Sheep!$R$355-Sheep!$N$253                                )&lt;=0),"WeanStd","")
&amp;                   IF(AND((JW$44-Sheep!$R$356-Sheep!$N$253                                )&gt;(JW$44-JX$44),(JW$44-Sheep!$R$356-Sheep!$N$253                                )&lt;=0),"WeanAlt1","")
&amp;                   IF(AND((JW$44-Sheep!$R$357-Sheep!$N$253                                )&gt;(JW$44-JX$44),(JW$44-Sheep!$R$357-Sheep!$N$253                                )&lt;=0),"WeanAlt2","")
&amp;IFERROR(IF(AND((JW$44-JW49                                                                                     )&gt;(JW$44-JX$44),(JW$44-JW49                                                                                     )&lt;=0),"Join-"    &amp;JW48,""),"")
&amp;IFERROR(IF(AND((JW$44-JW49-INDEX(Sheep!$V$362:$V$369,JW48,1))&gt;(JW$44-JX$44),(JW$44-JW49-INDEX(Sheep!$V$362:$V$369,JW48,1))&lt;=0),"Scan-"  &amp;JW48,""),"")
&amp;IFERROR(IF(AND((JW$44-JW49-150                                                                            )&gt;(JW$44-JX$44),(JW$44-JW49-150                                                                             )&lt;=0),"Birth-" &amp;JW48,""),"")
&amp;IFERROR(IF(AND((JW$44-JW49-150-Sheep!$R$355                                           )&gt;(JW$44-JX$44),(JW$44-JW49-150-Sheep!$R$355                                            )&lt;=0),"Wean-"&amp;JW48,""),"")
&amp;IFERROR(IF(AND((JW$44-JW49-150-Sheep!$R$356                                           )&gt;(JW$44-JX$44),(JW$44-JW49-150-Sheep!$R$356                                            )&lt;=0),"Alt1-"   &amp;JW48,""),"")
&amp;IFERROR(IF(AND((JW$44-JW49-150-Sheep!$R$357                                           )&gt;(JW$44-JX$44),(JW$44-JW49-150-Sheep!$R$357                                            )&lt;=0),"Alt2-"   &amp;JW48,""),"")</f>
        <v/>
      </c>
      <c r="JX50" s="267" t="str">
        <f xml:space="preserve">                    IF(AND((JX$44                                  -Sheep!$N$253                               )&gt;(JX$44-JY$44),(JX$44                                  -Sheep!$N$253                                )&lt;=0),"Born","")
&amp;                   IF(AND((JX$44-Sheep!$R$355-Sheep!$N$253                                )&gt;(JX$44-JY$44),(JX$44-Sheep!$R$355-Sheep!$N$253                                )&lt;=0),"WeanStd","")
&amp;                   IF(AND((JX$44-Sheep!$R$356-Sheep!$N$253                                )&gt;(JX$44-JY$44),(JX$44-Sheep!$R$356-Sheep!$N$253                                )&lt;=0),"WeanAlt1","")
&amp;                   IF(AND((JX$44-Sheep!$R$357-Sheep!$N$253                                )&gt;(JX$44-JY$44),(JX$44-Sheep!$R$357-Sheep!$N$253                                )&lt;=0),"WeanAlt2","")
&amp;IFERROR(IF(AND((JX$44-JX49                                                                                     )&gt;(JX$44-JY$44),(JX$44-JX49                                                                                     )&lt;=0),"Join-"    &amp;JX48,""),"")
&amp;IFERROR(IF(AND((JX$44-JX49-INDEX(Sheep!$V$362:$V$369,JX48,1))&gt;(JX$44-JY$44),(JX$44-JX49-INDEX(Sheep!$V$362:$V$369,JX48,1))&lt;=0),"Scan-"  &amp;JX48,""),"")
&amp;IFERROR(IF(AND((JX$44-JX49-150                                                                            )&gt;(JX$44-JY$44),(JX$44-JX49-150                                                                             )&lt;=0),"Birth-" &amp;JX48,""),"")
&amp;IFERROR(IF(AND((JX$44-JX49-150-Sheep!$R$355                                           )&gt;(JX$44-JY$44),(JX$44-JX49-150-Sheep!$R$355                                            )&lt;=0),"Wean-"&amp;JX48,""),"")
&amp;IFERROR(IF(AND((JX$44-JX49-150-Sheep!$R$356                                           )&gt;(JX$44-JY$44),(JX$44-JX49-150-Sheep!$R$356                                            )&lt;=0),"Alt1-"   &amp;JX48,""),"")
&amp;IFERROR(IF(AND((JX$44-JX49-150-Sheep!$R$357                                           )&gt;(JX$44-JY$44),(JX$44-JX49-150-Sheep!$R$357                                            )&lt;=0),"Alt2-"   &amp;JX48,""),"")</f>
        <v/>
      </c>
      <c r="JY50" s="267" t="str">
        <f xml:space="preserve">                    IF(AND((JY$44                                  -Sheep!$N$253                               )&gt;(JY$44-JZ$44),(JY$44                                  -Sheep!$N$253                                )&lt;=0),"Born","")
&amp;                   IF(AND((JY$44-Sheep!$R$355-Sheep!$N$253                                )&gt;(JY$44-JZ$44),(JY$44-Sheep!$R$355-Sheep!$N$253                                )&lt;=0),"WeanStd","")
&amp;                   IF(AND((JY$44-Sheep!$R$356-Sheep!$N$253                                )&gt;(JY$44-JZ$44),(JY$44-Sheep!$R$356-Sheep!$N$253                                )&lt;=0),"WeanAlt1","")
&amp;                   IF(AND((JY$44-Sheep!$R$357-Sheep!$N$253                                )&gt;(JY$44-JZ$44),(JY$44-Sheep!$R$357-Sheep!$N$253                                )&lt;=0),"WeanAlt2","")
&amp;IFERROR(IF(AND((JY$44-JY49                                                                                     )&gt;(JY$44-JZ$44),(JY$44-JY49                                                                                     )&lt;=0),"Join-"    &amp;JY48,""),"")
&amp;IFERROR(IF(AND((JY$44-JY49-INDEX(Sheep!$V$362:$V$369,JY48,1))&gt;(JY$44-JZ$44),(JY$44-JY49-INDEX(Sheep!$V$362:$V$369,JY48,1))&lt;=0),"Scan-"  &amp;JY48,""),"")
&amp;IFERROR(IF(AND((JY$44-JY49-150                                                                            )&gt;(JY$44-JZ$44),(JY$44-JY49-150                                                                             )&lt;=0),"Birth-" &amp;JY48,""),"")
&amp;IFERROR(IF(AND((JY$44-JY49-150-Sheep!$R$355                                           )&gt;(JY$44-JZ$44),(JY$44-JY49-150-Sheep!$R$355                                            )&lt;=0),"Wean-"&amp;JY48,""),"")
&amp;IFERROR(IF(AND((JY$44-JY49-150-Sheep!$R$356                                           )&gt;(JY$44-JZ$44),(JY$44-JY49-150-Sheep!$R$356                                            )&lt;=0),"Alt1-"   &amp;JY48,""),"")
&amp;IFERROR(IF(AND((JY$44-JY49-150-Sheep!$R$357                                           )&gt;(JY$44-JZ$44),(JY$44-JY49-150-Sheep!$R$357                                            )&lt;=0),"Alt2-"   &amp;JY48,""),"")</f>
        <v/>
      </c>
      <c r="JZ50" s="267" t="str">
        <f xml:space="preserve">                    IF(AND((JZ$44                                  -Sheep!$N$253                               )&gt;(JZ$44-KA$44),(JZ$44                                  -Sheep!$N$253                                )&lt;=0),"Born","")
&amp;                   IF(AND((JZ$44-Sheep!$R$355-Sheep!$N$253                                )&gt;(JZ$44-KA$44),(JZ$44-Sheep!$R$355-Sheep!$N$253                                )&lt;=0),"WeanStd","")
&amp;                   IF(AND((JZ$44-Sheep!$R$356-Sheep!$N$253                                )&gt;(JZ$44-KA$44),(JZ$44-Sheep!$R$356-Sheep!$N$253                                )&lt;=0),"WeanAlt1","")
&amp;                   IF(AND((JZ$44-Sheep!$R$357-Sheep!$N$253                                )&gt;(JZ$44-KA$44),(JZ$44-Sheep!$R$357-Sheep!$N$253                                )&lt;=0),"WeanAlt2","")
&amp;IFERROR(IF(AND((JZ$44-JZ49                                                                                     )&gt;(JZ$44-KA$44),(JZ$44-JZ49                                                                                     )&lt;=0),"Join-"    &amp;JZ48,""),"")
&amp;IFERROR(IF(AND((JZ$44-JZ49-INDEX(Sheep!$V$362:$V$369,JZ48,1))&gt;(JZ$44-KA$44),(JZ$44-JZ49-INDEX(Sheep!$V$362:$V$369,JZ48,1))&lt;=0),"Scan-"  &amp;JZ48,""),"")
&amp;IFERROR(IF(AND((JZ$44-JZ49-150                                                                            )&gt;(JZ$44-KA$44),(JZ$44-JZ49-150                                                                             )&lt;=0),"Birth-" &amp;JZ48,""),"")
&amp;IFERROR(IF(AND((JZ$44-JZ49-150-Sheep!$R$355                                           )&gt;(JZ$44-KA$44),(JZ$44-JZ49-150-Sheep!$R$355                                            )&lt;=0),"Wean-"&amp;JZ48,""),"")
&amp;IFERROR(IF(AND((JZ$44-JZ49-150-Sheep!$R$356                                           )&gt;(JZ$44-KA$44),(JZ$44-JZ49-150-Sheep!$R$356                                            )&lt;=0),"Alt1-"   &amp;JZ48,""),"")
&amp;IFERROR(IF(AND((JZ$44-JZ49-150-Sheep!$R$357                                           )&gt;(JZ$44-KA$44),(JZ$44-JZ49-150-Sheep!$R$357                                            )&lt;=0),"Alt2-"   &amp;JZ48,""),"")</f>
        <v/>
      </c>
      <c r="KA50" s="267" t="str">
        <f xml:space="preserve">                    IF(AND((KA$44                                  -Sheep!$N$253                               )&gt;(KA$44-KB$44),(KA$44                                  -Sheep!$N$253                                )&lt;=0),"Born","")
&amp;                   IF(AND((KA$44-Sheep!$R$355-Sheep!$N$253                                )&gt;(KA$44-KB$44),(KA$44-Sheep!$R$355-Sheep!$N$253                                )&lt;=0),"WeanStd","")
&amp;                   IF(AND((KA$44-Sheep!$R$356-Sheep!$N$253                                )&gt;(KA$44-KB$44),(KA$44-Sheep!$R$356-Sheep!$N$253                                )&lt;=0),"WeanAlt1","")
&amp;                   IF(AND((KA$44-Sheep!$R$357-Sheep!$N$253                                )&gt;(KA$44-KB$44),(KA$44-Sheep!$R$357-Sheep!$N$253                                )&lt;=0),"WeanAlt2","")
&amp;IFERROR(IF(AND((KA$44-KA49                                                                                     )&gt;(KA$44-KB$44),(KA$44-KA49                                                                                     )&lt;=0),"Join-"    &amp;KA48,""),"")
&amp;IFERROR(IF(AND((KA$44-KA49-INDEX(Sheep!$V$362:$V$369,KA48,1))&gt;(KA$44-KB$44),(KA$44-KA49-INDEX(Sheep!$V$362:$V$369,KA48,1))&lt;=0),"Scan-"  &amp;KA48,""),"")
&amp;IFERROR(IF(AND((KA$44-KA49-150                                                                            )&gt;(KA$44-KB$44),(KA$44-KA49-150                                                                             )&lt;=0),"Birth-" &amp;KA48,""),"")
&amp;IFERROR(IF(AND((KA$44-KA49-150-Sheep!$R$355                                           )&gt;(KA$44-KB$44),(KA$44-KA49-150-Sheep!$R$355                                            )&lt;=0),"Wean-"&amp;KA48,""),"")
&amp;IFERROR(IF(AND((KA$44-KA49-150-Sheep!$R$356                                           )&gt;(KA$44-KB$44),(KA$44-KA49-150-Sheep!$R$356                                            )&lt;=0),"Alt1-"   &amp;KA48,""),"")
&amp;IFERROR(IF(AND((KA$44-KA49-150-Sheep!$R$357                                           )&gt;(KA$44-KB$44),(KA$44-KA49-150-Sheep!$R$357                                            )&lt;=0),"Alt2-"   &amp;KA48,""),"")</f>
        <v/>
      </c>
      <c r="KB50" s="267" t="str">
        <f xml:space="preserve">                    IF(AND((KB$44                                  -Sheep!$N$253                               )&gt;(KB$44-KC$44),(KB$44                                  -Sheep!$N$253                                )&lt;=0),"Born","")
&amp;                   IF(AND((KB$44-Sheep!$R$355-Sheep!$N$253                                )&gt;(KB$44-KC$44),(KB$44-Sheep!$R$355-Sheep!$N$253                                )&lt;=0),"WeanStd","")
&amp;                   IF(AND((KB$44-Sheep!$R$356-Sheep!$N$253                                )&gt;(KB$44-KC$44),(KB$44-Sheep!$R$356-Sheep!$N$253                                )&lt;=0),"WeanAlt1","")
&amp;                   IF(AND((KB$44-Sheep!$R$357-Sheep!$N$253                                )&gt;(KB$44-KC$44),(KB$44-Sheep!$R$357-Sheep!$N$253                                )&lt;=0),"WeanAlt2","")
&amp;IFERROR(IF(AND((KB$44-KB49                                                                                     )&gt;(KB$44-KC$44),(KB$44-KB49                                                                                     )&lt;=0),"Join-"    &amp;KB48,""),"")
&amp;IFERROR(IF(AND((KB$44-KB49-INDEX(Sheep!$V$362:$V$369,KB48,1))&gt;(KB$44-KC$44),(KB$44-KB49-INDEX(Sheep!$V$362:$V$369,KB48,1))&lt;=0),"Scan-"  &amp;KB48,""),"")
&amp;IFERROR(IF(AND((KB$44-KB49-150                                                                            )&gt;(KB$44-KC$44),(KB$44-KB49-150                                                                             )&lt;=0),"Birth-" &amp;KB48,""),"")
&amp;IFERROR(IF(AND((KB$44-KB49-150-Sheep!$R$355                                           )&gt;(KB$44-KC$44),(KB$44-KB49-150-Sheep!$R$355                                            )&lt;=0),"Wean-"&amp;KB48,""),"")
&amp;IFERROR(IF(AND((KB$44-KB49-150-Sheep!$R$356                                           )&gt;(KB$44-KC$44),(KB$44-KB49-150-Sheep!$R$356                                            )&lt;=0),"Alt1-"   &amp;KB48,""),"")
&amp;IFERROR(IF(AND((KB$44-KB49-150-Sheep!$R$357                                           )&gt;(KB$44-KC$44),(KB$44-KB49-150-Sheep!$R$357                                            )&lt;=0),"Alt2-"   &amp;KB48,""),"")</f>
        <v/>
      </c>
      <c r="KC50" s="267" t="str">
        <f xml:space="preserve">                    IF(AND((KC$44                                  -Sheep!$N$253                               )&gt;(KC$44-KD$44),(KC$44                                  -Sheep!$N$253                                )&lt;=0),"Born","")
&amp;                   IF(AND((KC$44-Sheep!$R$355-Sheep!$N$253                                )&gt;(KC$44-KD$44),(KC$44-Sheep!$R$355-Sheep!$N$253                                )&lt;=0),"WeanStd","")
&amp;                   IF(AND((KC$44-Sheep!$R$356-Sheep!$N$253                                )&gt;(KC$44-KD$44),(KC$44-Sheep!$R$356-Sheep!$N$253                                )&lt;=0),"WeanAlt1","")
&amp;                   IF(AND((KC$44-Sheep!$R$357-Sheep!$N$253                                )&gt;(KC$44-KD$44),(KC$44-Sheep!$R$357-Sheep!$N$253                                )&lt;=0),"WeanAlt2","")
&amp;IFERROR(IF(AND((KC$44-KC49                                                                                     )&gt;(KC$44-KD$44),(KC$44-KC49                                                                                     )&lt;=0),"Join-"    &amp;KC48,""),"")
&amp;IFERROR(IF(AND((KC$44-KC49-INDEX(Sheep!$V$362:$V$369,KC48,1))&gt;(KC$44-KD$44),(KC$44-KC49-INDEX(Sheep!$V$362:$V$369,KC48,1))&lt;=0),"Scan-"  &amp;KC48,""),"")
&amp;IFERROR(IF(AND((KC$44-KC49-150                                                                            )&gt;(KC$44-KD$44),(KC$44-KC49-150                                                                             )&lt;=0),"Birth-" &amp;KC48,""),"")
&amp;IFERROR(IF(AND((KC$44-KC49-150-Sheep!$R$355                                           )&gt;(KC$44-KD$44),(KC$44-KC49-150-Sheep!$R$355                                            )&lt;=0),"Wean-"&amp;KC48,""),"")
&amp;IFERROR(IF(AND((KC$44-KC49-150-Sheep!$R$356                                           )&gt;(KC$44-KD$44),(KC$44-KC49-150-Sheep!$R$356                                            )&lt;=0),"Alt1-"   &amp;KC48,""),"")
&amp;IFERROR(IF(AND((KC$44-KC49-150-Sheep!$R$357                                           )&gt;(KC$44-KD$44),(KC$44-KC49-150-Sheep!$R$357                                            )&lt;=0),"Alt2-"   &amp;KC48,""),"")</f>
        <v/>
      </c>
      <c r="KD50" s="267" t="str">
        <f xml:space="preserve">                    IF(AND((KD$44                                  -Sheep!$N$253                               )&gt;(KD$44-KE$44),(KD$44                                  -Sheep!$N$253                                )&lt;=0),"Born","")
&amp;                   IF(AND((KD$44-Sheep!$R$355-Sheep!$N$253                                )&gt;(KD$44-KE$44),(KD$44-Sheep!$R$355-Sheep!$N$253                                )&lt;=0),"WeanStd","")
&amp;                   IF(AND((KD$44-Sheep!$R$356-Sheep!$N$253                                )&gt;(KD$44-KE$44),(KD$44-Sheep!$R$356-Sheep!$N$253                                )&lt;=0),"WeanAlt1","")
&amp;                   IF(AND((KD$44-Sheep!$R$357-Sheep!$N$253                                )&gt;(KD$44-KE$44),(KD$44-Sheep!$R$357-Sheep!$N$253                                )&lt;=0),"WeanAlt2","")
&amp;IFERROR(IF(AND((KD$44-KD49                                                                                     )&gt;(KD$44-KE$44),(KD$44-KD49                                                                                     )&lt;=0),"Join-"    &amp;KD48,""),"")
&amp;IFERROR(IF(AND((KD$44-KD49-INDEX(Sheep!$V$362:$V$369,KD48,1))&gt;(KD$44-KE$44),(KD$44-KD49-INDEX(Sheep!$V$362:$V$369,KD48,1))&lt;=0),"Scan-"  &amp;KD48,""),"")
&amp;IFERROR(IF(AND((KD$44-KD49-150                                                                            )&gt;(KD$44-KE$44),(KD$44-KD49-150                                                                             )&lt;=0),"Birth-" &amp;KD48,""),"")
&amp;IFERROR(IF(AND((KD$44-KD49-150-Sheep!$R$355                                           )&gt;(KD$44-KE$44),(KD$44-KD49-150-Sheep!$R$355                                            )&lt;=0),"Wean-"&amp;KD48,""),"")
&amp;IFERROR(IF(AND((KD$44-KD49-150-Sheep!$R$356                                           )&gt;(KD$44-KE$44),(KD$44-KD49-150-Sheep!$R$356                                            )&lt;=0),"Alt1-"   &amp;KD48,""),"")
&amp;IFERROR(IF(AND((KD$44-KD49-150-Sheep!$R$357                                           )&gt;(KD$44-KE$44),(KD$44-KD49-150-Sheep!$R$357                                            )&lt;=0),"Alt2-"   &amp;KD48,""),"")</f>
        <v/>
      </c>
      <c r="KE50" s="267" t="str">
        <f xml:space="preserve">                    IF(AND((KE$44                                  -Sheep!$N$253                               )&gt;(KE$44-KF$44),(KE$44                                  -Sheep!$N$253                                )&lt;=0),"Born","")
&amp;                   IF(AND((KE$44-Sheep!$R$355-Sheep!$N$253                                )&gt;(KE$44-KF$44),(KE$44-Sheep!$R$355-Sheep!$N$253                                )&lt;=0),"WeanStd","")
&amp;                   IF(AND((KE$44-Sheep!$R$356-Sheep!$N$253                                )&gt;(KE$44-KF$44),(KE$44-Sheep!$R$356-Sheep!$N$253                                )&lt;=0),"WeanAlt1","")
&amp;                   IF(AND((KE$44-Sheep!$R$357-Sheep!$N$253                                )&gt;(KE$44-KF$44),(KE$44-Sheep!$R$357-Sheep!$N$253                                )&lt;=0),"WeanAlt2","")
&amp;IFERROR(IF(AND((KE$44-KE49                                                                                     )&gt;(KE$44-KF$44),(KE$44-KE49                                                                                     )&lt;=0),"Join-"    &amp;KE48,""),"")
&amp;IFERROR(IF(AND((KE$44-KE49-INDEX(Sheep!$V$362:$V$369,KE48,1))&gt;(KE$44-KF$44),(KE$44-KE49-INDEX(Sheep!$V$362:$V$369,KE48,1))&lt;=0),"Scan-"  &amp;KE48,""),"")
&amp;IFERROR(IF(AND((KE$44-KE49-150                                                                            )&gt;(KE$44-KF$44),(KE$44-KE49-150                                                                             )&lt;=0),"Birth-" &amp;KE48,""),"")
&amp;IFERROR(IF(AND((KE$44-KE49-150-Sheep!$R$355                                           )&gt;(KE$44-KF$44),(KE$44-KE49-150-Sheep!$R$355                                            )&lt;=0),"Wean-"&amp;KE48,""),"")
&amp;IFERROR(IF(AND((KE$44-KE49-150-Sheep!$R$356                                           )&gt;(KE$44-KF$44),(KE$44-KE49-150-Sheep!$R$356                                            )&lt;=0),"Alt1-"   &amp;KE48,""),"")
&amp;IFERROR(IF(AND((KE$44-KE49-150-Sheep!$R$357                                           )&gt;(KE$44-KF$44),(KE$44-KE49-150-Sheep!$R$357                                            )&lt;=0),"Alt2-"   &amp;KE48,""),"")</f>
        <v/>
      </c>
      <c r="KF50" s="267" t="str">
        <f xml:space="preserve">                    IF(AND((KF$44                                  -Sheep!$N$253                               )&gt;(KF$44-KG$44),(KF$44                                  -Sheep!$N$253                                )&lt;=0),"Born","")
&amp;                   IF(AND((KF$44-Sheep!$R$355-Sheep!$N$253                                )&gt;(KF$44-KG$44),(KF$44-Sheep!$R$355-Sheep!$N$253                                )&lt;=0),"WeanStd","")
&amp;                   IF(AND((KF$44-Sheep!$R$356-Sheep!$N$253                                )&gt;(KF$44-KG$44),(KF$44-Sheep!$R$356-Sheep!$N$253                                )&lt;=0),"WeanAlt1","")
&amp;                   IF(AND((KF$44-Sheep!$R$357-Sheep!$N$253                                )&gt;(KF$44-KG$44),(KF$44-Sheep!$R$357-Sheep!$N$253                                )&lt;=0),"WeanAlt2","")
&amp;IFERROR(IF(AND((KF$44-KF49                                                                                     )&gt;(KF$44-KG$44),(KF$44-KF49                                                                                     )&lt;=0),"Join-"    &amp;KF48,""),"")
&amp;IFERROR(IF(AND((KF$44-KF49-INDEX(Sheep!$V$362:$V$369,KF48,1))&gt;(KF$44-KG$44),(KF$44-KF49-INDEX(Sheep!$V$362:$V$369,KF48,1))&lt;=0),"Scan-"  &amp;KF48,""),"")
&amp;IFERROR(IF(AND((KF$44-KF49-150                                                                            )&gt;(KF$44-KG$44),(KF$44-KF49-150                                                                             )&lt;=0),"Birth-" &amp;KF48,""),"")
&amp;IFERROR(IF(AND((KF$44-KF49-150-Sheep!$R$355                                           )&gt;(KF$44-KG$44),(KF$44-KF49-150-Sheep!$R$355                                            )&lt;=0),"Wean-"&amp;KF48,""),"")
&amp;IFERROR(IF(AND((KF$44-KF49-150-Sheep!$R$356                                           )&gt;(KF$44-KG$44),(KF$44-KF49-150-Sheep!$R$356                                            )&lt;=0),"Alt1-"   &amp;KF48,""),"")
&amp;IFERROR(IF(AND((KF$44-KF49-150-Sheep!$R$357                                           )&gt;(KF$44-KG$44),(KF$44-KF49-150-Sheep!$R$357                                            )&lt;=0),"Alt2-"   &amp;KF48,""),"")</f>
        <v/>
      </c>
      <c r="KG50" s="267" t="str">
        <f xml:space="preserve">                    IF(AND((KG$44                                  -Sheep!$N$253                               )&gt;(KG$44-KH$44),(KG$44                                  -Sheep!$N$253                                )&lt;=0),"Born","")
&amp;                   IF(AND((KG$44-Sheep!$R$355-Sheep!$N$253                                )&gt;(KG$44-KH$44),(KG$44-Sheep!$R$355-Sheep!$N$253                                )&lt;=0),"WeanStd","")
&amp;                   IF(AND((KG$44-Sheep!$R$356-Sheep!$N$253                                )&gt;(KG$44-KH$44),(KG$44-Sheep!$R$356-Sheep!$N$253                                )&lt;=0),"WeanAlt1","")
&amp;                   IF(AND((KG$44-Sheep!$R$357-Sheep!$N$253                                )&gt;(KG$44-KH$44),(KG$44-Sheep!$R$357-Sheep!$N$253                                )&lt;=0),"WeanAlt2","")
&amp;IFERROR(IF(AND((KG$44-KG49                                                                                     )&gt;(KG$44-KH$44),(KG$44-KG49                                                                                     )&lt;=0),"Join-"    &amp;KG48,""),"")
&amp;IFERROR(IF(AND((KG$44-KG49-INDEX(Sheep!$V$362:$V$369,KG48,1))&gt;(KG$44-KH$44),(KG$44-KG49-INDEX(Sheep!$V$362:$V$369,KG48,1))&lt;=0),"Scan-"  &amp;KG48,""),"")
&amp;IFERROR(IF(AND((KG$44-KG49-150                                                                            )&gt;(KG$44-KH$44),(KG$44-KG49-150                                                                             )&lt;=0),"Birth-" &amp;KG48,""),"")
&amp;IFERROR(IF(AND((KG$44-KG49-150-Sheep!$R$355                                           )&gt;(KG$44-KH$44),(KG$44-KG49-150-Sheep!$R$355                                            )&lt;=0),"Wean-"&amp;KG48,""),"")
&amp;IFERROR(IF(AND((KG$44-KG49-150-Sheep!$R$356                                           )&gt;(KG$44-KH$44),(KG$44-KG49-150-Sheep!$R$356                                            )&lt;=0),"Alt1-"   &amp;KG48,""),"")
&amp;IFERROR(IF(AND((KG$44-KG49-150-Sheep!$R$357                                           )&gt;(KG$44-KH$44),(KG$44-KG49-150-Sheep!$R$357                                            )&lt;=0),"Alt2-"   &amp;KG48,""),"")</f>
        <v>Birth-5</v>
      </c>
      <c r="KH50" s="267" t="str">
        <f xml:space="preserve">                    IF(AND((KH$44                                  -Sheep!$N$253                               )&gt;(KH$44-KI$44),(KH$44                                  -Sheep!$N$253                                )&lt;=0),"Born","")
&amp;                   IF(AND((KH$44-Sheep!$R$355-Sheep!$N$253                                )&gt;(KH$44-KI$44),(KH$44-Sheep!$R$355-Sheep!$N$253                                )&lt;=0),"WeanStd","")
&amp;                   IF(AND((KH$44-Sheep!$R$356-Sheep!$N$253                                )&gt;(KH$44-KI$44),(KH$44-Sheep!$R$356-Sheep!$N$253                                )&lt;=0),"WeanAlt1","")
&amp;                   IF(AND((KH$44-Sheep!$R$357-Sheep!$N$253                                )&gt;(KH$44-KI$44),(KH$44-Sheep!$R$357-Sheep!$N$253                                )&lt;=0),"WeanAlt2","")
&amp;IFERROR(IF(AND((KH$44-KH49                                                                                     )&gt;(KH$44-KI$44),(KH$44-KH49                                                                                     )&lt;=0),"Join-"    &amp;KH48,""),"")
&amp;IFERROR(IF(AND((KH$44-KH49-INDEX(Sheep!$V$362:$V$369,KH48,1))&gt;(KH$44-KI$44),(KH$44-KH49-INDEX(Sheep!$V$362:$V$369,KH48,1))&lt;=0),"Scan-"  &amp;KH48,""),"")
&amp;IFERROR(IF(AND((KH$44-KH49-150                                                                            )&gt;(KH$44-KI$44),(KH$44-KH49-150                                                                             )&lt;=0),"Birth-" &amp;KH48,""),"")
&amp;IFERROR(IF(AND((KH$44-KH49-150-Sheep!$R$355                                           )&gt;(KH$44-KI$44),(KH$44-KH49-150-Sheep!$R$355                                            )&lt;=0),"Wean-"&amp;KH48,""),"")
&amp;IFERROR(IF(AND((KH$44-KH49-150-Sheep!$R$356                                           )&gt;(KH$44-KI$44),(KH$44-KH49-150-Sheep!$R$356                                            )&lt;=0),"Alt1-"   &amp;KH48,""),"")
&amp;IFERROR(IF(AND((KH$44-KH49-150-Sheep!$R$357                                           )&gt;(KH$44-KI$44),(KH$44-KH49-150-Sheep!$R$357                                            )&lt;=0),"Alt2-"   &amp;KH48,""),"")</f>
        <v/>
      </c>
      <c r="KI50" s="267" t="str">
        <f xml:space="preserve">                    IF(AND((KI$44                                  -Sheep!$N$253                               )&gt;(KI$44-KJ$44),(KI$44                                  -Sheep!$N$253                                )&lt;=0),"Born","")
&amp;                   IF(AND((KI$44-Sheep!$R$355-Sheep!$N$253                                )&gt;(KI$44-KJ$44),(KI$44-Sheep!$R$355-Sheep!$N$253                                )&lt;=0),"WeanStd","")
&amp;                   IF(AND((KI$44-Sheep!$R$356-Sheep!$N$253                                )&gt;(KI$44-KJ$44),(KI$44-Sheep!$R$356-Sheep!$N$253                                )&lt;=0),"WeanAlt1","")
&amp;                   IF(AND((KI$44-Sheep!$R$357-Sheep!$N$253                                )&gt;(KI$44-KJ$44),(KI$44-Sheep!$R$357-Sheep!$N$253                                )&lt;=0),"WeanAlt2","")
&amp;IFERROR(IF(AND((KI$44-KI49                                                                                     )&gt;(KI$44-KJ$44),(KI$44-KI49                                                                                     )&lt;=0),"Join-"    &amp;KI48,""),"")
&amp;IFERROR(IF(AND((KI$44-KI49-INDEX(Sheep!$V$362:$V$369,KI48,1))&gt;(KI$44-KJ$44),(KI$44-KI49-INDEX(Sheep!$V$362:$V$369,KI48,1))&lt;=0),"Scan-"  &amp;KI48,""),"")
&amp;IFERROR(IF(AND((KI$44-KI49-150                                                                            )&gt;(KI$44-KJ$44),(KI$44-KI49-150                                                                             )&lt;=0),"Birth-" &amp;KI48,""),"")
&amp;IFERROR(IF(AND((KI$44-KI49-150-Sheep!$R$355                                           )&gt;(KI$44-KJ$44),(KI$44-KI49-150-Sheep!$R$355                                            )&lt;=0),"Wean-"&amp;KI48,""),"")
&amp;IFERROR(IF(AND((KI$44-KI49-150-Sheep!$R$356                                           )&gt;(KI$44-KJ$44),(KI$44-KI49-150-Sheep!$R$356                                            )&lt;=0),"Alt1-"   &amp;KI48,""),"")
&amp;IFERROR(IF(AND((KI$44-KI49-150-Sheep!$R$357                                           )&gt;(KI$44-KJ$44),(KI$44-KI49-150-Sheep!$R$357                                            )&lt;=0),"Alt2-"   &amp;KI48,""),"")</f>
        <v/>
      </c>
      <c r="KJ50" s="267" t="str">
        <f xml:space="preserve">                    IF(AND((KJ$44                                  -Sheep!$N$253                               )&gt;(KJ$44-KK$44),(KJ$44                                  -Sheep!$N$253                                )&lt;=0),"Born","")
&amp;                   IF(AND((KJ$44-Sheep!$R$355-Sheep!$N$253                                )&gt;(KJ$44-KK$44),(KJ$44-Sheep!$R$355-Sheep!$N$253                                )&lt;=0),"WeanStd","")
&amp;                   IF(AND((KJ$44-Sheep!$R$356-Sheep!$N$253                                )&gt;(KJ$44-KK$44),(KJ$44-Sheep!$R$356-Sheep!$N$253                                )&lt;=0),"WeanAlt1","")
&amp;                   IF(AND((KJ$44-Sheep!$R$357-Sheep!$N$253                                )&gt;(KJ$44-KK$44),(KJ$44-Sheep!$R$357-Sheep!$N$253                                )&lt;=0),"WeanAlt2","")
&amp;IFERROR(IF(AND((KJ$44-KJ49                                                                                     )&gt;(KJ$44-KK$44),(KJ$44-KJ49                                                                                     )&lt;=0),"Join-"    &amp;KJ48,""),"")
&amp;IFERROR(IF(AND((KJ$44-KJ49-INDEX(Sheep!$V$362:$V$369,KJ48,1))&gt;(KJ$44-KK$44),(KJ$44-KJ49-INDEX(Sheep!$V$362:$V$369,KJ48,1))&lt;=0),"Scan-"  &amp;KJ48,""),"")
&amp;IFERROR(IF(AND((KJ$44-KJ49-150                                                                            )&gt;(KJ$44-KK$44),(KJ$44-KJ49-150                                                                             )&lt;=0),"Birth-" &amp;KJ48,""),"")
&amp;IFERROR(IF(AND((KJ$44-KJ49-150-Sheep!$R$355                                           )&gt;(KJ$44-KK$44),(KJ$44-KJ49-150-Sheep!$R$355                                            )&lt;=0),"Wean-"&amp;KJ48,""),"")
&amp;IFERROR(IF(AND((KJ$44-KJ49-150-Sheep!$R$356                                           )&gt;(KJ$44-KK$44),(KJ$44-KJ49-150-Sheep!$R$356                                            )&lt;=0),"Alt1-"   &amp;KJ48,""),"")
&amp;IFERROR(IF(AND((KJ$44-KJ49-150-Sheep!$R$357                                           )&gt;(KJ$44-KK$44),(KJ$44-KJ49-150-Sheep!$R$357                                            )&lt;=0),"Alt2-"   &amp;KJ48,""),"")</f>
        <v/>
      </c>
      <c r="KK50" s="267" t="str">
        <f xml:space="preserve">                    IF(AND((KK$44                                  -Sheep!$N$253                               )&gt;(KK$44-KL$44),(KK$44                                  -Sheep!$N$253                                )&lt;=0),"Born","")
&amp;                   IF(AND((KK$44-Sheep!$R$355-Sheep!$N$253                                )&gt;(KK$44-KL$44),(KK$44-Sheep!$R$355-Sheep!$N$253                                )&lt;=0),"WeanStd","")
&amp;                   IF(AND((KK$44-Sheep!$R$356-Sheep!$N$253                                )&gt;(KK$44-KL$44),(KK$44-Sheep!$R$356-Sheep!$N$253                                )&lt;=0),"WeanAlt1","")
&amp;                   IF(AND((KK$44-Sheep!$R$357-Sheep!$N$253                                )&gt;(KK$44-KL$44),(KK$44-Sheep!$R$357-Sheep!$N$253                                )&lt;=0),"WeanAlt2","")
&amp;IFERROR(IF(AND((KK$44-KK49                                                                                     )&gt;(KK$44-KL$44),(KK$44-KK49                                                                                     )&lt;=0),"Join-"    &amp;KK48,""),"")
&amp;IFERROR(IF(AND((KK$44-KK49-INDEX(Sheep!$V$362:$V$369,KK48,1))&gt;(KK$44-KL$44),(KK$44-KK49-INDEX(Sheep!$V$362:$V$369,KK48,1))&lt;=0),"Scan-"  &amp;KK48,""),"")
&amp;IFERROR(IF(AND((KK$44-KK49-150                                                                            )&gt;(KK$44-KL$44),(KK$44-KK49-150                                                                             )&lt;=0),"Birth-" &amp;KK48,""),"")
&amp;IFERROR(IF(AND((KK$44-KK49-150-Sheep!$R$355                                           )&gt;(KK$44-KL$44),(KK$44-KK49-150-Sheep!$R$355                                            )&lt;=0),"Wean-"&amp;KK48,""),"")
&amp;IFERROR(IF(AND((KK$44-KK49-150-Sheep!$R$356                                           )&gt;(KK$44-KL$44),(KK$44-KK49-150-Sheep!$R$356                                            )&lt;=0),"Alt1-"   &amp;KK48,""),"")
&amp;IFERROR(IF(AND((KK$44-KK49-150-Sheep!$R$357                                           )&gt;(KK$44-KL$44),(KK$44-KK49-150-Sheep!$R$357                                            )&lt;=0),"Alt2-"   &amp;KK48,""),"")</f>
        <v/>
      </c>
      <c r="KL50" s="267" t="str">
        <f xml:space="preserve">                    IF(AND((KL$44                                  -Sheep!$N$253                               )&gt;(KL$44-KM$44),(KL$44                                  -Sheep!$N$253                                )&lt;=0),"Born","")
&amp;                   IF(AND((KL$44-Sheep!$R$355-Sheep!$N$253                                )&gt;(KL$44-KM$44),(KL$44-Sheep!$R$355-Sheep!$N$253                                )&lt;=0),"WeanStd","")
&amp;                   IF(AND((KL$44-Sheep!$R$356-Sheep!$N$253                                )&gt;(KL$44-KM$44),(KL$44-Sheep!$R$356-Sheep!$N$253                                )&lt;=0),"WeanAlt1","")
&amp;                   IF(AND((KL$44-Sheep!$R$357-Sheep!$N$253                                )&gt;(KL$44-KM$44),(KL$44-Sheep!$R$357-Sheep!$N$253                                )&lt;=0),"WeanAlt2","")
&amp;IFERROR(IF(AND((KL$44-KL49                                                                                     )&gt;(KL$44-KM$44),(KL$44-KL49                                                                                     )&lt;=0),"Join-"    &amp;KL48,""),"")
&amp;IFERROR(IF(AND((KL$44-KL49-INDEX(Sheep!$V$362:$V$369,KL48,1))&gt;(KL$44-KM$44),(KL$44-KL49-INDEX(Sheep!$V$362:$V$369,KL48,1))&lt;=0),"Scan-"  &amp;KL48,""),"")
&amp;IFERROR(IF(AND((KL$44-KL49-150                                                                            )&gt;(KL$44-KM$44),(KL$44-KL49-150                                                                             )&lt;=0),"Birth-" &amp;KL48,""),"")
&amp;IFERROR(IF(AND((KL$44-KL49-150-Sheep!$R$355                                           )&gt;(KL$44-KM$44),(KL$44-KL49-150-Sheep!$R$355                                            )&lt;=0),"Wean-"&amp;KL48,""),"")
&amp;IFERROR(IF(AND((KL$44-KL49-150-Sheep!$R$356                                           )&gt;(KL$44-KM$44),(KL$44-KL49-150-Sheep!$R$356                                            )&lt;=0),"Alt1-"   &amp;KL48,""),"")
&amp;IFERROR(IF(AND((KL$44-KL49-150-Sheep!$R$357                                           )&gt;(KL$44-KM$44),(KL$44-KL49-150-Sheep!$R$357                                            )&lt;=0),"Alt2-"   &amp;KL48,""),"")</f>
        <v/>
      </c>
      <c r="KM50" s="267" t="str">
        <f xml:space="preserve">                    IF(AND((KM$44                                  -Sheep!$N$253                               )&gt;(KM$44-KN$44),(KM$44                                  -Sheep!$N$253                                )&lt;=0),"Born","")
&amp;                   IF(AND((KM$44-Sheep!$R$355-Sheep!$N$253                                )&gt;(KM$44-KN$44),(KM$44-Sheep!$R$355-Sheep!$N$253                                )&lt;=0),"WeanStd","")
&amp;                   IF(AND((KM$44-Sheep!$R$356-Sheep!$N$253                                )&gt;(KM$44-KN$44),(KM$44-Sheep!$R$356-Sheep!$N$253                                )&lt;=0),"WeanAlt1","")
&amp;                   IF(AND((KM$44-Sheep!$R$357-Sheep!$N$253                                )&gt;(KM$44-KN$44),(KM$44-Sheep!$R$357-Sheep!$N$253                                )&lt;=0),"WeanAlt2","")
&amp;IFERROR(IF(AND((KM$44-KM49                                                                                     )&gt;(KM$44-KN$44),(KM$44-KM49                                                                                     )&lt;=0),"Join-"    &amp;KM48,""),"")
&amp;IFERROR(IF(AND((KM$44-KM49-INDEX(Sheep!$V$362:$V$369,KM48,1))&gt;(KM$44-KN$44),(KM$44-KM49-INDEX(Sheep!$V$362:$V$369,KM48,1))&lt;=0),"Scan-"  &amp;KM48,""),"")
&amp;IFERROR(IF(AND((KM$44-KM49-150                                                                            )&gt;(KM$44-KN$44),(KM$44-KM49-150                                                                             )&lt;=0),"Birth-" &amp;KM48,""),"")
&amp;IFERROR(IF(AND((KM$44-KM49-150-Sheep!$R$355                                           )&gt;(KM$44-KN$44),(KM$44-KM49-150-Sheep!$R$355                                            )&lt;=0),"Wean-"&amp;KM48,""),"")
&amp;IFERROR(IF(AND((KM$44-KM49-150-Sheep!$R$356                                           )&gt;(KM$44-KN$44),(KM$44-KM49-150-Sheep!$R$356                                            )&lt;=0),"Alt1-"   &amp;KM48,""),"")
&amp;IFERROR(IF(AND((KM$44-KM49-150-Sheep!$R$357                                           )&gt;(KM$44-KN$44),(KM$44-KM49-150-Sheep!$R$357                                            )&lt;=0),"Alt2-"   &amp;KM48,""),"")</f>
        <v/>
      </c>
      <c r="KN50" s="267" t="str">
        <f xml:space="preserve">                    IF(AND((KN$44                                  -Sheep!$N$253                               )&gt;(KN$44-KO$44),(KN$44                                  -Sheep!$N$253                                )&lt;=0),"Born","")
&amp;                   IF(AND((KN$44-Sheep!$R$355-Sheep!$N$253                                )&gt;(KN$44-KO$44),(KN$44-Sheep!$R$355-Sheep!$N$253                                )&lt;=0),"WeanStd","")
&amp;                   IF(AND((KN$44-Sheep!$R$356-Sheep!$N$253                                )&gt;(KN$44-KO$44),(KN$44-Sheep!$R$356-Sheep!$N$253                                )&lt;=0),"WeanAlt1","")
&amp;                   IF(AND((KN$44-Sheep!$R$357-Sheep!$N$253                                )&gt;(KN$44-KO$44),(KN$44-Sheep!$R$357-Sheep!$N$253                                )&lt;=0),"WeanAlt2","")
&amp;IFERROR(IF(AND((KN$44-KN49                                                                                     )&gt;(KN$44-KO$44),(KN$44-KN49                                                                                     )&lt;=0),"Join-"    &amp;KN48,""),"")
&amp;IFERROR(IF(AND((KN$44-KN49-INDEX(Sheep!$V$362:$V$369,KN48,1))&gt;(KN$44-KO$44),(KN$44-KN49-INDEX(Sheep!$V$362:$V$369,KN48,1))&lt;=0),"Scan-"  &amp;KN48,""),"")
&amp;IFERROR(IF(AND((KN$44-KN49-150                                                                            )&gt;(KN$44-KO$44),(KN$44-KN49-150                                                                             )&lt;=0),"Birth-" &amp;KN48,""),"")
&amp;IFERROR(IF(AND((KN$44-KN49-150-Sheep!$R$355                                           )&gt;(KN$44-KO$44),(KN$44-KN49-150-Sheep!$R$355                                            )&lt;=0),"Wean-"&amp;KN48,""),"")
&amp;IFERROR(IF(AND((KN$44-KN49-150-Sheep!$R$356                                           )&gt;(KN$44-KO$44),(KN$44-KN49-150-Sheep!$R$356                                            )&lt;=0),"Alt1-"   &amp;KN48,""),"")
&amp;IFERROR(IF(AND((KN$44-KN49-150-Sheep!$R$357                                           )&gt;(KN$44-KO$44),(KN$44-KN49-150-Sheep!$R$357                                            )&lt;=0),"Alt2-"   &amp;KN48,""),"")</f>
        <v/>
      </c>
      <c r="KO50" s="267" t="str">
        <f xml:space="preserve">                    IF(AND((KO$44                                  -Sheep!$N$253                               )&gt;(KO$44-KP$44),(KO$44                                  -Sheep!$N$253                                )&lt;=0),"Born","")
&amp;                   IF(AND((KO$44-Sheep!$R$355-Sheep!$N$253                                )&gt;(KO$44-KP$44),(KO$44-Sheep!$R$355-Sheep!$N$253                                )&lt;=0),"WeanStd","")
&amp;                   IF(AND((KO$44-Sheep!$R$356-Sheep!$N$253                                )&gt;(KO$44-KP$44),(KO$44-Sheep!$R$356-Sheep!$N$253                                )&lt;=0),"WeanAlt1","")
&amp;                   IF(AND((KO$44-Sheep!$R$357-Sheep!$N$253                                )&gt;(KO$44-KP$44),(KO$44-Sheep!$R$357-Sheep!$N$253                                )&lt;=0),"WeanAlt2","")
&amp;IFERROR(IF(AND((KO$44-KO49                                                                                     )&gt;(KO$44-KP$44),(KO$44-KO49                                                                                     )&lt;=0),"Join-"    &amp;KO48,""),"")
&amp;IFERROR(IF(AND((KO$44-KO49-INDEX(Sheep!$V$362:$V$369,KO48,1))&gt;(KO$44-KP$44),(KO$44-KO49-INDEX(Sheep!$V$362:$V$369,KO48,1))&lt;=0),"Scan-"  &amp;KO48,""),"")
&amp;IFERROR(IF(AND((KO$44-KO49-150                                                                            )&gt;(KO$44-KP$44),(KO$44-KO49-150                                                                             )&lt;=0),"Birth-" &amp;KO48,""),"")
&amp;IFERROR(IF(AND((KO$44-KO49-150-Sheep!$R$355                                           )&gt;(KO$44-KP$44),(KO$44-KO49-150-Sheep!$R$355                                            )&lt;=0),"Wean-"&amp;KO48,""),"")
&amp;IFERROR(IF(AND((KO$44-KO49-150-Sheep!$R$356                                           )&gt;(KO$44-KP$44),(KO$44-KO49-150-Sheep!$R$356                                            )&lt;=0),"Alt1-"   &amp;KO48,""),"")
&amp;IFERROR(IF(AND((KO$44-KO49-150-Sheep!$R$357                                           )&gt;(KO$44-KP$44),(KO$44-KO49-150-Sheep!$R$357                                            )&lt;=0),"Alt2-"   &amp;KO48,""),"")</f>
        <v/>
      </c>
      <c r="KP50" s="267" t="str">
        <f xml:space="preserve">                    IF(AND((KP$44                                  -Sheep!$N$253                               )&gt;(KP$44-KQ$44),(KP$44                                  -Sheep!$N$253                                )&lt;=0),"Born","")
&amp;                   IF(AND((KP$44-Sheep!$R$355-Sheep!$N$253                                )&gt;(KP$44-KQ$44),(KP$44-Sheep!$R$355-Sheep!$N$253                                )&lt;=0),"WeanStd","")
&amp;                   IF(AND((KP$44-Sheep!$R$356-Sheep!$N$253                                )&gt;(KP$44-KQ$44),(KP$44-Sheep!$R$356-Sheep!$N$253                                )&lt;=0),"WeanAlt1","")
&amp;                   IF(AND((KP$44-Sheep!$R$357-Sheep!$N$253                                )&gt;(KP$44-KQ$44),(KP$44-Sheep!$R$357-Sheep!$N$253                                )&lt;=0),"WeanAlt2","")
&amp;IFERROR(IF(AND((KP$44-KP49                                                                                     )&gt;(KP$44-KQ$44),(KP$44-KP49                                                                                     )&lt;=0),"Join-"    &amp;KP48,""),"")
&amp;IFERROR(IF(AND((KP$44-KP49-INDEX(Sheep!$V$362:$V$369,KP48,1))&gt;(KP$44-KQ$44),(KP$44-KP49-INDEX(Sheep!$V$362:$V$369,KP48,1))&lt;=0),"Scan-"  &amp;KP48,""),"")
&amp;IFERROR(IF(AND((KP$44-KP49-150                                                                            )&gt;(KP$44-KQ$44),(KP$44-KP49-150                                                                             )&lt;=0),"Birth-" &amp;KP48,""),"")
&amp;IFERROR(IF(AND((KP$44-KP49-150-Sheep!$R$355                                           )&gt;(KP$44-KQ$44),(KP$44-KP49-150-Sheep!$R$355                                            )&lt;=0),"Wean-"&amp;KP48,""),"")
&amp;IFERROR(IF(AND((KP$44-KP49-150-Sheep!$R$356                                           )&gt;(KP$44-KQ$44),(KP$44-KP49-150-Sheep!$R$356                                            )&lt;=0),"Alt1-"   &amp;KP48,""),"")
&amp;IFERROR(IF(AND((KP$44-KP49-150-Sheep!$R$357                                           )&gt;(KP$44-KQ$44),(KP$44-KP49-150-Sheep!$R$357                                            )&lt;=0),"Alt2-"   &amp;KP48,""),"")</f>
        <v/>
      </c>
      <c r="KQ50" s="267" t="str">
        <f xml:space="preserve">                    IF(AND((KQ$44                                  -Sheep!$N$253                               )&gt;(KQ$44-KR$44),(KQ$44                                  -Sheep!$N$253                                )&lt;=0),"Born","")
&amp;                   IF(AND((KQ$44-Sheep!$R$355-Sheep!$N$253                                )&gt;(KQ$44-KR$44),(KQ$44-Sheep!$R$355-Sheep!$N$253                                )&lt;=0),"WeanStd","")
&amp;                   IF(AND((KQ$44-Sheep!$R$356-Sheep!$N$253                                )&gt;(KQ$44-KR$44),(KQ$44-Sheep!$R$356-Sheep!$N$253                                )&lt;=0),"WeanAlt1","")
&amp;                   IF(AND((KQ$44-Sheep!$R$357-Sheep!$N$253                                )&gt;(KQ$44-KR$44),(KQ$44-Sheep!$R$357-Sheep!$N$253                                )&lt;=0),"WeanAlt2","")
&amp;IFERROR(IF(AND((KQ$44-KQ49                                                                                     )&gt;(KQ$44-KR$44),(KQ$44-KQ49                                                                                     )&lt;=0),"Join-"    &amp;KQ48,""),"")
&amp;IFERROR(IF(AND((KQ$44-KQ49-INDEX(Sheep!$V$362:$V$369,KQ48,1))&gt;(KQ$44-KR$44),(KQ$44-KQ49-INDEX(Sheep!$V$362:$V$369,KQ48,1))&lt;=0),"Scan-"  &amp;KQ48,""),"")
&amp;IFERROR(IF(AND((KQ$44-KQ49-150                                                                            )&gt;(KQ$44-KR$44),(KQ$44-KQ49-150                                                                             )&lt;=0),"Birth-" &amp;KQ48,""),"")
&amp;IFERROR(IF(AND((KQ$44-KQ49-150-Sheep!$R$355                                           )&gt;(KQ$44-KR$44),(KQ$44-KQ49-150-Sheep!$R$355                                            )&lt;=0),"Wean-"&amp;KQ48,""),"")
&amp;IFERROR(IF(AND((KQ$44-KQ49-150-Sheep!$R$356                                           )&gt;(KQ$44-KR$44),(KQ$44-KQ49-150-Sheep!$R$356                                            )&lt;=0),"Alt1-"   &amp;KQ48,""),"")
&amp;IFERROR(IF(AND((KQ$44-KQ49-150-Sheep!$R$357                                           )&gt;(KQ$44-KR$44),(KQ$44-KQ49-150-Sheep!$R$357                                            )&lt;=0),"Alt2-"   &amp;KQ48,""),"")</f>
        <v/>
      </c>
      <c r="KR50" s="267" t="str">
        <f xml:space="preserve">                    IF(AND((KR$44                                  -Sheep!$N$253                               )&gt;(KR$44-KS$44),(KR$44                                  -Sheep!$N$253                                )&lt;=0),"Born","")
&amp;                   IF(AND((KR$44-Sheep!$R$355-Sheep!$N$253                                )&gt;(KR$44-KS$44),(KR$44-Sheep!$R$355-Sheep!$N$253                                )&lt;=0),"WeanStd","")
&amp;                   IF(AND((KR$44-Sheep!$R$356-Sheep!$N$253                                )&gt;(KR$44-KS$44),(KR$44-Sheep!$R$356-Sheep!$N$253                                )&lt;=0),"WeanAlt1","")
&amp;                   IF(AND((KR$44-Sheep!$R$357-Sheep!$N$253                                )&gt;(KR$44-KS$44),(KR$44-Sheep!$R$357-Sheep!$N$253                                )&lt;=0),"WeanAlt2","")
&amp;IFERROR(IF(AND((KR$44-KR49                                                                                     )&gt;(KR$44-KS$44),(KR$44-KR49                                                                                     )&lt;=0),"Join-"    &amp;KR48,""),"")
&amp;IFERROR(IF(AND((KR$44-KR49-INDEX(Sheep!$V$362:$V$369,KR48,1))&gt;(KR$44-KS$44),(KR$44-KR49-INDEX(Sheep!$V$362:$V$369,KR48,1))&lt;=0),"Scan-"  &amp;KR48,""),"")
&amp;IFERROR(IF(AND((KR$44-KR49-150                                                                            )&gt;(KR$44-KS$44),(KR$44-KR49-150                                                                             )&lt;=0),"Birth-" &amp;KR48,""),"")
&amp;IFERROR(IF(AND((KR$44-KR49-150-Sheep!$R$355                                           )&gt;(KR$44-KS$44),(KR$44-KR49-150-Sheep!$R$355                                            )&lt;=0),"Wean-"&amp;KR48,""),"")
&amp;IFERROR(IF(AND((KR$44-KR49-150-Sheep!$R$356                                           )&gt;(KR$44-KS$44),(KR$44-KR49-150-Sheep!$R$356                                            )&lt;=0),"Alt1-"   &amp;KR48,""),"")
&amp;IFERROR(IF(AND((KR$44-KR49-150-Sheep!$R$357                                           )&gt;(KR$44-KS$44),(KR$44-KR49-150-Sheep!$R$357                                            )&lt;=0),"Alt2-"   &amp;KR48,""),"")</f>
        <v/>
      </c>
      <c r="KS50" s="267" t="str">
        <f xml:space="preserve">                    IF(AND((KS$44                                  -Sheep!$N$253                               )&gt;(KS$44-KT$44),(KS$44                                  -Sheep!$N$253                                )&lt;=0),"Born","")
&amp;                   IF(AND((KS$44-Sheep!$R$355-Sheep!$N$253                                )&gt;(KS$44-KT$44),(KS$44-Sheep!$R$355-Sheep!$N$253                                )&lt;=0),"WeanStd","")
&amp;                   IF(AND((KS$44-Sheep!$R$356-Sheep!$N$253                                )&gt;(KS$44-KT$44),(KS$44-Sheep!$R$356-Sheep!$N$253                                )&lt;=0),"WeanAlt1","")
&amp;                   IF(AND((KS$44-Sheep!$R$357-Sheep!$N$253                                )&gt;(KS$44-KT$44),(KS$44-Sheep!$R$357-Sheep!$N$253                                )&lt;=0),"WeanAlt2","")
&amp;IFERROR(IF(AND((KS$44-KS49                                                                                     )&gt;(KS$44-KT$44),(KS$44-KS49                                                                                     )&lt;=0),"Join-"    &amp;KS48,""),"")
&amp;IFERROR(IF(AND((KS$44-KS49-INDEX(Sheep!$V$362:$V$369,KS48,1))&gt;(KS$44-KT$44),(KS$44-KS49-INDEX(Sheep!$V$362:$V$369,KS48,1))&lt;=0),"Scan-"  &amp;KS48,""),"")
&amp;IFERROR(IF(AND((KS$44-KS49-150                                                                            )&gt;(KS$44-KT$44),(KS$44-KS49-150                                                                             )&lt;=0),"Birth-" &amp;KS48,""),"")
&amp;IFERROR(IF(AND((KS$44-KS49-150-Sheep!$R$355                                           )&gt;(KS$44-KT$44),(KS$44-KS49-150-Sheep!$R$355                                            )&lt;=0),"Wean-"&amp;KS48,""),"")
&amp;IFERROR(IF(AND((KS$44-KS49-150-Sheep!$R$356                                           )&gt;(KS$44-KT$44),(KS$44-KS49-150-Sheep!$R$356                                            )&lt;=0),"Alt1-"   &amp;KS48,""),"")
&amp;IFERROR(IF(AND((KS$44-KS49-150-Sheep!$R$357                                           )&gt;(KS$44-KT$44),(KS$44-KS49-150-Sheep!$R$357                                            )&lt;=0),"Alt2-"   &amp;KS48,""),"")</f>
        <v/>
      </c>
      <c r="KT50" s="267" t="str">
        <f xml:space="preserve">                    IF(AND((KT$44                                  -Sheep!$N$253                               )&gt;(KT$44-KU$44),(KT$44                                  -Sheep!$N$253                                )&lt;=0),"Born","")
&amp;                   IF(AND((KT$44-Sheep!$R$355-Sheep!$N$253                                )&gt;(KT$44-KU$44),(KT$44-Sheep!$R$355-Sheep!$N$253                                )&lt;=0),"WeanStd","")
&amp;                   IF(AND((KT$44-Sheep!$R$356-Sheep!$N$253                                )&gt;(KT$44-KU$44),(KT$44-Sheep!$R$356-Sheep!$N$253                                )&lt;=0),"WeanAlt1","")
&amp;                   IF(AND((KT$44-Sheep!$R$357-Sheep!$N$253                                )&gt;(KT$44-KU$44),(KT$44-Sheep!$R$357-Sheep!$N$253                                )&lt;=0),"WeanAlt2","")
&amp;IFERROR(IF(AND((KT$44-KT49                                                                                     )&gt;(KT$44-KU$44),(KT$44-KT49                                                                                     )&lt;=0),"Join-"    &amp;KT48,""),"")
&amp;IFERROR(IF(AND((KT$44-KT49-INDEX(Sheep!$V$362:$V$369,KT48,1))&gt;(KT$44-KU$44),(KT$44-KT49-INDEX(Sheep!$V$362:$V$369,KT48,1))&lt;=0),"Scan-"  &amp;KT48,""),"")
&amp;IFERROR(IF(AND((KT$44-KT49-150                                                                            )&gt;(KT$44-KU$44),(KT$44-KT49-150                                                                             )&lt;=0),"Birth-" &amp;KT48,""),"")
&amp;IFERROR(IF(AND((KT$44-KT49-150-Sheep!$R$355                                           )&gt;(KT$44-KU$44),(KT$44-KT49-150-Sheep!$R$355                                            )&lt;=0),"Wean-"&amp;KT48,""),"")
&amp;IFERROR(IF(AND((KT$44-KT49-150-Sheep!$R$356                                           )&gt;(KT$44-KU$44),(KT$44-KT49-150-Sheep!$R$356                                            )&lt;=0),"Alt1-"   &amp;KT48,""),"")
&amp;IFERROR(IF(AND((KT$44-KT49-150-Sheep!$R$357                                           )&gt;(KT$44-KU$44),(KT$44-KT49-150-Sheep!$R$357                                            )&lt;=0),"Alt2-"   &amp;KT48,""),"")</f>
        <v>Wean-5</v>
      </c>
      <c r="KU50" s="267" t="str">
        <f xml:space="preserve">                    IF(AND((KU$44                                  -Sheep!$N$253                               )&gt;(KU$44-KV$44),(KU$44                                  -Sheep!$N$253                                )&lt;=0),"Born","")
&amp;                   IF(AND((KU$44-Sheep!$R$355-Sheep!$N$253                                )&gt;(KU$44-KV$44),(KU$44-Sheep!$R$355-Sheep!$N$253                                )&lt;=0),"WeanStd","")
&amp;                   IF(AND((KU$44-Sheep!$R$356-Sheep!$N$253                                )&gt;(KU$44-KV$44),(KU$44-Sheep!$R$356-Sheep!$N$253                                )&lt;=0),"WeanAlt1","")
&amp;                   IF(AND((KU$44-Sheep!$R$357-Sheep!$N$253                                )&gt;(KU$44-KV$44),(KU$44-Sheep!$R$357-Sheep!$N$253                                )&lt;=0),"WeanAlt2","")
&amp;IFERROR(IF(AND((KU$44-KU49                                                                                     )&gt;(KU$44-KV$44),(KU$44-KU49                                                                                     )&lt;=0),"Join-"    &amp;KU48,""),"")
&amp;IFERROR(IF(AND((KU$44-KU49-INDEX(Sheep!$V$362:$V$369,KU48,1))&gt;(KU$44-KV$44),(KU$44-KU49-INDEX(Sheep!$V$362:$V$369,KU48,1))&lt;=0),"Scan-"  &amp;KU48,""),"")
&amp;IFERROR(IF(AND((KU$44-KU49-150                                                                            )&gt;(KU$44-KV$44),(KU$44-KU49-150                                                                             )&lt;=0),"Birth-" &amp;KU48,""),"")
&amp;IFERROR(IF(AND((KU$44-KU49-150-Sheep!$R$355                                           )&gt;(KU$44-KV$44),(KU$44-KU49-150-Sheep!$R$355                                            )&lt;=0),"Wean-"&amp;KU48,""),"")
&amp;IFERROR(IF(AND((KU$44-KU49-150-Sheep!$R$356                                           )&gt;(KU$44-KV$44),(KU$44-KU49-150-Sheep!$R$356                                            )&lt;=0),"Alt1-"   &amp;KU48,""),"")
&amp;IFERROR(IF(AND((KU$44-KU49-150-Sheep!$R$357                                           )&gt;(KU$44-KV$44),(KU$44-KU49-150-Sheep!$R$357                                            )&lt;=0),"Alt2-"   &amp;KU48,""),"")</f>
        <v/>
      </c>
      <c r="KV50" s="267" t="str">
        <f xml:space="preserve">                    IF(AND((KV$44                                  -Sheep!$N$253                               )&gt;(KV$44-KW$44),(KV$44                                  -Sheep!$N$253                                )&lt;=0),"Born","")
&amp;                   IF(AND((KV$44-Sheep!$R$355-Sheep!$N$253                                )&gt;(KV$44-KW$44),(KV$44-Sheep!$R$355-Sheep!$N$253                                )&lt;=0),"WeanStd","")
&amp;                   IF(AND((KV$44-Sheep!$R$356-Sheep!$N$253                                )&gt;(KV$44-KW$44),(KV$44-Sheep!$R$356-Sheep!$N$253                                )&lt;=0),"WeanAlt1","")
&amp;                   IF(AND((KV$44-Sheep!$R$357-Sheep!$N$253                                )&gt;(KV$44-KW$44),(KV$44-Sheep!$R$357-Sheep!$N$253                                )&lt;=0),"WeanAlt2","")
&amp;IFERROR(IF(AND((KV$44-KV49                                                                                     )&gt;(KV$44-KW$44),(KV$44-KV49                                                                                     )&lt;=0),"Join-"    &amp;KV48,""),"")
&amp;IFERROR(IF(AND((KV$44-KV49-INDEX(Sheep!$V$362:$V$369,KV48,1))&gt;(KV$44-KW$44),(KV$44-KV49-INDEX(Sheep!$V$362:$V$369,KV48,1))&lt;=0),"Scan-"  &amp;KV48,""),"")
&amp;IFERROR(IF(AND((KV$44-KV49-150                                                                            )&gt;(KV$44-KW$44),(KV$44-KV49-150                                                                             )&lt;=0),"Birth-" &amp;KV48,""),"")
&amp;IFERROR(IF(AND((KV$44-KV49-150-Sheep!$R$355                                           )&gt;(KV$44-KW$44),(KV$44-KV49-150-Sheep!$R$355                                            )&lt;=0),"Wean-"&amp;KV48,""),"")
&amp;IFERROR(IF(AND((KV$44-KV49-150-Sheep!$R$356                                           )&gt;(KV$44-KW$44),(KV$44-KV49-150-Sheep!$R$356                                            )&lt;=0),"Alt1-"   &amp;KV48,""),"")
&amp;IFERROR(IF(AND((KV$44-KV49-150-Sheep!$R$357                                           )&gt;(KV$44-KW$44),(KV$44-KV49-150-Sheep!$R$357                                            )&lt;=0),"Alt2-"   &amp;KV48,""),"")</f>
        <v/>
      </c>
      <c r="KW50" s="267" t="str">
        <f xml:space="preserve">                    IF(AND((KW$44                                  -Sheep!$N$253                               )&gt;(KW$44-KX$44),(KW$44                                  -Sheep!$N$253                                )&lt;=0),"Born","")
&amp;                   IF(AND((KW$44-Sheep!$R$355-Sheep!$N$253                                )&gt;(KW$44-KX$44),(KW$44-Sheep!$R$355-Sheep!$N$253                                )&lt;=0),"WeanStd","")
&amp;                   IF(AND((KW$44-Sheep!$R$356-Sheep!$N$253                                )&gt;(KW$44-KX$44),(KW$44-Sheep!$R$356-Sheep!$N$253                                )&lt;=0),"WeanAlt1","")
&amp;                   IF(AND((KW$44-Sheep!$R$357-Sheep!$N$253                                )&gt;(KW$44-KX$44),(KW$44-Sheep!$R$357-Sheep!$N$253                                )&lt;=0),"WeanAlt2","")
&amp;IFERROR(IF(AND((KW$44-KW49                                                                                     )&gt;(KW$44-KX$44),(KW$44-KW49                                                                                     )&lt;=0),"Join-"    &amp;KW48,""),"")
&amp;IFERROR(IF(AND((KW$44-KW49-INDEX(Sheep!$V$362:$V$369,KW48,1))&gt;(KW$44-KX$44),(KW$44-KW49-INDEX(Sheep!$V$362:$V$369,KW48,1))&lt;=0),"Scan-"  &amp;KW48,""),"")
&amp;IFERROR(IF(AND((KW$44-KW49-150                                                                            )&gt;(KW$44-KX$44),(KW$44-KW49-150                                                                             )&lt;=0),"Birth-" &amp;KW48,""),"")
&amp;IFERROR(IF(AND((KW$44-KW49-150-Sheep!$R$355                                           )&gt;(KW$44-KX$44),(KW$44-KW49-150-Sheep!$R$355                                            )&lt;=0),"Wean-"&amp;KW48,""),"")
&amp;IFERROR(IF(AND((KW$44-KW49-150-Sheep!$R$356                                           )&gt;(KW$44-KX$44),(KW$44-KW49-150-Sheep!$R$356                                            )&lt;=0),"Alt1-"   &amp;KW48,""),"")
&amp;IFERROR(IF(AND((KW$44-KW49-150-Sheep!$R$357                                           )&gt;(KW$44-KX$44),(KW$44-KW49-150-Sheep!$R$357                                            )&lt;=0),"Alt2-"   &amp;KW48,""),"")</f>
        <v/>
      </c>
      <c r="KX50" s="267" t="str">
        <f xml:space="preserve">                    IF(AND((KX$44                                  -Sheep!$N$253                               )&gt;(KX$44-KY$44),(KX$44                                  -Sheep!$N$253                                )&lt;=0),"Born","")
&amp;                   IF(AND((KX$44-Sheep!$R$355-Sheep!$N$253                                )&gt;(KX$44-KY$44),(KX$44-Sheep!$R$355-Sheep!$N$253                                )&lt;=0),"WeanStd","")
&amp;                   IF(AND((KX$44-Sheep!$R$356-Sheep!$N$253                                )&gt;(KX$44-KY$44),(KX$44-Sheep!$R$356-Sheep!$N$253                                )&lt;=0),"WeanAlt1","")
&amp;                   IF(AND((KX$44-Sheep!$R$357-Sheep!$N$253                                )&gt;(KX$44-KY$44),(KX$44-Sheep!$R$357-Sheep!$N$253                                )&lt;=0),"WeanAlt2","")
&amp;IFERROR(IF(AND((KX$44-KX49                                                                                     )&gt;(KX$44-KY$44),(KX$44-KX49                                                                                     )&lt;=0),"Join-"    &amp;KX48,""),"")
&amp;IFERROR(IF(AND((KX$44-KX49-INDEX(Sheep!$V$362:$V$369,KX48,1))&gt;(KX$44-KY$44),(KX$44-KX49-INDEX(Sheep!$V$362:$V$369,KX48,1))&lt;=0),"Scan-"  &amp;KX48,""),"")
&amp;IFERROR(IF(AND((KX$44-KX49-150                                                                            )&gt;(KX$44-KY$44),(KX$44-KX49-150                                                                             )&lt;=0),"Birth-" &amp;KX48,""),"")
&amp;IFERROR(IF(AND((KX$44-KX49-150-Sheep!$R$355                                           )&gt;(KX$44-KY$44),(KX$44-KX49-150-Sheep!$R$355                                            )&lt;=0),"Wean-"&amp;KX48,""),"")
&amp;IFERROR(IF(AND((KX$44-KX49-150-Sheep!$R$356                                           )&gt;(KX$44-KY$44),(KX$44-KX49-150-Sheep!$R$356                                            )&lt;=0),"Alt1-"   &amp;KX48,""),"")
&amp;IFERROR(IF(AND((KX$44-KX49-150-Sheep!$R$357                                           )&gt;(KX$44-KY$44),(KX$44-KX49-150-Sheep!$R$357                                            )&lt;=0),"Alt2-"   &amp;KX48,""),"")</f>
        <v>Alt1-5</v>
      </c>
      <c r="KY50" s="267" t="str">
        <f xml:space="preserve">                    IF(AND((KY$44                                  -Sheep!$N$253                               )&gt;(KY$44-KZ$44),(KY$44                                  -Sheep!$N$253                                )&lt;=0),"Born","")
&amp;                   IF(AND((KY$44-Sheep!$R$355-Sheep!$N$253                                )&gt;(KY$44-KZ$44),(KY$44-Sheep!$R$355-Sheep!$N$253                                )&lt;=0),"WeanStd","")
&amp;                   IF(AND((KY$44-Sheep!$R$356-Sheep!$N$253                                )&gt;(KY$44-KZ$44),(KY$44-Sheep!$R$356-Sheep!$N$253                                )&lt;=0),"WeanAlt1","")
&amp;                   IF(AND((KY$44-Sheep!$R$357-Sheep!$N$253                                )&gt;(KY$44-KZ$44),(KY$44-Sheep!$R$357-Sheep!$N$253                                )&lt;=0),"WeanAlt2","")
&amp;IFERROR(IF(AND((KY$44-KY49                                                                                     )&gt;(KY$44-KZ$44),(KY$44-KY49                                                                                     )&lt;=0),"Join-"    &amp;KY48,""),"")
&amp;IFERROR(IF(AND((KY$44-KY49-INDEX(Sheep!$V$362:$V$369,KY48,1))&gt;(KY$44-KZ$44),(KY$44-KY49-INDEX(Sheep!$V$362:$V$369,KY48,1))&lt;=0),"Scan-"  &amp;KY48,""),"")
&amp;IFERROR(IF(AND((KY$44-KY49-150                                                                            )&gt;(KY$44-KZ$44),(KY$44-KY49-150                                                                             )&lt;=0),"Birth-" &amp;KY48,""),"")
&amp;IFERROR(IF(AND((KY$44-KY49-150-Sheep!$R$355                                           )&gt;(KY$44-KZ$44),(KY$44-KY49-150-Sheep!$R$355                                            )&lt;=0),"Wean-"&amp;KY48,""),"")
&amp;IFERROR(IF(AND((KY$44-KY49-150-Sheep!$R$356                                           )&gt;(KY$44-KZ$44),(KY$44-KY49-150-Sheep!$R$356                                            )&lt;=0),"Alt1-"   &amp;KY48,""),"")
&amp;IFERROR(IF(AND((KY$44-KY49-150-Sheep!$R$357                                           )&gt;(KY$44-KZ$44),(KY$44-KY49-150-Sheep!$R$357                                            )&lt;=0),"Alt2-"   &amp;KY48,""),"")</f>
        <v/>
      </c>
      <c r="KZ50" s="267" t="str">
        <f xml:space="preserve">                    IF(AND((KZ$44                                  -Sheep!$N$253                               )&gt;(KZ$44-LA$44),(KZ$44                                  -Sheep!$N$253                                )&lt;=0),"Born","")
&amp;                   IF(AND((KZ$44-Sheep!$R$355-Sheep!$N$253                                )&gt;(KZ$44-LA$44),(KZ$44-Sheep!$R$355-Sheep!$N$253                                )&lt;=0),"WeanStd","")
&amp;                   IF(AND((KZ$44-Sheep!$R$356-Sheep!$N$253                                )&gt;(KZ$44-LA$44),(KZ$44-Sheep!$R$356-Sheep!$N$253                                )&lt;=0),"WeanAlt1","")
&amp;                   IF(AND((KZ$44-Sheep!$R$357-Sheep!$N$253                                )&gt;(KZ$44-LA$44),(KZ$44-Sheep!$R$357-Sheep!$N$253                                )&lt;=0),"WeanAlt2","")
&amp;IFERROR(IF(AND((KZ$44-KZ49                                                                                     )&gt;(KZ$44-LA$44),(KZ$44-KZ49                                                                                     )&lt;=0),"Join-"    &amp;KZ48,""),"")
&amp;IFERROR(IF(AND((KZ$44-KZ49-INDEX(Sheep!$V$362:$V$369,KZ48,1))&gt;(KZ$44-LA$44),(KZ$44-KZ49-INDEX(Sheep!$V$362:$V$369,KZ48,1))&lt;=0),"Scan-"  &amp;KZ48,""),"")
&amp;IFERROR(IF(AND((KZ$44-KZ49-150                                                                            )&gt;(KZ$44-LA$44),(KZ$44-KZ49-150                                                                             )&lt;=0),"Birth-" &amp;KZ48,""),"")
&amp;IFERROR(IF(AND((KZ$44-KZ49-150-Sheep!$R$355                                           )&gt;(KZ$44-LA$44),(KZ$44-KZ49-150-Sheep!$R$355                                            )&lt;=0),"Wean-"&amp;KZ48,""),"")
&amp;IFERROR(IF(AND((KZ$44-KZ49-150-Sheep!$R$356                                           )&gt;(KZ$44-LA$44),(KZ$44-KZ49-150-Sheep!$R$356                                            )&lt;=0),"Alt1-"   &amp;KZ48,""),"")
&amp;IFERROR(IF(AND((KZ$44-KZ49-150-Sheep!$R$357                                           )&gt;(KZ$44-LA$44),(KZ$44-KZ49-150-Sheep!$R$357                                            )&lt;=0),"Alt2-"   &amp;KZ48,""),"")</f>
        <v/>
      </c>
      <c r="LA50" s="267" t="str">
        <f xml:space="preserve">                    IF(AND((LA$44                                  -Sheep!$N$253                               )&gt;(LA$44-LB$44),(LA$44                                  -Sheep!$N$253                                )&lt;=0),"Born","")
&amp;                   IF(AND((LA$44-Sheep!$R$355-Sheep!$N$253                                )&gt;(LA$44-LB$44),(LA$44-Sheep!$R$355-Sheep!$N$253                                )&lt;=0),"WeanStd","")
&amp;                   IF(AND((LA$44-Sheep!$R$356-Sheep!$N$253                                )&gt;(LA$44-LB$44),(LA$44-Sheep!$R$356-Sheep!$N$253                                )&lt;=0),"WeanAlt1","")
&amp;                   IF(AND((LA$44-Sheep!$R$357-Sheep!$N$253                                )&gt;(LA$44-LB$44),(LA$44-Sheep!$R$357-Sheep!$N$253                                )&lt;=0),"WeanAlt2","")
&amp;IFERROR(IF(AND((LA$44-LA49                                                                                     )&gt;(LA$44-LB$44),(LA$44-LA49                                                                                     )&lt;=0),"Join-"    &amp;LA48,""),"")
&amp;IFERROR(IF(AND((LA$44-LA49-INDEX(Sheep!$V$362:$V$369,LA48,1))&gt;(LA$44-LB$44),(LA$44-LA49-INDEX(Sheep!$V$362:$V$369,LA48,1))&lt;=0),"Scan-"  &amp;LA48,""),"")
&amp;IFERROR(IF(AND((LA$44-LA49-150                                                                            )&gt;(LA$44-LB$44),(LA$44-LA49-150                                                                             )&lt;=0),"Birth-" &amp;LA48,""),"")
&amp;IFERROR(IF(AND((LA$44-LA49-150-Sheep!$R$355                                           )&gt;(LA$44-LB$44),(LA$44-LA49-150-Sheep!$R$355                                            )&lt;=0),"Wean-"&amp;LA48,""),"")
&amp;IFERROR(IF(AND((LA$44-LA49-150-Sheep!$R$356                                           )&gt;(LA$44-LB$44),(LA$44-LA49-150-Sheep!$R$356                                            )&lt;=0),"Alt1-"   &amp;LA48,""),"")
&amp;IFERROR(IF(AND((LA$44-LA49-150-Sheep!$R$357                                           )&gt;(LA$44-LB$44),(LA$44-LA49-150-Sheep!$R$357                                            )&lt;=0),"Alt2-"   &amp;LA48,""),"")</f>
        <v/>
      </c>
      <c r="LB50" s="267" t="str">
        <f xml:space="preserve">                    IF(AND((LB$44                                  -Sheep!$N$253                               )&gt;(LB$44-LC$44),(LB$44                                  -Sheep!$N$253                                )&lt;=0),"Born","")
&amp;                   IF(AND((LB$44-Sheep!$R$355-Sheep!$N$253                                )&gt;(LB$44-LC$44),(LB$44-Sheep!$R$355-Sheep!$N$253                                )&lt;=0),"WeanStd","")
&amp;                   IF(AND((LB$44-Sheep!$R$356-Sheep!$N$253                                )&gt;(LB$44-LC$44),(LB$44-Sheep!$R$356-Sheep!$N$253                                )&lt;=0),"WeanAlt1","")
&amp;                   IF(AND((LB$44-Sheep!$R$357-Sheep!$N$253                                )&gt;(LB$44-LC$44),(LB$44-Sheep!$R$357-Sheep!$N$253                                )&lt;=0),"WeanAlt2","")
&amp;IFERROR(IF(AND((LB$44-LB49                                                                                     )&gt;(LB$44-LC$44),(LB$44-LB49                                                                                     )&lt;=0),"Join-"    &amp;LB48,""),"")
&amp;IFERROR(IF(AND((LB$44-LB49-INDEX(Sheep!$V$362:$V$369,LB48,1))&gt;(LB$44-LC$44),(LB$44-LB49-INDEX(Sheep!$V$362:$V$369,LB48,1))&lt;=0),"Scan-"  &amp;LB48,""),"")
&amp;IFERROR(IF(AND((LB$44-LB49-150                                                                            )&gt;(LB$44-LC$44),(LB$44-LB49-150                                                                             )&lt;=0),"Birth-" &amp;LB48,""),"")
&amp;IFERROR(IF(AND((LB$44-LB49-150-Sheep!$R$355                                           )&gt;(LB$44-LC$44),(LB$44-LB49-150-Sheep!$R$355                                            )&lt;=0),"Wean-"&amp;LB48,""),"")
&amp;IFERROR(IF(AND((LB$44-LB49-150-Sheep!$R$356                                           )&gt;(LB$44-LC$44),(LB$44-LB49-150-Sheep!$R$356                                            )&lt;=0),"Alt1-"   &amp;LB48,""),"")
&amp;IFERROR(IF(AND((LB$44-LB49-150-Sheep!$R$357                                           )&gt;(LB$44-LC$44),(LB$44-LB49-150-Sheep!$R$357                                            )&lt;=0),"Alt2-"   &amp;LB48,""),"")</f>
        <v>Alt2-5</v>
      </c>
      <c r="LC50" s="267" t="str">
        <f xml:space="preserve">                    IF(AND((LC$44                                  -Sheep!$N$253                               )&gt;(LC$44-LD$44),(LC$44                                  -Sheep!$N$253                                )&lt;=0),"Born","")
&amp;                   IF(AND((LC$44-Sheep!$R$355-Sheep!$N$253                                )&gt;(LC$44-LD$44),(LC$44-Sheep!$R$355-Sheep!$N$253                                )&lt;=0),"WeanStd","")
&amp;                   IF(AND((LC$44-Sheep!$R$356-Sheep!$N$253                                )&gt;(LC$44-LD$44),(LC$44-Sheep!$R$356-Sheep!$N$253                                )&lt;=0),"WeanAlt1","")
&amp;                   IF(AND((LC$44-Sheep!$R$357-Sheep!$N$253                                )&gt;(LC$44-LD$44),(LC$44-Sheep!$R$357-Sheep!$N$253                                )&lt;=0),"WeanAlt2","")
&amp;IFERROR(IF(AND((LC$44-LC49                                                                                     )&gt;(LC$44-LD$44),(LC$44-LC49                                                                                     )&lt;=0),"Join-"    &amp;LC48,""),"")
&amp;IFERROR(IF(AND((LC$44-LC49-INDEX(Sheep!$V$362:$V$369,LC48,1))&gt;(LC$44-LD$44),(LC$44-LC49-INDEX(Sheep!$V$362:$V$369,LC48,1))&lt;=0),"Scan-"  &amp;LC48,""),"")
&amp;IFERROR(IF(AND((LC$44-LC49-150                                                                            )&gt;(LC$44-LD$44),(LC$44-LC49-150                                                                             )&lt;=0),"Birth-" &amp;LC48,""),"")
&amp;IFERROR(IF(AND((LC$44-LC49-150-Sheep!$R$355                                           )&gt;(LC$44-LD$44),(LC$44-LC49-150-Sheep!$R$355                                            )&lt;=0),"Wean-"&amp;LC48,""),"")
&amp;IFERROR(IF(AND((LC$44-LC49-150-Sheep!$R$356                                           )&gt;(LC$44-LD$44),(LC$44-LC49-150-Sheep!$R$356                                            )&lt;=0),"Alt1-"   &amp;LC48,""),"")
&amp;IFERROR(IF(AND((LC$44-LC49-150-Sheep!$R$357                                           )&gt;(LC$44-LD$44),(LC$44-LC49-150-Sheep!$R$357                                            )&lt;=0),"Alt2-"   &amp;LC48,""),"")</f>
        <v/>
      </c>
      <c r="LD50" s="267" t="str">
        <f xml:space="preserve">                    IF(AND((LD$44                                  -Sheep!$N$253                               )&gt;(LD$44-LE$44),(LD$44                                  -Sheep!$N$253                                )&lt;=0),"Born","")
&amp;                   IF(AND((LD$44-Sheep!$R$355-Sheep!$N$253                                )&gt;(LD$44-LE$44),(LD$44-Sheep!$R$355-Sheep!$N$253                                )&lt;=0),"WeanStd","")
&amp;                   IF(AND((LD$44-Sheep!$R$356-Sheep!$N$253                                )&gt;(LD$44-LE$44),(LD$44-Sheep!$R$356-Sheep!$N$253                                )&lt;=0),"WeanAlt1","")
&amp;                   IF(AND((LD$44-Sheep!$R$357-Sheep!$N$253                                )&gt;(LD$44-LE$44),(LD$44-Sheep!$R$357-Sheep!$N$253                                )&lt;=0),"WeanAlt2","")
&amp;IFERROR(IF(AND((LD$44-LD49                                                                                     )&gt;(LD$44-LE$44),(LD$44-LD49                                                                                     )&lt;=0),"Join-"    &amp;LD48,""),"")
&amp;IFERROR(IF(AND((LD$44-LD49-INDEX(Sheep!$V$362:$V$369,LD48,1))&gt;(LD$44-LE$44),(LD$44-LD49-INDEX(Sheep!$V$362:$V$369,LD48,1))&lt;=0),"Scan-"  &amp;LD48,""),"")
&amp;IFERROR(IF(AND((LD$44-LD49-150                                                                            )&gt;(LD$44-LE$44),(LD$44-LD49-150                                                                             )&lt;=0),"Birth-" &amp;LD48,""),"")
&amp;IFERROR(IF(AND((LD$44-LD49-150-Sheep!$R$355                                           )&gt;(LD$44-LE$44),(LD$44-LD49-150-Sheep!$R$355                                            )&lt;=0),"Wean-"&amp;LD48,""),"")
&amp;IFERROR(IF(AND((LD$44-LD49-150-Sheep!$R$356                                           )&gt;(LD$44-LE$44),(LD$44-LD49-150-Sheep!$R$356                                            )&lt;=0),"Alt1-"   &amp;LD48,""),"")
&amp;IFERROR(IF(AND((LD$44-LD49-150-Sheep!$R$357                                           )&gt;(LD$44-LE$44),(LD$44-LD49-150-Sheep!$R$357                                            )&lt;=0),"Alt2-"   &amp;LD48,""),"")</f>
        <v/>
      </c>
      <c r="LE50" s="267" t="str">
        <f xml:space="preserve">                    IF(AND((LE$44                                  -Sheep!$N$253                               )&gt;(LE$44-LF$44),(LE$44                                  -Sheep!$N$253                                )&lt;=0),"Born","")
&amp;                   IF(AND((LE$44-Sheep!$R$355-Sheep!$N$253                                )&gt;(LE$44-LF$44),(LE$44-Sheep!$R$355-Sheep!$N$253                                )&lt;=0),"WeanStd","")
&amp;                   IF(AND((LE$44-Sheep!$R$356-Sheep!$N$253                                )&gt;(LE$44-LF$44),(LE$44-Sheep!$R$356-Sheep!$N$253                                )&lt;=0),"WeanAlt1","")
&amp;                   IF(AND((LE$44-Sheep!$R$357-Sheep!$N$253                                )&gt;(LE$44-LF$44),(LE$44-Sheep!$R$357-Sheep!$N$253                                )&lt;=0),"WeanAlt2","")
&amp;IFERROR(IF(AND((LE$44-LE49                                                                                     )&gt;(LE$44-LF$44),(LE$44-LE49                                                                                     )&lt;=0),"Join-"    &amp;LE48,""),"")
&amp;IFERROR(IF(AND((LE$44-LE49-INDEX(Sheep!$V$362:$V$369,LE48,1))&gt;(LE$44-LF$44),(LE$44-LE49-INDEX(Sheep!$V$362:$V$369,LE48,1))&lt;=0),"Scan-"  &amp;LE48,""),"")
&amp;IFERROR(IF(AND((LE$44-LE49-150                                                                            )&gt;(LE$44-LF$44),(LE$44-LE49-150                                                                             )&lt;=0),"Birth-" &amp;LE48,""),"")
&amp;IFERROR(IF(AND((LE$44-LE49-150-Sheep!$R$355                                           )&gt;(LE$44-LF$44),(LE$44-LE49-150-Sheep!$R$355                                            )&lt;=0),"Wean-"&amp;LE48,""),"")
&amp;IFERROR(IF(AND((LE$44-LE49-150-Sheep!$R$356                                           )&gt;(LE$44-LF$44),(LE$44-LE49-150-Sheep!$R$356                                            )&lt;=0),"Alt1-"   &amp;LE48,""),"")
&amp;IFERROR(IF(AND((LE$44-LE49-150-Sheep!$R$357                                           )&gt;(LE$44-LF$44),(LE$44-LE49-150-Sheep!$R$357                                            )&lt;=0),"Alt2-"   &amp;LE48,""),"")</f>
        <v/>
      </c>
      <c r="LF50" s="267" t="str">
        <f xml:space="preserve">                    IF(AND((LF$44                                  -Sheep!$N$253                               )&gt;(LF$44-LG$44),(LF$44                                  -Sheep!$N$253                                )&lt;=0),"Born","")
&amp;                   IF(AND((LF$44-Sheep!$R$355-Sheep!$N$253                                )&gt;(LF$44-LG$44),(LF$44-Sheep!$R$355-Sheep!$N$253                                )&lt;=0),"WeanStd","")
&amp;                   IF(AND((LF$44-Sheep!$R$356-Sheep!$N$253                                )&gt;(LF$44-LG$44),(LF$44-Sheep!$R$356-Sheep!$N$253                                )&lt;=0),"WeanAlt1","")
&amp;                   IF(AND((LF$44-Sheep!$R$357-Sheep!$N$253                                )&gt;(LF$44-LG$44),(LF$44-Sheep!$R$357-Sheep!$N$253                                )&lt;=0),"WeanAlt2","")
&amp;IFERROR(IF(AND((LF$44-LF49                                                                                     )&gt;(LF$44-LG$44),(LF$44-LF49                                                                                     )&lt;=0),"Join-"    &amp;LF48,""),"")
&amp;IFERROR(IF(AND((LF$44-LF49-INDEX(Sheep!$V$362:$V$369,LF48,1))&gt;(LF$44-LG$44),(LF$44-LF49-INDEX(Sheep!$V$362:$V$369,LF48,1))&lt;=0),"Scan-"  &amp;LF48,""),"")
&amp;IFERROR(IF(AND((LF$44-LF49-150                                                                            )&gt;(LF$44-LG$44),(LF$44-LF49-150                                                                             )&lt;=0),"Birth-" &amp;LF48,""),"")
&amp;IFERROR(IF(AND((LF$44-LF49-150-Sheep!$R$355                                           )&gt;(LF$44-LG$44),(LF$44-LF49-150-Sheep!$R$355                                            )&lt;=0),"Wean-"&amp;LF48,""),"")
&amp;IFERROR(IF(AND((LF$44-LF49-150-Sheep!$R$356                                           )&gt;(LF$44-LG$44),(LF$44-LF49-150-Sheep!$R$356                                            )&lt;=0),"Alt1-"   &amp;LF48,""),"")
&amp;IFERROR(IF(AND((LF$44-LF49-150-Sheep!$R$357                                           )&gt;(LF$44-LG$44),(LF$44-LF49-150-Sheep!$R$357                                            )&lt;=0),"Alt2-"   &amp;LF48,""),"")</f>
        <v/>
      </c>
      <c r="LG50" s="267" t="str">
        <f xml:space="preserve">                    IF(AND((LG$44                                  -Sheep!$N$253                               )&gt;(LG$44-LH$44),(LG$44                                  -Sheep!$N$253                                )&lt;=0),"Born","")
&amp;                   IF(AND((LG$44-Sheep!$R$355-Sheep!$N$253                                )&gt;(LG$44-LH$44),(LG$44-Sheep!$R$355-Sheep!$N$253                                )&lt;=0),"WeanStd","")
&amp;                   IF(AND((LG$44-Sheep!$R$356-Sheep!$N$253                                )&gt;(LG$44-LH$44),(LG$44-Sheep!$R$356-Sheep!$N$253                                )&lt;=0),"WeanAlt1","")
&amp;                   IF(AND((LG$44-Sheep!$R$357-Sheep!$N$253                                )&gt;(LG$44-LH$44),(LG$44-Sheep!$R$357-Sheep!$N$253                                )&lt;=0),"WeanAlt2","")
&amp;IFERROR(IF(AND((LG$44-LG49                                                                                     )&gt;(LG$44-LH$44),(LG$44-LG49                                                                                     )&lt;=0),"Join-"    &amp;LG48,""),"")
&amp;IFERROR(IF(AND((LG$44-LG49-INDEX(Sheep!$V$362:$V$369,LG48,1))&gt;(LG$44-LH$44),(LG$44-LG49-INDEX(Sheep!$V$362:$V$369,LG48,1))&lt;=0),"Scan-"  &amp;LG48,""),"")
&amp;IFERROR(IF(AND((LG$44-LG49-150                                                                            )&gt;(LG$44-LH$44),(LG$44-LG49-150                                                                             )&lt;=0),"Birth-" &amp;LG48,""),"")
&amp;IFERROR(IF(AND((LG$44-LG49-150-Sheep!$R$355                                           )&gt;(LG$44-LH$44),(LG$44-LG49-150-Sheep!$R$355                                            )&lt;=0),"Wean-"&amp;LG48,""),"")
&amp;IFERROR(IF(AND((LG$44-LG49-150-Sheep!$R$356                                           )&gt;(LG$44-LH$44),(LG$44-LG49-150-Sheep!$R$356                                            )&lt;=0),"Alt1-"   &amp;LG48,""),"")
&amp;IFERROR(IF(AND((LG$44-LG49-150-Sheep!$R$357                                           )&gt;(LG$44-LH$44),(LG$44-LG49-150-Sheep!$R$357                                            )&lt;=0),"Alt2-"   &amp;LG48,""),"")</f>
        <v/>
      </c>
      <c r="LH50" s="267" t="str">
        <f xml:space="preserve">                    IF(AND((LH$44                                  -Sheep!$N$253                               )&gt;(LH$44-LI$44),(LH$44                                  -Sheep!$N$253                                )&lt;=0),"Born","")
&amp;                   IF(AND((LH$44-Sheep!$R$355-Sheep!$N$253                                )&gt;(LH$44-LI$44),(LH$44-Sheep!$R$355-Sheep!$N$253                                )&lt;=0),"WeanStd","")
&amp;                   IF(AND((LH$44-Sheep!$R$356-Sheep!$N$253                                )&gt;(LH$44-LI$44),(LH$44-Sheep!$R$356-Sheep!$N$253                                )&lt;=0),"WeanAlt1","")
&amp;                   IF(AND((LH$44-Sheep!$R$357-Sheep!$N$253                                )&gt;(LH$44-LI$44),(LH$44-Sheep!$R$357-Sheep!$N$253                                )&lt;=0),"WeanAlt2","")
&amp;IFERROR(IF(AND((LH$44-LH49                                                                                     )&gt;(LH$44-LI$44),(LH$44-LH49                                                                                     )&lt;=0),"Join-"    &amp;LH48,""),"")
&amp;IFERROR(IF(AND((LH$44-LH49-INDEX(Sheep!$V$362:$V$369,LH48,1))&gt;(LH$44-LI$44),(LH$44-LH49-INDEX(Sheep!$V$362:$V$369,LH48,1))&lt;=0),"Scan-"  &amp;LH48,""),"")
&amp;IFERROR(IF(AND((LH$44-LH49-150                                                                            )&gt;(LH$44-LI$44),(LH$44-LH49-150                                                                             )&lt;=0),"Birth-" &amp;LH48,""),"")
&amp;IFERROR(IF(AND((LH$44-LH49-150-Sheep!$R$355                                           )&gt;(LH$44-LI$44),(LH$44-LH49-150-Sheep!$R$355                                            )&lt;=0),"Wean-"&amp;LH48,""),"")
&amp;IFERROR(IF(AND((LH$44-LH49-150-Sheep!$R$356                                           )&gt;(LH$44-LI$44),(LH$44-LH49-150-Sheep!$R$356                                            )&lt;=0),"Alt1-"   &amp;LH48,""),"")
&amp;IFERROR(IF(AND((LH$44-LH49-150-Sheep!$R$357                                           )&gt;(LH$44-LI$44),(LH$44-LH49-150-Sheep!$R$357                                            )&lt;=0),"Alt2-"   &amp;LH48,""),"")</f>
        <v/>
      </c>
      <c r="LI50" s="267" t="str">
        <f xml:space="preserve">                    IF(AND((LI$44                                  -Sheep!$N$253                               )&gt;(LI$44-LJ$44),(LI$44                                  -Sheep!$N$253                                )&lt;=0),"Born","")
&amp;                   IF(AND((LI$44-Sheep!$R$355-Sheep!$N$253                                )&gt;(LI$44-LJ$44),(LI$44-Sheep!$R$355-Sheep!$N$253                                )&lt;=0),"WeanStd","")
&amp;                   IF(AND((LI$44-Sheep!$R$356-Sheep!$N$253                                )&gt;(LI$44-LJ$44),(LI$44-Sheep!$R$356-Sheep!$N$253                                )&lt;=0),"WeanAlt1","")
&amp;                   IF(AND((LI$44-Sheep!$R$357-Sheep!$N$253                                )&gt;(LI$44-LJ$44),(LI$44-Sheep!$R$357-Sheep!$N$253                                )&lt;=0),"WeanAlt2","")
&amp;IFERROR(IF(AND((LI$44-LI49                                                                                     )&gt;(LI$44-LJ$44),(LI$44-LI49                                                                                     )&lt;=0),"Join-"    &amp;LI48,""),"")
&amp;IFERROR(IF(AND((LI$44-LI49-INDEX(Sheep!$V$362:$V$369,LI48,1))&gt;(LI$44-LJ$44),(LI$44-LI49-INDEX(Sheep!$V$362:$V$369,LI48,1))&lt;=0),"Scan-"  &amp;LI48,""),"")
&amp;IFERROR(IF(AND((LI$44-LI49-150                                                                            )&gt;(LI$44-LJ$44),(LI$44-LI49-150                                                                             )&lt;=0),"Birth-" &amp;LI48,""),"")
&amp;IFERROR(IF(AND((LI$44-LI49-150-Sheep!$R$355                                           )&gt;(LI$44-LJ$44),(LI$44-LI49-150-Sheep!$R$355                                            )&lt;=0),"Wean-"&amp;LI48,""),"")
&amp;IFERROR(IF(AND((LI$44-LI49-150-Sheep!$R$356                                           )&gt;(LI$44-LJ$44),(LI$44-LI49-150-Sheep!$R$356                                            )&lt;=0),"Alt1-"   &amp;LI48,""),"")
&amp;IFERROR(IF(AND((LI$44-LI49-150-Sheep!$R$357                                           )&gt;(LI$44-LJ$44),(LI$44-LI49-150-Sheep!$R$357                                            )&lt;=0),"Alt2-"   &amp;LI48,""),"")</f>
        <v/>
      </c>
      <c r="LJ50" s="267" t="str">
        <f xml:space="preserve">                    IF(AND((LJ$44                                  -Sheep!$N$253                               )&gt;(LJ$44-LK$44),(LJ$44                                  -Sheep!$N$253                                )&lt;=0),"Born","")
&amp;                   IF(AND((LJ$44-Sheep!$R$355-Sheep!$N$253                                )&gt;(LJ$44-LK$44),(LJ$44-Sheep!$R$355-Sheep!$N$253                                )&lt;=0),"WeanStd","")
&amp;                   IF(AND((LJ$44-Sheep!$R$356-Sheep!$N$253                                )&gt;(LJ$44-LK$44),(LJ$44-Sheep!$R$356-Sheep!$N$253                                )&lt;=0),"WeanAlt1","")
&amp;                   IF(AND((LJ$44-Sheep!$R$357-Sheep!$N$253                                )&gt;(LJ$44-LK$44),(LJ$44-Sheep!$R$357-Sheep!$N$253                                )&lt;=0),"WeanAlt2","")
&amp;IFERROR(IF(AND((LJ$44-LJ49                                                                                     )&gt;(LJ$44-LK$44),(LJ$44-LJ49                                                                                     )&lt;=0),"Join-"    &amp;LJ48,""),"")
&amp;IFERROR(IF(AND((LJ$44-LJ49-INDEX(Sheep!$V$362:$V$369,LJ48,1))&gt;(LJ$44-LK$44),(LJ$44-LJ49-INDEX(Sheep!$V$362:$V$369,LJ48,1))&lt;=0),"Scan-"  &amp;LJ48,""),"")
&amp;IFERROR(IF(AND((LJ$44-LJ49-150                                                                            )&gt;(LJ$44-LK$44),(LJ$44-LJ49-150                                                                             )&lt;=0),"Birth-" &amp;LJ48,""),"")
&amp;IFERROR(IF(AND((LJ$44-LJ49-150-Sheep!$R$355                                           )&gt;(LJ$44-LK$44),(LJ$44-LJ49-150-Sheep!$R$355                                            )&lt;=0),"Wean-"&amp;LJ48,""),"")
&amp;IFERROR(IF(AND((LJ$44-LJ49-150-Sheep!$R$356                                           )&gt;(LJ$44-LK$44),(LJ$44-LJ49-150-Sheep!$R$356                                            )&lt;=0),"Alt1-"   &amp;LJ48,""),"")
&amp;IFERROR(IF(AND((LJ$44-LJ49-150-Sheep!$R$357                                           )&gt;(LJ$44-LK$44),(LJ$44-LJ49-150-Sheep!$R$357                                            )&lt;=0),"Alt2-"   &amp;LJ48,""),"")</f>
        <v/>
      </c>
      <c r="LK50" s="267" t="str">
        <f xml:space="preserve">                    IF(AND((LK$44                                  -Sheep!$N$253                               )&gt;(LK$44-LL$44),(LK$44                                  -Sheep!$N$253                                )&lt;=0),"Born","")
&amp;                   IF(AND((LK$44-Sheep!$R$355-Sheep!$N$253                                )&gt;(LK$44-LL$44),(LK$44-Sheep!$R$355-Sheep!$N$253                                )&lt;=0),"WeanStd","")
&amp;                   IF(AND((LK$44-Sheep!$R$356-Sheep!$N$253                                )&gt;(LK$44-LL$44),(LK$44-Sheep!$R$356-Sheep!$N$253                                )&lt;=0),"WeanAlt1","")
&amp;                   IF(AND((LK$44-Sheep!$R$357-Sheep!$N$253                                )&gt;(LK$44-LL$44),(LK$44-Sheep!$R$357-Sheep!$N$253                                )&lt;=0),"WeanAlt2","")
&amp;IFERROR(IF(AND((LK$44-LK49                                                                                     )&gt;(LK$44-LL$44),(LK$44-LK49                                                                                     )&lt;=0),"Join-"    &amp;LK48,""),"")
&amp;IFERROR(IF(AND((LK$44-LK49-INDEX(Sheep!$V$362:$V$369,LK48,1))&gt;(LK$44-LL$44),(LK$44-LK49-INDEX(Sheep!$V$362:$V$369,LK48,1))&lt;=0),"Scan-"  &amp;LK48,""),"")
&amp;IFERROR(IF(AND((LK$44-LK49-150                                                                            )&gt;(LK$44-LL$44),(LK$44-LK49-150                                                                             )&lt;=0),"Birth-" &amp;LK48,""),"")
&amp;IFERROR(IF(AND((LK$44-LK49-150-Sheep!$R$355                                           )&gt;(LK$44-LL$44),(LK$44-LK49-150-Sheep!$R$355                                            )&lt;=0),"Wean-"&amp;LK48,""),"")
&amp;IFERROR(IF(AND((LK$44-LK49-150-Sheep!$R$356                                           )&gt;(LK$44-LL$44),(LK$44-LK49-150-Sheep!$R$356                                            )&lt;=0),"Alt1-"   &amp;LK48,""),"")
&amp;IFERROR(IF(AND((LK$44-LK49-150-Sheep!$R$357                                           )&gt;(LK$44-LL$44),(LK$44-LK49-150-Sheep!$R$357                                            )&lt;=0),"Alt2-"   &amp;LK48,""),"")</f>
        <v>Join-6</v>
      </c>
      <c r="LL50" s="267" t="str">
        <f xml:space="preserve">                    IF(AND((LL$44                                  -Sheep!$N$253                               )&gt;(LL$44-LM$44),(LL$44                                  -Sheep!$N$253                                )&lt;=0),"Born","")
&amp;                   IF(AND((LL$44-Sheep!$R$355-Sheep!$N$253                                )&gt;(LL$44-LM$44),(LL$44-Sheep!$R$355-Sheep!$N$253                                )&lt;=0),"WeanStd","")
&amp;                   IF(AND((LL$44-Sheep!$R$356-Sheep!$N$253                                )&gt;(LL$44-LM$44),(LL$44-Sheep!$R$356-Sheep!$N$253                                )&lt;=0),"WeanAlt1","")
&amp;                   IF(AND((LL$44-Sheep!$R$357-Sheep!$N$253                                )&gt;(LL$44-LM$44),(LL$44-Sheep!$R$357-Sheep!$N$253                                )&lt;=0),"WeanAlt2","")
&amp;IFERROR(IF(AND((LL$44-LL49                                                                                     )&gt;(LL$44-LM$44),(LL$44-LL49                                                                                     )&lt;=0),"Join-"    &amp;LL48,""),"")
&amp;IFERROR(IF(AND((LL$44-LL49-INDEX(Sheep!$V$362:$V$369,LL48,1))&gt;(LL$44-LM$44),(LL$44-LL49-INDEX(Sheep!$V$362:$V$369,LL48,1))&lt;=0),"Scan-"  &amp;LL48,""),"")
&amp;IFERROR(IF(AND((LL$44-LL49-150                                                                            )&gt;(LL$44-LM$44),(LL$44-LL49-150                                                                             )&lt;=0),"Birth-" &amp;LL48,""),"")
&amp;IFERROR(IF(AND((LL$44-LL49-150-Sheep!$R$355                                           )&gt;(LL$44-LM$44),(LL$44-LL49-150-Sheep!$R$355                                            )&lt;=0),"Wean-"&amp;LL48,""),"")
&amp;IFERROR(IF(AND((LL$44-LL49-150-Sheep!$R$356                                           )&gt;(LL$44-LM$44),(LL$44-LL49-150-Sheep!$R$356                                            )&lt;=0),"Alt1-"   &amp;LL48,""),"")
&amp;IFERROR(IF(AND((LL$44-LL49-150-Sheep!$R$357                                           )&gt;(LL$44-LM$44),(LL$44-LL49-150-Sheep!$R$357                                            )&lt;=0),"Alt2-"   &amp;LL48,""),"")</f>
        <v/>
      </c>
      <c r="LM50" s="267" t="str">
        <f xml:space="preserve">                    IF(AND((LM$44                                  -Sheep!$N$253                               )&gt;(LM$44-LN$44),(LM$44                                  -Sheep!$N$253                                )&lt;=0),"Born","")
&amp;                   IF(AND((LM$44-Sheep!$R$355-Sheep!$N$253                                )&gt;(LM$44-LN$44),(LM$44-Sheep!$R$355-Sheep!$N$253                                )&lt;=0),"WeanStd","")
&amp;                   IF(AND((LM$44-Sheep!$R$356-Sheep!$N$253                                )&gt;(LM$44-LN$44),(LM$44-Sheep!$R$356-Sheep!$N$253                                )&lt;=0),"WeanAlt1","")
&amp;                   IF(AND((LM$44-Sheep!$R$357-Sheep!$N$253                                )&gt;(LM$44-LN$44),(LM$44-Sheep!$R$357-Sheep!$N$253                                )&lt;=0),"WeanAlt2","")
&amp;IFERROR(IF(AND((LM$44-LM49                                                                                     )&gt;(LM$44-LN$44),(LM$44-LM49                                                                                     )&lt;=0),"Join-"    &amp;LM48,""),"")
&amp;IFERROR(IF(AND((LM$44-LM49-INDEX(Sheep!$V$362:$V$369,LM48,1))&gt;(LM$44-LN$44),(LM$44-LM49-INDEX(Sheep!$V$362:$V$369,LM48,1))&lt;=0),"Scan-"  &amp;LM48,""),"")
&amp;IFERROR(IF(AND((LM$44-LM49-150                                                                            )&gt;(LM$44-LN$44),(LM$44-LM49-150                                                                             )&lt;=0),"Birth-" &amp;LM48,""),"")
&amp;IFERROR(IF(AND((LM$44-LM49-150-Sheep!$R$355                                           )&gt;(LM$44-LN$44),(LM$44-LM49-150-Sheep!$R$355                                            )&lt;=0),"Wean-"&amp;LM48,""),"")
&amp;IFERROR(IF(AND((LM$44-LM49-150-Sheep!$R$356                                           )&gt;(LM$44-LN$44),(LM$44-LM49-150-Sheep!$R$356                                            )&lt;=0),"Alt1-"   &amp;LM48,""),"")
&amp;IFERROR(IF(AND((LM$44-LM49-150-Sheep!$R$357                                           )&gt;(LM$44-LN$44),(LM$44-LM49-150-Sheep!$R$357                                            )&lt;=0),"Alt2-"   &amp;LM48,""),"")</f>
        <v/>
      </c>
      <c r="LN50" s="267" t="str">
        <f xml:space="preserve">                    IF(AND((LN$44                                  -Sheep!$N$253                               )&gt;(LN$44-LO$44),(LN$44                                  -Sheep!$N$253                                )&lt;=0),"Born","")
&amp;                   IF(AND((LN$44-Sheep!$R$355-Sheep!$N$253                                )&gt;(LN$44-LO$44),(LN$44-Sheep!$R$355-Sheep!$N$253                                )&lt;=0),"WeanStd","")
&amp;                   IF(AND((LN$44-Sheep!$R$356-Sheep!$N$253                                )&gt;(LN$44-LO$44),(LN$44-Sheep!$R$356-Sheep!$N$253                                )&lt;=0),"WeanAlt1","")
&amp;                   IF(AND((LN$44-Sheep!$R$357-Sheep!$N$253                                )&gt;(LN$44-LO$44),(LN$44-Sheep!$R$357-Sheep!$N$253                                )&lt;=0),"WeanAlt2","")
&amp;IFERROR(IF(AND((LN$44-LN49                                                                                     )&gt;(LN$44-LO$44),(LN$44-LN49                                                                                     )&lt;=0),"Join-"    &amp;LN48,""),"")
&amp;IFERROR(IF(AND((LN$44-LN49-INDEX(Sheep!$V$362:$V$369,LN48,1))&gt;(LN$44-LO$44),(LN$44-LN49-INDEX(Sheep!$V$362:$V$369,LN48,1))&lt;=0),"Scan-"  &amp;LN48,""),"")
&amp;IFERROR(IF(AND((LN$44-LN49-150                                                                            )&gt;(LN$44-LO$44),(LN$44-LN49-150                                                                             )&lt;=0),"Birth-" &amp;LN48,""),"")
&amp;IFERROR(IF(AND((LN$44-LN49-150-Sheep!$R$355                                           )&gt;(LN$44-LO$44),(LN$44-LN49-150-Sheep!$R$355                                            )&lt;=0),"Wean-"&amp;LN48,""),"")
&amp;IFERROR(IF(AND((LN$44-LN49-150-Sheep!$R$356                                           )&gt;(LN$44-LO$44),(LN$44-LN49-150-Sheep!$R$356                                            )&lt;=0),"Alt1-"   &amp;LN48,""),"")
&amp;IFERROR(IF(AND((LN$44-LN49-150-Sheep!$R$357                                           )&gt;(LN$44-LO$44),(LN$44-LN49-150-Sheep!$R$357                                            )&lt;=0),"Alt2-"   &amp;LN48,""),"")</f>
        <v/>
      </c>
      <c r="LO50" s="267" t="str">
        <f xml:space="preserve">                    IF(AND((LO$44                                  -Sheep!$N$253                               )&gt;(LO$44-LP$44),(LO$44                                  -Sheep!$N$253                                )&lt;=0),"Born","")
&amp;                   IF(AND((LO$44-Sheep!$R$355-Sheep!$N$253                                )&gt;(LO$44-LP$44),(LO$44-Sheep!$R$355-Sheep!$N$253                                )&lt;=0),"WeanStd","")
&amp;                   IF(AND((LO$44-Sheep!$R$356-Sheep!$N$253                                )&gt;(LO$44-LP$44),(LO$44-Sheep!$R$356-Sheep!$N$253                                )&lt;=0),"WeanAlt1","")
&amp;                   IF(AND((LO$44-Sheep!$R$357-Sheep!$N$253                                )&gt;(LO$44-LP$44),(LO$44-Sheep!$R$357-Sheep!$N$253                                )&lt;=0),"WeanAlt2","")
&amp;IFERROR(IF(AND((LO$44-LO49                                                                                     )&gt;(LO$44-LP$44),(LO$44-LO49                                                                                     )&lt;=0),"Join-"    &amp;LO48,""),"")
&amp;IFERROR(IF(AND((LO$44-LO49-INDEX(Sheep!$V$362:$V$369,LO48,1))&gt;(LO$44-LP$44),(LO$44-LO49-INDEX(Sheep!$V$362:$V$369,LO48,1))&lt;=0),"Scan-"  &amp;LO48,""),"")
&amp;IFERROR(IF(AND((LO$44-LO49-150                                                                            )&gt;(LO$44-LP$44),(LO$44-LO49-150                                                                             )&lt;=0),"Birth-" &amp;LO48,""),"")
&amp;IFERROR(IF(AND((LO$44-LO49-150-Sheep!$R$355                                           )&gt;(LO$44-LP$44),(LO$44-LO49-150-Sheep!$R$355                                            )&lt;=0),"Wean-"&amp;LO48,""),"")
&amp;IFERROR(IF(AND((LO$44-LO49-150-Sheep!$R$356                                           )&gt;(LO$44-LP$44),(LO$44-LO49-150-Sheep!$R$356                                            )&lt;=0),"Alt1-"   &amp;LO48,""),"")
&amp;IFERROR(IF(AND((LO$44-LO49-150-Sheep!$R$357                                           )&gt;(LO$44-LP$44),(LO$44-LO49-150-Sheep!$R$357                                            )&lt;=0),"Alt2-"   &amp;LO48,""),"")</f>
        <v/>
      </c>
      <c r="LP50" s="267" t="str">
        <f xml:space="preserve">                    IF(AND((LP$44                                  -Sheep!$N$253                               )&gt;(LP$44-LQ$44),(LP$44                                  -Sheep!$N$253                                )&lt;=0),"Born","")
&amp;                   IF(AND((LP$44-Sheep!$R$355-Sheep!$N$253                                )&gt;(LP$44-LQ$44),(LP$44-Sheep!$R$355-Sheep!$N$253                                )&lt;=0),"WeanStd","")
&amp;                   IF(AND((LP$44-Sheep!$R$356-Sheep!$N$253                                )&gt;(LP$44-LQ$44),(LP$44-Sheep!$R$356-Sheep!$N$253                                )&lt;=0),"WeanAlt1","")
&amp;                   IF(AND((LP$44-Sheep!$R$357-Sheep!$N$253                                )&gt;(LP$44-LQ$44),(LP$44-Sheep!$R$357-Sheep!$N$253                                )&lt;=0),"WeanAlt2","")
&amp;IFERROR(IF(AND((LP$44-LP49                                                                                     )&gt;(LP$44-LQ$44),(LP$44-LP49                                                                                     )&lt;=0),"Join-"    &amp;LP48,""),"")
&amp;IFERROR(IF(AND((LP$44-LP49-INDEX(Sheep!$V$362:$V$369,LP48,1))&gt;(LP$44-LQ$44),(LP$44-LP49-INDEX(Sheep!$V$362:$V$369,LP48,1))&lt;=0),"Scan-"  &amp;LP48,""),"")
&amp;IFERROR(IF(AND((LP$44-LP49-150                                                                            )&gt;(LP$44-LQ$44),(LP$44-LP49-150                                                                             )&lt;=0),"Birth-" &amp;LP48,""),"")
&amp;IFERROR(IF(AND((LP$44-LP49-150-Sheep!$R$355                                           )&gt;(LP$44-LQ$44),(LP$44-LP49-150-Sheep!$R$355                                            )&lt;=0),"Wean-"&amp;LP48,""),"")
&amp;IFERROR(IF(AND((LP$44-LP49-150-Sheep!$R$356                                           )&gt;(LP$44-LQ$44),(LP$44-LP49-150-Sheep!$R$356                                            )&lt;=0),"Alt1-"   &amp;LP48,""),"")
&amp;IFERROR(IF(AND((LP$44-LP49-150-Sheep!$R$357                                           )&gt;(LP$44-LQ$44),(LP$44-LP49-150-Sheep!$R$357                                            )&lt;=0),"Alt2-"   &amp;LP48,""),"")</f>
        <v/>
      </c>
      <c r="LQ50" s="267" t="str">
        <f xml:space="preserve">                    IF(AND((LQ$44                                  -Sheep!$N$253                               )&gt;(LQ$44-LR$44),(LQ$44                                  -Sheep!$N$253                                )&lt;=0),"Born","")
&amp;                   IF(AND((LQ$44-Sheep!$R$355-Sheep!$N$253                                )&gt;(LQ$44-LR$44),(LQ$44-Sheep!$R$355-Sheep!$N$253                                )&lt;=0),"WeanStd","")
&amp;                   IF(AND((LQ$44-Sheep!$R$356-Sheep!$N$253                                )&gt;(LQ$44-LR$44),(LQ$44-Sheep!$R$356-Sheep!$N$253                                )&lt;=0),"WeanAlt1","")
&amp;                   IF(AND((LQ$44-Sheep!$R$357-Sheep!$N$253                                )&gt;(LQ$44-LR$44),(LQ$44-Sheep!$R$357-Sheep!$N$253                                )&lt;=0),"WeanAlt2","")
&amp;IFERROR(IF(AND((LQ$44-LQ49                                                                                     )&gt;(LQ$44-LR$44),(LQ$44-LQ49                                                                                     )&lt;=0),"Join-"    &amp;LQ48,""),"")
&amp;IFERROR(IF(AND((LQ$44-LQ49-INDEX(Sheep!$V$362:$V$369,LQ48,1))&gt;(LQ$44-LR$44),(LQ$44-LQ49-INDEX(Sheep!$V$362:$V$369,LQ48,1))&lt;=0),"Scan-"  &amp;LQ48,""),"")
&amp;IFERROR(IF(AND((LQ$44-LQ49-150                                                                            )&gt;(LQ$44-LR$44),(LQ$44-LQ49-150                                                                             )&lt;=0),"Birth-" &amp;LQ48,""),"")
&amp;IFERROR(IF(AND((LQ$44-LQ49-150-Sheep!$R$355                                           )&gt;(LQ$44-LR$44),(LQ$44-LQ49-150-Sheep!$R$355                                            )&lt;=0),"Wean-"&amp;LQ48,""),"")
&amp;IFERROR(IF(AND((LQ$44-LQ49-150-Sheep!$R$356                                           )&gt;(LQ$44-LR$44),(LQ$44-LQ49-150-Sheep!$R$356                                            )&lt;=0),"Alt1-"   &amp;LQ48,""),"")
&amp;IFERROR(IF(AND((LQ$44-LQ49-150-Sheep!$R$357                                           )&gt;(LQ$44-LR$44),(LQ$44-LQ49-150-Sheep!$R$357                                            )&lt;=0),"Alt2-"   &amp;LQ48,""),"")</f>
        <v/>
      </c>
      <c r="LR50" s="267" t="str">
        <f xml:space="preserve">                    IF(AND((LR$44                                  -Sheep!$N$253                               )&gt;(LR$44-LS$44),(LR$44                                  -Sheep!$N$253                                )&lt;=0),"Born","")
&amp;                   IF(AND((LR$44-Sheep!$R$355-Sheep!$N$253                                )&gt;(LR$44-LS$44),(LR$44-Sheep!$R$355-Sheep!$N$253                                )&lt;=0),"WeanStd","")
&amp;                   IF(AND((LR$44-Sheep!$R$356-Sheep!$N$253                                )&gt;(LR$44-LS$44),(LR$44-Sheep!$R$356-Sheep!$N$253                                )&lt;=0),"WeanAlt1","")
&amp;                   IF(AND((LR$44-Sheep!$R$357-Sheep!$N$253                                )&gt;(LR$44-LS$44),(LR$44-Sheep!$R$357-Sheep!$N$253                                )&lt;=0),"WeanAlt2","")
&amp;IFERROR(IF(AND((LR$44-LR49                                                                                     )&gt;(LR$44-LS$44),(LR$44-LR49                                                                                     )&lt;=0),"Join-"    &amp;LR48,""),"")
&amp;IFERROR(IF(AND((LR$44-LR49-INDEX(Sheep!$V$362:$V$369,LR48,1))&gt;(LR$44-LS$44),(LR$44-LR49-INDEX(Sheep!$V$362:$V$369,LR48,1))&lt;=0),"Scan-"  &amp;LR48,""),"")
&amp;IFERROR(IF(AND((LR$44-LR49-150                                                                            )&gt;(LR$44-LS$44),(LR$44-LR49-150                                                                             )&lt;=0),"Birth-" &amp;LR48,""),"")
&amp;IFERROR(IF(AND((LR$44-LR49-150-Sheep!$R$355                                           )&gt;(LR$44-LS$44),(LR$44-LR49-150-Sheep!$R$355                                            )&lt;=0),"Wean-"&amp;LR48,""),"")
&amp;IFERROR(IF(AND((LR$44-LR49-150-Sheep!$R$356                                           )&gt;(LR$44-LS$44),(LR$44-LR49-150-Sheep!$R$356                                            )&lt;=0),"Alt1-"   &amp;LR48,""),"")
&amp;IFERROR(IF(AND((LR$44-LR49-150-Sheep!$R$357                                           )&gt;(LR$44-LS$44),(LR$44-LR49-150-Sheep!$R$357                                            )&lt;=0),"Alt2-"   &amp;LR48,""),"")</f>
        <v/>
      </c>
      <c r="LS50" s="267" t="str">
        <f xml:space="preserve">                    IF(AND((LS$44                                  -Sheep!$N$253                               )&gt;(LS$44-LT$44),(LS$44                                  -Sheep!$N$253                                )&lt;=0),"Born","")
&amp;                   IF(AND((LS$44-Sheep!$R$355-Sheep!$N$253                                )&gt;(LS$44-LT$44),(LS$44-Sheep!$R$355-Sheep!$N$253                                )&lt;=0),"WeanStd","")
&amp;                   IF(AND((LS$44-Sheep!$R$356-Sheep!$N$253                                )&gt;(LS$44-LT$44),(LS$44-Sheep!$R$356-Sheep!$N$253                                )&lt;=0),"WeanAlt1","")
&amp;                   IF(AND((LS$44-Sheep!$R$357-Sheep!$N$253                                )&gt;(LS$44-LT$44),(LS$44-Sheep!$R$357-Sheep!$N$253                                )&lt;=0),"WeanAlt2","")
&amp;IFERROR(IF(AND((LS$44-LS49                                                                                     )&gt;(LS$44-LT$44),(LS$44-LS49                                                                                     )&lt;=0),"Join-"    &amp;LS48,""),"")
&amp;IFERROR(IF(AND((LS$44-LS49-INDEX(Sheep!$V$362:$V$369,LS48,1))&gt;(LS$44-LT$44),(LS$44-LS49-INDEX(Sheep!$V$362:$V$369,LS48,1))&lt;=0),"Scan-"  &amp;LS48,""),"")
&amp;IFERROR(IF(AND((LS$44-LS49-150                                                                            )&gt;(LS$44-LT$44),(LS$44-LS49-150                                                                             )&lt;=0),"Birth-" &amp;LS48,""),"")
&amp;IFERROR(IF(AND((LS$44-LS49-150-Sheep!$R$355                                           )&gt;(LS$44-LT$44),(LS$44-LS49-150-Sheep!$R$355                                            )&lt;=0),"Wean-"&amp;LS48,""),"")
&amp;IFERROR(IF(AND((LS$44-LS49-150-Sheep!$R$356                                           )&gt;(LS$44-LT$44),(LS$44-LS49-150-Sheep!$R$356                                            )&lt;=0),"Alt1-"   &amp;LS48,""),"")
&amp;IFERROR(IF(AND((LS$44-LS49-150-Sheep!$R$357                                           )&gt;(LS$44-LT$44),(LS$44-LS49-150-Sheep!$R$357                                            )&lt;=0),"Alt2-"   &amp;LS48,""),"")</f>
        <v/>
      </c>
      <c r="LT50" s="267" t="str">
        <f xml:space="preserve">                    IF(AND((LT$44                                  -Sheep!$N$253                               )&gt;(LT$44-LU$44),(LT$44                                  -Sheep!$N$253                                )&lt;=0),"Born","")
&amp;                   IF(AND((LT$44-Sheep!$R$355-Sheep!$N$253                                )&gt;(LT$44-LU$44),(LT$44-Sheep!$R$355-Sheep!$N$253                                )&lt;=0),"WeanStd","")
&amp;                   IF(AND((LT$44-Sheep!$R$356-Sheep!$N$253                                )&gt;(LT$44-LU$44),(LT$44-Sheep!$R$356-Sheep!$N$253                                )&lt;=0),"WeanAlt1","")
&amp;                   IF(AND((LT$44-Sheep!$R$357-Sheep!$N$253                                )&gt;(LT$44-LU$44),(LT$44-Sheep!$R$357-Sheep!$N$253                                )&lt;=0),"WeanAlt2","")
&amp;IFERROR(IF(AND((LT$44-LT49                                                                                     )&gt;(LT$44-LU$44),(LT$44-LT49                                                                                     )&lt;=0),"Join-"    &amp;LT48,""),"")
&amp;IFERROR(IF(AND((LT$44-LT49-INDEX(Sheep!$V$362:$V$369,LT48,1))&gt;(LT$44-LU$44),(LT$44-LT49-INDEX(Sheep!$V$362:$V$369,LT48,1))&lt;=0),"Scan-"  &amp;LT48,""),"")
&amp;IFERROR(IF(AND((LT$44-LT49-150                                                                            )&gt;(LT$44-LU$44),(LT$44-LT49-150                                                                             )&lt;=0),"Birth-" &amp;LT48,""),"")
&amp;IFERROR(IF(AND((LT$44-LT49-150-Sheep!$R$355                                           )&gt;(LT$44-LU$44),(LT$44-LT49-150-Sheep!$R$355                                            )&lt;=0),"Wean-"&amp;LT48,""),"")
&amp;IFERROR(IF(AND((LT$44-LT49-150-Sheep!$R$356                                           )&gt;(LT$44-LU$44),(LT$44-LT49-150-Sheep!$R$356                                            )&lt;=0),"Alt1-"   &amp;LT48,""),"")
&amp;IFERROR(IF(AND((LT$44-LT49-150-Sheep!$R$357                                           )&gt;(LT$44-LU$44),(LT$44-LT49-150-Sheep!$R$357                                            )&lt;=0),"Alt2-"   &amp;LT48,""),"")</f>
        <v/>
      </c>
      <c r="LU50" s="267" t="str">
        <f xml:space="preserve">                    IF(AND((LU$44                                  -Sheep!$N$253                               )&gt;(LU$44-LV$44),(LU$44                                  -Sheep!$N$253                                )&lt;=0),"Born","")
&amp;                   IF(AND((LU$44-Sheep!$R$355-Sheep!$N$253                                )&gt;(LU$44-LV$44),(LU$44-Sheep!$R$355-Sheep!$N$253                                )&lt;=0),"WeanStd","")
&amp;                   IF(AND((LU$44-Sheep!$R$356-Sheep!$N$253                                )&gt;(LU$44-LV$44),(LU$44-Sheep!$R$356-Sheep!$N$253                                )&lt;=0),"WeanAlt1","")
&amp;                   IF(AND((LU$44-Sheep!$R$357-Sheep!$N$253                                )&gt;(LU$44-LV$44),(LU$44-Sheep!$R$357-Sheep!$N$253                                )&lt;=0),"WeanAlt2","")
&amp;IFERROR(IF(AND((LU$44-LU49                                                                                     )&gt;(LU$44-LV$44),(LU$44-LU49                                                                                     )&lt;=0),"Join-"    &amp;LU48,""),"")
&amp;IFERROR(IF(AND((LU$44-LU49-INDEX(Sheep!$V$362:$V$369,LU48,1))&gt;(LU$44-LV$44),(LU$44-LU49-INDEX(Sheep!$V$362:$V$369,LU48,1))&lt;=0),"Scan-"  &amp;LU48,""),"")
&amp;IFERROR(IF(AND((LU$44-LU49-150                                                                            )&gt;(LU$44-LV$44),(LU$44-LU49-150                                                                             )&lt;=0),"Birth-" &amp;LU48,""),"")
&amp;IFERROR(IF(AND((LU$44-LU49-150-Sheep!$R$355                                           )&gt;(LU$44-LV$44),(LU$44-LU49-150-Sheep!$R$355                                            )&lt;=0),"Wean-"&amp;LU48,""),"")
&amp;IFERROR(IF(AND((LU$44-LU49-150-Sheep!$R$356                                           )&gt;(LU$44-LV$44),(LU$44-LU49-150-Sheep!$R$356                                            )&lt;=0),"Alt1-"   &amp;LU48,""),"")
&amp;IFERROR(IF(AND((LU$44-LU49-150-Sheep!$R$357                                           )&gt;(LU$44-LV$44),(LU$44-LU49-150-Sheep!$R$357                                            )&lt;=0),"Alt2-"   &amp;LU48,""),"")</f>
        <v>Scan-6</v>
      </c>
      <c r="LV50" s="267" t="str">
        <f xml:space="preserve">                    IF(AND((LV$44                                  -Sheep!$N$253                               )&gt;(LV$44-LW$44),(LV$44                                  -Sheep!$N$253                                )&lt;=0),"Born","")
&amp;                   IF(AND((LV$44-Sheep!$R$355-Sheep!$N$253                                )&gt;(LV$44-LW$44),(LV$44-Sheep!$R$355-Sheep!$N$253                                )&lt;=0),"WeanStd","")
&amp;                   IF(AND((LV$44-Sheep!$R$356-Sheep!$N$253                                )&gt;(LV$44-LW$44),(LV$44-Sheep!$R$356-Sheep!$N$253                                )&lt;=0),"WeanAlt1","")
&amp;                   IF(AND((LV$44-Sheep!$R$357-Sheep!$N$253                                )&gt;(LV$44-LW$44),(LV$44-Sheep!$R$357-Sheep!$N$253                                )&lt;=0),"WeanAlt2","")
&amp;IFERROR(IF(AND((LV$44-LV49                                                                                     )&gt;(LV$44-LW$44),(LV$44-LV49                                                                                     )&lt;=0),"Join-"    &amp;LV48,""),"")
&amp;IFERROR(IF(AND((LV$44-LV49-INDEX(Sheep!$V$362:$V$369,LV48,1))&gt;(LV$44-LW$44),(LV$44-LV49-INDEX(Sheep!$V$362:$V$369,LV48,1))&lt;=0),"Scan-"  &amp;LV48,""),"")
&amp;IFERROR(IF(AND((LV$44-LV49-150                                                                            )&gt;(LV$44-LW$44),(LV$44-LV49-150                                                                             )&lt;=0),"Birth-" &amp;LV48,""),"")
&amp;IFERROR(IF(AND((LV$44-LV49-150-Sheep!$R$355                                           )&gt;(LV$44-LW$44),(LV$44-LV49-150-Sheep!$R$355                                            )&lt;=0),"Wean-"&amp;LV48,""),"")
&amp;IFERROR(IF(AND((LV$44-LV49-150-Sheep!$R$356                                           )&gt;(LV$44-LW$44),(LV$44-LV49-150-Sheep!$R$356                                            )&lt;=0),"Alt1-"   &amp;LV48,""),"")
&amp;IFERROR(IF(AND((LV$44-LV49-150-Sheep!$R$357                                           )&gt;(LV$44-LW$44),(LV$44-LV49-150-Sheep!$R$357                                            )&lt;=0),"Alt2-"   &amp;LV48,""),"")</f>
        <v/>
      </c>
      <c r="LW50" s="267" t="str">
        <f xml:space="preserve">                    IF(AND((LW$44                                  -Sheep!$N$253                               )&gt;(LW$44-LX$44),(LW$44                                  -Sheep!$N$253                                )&lt;=0),"Born","")
&amp;                   IF(AND((LW$44-Sheep!$R$355-Sheep!$N$253                                )&gt;(LW$44-LX$44),(LW$44-Sheep!$R$355-Sheep!$N$253                                )&lt;=0),"WeanStd","")
&amp;                   IF(AND((LW$44-Sheep!$R$356-Sheep!$N$253                                )&gt;(LW$44-LX$44),(LW$44-Sheep!$R$356-Sheep!$N$253                                )&lt;=0),"WeanAlt1","")
&amp;                   IF(AND((LW$44-Sheep!$R$357-Sheep!$N$253                                )&gt;(LW$44-LX$44),(LW$44-Sheep!$R$357-Sheep!$N$253                                )&lt;=0),"WeanAlt2","")
&amp;IFERROR(IF(AND((LW$44-LW49                                                                                     )&gt;(LW$44-LX$44),(LW$44-LW49                                                                                     )&lt;=0),"Join-"    &amp;LW48,""),"")
&amp;IFERROR(IF(AND((LW$44-LW49-INDEX(Sheep!$V$362:$V$369,LW48,1))&gt;(LW$44-LX$44),(LW$44-LW49-INDEX(Sheep!$V$362:$V$369,LW48,1))&lt;=0),"Scan-"  &amp;LW48,""),"")
&amp;IFERROR(IF(AND((LW$44-LW49-150                                                                            )&gt;(LW$44-LX$44),(LW$44-LW49-150                                                                             )&lt;=0),"Birth-" &amp;LW48,""),"")
&amp;IFERROR(IF(AND((LW$44-LW49-150-Sheep!$R$355                                           )&gt;(LW$44-LX$44),(LW$44-LW49-150-Sheep!$R$355                                            )&lt;=0),"Wean-"&amp;LW48,""),"")
&amp;IFERROR(IF(AND((LW$44-LW49-150-Sheep!$R$356                                           )&gt;(LW$44-LX$44),(LW$44-LW49-150-Sheep!$R$356                                            )&lt;=0),"Alt1-"   &amp;LW48,""),"")
&amp;IFERROR(IF(AND((LW$44-LW49-150-Sheep!$R$357                                           )&gt;(LW$44-LX$44),(LW$44-LW49-150-Sheep!$R$357                                            )&lt;=0),"Alt2-"   &amp;LW48,""),"")</f>
        <v/>
      </c>
      <c r="LX50" s="267" t="str">
        <f xml:space="preserve">                    IF(AND((LX$44                                  -Sheep!$N$253                               )&gt;(LX$44-LY$44),(LX$44                                  -Sheep!$N$253                                )&lt;=0),"Born","")
&amp;                   IF(AND((LX$44-Sheep!$R$355-Sheep!$N$253                                )&gt;(LX$44-LY$44),(LX$44-Sheep!$R$355-Sheep!$N$253                                )&lt;=0),"WeanStd","")
&amp;                   IF(AND((LX$44-Sheep!$R$356-Sheep!$N$253                                )&gt;(LX$44-LY$44),(LX$44-Sheep!$R$356-Sheep!$N$253                                )&lt;=0),"WeanAlt1","")
&amp;                   IF(AND((LX$44-Sheep!$R$357-Sheep!$N$253                                )&gt;(LX$44-LY$44),(LX$44-Sheep!$R$357-Sheep!$N$253                                )&lt;=0),"WeanAlt2","")
&amp;IFERROR(IF(AND((LX$44-LX49                                                                                     )&gt;(LX$44-LY$44),(LX$44-LX49                                                                                     )&lt;=0),"Join-"    &amp;LX48,""),"")
&amp;IFERROR(IF(AND((LX$44-LX49-INDEX(Sheep!$V$362:$V$369,LX48,1))&gt;(LX$44-LY$44),(LX$44-LX49-INDEX(Sheep!$V$362:$V$369,LX48,1))&lt;=0),"Scan-"  &amp;LX48,""),"")
&amp;IFERROR(IF(AND((LX$44-LX49-150                                                                            )&gt;(LX$44-LY$44),(LX$44-LX49-150                                                                             )&lt;=0),"Birth-" &amp;LX48,""),"")
&amp;IFERROR(IF(AND((LX$44-LX49-150-Sheep!$R$355                                           )&gt;(LX$44-LY$44),(LX$44-LX49-150-Sheep!$R$355                                            )&lt;=0),"Wean-"&amp;LX48,""),"")
&amp;IFERROR(IF(AND((LX$44-LX49-150-Sheep!$R$356                                           )&gt;(LX$44-LY$44),(LX$44-LX49-150-Sheep!$R$356                                            )&lt;=0),"Alt1-"   &amp;LX48,""),"")
&amp;IFERROR(IF(AND((LX$44-LX49-150-Sheep!$R$357                                           )&gt;(LX$44-LY$44),(LX$44-LX49-150-Sheep!$R$357                                            )&lt;=0),"Alt2-"   &amp;LX48,""),"")</f>
        <v/>
      </c>
      <c r="LY50" s="267" t="str">
        <f xml:space="preserve">                    IF(AND((LY$44                                  -Sheep!$N$253                               )&gt;(LY$44-LZ$44),(LY$44                                  -Sheep!$N$253                                )&lt;=0),"Born","")
&amp;                   IF(AND((LY$44-Sheep!$R$355-Sheep!$N$253                                )&gt;(LY$44-LZ$44),(LY$44-Sheep!$R$355-Sheep!$N$253                                )&lt;=0),"WeanStd","")
&amp;                   IF(AND((LY$44-Sheep!$R$356-Sheep!$N$253                                )&gt;(LY$44-LZ$44),(LY$44-Sheep!$R$356-Sheep!$N$253                                )&lt;=0),"WeanAlt1","")
&amp;                   IF(AND((LY$44-Sheep!$R$357-Sheep!$N$253                                )&gt;(LY$44-LZ$44),(LY$44-Sheep!$R$357-Sheep!$N$253                                )&lt;=0),"WeanAlt2","")
&amp;IFERROR(IF(AND((LY$44-LY49                                                                                     )&gt;(LY$44-LZ$44),(LY$44-LY49                                                                                     )&lt;=0),"Join-"    &amp;LY48,""),"")
&amp;IFERROR(IF(AND((LY$44-LY49-INDEX(Sheep!$V$362:$V$369,LY48,1))&gt;(LY$44-LZ$44),(LY$44-LY49-INDEX(Sheep!$V$362:$V$369,LY48,1))&lt;=0),"Scan-"  &amp;LY48,""),"")
&amp;IFERROR(IF(AND((LY$44-LY49-150                                                                            )&gt;(LY$44-LZ$44),(LY$44-LY49-150                                                                             )&lt;=0),"Birth-" &amp;LY48,""),"")
&amp;IFERROR(IF(AND((LY$44-LY49-150-Sheep!$R$355                                           )&gt;(LY$44-LZ$44),(LY$44-LY49-150-Sheep!$R$355                                            )&lt;=0),"Wean-"&amp;LY48,""),"")
&amp;IFERROR(IF(AND((LY$44-LY49-150-Sheep!$R$356                                           )&gt;(LY$44-LZ$44),(LY$44-LY49-150-Sheep!$R$356                                            )&lt;=0),"Alt1-"   &amp;LY48,""),"")
&amp;IFERROR(IF(AND((LY$44-LY49-150-Sheep!$R$357                                           )&gt;(LY$44-LZ$44),(LY$44-LY49-150-Sheep!$R$357                                            )&lt;=0),"Alt2-"   &amp;LY48,""),"")</f>
        <v/>
      </c>
      <c r="LZ50" s="267" t="str">
        <f xml:space="preserve">                    IF(AND((LZ$44                                  -Sheep!$N$253                               )&gt;(LZ$44-MA$44),(LZ$44                                  -Sheep!$N$253                                )&lt;=0),"Born","")
&amp;                   IF(AND((LZ$44-Sheep!$R$355-Sheep!$N$253                                )&gt;(LZ$44-MA$44),(LZ$44-Sheep!$R$355-Sheep!$N$253                                )&lt;=0),"WeanStd","")
&amp;                   IF(AND((LZ$44-Sheep!$R$356-Sheep!$N$253                                )&gt;(LZ$44-MA$44),(LZ$44-Sheep!$R$356-Sheep!$N$253                                )&lt;=0),"WeanAlt1","")
&amp;                   IF(AND((LZ$44-Sheep!$R$357-Sheep!$N$253                                )&gt;(LZ$44-MA$44),(LZ$44-Sheep!$R$357-Sheep!$N$253                                )&lt;=0),"WeanAlt2","")
&amp;IFERROR(IF(AND((LZ$44-LZ49                                                                                     )&gt;(LZ$44-MA$44),(LZ$44-LZ49                                                                                     )&lt;=0),"Join-"    &amp;LZ48,""),"")
&amp;IFERROR(IF(AND((LZ$44-LZ49-INDEX(Sheep!$V$362:$V$369,LZ48,1))&gt;(LZ$44-MA$44),(LZ$44-LZ49-INDEX(Sheep!$V$362:$V$369,LZ48,1))&lt;=0),"Scan-"  &amp;LZ48,""),"")
&amp;IFERROR(IF(AND((LZ$44-LZ49-150                                                                            )&gt;(LZ$44-MA$44),(LZ$44-LZ49-150                                                                             )&lt;=0),"Birth-" &amp;LZ48,""),"")
&amp;IFERROR(IF(AND((LZ$44-LZ49-150-Sheep!$R$355                                           )&gt;(LZ$44-MA$44),(LZ$44-LZ49-150-Sheep!$R$355                                            )&lt;=0),"Wean-"&amp;LZ48,""),"")
&amp;IFERROR(IF(AND((LZ$44-LZ49-150-Sheep!$R$356                                           )&gt;(LZ$44-MA$44),(LZ$44-LZ49-150-Sheep!$R$356                                            )&lt;=0),"Alt1-"   &amp;LZ48,""),"")
&amp;IFERROR(IF(AND((LZ$44-LZ49-150-Sheep!$R$357                                           )&gt;(LZ$44-MA$44),(LZ$44-LZ49-150-Sheep!$R$357                                            )&lt;=0),"Alt2-"   &amp;LZ48,""),"")</f>
        <v/>
      </c>
      <c r="MA50" s="267" t="str">
        <f xml:space="preserve">                    IF(AND((MA$44                                  -Sheep!$N$253                               )&gt;(MA$44-MB$44),(MA$44                                  -Sheep!$N$253                                )&lt;=0),"Born","")
&amp;                   IF(AND((MA$44-Sheep!$R$355-Sheep!$N$253                                )&gt;(MA$44-MB$44),(MA$44-Sheep!$R$355-Sheep!$N$253                                )&lt;=0),"WeanStd","")
&amp;                   IF(AND((MA$44-Sheep!$R$356-Sheep!$N$253                                )&gt;(MA$44-MB$44),(MA$44-Sheep!$R$356-Sheep!$N$253                                )&lt;=0),"WeanAlt1","")
&amp;                   IF(AND((MA$44-Sheep!$R$357-Sheep!$N$253                                )&gt;(MA$44-MB$44),(MA$44-Sheep!$R$357-Sheep!$N$253                                )&lt;=0),"WeanAlt2","")
&amp;IFERROR(IF(AND((MA$44-MA49                                                                                     )&gt;(MA$44-MB$44),(MA$44-MA49                                                                                     )&lt;=0),"Join-"    &amp;MA48,""),"")
&amp;IFERROR(IF(AND((MA$44-MA49-INDEX(Sheep!$V$362:$V$369,MA48,1))&gt;(MA$44-MB$44),(MA$44-MA49-INDEX(Sheep!$V$362:$V$369,MA48,1))&lt;=0),"Scan-"  &amp;MA48,""),"")
&amp;IFERROR(IF(AND((MA$44-MA49-150                                                                            )&gt;(MA$44-MB$44),(MA$44-MA49-150                                                                             )&lt;=0),"Birth-" &amp;MA48,""),"")
&amp;IFERROR(IF(AND((MA$44-MA49-150-Sheep!$R$355                                           )&gt;(MA$44-MB$44),(MA$44-MA49-150-Sheep!$R$355                                            )&lt;=0),"Wean-"&amp;MA48,""),"")
&amp;IFERROR(IF(AND((MA$44-MA49-150-Sheep!$R$356                                           )&gt;(MA$44-MB$44),(MA$44-MA49-150-Sheep!$R$356                                            )&lt;=0),"Alt1-"   &amp;MA48,""),"")
&amp;IFERROR(IF(AND((MA$44-MA49-150-Sheep!$R$357                                           )&gt;(MA$44-MB$44),(MA$44-MA49-150-Sheep!$R$357                                            )&lt;=0),"Alt2-"   &amp;MA48,""),"")</f>
        <v/>
      </c>
      <c r="MB50" s="267" t="str">
        <f xml:space="preserve">                    IF(AND((MB$44                                  -Sheep!$N$253                               )&gt;(MB$44-MC$44),(MB$44                                  -Sheep!$N$253                                )&lt;=0),"Born","")
&amp;                   IF(AND((MB$44-Sheep!$R$355-Sheep!$N$253                                )&gt;(MB$44-MC$44),(MB$44-Sheep!$R$355-Sheep!$N$253                                )&lt;=0),"WeanStd","")
&amp;                   IF(AND((MB$44-Sheep!$R$356-Sheep!$N$253                                )&gt;(MB$44-MC$44),(MB$44-Sheep!$R$356-Sheep!$N$253                                )&lt;=0),"WeanAlt1","")
&amp;                   IF(AND((MB$44-Sheep!$R$357-Sheep!$N$253                                )&gt;(MB$44-MC$44),(MB$44-Sheep!$R$357-Sheep!$N$253                                )&lt;=0),"WeanAlt2","")
&amp;IFERROR(IF(AND((MB$44-MB49                                                                                     )&gt;(MB$44-MC$44),(MB$44-MB49                                                                                     )&lt;=0),"Join-"    &amp;MB48,""),"")
&amp;IFERROR(IF(AND((MB$44-MB49-INDEX(Sheep!$V$362:$V$369,MB48,1))&gt;(MB$44-MC$44),(MB$44-MB49-INDEX(Sheep!$V$362:$V$369,MB48,1))&lt;=0),"Scan-"  &amp;MB48,""),"")
&amp;IFERROR(IF(AND((MB$44-MB49-150                                                                            )&gt;(MB$44-MC$44),(MB$44-MB49-150                                                                             )&lt;=0),"Birth-" &amp;MB48,""),"")
&amp;IFERROR(IF(AND((MB$44-MB49-150-Sheep!$R$355                                           )&gt;(MB$44-MC$44),(MB$44-MB49-150-Sheep!$R$355                                            )&lt;=0),"Wean-"&amp;MB48,""),"")
&amp;IFERROR(IF(AND((MB$44-MB49-150-Sheep!$R$356                                           )&gt;(MB$44-MC$44),(MB$44-MB49-150-Sheep!$R$356                                            )&lt;=0),"Alt1-"   &amp;MB48,""),"")
&amp;IFERROR(IF(AND((MB$44-MB49-150-Sheep!$R$357                                           )&gt;(MB$44-MC$44),(MB$44-MB49-150-Sheep!$R$357                                            )&lt;=0),"Alt2-"   &amp;MB48,""),"")</f>
        <v/>
      </c>
      <c r="MC50" s="267" t="str">
        <f xml:space="preserve">                    IF(AND((MC$44                                  -Sheep!$N$253                               )&gt;(MC$44-MD$44),(MC$44                                  -Sheep!$N$253                                )&lt;=0),"Born","")
&amp;                   IF(AND((MC$44-Sheep!$R$355-Sheep!$N$253                                )&gt;(MC$44-MD$44),(MC$44-Sheep!$R$355-Sheep!$N$253                                )&lt;=0),"WeanStd","")
&amp;                   IF(AND((MC$44-Sheep!$R$356-Sheep!$N$253                                )&gt;(MC$44-MD$44),(MC$44-Sheep!$R$356-Sheep!$N$253                                )&lt;=0),"WeanAlt1","")
&amp;                   IF(AND((MC$44-Sheep!$R$357-Sheep!$N$253                                )&gt;(MC$44-MD$44),(MC$44-Sheep!$R$357-Sheep!$N$253                                )&lt;=0),"WeanAlt2","")
&amp;IFERROR(IF(AND((MC$44-MC49                                                                                     )&gt;(MC$44-MD$44),(MC$44-MC49                                                                                     )&lt;=0),"Join-"    &amp;MC48,""),"")
&amp;IFERROR(IF(AND((MC$44-MC49-INDEX(Sheep!$V$362:$V$369,MC48,1))&gt;(MC$44-MD$44),(MC$44-MC49-INDEX(Sheep!$V$362:$V$369,MC48,1))&lt;=0),"Scan-"  &amp;MC48,""),"")
&amp;IFERROR(IF(AND((MC$44-MC49-150                                                                            )&gt;(MC$44-MD$44),(MC$44-MC49-150                                                                             )&lt;=0),"Birth-" &amp;MC48,""),"")
&amp;IFERROR(IF(AND((MC$44-MC49-150-Sheep!$R$355                                           )&gt;(MC$44-MD$44),(MC$44-MC49-150-Sheep!$R$355                                            )&lt;=0),"Wean-"&amp;MC48,""),"")
&amp;IFERROR(IF(AND((MC$44-MC49-150-Sheep!$R$356                                           )&gt;(MC$44-MD$44),(MC$44-MC49-150-Sheep!$R$356                                            )&lt;=0),"Alt1-"   &amp;MC48,""),"")
&amp;IFERROR(IF(AND((MC$44-MC49-150-Sheep!$R$357                                           )&gt;(MC$44-MD$44),(MC$44-MC49-150-Sheep!$R$357                                            )&lt;=0),"Alt2-"   &amp;MC48,""),"")</f>
        <v/>
      </c>
      <c r="MD50" s="267" t="str">
        <f xml:space="preserve">                    IF(AND((MD$44                                  -Sheep!$N$253                               )&gt;(MD$44-ME$44),(MD$44                                  -Sheep!$N$253                                )&lt;=0),"Born","")
&amp;                   IF(AND((MD$44-Sheep!$R$355-Sheep!$N$253                                )&gt;(MD$44-ME$44),(MD$44-Sheep!$R$355-Sheep!$N$253                                )&lt;=0),"WeanStd","")
&amp;                   IF(AND((MD$44-Sheep!$R$356-Sheep!$N$253                                )&gt;(MD$44-ME$44),(MD$44-Sheep!$R$356-Sheep!$N$253                                )&lt;=0),"WeanAlt1","")
&amp;                   IF(AND((MD$44-Sheep!$R$357-Sheep!$N$253                                )&gt;(MD$44-ME$44),(MD$44-Sheep!$R$357-Sheep!$N$253                                )&lt;=0),"WeanAlt2","")
&amp;IFERROR(IF(AND((MD$44-MD49                                                                                     )&gt;(MD$44-ME$44),(MD$44-MD49                                                                                     )&lt;=0),"Join-"    &amp;MD48,""),"")
&amp;IFERROR(IF(AND((MD$44-MD49-INDEX(Sheep!$V$362:$V$369,MD48,1))&gt;(MD$44-ME$44),(MD$44-MD49-INDEX(Sheep!$V$362:$V$369,MD48,1))&lt;=0),"Scan-"  &amp;MD48,""),"")
&amp;IFERROR(IF(AND((MD$44-MD49-150                                                                            )&gt;(MD$44-ME$44),(MD$44-MD49-150                                                                             )&lt;=0),"Birth-" &amp;MD48,""),"")
&amp;IFERROR(IF(AND((MD$44-MD49-150-Sheep!$R$355                                           )&gt;(MD$44-ME$44),(MD$44-MD49-150-Sheep!$R$355                                            )&lt;=0),"Wean-"&amp;MD48,""),"")
&amp;IFERROR(IF(AND((MD$44-MD49-150-Sheep!$R$356                                           )&gt;(MD$44-ME$44),(MD$44-MD49-150-Sheep!$R$356                                            )&lt;=0),"Alt1-"   &amp;MD48,""),"")
&amp;IFERROR(IF(AND((MD$44-MD49-150-Sheep!$R$357                                           )&gt;(MD$44-ME$44),(MD$44-MD49-150-Sheep!$R$357                                            )&lt;=0),"Alt2-"   &amp;MD48,""),"")</f>
        <v/>
      </c>
      <c r="ME50" s="267" t="str">
        <f xml:space="preserve">                    IF(AND((ME$44                                  -Sheep!$N$253                               )&gt;(ME$44-MF$44),(ME$44                                  -Sheep!$N$253                                )&lt;=0),"Born","")
&amp;                   IF(AND((ME$44-Sheep!$R$355-Sheep!$N$253                                )&gt;(ME$44-MF$44),(ME$44-Sheep!$R$355-Sheep!$N$253                                )&lt;=0),"WeanStd","")
&amp;                   IF(AND((ME$44-Sheep!$R$356-Sheep!$N$253                                )&gt;(ME$44-MF$44),(ME$44-Sheep!$R$356-Sheep!$N$253                                )&lt;=0),"WeanAlt1","")
&amp;                   IF(AND((ME$44-Sheep!$R$357-Sheep!$N$253                                )&gt;(ME$44-MF$44),(ME$44-Sheep!$R$357-Sheep!$N$253                                )&lt;=0),"WeanAlt2","")
&amp;IFERROR(IF(AND((ME$44-ME49                                                                                     )&gt;(ME$44-MF$44),(ME$44-ME49                                                                                     )&lt;=0),"Join-"    &amp;ME48,""),"")
&amp;IFERROR(IF(AND((ME$44-ME49-INDEX(Sheep!$V$362:$V$369,ME48,1))&gt;(ME$44-MF$44),(ME$44-ME49-INDEX(Sheep!$V$362:$V$369,ME48,1))&lt;=0),"Scan-"  &amp;ME48,""),"")
&amp;IFERROR(IF(AND((ME$44-ME49-150                                                                            )&gt;(ME$44-MF$44),(ME$44-ME49-150                                                                             )&lt;=0),"Birth-" &amp;ME48,""),"")
&amp;IFERROR(IF(AND((ME$44-ME49-150-Sheep!$R$355                                           )&gt;(ME$44-MF$44),(ME$44-ME49-150-Sheep!$R$355                                            )&lt;=0),"Wean-"&amp;ME48,""),"")
&amp;IFERROR(IF(AND((ME$44-ME49-150-Sheep!$R$356                                           )&gt;(ME$44-MF$44),(ME$44-ME49-150-Sheep!$R$356                                            )&lt;=0),"Alt1-"   &amp;ME48,""),"")
&amp;IFERROR(IF(AND((ME$44-ME49-150-Sheep!$R$357                                           )&gt;(ME$44-MF$44),(ME$44-ME49-150-Sheep!$R$357                                            )&lt;=0),"Alt2-"   &amp;ME48,""),"")</f>
        <v/>
      </c>
      <c r="MF50" s="267" t="str">
        <f xml:space="preserve">                    IF(AND((MF$44                                  -Sheep!$N$253                               )&gt;(MF$44-MG$44),(MF$44                                  -Sheep!$N$253                                )&lt;=0),"Born","")
&amp;                   IF(AND((MF$44-Sheep!$R$355-Sheep!$N$253                                )&gt;(MF$44-MG$44),(MF$44-Sheep!$R$355-Sheep!$N$253                                )&lt;=0),"WeanStd","")
&amp;                   IF(AND((MF$44-Sheep!$R$356-Sheep!$N$253                                )&gt;(MF$44-MG$44),(MF$44-Sheep!$R$356-Sheep!$N$253                                )&lt;=0),"WeanAlt1","")
&amp;                   IF(AND((MF$44-Sheep!$R$357-Sheep!$N$253                                )&gt;(MF$44-MG$44),(MF$44-Sheep!$R$357-Sheep!$N$253                                )&lt;=0),"WeanAlt2","")
&amp;IFERROR(IF(AND((MF$44-MF49                                                                                     )&gt;(MF$44-MG$44),(MF$44-MF49                                                                                     )&lt;=0),"Join-"    &amp;MF48,""),"")
&amp;IFERROR(IF(AND((MF$44-MF49-INDEX(Sheep!$V$362:$V$369,MF48,1))&gt;(MF$44-MG$44),(MF$44-MF49-INDEX(Sheep!$V$362:$V$369,MF48,1))&lt;=0),"Scan-"  &amp;MF48,""),"")
&amp;IFERROR(IF(AND((MF$44-MF49-150                                                                            )&gt;(MF$44-MG$44),(MF$44-MF49-150                                                                             )&lt;=0),"Birth-" &amp;MF48,""),"")
&amp;IFERROR(IF(AND((MF$44-MF49-150-Sheep!$R$355                                           )&gt;(MF$44-MG$44),(MF$44-MF49-150-Sheep!$R$355                                            )&lt;=0),"Wean-"&amp;MF48,""),"")
&amp;IFERROR(IF(AND((MF$44-MF49-150-Sheep!$R$356                                           )&gt;(MF$44-MG$44),(MF$44-MF49-150-Sheep!$R$356                                            )&lt;=0),"Alt1-"   &amp;MF48,""),"")
&amp;IFERROR(IF(AND((MF$44-MF49-150-Sheep!$R$357                                           )&gt;(MF$44-MG$44),(MF$44-MF49-150-Sheep!$R$357                                            )&lt;=0),"Alt2-"   &amp;MF48,""),"")</f>
        <v/>
      </c>
      <c r="MG50" s="267" t="str">
        <f xml:space="preserve">                    IF(AND((MG$44                                  -Sheep!$N$253                               )&gt;(MG$44-MH$44),(MG$44                                  -Sheep!$N$253                                )&lt;=0),"Born","")
&amp;                   IF(AND((MG$44-Sheep!$R$355-Sheep!$N$253                                )&gt;(MG$44-MH$44),(MG$44-Sheep!$R$355-Sheep!$N$253                                )&lt;=0),"WeanStd","")
&amp;                   IF(AND((MG$44-Sheep!$R$356-Sheep!$N$253                                )&gt;(MG$44-MH$44),(MG$44-Sheep!$R$356-Sheep!$N$253                                )&lt;=0),"WeanAlt1","")
&amp;                   IF(AND((MG$44-Sheep!$R$357-Sheep!$N$253                                )&gt;(MG$44-MH$44),(MG$44-Sheep!$R$357-Sheep!$N$253                                )&lt;=0),"WeanAlt2","")
&amp;IFERROR(IF(AND((MG$44-MG49                                                                                     )&gt;(MG$44-MH$44),(MG$44-MG49                                                                                     )&lt;=0),"Join-"    &amp;MG48,""),"")
&amp;IFERROR(IF(AND((MG$44-MG49-INDEX(Sheep!$V$362:$V$369,MG48,1))&gt;(MG$44-MH$44),(MG$44-MG49-INDEX(Sheep!$V$362:$V$369,MG48,1))&lt;=0),"Scan-"  &amp;MG48,""),"")
&amp;IFERROR(IF(AND((MG$44-MG49-150                                                                            )&gt;(MG$44-MH$44),(MG$44-MG49-150                                                                             )&lt;=0),"Birth-" &amp;MG48,""),"")
&amp;IFERROR(IF(AND((MG$44-MG49-150-Sheep!$R$355                                           )&gt;(MG$44-MH$44),(MG$44-MG49-150-Sheep!$R$355                                            )&lt;=0),"Wean-"&amp;MG48,""),"")
&amp;IFERROR(IF(AND((MG$44-MG49-150-Sheep!$R$356                                           )&gt;(MG$44-MH$44),(MG$44-MG49-150-Sheep!$R$356                                            )&lt;=0),"Alt1-"   &amp;MG48,""),"")
&amp;IFERROR(IF(AND((MG$44-MG49-150-Sheep!$R$357                                           )&gt;(MG$44-MH$44),(MG$44-MG49-150-Sheep!$R$357                                            )&lt;=0),"Alt2-"   &amp;MG48,""),"")</f>
        <v>Birth-6</v>
      </c>
      <c r="MH50" s="267" t="str">
        <f xml:space="preserve">                    IF(AND((MH$44                                  -Sheep!$N$253                               )&gt;(MH$44-MI$44),(MH$44                                  -Sheep!$N$253                                )&lt;=0),"Born","")
&amp;                   IF(AND((MH$44-Sheep!$R$355-Sheep!$N$253                                )&gt;(MH$44-MI$44),(MH$44-Sheep!$R$355-Sheep!$N$253                                )&lt;=0),"WeanStd","")
&amp;                   IF(AND((MH$44-Sheep!$R$356-Sheep!$N$253                                )&gt;(MH$44-MI$44),(MH$44-Sheep!$R$356-Sheep!$N$253                                )&lt;=0),"WeanAlt1","")
&amp;                   IF(AND((MH$44-Sheep!$R$357-Sheep!$N$253                                )&gt;(MH$44-MI$44),(MH$44-Sheep!$R$357-Sheep!$N$253                                )&lt;=0),"WeanAlt2","")
&amp;IFERROR(IF(AND((MH$44-MH49                                                                                     )&gt;(MH$44-MI$44),(MH$44-MH49                                                                                     )&lt;=0),"Join-"    &amp;MH48,""),"")
&amp;IFERROR(IF(AND((MH$44-MH49-INDEX(Sheep!$V$362:$V$369,MH48,1))&gt;(MH$44-MI$44),(MH$44-MH49-INDEX(Sheep!$V$362:$V$369,MH48,1))&lt;=0),"Scan-"  &amp;MH48,""),"")
&amp;IFERROR(IF(AND((MH$44-MH49-150                                                                            )&gt;(MH$44-MI$44),(MH$44-MH49-150                                                                             )&lt;=0),"Birth-" &amp;MH48,""),"")
&amp;IFERROR(IF(AND((MH$44-MH49-150-Sheep!$R$355                                           )&gt;(MH$44-MI$44),(MH$44-MH49-150-Sheep!$R$355                                            )&lt;=0),"Wean-"&amp;MH48,""),"")
&amp;IFERROR(IF(AND((MH$44-MH49-150-Sheep!$R$356                                           )&gt;(MH$44-MI$44),(MH$44-MH49-150-Sheep!$R$356                                            )&lt;=0),"Alt1-"   &amp;MH48,""),"")
&amp;IFERROR(IF(AND((MH$44-MH49-150-Sheep!$R$357                                           )&gt;(MH$44-MI$44),(MH$44-MH49-150-Sheep!$R$357                                            )&lt;=0),"Alt2-"   &amp;MH48,""),"")</f>
        <v/>
      </c>
      <c r="MI50" s="267" t="str">
        <f xml:space="preserve">                    IF(AND((MI$44                                  -Sheep!$N$253                               )&gt;(MI$44-MJ$44),(MI$44                                  -Sheep!$N$253                                )&lt;=0),"Born","")
&amp;                   IF(AND((MI$44-Sheep!$R$355-Sheep!$N$253                                )&gt;(MI$44-MJ$44),(MI$44-Sheep!$R$355-Sheep!$N$253                                )&lt;=0),"WeanStd","")
&amp;                   IF(AND((MI$44-Sheep!$R$356-Sheep!$N$253                                )&gt;(MI$44-MJ$44),(MI$44-Sheep!$R$356-Sheep!$N$253                                )&lt;=0),"WeanAlt1","")
&amp;                   IF(AND((MI$44-Sheep!$R$357-Sheep!$N$253                                )&gt;(MI$44-MJ$44),(MI$44-Sheep!$R$357-Sheep!$N$253                                )&lt;=0),"WeanAlt2","")
&amp;IFERROR(IF(AND((MI$44-MI49                                                                                     )&gt;(MI$44-MJ$44),(MI$44-MI49                                                                                     )&lt;=0),"Join-"    &amp;MI48,""),"")
&amp;IFERROR(IF(AND((MI$44-MI49-INDEX(Sheep!$V$362:$V$369,MI48,1))&gt;(MI$44-MJ$44),(MI$44-MI49-INDEX(Sheep!$V$362:$V$369,MI48,1))&lt;=0),"Scan-"  &amp;MI48,""),"")
&amp;IFERROR(IF(AND((MI$44-MI49-150                                                                            )&gt;(MI$44-MJ$44),(MI$44-MI49-150                                                                             )&lt;=0),"Birth-" &amp;MI48,""),"")
&amp;IFERROR(IF(AND((MI$44-MI49-150-Sheep!$R$355                                           )&gt;(MI$44-MJ$44),(MI$44-MI49-150-Sheep!$R$355                                            )&lt;=0),"Wean-"&amp;MI48,""),"")
&amp;IFERROR(IF(AND((MI$44-MI49-150-Sheep!$R$356                                           )&gt;(MI$44-MJ$44),(MI$44-MI49-150-Sheep!$R$356                                            )&lt;=0),"Alt1-"   &amp;MI48,""),"")
&amp;IFERROR(IF(AND((MI$44-MI49-150-Sheep!$R$357                                           )&gt;(MI$44-MJ$44),(MI$44-MI49-150-Sheep!$R$357                                            )&lt;=0),"Alt2-"   &amp;MI48,""),"")</f>
        <v/>
      </c>
      <c r="MJ50" s="267" t="str">
        <f xml:space="preserve">                    IF(AND((MJ$44                                  -Sheep!$N$253                               )&gt;(MJ$44-MK$44),(MJ$44                                  -Sheep!$N$253                                )&lt;=0),"Born","")
&amp;                   IF(AND((MJ$44-Sheep!$R$355-Sheep!$N$253                                )&gt;(MJ$44-MK$44),(MJ$44-Sheep!$R$355-Sheep!$N$253                                )&lt;=0),"WeanStd","")
&amp;                   IF(AND((MJ$44-Sheep!$R$356-Sheep!$N$253                                )&gt;(MJ$44-MK$44),(MJ$44-Sheep!$R$356-Sheep!$N$253                                )&lt;=0),"WeanAlt1","")
&amp;                   IF(AND((MJ$44-Sheep!$R$357-Sheep!$N$253                                )&gt;(MJ$44-MK$44),(MJ$44-Sheep!$R$357-Sheep!$N$253                                )&lt;=0),"WeanAlt2","")
&amp;IFERROR(IF(AND((MJ$44-MJ49                                                                                     )&gt;(MJ$44-MK$44),(MJ$44-MJ49                                                                                     )&lt;=0),"Join-"    &amp;MJ48,""),"")
&amp;IFERROR(IF(AND((MJ$44-MJ49-INDEX(Sheep!$V$362:$V$369,MJ48,1))&gt;(MJ$44-MK$44),(MJ$44-MJ49-INDEX(Sheep!$V$362:$V$369,MJ48,1))&lt;=0),"Scan-"  &amp;MJ48,""),"")
&amp;IFERROR(IF(AND((MJ$44-MJ49-150                                                                            )&gt;(MJ$44-MK$44),(MJ$44-MJ49-150                                                                             )&lt;=0),"Birth-" &amp;MJ48,""),"")
&amp;IFERROR(IF(AND((MJ$44-MJ49-150-Sheep!$R$355                                           )&gt;(MJ$44-MK$44),(MJ$44-MJ49-150-Sheep!$R$355                                            )&lt;=0),"Wean-"&amp;MJ48,""),"")
&amp;IFERROR(IF(AND((MJ$44-MJ49-150-Sheep!$R$356                                           )&gt;(MJ$44-MK$44),(MJ$44-MJ49-150-Sheep!$R$356                                            )&lt;=0),"Alt1-"   &amp;MJ48,""),"")
&amp;IFERROR(IF(AND((MJ$44-MJ49-150-Sheep!$R$357                                           )&gt;(MJ$44-MK$44),(MJ$44-MJ49-150-Sheep!$R$357                                            )&lt;=0),"Alt2-"   &amp;MJ48,""),"")</f>
        <v/>
      </c>
      <c r="MK50" s="267" t="str">
        <f xml:space="preserve">                    IF(AND((MK$44                                  -Sheep!$N$253                               )&gt;(MK$44-ML$44),(MK$44                                  -Sheep!$N$253                                )&lt;=0),"Born","")
&amp;                   IF(AND((MK$44-Sheep!$R$355-Sheep!$N$253                                )&gt;(MK$44-ML$44),(MK$44-Sheep!$R$355-Sheep!$N$253                                )&lt;=0),"WeanStd","")
&amp;                   IF(AND((MK$44-Sheep!$R$356-Sheep!$N$253                                )&gt;(MK$44-ML$44),(MK$44-Sheep!$R$356-Sheep!$N$253                                )&lt;=0),"WeanAlt1","")
&amp;                   IF(AND((MK$44-Sheep!$R$357-Sheep!$N$253                                )&gt;(MK$44-ML$44),(MK$44-Sheep!$R$357-Sheep!$N$253                                )&lt;=0),"WeanAlt2","")
&amp;IFERROR(IF(AND((MK$44-MK49                                                                                     )&gt;(MK$44-ML$44),(MK$44-MK49                                                                                     )&lt;=0),"Join-"    &amp;MK48,""),"")
&amp;IFERROR(IF(AND((MK$44-MK49-INDEX(Sheep!$V$362:$V$369,MK48,1))&gt;(MK$44-ML$44),(MK$44-MK49-INDEX(Sheep!$V$362:$V$369,MK48,1))&lt;=0),"Scan-"  &amp;MK48,""),"")
&amp;IFERROR(IF(AND((MK$44-MK49-150                                                                            )&gt;(MK$44-ML$44),(MK$44-MK49-150                                                                             )&lt;=0),"Birth-" &amp;MK48,""),"")
&amp;IFERROR(IF(AND((MK$44-MK49-150-Sheep!$R$355                                           )&gt;(MK$44-ML$44),(MK$44-MK49-150-Sheep!$R$355                                            )&lt;=0),"Wean-"&amp;MK48,""),"")
&amp;IFERROR(IF(AND((MK$44-MK49-150-Sheep!$R$356                                           )&gt;(MK$44-ML$44),(MK$44-MK49-150-Sheep!$R$356                                            )&lt;=0),"Alt1-"   &amp;MK48,""),"")
&amp;IFERROR(IF(AND((MK$44-MK49-150-Sheep!$R$357                                           )&gt;(MK$44-ML$44),(MK$44-MK49-150-Sheep!$R$357                                            )&lt;=0),"Alt2-"   &amp;MK48,""),"")</f>
        <v/>
      </c>
      <c r="ML50" s="267" t="str">
        <f xml:space="preserve">                    IF(AND((ML$44                                  -Sheep!$N$253                               )&gt;(ML$44-MM$44),(ML$44                                  -Sheep!$N$253                                )&lt;=0),"Born","")
&amp;                   IF(AND((ML$44-Sheep!$R$355-Sheep!$N$253                                )&gt;(ML$44-MM$44),(ML$44-Sheep!$R$355-Sheep!$N$253                                )&lt;=0),"WeanStd","")
&amp;                   IF(AND((ML$44-Sheep!$R$356-Sheep!$N$253                                )&gt;(ML$44-MM$44),(ML$44-Sheep!$R$356-Sheep!$N$253                                )&lt;=0),"WeanAlt1","")
&amp;                   IF(AND((ML$44-Sheep!$R$357-Sheep!$N$253                                )&gt;(ML$44-MM$44),(ML$44-Sheep!$R$357-Sheep!$N$253                                )&lt;=0),"WeanAlt2","")
&amp;IFERROR(IF(AND((ML$44-ML49                                                                                     )&gt;(ML$44-MM$44),(ML$44-ML49                                                                                     )&lt;=0),"Join-"    &amp;ML48,""),"")
&amp;IFERROR(IF(AND((ML$44-ML49-INDEX(Sheep!$V$362:$V$369,ML48,1))&gt;(ML$44-MM$44),(ML$44-ML49-INDEX(Sheep!$V$362:$V$369,ML48,1))&lt;=0),"Scan-"  &amp;ML48,""),"")
&amp;IFERROR(IF(AND((ML$44-ML49-150                                                                            )&gt;(ML$44-MM$44),(ML$44-ML49-150                                                                             )&lt;=0),"Birth-" &amp;ML48,""),"")
&amp;IFERROR(IF(AND((ML$44-ML49-150-Sheep!$R$355                                           )&gt;(ML$44-MM$44),(ML$44-ML49-150-Sheep!$R$355                                            )&lt;=0),"Wean-"&amp;ML48,""),"")
&amp;IFERROR(IF(AND((ML$44-ML49-150-Sheep!$R$356                                           )&gt;(ML$44-MM$44),(ML$44-ML49-150-Sheep!$R$356                                            )&lt;=0),"Alt1-"   &amp;ML48,""),"")
&amp;IFERROR(IF(AND((ML$44-ML49-150-Sheep!$R$357                                           )&gt;(ML$44-MM$44),(ML$44-ML49-150-Sheep!$R$357                                            )&lt;=0),"Alt2-"   &amp;ML48,""),"")</f>
        <v/>
      </c>
      <c r="MM50" s="267" t="str">
        <f xml:space="preserve">                    IF(AND((MM$44                                  -Sheep!$N$253                               )&gt;(MM$44-MN$44),(MM$44                                  -Sheep!$N$253                                )&lt;=0),"Born","")
&amp;                   IF(AND((MM$44-Sheep!$R$355-Sheep!$N$253                                )&gt;(MM$44-MN$44),(MM$44-Sheep!$R$355-Sheep!$N$253                                )&lt;=0),"WeanStd","")
&amp;                   IF(AND((MM$44-Sheep!$R$356-Sheep!$N$253                                )&gt;(MM$44-MN$44),(MM$44-Sheep!$R$356-Sheep!$N$253                                )&lt;=0),"WeanAlt1","")
&amp;                   IF(AND((MM$44-Sheep!$R$357-Sheep!$N$253                                )&gt;(MM$44-MN$44),(MM$44-Sheep!$R$357-Sheep!$N$253                                )&lt;=0),"WeanAlt2","")
&amp;IFERROR(IF(AND((MM$44-MM49                                                                                     )&gt;(MM$44-MN$44),(MM$44-MM49                                                                                     )&lt;=0),"Join-"    &amp;MM48,""),"")
&amp;IFERROR(IF(AND((MM$44-MM49-INDEX(Sheep!$V$362:$V$369,MM48,1))&gt;(MM$44-MN$44),(MM$44-MM49-INDEX(Sheep!$V$362:$V$369,MM48,1))&lt;=0),"Scan-"  &amp;MM48,""),"")
&amp;IFERROR(IF(AND((MM$44-MM49-150                                                                            )&gt;(MM$44-MN$44),(MM$44-MM49-150                                                                             )&lt;=0),"Birth-" &amp;MM48,""),"")
&amp;IFERROR(IF(AND((MM$44-MM49-150-Sheep!$R$355                                           )&gt;(MM$44-MN$44),(MM$44-MM49-150-Sheep!$R$355                                            )&lt;=0),"Wean-"&amp;MM48,""),"")
&amp;IFERROR(IF(AND((MM$44-MM49-150-Sheep!$R$356                                           )&gt;(MM$44-MN$44),(MM$44-MM49-150-Sheep!$R$356                                            )&lt;=0),"Alt1-"   &amp;MM48,""),"")
&amp;IFERROR(IF(AND((MM$44-MM49-150-Sheep!$R$357                                           )&gt;(MM$44-MN$44),(MM$44-MM49-150-Sheep!$R$357                                            )&lt;=0),"Alt2-"   &amp;MM48,""),"")</f>
        <v/>
      </c>
      <c r="MN50" s="267" t="str">
        <f xml:space="preserve">                    IF(AND((MN$44                                  -Sheep!$N$253                               )&gt;(MN$44-MO$44),(MN$44                                  -Sheep!$N$253                                )&lt;=0),"Born","")
&amp;                   IF(AND((MN$44-Sheep!$R$355-Sheep!$N$253                                )&gt;(MN$44-MO$44),(MN$44-Sheep!$R$355-Sheep!$N$253                                )&lt;=0),"WeanStd","")
&amp;                   IF(AND((MN$44-Sheep!$R$356-Sheep!$N$253                                )&gt;(MN$44-MO$44),(MN$44-Sheep!$R$356-Sheep!$N$253                                )&lt;=0),"WeanAlt1","")
&amp;                   IF(AND((MN$44-Sheep!$R$357-Sheep!$N$253                                )&gt;(MN$44-MO$44),(MN$44-Sheep!$R$357-Sheep!$N$253                                )&lt;=0),"WeanAlt2","")
&amp;IFERROR(IF(AND((MN$44-MN49                                                                                     )&gt;(MN$44-MO$44),(MN$44-MN49                                                                                     )&lt;=0),"Join-"    &amp;MN48,""),"")
&amp;IFERROR(IF(AND((MN$44-MN49-INDEX(Sheep!$V$362:$V$369,MN48,1))&gt;(MN$44-MO$44),(MN$44-MN49-INDEX(Sheep!$V$362:$V$369,MN48,1))&lt;=0),"Scan-"  &amp;MN48,""),"")
&amp;IFERROR(IF(AND((MN$44-MN49-150                                                                            )&gt;(MN$44-MO$44),(MN$44-MN49-150                                                                             )&lt;=0),"Birth-" &amp;MN48,""),"")
&amp;IFERROR(IF(AND((MN$44-MN49-150-Sheep!$R$355                                           )&gt;(MN$44-MO$44),(MN$44-MN49-150-Sheep!$R$355                                            )&lt;=0),"Wean-"&amp;MN48,""),"")
&amp;IFERROR(IF(AND((MN$44-MN49-150-Sheep!$R$356                                           )&gt;(MN$44-MO$44),(MN$44-MN49-150-Sheep!$R$356                                            )&lt;=0),"Alt1-"   &amp;MN48,""),"")
&amp;IFERROR(IF(AND((MN$44-MN49-150-Sheep!$R$357                                           )&gt;(MN$44-MO$44),(MN$44-MN49-150-Sheep!$R$357                                            )&lt;=0),"Alt2-"   &amp;MN48,""),"")</f>
        <v/>
      </c>
      <c r="MO50" s="267" t="str">
        <f xml:space="preserve">                    IF(AND((MO$44                                  -Sheep!$N$253                               )&gt;(MO$44-MP$44),(MO$44                                  -Sheep!$N$253                                )&lt;=0),"Born","")
&amp;                   IF(AND((MO$44-Sheep!$R$355-Sheep!$N$253                                )&gt;(MO$44-MP$44),(MO$44-Sheep!$R$355-Sheep!$N$253                                )&lt;=0),"WeanStd","")
&amp;                   IF(AND((MO$44-Sheep!$R$356-Sheep!$N$253                                )&gt;(MO$44-MP$44),(MO$44-Sheep!$R$356-Sheep!$N$253                                )&lt;=0),"WeanAlt1","")
&amp;                   IF(AND((MO$44-Sheep!$R$357-Sheep!$N$253                                )&gt;(MO$44-MP$44),(MO$44-Sheep!$R$357-Sheep!$N$253                                )&lt;=0),"WeanAlt2","")
&amp;IFERROR(IF(AND((MO$44-MO49                                                                                     )&gt;(MO$44-MP$44),(MO$44-MO49                                                                                     )&lt;=0),"Join-"    &amp;MO48,""),"")
&amp;IFERROR(IF(AND((MO$44-MO49-INDEX(Sheep!$V$362:$V$369,MO48,1))&gt;(MO$44-MP$44),(MO$44-MO49-INDEX(Sheep!$V$362:$V$369,MO48,1))&lt;=0),"Scan-"  &amp;MO48,""),"")
&amp;IFERROR(IF(AND((MO$44-MO49-150                                                                            )&gt;(MO$44-MP$44),(MO$44-MO49-150                                                                             )&lt;=0),"Birth-" &amp;MO48,""),"")
&amp;IFERROR(IF(AND((MO$44-MO49-150-Sheep!$R$355                                           )&gt;(MO$44-MP$44),(MO$44-MO49-150-Sheep!$R$355                                            )&lt;=0),"Wean-"&amp;MO48,""),"")
&amp;IFERROR(IF(AND((MO$44-MO49-150-Sheep!$R$356                                           )&gt;(MO$44-MP$44),(MO$44-MO49-150-Sheep!$R$356                                            )&lt;=0),"Alt1-"   &amp;MO48,""),"")
&amp;IFERROR(IF(AND((MO$44-MO49-150-Sheep!$R$357                                           )&gt;(MO$44-MP$44),(MO$44-MO49-150-Sheep!$R$357                                            )&lt;=0),"Alt2-"   &amp;MO48,""),"")</f>
        <v/>
      </c>
      <c r="MP50" s="267" t="str">
        <f xml:space="preserve">                    IF(AND((MP$44                                  -Sheep!$N$253                               )&gt;(MP$44-MQ$44),(MP$44                                  -Sheep!$N$253                                )&lt;=0),"Born","")
&amp;                   IF(AND((MP$44-Sheep!$R$355-Sheep!$N$253                                )&gt;(MP$44-MQ$44),(MP$44-Sheep!$R$355-Sheep!$N$253                                )&lt;=0),"WeanStd","")
&amp;                   IF(AND((MP$44-Sheep!$R$356-Sheep!$N$253                                )&gt;(MP$44-MQ$44),(MP$44-Sheep!$R$356-Sheep!$N$253                                )&lt;=0),"WeanAlt1","")
&amp;                   IF(AND((MP$44-Sheep!$R$357-Sheep!$N$253                                )&gt;(MP$44-MQ$44),(MP$44-Sheep!$R$357-Sheep!$N$253                                )&lt;=0),"WeanAlt2","")
&amp;IFERROR(IF(AND((MP$44-MP49                                                                                     )&gt;(MP$44-MQ$44),(MP$44-MP49                                                                                     )&lt;=0),"Join-"    &amp;MP48,""),"")
&amp;IFERROR(IF(AND((MP$44-MP49-INDEX(Sheep!$V$362:$V$369,MP48,1))&gt;(MP$44-MQ$44),(MP$44-MP49-INDEX(Sheep!$V$362:$V$369,MP48,1))&lt;=0),"Scan-"  &amp;MP48,""),"")
&amp;IFERROR(IF(AND((MP$44-MP49-150                                                                            )&gt;(MP$44-MQ$44),(MP$44-MP49-150                                                                             )&lt;=0),"Birth-" &amp;MP48,""),"")
&amp;IFERROR(IF(AND((MP$44-MP49-150-Sheep!$R$355                                           )&gt;(MP$44-MQ$44),(MP$44-MP49-150-Sheep!$R$355                                            )&lt;=0),"Wean-"&amp;MP48,""),"")
&amp;IFERROR(IF(AND((MP$44-MP49-150-Sheep!$R$356                                           )&gt;(MP$44-MQ$44),(MP$44-MP49-150-Sheep!$R$356                                            )&lt;=0),"Alt1-"   &amp;MP48,""),"")
&amp;IFERROR(IF(AND((MP$44-MP49-150-Sheep!$R$357                                           )&gt;(MP$44-MQ$44),(MP$44-MP49-150-Sheep!$R$357                                            )&lt;=0),"Alt2-"   &amp;MP48,""),"")</f>
        <v/>
      </c>
      <c r="MQ50" s="267" t="str">
        <f xml:space="preserve">                    IF(AND((MQ$44                                  -Sheep!$N$253                               )&gt;(MQ$44-MR$44),(MQ$44                                  -Sheep!$N$253                                )&lt;=0),"Born","")
&amp;                   IF(AND((MQ$44-Sheep!$R$355-Sheep!$N$253                                )&gt;(MQ$44-MR$44),(MQ$44-Sheep!$R$355-Sheep!$N$253                                )&lt;=0),"WeanStd","")
&amp;                   IF(AND((MQ$44-Sheep!$R$356-Sheep!$N$253                                )&gt;(MQ$44-MR$44),(MQ$44-Sheep!$R$356-Sheep!$N$253                                )&lt;=0),"WeanAlt1","")
&amp;                   IF(AND((MQ$44-Sheep!$R$357-Sheep!$N$253                                )&gt;(MQ$44-MR$44),(MQ$44-Sheep!$R$357-Sheep!$N$253                                )&lt;=0),"WeanAlt2","")
&amp;IFERROR(IF(AND((MQ$44-MQ49                                                                                     )&gt;(MQ$44-MR$44),(MQ$44-MQ49                                                                                     )&lt;=0),"Join-"    &amp;MQ48,""),"")
&amp;IFERROR(IF(AND((MQ$44-MQ49-INDEX(Sheep!$V$362:$V$369,MQ48,1))&gt;(MQ$44-MR$44),(MQ$44-MQ49-INDEX(Sheep!$V$362:$V$369,MQ48,1))&lt;=0),"Scan-"  &amp;MQ48,""),"")
&amp;IFERROR(IF(AND((MQ$44-MQ49-150                                                                            )&gt;(MQ$44-MR$44),(MQ$44-MQ49-150                                                                             )&lt;=0),"Birth-" &amp;MQ48,""),"")
&amp;IFERROR(IF(AND((MQ$44-MQ49-150-Sheep!$R$355                                           )&gt;(MQ$44-MR$44),(MQ$44-MQ49-150-Sheep!$R$355                                            )&lt;=0),"Wean-"&amp;MQ48,""),"")
&amp;IFERROR(IF(AND((MQ$44-MQ49-150-Sheep!$R$356                                           )&gt;(MQ$44-MR$44),(MQ$44-MQ49-150-Sheep!$R$356                                            )&lt;=0),"Alt1-"   &amp;MQ48,""),"")
&amp;IFERROR(IF(AND((MQ$44-MQ49-150-Sheep!$R$357                                           )&gt;(MQ$44-MR$44),(MQ$44-MQ49-150-Sheep!$R$357                                            )&lt;=0),"Alt2-"   &amp;MQ48,""),"")</f>
        <v/>
      </c>
      <c r="MR50" s="267" t="str">
        <f xml:space="preserve">                    IF(AND((MR$44                                  -Sheep!$N$253                               )&gt;(MR$44-MS$44),(MR$44                                  -Sheep!$N$253                                )&lt;=0),"Born","")
&amp;                   IF(AND((MR$44-Sheep!$R$355-Sheep!$N$253                                )&gt;(MR$44-MS$44),(MR$44-Sheep!$R$355-Sheep!$N$253                                )&lt;=0),"WeanStd","")
&amp;                   IF(AND((MR$44-Sheep!$R$356-Sheep!$N$253                                )&gt;(MR$44-MS$44),(MR$44-Sheep!$R$356-Sheep!$N$253                                )&lt;=0),"WeanAlt1","")
&amp;                   IF(AND((MR$44-Sheep!$R$357-Sheep!$N$253                                )&gt;(MR$44-MS$44),(MR$44-Sheep!$R$357-Sheep!$N$253                                )&lt;=0),"WeanAlt2","")
&amp;IFERROR(IF(AND((MR$44-MR49                                                                                     )&gt;(MR$44-MS$44),(MR$44-MR49                                                                                     )&lt;=0),"Join-"    &amp;MR48,""),"")
&amp;IFERROR(IF(AND((MR$44-MR49-INDEX(Sheep!$V$362:$V$369,MR48,1))&gt;(MR$44-MS$44),(MR$44-MR49-INDEX(Sheep!$V$362:$V$369,MR48,1))&lt;=0),"Scan-"  &amp;MR48,""),"")
&amp;IFERROR(IF(AND((MR$44-MR49-150                                                                            )&gt;(MR$44-MS$44),(MR$44-MR49-150                                                                             )&lt;=0),"Birth-" &amp;MR48,""),"")
&amp;IFERROR(IF(AND((MR$44-MR49-150-Sheep!$R$355                                           )&gt;(MR$44-MS$44),(MR$44-MR49-150-Sheep!$R$355                                            )&lt;=0),"Wean-"&amp;MR48,""),"")
&amp;IFERROR(IF(AND((MR$44-MR49-150-Sheep!$R$356                                           )&gt;(MR$44-MS$44),(MR$44-MR49-150-Sheep!$R$356                                            )&lt;=0),"Alt1-"   &amp;MR48,""),"")
&amp;IFERROR(IF(AND((MR$44-MR49-150-Sheep!$R$357                                           )&gt;(MR$44-MS$44),(MR$44-MR49-150-Sheep!$R$357                                            )&lt;=0),"Alt2-"   &amp;MR48,""),"")</f>
        <v/>
      </c>
      <c r="MS50" s="267" t="str">
        <f xml:space="preserve">                    IF(AND((MS$44                                  -Sheep!$N$253                               )&gt;(MS$44-MT$44),(MS$44                                  -Sheep!$N$253                                )&lt;=0),"Born","")
&amp;                   IF(AND((MS$44-Sheep!$R$355-Sheep!$N$253                                )&gt;(MS$44-MT$44),(MS$44-Sheep!$R$355-Sheep!$N$253                                )&lt;=0),"WeanStd","")
&amp;                   IF(AND((MS$44-Sheep!$R$356-Sheep!$N$253                                )&gt;(MS$44-MT$44),(MS$44-Sheep!$R$356-Sheep!$N$253                                )&lt;=0),"WeanAlt1","")
&amp;                   IF(AND((MS$44-Sheep!$R$357-Sheep!$N$253                                )&gt;(MS$44-MT$44),(MS$44-Sheep!$R$357-Sheep!$N$253                                )&lt;=0),"WeanAlt2","")
&amp;IFERROR(IF(AND((MS$44-MS49                                                                                     )&gt;(MS$44-MT$44),(MS$44-MS49                                                                                     )&lt;=0),"Join-"    &amp;MS48,""),"")
&amp;IFERROR(IF(AND((MS$44-MS49-INDEX(Sheep!$V$362:$V$369,MS48,1))&gt;(MS$44-MT$44),(MS$44-MS49-INDEX(Sheep!$V$362:$V$369,MS48,1))&lt;=0),"Scan-"  &amp;MS48,""),"")
&amp;IFERROR(IF(AND((MS$44-MS49-150                                                                            )&gt;(MS$44-MT$44),(MS$44-MS49-150                                                                             )&lt;=0),"Birth-" &amp;MS48,""),"")
&amp;IFERROR(IF(AND((MS$44-MS49-150-Sheep!$R$355                                           )&gt;(MS$44-MT$44),(MS$44-MS49-150-Sheep!$R$355                                            )&lt;=0),"Wean-"&amp;MS48,""),"")
&amp;IFERROR(IF(AND((MS$44-MS49-150-Sheep!$R$356                                           )&gt;(MS$44-MT$44),(MS$44-MS49-150-Sheep!$R$356                                            )&lt;=0),"Alt1-"   &amp;MS48,""),"")
&amp;IFERROR(IF(AND((MS$44-MS49-150-Sheep!$R$357                                           )&gt;(MS$44-MT$44),(MS$44-MS49-150-Sheep!$R$357                                            )&lt;=0),"Alt2-"   &amp;MS48,""),"")</f>
        <v/>
      </c>
      <c r="MT50" s="267" t="str">
        <f xml:space="preserve">                    IF(AND((MT$44                                  -Sheep!$N$253                               )&gt;(MT$44-MU$44),(MT$44                                  -Sheep!$N$253                                )&lt;=0),"Born","")
&amp;                   IF(AND((MT$44-Sheep!$R$355-Sheep!$N$253                                )&gt;(MT$44-MU$44),(MT$44-Sheep!$R$355-Sheep!$N$253                                )&lt;=0),"WeanStd","")
&amp;                   IF(AND((MT$44-Sheep!$R$356-Sheep!$N$253                                )&gt;(MT$44-MU$44),(MT$44-Sheep!$R$356-Sheep!$N$253                                )&lt;=0),"WeanAlt1","")
&amp;                   IF(AND((MT$44-Sheep!$R$357-Sheep!$N$253                                )&gt;(MT$44-MU$44),(MT$44-Sheep!$R$357-Sheep!$N$253                                )&lt;=0),"WeanAlt2","")
&amp;IFERROR(IF(AND((MT$44-MT49                                                                                     )&gt;(MT$44-MU$44),(MT$44-MT49                                                                                     )&lt;=0),"Join-"    &amp;MT48,""),"")
&amp;IFERROR(IF(AND((MT$44-MT49-INDEX(Sheep!$V$362:$V$369,MT48,1))&gt;(MT$44-MU$44),(MT$44-MT49-INDEX(Sheep!$V$362:$V$369,MT48,1))&lt;=0),"Scan-"  &amp;MT48,""),"")
&amp;IFERROR(IF(AND((MT$44-MT49-150                                                                            )&gt;(MT$44-MU$44),(MT$44-MT49-150                                                                             )&lt;=0),"Birth-" &amp;MT48,""),"")
&amp;IFERROR(IF(AND((MT$44-MT49-150-Sheep!$R$355                                           )&gt;(MT$44-MU$44),(MT$44-MT49-150-Sheep!$R$355                                            )&lt;=0),"Wean-"&amp;MT48,""),"")
&amp;IFERROR(IF(AND((MT$44-MT49-150-Sheep!$R$356                                           )&gt;(MT$44-MU$44),(MT$44-MT49-150-Sheep!$R$356                                            )&lt;=0),"Alt1-"   &amp;MT48,""),"")
&amp;IFERROR(IF(AND((MT$44-MT49-150-Sheep!$R$357                                           )&gt;(MT$44-MU$44),(MT$44-MT49-150-Sheep!$R$357                                            )&lt;=0),"Alt2-"   &amp;MT48,""),"")</f>
        <v>Wean-6</v>
      </c>
      <c r="MU50" s="267" t="str">
        <f xml:space="preserve">                    IF(AND((MU$44                                  -Sheep!$N$253                               )&gt;(MU$44-MV$44),(MU$44                                  -Sheep!$N$253                                )&lt;=0),"Born","")
&amp;                   IF(AND((MU$44-Sheep!$R$355-Sheep!$N$253                                )&gt;(MU$44-MV$44),(MU$44-Sheep!$R$355-Sheep!$N$253                                )&lt;=0),"WeanStd","")
&amp;                   IF(AND((MU$44-Sheep!$R$356-Sheep!$N$253                                )&gt;(MU$44-MV$44),(MU$44-Sheep!$R$356-Sheep!$N$253                                )&lt;=0),"WeanAlt1","")
&amp;                   IF(AND((MU$44-Sheep!$R$357-Sheep!$N$253                                )&gt;(MU$44-MV$44),(MU$44-Sheep!$R$357-Sheep!$N$253                                )&lt;=0),"WeanAlt2","")
&amp;IFERROR(IF(AND((MU$44-MU49                                                                                     )&gt;(MU$44-MV$44),(MU$44-MU49                                                                                     )&lt;=0),"Join-"    &amp;MU48,""),"")
&amp;IFERROR(IF(AND((MU$44-MU49-INDEX(Sheep!$V$362:$V$369,MU48,1))&gt;(MU$44-MV$44),(MU$44-MU49-INDEX(Sheep!$V$362:$V$369,MU48,1))&lt;=0),"Scan-"  &amp;MU48,""),"")
&amp;IFERROR(IF(AND((MU$44-MU49-150                                                                            )&gt;(MU$44-MV$44),(MU$44-MU49-150                                                                             )&lt;=0),"Birth-" &amp;MU48,""),"")
&amp;IFERROR(IF(AND((MU$44-MU49-150-Sheep!$R$355                                           )&gt;(MU$44-MV$44),(MU$44-MU49-150-Sheep!$R$355                                            )&lt;=0),"Wean-"&amp;MU48,""),"")
&amp;IFERROR(IF(AND((MU$44-MU49-150-Sheep!$R$356                                           )&gt;(MU$44-MV$44),(MU$44-MU49-150-Sheep!$R$356                                            )&lt;=0),"Alt1-"   &amp;MU48,""),"")
&amp;IFERROR(IF(AND((MU$44-MU49-150-Sheep!$R$357                                           )&gt;(MU$44-MV$44),(MU$44-MU49-150-Sheep!$R$357                                            )&lt;=0),"Alt2-"   &amp;MU48,""),"")</f>
        <v/>
      </c>
      <c r="MV50" s="267" t="str">
        <f xml:space="preserve">                    IF(AND((MV$44                                  -Sheep!$N$253                               )&gt;(MV$44-MW$44),(MV$44                                  -Sheep!$N$253                                )&lt;=0),"Born","")
&amp;                   IF(AND((MV$44-Sheep!$R$355-Sheep!$N$253                                )&gt;(MV$44-MW$44),(MV$44-Sheep!$R$355-Sheep!$N$253                                )&lt;=0),"WeanStd","")
&amp;                   IF(AND((MV$44-Sheep!$R$356-Sheep!$N$253                                )&gt;(MV$44-MW$44),(MV$44-Sheep!$R$356-Sheep!$N$253                                )&lt;=0),"WeanAlt1","")
&amp;                   IF(AND((MV$44-Sheep!$R$357-Sheep!$N$253                                )&gt;(MV$44-MW$44),(MV$44-Sheep!$R$357-Sheep!$N$253                                )&lt;=0),"WeanAlt2","")
&amp;IFERROR(IF(AND((MV$44-MV49                                                                                     )&gt;(MV$44-MW$44),(MV$44-MV49                                                                                     )&lt;=0),"Join-"    &amp;MV48,""),"")
&amp;IFERROR(IF(AND((MV$44-MV49-INDEX(Sheep!$V$362:$V$369,MV48,1))&gt;(MV$44-MW$44),(MV$44-MV49-INDEX(Sheep!$V$362:$V$369,MV48,1))&lt;=0),"Scan-"  &amp;MV48,""),"")
&amp;IFERROR(IF(AND((MV$44-MV49-150                                                                            )&gt;(MV$44-MW$44),(MV$44-MV49-150                                                                             )&lt;=0),"Birth-" &amp;MV48,""),"")
&amp;IFERROR(IF(AND((MV$44-MV49-150-Sheep!$R$355                                           )&gt;(MV$44-MW$44),(MV$44-MV49-150-Sheep!$R$355                                            )&lt;=0),"Wean-"&amp;MV48,""),"")
&amp;IFERROR(IF(AND((MV$44-MV49-150-Sheep!$R$356                                           )&gt;(MV$44-MW$44),(MV$44-MV49-150-Sheep!$R$356                                            )&lt;=0),"Alt1-"   &amp;MV48,""),"")
&amp;IFERROR(IF(AND((MV$44-MV49-150-Sheep!$R$357                                           )&gt;(MV$44-MW$44),(MV$44-MV49-150-Sheep!$R$357                                            )&lt;=0),"Alt2-"   &amp;MV48,""),"")</f>
        <v/>
      </c>
      <c r="MW50" s="267" t="str">
        <f xml:space="preserve">                    IF(AND((MW$44                                  -Sheep!$N$253                               )&gt;(MW$44-MX$44),(MW$44                                  -Sheep!$N$253                                )&lt;=0),"Born","")
&amp;                   IF(AND((MW$44-Sheep!$R$355-Sheep!$N$253                                )&gt;(MW$44-MX$44),(MW$44-Sheep!$R$355-Sheep!$N$253                                )&lt;=0),"WeanStd","")
&amp;                   IF(AND((MW$44-Sheep!$R$356-Sheep!$N$253                                )&gt;(MW$44-MX$44),(MW$44-Sheep!$R$356-Sheep!$N$253                                )&lt;=0),"WeanAlt1","")
&amp;                   IF(AND((MW$44-Sheep!$R$357-Sheep!$N$253                                )&gt;(MW$44-MX$44),(MW$44-Sheep!$R$357-Sheep!$N$253                                )&lt;=0),"WeanAlt2","")
&amp;IFERROR(IF(AND((MW$44-MW49                                                                                     )&gt;(MW$44-MX$44),(MW$44-MW49                                                                                     )&lt;=0),"Join-"    &amp;MW48,""),"")
&amp;IFERROR(IF(AND((MW$44-MW49-INDEX(Sheep!$V$362:$V$369,MW48,1))&gt;(MW$44-MX$44),(MW$44-MW49-INDEX(Sheep!$V$362:$V$369,MW48,1))&lt;=0),"Scan-"  &amp;MW48,""),"")
&amp;IFERROR(IF(AND((MW$44-MW49-150                                                                            )&gt;(MW$44-MX$44),(MW$44-MW49-150                                                                             )&lt;=0),"Birth-" &amp;MW48,""),"")
&amp;IFERROR(IF(AND((MW$44-MW49-150-Sheep!$R$355                                           )&gt;(MW$44-MX$44),(MW$44-MW49-150-Sheep!$R$355                                            )&lt;=0),"Wean-"&amp;MW48,""),"")
&amp;IFERROR(IF(AND((MW$44-MW49-150-Sheep!$R$356                                           )&gt;(MW$44-MX$44),(MW$44-MW49-150-Sheep!$R$356                                            )&lt;=0),"Alt1-"   &amp;MW48,""),"")
&amp;IFERROR(IF(AND((MW$44-MW49-150-Sheep!$R$357                                           )&gt;(MW$44-MX$44),(MW$44-MW49-150-Sheep!$R$357                                            )&lt;=0),"Alt2-"   &amp;MW48,""),"")</f>
        <v/>
      </c>
      <c r="MX50" s="267" t="str">
        <f xml:space="preserve">                    IF(AND((MX$44                                  -Sheep!$N$253                               )&gt;(MX$44-MY$44),(MX$44                                  -Sheep!$N$253                                )&lt;=0),"Born","")
&amp;                   IF(AND((MX$44-Sheep!$R$355-Sheep!$N$253                                )&gt;(MX$44-MY$44),(MX$44-Sheep!$R$355-Sheep!$N$253                                )&lt;=0),"WeanStd","")
&amp;                   IF(AND((MX$44-Sheep!$R$356-Sheep!$N$253                                )&gt;(MX$44-MY$44),(MX$44-Sheep!$R$356-Sheep!$N$253                                )&lt;=0),"WeanAlt1","")
&amp;                   IF(AND((MX$44-Sheep!$R$357-Sheep!$N$253                                )&gt;(MX$44-MY$44),(MX$44-Sheep!$R$357-Sheep!$N$253                                )&lt;=0),"WeanAlt2","")
&amp;IFERROR(IF(AND((MX$44-MX49                                                                                     )&gt;(MX$44-MY$44),(MX$44-MX49                                                                                     )&lt;=0),"Join-"    &amp;MX48,""),"")
&amp;IFERROR(IF(AND((MX$44-MX49-INDEX(Sheep!$V$362:$V$369,MX48,1))&gt;(MX$44-MY$44),(MX$44-MX49-INDEX(Sheep!$V$362:$V$369,MX48,1))&lt;=0),"Scan-"  &amp;MX48,""),"")
&amp;IFERROR(IF(AND((MX$44-MX49-150                                                                            )&gt;(MX$44-MY$44),(MX$44-MX49-150                                                                             )&lt;=0),"Birth-" &amp;MX48,""),"")
&amp;IFERROR(IF(AND((MX$44-MX49-150-Sheep!$R$355                                           )&gt;(MX$44-MY$44),(MX$44-MX49-150-Sheep!$R$355                                            )&lt;=0),"Wean-"&amp;MX48,""),"")
&amp;IFERROR(IF(AND((MX$44-MX49-150-Sheep!$R$356                                           )&gt;(MX$44-MY$44),(MX$44-MX49-150-Sheep!$R$356                                            )&lt;=0),"Alt1-"   &amp;MX48,""),"")
&amp;IFERROR(IF(AND((MX$44-MX49-150-Sheep!$R$357                                           )&gt;(MX$44-MY$44),(MX$44-MX49-150-Sheep!$R$357                                            )&lt;=0),"Alt2-"   &amp;MX48,""),"")</f>
        <v>Alt1-6</v>
      </c>
      <c r="MY50" s="267" t="str">
        <f xml:space="preserve">                    IF(AND((MY$44                                  -Sheep!$N$253                               )&gt;(MY$44-MZ$44),(MY$44                                  -Sheep!$N$253                                )&lt;=0),"Born","")
&amp;                   IF(AND((MY$44-Sheep!$R$355-Sheep!$N$253                                )&gt;(MY$44-MZ$44),(MY$44-Sheep!$R$355-Sheep!$N$253                                )&lt;=0),"WeanStd","")
&amp;                   IF(AND((MY$44-Sheep!$R$356-Sheep!$N$253                                )&gt;(MY$44-MZ$44),(MY$44-Sheep!$R$356-Sheep!$N$253                                )&lt;=0),"WeanAlt1","")
&amp;                   IF(AND((MY$44-Sheep!$R$357-Sheep!$N$253                                )&gt;(MY$44-MZ$44),(MY$44-Sheep!$R$357-Sheep!$N$253                                )&lt;=0),"WeanAlt2","")
&amp;IFERROR(IF(AND((MY$44-MY49                                                                                     )&gt;(MY$44-MZ$44),(MY$44-MY49                                                                                     )&lt;=0),"Join-"    &amp;MY48,""),"")
&amp;IFERROR(IF(AND((MY$44-MY49-INDEX(Sheep!$V$362:$V$369,MY48,1))&gt;(MY$44-MZ$44),(MY$44-MY49-INDEX(Sheep!$V$362:$V$369,MY48,1))&lt;=0),"Scan-"  &amp;MY48,""),"")
&amp;IFERROR(IF(AND((MY$44-MY49-150                                                                            )&gt;(MY$44-MZ$44),(MY$44-MY49-150                                                                             )&lt;=0),"Birth-" &amp;MY48,""),"")
&amp;IFERROR(IF(AND((MY$44-MY49-150-Sheep!$R$355                                           )&gt;(MY$44-MZ$44),(MY$44-MY49-150-Sheep!$R$355                                            )&lt;=0),"Wean-"&amp;MY48,""),"")
&amp;IFERROR(IF(AND((MY$44-MY49-150-Sheep!$R$356                                           )&gt;(MY$44-MZ$44),(MY$44-MY49-150-Sheep!$R$356                                            )&lt;=0),"Alt1-"   &amp;MY48,""),"")
&amp;IFERROR(IF(AND((MY$44-MY49-150-Sheep!$R$357                                           )&gt;(MY$44-MZ$44),(MY$44-MY49-150-Sheep!$R$357                                            )&lt;=0),"Alt2-"   &amp;MY48,""),"")</f>
        <v/>
      </c>
      <c r="MZ50" s="267" t="str">
        <f xml:space="preserve">                    IF(AND((MZ$44                                  -Sheep!$N$253                               )&gt;(MZ$44-NA$44),(MZ$44                                  -Sheep!$N$253                                )&lt;=0),"Born","")
&amp;                   IF(AND((MZ$44-Sheep!$R$355-Sheep!$N$253                                )&gt;(MZ$44-NA$44),(MZ$44-Sheep!$R$355-Sheep!$N$253                                )&lt;=0),"WeanStd","")
&amp;                   IF(AND((MZ$44-Sheep!$R$356-Sheep!$N$253                                )&gt;(MZ$44-NA$44),(MZ$44-Sheep!$R$356-Sheep!$N$253                                )&lt;=0),"WeanAlt1","")
&amp;                   IF(AND((MZ$44-Sheep!$R$357-Sheep!$N$253                                )&gt;(MZ$44-NA$44),(MZ$44-Sheep!$R$357-Sheep!$N$253                                )&lt;=0),"WeanAlt2","")
&amp;IFERROR(IF(AND((MZ$44-MZ49                                                                                     )&gt;(MZ$44-NA$44),(MZ$44-MZ49                                                                                     )&lt;=0),"Join-"    &amp;MZ48,""),"")
&amp;IFERROR(IF(AND((MZ$44-MZ49-INDEX(Sheep!$V$362:$V$369,MZ48,1))&gt;(MZ$44-NA$44),(MZ$44-MZ49-INDEX(Sheep!$V$362:$V$369,MZ48,1))&lt;=0),"Scan-"  &amp;MZ48,""),"")
&amp;IFERROR(IF(AND((MZ$44-MZ49-150                                                                            )&gt;(MZ$44-NA$44),(MZ$44-MZ49-150                                                                             )&lt;=0),"Birth-" &amp;MZ48,""),"")
&amp;IFERROR(IF(AND((MZ$44-MZ49-150-Sheep!$R$355                                           )&gt;(MZ$44-NA$44),(MZ$44-MZ49-150-Sheep!$R$355                                            )&lt;=0),"Wean-"&amp;MZ48,""),"")
&amp;IFERROR(IF(AND((MZ$44-MZ49-150-Sheep!$R$356                                           )&gt;(MZ$44-NA$44),(MZ$44-MZ49-150-Sheep!$R$356                                            )&lt;=0),"Alt1-"   &amp;MZ48,""),"")
&amp;IFERROR(IF(AND((MZ$44-MZ49-150-Sheep!$R$357                                           )&gt;(MZ$44-NA$44),(MZ$44-MZ49-150-Sheep!$R$357                                            )&lt;=0),"Alt2-"   &amp;MZ48,""),"")</f>
        <v/>
      </c>
      <c r="NA50" s="267" t="str">
        <f xml:space="preserve">                    IF(AND((NA$44                                  -Sheep!$N$253                               )&gt;(NA$44-NB$44),(NA$44                                  -Sheep!$N$253                                )&lt;=0),"Born","")
&amp;                   IF(AND((NA$44-Sheep!$R$355-Sheep!$N$253                                )&gt;(NA$44-NB$44),(NA$44-Sheep!$R$355-Sheep!$N$253                                )&lt;=0),"WeanStd","")
&amp;                   IF(AND((NA$44-Sheep!$R$356-Sheep!$N$253                                )&gt;(NA$44-NB$44),(NA$44-Sheep!$R$356-Sheep!$N$253                                )&lt;=0),"WeanAlt1","")
&amp;                   IF(AND((NA$44-Sheep!$R$357-Sheep!$N$253                                )&gt;(NA$44-NB$44),(NA$44-Sheep!$R$357-Sheep!$N$253                                )&lt;=0),"WeanAlt2","")
&amp;IFERROR(IF(AND((NA$44-NA49                                                                                     )&gt;(NA$44-NB$44),(NA$44-NA49                                                                                     )&lt;=0),"Join-"    &amp;NA48,""),"")
&amp;IFERROR(IF(AND((NA$44-NA49-INDEX(Sheep!$V$362:$V$369,NA48,1))&gt;(NA$44-NB$44),(NA$44-NA49-INDEX(Sheep!$V$362:$V$369,NA48,1))&lt;=0),"Scan-"  &amp;NA48,""),"")
&amp;IFERROR(IF(AND((NA$44-NA49-150                                                                            )&gt;(NA$44-NB$44),(NA$44-NA49-150                                                                             )&lt;=0),"Birth-" &amp;NA48,""),"")
&amp;IFERROR(IF(AND((NA$44-NA49-150-Sheep!$R$355                                           )&gt;(NA$44-NB$44),(NA$44-NA49-150-Sheep!$R$355                                            )&lt;=0),"Wean-"&amp;NA48,""),"")
&amp;IFERROR(IF(AND((NA$44-NA49-150-Sheep!$R$356                                           )&gt;(NA$44-NB$44),(NA$44-NA49-150-Sheep!$R$356                                            )&lt;=0),"Alt1-"   &amp;NA48,""),"")
&amp;IFERROR(IF(AND((NA$44-NA49-150-Sheep!$R$357                                           )&gt;(NA$44-NB$44),(NA$44-NA49-150-Sheep!$R$357                                            )&lt;=0),"Alt2-"   &amp;NA48,""),"")</f>
        <v/>
      </c>
      <c r="NB50" s="267" t="str">
        <f xml:space="preserve">                    IF(AND((NB$44                                  -Sheep!$N$253                               )&gt;(NB$44-NC$44),(NB$44                                  -Sheep!$N$253                                )&lt;=0),"Born","")
&amp;                   IF(AND((NB$44-Sheep!$R$355-Sheep!$N$253                                )&gt;(NB$44-NC$44),(NB$44-Sheep!$R$355-Sheep!$N$253                                )&lt;=0),"WeanStd","")
&amp;                   IF(AND((NB$44-Sheep!$R$356-Sheep!$N$253                                )&gt;(NB$44-NC$44),(NB$44-Sheep!$R$356-Sheep!$N$253                                )&lt;=0),"WeanAlt1","")
&amp;                   IF(AND((NB$44-Sheep!$R$357-Sheep!$N$253                                )&gt;(NB$44-NC$44),(NB$44-Sheep!$R$357-Sheep!$N$253                                )&lt;=0),"WeanAlt2","")
&amp;IFERROR(IF(AND((NB$44-NB49                                                                                     )&gt;(NB$44-NC$44),(NB$44-NB49                                                                                     )&lt;=0),"Join-"    &amp;NB48,""),"")
&amp;IFERROR(IF(AND((NB$44-NB49-INDEX(Sheep!$V$362:$V$369,NB48,1))&gt;(NB$44-NC$44),(NB$44-NB49-INDEX(Sheep!$V$362:$V$369,NB48,1))&lt;=0),"Scan-"  &amp;NB48,""),"")
&amp;IFERROR(IF(AND((NB$44-NB49-150                                                                            )&gt;(NB$44-NC$44),(NB$44-NB49-150                                                                             )&lt;=0),"Birth-" &amp;NB48,""),"")
&amp;IFERROR(IF(AND((NB$44-NB49-150-Sheep!$R$355                                           )&gt;(NB$44-NC$44),(NB$44-NB49-150-Sheep!$R$355                                            )&lt;=0),"Wean-"&amp;NB48,""),"")
&amp;IFERROR(IF(AND((NB$44-NB49-150-Sheep!$R$356                                           )&gt;(NB$44-NC$44),(NB$44-NB49-150-Sheep!$R$356                                            )&lt;=0),"Alt1-"   &amp;NB48,""),"")
&amp;IFERROR(IF(AND((NB$44-NB49-150-Sheep!$R$357                                           )&gt;(NB$44-NC$44),(NB$44-NB49-150-Sheep!$R$357                                            )&lt;=0),"Alt2-"   &amp;NB48,""),"")</f>
        <v>Alt2-6</v>
      </c>
      <c r="NC50" s="267" t="str">
        <f xml:space="preserve">                    IF(AND((NC$44                                  -Sheep!$N$253                               )&gt;(NC$44-ND$44),(NC$44                                  -Sheep!$N$253                                )&lt;=0),"Born","")
&amp;                   IF(AND((NC$44-Sheep!$R$355-Sheep!$N$253                                )&gt;(NC$44-ND$44),(NC$44-Sheep!$R$355-Sheep!$N$253                                )&lt;=0),"WeanStd","")
&amp;                   IF(AND((NC$44-Sheep!$R$356-Sheep!$N$253                                )&gt;(NC$44-ND$44),(NC$44-Sheep!$R$356-Sheep!$N$253                                )&lt;=0),"WeanAlt1","")
&amp;                   IF(AND((NC$44-Sheep!$R$357-Sheep!$N$253                                )&gt;(NC$44-ND$44),(NC$44-Sheep!$R$357-Sheep!$N$253                                )&lt;=0),"WeanAlt2","")
&amp;IFERROR(IF(AND((NC$44-NC49                                                                                     )&gt;(NC$44-ND$44),(NC$44-NC49                                                                                     )&lt;=0),"Join-"    &amp;NC48,""),"")
&amp;IFERROR(IF(AND((NC$44-NC49-INDEX(Sheep!$V$362:$V$369,NC48,1))&gt;(NC$44-ND$44),(NC$44-NC49-INDEX(Sheep!$V$362:$V$369,NC48,1))&lt;=0),"Scan-"  &amp;NC48,""),"")
&amp;IFERROR(IF(AND((NC$44-NC49-150                                                                            )&gt;(NC$44-ND$44),(NC$44-NC49-150                                                                             )&lt;=0),"Birth-" &amp;NC48,""),"")
&amp;IFERROR(IF(AND((NC$44-NC49-150-Sheep!$R$355                                           )&gt;(NC$44-ND$44),(NC$44-NC49-150-Sheep!$R$355                                            )&lt;=0),"Wean-"&amp;NC48,""),"")
&amp;IFERROR(IF(AND((NC$44-NC49-150-Sheep!$R$356                                           )&gt;(NC$44-ND$44),(NC$44-NC49-150-Sheep!$R$356                                            )&lt;=0),"Alt1-"   &amp;NC48,""),"")
&amp;IFERROR(IF(AND((NC$44-NC49-150-Sheep!$R$357                                           )&gt;(NC$44-ND$44),(NC$44-NC49-150-Sheep!$R$357                                            )&lt;=0),"Alt2-"   &amp;NC48,""),"")</f>
        <v/>
      </c>
      <c r="ND50" s="267" t="str">
        <f xml:space="preserve">                    IF(AND((ND$44                                  -Sheep!$N$253                               )&gt;(ND$44-NE$44),(ND$44                                  -Sheep!$N$253                                )&lt;=0),"Born","")
&amp;                   IF(AND((ND$44-Sheep!$R$355-Sheep!$N$253                                )&gt;(ND$44-NE$44),(ND$44-Sheep!$R$355-Sheep!$N$253                                )&lt;=0),"WeanStd","")
&amp;                   IF(AND((ND$44-Sheep!$R$356-Sheep!$N$253                                )&gt;(ND$44-NE$44),(ND$44-Sheep!$R$356-Sheep!$N$253                                )&lt;=0),"WeanAlt1","")
&amp;                   IF(AND((ND$44-Sheep!$R$357-Sheep!$N$253                                )&gt;(ND$44-NE$44),(ND$44-Sheep!$R$357-Sheep!$N$253                                )&lt;=0),"WeanAlt2","")
&amp;IFERROR(IF(AND((ND$44-ND49                                                                                     )&gt;(ND$44-NE$44),(ND$44-ND49                                                                                     )&lt;=0),"Join-"    &amp;ND48,""),"")
&amp;IFERROR(IF(AND((ND$44-ND49-INDEX(Sheep!$V$362:$V$369,ND48,1))&gt;(ND$44-NE$44),(ND$44-ND49-INDEX(Sheep!$V$362:$V$369,ND48,1))&lt;=0),"Scan-"  &amp;ND48,""),"")
&amp;IFERROR(IF(AND((ND$44-ND49-150                                                                            )&gt;(ND$44-NE$44),(ND$44-ND49-150                                                                             )&lt;=0),"Birth-" &amp;ND48,""),"")
&amp;IFERROR(IF(AND((ND$44-ND49-150-Sheep!$R$355                                           )&gt;(ND$44-NE$44),(ND$44-ND49-150-Sheep!$R$355                                            )&lt;=0),"Wean-"&amp;ND48,""),"")
&amp;IFERROR(IF(AND((ND$44-ND49-150-Sheep!$R$356                                           )&gt;(ND$44-NE$44),(ND$44-ND49-150-Sheep!$R$356                                            )&lt;=0),"Alt1-"   &amp;ND48,""),"")
&amp;IFERROR(IF(AND((ND$44-ND49-150-Sheep!$R$357                                           )&gt;(ND$44-NE$44),(ND$44-ND49-150-Sheep!$R$357                                            )&lt;=0),"Alt2-"   &amp;ND48,""),"")</f>
        <v/>
      </c>
      <c r="NE50" s="267" t="str">
        <f xml:space="preserve">                    IF(AND((NE$44                                  -Sheep!$N$253                               )&gt;(NE$44-NF$44),(NE$44                                  -Sheep!$N$253                                )&lt;=0),"Born","")
&amp;                   IF(AND((NE$44-Sheep!$R$355-Sheep!$N$253                                )&gt;(NE$44-NF$44),(NE$44-Sheep!$R$355-Sheep!$N$253                                )&lt;=0),"WeanStd","")
&amp;                   IF(AND((NE$44-Sheep!$R$356-Sheep!$N$253                                )&gt;(NE$44-NF$44),(NE$44-Sheep!$R$356-Sheep!$N$253                                )&lt;=0),"WeanAlt1","")
&amp;                   IF(AND((NE$44-Sheep!$R$357-Sheep!$N$253                                )&gt;(NE$44-NF$44),(NE$44-Sheep!$R$357-Sheep!$N$253                                )&lt;=0),"WeanAlt2","")
&amp;IFERROR(IF(AND((NE$44-NE49                                                                                     )&gt;(NE$44-NF$44),(NE$44-NE49                                                                                     )&lt;=0),"Join-"    &amp;NE48,""),"")
&amp;IFERROR(IF(AND((NE$44-NE49-INDEX(Sheep!$V$362:$V$369,NE48,1))&gt;(NE$44-NF$44),(NE$44-NE49-INDEX(Sheep!$V$362:$V$369,NE48,1))&lt;=0),"Scan-"  &amp;NE48,""),"")
&amp;IFERROR(IF(AND((NE$44-NE49-150                                                                            )&gt;(NE$44-NF$44),(NE$44-NE49-150                                                                             )&lt;=0),"Birth-" &amp;NE48,""),"")
&amp;IFERROR(IF(AND((NE$44-NE49-150-Sheep!$R$355                                           )&gt;(NE$44-NF$44),(NE$44-NE49-150-Sheep!$R$355                                            )&lt;=0),"Wean-"&amp;NE48,""),"")
&amp;IFERROR(IF(AND((NE$44-NE49-150-Sheep!$R$356                                           )&gt;(NE$44-NF$44),(NE$44-NE49-150-Sheep!$R$356                                            )&lt;=0),"Alt1-"   &amp;NE48,""),"")
&amp;IFERROR(IF(AND((NE$44-NE49-150-Sheep!$R$357                                           )&gt;(NE$44-NF$44),(NE$44-NE49-150-Sheep!$R$357                                            )&lt;=0),"Alt2-"   &amp;NE48,""),"")</f>
        <v/>
      </c>
      <c r="NF50" s="267" t="str">
        <f xml:space="preserve">                    IF(AND((NF$44                                  -Sheep!$N$253                               )&gt;(NF$44-NG$44),(NF$44                                  -Sheep!$N$253                                )&lt;=0),"Born","")
&amp;                   IF(AND((NF$44-Sheep!$R$355-Sheep!$N$253                                )&gt;(NF$44-NG$44),(NF$44-Sheep!$R$355-Sheep!$N$253                                )&lt;=0),"WeanStd","")
&amp;                   IF(AND((NF$44-Sheep!$R$356-Sheep!$N$253                                )&gt;(NF$44-NG$44),(NF$44-Sheep!$R$356-Sheep!$N$253                                )&lt;=0),"WeanAlt1","")
&amp;                   IF(AND((NF$44-Sheep!$R$357-Sheep!$N$253                                )&gt;(NF$44-NG$44),(NF$44-Sheep!$R$357-Sheep!$N$253                                )&lt;=0),"WeanAlt2","")
&amp;IFERROR(IF(AND((NF$44-NF49                                                                                     )&gt;(NF$44-NG$44),(NF$44-NF49                                                                                     )&lt;=0),"Join-"    &amp;NF48,""),"")
&amp;IFERROR(IF(AND((NF$44-NF49-INDEX(Sheep!$V$362:$V$369,NF48,1))&gt;(NF$44-NG$44),(NF$44-NF49-INDEX(Sheep!$V$362:$V$369,NF48,1))&lt;=0),"Scan-"  &amp;NF48,""),"")
&amp;IFERROR(IF(AND((NF$44-NF49-150                                                                            )&gt;(NF$44-NG$44),(NF$44-NF49-150                                                                             )&lt;=0),"Birth-" &amp;NF48,""),"")
&amp;IFERROR(IF(AND((NF$44-NF49-150-Sheep!$R$355                                           )&gt;(NF$44-NG$44),(NF$44-NF49-150-Sheep!$R$355                                            )&lt;=0),"Wean-"&amp;NF48,""),"")
&amp;IFERROR(IF(AND((NF$44-NF49-150-Sheep!$R$356                                           )&gt;(NF$44-NG$44),(NF$44-NF49-150-Sheep!$R$356                                            )&lt;=0),"Alt1-"   &amp;NF48,""),"")
&amp;IFERROR(IF(AND((NF$44-NF49-150-Sheep!$R$357                                           )&gt;(NF$44-NG$44),(NF$44-NF49-150-Sheep!$R$357                                            )&lt;=0),"Alt2-"   &amp;NF48,""),"")</f>
        <v/>
      </c>
      <c r="NG50" s="267" t="str">
        <f xml:space="preserve">                    IF(AND((NG$44                                  -Sheep!$N$253                               )&gt;(NG$44-NH$44),(NG$44                                  -Sheep!$N$253                                )&lt;=0),"Born","")
&amp;                   IF(AND((NG$44-Sheep!$R$355-Sheep!$N$253                                )&gt;(NG$44-NH$44),(NG$44-Sheep!$R$355-Sheep!$N$253                                )&lt;=0),"WeanStd","")
&amp;                   IF(AND((NG$44-Sheep!$R$356-Sheep!$N$253                                )&gt;(NG$44-NH$44),(NG$44-Sheep!$R$356-Sheep!$N$253                                )&lt;=0),"WeanAlt1","")
&amp;                   IF(AND((NG$44-Sheep!$R$357-Sheep!$N$253                                )&gt;(NG$44-NH$44),(NG$44-Sheep!$R$357-Sheep!$N$253                                )&lt;=0),"WeanAlt2","")
&amp;IFERROR(IF(AND((NG$44-NG49                                                                                     )&gt;(NG$44-NH$44),(NG$44-NG49                                                                                     )&lt;=0),"Join-"    &amp;NG48,""),"")
&amp;IFERROR(IF(AND((NG$44-NG49-INDEX(Sheep!$V$362:$V$369,NG48,1))&gt;(NG$44-NH$44),(NG$44-NG49-INDEX(Sheep!$V$362:$V$369,NG48,1))&lt;=0),"Scan-"  &amp;NG48,""),"")
&amp;IFERROR(IF(AND((NG$44-NG49-150                                                                            )&gt;(NG$44-NH$44),(NG$44-NG49-150                                                                             )&lt;=0),"Birth-" &amp;NG48,""),"")
&amp;IFERROR(IF(AND((NG$44-NG49-150-Sheep!$R$355                                           )&gt;(NG$44-NH$44),(NG$44-NG49-150-Sheep!$R$355                                            )&lt;=0),"Wean-"&amp;NG48,""),"")
&amp;IFERROR(IF(AND((NG$44-NG49-150-Sheep!$R$356                                           )&gt;(NG$44-NH$44),(NG$44-NG49-150-Sheep!$R$356                                            )&lt;=0),"Alt1-"   &amp;NG48,""),"")
&amp;IFERROR(IF(AND((NG$44-NG49-150-Sheep!$R$357                                           )&gt;(NG$44-NH$44),(NG$44-NG49-150-Sheep!$R$357                                            )&lt;=0),"Alt2-"   &amp;NG48,""),"")</f>
        <v/>
      </c>
      <c r="NH50" s="267" t="str">
        <f xml:space="preserve">                    IF(AND((NH$44                                  -Sheep!$N$253                               )&gt;(NH$44-NI$44),(NH$44                                  -Sheep!$N$253                                )&lt;=0),"Born","")
&amp;                   IF(AND((NH$44-Sheep!$R$355-Sheep!$N$253                                )&gt;(NH$44-NI$44),(NH$44-Sheep!$R$355-Sheep!$N$253                                )&lt;=0),"WeanStd","")
&amp;                   IF(AND((NH$44-Sheep!$R$356-Sheep!$N$253                                )&gt;(NH$44-NI$44),(NH$44-Sheep!$R$356-Sheep!$N$253                                )&lt;=0),"WeanAlt1","")
&amp;                   IF(AND((NH$44-Sheep!$R$357-Sheep!$N$253                                )&gt;(NH$44-NI$44),(NH$44-Sheep!$R$357-Sheep!$N$253                                )&lt;=0),"WeanAlt2","")
&amp;IFERROR(IF(AND((NH$44-NH49                                                                                     )&gt;(NH$44-NI$44),(NH$44-NH49                                                                                     )&lt;=0),"Join-"    &amp;NH48,""),"")
&amp;IFERROR(IF(AND((NH$44-NH49-INDEX(Sheep!$V$362:$V$369,NH48,1))&gt;(NH$44-NI$44),(NH$44-NH49-INDEX(Sheep!$V$362:$V$369,NH48,1))&lt;=0),"Scan-"  &amp;NH48,""),"")
&amp;IFERROR(IF(AND((NH$44-NH49-150                                                                            )&gt;(NH$44-NI$44),(NH$44-NH49-150                                                                             )&lt;=0),"Birth-" &amp;NH48,""),"")
&amp;IFERROR(IF(AND((NH$44-NH49-150-Sheep!$R$355                                           )&gt;(NH$44-NI$44),(NH$44-NH49-150-Sheep!$R$355                                            )&lt;=0),"Wean-"&amp;NH48,""),"")
&amp;IFERROR(IF(AND((NH$44-NH49-150-Sheep!$R$356                                           )&gt;(NH$44-NI$44),(NH$44-NH49-150-Sheep!$R$356                                            )&lt;=0),"Alt1-"   &amp;NH48,""),"")
&amp;IFERROR(IF(AND((NH$44-NH49-150-Sheep!$R$357                                           )&gt;(NH$44-NI$44),(NH$44-NH49-150-Sheep!$R$357                                            )&lt;=0),"Alt2-"   &amp;NH48,""),"")</f>
        <v/>
      </c>
      <c r="NI50" s="267" t="str">
        <f xml:space="preserve">                    IF(AND((NI$44                                  -Sheep!$N$253                               )&gt;(NI$44-NJ$44),(NI$44                                  -Sheep!$N$253                                )&lt;=0),"Born","")
&amp;                   IF(AND((NI$44-Sheep!$R$355-Sheep!$N$253                                )&gt;(NI$44-NJ$44),(NI$44-Sheep!$R$355-Sheep!$N$253                                )&lt;=0),"WeanStd","")
&amp;                   IF(AND((NI$44-Sheep!$R$356-Sheep!$N$253                                )&gt;(NI$44-NJ$44),(NI$44-Sheep!$R$356-Sheep!$N$253                                )&lt;=0),"WeanAlt1","")
&amp;                   IF(AND((NI$44-Sheep!$R$357-Sheep!$N$253                                )&gt;(NI$44-NJ$44),(NI$44-Sheep!$R$357-Sheep!$N$253                                )&lt;=0),"WeanAlt2","")
&amp;IFERROR(IF(AND((NI$44-NI49                                                                                     )&gt;(NI$44-NJ$44),(NI$44-NI49                                                                                     )&lt;=0),"Join-"    &amp;NI48,""),"")
&amp;IFERROR(IF(AND((NI$44-NI49-INDEX(Sheep!$V$362:$V$369,NI48,1))&gt;(NI$44-NJ$44),(NI$44-NI49-INDEX(Sheep!$V$362:$V$369,NI48,1))&lt;=0),"Scan-"  &amp;NI48,""),"")
&amp;IFERROR(IF(AND((NI$44-NI49-150                                                                            )&gt;(NI$44-NJ$44),(NI$44-NI49-150                                                                             )&lt;=0),"Birth-" &amp;NI48,""),"")
&amp;IFERROR(IF(AND((NI$44-NI49-150-Sheep!$R$355                                           )&gt;(NI$44-NJ$44),(NI$44-NI49-150-Sheep!$R$355                                            )&lt;=0),"Wean-"&amp;NI48,""),"")
&amp;IFERROR(IF(AND((NI$44-NI49-150-Sheep!$R$356                                           )&gt;(NI$44-NJ$44),(NI$44-NI49-150-Sheep!$R$356                                            )&lt;=0),"Alt1-"   &amp;NI48,""),"")
&amp;IFERROR(IF(AND((NI$44-NI49-150-Sheep!$R$357                                           )&gt;(NI$44-NJ$44),(NI$44-NI49-150-Sheep!$R$357                                            )&lt;=0),"Alt2-"   &amp;NI48,""),"")</f>
        <v/>
      </c>
      <c r="NJ50" s="267" t="str">
        <f xml:space="preserve">                    IF(AND((NJ$44                                  -Sheep!$N$253                               )&gt;(NJ$44-NK$44),(NJ$44                                  -Sheep!$N$253                                )&lt;=0),"Born","")
&amp;                   IF(AND((NJ$44-Sheep!$R$355-Sheep!$N$253                                )&gt;(NJ$44-NK$44),(NJ$44-Sheep!$R$355-Sheep!$N$253                                )&lt;=0),"WeanStd","")
&amp;                   IF(AND((NJ$44-Sheep!$R$356-Sheep!$N$253                                )&gt;(NJ$44-NK$44),(NJ$44-Sheep!$R$356-Sheep!$N$253                                )&lt;=0),"WeanAlt1","")
&amp;                   IF(AND((NJ$44-Sheep!$R$357-Sheep!$N$253                                )&gt;(NJ$44-NK$44),(NJ$44-Sheep!$R$357-Sheep!$N$253                                )&lt;=0),"WeanAlt2","")
&amp;IFERROR(IF(AND((NJ$44-NJ49                                                                                     )&gt;(NJ$44-NK$44),(NJ$44-NJ49                                                                                     )&lt;=0),"Join-"    &amp;NJ48,""),"")
&amp;IFERROR(IF(AND((NJ$44-NJ49-INDEX(Sheep!$V$362:$V$369,NJ48,1))&gt;(NJ$44-NK$44),(NJ$44-NJ49-INDEX(Sheep!$V$362:$V$369,NJ48,1))&lt;=0),"Scan-"  &amp;NJ48,""),"")
&amp;IFERROR(IF(AND((NJ$44-NJ49-150                                                                            )&gt;(NJ$44-NK$44),(NJ$44-NJ49-150                                                                             )&lt;=0),"Birth-" &amp;NJ48,""),"")
&amp;IFERROR(IF(AND((NJ$44-NJ49-150-Sheep!$R$355                                           )&gt;(NJ$44-NK$44),(NJ$44-NJ49-150-Sheep!$R$355                                            )&lt;=0),"Wean-"&amp;NJ48,""),"")
&amp;IFERROR(IF(AND((NJ$44-NJ49-150-Sheep!$R$356                                           )&gt;(NJ$44-NK$44),(NJ$44-NJ49-150-Sheep!$R$356                                            )&lt;=0),"Alt1-"   &amp;NJ48,""),"")
&amp;IFERROR(IF(AND((NJ$44-NJ49-150-Sheep!$R$357                                           )&gt;(NJ$44-NK$44),(NJ$44-NJ49-150-Sheep!$R$357                                            )&lt;=0),"Alt2-"   &amp;NJ48,""),"")</f>
        <v/>
      </c>
      <c r="NK50" s="267" t="str">
        <f xml:space="preserve">                    IF(AND((NK$44                                  -Sheep!$N$253                               )&gt;(NK$44-NL$44),(NK$44                                  -Sheep!$N$253                                )&lt;=0),"Born","")
&amp;                   IF(AND((NK$44-Sheep!$R$355-Sheep!$N$253                                )&gt;(NK$44-NL$44),(NK$44-Sheep!$R$355-Sheep!$N$253                                )&lt;=0),"WeanStd","")
&amp;                   IF(AND((NK$44-Sheep!$R$356-Sheep!$N$253                                )&gt;(NK$44-NL$44),(NK$44-Sheep!$R$356-Sheep!$N$253                                )&lt;=0),"WeanAlt1","")
&amp;                   IF(AND((NK$44-Sheep!$R$357-Sheep!$N$253                                )&gt;(NK$44-NL$44),(NK$44-Sheep!$R$357-Sheep!$N$253                                )&lt;=0),"WeanAlt2","")
&amp;IFERROR(IF(AND((NK$44-NK49                                                                                     )&gt;(NK$44-NL$44),(NK$44-NK49                                                                                     )&lt;=0),"Join-"    &amp;NK48,""),"")
&amp;IFERROR(IF(AND((NK$44-NK49-INDEX(Sheep!$V$362:$V$369,NK48,1))&gt;(NK$44-NL$44),(NK$44-NK49-INDEX(Sheep!$V$362:$V$369,NK48,1))&lt;=0),"Scan-"  &amp;NK48,""),"")
&amp;IFERROR(IF(AND((NK$44-NK49-150                                                                            )&gt;(NK$44-NL$44),(NK$44-NK49-150                                                                             )&lt;=0),"Birth-" &amp;NK48,""),"")
&amp;IFERROR(IF(AND((NK$44-NK49-150-Sheep!$R$355                                           )&gt;(NK$44-NL$44),(NK$44-NK49-150-Sheep!$R$355                                            )&lt;=0),"Wean-"&amp;NK48,""),"")
&amp;IFERROR(IF(AND((NK$44-NK49-150-Sheep!$R$356                                           )&gt;(NK$44-NL$44),(NK$44-NK49-150-Sheep!$R$356                                            )&lt;=0),"Alt1-"   &amp;NK48,""),"")
&amp;IFERROR(IF(AND((NK$44-NK49-150-Sheep!$R$357                                           )&gt;(NK$44-NL$44),(NK$44-NK49-150-Sheep!$R$357                                            )&lt;=0),"Alt2-"   &amp;NK48,""),"")</f>
        <v>Join-7</v>
      </c>
      <c r="NL50" s="267" t="str">
        <f xml:space="preserve">                    IF(AND((NL$44                                  -Sheep!$N$253                               )&gt;(NL$44-NM$44),(NL$44                                  -Sheep!$N$253                                )&lt;=0),"Born","")
&amp;                   IF(AND((NL$44-Sheep!$R$355-Sheep!$N$253                                )&gt;(NL$44-NM$44),(NL$44-Sheep!$R$355-Sheep!$N$253                                )&lt;=0),"WeanStd","")
&amp;                   IF(AND((NL$44-Sheep!$R$356-Sheep!$N$253                                )&gt;(NL$44-NM$44),(NL$44-Sheep!$R$356-Sheep!$N$253                                )&lt;=0),"WeanAlt1","")
&amp;                   IF(AND((NL$44-Sheep!$R$357-Sheep!$N$253                                )&gt;(NL$44-NM$44),(NL$44-Sheep!$R$357-Sheep!$N$253                                )&lt;=0),"WeanAlt2","")
&amp;IFERROR(IF(AND((NL$44-NL49                                                                                     )&gt;(NL$44-NM$44),(NL$44-NL49                                                                                     )&lt;=0),"Join-"    &amp;NL48,""),"")
&amp;IFERROR(IF(AND((NL$44-NL49-INDEX(Sheep!$V$362:$V$369,NL48,1))&gt;(NL$44-NM$44),(NL$44-NL49-INDEX(Sheep!$V$362:$V$369,NL48,1))&lt;=0),"Scan-"  &amp;NL48,""),"")
&amp;IFERROR(IF(AND((NL$44-NL49-150                                                                            )&gt;(NL$44-NM$44),(NL$44-NL49-150                                                                             )&lt;=0),"Birth-" &amp;NL48,""),"")
&amp;IFERROR(IF(AND((NL$44-NL49-150-Sheep!$R$355                                           )&gt;(NL$44-NM$44),(NL$44-NL49-150-Sheep!$R$355                                            )&lt;=0),"Wean-"&amp;NL48,""),"")
&amp;IFERROR(IF(AND((NL$44-NL49-150-Sheep!$R$356                                           )&gt;(NL$44-NM$44),(NL$44-NL49-150-Sheep!$R$356                                            )&lt;=0),"Alt1-"   &amp;NL48,""),"")
&amp;IFERROR(IF(AND((NL$44-NL49-150-Sheep!$R$357                                           )&gt;(NL$44-NM$44),(NL$44-NL49-150-Sheep!$R$357                                            )&lt;=0),"Alt2-"   &amp;NL48,""),"")</f>
        <v/>
      </c>
      <c r="NM50" s="267" t="str">
        <f xml:space="preserve">                    IF(AND((NM$44                                  -Sheep!$N$253                               )&gt;(NM$44-NN$44),(NM$44                                  -Sheep!$N$253                                )&lt;=0),"Born","")
&amp;                   IF(AND((NM$44-Sheep!$R$355-Sheep!$N$253                                )&gt;(NM$44-NN$44),(NM$44-Sheep!$R$355-Sheep!$N$253                                )&lt;=0),"WeanStd","")
&amp;                   IF(AND((NM$44-Sheep!$R$356-Sheep!$N$253                                )&gt;(NM$44-NN$44),(NM$44-Sheep!$R$356-Sheep!$N$253                                )&lt;=0),"WeanAlt1","")
&amp;                   IF(AND((NM$44-Sheep!$R$357-Sheep!$N$253                                )&gt;(NM$44-NN$44),(NM$44-Sheep!$R$357-Sheep!$N$253                                )&lt;=0),"WeanAlt2","")
&amp;IFERROR(IF(AND((NM$44-NM49                                                                                     )&gt;(NM$44-NN$44),(NM$44-NM49                                                                                     )&lt;=0),"Join-"    &amp;NM48,""),"")
&amp;IFERROR(IF(AND((NM$44-NM49-INDEX(Sheep!$V$362:$V$369,NM48,1))&gt;(NM$44-NN$44),(NM$44-NM49-INDEX(Sheep!$V$362:$V$369,NM48,1))&lt;=0),"Scan-"  &amp;NM48,""),"")
&amp;IFERROR(IF(AND((NM$44-NM49-150                                                                            )&gt;(NM$44-NN$44),(NM$44-NM49-150                                                                             )&lt;=0),"Birth-" &amp;NM48,""),"")
&amp;IFERROR(IF(AND((NM$44-NM49-150-Sheep!$R$355                                           )&gt;(NM$44-NN$44),(NM$44-NM49-150-Sheep!$R$355                                            )&lt;=0),"Wean-"&amp;NM48,""),"")
&amp;IFERROR(IF(AND((NM$44-NM49-150-Sheep!$R$356                                           )&gt;(NM$44-NN$44),(NM$44-NM49-150-Sheep!$R$356                                            )&lt;=0),"Alt1-"   &amp;NM48,""),"")
&amp;IFERROR(IF(AND((NM$44-NM49-150-Sheep!$R$357                                           )&gt;(NM$44-NN$44),(NM$44-NM49-150-Sheep!$R$357                                            )&lt;=0),"Alt2-"   &amp;NM48,""),"")</f>
        <v/>
      </c>
      <c r="NN50" s="267" t="str">
        <f xml:space="preserve">                    IF(AND((NN$44                                  -Sheep!$N$253                               )&gt;(NN$44-NO$44),(NN$44                                  -Sheep!$N$253                                )&lt;=0),"Born","")
&amp;                   IF(AND((NN$44-Sheep!$R$355-Sheep!$N$253                                )&gt;(NN$44-NO$44),(NN$44-Sheep!$R$355-Sheep!$N$253                                )&lt;=0),"WeanStd","")
&amp;                   IF(AND((NN$44-Sheep!$R$356-Sheep!$N$253                                )&gt;(NN$44-NO$44),(NN$44-Sheep!$R$356-Sheep!$N$253                                )&lt;=0),"WeanAlt1","")
&amp;                   IF(AND((NN$44-Sheep!$R$357-Sheep!$N$253                                )&gt;(NN$44-NO$44),(NN$44-Sheep!$R$357-Sheep!$N$253                                )&lt;=0),"WeanAlt2","")
&amp;IFERROR(IF(AND((NN$44-NN49                                                                                     )&gt;(NN$44-NO$44),(NN$44-NN49                                                                                     )&lt;=0),"Join-"    &amp;NN48,""),"")
&amp;IFERROR(IF(AND((NN$44-NN49-INDEX(Sheep!$V$362:$V$369,NN48,1))&gt;(NN$44-NO$44),(NN$44-NN49-INDEX(Sheep!$V$362:$V$369,NN48,1))&lt;=0),"Scan-"  &amp;NN48,""),"")
&amp;IFERROR(IF(AND((NN$44-NN49-150                                                                            )&gt;(NN$44-NO$44),(NN$44-NN49-150                                                                             )&lt;=0),"Birth-" &amp;NN48,""),"")
&amp;IFERROR(IF(AND((NN$44-NN49-150-Sheep!$R$355                                           )&gt;(NN$44-NO$44),(NN$44-NN49-150-Sheep!$R$355                                            )&lt;=0),"Wean-"&amp;NN48,""),"")
&amp;IFERROR(IF(AND((NN$44-NN49-150-Sheep!$R$356                                           )&gt;(NN$44-NO$44),(NN$44-NN49-150-Sheep!$R$356                                            )&lt;=0),"Alt1-"   &amp;NN48,""),"")
&amp;IFERROR(IF(AND((NN$44-NN49-150-Sheep!$R$357                                           )&gt;(NN$44-NO$44),(NN$44-NN49-150-Sheep!$R$357                                            )&lt;=0),"Alt2-"   &amp;NN48,""),"")</f>
        <v/>
      </c>
      <c r="NO50" s="267" t="str">
        <f xml:space="preserve">                    IF(AND((NO$44                                  -Sheep!$N$253                               )&gt;(NO$44-NP$44),(NO$44                                  -Sheep!$N$253                                )&lt;=0),"Born","")
&amp;                   IF(AND((NO$44-Sheep!$R$355-Sheep!$N$253                                )&gt;(NO$44-NP$44),(NO$44-Sheep!$R$355-Sheep!$N$253                                )&lt;=0),"WeanStd","")
&amp;                   IF(AND((NO$44-Sheep!$R$356-Sheep!$N$253                                )&gt;(NO$44-NP$44),(NO$44-Sheep!$R$356-Sheep!$N$253                                )&lt;=0),"WeanAlt1","")
&amp;                   IF(AND((NO$44-Sheep!$R$357-Sheep!$N$253                                )&gt;(NO$44-NP$44),(NO$44-Sheep!$R$357-Sheep!$N$253                                )&lt;=0),"WeanAlt2","")
&amp;IFERROR(IF(AND((NO$44-NO49                                                                                     )&gt;(NO$44-NP$44),(NO$44-NO49                                                                                     )&lt;=0),"Join-"    &amp;NO48,""),"")
&amp;IFERROR(IF(AND((NO$44-NO49-INDEX(Sheep!$V$362:$V$369,NO48,1))&gt;(NO$44-NP$44),(NO$44-NO49-INDEX(Sheep!$V$362:$V$369,NO48,1))&lt;=0),"Scan-"  &amp;NO48,""),"")
&amp;IFERROR(IF(AND((NO$44-NO49-150                                                                            )&gt;(NO$44-NP$44),(NO$44-NO49-150                                                                             )&lt;=0),"Birth-" &amp;NO48,""),"")
&amp;IFERROR(IF(AND((NO$44-NO49-150-Sheep!$R$355                                           )&gt;(NO$44-NP$44),(NO$44-NO49-150-Sheep!$R$355                                            )&lt;=0),"Wean-"&amp;NO48,""),"")
&amp;IFERROR(IF(AND((NO$44-NO49-150-Sheep!$R$356                                           )&gt;(NO$44-NP$44),(NO$44-NO49-150-Sheep!$R$356                                            )&lt;=0),"Alt1-"   &amp;NO48,""),"")
&amp;IFERROR(IF(AND((NO$44-NO49-150-Sheep!$R$357                                           )&gt;(NO$44-NP$44),(NO$44-NO49-150-Sheep!$R$357                                            )&lt;=0),"Alt2-"   &amp;NO48,""),"")</f>
        <v/>
      </c>
      <c r="NP50" s="267" t="str">
        <f xml:space="preserve">                    IF(AND((NP$44                                  -Sheep!$N$253                               )&gt;(NP$44-NQ$44),(NP$44                                  -Sheep!$N$253                                )&lt;=0),"Born","")
&amp;                   IF(AND((NP$44-Sheep!$R$355-Sheep!$N$253                                )&gt;(NP$44-NQ$44),(NP$44-Sheep!$R$355-Sheep!$N$253                                )&lt;=0),"WeanStd","")
&amp;                   IF(AND((NP$44-Sheep!$R$356-Sheep!$N$253                                )&gt;(NP$44-NQ$44),(NP$44-Sheep!$R$356-Sheep!$N$253                                )&lt;=0),"WeanAlt1","")
&amp;                   IF(AND((NP$44-Sheep!$R$357-Sheep!$N$253                                )&gt;(NP$44-NQ$44),(NP$44-Sheep!$R$357-Sheep!$N$253                                )&lt;=0),"WeanAlt2","")
&amp;IFERROR(IF(AND((NP$44-NP49                                                                                     )&gt;(NP$44-NQ$44),(NP$44-NP49                                                                                     )&lt;=0),"Join-"    &amp;NP48,""),"")
&amp;IFERROR(IF(AND((NP$44-NP49-INDEX(Sheep!$V$362:$V$369,NP48,1))&gt;(NP$44-NQ$44),(NP$44-NP49-INDEX(Sheep!$V$362:$V$369,NP48,1))&lt;=0),"Scan-"  &amp;NP48,""),"")
&amp;IFERROR(IF(AND((NP$44-NP49-150                                                                            )&gt;(NP$44-NQ$44),(NP$44-NP49-150                                                                             )&lt;=0),"Birth-" &amp;NP48,""),"")
&amp;IFERROR(IF(AND((NP$44-NP49-150-Sheep!$R$355                                           )&gt;(NP$44-NQ$44),(NP$44-NP49-150-Sheep!$R$355                                            )&lt;=0),"Wean-"&amp;NP48,""),"")
&amp;IFERROR(IF(AND((NP$44-NP49-150-Sheep!$R$356                                           )&gt;(NP$44-NQ$44),(NP$44-NP49-150-Sheep!$R$356                                            )&lt;=0),"Alt1-"   &amp;NP48,""),"")
&amp;IFERROR(IF(AND((NP$44-NP49-150-Sheep!$R$357                                           )&gt;(NP$44-NQ$44),(NP$44-NP49-150-Sheep!$R$357                                            )&lt;=0),"Alt2-"   &amp;NP48,""),"")</f>
        <v/>
      </c>
      <c r="NQ50" s="267" t="str">
        <f xml:space="preserve">                    IF(AND((NQ$44                                  -Sheep!$N$253                               )&gt;(NQ$44-NR$44),(NQ$44                                  -Sheep!$N$253                                )&lt;=0),"Born","")
&amp;                   IF(AND((NQ$44-Sheep!$R$355-Sheep!$N$253                                )&gt;(NQ$44-NR$44),(NQ$44-Sheep!$R$355-Sheep!$N$253                                )&lt;=0),"WeanStd","")
&amp;                   IF(AND((NQ$44-Sheep!$R$356-Sheep!$N$253                                )&gt;(NQ$44-NR$44),(NQ$44-Sheep!$R$356-Sheep!$N$253                                )&lt;=0),"WeanAlt1","")
&amp;                   IF(AND((NQ$44-Sheep!$R$357-Sheep!$N$253                                )&gt;(NQ$44-NR$44),(NQ$44-Sheep!$R$357-Sheep!$N$253                                )&lt;=0),"WeanAlt2","")
&amp;IFERROR(IF(AND((NQ$44-NQ49                                                                                     )&gt;(NQ$44-NR$44),(NQ$44-NQ49                                                                                     )&lt;=0),"Join-"    &amp;NQ48,""),"")
&amp;IFERROR(IF(AND((NQ$44-NQ49-INDEX(Sheep!$V$362:$V$369,NQ48,1))&gt;(NQ$44-NR$44),(NQ$44-NQ49-INDEX(Sheep!$V$362:$V$369,NQ48,1))&lt;=0),"Scan-"  &amp;NQ48,""),"")
&amp;IFERROR(IF(AND((NQ$44-NQ49-150                                                                            )&gt;(NQ$44-NR$44),(NQ$44-NQ49-150                                                                             )&lt;=0),"Birth-" &amp;NQ48,""),"")
&amp;IFERROR(IF(AND((NQ$44-NQ49-150-Sheep!$R$355                                           )&gt;(NQ$44-NR$44),(NQ$44-NQ49-150-Sheep!$R$355                                            )&lt;=0),"Wean-"&amp;NQ48,""),"")
&amp;IFERROR(IF(AND((NQ$44-NQ49-150-Sheep!$R$356                                           )&gt;(NQ$44-NR$44),(NQ$44-NQ49-150-Sheep!$R$356                                            )&lt;=0),"Alt1-"   &amp;NQ48,""),"")
&amp;IFERROR(IF(AND((NQ$44-NQ49-150-Sheep!$R$357                                           )&gt;(NQ$44-NR$44),(NQ$44-NQ49-150-Sheep!$R$357                                            )&lt;=0),"Alt2-"   &amp;NQ48,""),"")</f>
        <v/>
      </c>
      <c r="NR50" s="267" t="str">
        <f xml:space="preserve">                    IF(AND((NR$44                                  -Sheep!$N$253                               )&gt;(NR$44-NS$44),(NR$44                                  -Sheep!$N$253                                )&lt;=0),"Born","")
&amp;                   IF(AND((NR$44-Sheep!$R$355-Sheep!$N$253                                )&gt;(NR$44-NS$44),(NR$44-Sheep!$R$355-Sheep!$N$253                                )&lt;=0),"WeanStd","")
&amp;                   IF(AND((NR$44-Sheep!$R$356-Sheep!$N$253                                )&gt;(NR$44-NS$44),(NR$44-Sheep!$R$356-Sheep!$N$253                                )&lt;=0),"WeanAlt1","")
&amp;                   IF(AND((NR$44-Sheep!$R$357-Sheep!$N$253                                )&gt;(NR$44-NS$44),(NR$44-Sheep!$R$357-Sheep!$N$253                                )&lt;=0),"WeanAlt2","")
&amp;IFERROR(IF(AND((NR$44-NR49                                                                                     )&gt;(NR$44-NS$44),(NR$44-NR49                                                                                     )&lt;=0),"Join-"    &amp;NR48,""),"")
&amp;IFERROR(IF(AND((NR$44-NR49-INDEX(Sheep!$V$362:$V$369,NR48,1))&gt;(NR$44-NS$44),(NR$44-NR49-INDEX(Sheep!$V$362:$V$369,NR48,1))&lt;=0),"Scan-"  &amp;NR48,""),"")
&amp;IFERROR(IF(AND((NR$44-NR49-150                                                                            )&gt;(NR$44-NS$44),(NR$44-NR49-150                                                                             )&lt;=0),"Birth-" &amp;NR48,""),"")
&amp;IFERROR(IF(AND((NR$44-NR49-150-Sheep!$R$355                                           )&gt;(NR$44-NS$44),(NR$44-NR49-150-Sheep!$R$355                                            )&lt;=0),"Wean-"&amp;NR48,""),"")
&amp;IFERROR(IF(AND((NR$44-NR49-150-Sheep!$R$356                                           )&gt;(NR$44-NS$44),(NR$44-NR49-150-Sheep!$R$356                                            )&lt;=0),"Alt1-"   &amp;NR48,""),"")
&amp;IFERROR(IF(AND((NR$44-NR49-150-Sheep!$R$357                                           )&gt;(NR$44-NS$44),(NR$44-NR49-150-Sheep!$R$357                                            )&lt;=0),"Alt2-"   &amp;NR48,""),"")</f>
        <v/>
      </c>
      <c r="NS50" s="267" t="str">
        <f xml:space="preserve">                    IF(AND((NS$44                                  -Sheep!$N$253                               )&gt;(NS$44-NT$44),(NS$44                                  -Sheep!$N$253                                )&lt;=0),"Born","")
&amp;                   IF(AND((NS$44-Sheep!$R$355-Sheep!$N$253                                )&gt;(NS$44-NT$44),(NS$44-Sheep!$R$355-Sheep!$N$253                                )&lt;=0),"WeanStd","")
&amp;                   IF(AND((NS$44-Sheep!$R$356-Sheep!$N$253                                )&gt;(NS$44-NT$44),(NS$44-Sheep!$R$356-Sheep!$N$253                                )&lt;=0),"WeanAlt1","")
&amp;                   IF(AND((NS$44-Sheep!$R$357-Sheep!$N$253                                )&gt;(NS$44-NT$44),(NS$44-Sheep!$R$357-Sheep!$N$253                                )&lt;=0),"WeanAlt2","")
&amp;IFERROR(IF(AND((NS$44-NS49                                                                                     )&gt;(NS$44-NT$44),(NS$44-NS49                                                                                     )&lt;=0),"Join-"    &amp;NS48,""),"")
&amp;IFERROR(IF(AND((NS$44-NS49-INDEX(Sheep!$V$362:$V$369,NS48,1))&gt;(NS$44-NT$44),(NS$44-NS49-INDEX(Sheep!$V$362:$V$369,NS48,1))&lt;=0),"Scan-"  &amp;NS48,""),"")
&amp;IFERROR(IF(AND((NS$44-NS49-150                                                                            )&gt;(NS$44-NT$44),(NS$44-NS49-150                                                                             )&lt;=0),"Birth-" &amp;NS48,""),"")
&amp;IFERROR(IF(AND((NS$44-NS49-150-Sheep!$R$355                                           )&gt;(NS$44-NT$44),(NS$44-NS49-150-Sheep!$R$355                                            )&lt;=0),"Wean-"&amp;NS48,""),"")
&amp;IFERROR(IF(AND((NS$44-NS49-150-Sheep!$R$356                                           )&gt;(NS$44-NT$44),(NS$44-NS49-150-Sheep!$R$356                                            )&lt;=0),"Alt1-"   &amp;NS48,""),"")
&amp;IFERROR(IF(AND((NS$44-NS49-150-Sheep!$R$357                                           )&gt;(NS$44-NT$44),(NS$44-NS49-150-Sheep!$R$357                                            )&lt;=0),"Alt2-"   &amp;NS48,""),"")</f>
        <v/>
      </c>
      <c r="NT50" s="267" t="str">
        <f xml:space="preserve">                    IF(AND((NT$44                                  -Sheep!$N$253                               )&gt;(NT$44-NU$44),(NT$44                                  -Sheep!$N$253                                )&lt;=0),"Born","")
&amp;                   IF(AND((NT$44-Sheep!$R$355-Sheep!$N$253                                )&gt;(NT$44-NU$44),(NT$44-Sheep!$R$355-Sheep!$N$253                                )&lt;=0),"WeanStd","")
&amp;                   IF(AND((NT$44-Sheep!$R$356-Sheep!$N$253                                )&gt;(NT$44-NU$44),(NT$44-Sheep!$R$356-Sheep!$N$253                                )&lt;=0),"WeanAlt1","")
&amp;                   IF(AND((NT$44-Sheep!$R$357-Sheep!$N$253                                )&gt;(NT$44-NU$44),(NT$44-Sheep!$R$357-Sheep!$N$253                                )&lt;=0),"WeanAlt2","")
&amp;IFERROR(IF(AND((NT$44-NT49                                                                                     )&gt;(NT$44-NU$44),(NT$44-NT49                                                                                     )&lt;=0),"Join-"    &amp;NT48,""),"")
&amp;IFERROR(IF(AND((NT$44-NT49-INDEX(Sheep!$V$362:$V$369,NT48,1))&gt;(NT$44-NU$44),(NT$44-NT49-INDEX(Sheep!$V$362:$V$369,NT48,1))&lt;=0),"Scan-"  &amp;NT48,""),"")
&amp;IFERROR(IF(AND((NT$44-NT49-150                                                                            )&gt;(NT$44-NU$44),(NT$44-NT49-150                                                                             )&lt;=0),"Birth-" &amp;NT48,""),"")
&amp;IFERROR(IF(AND((NT$44-NT49-150-Sheep!$R$355                                           )&gt;(NT$44-NU$44),(NT$44-NT49-150-Sheep!$R$355                                            )&lt;=0),"Wean-"&amp;NT48,""),"")
&amp;IFERROR(IF(AND((NT$44-NT49-150-Sheep!$R$356                                           )&gt;(NT$44-NU$44),(NT$44-NT49-150-Sheep!$R$356                                            )&lt;=0),"Alt1-"   &amp;NT48,""),"")
&amp;IFERROR(IF(AND((NT$44-NT49-150-Sheep!$R$357                                           )&gt;(NT$44-NU$44),(NT$44-NT49-150-Sheep!$R$357                                            )&lt;=0),"Alt2-"   &amp;NT48,""),"")</f>
        <v/>
      </c>
      <c r="NU50" s="267" t="str">
        <f xml:space="preserve">                    IF(AND((NU$44                                  -Sheep!$N$253                               )&gt;(NU$44-NV$44),(NU$44                                  -Sheep!$N$253                                )&lt;=0),"Born","")
&amp;                   IF(AND((NU$44-Sheep!$R$355-Sheep!$N$253                                )&gt;(NU$44-NV$44),(NU$44-Sheep!$R$355-Sheep!$N$253                                )&lt;=0),"WeanStd","")
&amp;                   IF(AND((NU$44-Sheep!$R$356-Sheep!$N$253                                )&gt;(NU$44-NV$44),(NU$44-Sheep!$R$356-Sheep!$N$253                                )&lt;=0),"WeanAlt1","")
&amp;                   IF(AND((NU$44-Sheep!$R$357-Sheep!$N$253                                )&gt;(NU$44-NV$44),(NU$44-Sheep!$R$357-Sheep!$N$253                                )&lt;=0),"WeanAlt2","")
&amp;IFERROR(IF(AND((NU$44-NU49                                                                                     )&gt;(NU$44-NV$44),(NU$44-NU49                                                                                     )&lt;=0),"Join-"    &amp;NU48,""),"")
&amp;IFERROR(IF(AND((NU$44-NU49-INDEX(Sheep!$V$362:$V$369,NU48,1))&gt;(NU$44-NV$44),(NU$44-NU49-INDEX(Sheep!$V$362:$V$369,NU48,1))&lt;=0),"Scan-"  &amp;NU48,""),"")
&amp;IFERROR(IF(AND((NU$44-NU49-150                                                                            )&gt;(NU$44-NV$44),(NU$44-NU49-150                                                                             )&lt;=0),"Birth-" &amp;NU48,""),"")
&amp;IFERROR(IF(AND((NU$44-NU49-150-Sheep!$R$355                                           )&gt;(NU$44-NV$44),(NU$44-NU49-150-Sheep!$R$355                                            )&lt;=0),"Wean-"&amp;NU48,""),"")
&amp;IFERROR(IF(AND((NU$44-NU49-150-Sheep!$R$356                                           )&gt;(NU$44-NV$44),(NU$44-NU49-150-Sheep!$R$356                                            )&lt;=0),"Alt1-"   &amp;NU48,""),"")
&amp;IFERROR(IF(AND((NU$44-NU49-150-Sheep!$R$357                                           )&gt;(NU$44-NV$44),(NU$44-NU49-150-Sheep!$R$357                                            )&lt;=0),"Alt2-"   &amp;NU48,""),"")</f>
        <v>Scan-7</v>
      </c>
      <c r="NV50" s="267" t="str">
        <f xml:space="preserve">                    IF(AND((NV$44                                  -Sheep!$N$253                               )&gt;(NV$44-NW$44),(NV$44                                  -Sheep!$N$253                                )&lt;=0),"Born","")
&amp;                   IF(AND((NV$44-Sheep!$R$355-Sheep!$N$253                                )&gt;(NV$44-NW$44),(NV$44-Sheep!$R$355-Sheep!$N$253                                )&lt;=0),"WeanStd","")
&amp;                   IF(AND((NV$44-Sheep!$R$356-Sheep!$N$253                                )&gt;(NV$44-NW$44),(NV$44-Sheep!$R$356-Sheep!$N$253                                )&lt;=0),"WeanAlt1","")
&amp;                   IF(AND((NV$44-Sheep!$R$357-Sheep!$N$253                                )&gt;(NV$44-NW$44),(NV$44-Sheep!$R$357-Sheep!$N$253                                )&lt;=0),"WeanAlt2","")
&amp;IFERROR(IF(AND((NV$44-NV49                                                                                     )&gt;(NV$44-NW$44),(NV$44-NV49                                                                                     )&lt;=0),"Join-"    &amp;NV48,""),"")
&amp;IFERROR(IF(AND((NV$44-NV49-INDEX(Sheep!$V$362:$V$369,NV48,1))&gt;(NV$44-NW$44),(NV$44-NV49-INDEX(Sheep!$V$362:$V$369,NV48,1))&lt;=0),"Scan-"  &amp;NV48,""),"")
&amp;IFERROR(IF(AND((NV$44-NV49-150                                                                            )&gt;(NV$44-NW$44),(NV$44-NV49-150                                                                             )&lt;=0),"Birth-" &amp;NV48,""),"")
&amp;IFERROR(IF(AND((NV$44-NV49-150-Sheep!$R$355                                           )&gt;(NV$44-NW$44),(NV$44-NV49-150-Sheep!$R$355                                            )&lt;=0),"Wean-"&amp;NV48,""),"")
&amp;IFERROR(IF(AND((NV$44-NV49-150-Sheep!$R$356                                           )&gt;(NV$44-NW$44),(NV$44-NV49-150-Sheep!$R$356                                            )&lt;=0),"Alt1-"   &amp;NV48,""),"")
&amp;IFERROR(IF(AND((NV$44-NV49-150-Sheep!$R$357                                           )&gt;(NV$44-NW$44),(NV$44-NV49-150-Sheep!$R$357                                            )&lt;=0),"Alt2-"   &amp;NV48,""),"")</f>
        <v/>
      </c>
      <c r="NW50" s="267" t="str">
        <f xml:space="preserve">                    IF(AND((NW$44                                  -Sheep!$N$253                               )&gt;(NW$44-NX$44),(NW$44                                  -Sheep!$N$253                                )&lt;=0),"Born","")
&amp;                   IF(AND((NW$44-Sheep!$R$355-Sheep!$N$253                                )&gt;(NW$44-NX$44),(NW$44-Sheep!$R$355-Sheep!$N$253                                )&lt;=0),"WeanStd","")
&amp;                   IF(AND((NW$44-Sheep!$R$356-Sheep!$N$253                                )&gt;(NW$44-NX$44),(NW$44-Sheep!$R$356-Sheep!$N$253                                )&lt;=0),"WeanAlt1","")
&amp;                   IF(AND((NW$44-Sheep!$R$357-Sheep!$N$253                                )&gt;(NW$44-NX$44),(NW$44-Sheep!$R$357-Sheep!$N$253                                )&lt;=0),"WeanAlt2","")
&amp;IFERROR(IF(AND((NW$44-NW49                                                                                     )&gt;(NW$44-NX$44),(NW$44-NW49                                                                                     )&lt;=0),"Join-"    &amp;NW48,""),"")
&amp;IFERROR(IF(AND((NW$44-NW49-INDEX(Sheep!$V$362:$V$369,NW48,1))&gt;(NW$44-NX$44),(NW$44-NW49-INDEX(Sheep!$V$362:$V$369,NW48,1))&lt;=0),"Scan-"  &amp;NW48,""),"")
&amp;IFERROR(IF(AND((NW$44-NW49-150                                                                            )&gt;(NW$44-NX$44),(NW$44-NW49-150                                                                             )&lt;=0),"Birth-" &amp;NW48,""),"")
&amp;IFERROR(IF(AND((NW$44-NW49-150-Sheep!$R$355                                           )&gt;(NW$44-NX$44),(NW$44-NW49-150-Sheep!$R$355                                            )&lt;=0),"Wean-"&amp;NW48,""),"")
&amp;IFERROR(IF(AND((NW$44-NW49-150-Sheep!$R$356                                           )&gt;(NW$44-NX$44),(NW$44-NW49-150-Sheep!$R$356                                            )&lt;=0),"Alt1-"   &amp;NW48,""),"")
&amp;IFERROR(IF(AND((NW$44-NW49-150-Sheep!$R$357                                           )&gt;(NW$44-NX$44),(NW$44-NW49-150-Sheep!$R$357                                            )&lt;=0),"Alt2-"   &amp;NW48,""),"")</f>
        <v/>
      </c>
      <c r="NX50" s="267" t="str">
        <f xml:space="preserve">                    IF(AND((NX$44                                  -Sheep!$N$253                               )&gt;(NX$44-NY$44),(NX$44                                  -Sheep!$N$253                                )&lt;=0),"Born","")
&amp;                   IF(AND((NX$44-Sheep!$R$355-Sheep!$N$253                                )&gt;(NX$44-NY$44),(NX$44-Sheep!$R$355-Sheep!$N$253                                )&lt;=0),"WeanStd","")
&amp;                   IF(AND((NX$44-Sheep!$R$356-Sheep!$N$253                                )&gt;(NX$44-NY$44),(NX$44-Sheep!$R$356-Sheep!$N$253                                )&lt;=0),"WeanAlt1","")
&amp;                   IF(AND((NX$44-Sheep!$R$357-Sheep!$N$253                                )&gt;(NX$44-NY$44),(NX$44-Sheep!$R$357-Sheep!$N$253                                )&lt;=0),"WeanAlt2","")
&amp;IFERROR(IF(AND((NX$44-NX49                                                                                     )&gt;(NX$44-NY$44),(NX$44-NX49                                                                                     )&lt;=0),"Join-"    &amp;NX48,""),"")
&amp;IFERROR(IF(AND((NX$44-NX49-INDEX(Sheep!$V$362:$V$369,NX48,1))&gt;(NX$44-NY$44),(NX$44-NX49-INDEX(Sheep!$V$362:$V$369,NX48,1))&lt;=0),"Scan-"  &amp;NX48,""),"")
&amp;IFERROR(IF(AND((NX$44-NX49-150                                                                            )&gt;(NX$44-NY$44),(NX$44-NX49-150                                                                             )&lt;=0),"Birth-" &amp;NX48,""),"")
&amp;IFERROR(IF(AND((NX$44-NX49-150-Sheep!$R$355                                           )&gt;(NX$44-NY$44),(NX$44-NX49-150-Sheep!$R$355                                            )&lt;=0),"Wean-"&amp;NX48,""),"")
&amp;IFERROR(IF(AND((NX$44-NX49-150-Sheep!$R$356                                           )&gt;(NX$44-NY$44),(NX$44-NX49-150-Sheep!$R$356                                            )&lt;=0),"Alt1-"   &amp;NX48,""),"")
&amp;IFERROR(IF(AND((NX$44-NX49-150-Sheep!$R$357                                           )&gt;(NX$44-NY$44),(NX$44-NX49-150-Sheep!$R$357                                            )&lt;=0),"Alt2-"   &amp;NX48,""),"")</f>
        <v/>
      </c>
      <c r="NY50" s="267" t="str">
        <f xml:space="preserve">                    IF(AND((NY$44                                  -Sheep!$N$253                               )&gt;(NY$44-NZ$44),(NY$44                                  -Sheep!$N$253                                )&lt;=0),"Born","")
&amp;                   IF(AND((NY$44-Sheep!$R$355-Sheep!$N$253                                )&gt;(NY$44-NZ$44),(NY$44-Sheep!$R$355-Sheep!$N$253                                )&lt;=0),"WeanStd","")
&amp;                   IF(AND((NY$44-Sheep!$R$356-Sheep!$N$253                                )&gt;(NY$44-NZ$44),(NY$44-Sheep!$R$356-Sheep!$N$253                                )&lt;=0),"WeanAlt1","")
&amp;                   IF(AND((NY$44-Sheep!$R$357-Sheep!$N$253                                )&gt;(NY$44-NZ$44),(NY$44-Sheep!$R$357-Sheep!$N$253                                )&lt;=0),"WeanAlt2","")
&amp;IFERROR(IF(AND((NY$44-NY49                                                                                     )&gt;(NY$44-NZ$44),(NY$44-NY49                                                                                     )&lt;=0),"Join-"    &amp;NY48,""),"")
&amp;IFERROR(IF(AND((NY$44-NY49-INDEX(Sheep!$V$362:$V$369,NY48,1))&gt;(NY$44-NZ$44),(NY$44-NY49-INDEX(Sheep!$V$362:$V$369,NY48,1))&lt;=0),"Scan-"  &amp;NY48,""),"")
&amp;IFERROR(IF(AND((NY$44-NY49-150                                                                            )&gt;(NY$44-NZ$44),(NY$44-NY49-150                                                                             )&lt;=0),"Birth-" &amp;NY48,""),"")
&amp;IFERROR(IF(AND((NY$44-NY49-150-Sheep!$R$355                                           )&gt;(NY$44-NZ$44),(NY$44-NY49-150-Sheep!$R$355                                            )&lt;=0),"Wean-"&amp;NY48,""),"")
&amp;IFERROR(IF(AND((NY$44-NY49-150-Sheep!$R$356                                           )&gt;(NY$44-NZ$44),(NY$44-NY49-150-Sheep!$R$356                                            )&lt;=0),"Alt1-"   &amp;NY48,""),"")
&amp;IFERROR(IF(AND((NY$44-NY49-150-Sheep!$R$357                                           )&gt;(NY$44-NZ$44),(NY$44-NY49-150-Sheep!$R$357                                            )&lt;=0),"Alt2-"   &amp;NY48,""),"")</f>
        <v/>
      </c>
      <c r="NZ50" s="267" t="str">
        <f xml:space="preserve">                    IF(AND((NZ$44                                  -Sheep!$N$253                               )&gt;(NZ$44-OA$44),(NZ$44                                  -Sheep!$N$253                                )&lt;=0),"Born","")
&amp;                   IF(AND((NZ$44-Sheep!$R$355-Sheep!$N$253                                )&gt;(NZ$44-OA$44),(NZ$44-Sheep!$R$355-Sheep!$N$253                                )&lt;=0),"WeanStd","")
&amp;                   IF(AND((NZ$44-Sheep!$R$356-Sheep!$N$253                                )&gt;(NZ$44-OA$44),(NZ$44-Sheep!$R$356-Sheep!$N$253                                )&lt;=0),"WeanAlt1","")
&amp;                   IF(AND((NZ$44-Sheep!$R$357-Sheep!$N$253                                )&gt;(NZ$44-OA$44),(NZ$44-Sheep!$R$357-Sheep!$N$253                                )&lt;=0),"WeanAlt2","")
&amp;IFERROR(IF(AND((NZ$44-NZ49                                                                                     )&gt;(NZ$44-OA$44),(NZ$44-NZ49                                                                                     )&lt;=0),"Join-"    &amp;NZ48,""),"")
&amp;IFERROR(IF(AND((NZ$44-NZ49-INDEX(Sheep!$V$362:$V$369,NZ48,1))&gt;(NZ$44-OA$44),(NZ$44-NZ49-INDEX(Sheep!$V$362:$V$369,NZ48,1))&lt;=0),"Scan-"  &amp;NZ48,""),"")
&amp;IFERROR(IF(AND((NZ$44-NZ49-150                                                                            )&gt;(NZ$44-OA$44),(NZ$44-NZ49-150                                                                             )&lt;=0),"Birth-" &amp;NZ48,""),"")
&amp;IFERROR(IF(AND((NZ$44-NZ49-150-Sheep!$R$355                                           )&gt;(NZ$44-OA$44),(NZ$44-NZ49-150-Sheep!$R$355                                            )&lt;=0),"Wean-"&amp;NZ48,""),"")
&amp;IFERROR(IF(AND((NZ$44-NZ49-150-Sheep!$R$356                                           )&gt;(NZ$44-OA$44),(NZ$44-NZ49-150-Sheep!$R$356                                            )&lt;=0),"Alt1-"   &amp;NZ48,""),"")
&amp;IFERROR(IF(AND((NZ$44-NZ49-150-Sheep!$R$357                                           )&gt;(NZ$44-OA$44),(NZ$44-NZ49-150-Sheep!$R$357                                            )&lt;=0),"Alt2-"   &amp;NZ48,""),"")</f>
        <v/>
      </c>
      <c r="OA50" s="267" t="str">
        <f xml:space="preserve">                    IF(AND((OA$44                                  -Sheep!$N$253                               )&gt;(OA$44-OB$44),(OA$44                                  -Sheep!$N$253                                )&lt;=0),"Born","")
&amp;                   IF(AND((OA$44-Sheep!$R$355-Sheep!$N$253                                )&gt;(OA$44-OB$44),(OA$44-Sheep!$R$355-Sheep!$N$253                                )&lt;=0),"WeanStd","")
&amp;                   IF(AND((OA$44-Sheep!$R$356-Sheep!$N$253                                )&gt;(OA$44-OB$44),(OA$44-Sheep!$R$356-Sheep!$N$253                                )&lt;=0),"WeanAlt1","")
&amp;                   IF(AND((OA$44-Sheep!$R$357-Sheep!$N$253                                )&gt;(OA$44-OB$44),(OA$44-Sheep!$R$357-Sheep!$N$253                                )&lt;=0),"WeanAlt2","")
&amp;IFERROR(IF(AND((OA$44-OA49                                                                                     )&gt;(OA$44-OB$44),(OA$44-OA49                                                                                     )&lt;=0),"Join-"    &amp;OA48,""),"")
&amp;IFERROR(IF(AND((OA$44-OA49-INDEX(Sheep!$V$362:$V$369,OA48,1))&gt;(OA$44-OB$44),(OA$44-OA49-INDEX(Sheep!$V$362:$V$369,OA48,1))&lt;=0),"Scan-"  &amp;OA48,""),"")
&amp;IFERROR(IF(AND((OA$44-OA49-150                                                                            )&gt;(OA$44-OB$44),(OA$44-OA49-150                                                                             )&lt;=0),"Birth-" &amp;OA48,""),"")
&amp;IFERROR(IF(AND((OA$44-OA49-150-Sheep!$R$355                                           )&gt;(OA$44-OB$44),(OA$44-OA49-150-Sheep!$R$355                                            )&lt;=0),"Wean-"&amp;OA48,""),"")
&amp;IFERROR(IF(AND((OA$44-OA49-150-Sheep!$R$356                                           )&gt;(OA$44-OB$44),(OA$44-OA49-150-Sheep!$R$356                                            )&lt;=0),"Alt1-"   &amp;OA48,""),"")
&amp;IFERROR(IF(AND((OA$44-OA49-150-Sheep!$R$357                                           )&gt;(OA$44-OB$44),(OA$44-OA49-150-Sheep!$R$357                                            )&lt;=0),"Alt2-"   &amp;OA48,""),"")</f>
        <v/>
      </c>
      <c r="OB50" s="267" t="str">
        <f xml:space="preserve">                    IF(AND((OB$44                                  -Sheep!$N$253                               )&gt;(OB$44-OC$44),(OB$44                                  -Sheep!$N$253                                )&lt;=0),"Born","")
&amp;                   IF(AND((OB$44-Sheep!$R$355-Sheep!$N$253                                )&gt;(OB$44-OC$44),(OB$44-Sheep!$R$355-Sheep!$N$253                                )&lt;=0),"WeanStd","")
&amp;                   IF(AND((OB$44-Sheep!$R$356-Sheep!$N$253                                )&gt;(OB$44-OC$44),(OB$44-Sheep!$R$356-Sheep!$N$253                                )&lt;=0),"WeanAlt1","")
&amp;                   IF(AND((OB$44-Sheep!$R$357-Sheep!$N$253                                )&gt;(OB$44-OC$44),(OB$44-Sheep!$R$357-Sheep!$N$253                                )&lt;=0),"WeanAlt2","")
&amp;IFERROR(IF(AND((OB$44-OB49                                                                                     )&gt;(OB$44-OC$44),(OB$44-OB49                                                                                     )&lt;=0),"Join-"    &amp;OB48,""),"")
&amp;IFERROR(IF(AND((OB$44-OB49-INDEX(Sheep!$V$362:$V$369,OB48,1))&gt;(OB$44-OC$44),(OB$44-OB49-INDEX(Sheep!$V$362:$V$369,OB48,1))&lt;=0),"Scan-"  &amp;OB48,""),"")
&amp;IFERROR(IF(AND((OB$44-OB49-150                                                                            )&gt;(OB$44-OC$44),(OB$44-OB49-150                                                                             )&lt;=0),"Birth-" &amp;OB48,""),"")
&amp;IFERROR(IF(AND((OB$44-OB49-150-Sheep!$R$355                                           )&gt;(OB$44-OC$44),(OB$44-OB49-150-Sheep!$R$355                                            )&lt;=0),"Wean-"&amp;OB48,""),"")
&amp;IFERROR(IF(AND((OB$44-OB49-150-Sheep!$R$356                                           )&gt;(OB$44-OC$44),(OB$44-OB49-150-Sheep!$R$356                                            )&lt;=0),"Alt1-"   &amp;OB48,""),"")
&amp;IFERROR(IF(AND((OB$44-OB49-150-Sheep!$R$357                                           )&gt;(OB$44-OC$44),(OB$44-OB49-150-Sheep!$R$357                                            )&lt;=0),"Alt2-"   &amp;OB48,""),"")</f>
        <v/>
      </c>
      <c r="OC50" s="267" t="str">
        <f xml:space="preserve">                    IF(AND((OC$44                                  -Sheep!$N$253                               )&gt;(OC$44-OD$44),(OC$44                                  -Sheep!$N$253                                )&lt;=0),"Born","")
&amp;                   IF(AND((OC$44-Sheep!$R$355-Sheep!$N$253                                )&gt;(OC$44-OD$44),(OC$44-Sheep!$R$355-Sheep!$N$253                                )&lt;=0),"WeanStd","")
&amp;                   IF(AND((OC$44-Sheep!$R$356-Sheep!$N$253                                )&gt;(OC$44-OD$44),(OC$44-Sheep!$R$356-Sheep!$N$253                                )&lt;=0),"WeanAlt1","")
&amp;                   IF(AND((OC$44-Sheep!$R$357-Sheep!$N$253                                )&gt;(OC$44-OD$44),(OC$44-Sheep!$R$357-Sheep!$N$253                                )&lt;=0),"WeanAlt2","")
&amp;IFERROR(IF(AND((OC$44-OC49                                                                                     )&gt;(OC$44-OD$44),(OC$44-OC49                                                                                     )&lt;=0),"Join-"    &amp;OC48,""),"")
&amp;IFERROR(IF(AND((OC$44-OC49-INDEX(Sheep!$V$362:$V$369,OC48,1))&gt;(OC$44-OD$44),(OC$44-OC49-INDEX(Sheep!$V$362:$V$369,OC48,1))&lt;=0),"Scan-"  &amp;OC48,""),"")
&amp;IFERROR(IF(AND((OC$44-OC49-150                                                                            )&gt;(OC$44-OD$44),(OC$44-OC49-150                                                                             )&lt;=0),"Birth-" &amp;OC48,""),"")
&amp;IFERROR(IF(AND((OC$44-OC49-150-Sheep!$R$355                                           )&gt;(OC$44-OD$44),(OC$44-OC49-150-Sheep!$R$355                                            )&lt;=0),"Wean-"&amp;OC48,""),"")
&amp;IFERROR(IF(AND((OC$44-OC49-150-Sheep!$R$356                                           )&gt;(OC$44-OD$44),(OC$44-OC49-150-Sheep!$R$356                                            )&lt;=0),"Alt1-"   &amp;OC48,""),"")
&amp;IFERROR(IF(AND((OC$44-OC49-150-Sheep!$R$357                                           )&gt;(OC$44-OD$44),(OC$44-OC49-150-Sheep!$R$357                                            )&lt;=0),"Alt2-"   &amp;OC48,""),"")</f>
        <v/>
      </c>
      <c r="OD50" s="267" t="str">
        <f xml:space="preserve">                    IF(AND((OD$44                                  -Sheep!$N$253                               )&gt;(OD$44-OE$44),(OD$44                                  -Sheep!$N$253                                )&lt;=0),"Born","")
&amp;                   IF(AND((OD$44-Sheep!$R$355-Sheep!$N$253                                )&gt;(OD$44-OE$44),(OD$44-Sheep!$R$355-Sheep!$N$253                                )&lt;=0),"WeanStd","")
&amp;                   IF(AND((OD$44-Sheep!$R$356-Sheep!$N$253                                )&gt;(OD$44-OE$44),(OD$44-Sheep!$R$356-Sheep!$N$253                                )&lt;=0),"WeanAlt1","")
&amp;                   IF(AND((OD$44-Sheep!$R$357-Sheep!$N$253                                )&gt;(OD$44-OE$44),(OD$44-Sheep!$R$357-Sheep!$N$253                                )&lt;=0),"WeanAlt2","")
&amp;IFERROR(IF(AND((OD$44-OD49                                                                                     )&gt;(OD$44-OE$44),(OD$44-OD49                                                                                     )&lt;=0),"Join-"    &amp;OD48,""),"")
&amp;IFERROR(IF(AND((OD$44-OD49-INDEX(Sheep!$V$362:$V$369,OD48,1))&gt;(OD$44-OE$44),(OD$44-OD49-INDEX(Sheep!$V$362:$V$369,OD48,1))&lt;=0),"Scan-"  &amp;OD48,""),"")
&amp;IFERROR(IF(AND((OD$44-OD49-150                                                                            )&gt;(OD$44-OE$44),(OD$44-OD49-150                                                                             )&lt;=0),"Birth-" &amp;OD48,""),"")
&amp;IFERROR(IF(AND((OD$44-OD49-150-Sheep!$R$355                                           )&gt;(OD$44-OE$44),(OD$44-OD49-150-Sheep!$R$355                                            )&lt;=0),"Wean-"&amp;OD48,""),"")
&amp;IFERROR(IF(AND((OD$44-OD49-150-Sheep!$R$356                                           )&gt;(OD$44-OE$44),(OD$44-OD49-150-Sheep!$R$356                                            )&lt;=0),"Alt1-"   &amp;OD48,""),"")
&amp;IFERROR(IF(AND((OD$44-OD49-150-Sheep!$R$357                                           )&gt;(OD$44-OE$44),(OD$44-OD49-150-Sheep!$R$357                                            )&lt;=0),"Alt2-"   &amp;OD48,""),"")</f>
        <v/>
      </c>
      <c r="OE50" s="267" t="str">
        <f xml:space="preserve">                    IF(AND((OE$44                                  -Sheep!$N$253                               )&gt;(OE$44-OF$44),(OE$44                                  -Sheep!$N$253                                )&lt;=0),"Born","")
&amp;                   IF(AND((OE$44-Sheep!$R$355-Sheep!$N$253                                )&gt;(OE$44-OF$44),(OE$44-Sheep!$R$355-Sheep!$N$253                                )&lt;=0),"WeanStd","")
&amp;                   IF(AND((OE$44-Sheep!$R$356-Sheep!$N$253                                )&gt;(OE$44-OF$44),(OE$44-Sheep!$R$356-Sheep!$N$253                                )&lt;=0),"WeanAlt1","")
&amp;                   IF(AND((OE$44-Sheep!$R$357-Sheep!$N$253                                )&gt;(OE$44-OF$44),(OE$44-Sheep!$R$357-Sheep!$N$253                                )&lt;=0),"WeanAlt2","")
&amp;IFERROR(IF(AND((OE$44-OE49                                                                                     )&gt;(OE$44-OF$44),(OE$44-OE49                                                                                     )&lt;=0),"Join-"    &amp;OE48,""),"")
&amp;IFERROR(IF(AND((OE$44-OE49-INDEX(Sheep!$V$362:$V$369,OE48,1))&gt;(OE$44-OF$44),(OE$44-OE49-INDEX(Sheep!$V$362:$V$369,OE48,1))&lt;=0),"Scan-"  &amp;OE48,""),"")
&amp;IFERROR(IF(AND((OE$44-OE49-150                                                                            )&gt;(OE$44-OF$44),(OE$44-OE49-150                                                                             )&lt;=0),"Birth-" &amp;OE48,""),"")
&amp;IFERROR(IF(AND((OE$44-OE49-150-Sheep!$R$355                                           )&gt;(OE$44-OF$44),(OE$44-OE49-150-Sheep!$R$355                                            )&lt;=0),"Wean-"&amp;OE48,""),"")
&amp;IFERROR(IF(AND((OE$44-OE49-150-Sheep!$R$356                                           )&gt;(OE$44-OF$44),(OE$44-OE49-150-Sheep!$R$356                                            )&lt;=0),"Alt1-"   &amp;OE48,""),"")
&amp;IFERROR(IF(AND((OE$44-OE49-150-Sheep!$R$357                                           )&gt;(OE$44-OF$44),(OE$44-OE49-150-Sheep!$R$357                                            )&lt;=0),"Alt2-"   &amp;OE48,""),"")</f>
        <v/>
      </c>
      <c r="OF50" s="267" t="str">
        <f xml:space="preserve">                    IF(AND((OF$44                                  -Sheep!$N$253                               )&gt;(OF$44-OG$44),(OF$44                                  -Sheep!$N$253                                )&lt;=0),"Born","")
&amp;                   IF(AND((OF$44-Sheep!$R$355-Sheep!$N$253                                )&gt;(OF$44-OG$44),(OF$44-Sheep!$R$355-Sheep!$N$253                                )&lt;=0),"WeanStd","")
&amp;                   IF(AND((OF$44-Sheep!$R$356-Sheep!$N$253                                )&gt;(OF$44-OG$44),(OF$44-Sheep!$R$356-Sheep!$N$253                                )&lt;=0),"WeanAlt1","")
&amp;                   IF(AND((OF$44-Sheep!$R$357-Sheep!$N$253                                )&gt;(OF$44-OG$44),(OF$44-Sheep!$R$357-Sheep!$N$253                                )&lt;=0),"WeanAlt2","")
&amp;IFERROR(IF(AND((OF$44-OF49                                                                                     )&gt;(OF$44-OG$44),(OF$44-OF49                                                                                     )&lt;=0),"Join-"    &amp;OF48,""),"")
&amp;IFERROR(IF(AND((OF$44-OF49-INDEX(Sheep!$V$362:$V$369,OF48,1))&gt;(OF$44-OG$44),(OF$44-OF49-INDEX(Sheep!$V$362:$V$369,OF48,1))&lt;=0),"Scan-"  &amp;OF48,""),"")
&amp;IFERROR(IF(AND((OF$44-OF49-150                                                                            )&gt;(OF$44-OG$44),(OF$44-OF49-150                                                                             )&lt;=0),"Birth-" &amp;OF48,""),"")
&amp;IFERROR(IF(AND((OF$44-OF49-150-Sheep!$R$355                                           )&gt;(OF$44-OG$44),(OF$44-OF49-150-Sheep!$R$355                                            )&lt;=0),"Wean-"&amp;OF48,""),"")
&amp;IFERROR(IF(AND((OF$44-OF49-150-Sheep!$R$356                                           )&gt;(OF$44-OG$44),(OF$44-OF49-150-Sheep!$R$356                                            )&lt;=0),"Alt1-"   &amp;OF48,""),"")
&amp;IFERROR(IF(AND((OF$44-OF49-150-Sheep!$R$357                                           )&gt;(OF$44-OG$44),(OF$44-OF49-150-Sheep!$R$357                                            )&lt;=0),"Alt2-"   &amp;OF48,""),"")</f>
        <v/>
      </c>
      <c r="OG50" s="267" t="str">
        <f xml:space="preserve">                    IF(AND((OG$44                                  -Sheep!$N$253                               )&gt;(OG$44-OH$44),(OG$44                                  -Sheep!$N$253                                )&lt;=0),"Born","")
&amp;                   IF(AND((OG$44-Sheep!$R$355-Sheep!$N$253                                )&gt;(OG$44-OH$44),(OG$44-Sheep!$R$355-Sheep!$N$253                                )&lt;=0),"WeanStd","")
&amp;                   IF(AND((OG$44-Sheep!$R$356-Sheep!$N$253                                )&gt;(OG$44-OH$44),(OG$44-Sheep!$R$356-Sheep!$N$253                                )&lt;=0),"WeanAlt1","")
&amp;                   IF(AND((OG$44-Sheep!$R$357-Sheep!$N$253                                )&gt;(OG$44-OH$44),(OG$44-Sheep!$R$357-Sheep!$N$253                                )&lt;=0),"WeanAlt2","")
&amp;IFERROR(IF(AND((OG$44-OG49                                                                                     )&gt;(OG$44-OH$44),(OG$44-OG49                                                                                     )&lt;=0),"Join-"    &amp;OG48,""),"")
&amp;IFERROR(IF(AND((OG$44-OG49-INDEX(Sheep!$V$362:$V$369,OG48,1))&gt;(OG$44-OH$44),(OG$44-OG49-INDEX(Sheep!$V$362:$V$369,OG48,1))&lt;=0),"Scan-"  &amp;OG48,""),"")
&amp;IFERROR(IF(AND((OG$44-OG49-150                                                                            )&gt;(OG$44-OH$44),(OG$44-OG49-150                                                                             )&lt;=0),"Birth-" &amp;OG48,""),"")
&amp;IFERROR(IF(AND((OG$44-OG49-150-Sheep!$R$355                                           )&gt;(OG$44-OH$44),(OG$44-OG49-150-Sheep!$R$355                                            )&lt;=0),"Wean-"&amp;OG48,""),"")
&amp;IFERROR(IF(AND((OG$44-OG49-150-Sheep!$R$356                                           )&gt;(OG$44-OH$44),(OG$44-OG49-150-Sheep!$R$356                                            )&lt;=0),"Alt1-"   &amp;OG48,""),"")
&amp;IFERROR(IF(AND((OG$44-OG49-150-Sheep!$R$357                                           )&gt;(OG$44-OH$44),(OG$44-OG49-150-Sheep!$R$357                                            )&lt;=0),"Alt2-"   &amp;OG48,""),"")</f>
        <v>Birth-7</v>
      </c>
      <c r="OH50" s="267" t="str">
        <f xml:space="preserve">                    IF(AND((OH$44                                  -Sheep!$N$253                               )&gt;(OH$44-OI$44),(OH$44                                  -Sheep!$N$253                                )&lt;=0),"Born","")
&amp;                   IF(AND((OH$44-Sheep!$R$355-Sheep!$N$253                                )&gt;(OH$44-OI$44),(OH$44-Sheep!$R$355-Sheep!$N$253                                )&lt;=0),"WeanStd","")
&amp;                   IF(AND((OH$44-Sheep!$R$356-Sheep!$N$253                                )&gt;(OH$44-OI$44),(OH$44-Sheep!$R$356-Sheep!$N$253                                )&lt;=0),"WeanAlt1","")
&amp;                   IF(AND((OH$44-Sheep!$R$357-Sheep!$N$253                                )&gt;(OH$44-OI$44),(OH$44-Sheep!$R$357-Sheep!$N$253                                )&lt;=0),"WeanAlt2","")
&amp;IFERROR(IF(AND((OH$44-OH49                                                                                     )&gt;(OH$44-OI$44),(OH$44-OH49                                                                                     )&lt;=0),"Join-"    &amp;OH48,""),"")
&amp;IFERROR(IF(AND((OH$44-OH49-INDEX(Sheep!$V$362:$V$369,OH48,1))&gt;(OH$44-OI$44),(OH$44-OH49-INDEX(Sheep!$V$362:$V$369,OH48,1))&lt;=0),"Scan-"  &amp;OH48,""),"")
&amp;IFERROR(IF(AND((OH$44-OH49-150                                                                            )&gt;(OH$44-OI$44),(OH$44-OH49-150                                                                             )&lt;=0),"Birth-" &amp;OH48,""),"")
&amp;IFERROR(IF(AND((OH$44-OH49-150-Sheep!$R$355                                           )&gt;(OH$44-OI$44),(OH$44-OH49-150-Sheep!$R$355                                            )&lt;=0),"Wean-"&amp;OH48,""),"")
&amp;IFERROR(IF(AND((OH$44-OH49-150-Sheep!$R$356                                           )&gt;(OH$44-OI$44),(OH$44-OH49-150-Sheep!$R$356                                            )&lt;=0),"Alt1-"   &amp;OH48,""),"")
&amp;IFERROR(IF(AND((OH$44-OH49-150-Sheep!$R$357                                           )&gt;(OH$44-OI$44),(OH$44-OH49-150-Sheep!$R$357                                            )&lt;=0),"Alt2-"   &amp;OH48,""),"")</f>
        <v/>
      </c>
      <c r="OI50" s="267" t="str">
        <f xml:space="preserve">                    IF(AND((OI$44                                  -Sheep!$N$253                               )&gt;(OI$44-OJ$44),(OI$44                                  -Sheep!$N$253                                )&lt;=0),"Born","")
&amp;                   IF(AND((OI$44-Sheep!$R$355-Sheep!$N$253                                )&gt;(OI$44-OJ$44),(OI$44-Sheep!$R$355-Sheep!$N$253                                )&lt;=0),"WeanStd","")
&amp;                   IF(AND((OI$44-Sheep!$R$356-Sheep!$N$253                                )&gt;(OI$44-OJ$44),(OI$44-Sheep!$R$356-Sheep!$N$253                                )&lt;=0),"WeanAlt1","")
&amp;                   IF(AND((OI$44-Sheep!$R$357-Sheep!$N$253                                )&gt;(OI$44-OJ$44),(OI$44-Sheep!$R$357-Sheep!$N$253                                )&lt;=0),"WeanAlt2","")
&amp;IFERROR(IF(AND((OI$44-OI49                                                                                     )&gt;(OI$44-OJ$44),(OI$44-OI49                                                                                     )&lt;=0),"Join-"    &amp;OI48,""),"")
&amp;IFERROR(IF(AND((OI$44-OI49-INDEX(Sheep!$V$362:$V$369,OI48,1))&gt;(OI$44-OJ$44),(OI$44-OI49-INDEX(Sheep!$V$362:$V$369,OI48,1))&lt;=0),"Scan-"  &amp;OI48,""),"")
&amp;IFERROR(IF(AND((OI$44-OI49-150                                                                            )&gt;(OI$44-OJ$44),(OI$44-OI49-150                                                                             )&lt;=0),"Birth-" &amp;OI48,""),"")
&amp;IFERROR(IF(AND((OI$44-OI49-150-Sheep!$R$355                                           )&gt;(OI$44-OJ$44),(OI$44-OI49-150-Sheep!$R$355                                            )&lt;=0),"Wean-"&amp;OI48,""),"")
&amp;IFERROR(IF(AND((OI$44-OI49-150-Sheep!$R$356                                           )&gt;(OI$44-OJ$44),(OI$44-OI49-150-Sheep!$R$356                                            )&lt;=0),"Alt1-"   &amp;OI48,""),"")
&amp;IFERROR(IF(AND((OI$44-OI49-150-Sheep!$R$357                                           )&gt;(OI$44-OJ$44),(OI$44-OI49-150-Sheep!$R$357                                            )&lt;=0),"Alt2-"   &amp;OI48,""),"")</f>
        <v/>
      </c>
      <c r="OJ50" s="267" t="str">
        <f xml:space="preserve">                    IF(AND((OJ$44                                  -Sheep!$N$253                               )&gt;(OJ$44-OK$44),(OJ$44                                  -Sheep!$N$253                                )&lt;=0),"Born","")
&amp;                   IF(AND((OJ$44-Sheep!$R$355-Sheep!$N$253                                )&gt;(OJ$44-OK$44),(OJ$44-Sheep!$R$355-Sheep!$N$253                                )&lt;=0),"WeanStd","")
&amp;                   IF(AND((OJ$44-Sheep!$R$356-Sheep!$N$253                                )&gt;(OJ$44-OK$44),(OJ$44-Sheep!$R$356-Sheep!$N$253                                )&lt;=0),"WeanAlt1","")
&amp;                   IF(AND((OJ$44-Sheep!$R$357-Sheep!$N$253                                )&gt;(OJ$44-OK$44),(OJ$44-Sheep!$R$357-Sheep!$N$253                                )&lt;=0),"WeanAlt2","")
&amp;IFERROR(IF(AND((OJ$44-OJ49                                                                                     )&gt;(OJ$44-OK$44),(OJ$44-OJ49                                                                                     )&lt;=0),"Join-"    &amp;OJ48,""),"")
&amp;IFERROR(IF(AND((OJ$44-OJ49-INDEX(Sheep!$V$362:$V$369,OJ48,1))&gt;(OJ$44-OK$44),(OJ$44-OJ49-INDEX(Sheep!$V$362:$V$369,OJ48,1))&lt;=0),"Scan-"  &amp;OJ48,""),"")
&amp;IFERROR(IF(AND((OJ$44-OJ49-150                                                                            )&gt;(OJ$44-OK$44),(OJ$44-OJ49-150                                                                             )&lt;=0),"Birth-" &amp;OJ48,""),"")
&amp;IFERROR(IF(AND((OJ$44-OJ49-150-Sheep!$R$355                                           )&gt;(OJ$44-OK$44),(OJ$44-OJ49-150-Sheep!$R$355                                            )&lt;=0),"Wean-"&amp;OJ48,""),"")
&amp;IFERROR(IF(AND((OJ$44-OJ49-150-Sheep!$R$356                                           )&gt;(OJ$44-OK$44),(OJ$44-OJ49-150-Sheep!$R$356                                            )&lt;=0),"Alt1-"   &amp;OJ48,""),"")
&amp;IFERROR(IF(AND((OJ$44-OJ49-150-Sheep!$R$357                                           )&gt;(OJ$44-OK$44),(OJ$44-OJ49-150-Sheep!$R$357                                            )&lt;=0),"Alt2-"   &amp;OJ48,""),"")</f>
        <v/>
      </c>
      <c r="OK50" s="267" t="str">
        <f xml:space="preserve">                    IF(AND((OK$44                                  -Sheep!$N$253                               )&gt;(OK$44-OL$44),(OK$44                                  -Sheep!$N$253                                )&lt;=0),"Born","")
&amp;                   IF(AND((OK$44-Sheep!$R$355-Sheep!$N$253                                )&gt;(OK$44-OL$44),(OK$44-Sheep!$R$355-Sheep!$N$253                                )&lt;=0),"WeanStd","")
&amp;                   IF(AND((OK$44-Sheep!$R$356-Sheep!$N$253                                )&gt;(OK$44-OL$44),(OK$44-Sheep!$R$356-Sheep!$N$253                                )&lt;=0),"WeanAlt1","")
&amp;                   IF(AND((OK$44-Sheep!$R$357-Sheep!$N$253                                )&gt;(OK$44-OL$44),(OK$44-Sheep!$R$357-Sheep!$N$253                                )&lt;=0),"WeanAlt2","")
&amp;IFERROR(IF(AND((OK$44-OK49                                                                                     )&gt;(OK$44-OL$44),(OK$44-OK49                                                                                     )&lt;=0),"Join-"    &amp;OK48,""),"")
&amp;IFERROR(IF(AND((OK$44-OK49-INDEX(Sheep!$V$362:$V$369,OK48,1))&gt;(OK$44-OL$44),(OK$44-OK49-INDEX(Sheep!$V$362:$V$369,OK48,1))&lt;=0),"Scan-"  &amp;OK48,""),"")
&amp;IFERROR(IF(AND((OK$44-OK49-150                                                                            )&gt;(OK$44-OL$44),(OK$44-OK49-150                                                                             )&lt;=0),"Birth-" &amp;OK48,""),"")
&amp;IFERROR(IF(AND((OK$44-OK49-150-Sheep!$R$355                                           )&gt;(OK$44-OL$44),(OK$44-OK49-150-Sheep!$R$355                                            )&lt;=0),"Wean-"&amp;OK48,""),"")
&amp;IFERROR(IF(AND((OK$44-OK49-150-Sheep!$R$356                                           )&gt;(OK$44-OL$44),(OK$44-OK49-150-Sheep!$R$356                                            )&lt;=0),"Alt1-"   &amp;OK48,""),"")
&amp;IFERROR(IF(AND((OK$44-OK49-150-Sheep!$R$357                                           )&gt;(OK$44-OL$44),(OK$44-OK49-150-Sheep!$R$357                                            )&lt;=0),"Alt2-"   &amp;OK48,""),"")</f>
        <v/>
      </c>
      <c r="OL50" s="267" t="str">
        <f xml:space="preserve">                    IF(AND((OL$44                                  -Sheep!$N$253                               )&gt;(OL$44-OM$44),(OL$44                                  -Sheep!$N$253                                )&lt;=0),"Born","")
&amp;                   IF(AND((OL$44-Sheep!$R$355-Sheep!$N$253                                )&gt;(OL$44-OM$44),(OL$44-Sheep!$R$355-Sheep!$N$253                                )&lt;=0),"WeanStd","")
&amp;                   IF(AND((OL$44-Sheep!$R$356-Sheep!$N$253                                )&gt;(OL$44-OM$44),(OL$44-Sheep!$R$356-Sheep!$N$253                                )&lt;=0),"WeanAlt1","")
&amp;                   IF(AND((OL$44-Sheep!$R$357-Sheep!$N$253                                )&gt;(OL$44-OM$44),(OL$44-Sheep!$R$357-Sheep!$N$253                                )&lt;=0),"WeanAlt2","")
&amp;IFERROR(IF(AND((OL$44-OL49                                                                                     )&gt;(OL$44-OM$44),(OL$44-OL49                                                                                     )&lt;=0),"Join-"    &amp;OL48,""),"")
&amp;IFERROR(IF(AND((OL$44-OL49-INDEX(Sheep!$V$362:$V$369,OL48,1))&gt;(OL$44-OM$44),(OL$44-OL49-INDEX(Sheep!$V$362:$V$369,OL48,1))&lt;=0),"Scan-"  &amp;OL48,""),"")
&amp;IFERROR(IF(AND((OL$44-OL49-150                                                                            )&gt;(OL$44-OM$44),(OL$44-OL49-150                                                                             )&lt;=0),"Birth-" &amp;OL48,""),"")
&amp;IFERROR(IF(AND((OL$44-OL49-150-Sheep!$R$355                                           )&gt;(OL$44-OM$44),(OL$44-OL49-150-Sheep!$R$355                                            )&lt;=0),"Wean-"&amp;OL48,""),"")
&amp;IFERROR(IF(AND((OL$44-OL49-150-Sheep!$R$356                                           )&gt;(OL$44-OM$44),(OL$44-OL49-150-Sheep!$R$356                                            )&lt;=0),"Alt1-"   &amp;OL48,""),"")
&amp;IFERROR(IF(AND((OL$44-OL49-150-Sheep!$R$357                                           )&gt;(OL$44-OM$44),(OL$44-OL49-150-Sheep!$R$357                                            )&lt;=0),"Alt2-"   &amp;OL48,""),"")</f>
        <v/>
      </c>
      <c r="OM50" s="267" t="str">
        <f xml:space="preserve">                    IF(AND((OM$44                                  -Sheep!$N$253                               )&gt;(OM$44-ON$44),(OM$44                                  -Sheep!$N$253                                )&lt;=0),"Born","")
&amp;                   IF(AND((OM$44-Sheep!$R$355-Sheep!$N$253                                )&gt;(OM$44-ON$44),(OM$44-Sheep!$R$355-Sheep!$N$253                                )&lt;=0),"WeanStd","")
&amp;                   IF(AND((OM$44-Sheep!$R$356-Sheep!$N$253                                )&gt;(OM$44-ON$44),(OM$44-Sheep!$R$356-Sheep!$N$253                                )&lt;=0),"WeanAlt1","")
&amp;                   IF(AND((OM$44-Sheep!$R$357-Sheep!$N$253                                )&gt;(OM$44-ON$44),(OM$44-Sheep!$R$357-Sheep!$N$253                                )&lt;=0),"WeanAlt2","")
&amp;IFERROR(IF(AND((OM$44-OM49                                                                                     )&gt;(OM$44-ON$44),(OM$44-OM49                                                                                     )&lt;=0),"Join-"    &amp;OM48,""),"")
&amp;IFERROR(IF(AND((OM$44-OM49-INDEX(Sheep!$V$362:$V$369,OM48,1))&gt;(OM$44-ON$44),(OM$44-OM49-INDEX(Sheep!$V$362:$V$369,OM48,1))&lt;=0),"Scan-"  &amp;OM48,""),"")
&amp;IFERROR(IF(AND((OM$44-OM49-150                                                                            )&gt;(OM$44-ON$44),(OM$44-OM49-150                                                                             )&lt;=0),"Birth-" &amp;OM48,""),"")
&amp;IFERROR(IF(AND((OM$44-OM49-150-Sheep!$R$355                                           )&gt;(OM$44-ON$44),(OM$44-OM49-150-Sheep!$R$355                                            )&lt;=0),"Wean-"&amp;OM48,""),"")
&amp;IFERROR(IF(AND((OM$44-OM49-150-Sheep!$R$356                                           )&gt;(OM$44-ON$44),(OM$44-OM49-150-Sheep!$R$356                                            )&lt;=0),"Alt1-"   &amp;OM48,""),"")
&amp;IFERROR(IF(AND((OM$44-OM49-150-Sheep!$R$357                                           )&gt;(OM$44-ON$44),(OM$44-OM49-150-Sheep!$R$357                                            )&lt;=0),"Alt2-"   &amp;OM48,""),"")</f>
        <v/>
      </c>
      <c r="ON50" s="267" t="str">
        <f xml:space="preserve">                    IF(AND((ON$44                                  -Sheep!$N$253                               )&gt;(ON$44-OO$44),(ON$44                                  -Sheep!$N$253                                )&lt;=0),"Born","")
&amp;                   IF(AND((ON$44-Sheep!$R$355-Sheep!$N$253                                )&gt;(ON$44-OO$44),(ON$44-Sheep!$R$355-Sheep!$N$253                                )&lt;=0),"WeanStd","")
&amp;                   IF(AND((ON$44-Sheep!$R$356-Sheep!$N$253                                )&gt;(ON$44-OO$44),(ON$44-Sheep!$R$356-Sheep!$N$253                                )&lt;=0),"WeanAlt1","")
&amp;                   IF(AND((ON$44-Sheep!$R$357-Sheep!$N$253                                )&gt;(ON$44-OO$44),(ON$44-Sheep!$R$357-Sheep!$N$253                                )&lt;=0),"WeanAlt2","")
&amp;IFERROR(IF(AND((ON$44-ON49                                                                                     )&gt;(ON$44-OO$44),(ON$44-ON49                                                                                     )&lt;=0),"Join-"    &amp;ON48,""),"")
&amp;IFERROR(IF(AND((ON$44-ON49-INDEX(Sheep!$V$362:$V$369,ON48,1))&gt;(ON$44-OO$44),(ON$44-ON49-INDEX(Sheep!$V$362:$V$369,ON48,1))&lt;=0),"Scan-"  &amp;ON48,""),"")
&amp;IFERROR(IF(AND((ON$44-ON49-150                                                                            )&gt;(ON$44-OO$44),(ON$44-ON49-150                                                                             )&lt;=0),"Birth-" &amp;ON48,""),"")
&amp;IFERROR(IF(AND((ON$44-ON49-150-Sheep!$R$355                                           )&gt;(ON$44-OO$44),(ON$44-ON49-150-Sheep!$R$355                                            )&lt;=0),"Wean-"&amp;ON48,""),"")
&amp;IFERROR(IF(AND((ON$44-ON49-150-Sheep!$R$356                                           )&gt;(ON$44-OO$44),(ON$44-ON49-150-Sheep!$R$356                                            )&lt;=0),"Alt1-"   &amp;ON48,""),"")
&amp;IFERROR(IF(AND((ON$44-ON49-150-Sheep!$R$357                                           )&gt;(ON$44-OO$44),(ON$44-ON49-150-Sheep!$R$357                                            )&lt;=0),"Alt2-"   &amp;ON48,""),"")</f>
        <v/>
      </c>
      <c r="OO50" s="267" t="str">
        <f xml:space="preserve">                    IF(AND((OO$44                                  -Sheep!$N$253                               )&gt;(OO$44-OP$44),(OO$44                                  -Sheep!$N$253                                )&lt;=0),"Born","")
&amp;                   IF(AND((OO$44-Sheep!$R$355-Sheep!$N$253                                )&gt;(OO$44-OP$44),(OO$44-Sheep!$R$355-Sheep!$N$253                                )&lt;=0),"WeanStd","")
&amp;                   IF(AND((OO$44-Sheep!$R$356-Sheep!$N$253                                )&gt;(OO$44-OP$44),(OO$44-Sheep!$R$356-Sheep!$N$253                                )&lt;=0),"WeanAlt1","")
&amp;                   IF(AND((OO$44-Sheep!$R$357-Sheep!$N$253                                )&gt;(OO$44-OP$44),(OO$44-Sheep!$R$357-Sheep!$N$253                                )&lt;=0),"WeanAlt2","")
&amp;IFERROR(IF(AND((OO$44-OO49                                                                                     )&gt;(OO$44-OP$44),(OO$44-OO49                                                                                     )&lt;=0),"Join-"    &amp;OO48,""),"")
&amp;IFERROR(IF(AND((OO$44-OO49-INDEX(Sheep!$V$362:$V$369,OO48,1))&gt;(OO$44-OP$44),(OO$44-OO49-INDEX(Sheep!$V$362:$V$369,OO48,1))&lt;=0),"Scan-"  &amp;OO48,""),"")
&amp;IFERROR(IF(AND((OO$44-OO49-150                                                                            )&gt;(OO$44-OP$44),(OO$44-OO49-150                                                                             )&lt;=0),"Birth-" &amp;OO48,""),"")
&amp;IFERROR(IF(AND((OO$44-OO49-150-Sheep!$R$355                                           )&gt;(OO$44-OP$44),(OO$44-OO49-150-Sheep!$R$355                                            )&lt;=0),"Wean-"&amp;OO48,""),"")
&amp;IFERROR(IF(AND((OO$44-OO49-150-Sheep!$R$356                                           )&gt;(OO$44-OP$44),(OO$44-OO49-150-Sheep!$R$356                                            )&lt;=0),"Alt1-"   &amp;OO48,""),"")
&amp;IFERROR(IF(AND((OO$44-OO49-150-Sheep!$R$357                                           )&gt;(OO$44-OP$44),(OO$44-OO49-150-Sheep!$R$357                                            )&lt;=0),"Alt2-"   &amp;OO48,""),"")</f>
        <v/>
      </c>
      <c r="OP50" s="267" t="str">
        <f xml:space="preserve">                    IF(AND((OP$44                                  -Sheep!$N$253                               )&gt;(OP$44-OQ$44),(OP$44                                  -Sheep!$N$253                                )&lt;=0),"Born","")
&amp;                   IF(AND((OP$44-Sheep!$R$355-Sheep!$N$253                                )&gt;(OP$44-OQ$44),(OP$44-Sheep!$R$355-Sheep!$N$253                                )&lt;=0),"WeanStd","")
&amp;                   IF(AND((OP$44-Sheep!$R$356-Sheep!$N$253                                )&gt;(OP$44-OQ$44),(OP$44-Sheep!$R$356-Sheep!$N$253                                )&lt;=0),"WeanAlt1","")
&amp;                   IF(AND((OP$44-Sheep!$R$357-Sheep!$N$253                                )&gt;(OP$44-OQ$44),(OP$44-Sheep!$R$357-Sheep!$N$253                                )&lt;=0),"WeanAlt2","")
&amp;IFERROR(IF(AND((OP$44-OP49                                                                                     )&gt;(OP$44-OQ$44),(OP$44-OP49                                                                                     )&lt;=0),"Join-"    &amp;OP48,""),"")
&amp;IFERROR(IF(AND((OP$44-OP49-INDEX(Sheep!$V$362:$V$369,OP48,1))&gt;(OP$44-OQ$44),(OP$44-OP49-INDEX(Sheep!$V$362:$V$369,OP48,1))&lt;=0),"Scan-"  &amp;OP48,""),"")
&amp;IFERROR(IF(AND((OP$44-OP49-150                                                                            )&gt;(OP$44-OQ$44),(OP$44-OP49-150                                                                             )&lt;=0),"Birth-" &amp;OP48,""),"")
&amp;IFERROR(IF(AND((OP$44-OP49-150-Sheep!$R$355                                           )&gt;(OP$44-OQ$44),(OP$44-OP49-150-Sheep!$R$355                                            )&lt;=0),"Wean-"&amp;OP48,""),"")
&amp;IFERROR(IF(AND((OP$44-OP49-150-Sheep!$R$356                                           )&gt;(OP$44-OQ$44),(OP$44-OP49-150-Sheep!$R$356                                            )&lt;=0),"Alt1-"   &amp;OP48,""),"")
&amp;IFERROR(IF(AND((OP$44-OP49-150-Sheep!$R$357                                           )&gt;(OP$44-OQ$44),(OP$44-OP49-150-Sheep!$R$357                                            )&lt;=0),"Alt2-"   &amp;OP48,""),"")</f>
        <v/>
      </c>
      <c r="OQ50" s="267" t="str">
        <f xml:space="preserve">                    IF(AND((OQ$44                                  -Sheep!$N$253                               )&gt;(OQ$44-OR$44),(OQ$44                                  -Sheep!$N$253                                )&lt;=0),"Born","")
&amp;                   IF(AND((OQ$44-Sheep!$R$355-Sheep!$N$253                                )&gt;(OQ$44-OR$44),(OQ$44-Sheep!$R$355-Sheep!$N$253                                )&lt;=0),"WeanStd","")
&amp;                   IF(AND((OQ$44-Sheep!$R$356-Sheep!$N$253                                )&gt;(OQ$44-OR$44),(OQ$44-Sheep!$R$356-Sheep!$N$253                                )&lt;=0),"WeanAlt1","")
&amp;                   IF(AND((OQ$44-Sheep!$R$357-Sheep!$N$253                                )&gt;(OQ$44-OR$44),(OQ$44-Sheep!$R$357-Sheep!$N$253                                )&lt;=0),"WeanAlt2","")
&amp;IFERROR(IF(AND((OQ$44-OQ49                                                                                     )&gt;(OQ$44-OR$44),(OQ$44-OQ49                                                                                     )&lt;=0),"Join-"    &amp;OQ48,""),"")
&amp;IFERROR(IF(AND((OQ$44-OQ49-INDEX(Sheep!$V$362:$V$369,OQ48,1))&gt;(OQ$44-OR$44),(OQ$44-OQ49-INDEX(Sheep!$V$362:$V$369,OQ48,1))&lt;=0),"Scan-"  &amp;OQ48,""),"")
&amp;IFERROR(IF(AND((OQ$44-OQ49-150                                                                            )&gt;(OQ$44-OR$44),(OQ$44-OQ49-150                                                                             )&lt;=0),"Birth-" &amp;OQ48,""),"")
&amp;IFERROR(IF(AND((OQ$44-OQ49-150-Sheep!$R$355                                           )&gt;(OQ$44-OR$44),(OQ$44-OQ49-150-Sheep!$R$355                                            )&lt;=0),"Wean-"&amp;OQ48,""),"")
&amp;IFERROR(IF(AND((OQ$44-OQ49-150-Sheep!$R$356                                           )&gt;(OQ$44-OR$44),(OQ$44-OQ49-150-Sheep!$R$356                                            )&lt;=0),"Alt1-"   &amp;OQ48,""),"")
&amp;IFERROR(IF(AND((OQ$44-OQ49-150-Sheep!$R$357                                           )&gt;(OQ$44-OR$44),(OQ$44-OQ49-150-Sheep!$R$357                                            )&lt;=0),"Alt2-"   &amp;OQ48,""),"")</f>
        <v/>
      </c>
      <c r="OR50" s="267" t="str">
        <f xml:space="preserve">                    IF(AND((OR$44                                  -Sheep!$N$253                               )&gt;(OR$44-OS$44),(OR$44                                  -Sheep!$N$253                                )&lt;=0),"Born","")
&amp;                   IF(AND((OR$44-Sheep!$R$355-Sheep!$N$253                                )&gt;(OR$44-OS$44),(OR$44-Sheep!$R$355-Sheep!$N$253                                )&lt;=0),"WeanStd","")
&amp;                   IF(AND((OR$44-Sheep!$R$356-Sheep!$N$253                                )&gt;(OR$44-OS$44),(OR$44-Sheep!$R$356-Sheep!$N$253                                )&lt;=0),"WeanAlt1","")
&amp;                   IF(AND((OR$44-Sheep!$R$357-Sheep!$N$253                                )&gt;(OR$44-OS$44),(OR$44-Sheep!$R$357-Sheep!$N$253                                )&lt;=0),"WeanAlt2","")
&amp;IFERROR(IF(AND((OR$44-OR49                                                                                     )&gt;(OR$44-OS$44),(OR$44-OR49                                                                                     )&lt;=0),"Join-"    &amp;OR48,""),"")
&amp;IFERROR(IF(AND((OR$44-OR49-INDEX(Sheep!$V$362:$V$369,OR48,1))&gt;(OR$44-OS$44),(OR$44-OR49-INDEX(Sheep!$V$362:$V$369,OR48,1))&lt;=0),"Scan-"  &amp;OR48,""),"")
&amp;IFERROR(IF(AND((OR$44-OR49-150                                                                            )&gt;(OR$44-OS$44),(OR$44-OR49-150                                                                             )&lt;=0),"Birth-" &amp;OR48,""),"")
&amp;IFERROR(IF(AND((OR$44-OR49-150-Sheep!$R$355                                           )&gt;(OR$44-OS$44),(OR$44-OR49-150-Sheep!$R$355                                            )&lt;=0),"Wean-"&amp;OR48,""),"")
&amp;IFERROR(IF(AND((OR$44-OR49-150-Sheep!$R$356                                           )&gt;(OR$44-OS$44),(OR$44-OR49-150-Sheep!$R$356                                            )&lt;=0),"Alt1-"   &amp;OR48,""),"")
&amp;IFERROR(IF(AND((OR$44-OR49-150-Sheep!$R$357                                           )&gt;(OR$44-OS$44),(OR$44-OR49-150-Sheep!$R$357                                            )&lt;=0),"Alt2-"   &amp;OR48,""),"")</f>
        <v/>
      </c>
      <c r="OS50" s="267" t="str">
        <f xml:space="preserve">                    IF(AND((OS$44                                  -Sheep!$N$253                               )&gt;(OS$44-OT$44),(OS$44                                  -Sheep!$N$253                                )&lt;=0),"Born","")
&amp;                   IF(AND((OS$44-Sheep!$R$355-Sheep!$N$253                                )&gt;(OS$44-OT$44),(OS$44-Sheep!$R$355-Sheep!$N$253                                )&lt;=0),"WeanStd","")
&amp;                   IF(AND((OS$44-Sheep!$R$356-Sheep!$N$253                                )&gt;(OS$44-OT$44),(OS$44-Sheep!$R$356-Sheep!$N$253                                )&lt;=0),"WeanAlt1","")
&amp;                   IF(AND((OS$44-Sheep!$R$357-Sheep!$N$253                                )&gt;(OS$44-OT$44),(OS$44-Sheep!$R$357-Sheep!$N$253                                )&lt;=0),"WeanAlt2","")
&amp;IFERROR(IF(AND((OS$44-OS49                                                                                     )&gt;(OS$44-OT$44),(OS$44-OS49                                                                                     )&lt;=0),"Join-"    &amp;OS48,""),"")
&amp;IFERROR(IF(AND((OS$44-OS49-INDEX(Sheep!$V$362:$V$369,OS48,1))&gt;(OS$44-OT$44),(OS$44-OS49-INDEX(Sheep!$V$362:$V$369,OS48,1))&lt;=0),"Scan-"  &amp;OS48,""),"")
&amp;IFERROR(IF(AND((OS$44-OS49-150                                                                            )&gt;(OS$44-OT$44),(OS$44-OS49-150                                                                             )&lt;=0),"Birth-" &amp;OS48,""),"")
&amp;IFERROR(IF(AND((OS$44-OS49-150-Sheep!$R$355                                           )&gt;(OS$44-OT$44),(OS$44-OS49-150-Sheep!$R$355                                            )&lt;=0),"Wean-"&amp;OS48,""),"")
&amp;IFERROR(IF(AND((OS$44-OS49-150-Sheep!$R$356                                           )&gt;(OS$44-OT$44),(OS$44-OS49-150-Sheep!$R$356                                            )&lt;=0),"Alt1-"   &amp;OS48,""),"")
&amp;IFERROR(IF(AND((OS$44-OS49-150-Sheep!$R$357                                           )&gt;(OS$44-OT$44),(OS$44-OS49-150-Sheep!$R$357                                            )&lt;=0),"Alt2-"   &amp;OS48,""),"")</f>
        <v/>
      </c>
      <c r="OT50" s="267" t="str">
        <f xml:space="preserve">                    IF(AND((OT$44                                  -Sheep!$N$253                               )&gt;(OT$44-OU$44),(OT$44                                  -Sheep!$N$253                                )&lt;=0),"Born","")
&amp;                   IF(AND((OT$44-Sheep!$R$355-Sheep!$N$253                                )&gt;(OT$44-OU$44),(OT$44-Sheep!$R$355-Sheep!$N$253                                )&lt;=0),"WeanStd","")
&amp;                   IF(AND((OT$44-Sheep!$R$356-Sheep!$N$253                                )&gt;(OT$44-OU$44),(OT$44-Sheep!$R$356-Sheep!$N$253                                )&lt;=0),"WeanAlt1","")
&amp;                   IF(AND((OT$44-Sheep!$R$357-Sheep!$N$253                                )&gt;(OT$44-OU$44),(OT$44-Sheep!$R$357-Sheep!$N$253                                )&lt;=0),"WeanAlt2","")
&amp;IFERROR(IF(AND((OT$44-OT49                                                                                     )&gt;(OT$44-OU$44),(OT$44-OT49                                                                                     )&lt;=0),"Join-"    &amp;OT48,""),"")
&amp;IFERROR(IF(AND((OT$44-OT49-INDEX(Sheep!$V$362:$V$369,OT48,1))&gt;(OT$44-OU$44),(OT$44-OT49-INDEX(Sheep!$V$362:$V$369,OT48,1))&lt;=0),"Scan-"  &amp;OT48,""),"")
&amp;IFERROR(IF(AND((OT$44-OT49-150                                                                            )&gt;(OT$44-OU$44),(OT$44-OT49-150                                                                             )&lt;=0),"Birth-" &amp;OT48,""),"")
&amp;IFERROR(IF(AND((OT$44-OT49-150-Sheep!$R$355                                           )&gt;(OT$44-OU$44),(OT$44-OT49-150-Sheep!$R$355                                            )&lt;=0),"Wean-"&amp;OT48,""),"")
&amp;IFERROR(IF(AND((OT$44-OT49-150-Sheep!$R$356                                           )&gt;(OT$44-OU$44),(OT$44-OT49-150-Sheep!$R$356                                            )&lt;=0),"Alt1-"   &amp;OT48,""),"")
&amp;IFERROR(IF(AND((OT$44-OT49-150-Sheep!$R$357                                           )&gt;(OT$44-OU$44),(OT$44-OT49-150-Sheep!$R$357                                            )&lt;=0),"Alt2-"   &amp;OT48,""),"")</f>
        <v>Wean-7</v>
      </c>
      <c r="OU50" s="267" t="str">
        <f xml:space="preserve">                    IF(AND((OU$44                                  -Sheep!$N$253                               )&gt;(OU$44-OV$44),(OU$44                                  -Sheep!$N$253                                )&lt;=0),"Born","")
&amp;                   IF(AND((OU$44-Sheep!$R$355-Sheep!$N$253                                )&gt;(OU$44-OV$44),(OU$44-Sheep!$R$355-Sheep!$N$253                                )&lt;=0),"WeanStd","")
&amp;                   IF(AND((OU$44-Sheep!$R$356-Sheep!$N$253                                )&gt;(OU$44-OV$44),(OU$44-Sheep!$R$356-Sheep!$N$253                                )&lt;=0),"WeanAlt1","")
&amp;                   IF(AND((OU$44-Sheep!$R$357-Sheep!$N$253                                )&gt;(OU$44-OV$44),(OU$44-Sheep!$R$357-Sheep!$N$253                                )&lt;=0),"WeanAlt2","")
&amp;IFERROR(IF(AND((OU$44-OU49                                                                                     )&gt;(OU$44-OV$44),(OU$44-OU49                                                                                     )&lt;=0),"Join-"    &amp;OU48,""),"")
&amp;IFERROR(IF(AND((OU$44-OU49-INDEX(Sheep!$V$362:$V$369,OU48,1))&gt;(OU$44-OV$44),(OU$44-OU49-INDEX(Sheep!$V$362:$V$369,OU48,1))&lt;=0),"Scan-"  &amp;OU48,""),"")
&amp;IFERROR(IF(AND((OU$44-OU49-150                                                                            )&gt;(OU$44-OV$44),(OU$44-OU49-150                                                                             )&lt;=0),"Birth-" &amp;OU48,""),"")
&amp;IFERROR(IF(AND((OU$44-OU49-150-Sheep!$R$355                                           )&gt;(OU$44-OV$44),(OU$44-OU49-150-Sheep!$R$355                                            )&lt;=0),"Wean-"&amp;OU48,""),"")
&amp;IFERROR(IF(AND((OU$44-OU49-150-Sheep!$R$356                                           )&gt;(OU$44-OV$44),(OU$44-OU49-150-Sheep!$R$356                                            )&lt;=0),"Alt1-"   &amp;OU48,""),"")
&amp;IFERROR(IF(AND((OU$44-OU49-150-Sheep!$R$357                                           )&gt;(OU$44-OV$44),(OU$44-OU49-150-Sheep!$R$357                                            )&lt;=0),"Alt2-"   &amp;OU48,""),"")</f>
        <v/>
      </c>
      <c r="OV50" s="267" t="str">
        <f xml:space="preserve">                    IF(AND((OV$44                                  -Sheep!$N$253                               )&gt;(OV$44-OW$44),(OV$44                                  -Sheep!$N$253                                )&lt;=0),"Born","")
&amp;                   IF(AND((OV$44-Sheep!$R$355-Sheep!$N$253                                )&gt;(OV$44-OW$44),(OV$44-Sheep!$R$355-Sheep!$N$253                                )&lt;=0),"WeanStd","")
&amp;                   IF(AND((OV$44-Sheep!$R$356-Sheep!$N$253                                )&gt;(OV$44-OW$44),(OV$44-Sheep!$R$356-Sheep!$N$253                                )&lt;=0),"WeanAlt1","")
&amp;                   IF(AND((OV$44-Sheep!$R$357-Sheep!$N$253                                )&gt;(OV$44-OW$44),(OV$44-Sheep!$R$357-Sheep!$N$253                                )&lt;=0),"WeanAlt2","")
&amp;IFERROR(IF(AND((OV$44-OV49                                                                                     )&gt;(OV$44-OW$44),(OV$44-OV49                                                                                     )&lt;=0),"Join-"    &amp;OV48,""),"")
&amp;IFERROR(IF(AND((OV$44-OV49-INDEX(Sheep!$V$362:$V$369,OV48,1))&gt;(OV$44-OW$44),(OV$44-OV49-INDEX(Sheep!$V$362:$V$369,OV48,1))&lt;=0),"Scan-"  &amp;OV48,""),"")
&amp;IFERROR(IF(AND((OV$44-OV49-150                                                                            )&gt;(OV$44-OW$44),(OV$44-OV49-150                                                                             )&lt;=0),"Birth-" &amp;OV48,""),"")
&amp;IFERROR(IF(AND((OV$44-OV49-150-Sheep!$R$355                                           )&gt;(OV$44-OW$44),(OV$44-OV49-150-Sheep!$R$355                                            )&lt;=0),"Wean-"&amp;OV48,""),"")
&amp;IFERROR(IF(AND((OV$44-OV49-150-Sheep!$R$356                                           )&gt;(OV$44-OW$44),(OV$44-OV49-150-Sheep!$R$356                                            )&lt;=0),"Alt1-"   &amp;OV48,""),"")
&amp;IFERROR(IF(AND((OV$44-OV49-150-Sheep!$R$357                                           )&gt;(OV$44-OW$44),(OV$44-OV49-150-Sheep!$R$357                                            )&lt;=0),"Alt2-"   &amp;OV48,""),"")</f>
        <v/>
      </c>
      <c r="OW50" s="267" t="str">
        <f xml:space="preserve">                    IF(AND((OW$44                                  -Sheep!$N$253                               )&gt;(OW$44-OX$44),(OW$44                                  -Sheep!$N$253                                )&lt;=0),"Born","")
&amp;                   IF(AND((OW$44-Sheep!$R$355-Sheep!$N$253                                )&gt;(OW$44-OX$44),(OW$44-Sheep!$R$355-Sheep!$N$253                                )&lt;=0),"WeanStd","")
&amp;                   IF(AND((OW$44-Sheep!$R$356-Sheep!$N$253                                )&gt;(OW$44-OX$44),(OW$44-Sheep!$R$356-Sheep!$N$253                                )&lt;=0),"WeanAlt1","")
&amp;                   IF(AND((OW$44-Sheep!$R$357-Sheep!$N$253                                )&gt;(OW$44-OX$44),(OW$44-Sheep!$R$357-Sheep!$N$253                                )&lt;=0),"WeanAlt2","")
&amp;IFERROR(IF(AND((OW$44-OW49                                                                                     )&gt;(OW$44-OX$44),(OW$44-OW49                                                                                     )&lt;=0),"Join-"    &amp;OW48,""),"")
&amp;IFERROR(IF(AND((OW$44-OW49-INDEX(Sheep!$V$362:$V$369,OW48,1))&gt;(OW$44-OX$44),(OW$44-OW49-INDEX(Sheep!$V$362:$V$369,OW48,1))&lt;=0),"Scan-"  &amp;OW48,""),"")
&amp;IFERROR(IF(AND((OW$44-OW49-150                                                                            )&gt;(OW$44-OX$44),(OW$44-OW49-150                                                                             )&lt;=0),"Birth-" &amp;OW48,""),"")
&amp;IFERROR(IF(AND((OW$44-OW49-150-Sheep!$R$355                                           )&gt;(OW$44-OX$44),(OW$44-OW49-150-Sheep!$R$355                                            )&lt;=0),"Wean-"&amp;OW48,""),"")
&amp;IFERROR(IF(AND((OW$44-OW49-150-Sheep!$R$356                                           )&gt;(OW$44-OX$44),(OW$44-OW49-150-Sheep!$R$356                                            )&lt;=0),"Alt1-"   &amp;OW48,""),"")
&amp;IFERROR(IF(AND((OW$44-OW49-150-Sheep!$R$357                                           )&gt;(OW$44-OX$44),(OW$44-OW49-150-Sheep!$R$357                                            )&lt;=0),"Alt2-"   &amp;OW48,""),"")</f>
        <v/>
      </c>
      <c r="OX50" s="267" t="str">
        <f xml:space="preserve">                    IF(AND((OX$44                                  -Sheep!$N$253                               )&gt;(OX$44-OY$44),(OX$44                                  -Sheep!$N$253                                )&lt;=0),"Born","")
&amp;                   IF(AND((OX$44-Sheep!$R$355-Sheep!$N$253                                )&gt;(OX$44-OY$44),(OX$44-Sheep!$R$355-Sheep!$N$253                                )&lt;=0),"WeanStd","")
&amp;                   IF(AND((OX$44-Sheep!$R$356-Sheep!$N$253                                )&gt;(OX$44-OY$44),(OX$44-Sheep!$R$356-Sheep!$N$253                                )&lt;=0),"WeanAlt1","")
&amp;                   IF(AND((OX$44-Sheep!$R$357-Sheep!$N$253                                )&gt;(OX$44-OY$44),(OX$44-Sheep!$R$357-Sheep!$N$253                                )&lt;=0),"WeanAlt2","")
&amp;IFERROR(IF(AND((OX$44-OX49                                                                                     )&gt;(OX$44-OY$44),(OX$44-OX49                                                                                     )&lt;=0),"Join-"    &amp;OX48,""),"")
&amp;IFERROR(IF(AND((OX$44-OX49-INDEX(Sheep!$V$362:$V$369,OX48,1))&gt;(OX$44-OY$44),(OX$44-OX49-INDEX(Sheep!$V$362:$V$369,OX48,1))&lt;=0),"Scan-"  &amp;OX48,""),"")
&amp;IFERROR(IF(AND((OX$44-OX49-150                                                                            )&gt;(OX$44-OY$44),(OX$44-OX49-150                                                                             )&lt;=0),"Birth-" &amp;OX48,""),"")
&amp;IFERROR(IF(AND((OX$44-OX49-150-Sheep!$R$355                                           )&gt;(OX$44-OY$44),(OX$44-OX49-150-Sheep!$R$355                                            )&lt;=0),"Wean-"&amp;OX48,""),"")
&amp;IFERROR(IF(AND((OX$44-OX49-150-Sheep!$R$356                                           )&gt;(OX$44-OY$44),(OX$44-OX49-150-Sheep!$R$356                                            )&lt;=0),"Alt1-"   &amp;OX48,""),"")
&amp;IFERROR(IF(AND((OX$44-OX49-150-Sheep!$R$357                                           )&gt;(OX$44-OY$44),(OX$44-OX49-150-Sheep!$R$357                                            )&lt;=0),"Alt2-"   &amp;OX48,""),"")</f>
        <v>Alt1-7</v>
      </c>
      <c r="OY50" s="267" t="str">
        <f xml:space="preserve">                    IF(AND((OY$44                                  -Sheep!$N$253                               )&gt;(OY$44-OZ$44),(OY$44                                  -Sheep!$N$253                                )&lt;=0),"Born","")
&amp;                   IF(AND((OY$44-Sheep!$R$355-Sheep!$N$253                                )&gt;(OY$44-OZ$44),(OY$44-Sheep!$R$355-Sheep!$N$253                                )&lt;=0),"WeanStd","")
&amp;                   IF(AND((OY$44-Sheep!$R$356-Sheep!$N$253                                )&gt;(OY$44-OZ$44),(OY$44-Sheep!$R$356-Sheep!$N$253                                )&lt;=0),"WeanAlt1","")
&amp;                   IF(AND((OY$44-Sheep!$R$357-Sheep!$N$253                                )&gt;(OY$44-OZ$44),(OY$44-Sheep!$R$357-Sheep!$N$253                                )&lt;=0),"WeanAlt2","")
&amp;IFERROR(IF(AND((OY$44-OY49                                                                                     )&gt;(OY$44-OZ$44),(OY$44-OY49                                                                                     )&lt;=0),"Join-"    &amp;OY48,""),"")
&amp;IFERROR(IF(AND((OY$44-OY49-INDEX(Sheep!$V$362:$V$369,OY48,1))&gt;(OY$44-OZ$44),(OY$44-OY49-INDEX(Sheep!$V$362:$V$369,OY48,1))&lt;=0),"Scan-"  &amp;OY48,""),"")
&amp;IFERROR(IF(AND((OY$44-OY49-150                                                                            )&gt;(OY$44-OZ$44),(OY$44-OY49-150                                                                             )&lt;=0),"Birth-" &amp;OY48,""),"")
&amp;IFERROR(IF(AND((OY$44-OY49-150-Sheep!$R$355                                           )&gt;(OY$44-OZ$44),(OY$44-OY49-150-Sheep!$R$355                                            )&lt;=0),"Wean-"&amp;OY48,""),"")
&amp;IFERROR(IF(AND((OY$44-OY49-150-Sheep!$R$356                                           )&gt;(OY$44-OZ$44),(OY$44-OY49-150-Sheep!$R$356                                            )&lt;=0),"Alt1-"   &amp;OY48,""),"")
&amp;IFERROR(IF(AND((OY$44-OY49-150-Sheep!$R$357                                           )&gt;(OY$44-OZ$44),(OY$44-OY49-150-Sheep!$R$357                                            )&lt;=0),"Alt2-"   &amp;OY48,""),"")</f>
        <v/>
      </c>
      <c r="OZ50" s="267" t="str">
        <f xml:space="preserve">                    IF(AND((OZ$44                                  -Sheep!$N$253                               )&gt;(OZ$44-PA$44),(OZ$44                                  -Sheep!$N$253                                )&lt;=0),"Born","")
&amp;                   IF(AND((OZ$44-Sheep!$R$355-Sheep!$N$253                                )&gt;(OZ$44-PA$44),(OZ$44-Sheep!$R$355-Sheep!$N$253                                )&lt;=0),"WeanStd","")
&amp;                   IF(AND((OZ$44-Sheep!$R$356-Sheep!$N$253                                )&gt;(OZ$44-PA$44),(OZ$44-Sheep!$R$356-Sheep!$N$253                                )&lt;=0),"WeanAlt1","")
&amp;                   IF(AND((OZ$44-Sheep!$R$357-Sheep!$N$253                                )&gt;(OZ$44-PA$44),(OZ$44-Sheep!$R$357-Sheep!$N$253                                )&lt;=0),"WeanAlt2","")
&amp;IFERROR(IF(AND((OZ$44-OZ49                                                                                     )&gt;(OZ$44-PA$44),(OZ$44-OZ49                                                                                     )&lt;=0),"Join-"    &amp;OZ48,""),"")
&amp;IFERROR(IF(AND((OZ$44-OZ49-INDEX(Sheep!$V$362:$V$369,OZ48,1))&gt;(OZ$44-PA$44),(OZ$44-OZ49-INDEX(Sheep!$V$362:$V$369,OZ48,1))&lt;=0),"Scan-"  &amp;OZ48,""),"")
&amp;IFERROR(IF(AND((OZ$44-OZ49-150                                                                            )&gt;(OZ$44-PA$44),(OZ$44-OZ49-150                                                                             )&lt;=0),"Birth-" &amp;OZ48,""),"")
&amp;IFERROR(IF(AND((OZ$44-OZ49-150-Sheep!$R$355                                           )&gt;(OZ$44-PA$44),(OZ$44-OZ49-150-Sheep!$R$355                                            )&lt;=0),"Wean-"&amp;OZ48,""),"")
&amp;IFERROR(IF(AND((OZ$44-OZ49-150-Sheep!$R$356                                           )&gt;(OZ$44-PA$44),(OZ$44-OZ49-150-Sheep!$R$356                                            )&lt;=0),"Alt1-"   &amp;OZ48,""),"")
&amp;IFERROR(IF(AND((OZ$44-OZ49-150-Sheep!$R$357                                           )&gt;(OZ$44-PA$44),(OZ$44-OZ49-150-Sheep!$R$357                                            )&lt;=0),"Alt2-"   &amp;OZ48,""),"")</f>
        <v/>
      </c>
      <c r="PA50" s="267" t="str">
        <f xml:space="preserve">                    IF(AND((PA$44                                  -Sheep!$N$253                               )&gt;(PA$44-PB$44),(PA$44                                  -Sheep!$N$253                                )&lt;=0),"Born","")
&amp;                   IF(AND((PA$44-Sheep!$R$355-Sheep!$N$253                                )&gt;(PA$44-PB$44),(PA$44-Sheep!$R$355-Sheep!$N$253                                )&lt;=0),"WeanStd","")
&amp;                   IF(AND((PA$44-Sheep!$R$356-Sheep!$N$253                                )&gt;(PA$44-PB$44),(PA$44-Sheep!$R$356-Sheep!$N$253                                )&lt;=0),"WeanAlt1","")
&amp;                   IF(AND((PA$44-Sheep!$R$357-Sheep!$N$253                                )&gt;(PA$44-PB$44),(PA$44-Sheep!$R$357-Sheep!$N$253                                )&lt;=0),"WeanAlt2","")
&amp;IFERROR(IF(AND((PA$44-PA49                                                                                     )&gt;(PA$44-PB$44),(PA$44-PA49                                                                                     )&lt;=0),"Join-"    &amp;PA48,""),"")
&amp;IFERROR(IF(AND((PA$44-PA49-INDEX(Sheep!$V$362:$V$369,PA48,1))&gt;(PA$44-PB$44),(PA$44-PA49-INDEX(Sheep!$V$362:$V$369,PA48,1))&lt;=0),"Scan-"  &amp;PA48,""),"")
&amp;IFERROR(IF(AND((PA$44-PA49-150                                                                            )&gt;(PA$44-PB$44),(PA$44-PA49-150                                                                             )&lt;=0),"Birth-" &amp;PA48,""),"")
&amp;IFERROR(IF(AND((PA$44-PA49-150-Sheep!$R$355                                           )&gt;(PA$44-PB$44),(PA$44-PA49-150-Sheep!$R$355                                            )&lt;=0),"Wean-"&amp;PA48,""),"")
&amp;IFERROR(IF(AND((PA$44-PA49-150-Sheep!$R$356                                           )&gt;(PA$44-PB$44),(PA$44-PA49-150-Sheep!$R$356                                            )&lt;=0),"Alt1-"   &amp;PA48,""),"")
&amp;IFERROR(IF(AND((PA$44-PA49-150-Sheep!$R$357                                           )&gt;(PA$44-PB$44),(PA$44-PA49-150-Sheep!$R$357                                            )&lt;=0),"Alt2-"   &amp;PA48,""),"")</f>
        <v/>
      </c>
      <c r="PB50" s="267" t="str">
        <f xml:space="preserve">                    IF(AND((PB$44                                  -Sheep!$N$253                               )&gt;(PB$44-PC$44),(PB$44                                  -Sheep!$N$253                                )&lt;=0),"Born","")
&amp;                   IF(AND((PB$44-Sheep!$R$355-Sheep!$N$253                                )&gt;(PB$44-PC$44),(PB$44-Sheep!$R$355-Sheep!$N$253                                )&lt;=0),"WeanStd","")
&amp;                   IF(AND((PB$44-Sheep!$R$356-Sheep!$N$253                                )&gt;(PB$44-PC$44),(PB$44-Sheep!$R$356-Sheep!$N$253                                )&lt;=0),"WeanAlt1","")
&amp;                   IF(AND((PB$44-Sheep!$R$357-Sheep!$N$253                                )&gt;(PB$44-PC$44),(PB$44-Sheep!$R$357-Sheep!$N$253                                )&lt;=0),"WeanAlt2","")
&amp;IFERROR(IF(AND((PB$44-PB49                                                                                     )&gt;(PB$44-PC$44),(PB$44-PB49                                                                                     )&lt;=0),"Join-"    &amp;PB48,""),"")
&amp;IFERROR(IF(AND((PB$44-PB49-INDEX(Sheep!$V$362:$V$369,PB48,1))&gt;(PB$44-PC$44),(PB$44-PB49-INDEX(Sheep!$V$362:$V$369,PB48,1))&lt;=0),"Scan-"  &amp;PB48,""),"")
&amp;IFERROR(IF(AND((PB$44-PB49-150                                                                            )&gt;(PB$44-PC$44),(PB$44-PB49-150                                                                             )&lt;=0),"Birth-" &amp;PB48,""),"")
&amp;IFERROR(IF(AND((PB$44-PB49-150-Sheep!$R$355                                           )&gt;(PB$44-PC$44),(PB$44-PB49-150-Sheep!$R$355                                            )&lt;=0),"Wean-"&amp;PB48,""),"")
&amp;IFERROR(IF(AND((PB$44-PB49-150-Sheep!$R$356                                           )&gt;(PB$44-PC$44),(PB$44-PB49-150-Sheep!$R$356                                            )&lt;=0),"Alt1-"   &amp;PB48,""),"")
&amp;IFERROR(IF(AND((PB$44-PB49-150-Sheep!$R$357                                           )&gt;(PB$44-PC$44),(PB$44-PB49-150-Sheep!$R$357                                            )&lt;=0),"Alt2-"   &amp;PB48,""),"")</f>
        <v>Alt2-7</v>
      </c>
      <c r="PC50" s="267" t="str">
        <f xml:space="preserve">                    IF(AND((PC$44                                  -Sheep!$N$253                               )&gt;(PC$44-PD$44),(PC$44                                  -Sheep!$N$253                                )&lt;=0),"Born","")
&amp;                   IF(AND((PC$44-Sheep!$R$355-Sheep!$N$253                                )&gt;(PC$44-PD$44),(PC$44-Sheep!$R$355-Sheep!$N$253                                )&lt;=0),"WeanStd","")
&amp;                   IF(AND((PC$44-Sheep!$R$356-Sheep!$N$253                                )&gt;(PC$44-PD$44),(PC$44-Sheep!$R$356-Sheep!$N$253                                )&lt;=0),"WeanAlt1","")
&amp;                   IF(AND((PC$44-Sheep!$R$357-Sheep!$N$253                                )&gt;(PC$44-PD$44),(PC$44-Sheep!$R$357-Sheep!$N$253                                )&lt;=0),"WeanAlt2","")
&amp;IFERROR(IF(AND((PC$44-PC49                                                                                     )&gt;(PC$44-PD$44),(PC$44-PC49                                                                                     )&lt;=0),"Join-"    &amp;PC48,""),"")
&amp;IFERROR(IF(AND((PC$44-PC49-INDEX(Sheep!$V$362:$V$369,PC48,1))&gt;(PC$44-PD$44),(PC$44-PC49-INDEX(Sheep!$V$362:$V$369,PC48,1))&lt;=0),"Scan-"  &amp;PC48,""),"")
&amp;IFERROR(IF(AND((PC$44-PC49-150                                                                            )&gt;(PC$44-PD$44),(PC$44-PC49-150                                                                             )&lt;=0),"Birth-" &amp;PC48,""),"")
&amp;IFERROR(IF(AND((PC$44-PC49-150-Sheep!$R$355                                           )&gt;(PC$44-PD$44),(PC$44-PC49-150-Sheep!$R$355                                            )&lt;=0),"Wean-"&amp;PC48,""),"")
&amp;IFERROR(IF(AND((PC$44-PC49-150-Sheep!$R$356                                           )&gt;(PC$44-PD$44),(PC$44-PC49-150-Sheep!$R$356                                            )&lt;=0),"Alt1-"   &amp;PC48,""),"")
&amp;IFERROR(IF(AND((PC$44-PC49-150-Sheep!$R$357                                           )&gt;(PC$44-PD$44),(PC$44-PC49-150-Sheep!$R$357                                            )&lt;=0),"Alt2-"   &amp;PC48,""),"")</f>
        <v/>
      </c>
      <c r="PD50" s="267" t="str">
        <f xml:space="preserve">                    IF(AND((PD$44                                  -Sheep!$N$253                               )&gt;(PD$44-PE$44),(PD$44                                  -Sheep!$N$253                                )&lt;=0),"Born","")
&amp;                   IF(AND((PD$44-Sheep!$R$355-Sheep!$N$253                                )&gt;(PD$44-PE$44),(PD$44-Sheep!$R$355-Sheep!$N$253                                )&lt;=0),"WeanStd","")
&amp;                   IF(AND((PD$44-Sheep!$R$356-Sheep!$N$253                                )&gt;(PD$44-PE$44),(PD$44-Sheep!$R$356-Sheep!$N$253                                )&lt;=0),"WeanAlt1","")
&amp;                   IF(AND((PD$44-Sheep!$R$357-Sheep!$N$253                                )&gt;(PD$44-PE$44),(PD$44-Sheep!$R$357-Sheep!$N$253                                )&lt;=0),"WeanAlt2","")
&amp;IFERROR(IF(AND((PD$44-PD49                                                                                     )&gt;(PD$44-PE$44),(PD$44-PD49                                                                                     )&lt;=0),"Join-"    &amp;PD48,""),"")
&amp;IFERROR(IF(AND((PD$44-PD49-INDEX(Sheep!$V$362:$V$369,PD48,1))&gt;(PD$44-PE$44),(PD$44-PD49-INDEX(Sheep!$V$362:$V$369,PD48,1))&lt;=0),"Scan-"  &amp;PD48,""),"")
&amp;IFERROR(IF(AND((PD$44-PD49-150                                                                            )&gt;(PD$44-PE$44),(PD$44-PD49-150                                                                             )&lt;=0),"Birth-" &amp;PD48,""),"")
&amp;IFERROR(IF(AND((PD$44-PD49-150-Sheep!$R$355                                           )&gt;(PD$44-PE$44),(PD$44-PD49-150-Sheep!$R$355                                            )&lt;=0),"Wean-"&amp;PD48,""),"")
&amp;IFERROR(IF(AND((PD$44-PD49-150-Sheep!$R$356                                           )&gt;(PD$44-PE$44),(PD$44-PD49-150-Sheep!$R$356                                            )&lt;=0),"Alt1-"   &amp;PD48,""),"")
&amp;IFERROR(IF(AND((PD$44-PD49-150-Sheep!$R$357                                           )&gt;(PD$44-PE$44),(PD$44-PD49-150-Sheep!$R$357                                            )&lt;=0),"Alt2-"   &amp;PD48,""),"")</f>
        <v/>
      </c>
      <c r="PE50" s="267" t="str">
        <f xml:space="preserve">                    IF(AND((PE$44                                  -Sheep!$N$253                               )&gt;(PE$44-PF$44),(PE$44                                  -Sheep!$N$253                                )&lt;=0),"Born","")
&amp;                   IF(AND((PE$44-Sheep!$R$355-Sheep!$N$253                                )&gt;(PE$44-PF$44),(PE$44-Sheep!$R$355-Sheep!$N$253                                )&lt;=0),"WeanStd","")
&amp;                   IF(AND((PE$44-Sheep!$R$356-Sheep!$N$253                                )&gt;(PE$44-PF$44),(PE$44-Sheep!$R$356-Sheep!$N$253                                )&lt;=0),"WeanAlt1","")
&amp;                   IF(AND((PE$44-Sheep!$R$357-Sheep!$N$253                                )&gt;(PE$44-PF$44),(PE$44-Sheep!$R$357-Sheep!$N$253                                )&lt;=0),"WeanAlt2","")
&amp;IFERROR(IF(AND((PE$44-PE49                                                                                     )&gt;(PE$44-PF$44),(PE$44-PE49                                                                                     )&lt;=0),"Join-"    &amp;PE48,""),"")
&amp;IFERROR(IF(AND((PE$44-PE49-INDEX(Sheep!$V$362:$V$369,PE48,1))&gt;(PE$44-PF$44),(PE$44-PE49-INDEX(Sheep!$V$362:$V$369,PE48,1))&lt;=0),"Scan-"  &amp;PE48,""),"")
&amp;IFERROR(IF(AND((PE$44-PE49-150                                                                            )&gt;(PE$44-PF$44),(PE$44-PE49-150                                                                             )&lt;=0),"Birth-" &amp;PE48,""),"")
&amp;IFERROR(IF(AND((PE$44-PE49-150-Sheep!$R$355                                           )&gt;(PE$44-PF$44),(PE$44-PE49-150-Sheep!$R$355                                            )&lt;=0),"Wean-"&amp;PE48,""),"")
&amp;IFERROR(IF(AND((PE$44-PE49-150-Sheep!$R$356                                           )&gt;(PE$44-PF$44),(PE$44-PE49-150-Sheep!$R$356                                            )&lt;=0),"Alt1-"   &amp;PE48,""),"")
&amp;IFERROR(IF(AND((PE$44-PE49-150-Sheep!$R$357                                           )&gt;(PE$44-PF$44),(PE$44-PE49-150-Sheep!$R$357                                            )&lt;=0),"Alt2-"   &amp;PE48,""),"")</f>
        <v/>
      </c>
      <c r="PF50" s="267" t="str">
        <f xml:space="preserve">                    IF(AND((PF$44                                  -Sheep!$N$253                               )&gt;(PF$44-PG$44),(PF$44                                  -Sheep!$N$253                                )&lt;=0),"Born","")
&amp;                   IF(AND((PF$44-Sheep!$R$355-Sheep!$N$253                                )&gt;(PF$44-PG$44),(PF$44-Sheep!$R$355-Sheep!$N$253                                )&lt;=0),"WeanStd","")
&amp;                   IF(AND((PF$44-Sheep!$R$356-Sheep!$N$253                                )&gt;(PF$44-PG$44),(PF$44-Sheep!$R$356-Sheep!$N$253                                )&lt;=0),"WeanAlt1","")
&amp;                   IF(AND((PF$44-Sheep!$R$357-Sheep!$N$253                                )&gt;(PF$44-PG$44),(PF$44-Sheep!$R$357-Sheep!$N$253                                )&lt;=0),"WeanAlt2","")
&amp;IFERROR(IF(AND((PF$44-PF49                                                                                     )&gt;(PF$44-PG$44),(PF$44-PF49                                                                                     )&lt;=0),"Join-"    &amp;PF48,""),"")
&amp;IFERROR(IF(AND((PF$44-PF49-INDEX(Sheep!$V$362:$V$369,PF48,1))&gt;(PF$44-PG$44),(PF$44-PF49-INDEX(Sheep!$V$362:$V$369,PF48,1))&lt;=0),"Scan-"  &amp;PF48,""),"")
&amp;IFERROR(IF(AND((PF$44-PF49-150                                                                            )&gt;(PF$44-PG$44),(PF$44-PF49-150                                                                             )&lt;=0),"Birth-" &amp;PF48,""),"")
&amp;IFERROR(IF(AND((PF$44-PF49-150-Sheep!$R$355                                           )&gt;(PF$44-PG$44),(PF$44-PF49-150-Sheep!$R$355                                            )&lt;=0),"Wean-"&amp;PF48,""),"")
&amp;IFERROR(IF(AND((PF$44-PF49-150-Sheep!$R$356                                           )&gt;(PF$44-PG$44),(PF$44-PF49-150-Sheep!$R$356                                            )&lt;=0),"Alt1-"   &amp;PF48,""),"")
&amp;IFERROR(IF(AND((PF$44-PF49-150-Sheep!$R$357                                           )&gt;(PF$44-PG$44),(PF$44-PF49-150-Sheep!$R$357                                            )&lt;=0),"Alt2-"   &amp;PF48,""),"")</f>
        <v/>
      </c>
      <c r="PG50" s="267" t="str">
        <f xml:space="preserve">                    IF(AND((PG$44                                  -Sheep!$N$253                               )&gt;(PG$44-PH$44),(PG$44                                  -Sheep!$N$253                                )&lt;=0),"Born","")
&amp;                   IF(AND((PG$44-Sheep!$R$355-Sheep!$N$253                                )&gt;(PG$44-PH$44),(PG$44-Sheep!$R$355-Sheep!$N$253                                )&lt;=0),"WeanStd","")
&amp;                   IF(AND((PG$44-Sheep!$R$356-Sheep!$N$253                                )&gt;(PG$44-PH$44),(PG$44-Sheep!$R$356-Sheep!$N$253                                )&lt;=0),"WeanAlt1","")
&amp;                   IF(AND((PG$44-Sheep!$R$357-Sheep!$N$253                                )&gt;(PG$44-PH$44),(PG$44-Sheep!$R$357-Sheep!$N$253                                )&lt;=0),"WeanAlt2","")
&amp;IFERROR(IF(AND((PG$44-PG49                                                                                     )&gt;(PG$44-PH$44),(PG$44-PG49                                                                                     )&lt;=0),"Join-"    &amp;PG48,""),"")
&amp;IFERROR(IF(AND((PG$44-PG49-INDEX(Sheep!$V$362:$V$369,PG48,1))&gt;(PG$44-PH$44),(PG$44-PG49-INDEX(Sheep!$V$362:$V$369,PG48,1))&lt;=0),"Scan-"  &amp;PG48,""),"")
&amp;IFERROR(IF(AND((PG$44-PG49-150                                                                            )&gt;(PG$44-PH$44),(PG$44-PG49-150                                                                             )&lt;=0),"Birth-" &amp;PG48,""),"")
&amp;IFERROR(IF(AND((PG$44-PG49-150-Sheep!$R$355                                           )&gt;(PG$44-PH$44),(PG$44-PG49-150-Sheep!$R$355                                            )&lt;=0),"Wean-"&amp;PG48,""),"")
&amp;IFERROR(IF(AND((PG$44-PG49-150-Sheep!$R$356                                           )&gt;(PG$44-PH$44),(PG$44-PG49-150-Sheep!$R$356                                            )&lt;=0),"Alt1-"   &amp;PG48,""),"")
&amp;IFERROR(IF(AND((PG$44-PG49-150-Sheep!$R$357                                           )&gt;(PG$44-PH$44),(PG$44-PG49-150-Sheep!$R$357                                            )&lt;=0),"Alt2-"   &amp;PG48,""),"")</f>
        <v/>
      </c>
      <c r="PH50" s="267" t="str">
        <f xml:space="preserve">                    IF(AND((PH$44                                  -Sheep!$N$253                               )&gt;(PH$44-PI$44),(PH$44                                  -Sheep!$N$253                                )&lt;=0),"Born","")
&amp;                   IF(AND((PH$44-Sheep!$R$355-Sheep!$N$253                                )&gt;(PH$44-PI$44),(PH$44-Sheep!$R$355-Sheep!$N$253                                )&lt;=0),"WeanStd","")
&amp;                   IF(AND((PH$44-Sheep!$R$356-Sheep!$N$253                                )&gt;(PH$44-PI$44),(PH$44-Sheep!$R$356-Sheep!$N$253                                )&lt;=0),"WeanAlt1","")
&amp;                   IF(AND((PH$44-Sheep!$R$357-Sheep!$N$253                                )&gt;(PH$44-PI$44),(PH$44-Sheep!$R$357-Sheep!$N$253                                )&lt;=0),"WeanAlt2","")
&amp;IFERROR(IF(AND((PH$44-PH49                                                                                     )&gt;(PH$44-PI$44),(PH$44-PH49                                                                                     )&lt;=0),"Join-"    &amp;PH48,""),"")
&amp;IFERROR(IF(AND((PH$44-PH49-INDEX(Sheep!$V$362:$V$369,PH48,1))&gt;(PH$44-PI$44),(PH$44-PH49-INDEX(Sheep!$V$362:$V$369,PH48,1))&lt;=0),"Scan-"  &amp;PH48,""),"")
&amp;IFERROR(IF(AND((PH$44-PH49-150                                                                            )&gt;(PH$44-PI$44),(PH$44-PH49-150                                                                             )&lt;=0),"Birth-" &amp;PH48,""),"")
&amp;IFERROR(IF(AND((PH$44-PH49-150-Sheep!$R$355                                           )&gt;(PH$44-PI$44),(PH$44-PH49-150-Sheep!$R$355                                            )&lt;=0),"Wean-"&amp;PH48,""),"")
&amp;IFERROR(IF(AND((PH$44-PH49-150-Sheep!$R$356                                           )&gt;(PH$44-PI$44),(PH$44-PH49-150-Sheep!$R$356                                            )&lt;=0),"Alt1-"   &amp;PH48,""),"")
&amp;IFERROR(IF(AND((PH$44-PH49-150-Sheep!$R$357                                           )&gt;(PH$44-PI$44),(PH$44-PH49-150-Sheep!$R$357                                            )&lt;=0),"Alt2-"   &amp;PH48,""),"")</f>
        <v/>
      </c>
      <c r="PI50" s="267" t="str">
        <f xml:space="preserve">                    IF(AND((PI$44                                  -Sheep!$N$253                               )&gt;(PI$44-PJ$44),(PI$44                                  -Sheep!$N$253                                )&lt;=0),"Born","")
&amp;                   IF(AND((PI$44-Sheep!$R$355-Sheep!$N$253                                )&gt;(PI$44-PJ$44),(PI$44-Sheep!$R$355-Sheep!$N$253                                )&lt;=0),"WeanStd","")
&amp;                   IF(AND((PI$44-Sheep!$R$356-Sheep!$N$253                                )&gt;(PI$44-PJ$44),(PI$44-Sheep!$R$356-Sheep!$N$253                                )&lt;=0),"WeanAlt1","")
&amp;                   IF(AND((PI$44-Sheep!$R$357-Sheep!$N$253                                )&gt;(PI$44-PJ$44),(PI$44-Sheep!$R$357-Sheep!$N$253                                )&lt;=0),"WeanAlt2","")
&amp;IFERROR(IF(AND((PI$44-PI49                                                                                     )&gt;(PI$44-PJ$44),(PI$44-PI49                                                                                     )&lt;=0),"Join-"    &amp;PI48,""),"")
&amp;IFERROR(IF(AND((PI$44-PI49-INDEX(Sheep!$V$362:$V$369,PI48,1))&gt;(PI$44-PJ$44),(PI$44-PI49-INDEX(Sheep!$V$362:$V$369,PI48,1))&lt;=0),"Scan-"  &amp;PI48,""),"")
&amp;IFERROR(IF(AND((PI$44-PI49-150                                                                            )&gt;(PI$44-PJ$44),(PI$44-PI49-150                                                                             )&lt;=0),"Birth-" &amp;PI48,""),"")
&amp;IFERROR(IF(AND((PI$44-PI49-150-Sheep!$R$355                                           )&gt;(PI$44-PJ$44),(PI$44-PI49-150-Sheep!$R$355                                            )&lt;=0),"Wean-"&amp;PI48,""),"")
&amp;IFERROR(IF(AND((PI$44-PI49-150-Sheep!$R$356                                           )&gt;(PI$44-PJ$44),(PI$44-PI49-150-Sheep!$R$356                                            )&lt;=0),"Alt1-"   &amp;PI48,""),"")
&amp;IFERROR(IF(AND((PI$44-PI49-150-Sheep!$R$357                                           )&gt;(PI$44-PJ$44),(PI$44-PI49-150-Sheep!$R$357                                            )&lt;=0),"Alt2-"   &amp;PI48,""),"")</f>
        <v/>
      </c>
      <c r="PJ50" s="267" t="str">
        <f xml:space="preserve">                    IF(AND((PJ$44                                  -Sheep!$N$253                               )&gt;(PJ$44-PK$44),(PJ$44                                  -Sheep!$N$253                                )&lt;=0),"Born","")
&amp;                   IF(AND((PJ$44-Sheep!$R$355-Sheep!$N$253                                )&gt;(PJ$44-PK$44),(PJ$44-Sheep!$R$355-Sheep!$N$253                                )&lt;=0),"WeanStd","")
&amp;                   IF(AND((PJ$44-Sheep!$R$356-Sheep!$N$253                                )&gt;(PJ$44-PK$44),(PJ$44-Sheep!$R$356-Sheep!$N$253                                )&lt;=0),"WeanAlt1","")
&amp;                   IF(AND((PJ$44-Sheep!$R$357-Sheep!$N$253                                )&gt;(PJ$44-PK$44),(PJ$44-Sheep!$R$357-Sheep!$N$253                                )&lt;=0),"WeanAlt2","")
&amp;IFERROR(IF(AND((PJ$44-PJ49                                                                                     )&gt;(PJ$44-PK$44),(PJ$44-PJ49                                                                                     )&lt;=0),"Join-"    &amp;PJ48,""),"")
&amp;IFERROR(IF(AND((PJ$44-PJ49-INDEX(Sheep!$V$362:$V$369,PJ48,1))&gt;(PJ$44-PK$44),(PJ$44-PJ49-INDEX(Sheep!$V$362:$V$369,PJ48,1))&lt;=0),"Scan-"  &amp;PJ48,""),"")
&amp;IFERROR(IF(AND((PJ$44-PJ49-150                                                                            )&gt;(PJ$44-PK$44),(PJ$44-PJ49-150                                                                             )&lt;=0),"Birth-" &amp;PJ48,""),"")
&amp;IFERROR(IF(AND((PJ$44-PJ49-150-Sheep!$R$355                                           )&gt;(PJ$44-PK$44),(PJ$44-PJ49-150-Sheep!$R$355                                            )&lt;=0),"Wean-"&amp;PJ48,""),"")
&amp;IFERROR(IF(AND((PJ$44-PJ49-150-Sheep!$R$356                                           )&gt;(PJ$44-PK$44),(PJ$44-PJ49-150-Sheep!$R$356                                            )&lt;=0),"Alt1-"   &amp;PJ48,""),"")
&amp;IFERROR(IF(AND((PJ$44-PJ49-150-Sheep!$R$357                                           )&gt;(PJ$44-PK$44),(PJ$44-PJ49-150-Sheep!$R$357                                            )&lt;=0),"Alt2-"   &amp;PJ48,""),"")</f>
        <v/>
      </c>
      <c r="PK50" s="267" t="str">
        <f xml:space="preserve">                    IF(AND((PK$44                                  -Sheep!$N$253                               )&gt;(PK$44-PL$44),(PK$44                                  -Sheep!$N$253                                )&lt;=0),"Born","")
&amp;                   IF(AND((PK$44-Sheep!$R$355-Sheep!$N$253                                )&gt;(PK$44-PL$44),(PK$44-Sheep!$R$355-Sheep!$N$253                                )&lt;=0),"WeanStd","")
&amp;                   IF(AND((PK$44-Sheep!$R$356-Sheep!$N$253                                )&gt;(PK$44-PL$44),(PK$44-Sheep!$R$356-Sheep!$N$253                                )&lt;=0),"WeanAlt1","")
&amp;                   IF(AND((PK$44-Sheep!$R$357-Sheep!$N$253                                )&gt;(PK$44-PL$44),(PK$44-Sheep!$R$357-Sheep!$N$253                                )&lt;=0),"WeanAlt2","")
&amp;IFERROR(IF(AND((PK$44-PK49                                                                                     )&gt;(PK$44-PL$44),(PK$44-PK49                                                                                     )&lt;=0),"Join-"    &amp;PK48,""),"")
&amp;IFERROR(IF(AND((PK$44-PK49-INDEX(Sheep!$V$362:$V$369,PK48,1))&gt;(PK$44-PL$44),(PK$44-PK49-INDEX(Sheep!$V$362:$V$369,PK48,1))&lt;=0),"Scan-"  &amp;PK48,""),"")
&amp;IFERROR(IF(AND((PK$44-PK49-150                                                                            )&gt;(PK$44-PL$44),(PK$44-PK49-150                                                                             )&lt;=0),"Birth-" &amp;PK48,""),"")
&amp;IFERROR(IF(AND((PK$44-PK49-150-Sheep!$R$355                                           )&gt;(PK$44-PL$44),(PK$44-PK49-150-Sheep!$R$355                                            )&lt;=0),"Wean-"&amp;PK48,""),"")
&amp;IFERROR(IF(AND((PK$44-PK49-150-Sheep!$R$356                                           )&gt;(PK$44-PL$44),(PK$44-PK49-150-Sheep!$R$356                                            )&lt;=0),"Alt1-"   &amp;PK48,""),"")
&amp;IFERROR(IF(AND((PK$44-PK49-150-Sheep!$R$357                                           )&gt;(PK$44-PL$44),(PK$44-PK49-150-Sheep!$R$357                                            )&lt;=0),"Alt2-"   &amp;PK48,""),"")</f>
        <v>Join-8</v>
      </c>
      <c r="PL50" s="267" t="str">
        <f xml:space="preserve">                    IF(AND((PL$44                                  -Sheep!$N$253                               )&gt;(PL$44-PM$44),(PL$44                                  -Sheep!$N$253                                )&lt;=0),"Born","")
&amp;                   IF(AND((PL$44-Sheep!$R$355-Sheep!$N$253                                )&gt;(PL$44-PM$44),(PL$44-Sheep!$R$355-Sheep!$N$253                                )&lt;=0),"WeanStd","")
&amp;                   IF(AND((PL$44-Sheep!$R$356-Sheep!$N$253                                )&gt;(PL$44-PM$44),(PL$44-Sheep!$R$356-Sheep!$N$253                                )&lt;=0),"WeanAlt1","")
&amp;                   IF(AND((PL$44-Sheep!$R$357-Sheep!$N$253                                )&gt;(PL$44-PM$44),(PL$44-Sheep!$R$357-Sheep!$N$253                                )&lt;=0),"WeanAlt2","")
&amp;IFERROR(IF(AND((PL$44-PL49                                                                                     )&gt;(PL$44-PM$44),(PL$44-PL49                                                                                     )&lt;=0),"Join-"    &amp;PL48,""),"")
&amp;IFERROR(IF(AND((PL$44-PL49-INDEX(Sheep!$V$362:$V$369,PL48,1))&gt;(PL$44-PM$44),(PL$44-PL49-INDEX(Sheep!$V$362:$V$369,PL48,1))&lt;=0),"Scan-"  &amp;PL48,""),"")
&amp;IFERROR(IF(AND((PL$44-PL49-150                                                                            )&gt;(PL$44-PM$44),(PL$44-PL49-150                                                                             )&lt;=0),"Birth-" &amp;PL48,""),"")
&amp;IFERROR(IF(AND((PL$44-PL49-150-Sheep!$R$355                                           )&gt;(PL$44-PM$44),(PL$44-PL49-150-Sheep!$R$355                                            )&lt;=0),"Wean-"&amp;PL48,""),"")
&amp;IFERROR(IF(AND((PL$44-PL49-150-Sheep!$R$356                                           )&gt;(PL$44-PM$44),(PL$44-PL49-150-Sheep!$R$356                                            )&lt;=0),"Alt1-"   &amp;PL48,""),"")
&amp;IFERROR(IF(AND((PL$44-PL49-150-Sheep!$R$357                                           )&gt;(PL$44-PM$44),(PL$44-PL49-150-Sheep!$R$357                                            )&lt;=0),"Alt2-"   &amp;PL48,""),"")</f>
        <v/>
      </c>
      <c r="PM50" s="267" t="str">
        <f xml:space="preserve">                    IF(AND((PM$44                                  -Sheep!$N$253                               )&gt;(PM$44-PN$44),(PM$44                                  -Sheep!$N$253                                )&lt;=0),"Born","")
&amp;                   IF(AND((PM$44-Sheep!$R$355-Sheep!$N$253                                )&gt;(PM$44-PN$44),(PM$44-Sheep!$R$355-Sheep!$N$253                                )&lt;=0),"WeanStd","")
&amp;                   IF(AND((PM$44-Sheep!$R$356-Sheep!$N$253                                )&gt;(PM$44-PN$44),(PM$44-Sheep!$R$356-Sheep!$N$253                                )&lt;=0),"WeanAlt1","")
&amp;                   IF(AND((PM$44-Sheep!$R$357-Sheep!$N$253                                )&gt;(PM$44-PN$44),(PM$44-Sheep!$R$357-Sheep!$N$253                                )&lt;=0),"WeanAlt2","")
&amp;IFERROR(IF(AND((PM$44-PM49                                                                                     )&gt;(PM$44-PN$44),(PM$44-PM49                                                                                     )&lt;=0),"Join-"    &amp;PM48,""),"")
&amp;IFERROR(IF(AND((PM$44-PM49-INDEX(Sheep!$V$362:$V$369,PM48,1))&gt;(PM$44-PN$44),(PM$44-PM49-INDEX(Sheep!$V$362:$V$369,PM48,1))&lt;=0),"Scan-"  &amp;PM48,""),"")
&amp;IFERROR(IF(AND((PM$44-PM49-150                                                                            )&gt;(PM$44-PN$44),(PM$44-PM49-150                                                                             )&lt;=0),"Birth-" &amp;PM48,""),"")
&amp;IFERROR(IF(AND((PM$44-PM49-150-Sheep!$R$355                                           )&gt;(PM$44-PN$44),(PM$44-PM49-150-Sheep!$R$355                                            )&lt;=0),"Wean-"&amp;PM48,""),"")
&amp;IFERROR(IF(AND((PM$44-PM49-150-Sheep!$R$356                                           )&gt;(PM$44-PN$44),(PM$44-PM49-150-Sheep!$R$356                                            )&lt;=0),"Alt1-"   &amp;PM48,""),"")
&amp;IFERROR(IF(AND((PM$44-PM49-150-Sheep!$R$357                                           )&gt;(PM$44-PN$44),(PM$44-PM49-150-Sheep!$R$357                                            )&lt;=0),"Alt2-"   &amp;PM48,""),"")</f>
        <v/>
      </c>
      <c r="PN50" s="267" t="str">
        <f xml:space="preserve">                    IF(AND((PN$44                                  -Sheep!$N$253                               )&gt;(PN$44-PO$44),(PN$44                                  -Sheep!$N$253                                )&lt;=0),"Born","")
&amp;                   IF(AND((PN$44-Sheep!$R$355-Sheep!$N$253                                )&gt;(PN$44-PO$44),(PN$44-Sheep!$R$355-Sheep!$N$253                                )&lt;=0),"WeanStd","")
&amp;                   IF(AND((PN$44-Sheep!$R$356-Sheep!$N$253                                )&gt;(PN$44-PO$44),(PN$44-Sheep!$R$356-Sheep!$N$253                                )&lt;=0),"WeanAlt1","")
&amp;                   IF(AND((PN$44-Sheep!$R$357-Sheep!$N$253                                )&gt;(PN$44-PO$44),(PN$44-Sheep!$R$357-Sheep!$N$253                                )&lt;=0),"WeanAlt2","")
&amp;IFERROR(IF(AND((PN$44-PN49                                                                                     )&gt;(PN$44-PO$44),(PN$44-PN49                                                                                     )&lt;=0),"Join-"    &amp;PN48,""),"")
&amp;IFERROR(IF(AND((PN$44-PN49-INDEX(Sheep!$V$362:$V$369,PN48,1))&gt;(PN$44-PO$44),(PN$44-PN49-INDEX(Sheep!$V$362:$V$369,PN48,1))&lt;=0),"Scan-"  &amp;PN48,""),"")
&amp;IFERROR(IF(AND((PN$44-PN49-150                                                                            )&gt;(PN$44-PO$44),(PN$44-PN49-150                                                                             )&lt;=0),"Birth-" &amp;PN48,""),"")
&amp;IFERROR(IF(AND((PN$44-PN49-150-Sheep!$R$355                                           )&gt;(PN$44-PO$44),(PN$44-PN49-150-Sheep!$R$355                                            )&lt;=0),"Wean-"&amp;PN48,""),"")
&amp;IFERROR(IF(AND((PN$44-PN49-150-Sheep!$R$356                                           )&gt;(PN$44-PO$44),(PN$44-PN49-150-Sheep!$R$356                                            )&lt;=0),"Alt1-"   &amp;PN48,""),"")
&amp;IFERROR(IF(AND((PN$44-PN49-150-Sheep!$R$357                                           )&gt;(PN$44-PO$44),(PN$44-PN49-150-Sheep!$R$357                                            )&lt;=0),"Alt2-"   &amp;PN48,""),"")</f>
        <v/>
      </c>
      <c r="PO50" s="267" t="str">
        <f xml:space="preserve">                    IF(AND((PO$44                                  -Sheep!$N$253                               )&gt;(PO$44-PP$44),(PO$44                                  -Sheep!$N$253                                )&lt;=0),"Born","")
&amp;                   IF(AND((PO$44-Sheep!$R$355-Sheep!$N$253                                )&gt;(PO$44-PP$44),(PO$44-Sheep!$R$355-Sheep!$N$253                                )&lt;=0),"WeanStd","")
&amp;                   IF(AND((PO$44-Sheep!$R$356-Sheep!$N$253                                )&gt;(PO$44-PP$44),(PO$44-Sheep!$R$356-Sheep!$N$253                                )&lt;=0),"WeanAlt1","")
&amp;                   IF(AND((PO$44-Sheep!$R$357-Sheep!$N$253                                )&gt;(PO$44-PP$44),(PO$44-Sheep!$R$357-Sheep!$N$253                                )&lt;=0),"WeanAlt2","")
&amp;IFERROR(IF(AND((PO$44-PO49                                                                                     )&gt;(PO$44-PP$44),(PO$44-PO49                                                                                     )&lt;=0),"Join-"    &amp;PO48,""),"")
&amp;IFERROR(IF(AND((PO$44-PO49-INDEX(Sheep!$V$362:$V$369,PO48,1))&gt;(PO$44-PP$44),(PO$44-PO49-INDEX(Sheep!$V$362:$V$369,PO48,1))&lt;=0),"Scan-"  &amp;PO48,""),"")
&amp;IFERROR(IF(AND((PO$44-PO49-150                                                                            )&gt;(PO$44-PP$44),(PO$44-PO49-150                                                                             )&lt;=0),"Birth-" &amp;PO48,""),"")
&amp;IFERROR(IF(AND((PO$44-PO49-150-Sheep!$R$355                                           )&gt;(PO$44-PP$44),(PO$44-PO49-150-Sheep!$R$355                                            )&lt;=0),"Wean-"&amp;PO48,""),"")
&amp;IFERROR(IF(AND((PO$44-PO49-150-Sheep!$R$356                                           )&gt;(PO$44-PP$44),(PO$44-PO49-150-Sheep!$R$356                                            )&lt;=0),"Alt1-"   &amp;PO48,""),"")
&amp;IFERROR(IF(AND((PO$44-PO49-150-Sheep!$R$357                                           )&gt;(PO$44-PP$44),(PO$44-PO49-150-Sheep!$R$357                                            )&lt;=0),"Alt2-"   &amp;PO48,""),"")</f>
        <v/>
      </c>
      <c r="PP50" s="267" t="str">
        <f xml:space="preserve">                    IF(AND((PP$44                                  -Sheep!$N$253                               )&gt;(PP$44-PQ$44),(PP$44                                  -Sheep!$N$253                                )&lt;=0),"Born","")
&amp;                   IF(AND((PP$44-Sheep!$R$355-Sheep!$N$253                                )&gt;(PP$44-PQ$44),(PP$44-Sheep!$R$355-Sheep!$N$253                                )&lt;=0),"WeanStd","")
&amp;                   IF(AND((PP$44-Sheep!$R$356-Sheep!$N$253                                )&gt;(PP$44-PQ$44),(PP$44-Sheep!$R$356-Sheep!$N$253                                )&lt;=0),"WeanAlt1","")
&amp;                   IF(AND((PP$44-Sheep!$R$357-Sheep!$N$253                                )&gt;(PP$44-PQ$44),(PP$44-Sheep!$R$357-Sheep!$N$253                                )&lt;=0),"WeanAlt2","")
&amp;IFERROR(IF(AND((PP$44-PP49                                                                                     )&gt;(PP$44-PQ$44),(PP$44-PP49                                                                                     )&lt;=0),"Join-"    &amp;PP48,""),"")
&amp;IFERROR(IF(AND((PP$44-PP49-INDEX(Sheep!$V$362:$V$369,PP48,1))&gt;(PP$44-PQ$44),(PP$44-PP49-INDEX(Sheep!$V$362:$V$369,PP48,1))&lt;=0),"Scan-"  &amp;PP48,""),"")
&amp;IFERROR(IF(AND((PP$44-PP49-150                                                                            )&gt;(PP$44-PQ$44),(PP$44-PP49-150                                                                             )&lt;=0),"Birth-" &amp;PP48,""),"")
&amp;IFERROR(IF(AND((PP$44-PP49-150-Sheep!$R$355                                           )&gt;(PP$44-PQ$44),(PP$44-PP49-150-Sheep!$R$355                                            )&lt;=0),"Wean-"&amp;PP48,""),"")
&amp;IFERROR(IF(AND((PP$44-PP49-150-Sheep!$R$356                                           )&gt;(PP$44-PQ$44),(PP$44-PP49-150-Sheep!$R$356                                            )&lt;=0),"Alt1-"   &amp;PP48,""),"")
&amp;IFERROR(IF(AND((PP$44-PP49-150-Sheep!$R$357                                           )&gt;(PP$44-PQ$44),(PP$44-PP49-150-Sheep!$R$357                                            )&lt;=0),"Alt2-"   &amp;PP48,""),"")</f>
        <v/>
      </c>
      <c r="PQ50" s="267" t="str">
        <f xml:space="preserve">                    IF(AND((PQ$44                                  -Sheep!$N$253                               )&gt;(PQ$44-PR$44),(PQ$44                                  -Sheep!$N$253                                )&lt;=0),"Born","")
&amp;                   IF(AND((PQ$44-Sheep!$R$355-Sheep!$N$253                                )&gt;(PQ$44-PR$44),(PQ$44-Sheep!$R$355-Sheep!$N$253                                )&lt;=0),"WeanStd","")
&amp;                   IF(AND((PQ$44-Sheep!$R$356-Sheep!$N$253                                )&gt;(PQ$44-PR$44),(PQ$44-Sheep!$R$356-Sheep!$N$253                                )&lt;=0),"WeanAlt1","")
&amp;                   IF(AND((PQ$44-Sheep!$R$357-Sheep!$N$253                                )&gt;(PQ$44-PR$44),(PQ$44-Sheep!$R$357-Sheep!$N$253                                )&lt;=0),"WeanAlt2","")
&amp;IFERROR(IF(AND((PQ$44-PQ49                                                                                     )&gt;(PQ$44-PR$44),(PQ$44-PQ49                                                                                     )&lt;=0),"Join-"    &amp;PQ48,""),"")
&amp;IFERROR(IF(AND((PQ$44-PQ49-INDEX(Sheep!$V$362:$V$369,PQ48,1))&gt;(PQ$44-PR$44),(PQ$44-PQ49-INDEX(Sheep!$V$362:$V$369,PQ48,1))&lt;=0),"Scan-"  &amp;PQ48,""),"")
&amp;IFERROR(IF(AND((PQ$44-PQ49-150                                                                            )&gt;(PQ$44-PR$44),(PQ$44-PQ49-150                                                                             )&lt;=0),"Birth-" &amp;PQ48,""),"")
&amp;IFERROR(IF(AND((PQ$44-PQ49-150-Sheep!$R$355                                           )&gt;(PQ$44-PR$44),(PQ$44-PQ49-150-Sheep!$R$355                                            )&lt;=0),"Wean-"&amp;PQ48,""),"")
&amp;IFERROR(IF(AND((PQ$44-PQ49-150-Sheep!$R$356                                           )&gt;(PQ$44-PR$44),(PQ$44-PQ49-150-Sheep!$R$356                                            )&lt;=0),"Alt1-"   &amp;PQ48,""),"")
&amp;IFERROR(IF(AND((PQ$44-PQ49-150-Sheep!$R$357                                           )&gt;(PQ$44-PR$44),(PQ$44-PQ49-150-Sheep!$R$357                                            )&lt;=0),"Alt2-"   &amp;PQ48,""),"")</f>
        <v/>
      </c>
      <c r="PR50" s="267" t="str">
        <f xml:space="preserve">                    IF(AND((PR$44                                  -Sheep!$N$253                               )&gt;(PR$44-PS$44),(PR$44                                  -Sheep!$N$253                                )&lt;=0),"Born","")
&amp;                   IF(AND((PR$44-Sheep!$R$355-Sheep!$N$253                                )&gt;(PR$44-PS$44),(PR$44-Sheep!$R$355-Sheep!$N$253                                )&lt;=0),"WeanStd","")
&amp;                   IF(AND((PR$44-Sheep!$R$356-Sheep!$N$253                                )&gt;(PR$44-PS$44),(PR$44-Sheep!$R$356-Sheep!$N$253                                )&lt;=0),"WeanAlt1","")
&amp;                   IF(AND((PR$44-Sheep!$R$357-Sheep!$N$253                                )&gt;(PR$44-PS$44),(PR$44-Sheep!$R$357-Sheep!$N$253                                )&lt;=0),"WeanAlt2","")
&amp;IFERROR(IF(AND((PR$44-PR49                                                                                     )&gt;(PR$44-PS$44),(PR$44-PR49                                                                                     )&lt;=0),"Join-"    &amp;PR48,""),"")
&amp;IFERROR(IF(AND((PR$44-PR49-INDEX(Sheep!$V$362:$V$369,PR48,1))&gt;(PR$44-PS$44),(PR$44-PR49-INDEX(Sheep!$V$362:$V$369,PR48,1))&lt;=0),"Scan-"  &amp;PR48,""),"")
&amp;IFERROR(IF(AND((PR$44-PR49-150                                                                            )&gt;(PR$44-PS$44),(PR$44-PR49-150                                                                             )&lt;=0),"Birth-" &amp;PR48,""),"")
&amp;IFERROR(IF(AND((PR$44-PR49-150-Sheep!$R$355                                           )&gt;(PR$44-PS$44),(PR$44-PR49-150-Sheep!$R$355                                            )&lt;=0),"Wean-"&amp;PR48,""),"")
&amp;IFERROR(IF(AND((PR$44-PR49-150-Sheep!$R$356                                           )&gt;(PR$44-PS$44),(PR$44-PR49-150-Sheep!$R$356                                            )&lt;=0),"Alt1-"   &amp;PR48,""),"")
&amp;IFERROR(IF(AND((PR$44-PR49-150-Sheep!$R$357                                           )&gt;(PR$44-PS$44),(PR$44-PR49-150-Sheep!$R$357                                            )&lt;=0),"Alt2-"   &amp;PR48,""),"")</f>
        <v/>
      </c>
      <c r="PS50" s="267" t="str">
        <f xml:space="preserve">                    IF(AND((PS$44                                  -Sheep!$N$253                               )&gt;(PS$44-PT$44),(PS$44                                  -Sheep!$N$253                                )&lt;=0),"Born","")
&amp;                   IF(AND((PS$44-Sheep!$R$355-Sheep!$N$253                                )&gt;(PS$44-PT$44),(PS$44-Sheep!$R$355-Sheep!$N$253                                )&lt;=0),"WeanStd","")
&amp;                   IF(AND((PS$44-Sheep!$R$356-Sheep!$N$253                                )&gt;(PS$44-PT$44),(PS$44-Sheep!$R$356-Sheep!$N$253                                )&lt;=0),"WeanAlt1","")
&amp;                   IF(AND((PS$44-Sheep!$R$357-Sheep!$N$253                                )&gt;(PS$44-PT$44),(PS$44-Sheep!$R$357-Sheep!$N$253                                )&lt;=0),"WeanAlt2","")
&amp;IFERROR(IF(AND((PS$44-PS49                                                                                     )&gt;(PS$44-PT$44),(PS$44-PS49                                                                                     )&lt;=0),"Join-"    &amp;PS48,""),"")
&amp;IFERROR(IF(AND((PS$44-PS49-INDEX(Sheep!$V$362:$V$369,PS48,1))&gt;(PS$44-PT$44),(PS$44-PS49-INDEX(Sheep!$V$362:$V$369,PS48,1))&lt;=0),"Scan-"  &amp;PS48,""),"")
&amp;IFERROR(IF(AND((PS$44-PS49-150                                                                            )&gt;(PS$44-PT$44),(PS$44-PS49-150                                                                             )&lt;=0),"Birth-" &amp;PS48,""),"")
&amp;IFERROR(IF(AND((PS$44-PS49-150-Sheep!$R$355                                           )&gt;(PS$44-PT$44),(PS$44-PS49-150-Sheep!$R$355                                            )&lt;=0),"Wean-"&amp;PS48,""),"")
&amp;IFERROR(IF(AND((PS$44-PS49-150-Sheep!$R$356                                           )&gt;(PS$44-PT$44),(PS$44-PS49-150-Sheep!$R$356                                            )&lt;=0),"Alt1-"   &amp;PS48,""),"")
&amp;IFERROR(IF(AND((PS$44-PS49-150-Sheep!$R$357                                           )&gt;(PS$44-PT$44),(PS$44-PS49-150-Sheep!$R$357                                            )&lt;=0),"Alt2-"   &amp;PS48,""),"")</f>
        <v/>
      </c>
      <c r="PT50" s="267" t="str">
        <f xml:space="preserve">                    IF(AND((PT$44                                  -Sheep!$N$253                               )&gt;(PT$44-PU$44),(PT$44                                  -Sheep!$N$253                                )&lt;=0),"Born","")
&amp;                   IF(AND((PT$44-Sheep!$R$355-Sheep!$N$253                                )&gt;(PT$44-PU$44),(PT$44-Sheep!$R$355-Sheep!$N$253                                )&lt;=0),"WeanStd","")
&amp;                   IF(AND((PT$44-Sheep!$R$356-Sheep!$N$253                                )&gt;(PT$44-PU$44),(PT$44-Sheep!$R$356-Sheep!$N$253                                )&lt;=0),"WeanAlt1","")
&amp;                   IF(AND((PT$44-Sheep!$R$357-Sheep!$N$253                                )&gt;(PT$44-PU$44),(PT$44-Sheep!$R$357-Sheep!$N$253                                )&lt;=0),"WeanAlt2","")
&amp;IFERROR(IF(AND((PT$44-PT49                                                                                     )&gt;(PT$44-PU$44),(PT$44-PT49                                                                                     )&lt;=0),"Join-"    &amp;PT48,""),"")
&amp;IFERROR(IF(AND((PT$44-PT49-INDEX(Sheep!$V$362:$V$369,PT48,1))&gt;(PT$44-PU$44),(PT$44-PT49-INDEX(Sheep!$V$362:$V$369,PT48,1))&lt;=0),"Scan-"  &amp;PT48,""),"")
&amp;IFERROR(IF(AND((PT$44-PT49-150                                                                            )&gt;(PT$44-PU$44),(PT$44-PT49-150                                                                             )&lt;=0),"Birth-" &amp;PT48,""),"")
&amp;IFERROR(IF(AND((PT$44-PT49-150-Sheep!$R$355                                           )&gt;(PT$44-PU$44),(PT$44-PT49-150-Sheep!$R$355                                            )&lt;=0),"Wean-"&amp;PT48,""),"")
&amp;IFERROR(IF(AND((PT$44-PT49-150-Sheep!$R$356                                           )&gt;(PT$44-PU$44),(PT$44-PT49-150-Sheep!$R$356                                            )&lt;=0),"Alt1-"   &amp;PT48,""),"")
&amp;IFERROR(IF(AND((PT$44-PT49-150-Sheep!$R$357                                           )&gt;(PT$44-PU$44),(PT$44-PT49-150-Sheep!$R$357                                            )&lt;=0),"Alt2-"   &amp;PT48,""),"")</f>
        <v/>
      </c>
      <c r="PU50" s="267" t="str">
        <f xml:space="preserve">                    IF(AND((PU$44                                  -Sheep!$N$253                               )&gt;(PU$44-PV$44),(PU$44                                  -Sheep!$N$253                                )&lt;=0),"Born","")
&amp;                   IF(AND((PU$44-Sheep!$R$355-Sheep!$N$253                                )&gt;(PU$44-PV$44),(PU$44-Sheep!$R$355-Sheep!$N$253                                )&lt;=0),"WeanStd","")
&amp;                   IF(AND((PU$44-Sheep!$R$356-Sheep!$N$253                                )&gt;(PU$44-PV$44),(PU$44-Sheep!$R$356-Sheep!$N$253                                )&lt;=0),"WeanAlt1","")
&amp;                   IF(AND((PU$44-Sheep!$R$357-Sheep!$N$253                                )&gt;(PU$44-PV$44),(PU$44-Sheep!$R$357-Sheep!$N$253                                )&lt;=0),"WeanAlt2","")
&amp;IFERROR(IF(AND((PU$44-PU49                                                                                     )&gt;(PU$44-PV$44),(PU$44-PU49                                                                                     )&lt;=0),"Join-"    &amp;PU48,""),"")
&amp;IFERROR(IF(AND((PU$44-PU49-INDEX(Sheep!$V$362:$V$369,PU48,1))&gt;(PU$44-PV$44),(PU$44-PU49-INDEX(Sheep!$V$362:$V$369,PU48,1))&lt;=0),"Scan-"  &amp;PU48,""),"")
&amp;IFERROR(IF(AND((PU$44-PU49-150                                                                            )&gt;(PU$44-PV$44),(PU$44-PU49-150                                                                             )&lt;=0),"Birth-" &amp;PU48,""),"")
&amp;IFERROR(IF(AND((PU$44-PU49-150-Sheep!$R$355                                           )&gt;(PU$44-PV$44),(PU$44-PU49-150-Sheep!$R$355                                            )&lt;=0),"Wean-"&amp;PU48,""),"")
&amp;IFERROR(IF(AND((PU$44-PU49-150-Sheep!$R$356                                           )&gt;(PU$44-PV$44),(PU$44-PU49-150-Sheep!$R$356                                            )&lt;=0),"Alt1-"   &amp;PU48,""),"")
&amp;IFERROR(IF(AND((PU$44-PU49-150-Sheep!$R$357                                           )&gt;(PU$44-PV$44),(PU$44-PU49-150-Sheep!$R$357                                            )&lt;=0),"Alt2-"   &amp;PU48,""),"")</f>
        <v>Scan-8</v>
      </c>
      <c r="PV50" s="267" t="str">
        <f xml:space="preserve">                    IF(AND((PV$44                                  -Sheep!$N$253                               )&gt;(PV$44-PW$44),(PV$44                                  -Sheep!$N$253                                )&lt;=0),"Born","")
&amp;                   IF(AND((PV$44-Sheep!$R$355-Sheep!$N$253                                )&gt;(PV$44-PW$44),(PV$44-Sheep!$R$355-Sheep!$N$253                                )&lt;=0),"WeanStd","")
&amp;                   IF(AND((PV$44-Sheep!$R$356-Sheep!$N$253                                )&gt;(PV$44-PW$44),(PV$44-Sheep!$R$356-Sheep!$N$253                                )&lt;=0),"WeanAlt1","")
&amp;                   IF(AND((PV$44-Sheep!$R$357-Sheep!$N$253                                )&gt;(PV$44-PW$44),(PV$44-Sheep!$R$357-Sheep!$N$253                                )&lt;=0),"WeanAlt2","")
&amp;IFERROR(IF(AND((PV$44-PV49                                                                                     )&gt;(PV$44-PW$44),(PV$44-PV49                                                                                     )&lt;=0),"Join-"    &amp;PV48,""),"")
&amp;IFERROR(IF(AND((PV$44-PV49-INDEX(Sheep!$V$362:$V$369,PV48,1))&gt;(PV$44-PW$44),(PV$44-PV49-INDEX(Sheep!$V$362:$V$369,PV48,1))&lt;=0),"Scan-"  &amp;PV48,""),"")
&amp;IFERROR(IF(AND((PV$44-PV49-150                                                                            )&gt;(PV$44-PW$44),(PV$44-PV49-150                                                                             )&lt;=0),"Birth-" &amp;PV48,""),"")
&amp;IFERROR(IF(AND((PV$44-PV49-150-Sheep!$R$355                                           )&gt;(PV$44-PW$44),(PV$44-PV49-150-Sheep!$R$355                                            )&lt;=0),"Wean-"&amp;PV48,""),"")
&amp;IFERROR(IF(AND((PV$44-PV49-150-Sheep!$R$356                                           )&gt;(PV$44-PW$44),(PV$44-PV49-150-Sheep!$R$356                                            )&lt;=0),"Alt1-"   &amp;PV48,""),"")
&amp;IFERROR(IF(AND((PV$44-PV49-150-Sheep!$R$357                                           )&gt;(PV$44-PW$44),(PV$44-PV49-150-Sheep!$R$357                                            )&lt;=0),"Alt2-"   &amp;PV48,""),"")</f>
        <v/>
      </c>
      <c r="PW50" s="267" t="str">
        <f xml:space="preserve">                    IF(AND((PW$44                                  -Sheep!$N$253                               )&gt;(PW$44-PX$44),(PW$44                                  -Sheep!$N$253                                )&lt;=0),"Born","")
&amp;                   IF(AND((PW$44-Sheep!$R$355-Sheep!$N$253                                )&gt;(PW$44-PX$44),(PW$44-Sheep!$R$355-Sheep!$N$253                                )&lt;=0),"WeanStd","")
&amp;                   IF(AND((PW$44-Sheep!$R$356-Sheep!$N$253                                )&gt;(PW$44-PX$44),(PW$44-Sheep!$R$356-Sheep!$N$253                                )&lt;=0),"WeanAlt1","")
&amp;                   IF(AND((PW$44-Sheep!$R$357-Sheep!$N$253                                )&gt;(PW$44-PX$44),(PW$44-Sheep!$R$357-Sheep!$N$253                                )&lt;=0),"WeanAlt2","")
&amp;IFERROR(IF(AND((PW$44-PW49                                                                                     )&gt;(PW$44-PX$44),(PW$44-PW49                                                                                     )&lt;=0),"Join-"    &amp;PW48,""),"")
&amp;IFERROR(IF(AND((PW$44-PW49-INDEX(Sheep!$V$362:$V$369,PW48,1))&gt;(PW$44-PX$44),(PW$44-PW49-INDEX(Sheep!$V$362:$V$369,PW48,1))&lt;=0),"Scan-"  &amp;PW48,""),"")
&amp;IFERROR(IF(AND((PW$44-PW49-150                                                                            )&gt;(PW$44-PX$44),(PW$44-PW49-150                                                                             )&lt;=0),"Birth-" &amp;PW48,""),"")
&amp;IFERROR(IF(AND((PW$44-PW49-150-Sheep!$R$355                                           )&gt;(PW$44-PX$44),(PW$44-PW49-150-Sheep!$R$355                                            )&lt;=0),"Wean-"&amp;PW48,""),"")
&amp;IFERROR(IF(AND((PW$44-PW49-150-Sheep!$R$356                                           )&gt;(PW$44-PX$44),(PW$44-PW49-150-Sheep!$R$356                                            )&lt;=0),"Alt1-"   &amp;PW48,""),"")
&amp;IFERROR(IF(AND((PW$44-PW49-150-Sheep!$R$357                                           )&gt;(PW$44-PX$44),(PW$44-PW49-150-Sheep!$R$357                                            )&lt;=0),"Alt2-"   &amp;PW48,""),"")</f>
        <v/>
      </c>
      <c r="PX50" s="267" t="str">
        <f xml:space="preserve">                    IF(AND((PX$44                                  -Sheep!$N$253                               )&gt;(PX$44-PY$44),(PX$44                                  -Sheep!$N$253                                )&lt;=0),"Born","")
&amp;                   IF(AND((PX$44-Sheep!$R$355-Sheep!$N$253                                )&gt;(PX$44-PY$44),(PX$44-Sheep!$R$355-Sheep!$N$253                                )&lt;=0),"WeanStd","")
&amp;                   IF(AND((PX$44-Sheep!$R$356-Sheep!$N$253                                )&gt;(PX$44-PY$44),(PX$44-Sheep!$R$356-Sheep!$N$253                                )&lt;=0),"WeanAlt1","")
&amp;                   IF(AND((PX$44-Sheep!$R$357-Sheep!$N$253                                )&gt;(PX$44-PY$44),(PX$44-Sheep!$R$357-Sheep!$N$253                                )&lt;=0),"WeanAlt2","")
&amp;IFERROR(IF(AND((PX$44-PX49                                                                                     )&gt;(PX$44-PY$44),(PX$44-PX49                                                                                     )&lt;=0),"Join-"    &amp;PX48,""),"")
&amp;IFERROR(IF(AND((PX$44-PX49-INDEX(Sheep!$V$362:$V$369,PX48,1))&gt;(PX$44-PY$44),(PX$44-PX49-INDEX(Sheep!$V$362:$V$369,PX48,1))&lt;=0),"Scan-"  &amp;PX48,""),"")
&amp;IFERROR(IF(AND((PX$44-PX49-150                                                                            )&gt;(PX$44-PY$44),(PX$44-PX49-150                                                                             )&lt;=0),"Birth-" &amp;PX48,""),"")
&amp;IFERROR(IF(AND((PX$44-PX49-150-Sheep!$R$355                                           )&gt;(PX$44-PY$44),(PX$44-PX49-150-Sheep!$R$355                                            )&lt;=0),"Wean-"&amp;PX48,""),"")
&amp;IFERROR(IF(AND((PX$44-PX49-150-Sheep!$R$356                                           )&gt;(PX$44-PY$44),(PX$44-PX49-150-Sheep!$R$356                                            )&lt;=0),"Alt1-"   &amp;PX48,""),"")
&amp;IFERROR(IF(AND((PX$44-PX49-150-Sheep!$R$357                                           )&gt;(PX$44-PY$44),(PX$44-PX49-150-Sheep!$R$357                                            )&lt;=0),"Alt2-"   &amp;PX48,""),"")</f>
        <v/>
      </c>
      <c r="PY50" s="267" t="str">
        <f xml:space="preserve">                    IF(AND((PY$44                                  -Sheep!$N$253                               )&gt;(PY$44-PZ$44),(PY$44                                  -Sheep!$N$253                                )&lt;=0),"Born","")
&amp;                   IF(AND((PY$44-Sheep!$R$355-Sheep!$N$253                                )&gt;(PY$44-PZ$44),(PY$44-Sheep!$R$355-Sheep!$N$253                                )&lt;=0),"WeanStd","")
&amp;                   IF(AND((PY$44-Sheep!$R$356-Sheep!$N$253                                )&gt;(PY$44-PZ$44),(PY$44-Sheep!$R$356-Sheep!$N$253                                )&lt;=0),"WeanAlt1","")
&amp;                   IF(AND((PY$44-Sheep!$R$357-Sheep!$N$253                                )&gt;(PY$44-PZ$44),(PY$44-Sheep!$R$357-Sheep!$N$253                                )&lt;=0),"WeanAlt2","")
&amp;IFERROR(IF(AND((PY$44-PY49                                                                                     )&gt;(PY$44-PZ$44),(PY$44-PY49                                                                                     )&lt;=0),"Join-"    &amp;PY48,""),"")
&amp;IFERROR(IF(AND((PY$44-PY49-INDEX(Sheep!$V$362:$V$369,PY48,1))&gt;(PY$44-PZ$44),(PY$44-PY49-INDEX(Sheep!$V$362:$V$369,PY48,1))&lt;=0),"Scan-"  &amp;PY48,""),"")
&amp;IFERROR(IF(AND((PY$44-PY49-150                                                                            )&gt;(PY$44-PZ$44),(PY$44-PY49-150                                                                             )&lt;=0),"Birth-" &amp;PY48,""),"")
&amp;IFERROR(IF(AND((PY$44-PY49-150-Sheep!$R$355                                           )&gt;(PY$44-PZ$44),(PY$44-PY49-150-Sheep!$R$355                                            )&lt;=0),"Wean-"&amp;PY48,""),"")
&amp;IFERROR(IF(AND((PY$44-PY49-150-Sheep!$R$356                                           )&gt;(PY$44-PZ$44),(PY$44-PY49-150-Sheep!$R$356                                            )&lt;=0),"Alt1-"   &amp;PY48,""),"")
&amp;IFERROR(IF(AND((PY$44-PY49-150-Sheep!$R$357                                           )&gt;(PY$44-PZ$44),(PY$44-PY49-150-Sheep!$R$357                                            )&lt;=0),"Alt2-"   &amp;PY48,""),"")</f>
        <v/>
      </c>
      <c r="PZ50" s="267" t="str">
        <f xml:space="preserve">                    IF(AND((PZ$44                                  -Sheep!$N$253                               )&gt;(PZ$44-QA$44),(PZ$44                                  -Sheep!$N$253                                )&lt;=0),"Born","")
&amp;                   IF(AND((PZ$44-Sheep!$R$355-Sheep!$N$253                                )&gt;(PZ$44-QA$44),(PZ$44-Sheep!$R$355-Sheep!$N$253                                )&lt;=0),"WeanStd","")
&amp;                   IF(AND((PZ$44-Sheep!$R$356-Sheep!$N$253                                )&gt;(PZ$44-QA$44),(PZ$44-Sheep!$R$356-Sheep!$N$253                                )&lt;=0),"WeanAlt1","")
&amp;                   IF(AND((PZ$44-Sheep!$R$357-Sheep!$N$253                                )&gt;(PZ$44-QA$44),(PZ$44-Sheep!$R$357-Sheep!$N$253                                )&lt;=0),"WeanAlt2","")
&amp;IFERROR(IF(AND((PZ$44-PZ49                                                                                     )&gt;(PZ$44-QA$44),(PZ$44-PZ49                                                                                     )&lt;=0),"Join-"    &amp;PZ48,""),"")
&amp;IFERROR(IF(AND((PZ$44-PZ49-INDEX(Sheep!$V$362:$V$369,PZ48,1))&gt;(PZ$44-QA$44),(PZ$44-PZ49-INDEX(Sheep!$V$362:$V$369,PZ48,1))&lt;=0),"Scan-"  &amp;PZ48,""),"")
&amp;IFERROR(IF(AND((PZ$44-PZ49-150                                                                            )&gt;(PZ$44-QA$44),(PZ$44-PZ49-150                                                                             )&lt;=0),"Birth-" &amp;PZ48,""),"")
&amp;IFERROR(IF(AND((PZ$44-PZ49-150-Sheep!$R$355                                           )&gt;(PZ$44-QA$44),(PZ$44-PZ49-150-Sheep!$R$355                                            )&lt;=0),"Wean-"&amp;PZ48,""),"")
&amp;IFERROR(IF(AND((PZ$44-PZ49-150-Sheep!$R$356                                           )&gt;(PZ$44-QA$44),(PZ$44-PZ49-150-Sheep!$R$356                                            )&lt;=0),"Alt1-"   &amp;PZ48,""),"")
&amp;IFERROR(IF(AND((PZ$44-PZ49-150-Sheep!$R$357                                           )&gt;(PZ$44-QA$44),(PZ$44-PZ49-150-Sheep!$R$357                                            )&lt;=0),"Alt2-"   &amp;PZ48,""),"")</f>
        <v/>
      </c>
      <c r="QA50" s="267" t="str">
        <f xml:space="preserve">                    IF(AND((QA$44                                  -Sheep!$N$253                               )&gt;(QA$44-QB$44),(QA$44                                  -Sheep!$N$253                                )&lt;=0),"Born","")
&amp;                   IF(AND((QA$44-Sheep!$R$355-Sheep!$N$253                                )&gt;(QA$44-QB$44),(QA$44-Sheep!$R$355-Sheep!$N$253                                )&lt;=0),"WeanStd","")
&amp;                   IF(AND((QA$44-Sheep!$R$356-Sheep!$N$253                                )&gt;(QA$44-QB$44),(QA$44-Sheep!$R$356-Sheep!$N$253                                )&lt;=0),"WeanAlt1","")
&amp;                   IF(AND((QA$44-Sheep!$R$357-Sheep!$N$253                                )&gt;(QA$44-QB$44),(QA$44-Sheep!$R$357-Sheep!$N$253                                )&lt;=0),"WeanAlt2","")
&amp;IFERROR(IF(AND((QA$44-QA49                                                                                     )&gt;(QA$44-QB$44),(QA$44-QA49                                                                                     )&lt;=0),"Join-"    &amp;QA48,""),"")
&amp;IFERROR(IF(AND((QA$44-QA49-INDEX(Sheep!$V$362:$V$369,QA48,1))&gt;(QA$44-QB$44),(QA$44-QA49-INDEX(Sheep!$V$362:$V$369,QA48,1))&lt;=0),"Scan-"  &amp;QA48,""),"")
&amp;IFERROR(IF(AND((QA$44-QA49-150                                                                            )&gt;(QA$44-QB$44),(QA$44-QA49-150                                                                             )&lt;=0),"Birth-" &amp;QA48,""),"")
&amp;IFERROR(IF(AND((QA$44-QA49-150-Sheep!$R$355                                           )&gt;(QA$44-QB$44),(QA$44-QA49-150-Sheep!$R$355                                            )&lt;=0),"Wean-"&amp;QA48,""),"")
&amp;IFERROR(IF(AND((QA$44-QA49-150-Sheep!$R$356                                           )&gt;(QA$44-QB$44),(QA$44-QA49-150-Sheep!$R$356                                            )&lt;=0),"Alt1-"   &amp;QA48,""),"")
&amp;IFERROR(IF(AND((QA$44-QA49-150-Sheep!$R$357                                           )&gt;(QA$44-QB$44),(QA$44-QA49-150-Sheep!$R$357                                            )&lt;=0),"Alt2-"   &amp;QA48,""),"")</f>
        <v/>
      </c>
      <c r="QB50" s="267" t="str">
        <f xml:space="preserve">                    IF(AND((QB$44                                  -Sheep!$N$253                               )&gt;(QB$44-QC$44),(QB$44                                  -Sheep!$N$253                                )&lt;=0),"Born","")
&amp;                   IF(AND((QB$44-Sheep!$R$355-Sheep!$N$253                                )&gt;(QB$44-QC$44),(QB$44-Sheep!$R$355-Sheep!$N$253                                )&lt;=0),"WeanStd","")
&amp;                   IF(AND((QB$44-Sheep!$R$356-Sheep!$N$253                                )&gt;(QB$44-QC$44),(QB$44-Sheep!$R$356-Sheep!$N$253                                )&lt;=0),"WeanAlt1","")
&amp;                   IF(AND((QB$44-Sheep!$R$357-Sheep!$N$253                                )&gt;(QB$44-QC$44),(QB$44-Sheep!$R$357-Sheep!$N$253                                )&lt;=0),"WeanAlt2","")
&amp;IFERROR(IF(AND((QB$44-QB49                                                                                     )&gt;(QB$44-QC$44),(QB$44-QB49                                                                                     )&lt;=0),"Join-"    &amp;QB48,""),"")
&amp;IFERROR(IF(AND((QB$44-QB49-INDEX(Sheep!$V$362:$V$369,QB48,1))&gt;(QB$44-QC$44),(QB$44-QB49-INDEX(Sheep!$V$362:$V$369,QB48,1))&lt;=0),"Scan-"  &amp;QB48,""),"")
&amp;IFERROR(IF(AND((QB$44-QB49-150                                                                            )&gt;(QB$44-QC$44),(QB$44-QB49-150                                                                             )&lt;=0),"Birth-" &amp;QB48,""),"")
&amp;IFERROR(IF(AND((QB$44-QB49-150-Sheep!$R$355                                           )&gt;(QB$44-QC$44),(QB$44-QB49-150-Sheep!$R$355                                            )&lt;=0),"Wean-"&amp;QB48,""),"")
&amp;IFERROR(IF(AND((QB$44-QB49-150-Sheep!$R$356                                           )&gt;(QB$44-QC$44),(QB$44-QB49-150-Sheep!$R$356                                            )&lt;=0),"Alt1-"   &amp;QB48,""),"")
&amp;IFERROR(IF(AND((QB$44-QB49-150-Sheep!$R$357                                           )&gt;(QB$44-QC$44),(QB$44-QB49-150-Sheep!$R$357                                            )&lt;=0),"Alt2-"   &amp;QB48,""),"")</f>
        <v/>
      </c>
      <c r="QC50" s="267" t="str">
        <f xml:space="preserve">                    IF(AND((QC$44                                  -Sheep!$N$253                               )&gt;(QC$44-QD$44),(QC$44                                  -Sheep!$N$253                                )&lt;=0),"Born","")
&amp;                   IF(AND((QC$44-Sheep!$R$355-Sheep!$N$253                                )&gt;(QC$44-QD$44),(QC$44-Sheep!$R$355-Sheep!$N$253                                )&lt;=0),"WeanStd","")
&amp;                   IF(AND((QC$44-Sheep!$R$356-Sheep!$N$253                                )&gt;(QC$44-QD$44),(QC$44-Sheep!$R$356-Sheep!$N$253                                )&lt;=0),"WeanAlt1","")
&amp;                   IF(AND((QC$44-Sheep!$R$357-Sheep!$N$253                                )&gt;(QC$44-QD$44),(QC$44-Sheep!$R$357-Sheep!$N$253                                )&lt;=0),"WeanAlt2","")
&amp;IFERROR(IF(AND((QC$44-QC49                                                                                     )&gt;(QC$44-QD$44),(QC$44-QC49                                                                                     )&lt;=0),"Join-"    &amp;QC48,""),"")
&amp;IFERROR(IF(AND((QC$44-QC49-INDEX(Sheep!$V$362:$V$369,QC48,1))&gt;(QC$44-QD$44),(QC$44-QC49-INDEX(Sheep!$V$362:$V$369,QC48,1))&lt;=0),"Scan-"  &amp;QC48,""),"")
&amp;IFERROR(IF(AND((QC$44-QC49-150                                                                            )&gt;(QC$44-QD$44),(QC$44-QC49-150                                                                             )&lt;=0),"Birth-" &amp;QC48,""),"")
&amp;IFERROR(IF(AND((QC$44-QC49-150-Sheep!$R$355                                           )&gt;(QC$44-QD$44),(QC$44-QC49-150-Sheep!$R$355                                            )&lt;=0),"Wean-"&amp;QC48,""),"")
&amp;IFERROR(IF(AND((QC$44-QC49-150-Sheep!$R$356                                           )&gt;(QC$44-QD$44),(QC$44-QC49-150-Sheep!$R$356                                            )&lt;=0),"Alt1-"   &amp;QC48,""),"")
&amp;IFERROR(IF(AND((QC$44-QC49-150-Sheep!$R$357                                           )&gt;(QC$44-QD$44),(QC$44-QC49-150-Sheep!$R$357                                            )&lt;=0),"Alt2-"   &amp;QC48,""),"")</f>
        <v/>
      </c>
      <c r="QD50" s="267" t="str">
        <f xml:space="preserve">                    IF(AND((QD$44                                  -Sheep!$N$253                               )&gt;(QD$44-QE$44),(QD$44                                  -Sheep!$N$253                                )&lt;=0),"Born","")
&amp;                   IF(AND((QD$44-Sheep!$R$355-Sheep!$N$253                                )&gt;(QD$44-QE$44),(QD$44-Sheep!$R$355-Sheep!$N$253                                )&lt;=0),"WeanStd","")
&amp;                   IF(AND((QD$44-Sheep!$R$356-Sheep!$N$253                                )&gt;(QD$44-QE$44),(QD$44-Sheep!$R$356-Sheep!$N$253                                )&lt;=0),"WeanAlt1","")
&amp;                   IF(AND((QD$44-Sheep!$R$357-Sheep!$N$253                                )&gt;(QD$44-QE$44),(QD$44-Sheep!$R$357-Sheep!$N$253                                )&lt;=0),"WeanAlt2","")
&amp;IFERROR(IF(AND((QD$44-QD49                                                                                     )&gt;(QD$44-QE$44),(QD$44-QD49                                                                                     )&lt;=0),"Join-"    &amp;QD48,""),"")
&amp;IFERROR(IF(AND((QD$44-QD49-INDEX(Sheep!$V$362:$V$369,QD48,1))&gt;(QD$44-QE$44),(QD$44-QD49-INDEX(Sheep!$V$362:$V$369,QD48,1))&lt;=0),"Scan-"  &amp;QD48,""),"")
&amp;IFERROR(IF(AND((QD$44-QD49-150                                                                            )&gt;(QD$44-QE$44),(QD$44-QD49-150                                                                             )&lt;=0),"Birth-" &amp;QD48,""),"")
&amp;IFERROR(IF(AND((QD$44-QD49-150-Sheep!$R$355                                           )&gt;(QD$44-QE$44),(QD$44-QD49-150-Sheep!$R$355                                            )&lt;=0),"Wean-"&amp;QD48,""),"")
&amp;IFERROR(IF(AND((QD$44-QD49-150-Sheep!$R$356                                           )&gt;(QD$44-QE$44),(QD$44-QD49-150-Sheep!$R$356                                            )&lt;=0),"Alt1-"   &amp;QD48,""),"")
&amp;IFERROR(IF(AND((QD$44-QD49-150-Sheep!$R$357                                           )&gt;(QD$44-QE$44),(QD$44-QD49-150-Sheep!$R$357                                            )&lt;=0),"Alt2-"   &amp;QD48,""),"")</f>
        <v/>
      </c>
      <c r="QE50" s="267" t="str">
        <f xml:space="preserve">                    IF(AND((QE$44                                  -Sheep!$N$253                               )&gt;(QE$44-QF$44),(QE$44                                  -Sheep!$N$253                                )&lt;=0),"Born","")
&amp;                   IF(AND((QE$44-Sheep!$R$355-Sheep!$N$253                                )&gt;(QE$44-QF$44),(QE$44-Sheep!$R$355-Sheep!$N$253                                )&lt;=0),"WeanStd","")
&amp;                   IF(AND((QE$44-Sheep!$R$356-Sheep!$N$253                                )&gt;(QE$44-QF$44),(QE$44-Sheep!$R$356-Sheep!$N$253                                )&lt;=0),"WeanAlt1","")
&amp;                   IF(AND((QE$44-Sheep!$R$357-Sheep!$N$253                                )&gt;(QE$44-QF$44),(QE$44-Sheep!$R$357-Sheep!$N$253                                )&lt;=0),"WeanAlt2","")
&amp;IFERROR(IF(AND((QE$44-QE49                                                                                     )&gt;(QE$44-QF$44),(QE$44-QE49                                                                                     )&lt;=0),"Join-"    &amp;QE48,""),"")
&amp;IFERROR(IF(AND((QE$44-QE49-INDEX(Sheep!$V$362:$V$369,QE48,1))&gt;(QE$44-QF$44),(QE$44-QE49-INDEX(Sheep!$V$362:$V$369,QE48,1))&lt;=0),"Scan-"  &amp;QE48,""),"")
&amp;IFERROR(IF(AND((QE$44-QE49-150                                                                            )&gt;(QE$44-QF$44),(QE$44-QE49-150                                                                             )&lt;=0),"Birth-" &amp;QE48,""),"")
&amp;IFERROR(IF(AND((QE$44-QE49-150-Sheep!$R$355                                           )&gt;(QE$44-QF$44),(QE$44-QE49-150-Sheep!$R$355                                            )&lt;=0),"Wean-"&amp;QE48,""),"")
&amp;IFERROR(IF(AND((QE$44-QE49-150-Sheep!$R$356                                           )&gt;(QE$44-QF$44),(QE$44-QE49-150-Sheep!$R$356                                            )&lt;=0),"Alt1-"   &amp;QE48,""),"")
&amp;IFERROR(IF(AND((QE$44-QE49-150-Sheep!$R$357                                           )&gt;(QE$44-QF$44),(QE$44-QE49-150-Sheep!$R$357                                            )&lt;=0),"Alt2-"   &amp;QE48,""),"")</f>
        <v/>
      </c>
      <c r="QF50" s="267" t="str">
        <f xml:space="preserve">                    IF(AND((QF$44                                  -Sheep!$N$253                               )&gt;(QF$44-QG$44),(QF$44                                  -Sheep!$N$253                                )&lt;=0),"Born","")
&amp;                   IF(AND((QF$44-Sheep!$R$355-Sheep!$N$253                                )&gt;(QF$44-QG$44),(QF$44-Sheep!$R$355-Sheep!$N$253                                )&lt;=0),"WeanStd","")
&amp;                   IF(AND((QF$44-Sheep!$R$356-Sheep!$N$253                                )&gt;(QF$44-QG$44),(QF$44-Sheep!$R$356-Sheep!$N$253                                )&lt;=0),"WeanAlt1","")
&amp;                   IF(AND((QF$44-Sheep!$R$357-Sheep!$N$253                                )&gt;(QF$44-QG$44),(QF$44-Sheep!$R$357-Sheep!$N$253                                )&lt;=0),"WeanAlt2","")
&amp;IFERROR(IF(AND((QF$44-QF49                                                                                     )&gt;(QF$44-QG$44),(QF$44-QF49                                                                                     )&lt;=0),"Join-"    &amp;QF48,""),"")
&amp;IFERROR(IF(AND((QF$44-QF49-INDEX(Sheep!$V$362:$V$369,QF48,1))&gt;(QF$44-QG$44),(QF$44-QF49-INDEX(Sheep!$V$362:$V$369,QF48,1))&lt;=0),"Scan-"  &amp;QF48,""),"")
&amp;IFERROR(IF(AND((QF$44-QF49-150                                                                            )&gt;(QF$44-QG$44),(QF$44-QF49-150                                                                             )&lt;=0),"Birth-" &amp;QF48,""),"")
&amp;IFERROR(IF(AND((QF$44-QF49-150-Sheep!$R$355                                           )&gt;(QF$44-QG$44),(QF$44-QF49-150-Sheep!$R$355                                            )&lt;=0),"Wean-"&amp;QF48,""),"")
&amp;IFERROR(IF(AND((QF$44-QF49-150-Sheep!$R$356                                           )&gt;(QF$44-QG$44),(QF$44-QF49-150-Sheep!$R$356                                            )&lt;=0),"Alt1-"   &amp;QF48,""),"")
&amp;IFERROR(IF(AND((QF$44-QF49-150-Sheep!$R$357                                           )&gt;(QF$44-QG$44),(QF$44-QF49-150-Sheep!$R$357                                            )&lt;=0),"Alt2-"   &amp;QF48,""),"")</f>
        <v/>
      </c>
      <c r="QG50" s="267" t="str">
        <f xml:space="preserve">                    IF(AND((QG$44                                  -Sheep!$N$253                               )&gt;(QG$44-QH$44),(QG$44                                  -Sheep!$N$253                                )&lt;=0),"Born","")
&amp;                   IF(AND((QG$44-Sheep!$R$355-Sheep!$N$253                                )&gt;(QG$44-QH$44),(QG$44-Sheep!$R$355-Sheep!$N$253                                )&lt;=0),"WeanStd","")
&amp;                   IF(AND((QG$44-Sheep!$R$356-Sheep!$N$253                                )&gt;(QG$44-QH$44),(QG$44-Sheep!$R$356-Sheep!$N$253                                )&lt;=0),"WeanAlt1","")
&amp;                   IF(AND((QG$44-Sheep!$R$357-Sheep!$N$253                                )&gt;(QG$44-QH$44),(QG$44-Sheep!$R$357-Sheep!$N$253                                )&lt;=0),"WeanAlt2","")
&amp;IFERROR(IF(AND((QG$44-QG49                                                                                     )&gt;(QG$44-QH$44),(QG$44-QG49                                                                                     )&lt;=0),"Join-"    &amp;QG48,""),"")
&amp;IFERROR(IF(AND((QG$44-QG49-INDEX(Sheep!$V$362:$V$369,QG48,1))&gt;(QG$44-QH$44),(QG$44-QG49-INDEX(Sheep!$V$362:$V$369,QG48,1))&lt;=0),"Scan-"  &amp;QG48,""),"")
&amp;IFERROR(IF(AND((QG$44-QG49-150                                                                            )&gt;(QG$44-QH$44),(QG$44-QG49-150                                                                             )&lt;=0),"Birth-" &amp;QG48,""),"")
&amp;IFERROR(IF(AND((QG$44-QG49-150-Sheep!$R$355                                           )&gt;(QG$44-QH$44),(QG$44-QG49-150-Sheep!$R$355                                            )&lt;=0),"Wean-"&amp;QG48,""),"")
&amp;IFERROR(IF(AND((QG$44-QG49-150-Sheep!$R$356                                           )&gt;(QG$44-QH$44),(QG$44-QG49-150-Sheep!$R$356                                            )&lt;=0),"Alt1-"   &amp;QG48,""),"")
&amp;IFERROR(IF(AND((QG$44-QG49-150-Sheep!$R$357                                           )&gt;(QG$44-QH$44),(QG$44-QG49-150-Sheep!$R$357                                            )&lt;=0),"Alt2-"   &amp;QG48,""),"")</f>
        <v>Birth-8</v>
      </c>
      <c r="QH50" s="267" t="str">
        <f xml:space="preserve">                    IF(AND((QH$44                                  -Sheep!$N$253                               )&gt;(QH$44-QI$44),(QH$44                                  -Sheep!$N$253                                )&lt;=0),"Born","")
&amp;                   IF(AND((QH$44-Sheep!$R$355-Sheep!$N$253                                )&gt;(QH$44-QI$44),(QH$44-Sheep!$R$355-Sheep!$N$253                                )&lt;=0),"WeanStd","")
&amp;                   IF(AND((QH$44-Sheep!$R$356-Sheep!$N$253                                )&gt;(QH$44-QI$44),(QH$44-Sheep!$R$356-Sheep!$N$253                                )&lt;=0),"WeanAlt1","")
&amp;                   IF(AND((QH$44-Sheep!$R$357-Sheep!$N$253                                )&gt;(QH$44-QI$44),(QH$44-Sheep!$R$357-Sheep!$N$253                                )&lt;=0),"WeanAlt2","")
&amp;IFERROR(IF(AND((QH$44-QH49                                                                                     )&gt;(QH$44-QI$44),(QH$44-QH49                                                                                     )&lt;=0),"Join-"    &amp;QH48,""),"")
&amp;IFERROR(IF(AND((QH$44-QH49-INDEX(Sheep!$V$362:$V$369,QH48,1))&gt;(QH$44-QI$44),(QH$44-QH49-INDEX(Sheep!$V$362:$V$369,QH48,1))&lt;=0),"Scan-"  &amp;QH48,""),"")
&amp;IFERROR(IF(AND((QH$44-QH49-150                                                                            )&gt;(QH$44-QI$44),(QH$44-QH49-150                                                                             )&lt;=0),"Birth-" &amp;QH48,""),"")
&amp;IFERROR(IF(AND((QH$44-QH49-150-Sheep!$R$355                                           )&gt;(QH$44-QI$44),(QH$44-QH49-150-Sheep!$R$355                                            )&lt;=0),"Wean-"&amp;QH48,""),"")
&amp;IFERROR(IF(AND((QH$44-QH49-150-Sheep!$R$356                                           )&gt;(QH$44-QI$44),(QH$44-QH49-150-Sheep!$R$356                                            )&lt;=0),"Alt1-"   &amp;QH48,""),"")
&amp;IFERROR(IF(AND((QH$44-QH49-150-Sheep!$R$357                                           )&gt;(QH$44-QI$44),(QH$44-QH49-150-Sheep!$R$357                                            )&lt;=0),"Alt2-"   &amp;QH48,""),"")</f>
        <v/>
      </c>
      <c r="QI50" s="267" t="str">
        <f xml:space="preserve">                    IF(AND((QI$44                                  -Sheep!$N$253                               )&gt;(QI$44-QJ$44),(QI$44                                  -Sheep!$N$253                                )&lt;=0),"Born","")
&amp;                   IF(AND((QI$44-Sheep!$R$355-Sheep!$N$253                                )&gt;(QI$44-QJ$44),(QI$44-Sheep!$R$355-Sheep!$N$253                                )&lt;=0),"WeanStd","")
&amp;                   IF(AND((QI$44-Sheep!$R$356-Sheep!$N$253                                )&gt;(QI$44-QJ$44),(QI$44-Sheep!$R$356-Sheep!$N$253                                )&lt;=0),"WeanAlt1","")
&amp;                   IF(AND((QI$44-Sheep!$R$357-Sheep!$N$253                                )&gt;(QI$44-QJ$44),(QI$44-Sheep!$R$357-Sheep!$N$253                                )&lt;=0),"WeanAlt2","")
&amp;IFERROR(IF(AND((QI$44-QI49                                                                                     )&gt;(QI$44-QJ$44),(QI$44-QI49                                                                                     )&lt;=0),"Join-"    &amp;QI48,""),"")
&amp;IFERROR(IF(AND((QI$44-QI49-INDEX(Sheep!$V$362:$V$369,QI48,1))&gt;(QI$44-QJ$44),(QI$44-QI49-INDEX(Sheep!$V$362:$V$369,QI48,1))&lt;=0),"Scan-"  &amp;QI48,""),"")
&amp;IFERROR(IF(AND((QI$44-QI49-150                                                                            )&gt;(QI$44-QJ$44),(QI$44-QI49-150                                                                             )&lt;=0),"Birth-" &amp;QI48,""),"")
&amp;IFERROR(IF(AND((QI$44-QI49-150-Sheep!$R$355                                           )&gt;(QI$44-QJ$44),(QI$44-QI49-150-Sheep!$R$355                                            )&lt;=0),"Wean-"&amp;QI48,""),"")
&amp;IFERROR(IF(AND((QI$44-QI49-150-Sheep!$R$356                                           )&gt;(QI$44-QJ$44),(QI$44-QI49-150-Sheep!$R$356                                            )&lt;=0),"Alt1-"   &amp;QI48,""),"")
&amp;IFERROR(IF(AND((QI$44-QI49-150-Sheep!$R$357                                           )&gt;(QI$44-QJ$44),(QI$44-QI49-150-Sheep!$R$357                                            )&lt;=0),"Alt2-"   &amp;QI48,""),"")</f>
        <v/>
      </c>
      <c r="QJ50" s="267" t="str">
        <f xml:space="preserve">                    IF(AND((QJ$44                                  -Sheep!$N$253                               )&gt;(QJ$44-QK$44),(QJ$44                                  -Sheep!$N$253                                )&lt;=0),"Born","")
&amp;                   IF(AND((QJ$44-Sheep!$R$355-Sheep!$N$253                                )&gt;(QJ$44-QK$44),(QJ$44-Sheep!$R$355-Sheep!$N$253                                )&lt;=0),"WeanStd","")
&amp;                   IF(AND((QJ$44-Sheep!$R$356-Sheep!$N$253                                )&gt;(QJ$44-QK$44),(QJ$44-Sheep!$R$356-Sheep!$N$253                                )&lt;=0),"WeanAlt1","")
&amp;                   IF(AND((QJ$44-Sheep!$R$357-Sheep!$N$253                                )&gt;(QJ$44-QK$44),(QJ$44-Sheep!$R$357-Sheep!$N$253                                )&lt;=0),"WeanAlt2","")
&amp;IFERROR(IF(AND((QJ$44-QJ49                                                                                     )&gt;(QJ$44-QK$44),(QJ$44-QJ49                                                                                     )&lt;=0),"Join-"    &amp;QJ48,""),"")
&amp;IFERROR(IF(AND((QJ$44-QJ49-INDEX(Sheep!$V$362:$V$369,QJ48,1))&gt;(QJ$44-QK$44),(QJ$44-QJ49-INDEX(Sheep!$V$362:$V$369,QJ48,1))&lt;=0),"Scan-"  &amp;QJ48,""),"")
&amp;IFERROR(IF(AND((QJ$44-QJ49-150                                                                            )&gt;(QJ$44-QK$44),(QJ$44-QJ49-150                                                                             )&lt;=0),"Birth-" &amp;QJ48,""),"")
&amp;IFERROR(IF(AND((QJ$44-QJ49-150-Sheep!$R$355                                           )&gt;(QJ$44-QK$44),(QJ$44-QJ49-150-Sheep!$R$355                                            )&lt;=0),"Wean-"&amp;QJ48,""),"")
&amp;IFERROR(IF(AND((QJ$44-QJ49-150-Sheep!$R$356                                           )&gt;(QJ$44-QK$44),(QJ$44-QJ49-150-Sheep!$R$356                                            )&lt;=0),"Alt1-"   &amp;QJ48,""),"")
&amp;IFERROR(IF(AND((QJ$44-QJ49-150-Sheep!$R$357                                           )&gt;(QJ$44-QK$44),(QJ$44-QJ49-150-Sheep!$R$357                                            )&lt;=0),"Alt2-"   &amp;QJ48,""),"")</f>
        <v/>
      </c>
      <c r="QK50" s="267" t="str">
        <f xml:space="preserve">                    IF(AND((QK$44                                  -Sheep!$N$253                               )&gt;(QK$44-QL$44),(QK$44                                  -Sheep!$N$253                                )&lt;=0),"Born","")
&amp;                   IF(AND((QK$44-Sheep!$R$355-Sheep!$N$253                                )&gt;(QK$44-QL$44),(QK$44-Sheep!$R$355-Sheep!$N$253                                )&lt;=0),"WeanStd","")
&amp;                   IF(AND((QK$44-Sheep!$R$356-Sheep!$N$253                                )&gt;(QK$44-QL$44),(QK$44-Sheep!$R$356-Sheep!$N$253                                )&lt;=0),"WeanAlt1","")
&amp;                   IF(AND((QK$44-Sheep!$R$357-Sheep!$N$253                                )&gt;(QK$44-QL$44),(QK$44-Sheep!$R$357-Sheep!$N$253                                )&lt;=0),"WeanAlt2","")
&amp;IFERROR(IF(AND((QK$44-QK49                                                                                     )&gt;(QK$44-QL$44),(QK$44-QK49                                                                                     )&lt;=0),"Join-"    &amp;QK48,""),"")
&amp;IFERROR(IF(AND((QK$44-QK49-INDEX(Sheep!$V$362:$V$369,QK48,1))&gt;(QK$44-QL$44),(QK$44-QK49-INDEX(Sheep!$V$362:$V$369,QK48,1))&lt;=0),"Scan-"  &amp;QK48,""),"")
&amp;IFERROR(IF(AND((QK$44-QK49-150                                                                            )&gt;(QK$44-QL$44),(QK$44-QK49-150                                                                             )&lt;=0),"Birth-" &amp;QK48,""),"")
&amp;IFERROR(IF(AND((QK$44-QK49-150-Sheep!$R$355                                           )&gt;(QK$44-QL$44),(QK$44-QK49-150-Sheep!$R$355                                            )&lt;=0),"Wean-"&amp;QK48,""),"")
&amp;IFERROR(IF(AND((QK$44-QK49-150-Sheep!$R$356                                           )&gt;(QK$44-QL$44),(QK$44-QK49-150-Sheep!$R$356                                            )&lt;=0),"Alt1-"   &amp;QK48,""),"")
&amp;IFERROR(IF(AND((QK$44-QK49-150-Sheep!$R$357                                           )&gt;(QK$44-QL$44),(QK$44-QK49-150-Sheep!$R$357                                            )&lt;=0),"Alt2-"   &amp;QK48,""),"")</f>
        <v/>
      </c>
      <c r="QL50" s="267" t="str">
        <f xml:space="preserve">                    IF(AND((QL$44                                  -Sheep!$N$253                               )&gt;(QL$44-QM$44),(QL$44                                  -Sheep!$N$253                                )&lt;=0),"Born","")
&amp;                   IF(AND((QL$44-Sheep!$R$355-Sheep!$N$253                                )&gt;(QL$44-QM$44),(QL$44-Sheep!$R$355-Sheep!$N$253                                )&lt;=0),"WeanStd","")
&amp;                   IF(AND((QL$44-Sheep!$R$356-Sheep!$N$253                                )&gt;(QL$44-QM$44),(QL$44-Sheep!$R$356-Sheep!$N$253                                )&lt;=0),"WeanAlt1","")
&amp;                   IF(AND((QL$44-Sheep!$R$357-Sheep!$N$253                                )&gt;(QL$44-QM$44),(QL$44-Sheep!$R$357-Sheep!$N$253                                )&lt;=0),"WeanAlt2","")
&amp;IFERROR(IF(AND((QL$44-QL49                                                                                     )&gt;(QL$44-QM$44),(QL$44-QL49                                                                                     )&lt;=0),"Join-"    &amp;QL48,""),"")
&amp;IFERROR(IF(AND((QL$44-QL49-INDEX(Sheep!$V$362:$V$369,QL48,1))&gt;(QL$44-QM$44),(QL$44-QL49-INDEX(Sheep!$V$362:$V$369,QL48,1))&lt;=0),"Scan-"  &amp;QL48,""),"")
&amp;IFERROR(IF(AND((QL$44-QL49-150                                                                            )&gt;(QL$44-QM$44),(QL$44-QL49-150                                                                             )&lt;=0),"Birth-" &amp;QL48,""),"")
&amp;IFERROR(IF(AND((QL$44-QL49-150-Sheep!$R$355                                           )&gt;(QL$44-QM$44),(QL$44-QL49-150-Sheep!$R$355                                            )&lt;=0),"Wean-"&amp;QL48,""),"")
&amp;IFERROR(IF(AND((QL$44-QL49-150-Sheep!$R$356                                           )&gt;(QL$44-QM$44),(QL$44-QL49-150-Sheep!$R$356                                            )&lt;=0),"Alt1-"   &amp;QL48,""),"")
&amp;IFERROR(IF(AND((QL$44-QL49-150-Sheep!$R$357                                           )&gt;(QL$44-QM$44),(QL$44-QL49-150-Sheep!$R$357                                            )&lt;=0),"Alt2-"   &amp;QL48,""),"")</f>
        <v/>
      </c>
      <c r="QM50" s="267" t="str">
        <f xml:space="preserve">                    IF(AND((QM$44                                  -Sheep!$N$253                               )&gt;(QM$44-QN$44),(QM$44                                  -Sheep!$N$253                                )&lt;=0),"Born","")
&amp;                   IF(AND((QM$44-Sheep!$R$355-Sheep!$N$253                                )&gt;(QM$44-QN$44),(QM$44-Sheep!$R$355-Sheep!$N$253                                )&lt;=0),"WeanStd","")
&amp;                   IF(AND((QM$44-Sheep!$R$356-Sheep!$N$253                                )&gt;(QM$44-QN$44),(QM$44-Sheep!$R$356-Sheep!$N$253                                )&lt;=0),"WeanAlt1","")
&amp;                   IF(AND((QM$44-Sheep!$R$357-Sheep!$N$253                                )&gt;(QM$44-QN$44),(QM$44-Sheep!$R$357-Sheep!$N$253                                )&lt;=0),"WeanAlt2","")
&amp;IFERROR(IF(AND((QM$44-QM49                                                                                     )&gt;(QM$44-QN$44),(QM$44-QM49                                                                                     )&lt;=0),"Join-"    &amp;QM48,""),"")
&amp;IFERROR(IF(AND((QM$44-QM49-INDEX(Sheep!$V$362:$V$369,QM48,1))&gt;(QM$44-QN$44),(QM$44-QM49-INDEX(Sheep!$V$362:$V$369,QM48,1))&lt;=0),"Scan-"  &amp;QM48,""),"")
&amp;IFERROR(IF(AND((QM$44-QM49-150                                                                            )&gt;(QM$44-QN$44),(QM$44-QM49-150                                                                             )&lt;=0),"Birth-" &amp;QM48,""),"")
&amp;IFERROR(IF(AND((QM$44-QM49-150-Sheep!$R$355                                           )&gt;(QM$44-QN$44),(QM$44-QM49-150-Sheep!$R$355                                            )&lt;=0),"Wean-"&amp;QM48,""),"")
&amp;IFERROR(IF(AND((QM$44-QM49-150-Sheep!$R$356                                           )&gt;(QM$44-QN$44),(QM$44-QM49-150-Sheep!$R$356                                            )&lt;=0),"Alt1-"   &amp;QM48,""),"")
&amp;IFERROR(IF(AND((QM$44-QM49-150-Sheep!$R$357                                           )&gt;(QM$44-QN$44),(QM$44-QM49-150-Sheep!$R$357                                            )&lt;=0),"Alt2-"   &amp;QM48,""),"")</f>
        <v/>
      </c>
      <c r="QN50" s="267" t="str">
        <f xml:space="preserve">                    IF(AND((QN$44                                  -Sheep!$N$253                               )&gt;(QN$44-QO$44),(QN$44                                  -Sheep!$N$253                                )&lt;=0),"Born","")
&amp;                   IF(AND((QN$44-Sheep!$R$355-Sheep!$N$253                                )&gt;(QN$44-QO$44),(QN$44-Sheep!$R$355-Sheep!$N$253                                )&lt;=0),"WeanStd","")
&amp;                   IF(AND((QN$44-Sheep!$R$356-Sheep!$N$253                                )&gt;(QN$44-QO$44),(QN$44-Sheep!$R$356-Sheep!$N$253                                )&lt;=0),"WeanAlt1","")
&amp;                   IF(AND((QN$44-Sheep!$R$357-Sheep!$N$253                                )&gt;(QN$44-QO$44),(QN$44-Sheep!$R$357-Sheep!$N$253                                )&lt;=0),"WeanAlt2","")
&amp;IFERROR(IF(AND((QN$44-QN49                                                                                     )&gt;(QN$44-QO$44),(QN$44-QN49                                                                                     )&lt;=0),"Join-"    &amp;QN48,""),"")
&amp;IFERROR(IF(AND((QN$44-QN49-INDEX(Sheep!$V$362:$V$369,QN48,1))&gt;(QN$44-QO$44),(QN$44-QN49-INDEX(Sheep!$V$362:$V$369,QN48,1))&lt;=0),"Scan-"  &amp;QN48,""),"")
&amp;IFERROR(IF(AND((QN$44-QN49-150                                                                            )&gt;(QN$44-QO$44),(QN$44-QN49-150                                                                             )&lt;=0),"Birth-" &amp;QN48,""),"")
&amp;IFERROR(IF(AND((QN$44-QN49-150-Sheep!$R$355                                           )&gt;(QN$44-QO$44),(QN$44-QN49-150-Sheep!$R$355                                            )&lt;=0),"Wean-"&amp;QN48,""),"")
&amp;IFERROR(IF(AND((QN$44-QN49-150-Sheep!$R$356                                           )&gt;(QN$44-QO$44),(QN$44-QN49-150-Sheep!$R$356                                            )&lt;=0),"Alt1-"   &amp;QN48,""),"")
&amp;IFERROR(IF(AND((QN$44-QN49-150-Sheep!$R$357                                           )&gt;(QN$44-QO$44),(QN$44-QN49-150-Sheep!$R$357                                            )&lt;=0),"Alt2-"   &amp;QN48,""),"")</f>
        <v/>
      </c>
      <c r="QO50" s="267" t="str">
        <f xml:space="preserve">                    IF(AND((QO$44                                  -Sheep!$N$253                               )&gt;(QO$44-QP$44),(QO$44                                  -Sheep!$N$253                                )&lt;=0),"Born","")
&amp;                   IF(AND((QO$44-Sheep!$R$355-Sheep!$N$253                                )&gt;(QO$44-QP$44),(QO$44-Sheep!$R$355-Sheep!$N$253                                )&lt;=0),"WeanStd","")
&amp;                   IF(AND((QO$44-Sheep!$R$356-Sheep!$N$253                                )&gt;(QO$44-QP$44),(QO$44-Sheep!$R$356-Sheep!$N$253                                )&lt;=0),"WeanAlt1","")
&amp;                   IF(AND((QO$44-Sheep!$R$357-Sheep!$N$253                                )&gt;(QO$44-QP$44),(QO$44-Sheep!$R$357-Sheep!$N$253                                )&lt;=0),"WeanAlt2","")
&amp;IFERROR(IF(AND((QO$44-QO49                                                                                     )&gt;(QO$44-QP$44),(QO$44-QO49                                                                                     )&lt;=0),"Join-"    &amp;QO48,""),"")
&amp;IFERROR(IF(AND((QO$44-QO49-INDEX(Sheep!$V$362:$V$369,QO48,1))&gt;(QO$44-QP$44),(QO$44-QO49-INDEX(Sheep!$V$362:$V$369,QO48,1))&lt;=0),"Scan-"  &amp;QO48,""),"")
&amp;IFERROR(IF(AND((QO$44-QO49-150                                                                            )&gt;(QO$44-QP$44),(QO$44-QO49-150                                                                             )&lt;=0),"Birth-" &amp;QO48,""),"")
&amp;IFERROR(IF(AND((QO$44-QO49-150-Sheep!$R$355                                           )&gt;(QO$44-QP$44),(QO$44-QO49-150-Sheep!$R$355                                            )&lt;=0),"Wean-"&amp;QO48,""),"")
&amp;IFERROR(IF(AND((QO$44-QO49-150-Sheep!$R$356                                           )&gt;(QO$44-QP$44),(QO$44-QO49-150-Sheep!$R$356                                            )&lt;=0),"Alt1-"   &amp;QO48,""),"")
&amp;IFERROR(IF(AND((QO$44-QO49-150-Sheep!$R$357                                           )&gt;(QO$44-QP$44),(QO$44-QO49-150-Sheep!$R$357                                            )&lt;=0),"Alt2-"   &amp;QO48,""),"")</f>
        <v/>
      </c>
      <c r="QP50" s="267" t="str">
        <f xml:space="preserve">                    IF(AND((QP$44                                  -Sheep!$N$253                               )&gt;(QP$44-QQ$44),(QP$44                                  -Sheep!$N$253                                )&lt;=0),"Born","")
&amp;                   IF(AND((QP$44-Sheep!$R$355-Sheep!$N$253                                )&gt;(QP$44-QQ$44),(QP$44-Sheep!$R$355-Sheep!$N$253                                )&lt;=0),"WeanStd","")
&amp;                   IF(AND((QP$44-Sheep!$R$356-Sheep!$N$253                                )&gt;(QP$44-QQ$44),(QP$44-Sheep!$R$356-Sheep!$N$253                                )&lt;=0),"WeanAlt1","")
&amp;                   IF(AND((QP$44-Sheep!$R$357-Sheep!$N$253                                )&gt;(QP$44-QQ$44),(QP$44-Sheep!$R$357-Sheep!$N$253                                )&lt;=0),"WeanAlt2","")
&amp;IFERROR(IF(AND((QP$44-QP49                                                                                     )&gt;(QP$44-QQ$44),(QP$44-QP49                                                                                     )&lt;=0),"Join-"    &amp;QP48,""),"")
&amp;IFERROR(IF(AND((QP$44-QP49-INDEX(Sheep!$V$362:$V$369,QP48,1))&gt;(QP$44-QQ$44),(QP$44-QP49-INDEX(Sheep!$V$362:$V$369,QP48,1))&lt;=0),"Scan-"  &amp;QP48,""),"")
&amp;IFERROR(IF(AND((QP$44-QP49-150                                                                            )&gt;(QP$44-QQ$44),(QP$44-QP49-150                                                                             )&lt;=0),"Birth-" &amp;QP48,""),"")
&amp;IFERROR(IF(AND((QP$44-QP49-150-Sheep!$R$355                                           )&gt;(QP$44-QQ$44),(QP$44-QP49-150-Sheep!$R$355                                            )&lt;=0),"Wean-"&amp;QP48,""),"")
&amp;IFERROR(IF(AND((QP$44-QP49-150-Sheep!$R$356                                           )&gt;(QP$44-QQ$44),(QP$44-QP49-150-Sheep!$R$356                                            )&lt;=0),"Alt1-"   &amp;QP48,""),"")
&amp;IFERROR(IF(AND((QP$44-QP49-150-Sheep!$R$357                                           )&gt;(QP$44-QQ$44),(QP$44-QP49-150-Sheep!$R$357                                            )&lt;=0),"Alt2-"   &amp;QP48,""),"")</f>
        <v/>
      </c>
      <c r="QQ50" s="267" t="str">
        <f xml:space="preserve">                    IF(AND((QQ$44                                  -Sheep!$N$253                               )&gt;(QQ$44-QR$44),(QQ$44                                  -Sheep!$N$253                                )&lt;=0),"Born","")
&amp;                   IF(AND((QQ$44-Sheep!$R$355-Sheep!$N$253                                )&gt;(QQ$44-QR$44),(QQ$44-Sheep!$R$355-Sheep!$N$253                                )&lt;=0),"WeanStd","")
&amp;                   IF(AND((QQ$44-Sheep!$R$356-Sheep!$N$253                                )&gt;(QQ$44-QR$44),(QQ$44-Sheep!$R$356-Sheep!$N$253                                )&lt;=0),"WeanAlt1","")
&amp;                   IF(AND((QQ$44-Sheep!$R$357-Sheep!$N$253                                )&gt;(QQ$44-QR$44),(QQ$44-Sheep!$R$357-Sheep!$N$253                                )&lt;=0),"WeanAlt2","")
&amp;IFERROR(IF(AND((QQ$44-QQ49                                                                                     )&gt;(QQ$44-QR$44),(QQ$44-QQ49                                                                                     )&lt;=0),"Join-"    &amp;QQ48,""),"")
&amp;IFERROR(IF(AND((QQ$44-QQ49-INDEX(Sheep!$V$362:$V$369,QQ48,1))&gt;(QQ$44-QR$44),(QQ$44-QQ49-INDEX(Sheep!$V$362:$V$369,QQ48,1))&lt;=0),"Scan-"  &amp;QQ48,""),"")
&amp;IFERROR(IF(AND((QQ$44-QQ49-150                                                                            )&gt;(QQ$44-QR$44),(QQ$44-QQ49-150                                                                             )&lt;=0),"Birth-" &amp;QQ48,""),"")
&amp;IFERROR(IF(AND((QQ$44-QQ49-150-Sheep!$R$355                                           )&gt;(QQ$44-QR$44),(QQ$44-QQ49-150-Sheep!$R$355                                            )&lt;=0),"Wean-"&amp;QQ48,""),"")
&amp;IFERROR(IF(AND((QQ$44-QQ49-150-Sheep!$R$356                                           )&gt;(QQ$44-QR$44),(QQ$44-QQ49-150-Sheep!$R$356                                            )&lt;=0),"Alt1-"   &amp;QQ48,""),"")
&amp;IFERROR(IF(AND((QQ$44-QQ49-150-Sheep!$R$357                                           )&gt;(QQ$44-QR$44),(QQ$44-QQ49-150-Sheep!$R$357                                            )&lt;=0),"Alt2-"   &amp;QQ48,""),"")</f>
        <v/>
      </c>
      <c r="QR50" s="267" t="str">
        <f xml:space="preserve">                    IF(AND((QR$44                                  -Sheep!$N$253                               )&gt;(QR$44-QS$44),(QR$44                                  -Sheep!$N$253                                )&lt;=0),"Born","")
&amp;                   IF(AND((QR$44-Sheep!$R$355-Sheep!$N$253                                )&gt;(QR$44-QS$44),(QR$44-Sheep!$R$355-Sheep!$N$253                                )&lt;=0),"WeanStd","")
&amp;                   IF(AND((QR$44-Sheep!$R$356-Sheep!$N$253                                )&gt;(QR$44-QS$44),(QR$44-Sheep!$R$356-Sheep!$N$253                                )&lt;=0),"WeanAlt1","")
&amp;                   IF(AND((QR$44-Sheep!$R$357-Sheep!$N$253                                )&gt;(QR$44-QS$44),(QR$44-Sheep!$R$357-Sheep!$N$253                                )&lt;=0),"WeanAlt2","")
&amp;IFERROR(IF(AND((QR$44-QR49                                                                                     )&gt;(QR$44-QS$44),(QR$44-QR49                                                                                     )&lt;=0),"Join-"    &amp;QR48,""),"")
&amp;IFERROR(IF(AND((QR$44-QR49-INDEX(Sheep!$V$362:$V$369,QR48,1))&gt;(QR$44-QS$44),(QR$44-QR49-INDEX(Sheep!$V$362:$V$369,QR48,1))&lt;=0),"Scan-"  &amp;QR48,""),"")
&amp;IFERROR(IF(AND((QR$44-QR49-150                                                                            )&gt;(QR$44-QS$44),(QR$44-QR49-150                                                                             )&lt;=0),"Birth-" &amp;QR48,""),"")
&amp;IFERROR(IF(AND((QR$44-QR49-150-Sheep!$R$355                                           )&gt;(QR$44-QS$44),(QR$44-QR49-150-Sheep!$R$355                                            )&lt;=0),"Wean-"&amp;QR48,""),"")
&amp;IFERROR(IF(AND((QR$44-QR49-150-Sheep!$R$356                                           )&gt;(QR$44-QS$44),(QR$44-QR49-150-Sheep!$R$356                                            )&lt;=0),"Alt1-"   &amp;QR48,""),"")
&amp;IFERROR(IF(AND((QR$44-QR49-150-Sheep!$R$357                                           )&gt;(QR$44-QS$44),(QR$44-QR49-150-Sheep!$R$357                                            )&lt;=0),"Alt2-"   &amp;QR48,""),"")</f>
        <v/>
      </c>
      <c r="QS50" s="267" t="str">
        <f xml:space="preserve">                    IF(AND((QS$44                                  -Sheep!$N$253                               )&gt;(QS$44-QT$44),(QS$44                                  -Sheep!$N$253                                )&lt;=0),"Born","")
&amp;                   IF(AND((QS$44-Sheep!$R$355-Sheep!$N$253                                )&gt;(QS$44-QT$44),(QS$44-Sheep!$R$355-Sheep!$N$253                                )&lt;=0),"WeanStd","")
&amp;                   IF(AND((QS$44-Sheep!$R$356-Sheep!$N$253                                )&gt;(QS$44-QT$44),(QS$44-Sheep!$R$356-Sheep!$N$253                                )&lt;=0),"WeanAlt1","")
&amp;                   IF(AND((QS$44-Sheep!$R$357-Sheep!$N$253                                )&gt;(QS$44-QT$44),(QS$44-Sheep!$R$357-Sheep!$N$253                                )&lt;=0),"WeanAlt2","")
&amp;IFERROR(IF(AND((QS$44-QS49                                                                                     )&gt;(QS$44-QT$44),(QS$44-QS49                                                                                     )&lt;=0),"Join-"    &amp;QS48,""),"")
&amp;IFERROR(IF(AND((QS$44-QS49-INDEX(Sheep!$V$362:$V$369,QS48,1))&gt;(QS$44-QT$44),(QS$44-QS49-INDEX(Sheep!$V$362:$V$369,QS48,1))&lt;=0),"Scan-"  &amp;QS48,""),"")
&amp;IFERROR(IF(AND((QS$44-QS49-150                                                                            )&gt;(QS$44-QT$44),(QS$44-QS49-150                                                                             )&lt;=0),"Birth-" &amp;QS48,""),"")
&amp;IFERROR(IF(AND((QS$44-QS49-150-Sheep!$R$355                                           )&gt;(QS$44-QT$44),(QS$44-QS49-150-Sheep!$R$355                                            )&lt;=0),"Wean-"&amp;QS48,""),"")
&amp;IFERROR(IF(AND((QS$44-QS49-150-Sheep!$R$356                                           )&gt;(QS$44-QT$44),(QS$44-QS49-150-Sheep!$R$356                                            )&lt;=0),"Alt1-"   &amp;QS48,""),"")
&amp;IFERROR(IF(AND((QS$44-QS49-150-Sheep!$R$357                                           )&gt;(QS$44-QT$44),(QS$44-QS49-150-Sheep!$R$357                                            )&lt;=0),"Alt2-"   &amp;QS48,""),"")</f>
        <v/>
      </c>
      <c r="QT50" s="267" t="str">
        <f xml:space="preserve">                    IF(AND((QT$44                                  -Sheep!$N$253                               )&gt;(QT$44-QU$44),(QT$44                                  -Sheep!$N$253                                )&lt;=0),"Born","")
&amp;                   IF(AND((QT$44-Sheep!$R$355-Sheep!$N$253                                )&gt;(QT$44-QU$44),(QT$44-Sheep!$R$355-Sheep!$N$253                                )&lt;=0),"WeanStd","")
&amp;                   IF(AND((QT$44-Sheep!$R$356-Sheep!$N$253                                )&gt;(QT$44-QU$44),(QT$44-Sheep!$R$356-Sheep!$N$253                                )&lt;=0),"WeanAlt1","")
&amp;                   IF(AND((QT$44-Sheep!$R$357-Sheep!$N$253                                )&gt;(QT$44-QU$44),(QT$44-Sheep!$R$357-Sheep!$N$253                                )&lt;=0),"WeanAlt2","")
&amp;IFERROR(IF(AND((QT$44-QT49                                                                                     )&gt;(QT$44-QU$44),(QT$44-QT49                                                                                     )&lt;=0),"Join-"    &amp;QT48,""),"")
&amp;IFERROR(IF(AND((QT$44-QT49-INDEX(Sheep!$V$362:$V$369,QT48,1))&gt;(QT$44-QU$44),(QT$44-QT49-INDEX(Sheep!$V$362:$V$369,QT48,1))&lt;=0),"Scan-"  &amp;QT48,""),"")
&amp;IFERROR(IF(AND((QT$44-QT49-150                                                                            )&gt;(QT$44-QU$44),(QT$44-QT49-150                                                                             )&lt;=0),"Birth-" &amp;QT48,""),"")
&amp;IFERROR(IF(AND((QT$44-QT49-150-Sheep!$R$355                                           )&gt;(QT$44-QU$44),(QT$44-QT49-150-Sheep!$R$355                                            )&lt;=0),"Wean-"&amp;QT48,""),"")
&amp;IFERROR(IF(AND((QT$44-QT49-150-Sheep!$R$356                                           )&gt;(QT$44-QU$44),(QT$44-QT49-150-Sheep!$R$356                                            )&lt;=0),"Alt1-"   &amp;QT48,""),"")
&amp;IFERROR(IF(AND((QT$44-QT49-150-Sheep!$R$357                                           )&gt;(QT$44-QU$44),(QT$44-QT49-150-Sheep!$R$357                                            )&lt;=0),"Alt2-"   &amp;QT48,""),"")</f>
        <v>Wean-8</v>
      </c>
      <c r="QU50" s="267" t="str">
        <f xml:space="preserve">                    IF(AND((QU$44                                  -Sheep!$N$253                               )&gt;(QU$44-QV$44),(QU$44                                  -Sheep!$N$253                                )&lt;=0),"Born","")
&amp;                   IF(AND((QU$44-Sheep!$R$355-Sheep!$N$253                                )&gt;(QU$44-QV$44),(QU$44-Sheep!$R$355-Sheep!$N$253                                )&lt;=0),"WeanStd","")
&amp;                   IF(AND((QU$44-Sheep!$R$356-Sheep!$N$253                                )&gt;(QU$44-QV$44),(QU$44-Sheep!$R$356-Sheep!$N$253                                )&lt;=0),"WeanAlt1","")
&amp;                   IF(AND((QU$44-Sheep!$R$357-Sheep!$N$253                                )&gt;(QU$44-QV$44),(QU$44-Sheep!$R$357-Sheep!$N$253                                )&lt;=0),"WeanAlt2","")
&amp;IFERROR(IF(AND((QU$44-QU49                                                                                     )&gt;(QU$44-QV$44),(QU$44-QU49                                                                                     )&lt;=0),"Join-"    &amp;QU48,""),"")
&amp;IFERROR(IF(AND((QU$44-QU49-INDEX(Sheep!$V$362:$V$369,QU48,1))&gt;(QU$44-QV$44),(QU$44-QU49-INDEX(Sheep!$V$362:$V$369,QU48,1))&lt;=0),"Scan-"  &amp;QU48,""),"")
&amp;IFERROR(IF(AND((QU$44-QU49-150                                                                            )&gt;(QU$44-QV$44),(QU$44-QU49-150                                                                             )&lt;=0),"Birth-" &amp;QU48,""),"")
&amp;IFERROR(IF(AND((QU$44-QU49-150-Sheep!$R$355                                           )&gt;(QU$44-QV$44),(QU$44-QU49-150-Sheep!$R$355                                            )&lt;=0),"Wean-"&amp;QU48,""),"")
&amp;IFERROR(IF(AND((QU$44-QU49-150-Sheep!$R$356                                           )&gt;(QU$44-QV$44),(QU$44-QU49-150-Sheep!$R$356                                            )&lt;=0),"Alt1-"   &amp;QU48,""),"")
&amp;IFERROR(IF(AND((QU$44-QU49-150-Sheep!$R$357                                           )&gt;(QU$44-QV$44),(QU$44-QU49-150-Sheep!$R$357                                            )&lt;=0),"Alt2-"   &amp;QU48,""),"")</f>
        <v/>
      </c>
      <c r="QV50" s="267" t="str">
        <f xml:space="preserve">                    IF(AND((QV$44                                  -Sheep!$N$253                               )&gt;(QV$44-QW$44),(QV$44                                  -Sheep!$N$253                                )&lt;=0),"Born","")
&amp;                   IF(AND((QV$44-Sheep!$R$355-Sheep!$N$253                                )&gt;(QV$44-QW$44),(QV$44-Sheep!$R$355-Sheep!$N$253                                )&lt;=0),"WeanStd","")
&amp;                   IF(AND((QV$44-Sheep!$R$356-Sheep!$N$253                                )&gt;(QV$44-QW$44),(QV$44-Sheep!$R$356-Sheep!$N$253                                )&lt;=0),"WeanAlt1","")
&amp;                   IF(AND((QV$44-Sheep!$R$357-Sheep!$N$253                                )&gt;(QV$44-QW$44),(QV$44-Sheep!$R$357-Sheep!$N$253                                )&lt;=0),"WeanAlt2","")
&amp;IFERROR(IF(AND((QV$44-QV49                                                                                     )&gt;(QV$44-QW$44),(QV$44-QV49                                                                                     )&lt;=0),"Join-"    &amp;QV48,""),"")
&amp;IFERROR(IF(AND((QV$44-QV49-INDEX(Sheep!$V$362:$V$369,QV48,1))&gt;(QV$44-QW$44),(QV$44-QV49-INDEX(Sheep!$V$362:$V$369,QV48,1))&lt;=0),"Scan-"  &amp;QV48,""),"")
&amp;IFERROR(IF(AND((QV$44-QV49-150                                                                            )&gt;(QV$44-QW$44),(QV$44-QV49-150                                                                             )&lt;=0),"Birth-" &amp;QV48,""),"")
&amp;IFERROR(IF(AND((QV$44-QV49-150-Sheep!$R$355                                           )&gt;(QV$44-QW$44),(QV$44-QV49-150-Sheep!$R$355                                            )&lt;=0),"Wean-"&amp;QV48,""),"")
&amp;IFERROR(IF(AND((QV$44-QV49-150-Sheep!$R$356                                           )&gt;(QV$44-QW$44),(QV$44-QV49-150-Sheep!$R$356                                            )&lt;=0),"Alt1-"   &amp;QV48,""),"")
&amp;IFERROR(IF(AND((QV$44-QV49-150-Sheep!$R$357                                           )&gt;(QV$44-QW$44),(QV$44-QV49-150-Sheep!$R$357                                            )&lt;=0),"Alt2-"   &amp;QV48,""),"")</f>
        <v/>
      </c>
      <c r="QW50" s="267" t="str">
        <f xml:space="preserve">                    IF(AND((QW$44                                  -Sheep!$N$253                               )&gt;(QW$44-QX$44),(QW$44                                  -Sheep!$N$253                                )&lt;=0),"Born","")
&amp;                   IF(AND((QW$44-Sheep!$R$355-Sheep!$N$253                                )&gt;(QW$44-QX$44),(QW$44-Sheep!$R$355-Sheep!$N$253                                )&lt;=0),"WeanStd","")
&amp;                   IF(AND((QW$44-Sheep!$R$356-Sheep!$N$253                                )&gt;(QW$44-QX$44),(QW$44-Sheep!$R$356-Sheep!$N$253                                )&lt;=0),"WeanAlt1","")
&amp;                   IF(AND((QW$44-Sheep!$R$357-Sheep!$N$253                                )&gt;(QW$44-QX$44),(QW$44-Sheep!$R$357-Sheep!$N$253                                )&lt;=0),"WeanAlt2","")
&amp;IFERROR(IF(AND((QW$44-QW49                                                                                     )&gt;(QW$44-QX$44),(QW$44-QW49                                                                                     )&lt;=0),"Join-"    &amp;QW48,""),"")
&amp;IFERROR(IF(AND((QW$44-QW49-INDEX(Sheep!$V$362:$V$369,QW48,1))&gt;(QW$44-QX$44),(QW$44-QW49-INDEX(Sheep!$V$362:$V$369,QW48,1))&lt;=0),"Scan-"  &amp;QW48,""),"")
&amp;IFERROR(IF(AND((QW$44-QW49-150                                                                            )&gt;(QW$44-QX$44),(QW$44-QW49-150                                                                             )&lt;=0),"Birth-" &amp;QW48,""),"")
&amp;IFERROR(IF(AND((QW$44-QW49-150-Sheep!$R$355                                           )&gt;(QW$44-QX$44),(QW$44-QW49-150-Sheep!$R$355                                            )&lt;=0),"Wean-"&amp;QW48,""),"")
&amp;IFERROR(IF(AND((QW$44-QW49-150-Sheep!$R$356                                           )&gt;(QW$44-QX$44),(QW$44-QW49-150-Sheep!$R$356                                            )&lt;=0),"Alt1-"   &amp;QW48,""),"")
&amp;IFERROR(IF(AND((QW$44-QW49-150-Sheep!$R$357                                           )&gt;(QW$44-QX$44),(QW$44-QW49-150-Sheep!$R$357                                            )&lt;=0),"Alt2-"   &amp;QW48,""),"")</f>
        <v/>
      </c>
      <c r="QX50" s="267" t="str">
        <f xml:space="preserve">                    IF(AND((QX$44                                  -Sheep!$N$253                               )&gt;(QX$44-QY$44),(QX$44                                  -Sheep!$N$253                                )&lt;=0),"Born","")
&amp;                   IF(AND((QX$44-Sheep!$R$355-Sheep!$N$253                                )&gt;(QX$44-QY$44),(QX$44-Sheep!$R$355-Sheep!$N$253                                )&lt;=0),"WeanStd","")
&amp;                   IF(AND((QX$44-Sheep!$R$356-Sheep!$N$253                                )&gt;(QX$44-QY$44),(QX$44-Sheep!$R$356-Sheep!$N$253                                )&lt;=0),"WeanAlt1","")
&amp;                   IF(AND((QX$44-Sheep!$R$357-Sheep!$N$253                                )&gt;(QX$44-QY$44),(QX$44-Sheep!$R$357-Sheep!$N$253                                )&lt;=0),"WeanAlt2","")
&amp;IFERROR(IF(AND((QX$44-QX49                                                                                     )&gt;(QX$44-QY$44),(QX$44-QX49                                                                                     )&lt;=0),"Join-"    &amp;QX48,""),"")
&amp;IFERROR(IF(AND((QX$44-QX49-INDEX(Sheep!$V$362:$V$369,QX48,1))&gt;(QX$44-QY$44),(QX$44-QX49-INDEX(Sheep!$V$362:$V$369,QX48,1))&lt;=0),"Scan-"  &amp;QX48,""),"")
&amp;IFERROR(IF(AND((QX$44-QX49-150                                                                            )&gt;(QX$44-QY$44),(QX$44-QX49-150                                                                             )&lt;=0),"Birth-" &amp;QX48,""),"")
&amp;IFERROR(IF(AND((QX$44-QX49-150-Sheep!$R$355                                           )&gt;(QX$44-QY$44),(QX$44-QX49-150-Sheep!$R$355                                            )&lt;=0),"Wean-"&amp;QX48,""),"")
&amp;IFERROR(IF(AND((QX$44-QX49-150-Sheep!$R$356                                           )&gt;(QX$44-QY$44),(QX$44-QX49-150-Sheep!$R$356                                            )&lt;=0),"Alt1-"   &amp;QX48,""),"")
&amp;IFERROR(IF(AND((QX$44-QX49-150-Sheep!$R$357                                           )&gt;(QX$44-QY$44),(QX$44-QX49-150-Sheep!$R$357                                            )&lt;=0),"Alt2-"   &amp;QX48,""),"")</f>
        <v>Alt1-8</v>
      </c>
      <c r="QY50" s="267" t="str">
        <f xml:space="preserve">                    IF(AND((QY$44                                  -Sheep!$N$253                               )&gt;(QY$44-QZ$44),(QY$44                                  -Sheep!$N$253                                )&lt;=0),"Born","")
&amp;                   IF(AND((QY$44-Sheep!$R$355-Sheep!$N$253                                )&gt;(QY$44-QZ$44),(QY$44-Sheep!$R$355-Sheep!$N$253                                )&lt;=0),"WeanStd","")
&amp;                   IF(AND((QY$44-Sheep!$R$356-Sheep!$N$253                                )&gt;(QY$44-QZ$44),(QY$44-Sheep!$R$356-Sheep!$N$253                                )&lt;=0),"WeanAlt1","")
&amp;                   IF(AND((QY$44-Sheep!$R$357-Sheep!$N$253                                )&gt;(QY$44-QZ$44),(QY$44-Sheep!$R$357-Sheep!$N$253                                )&lt;=0),"WeanAlt2","")
&amp;IFERROR(IF(AND((QY$44-QY49                                                                                     )&gt;(QY$44-QZ$44),(QY$44-QY49                                                                                     )&lt;=0),"Join-"    &amp;QY48,""),"")
&amp;IFERROR(IF(AND((QY$44-QY49-INDEX(Sheep!$V$362:$V$369,QY48,1))&gt;(QY$44-QZ$44),(QY$44-QY49-INDEX(Sheep!$V$362:$V$369,QY48,1))&lt;=0),"Scan-"  &amp;QY48,""),"")
&amp;IFERROR(IF(AND((QY$44-QY49-150                                                                            )&gt;(QY$44-QZ$44),(QY$44-QY49-150                                                                             )&lt;=0),"Birth-" &amp;QY48,""),"")
&amp;IFERROR(IF(AND((QY$44-QY49-150-Sheep!$R$355                                           )&gt;(QY$44-QZ$44),(QY$44-QY49-150-Sheep!$R$355                                            )&lt;=0),"Wean-"&amp;QY48,""),"")
&amp;IFERROR(IF(AND((QY$44-QY49-150-Sheep!$R$356                                           )&gt;(QY$44-QZ$44),(QY$44-QY49-150-Sheep!$R$356                                            )&lt;=0),"Alt1-"   &amp;QY48,""),"")
&amp;IFERROR(IF(AND((QY$44-QY49-150-Sheep!$R$357                                           )&gt;(QY$44-QZ$44),(QY$44-QY49-150-Sheep!$R$357                                            )&lt;=0),"Alt2-"   &amp;QY48,""),"")</f>
        <v/>
      </c>
      <c r="QZ50" s="267" t="str">
        <f xml:space="preserve">                    IF(AND((QZ$44                                  -Sheep!$N$253                               )&gt;(QZ$44-RA$44),(QZ$44                                  -Sheep!$N$253                                )&lt;=0),"Born","")
&amp;                   IF(AND((QZ$44-Sheep!$R$355-Sheep!$N$253                                )&gt;(QZ$44-RA$44),(QZ$44-Sheep!$R$355-Sheep!$N$253                                )&lt;=0),"WeanStd","")
&amp;                   IF(AND((QZ$44-Sheep!$R$356-Sheep!$N$253                                )&gt;(QZ$44-RA$44),(QZ$44-Sheep!$R$356-Sheep!$N$253                                )&lt;=0),"WeanAlt1","")
&amp;                   IF(AND((QZ$44-Sheep!$R$357-Sheep!$N$253                                )&gt;(QZ$44-RA$44),(QZ$44-Sheep!$R$357-Sheep!$N$253                                )&lt;=0),"WeanAlt2","")
&amp;IFERROR(IF(AND((QZ$44-QZ49                                                                                     )&gt;(QZ$44-RA$44),(QZ$44-QZ49                                                                                     )&lt;=0),"Join-"    &amp;QZ48,""),"")
&amp;IFERROR(IF(AND((QZ$44-QZ49-INDEX(Sheep!$V$362:$V$369,QZ48,1))&gt;(QZ$44-RA$44),(QZ$44-QZ49-INDEX(Sheep!$V$362:$V$369,QZ48,1))&lt;=0),"Scan-"  &amp;QZ48,""),"")
&amp;IFERROR(IF(AND((QZ$44-QZ49-150                                                                            )&gt;(QZ$44-RA$44),(QZ$44-QZ49-150                                                                             )&lt;=0),"Birth-" &amp;QZ48,""),"")
&amp;IFERROR(IF(AND((QZ$44-QZ49-150-Sheep!$R$355                                           )&gt;(QZ$44-RA$44),(QZ$44-QZ49-150-Sheep!$R$355                                            )&lt;=0),"Wean-"&amp;QZ48,""),"")
&amp;IFERROR(IF(AND((QZ$44-QZ49-150-Sheep!$R$356                                           )&gt;(QZ$44-RA$44),(QZ$44-QZ49-150-Sheep!$R$356                                            )&lt;=0),"Alt1-"   &amp;QZ48,""),"")
&amp;IFERROR(IF(AND((QZ$44-QZ49-150-Sheep!$R$357                                           )&gt;(QZ$44-RA$44),(QZ$44-QZ49-150-Sheep!$R$357                                            )&lt;=0),"Alt2-"   &amp;QZ48,""),"")</f>
        <v/>
      </c>
      <c r="RA50" s="267" t="str">
        <f xml:space="preserve">                    IF(AND((RA$44                                  -Sheep!$N$253                               )&gt;(RA$44-RB$44),(RA$44                                  -Sheep!$N$253                                )&lt;=0),"Born","")
&amp;                   IF(AND((RA$44-Sheep!$R$355-Sheep!$N$253                                )&gt;(RA$44-RB$44),(RA$44-Sheep!$R$355-Sheep!$N$253                                )&lt;=0),"WeanStd","")
&amp;                   IF(AND((RA$44-Sheep!$R$356-Sheep!$N$253                                )&gt;(RA$44-RB$44),(RA$44-Sheep!$R$356-Sheep!$N$253                                )&lt;=0),"WeanAlt1","")
&amp;                   IF(AND((RA$44-Sheep!$R$357-Sheep!$N$253                                )&gt;(RA$44-RB$44),(RA$44-Sheep!$R$357-Sheep!$N$253                                )&lt;=0),"WeanAlt2","")
&amp;IFERROR(IF(AND((RA$44-RA49                                                                                     )&gt;(RA$44-RB$44),(RA$44-RA49                                                                                     )&lt;=0),"Join-"    &amp;RA48,""),"")
&amp;IFERROR(IF(AND((RA$44-RA49-INDEX(Sheep!$V$362:$V$369,RA48,1))&gt;(RA$44-RB$44),(RA$44-RA49-INDEX(Sheep!$V$362:$V$369,RA48,1))&lt;=0),"Scan-"  &amp;RA48,""),"")
&amp;IFERROR(IF(AND((RA$44-RA49-150                                                                            )&gt;(RA$44-RB$44),(RA$44-RA49-150                                                                             )&lt;=0),"Birth-" &amp;RA48,""),"")
&amp;IFERROR(IF(AND((RA$44-RA49-150-Sheep!$R$355                                           )&gt;(RA$44-RB$44),(RA$44-RA49-150-Sheep!$R$355                                            )&lt;=0),"Wean-"&amp;RA48,""),"")
&amp;IFERROR(IF(AND((RA$44-RA49-150-Sheep!$R$356                                           )&gt;(RA$44-RB$44),(RA$44-RA49-150-Sheep!$R$356                                            )&lt;=0),"Alt1-"   &amp;RA48,""),"")
&amp;IFERROR(IF(AND((RA$44-RA49-150-Sheep!$R$357                                           )&gt;(RA$44-RB$44),(RA$44-RA49-150-Sheep!$R$357                                            )&lt;=0),"Alt2-"   &amp;RA48,""),"")</f>
        <v/>
      </c>
      <c r="RB50" s="267" t="str">
        <f xml:space="preserve">                    IF(AND((RB$44                                  -Sheep!$N$253                               )&gt;(RB$44-RC$44),(RB$44                                  -Sheep!$N$253                                )&lt;=0),"Born","")
&amp;                   IF(AND((RB$44-Sheep!$R$355-Sheep!$N$253                                )&gt;(RB$44-RC$44),(RB$44-Sheep!$R$355-Sheep!$N$253                                )&lt;=0),"WeanStd","")
&amp;                   IF(AND((RB$44-Sheep!$R$356-Sheep!$N$253                                )&gt;(RB$44-RC$44),(RB$44-Sheep!$R$356-Sheep!$N$253                                )&lt;=0),"WeanAlt1","")
&amp;                   IF(AND((RB$44-Sheep!$R$357-Sheep!$N$253                                )&gt;(RB$44-RC$44),(RB$44-Sheep!$R$357-Sheep!$N$253                                )&lt;=0),"WeanAlt2","")
&amp;IFERROR(IF(AND((RB$44-RB49                                                                                     )&gt;(RB$44-RC$44),(RB$44-RB49                                                                                     )&lt;=0),"Join-"    &amp;RB48,""),"")
&amp;IFERROR(IF(AND((RB$44-RB49-INDEX(Sheep!$V$362:$V$369,RB48,1))&gt;(RB$44-RC$44),(RB$44-RB49-INDEX(Sheep!$V$362:$V$369,RB48,1))&lt;=0),"Scan-"  &amp;RB48,""),"")
&amp;IFERROR(IF(AND((RB$44-RB49-150                                                                            )&gt;(RB$44-RC$44),(RB$44-RB49-150                                                                             )&lt;=0),"Birth-" &amp;RB48,""),"")
&amp;IFERROR(IF(AND((RB$44-RB49-150-Sheep!$R$355                                           )&gt;(RB$44-RC$44),(RB$44-RB49-150-Sheep!$R$355                                            )&lt;=0),"Wean-"&amp;RB48,""),"")
&amp;IFERROR(IF(AND((RB$44-RB49-150-Sheep!$R$356                                           )&gt;(RB$44-RC$44),(RB$44-RB49-150-Sheep!$R$356                                            )&lt;=0),"Alt1-"   &amp;RB48,""),"")
&amp;IFERROR(IF(AND((RB$44-RB49-150-Sheep!$R$357                                           )&gt;(RB$44-RC$44),(RB$44-RB49-150-Sheep!$R$357                                            )&lt;=0),"Alt2-"   &amp;RB48,""),"")</f>
        <v>Alt2-8</v>
      </c>
      <c r="RC50" s="267" t="str">
        <f xml:space="preserve">                    IF(AND((RC$44                                  -Sheep!$N$253                               )&gt;(RC$44-RD$44),(RC$44                                  -Sheep!$N$253                                )&lt;=0),"Born","")
&amp;                   IF(AND((RC$44-Sheep!$R$355-Sheep!$N$253                                )&gt;(RC$44-RD$44),(RC$44-Sheep!$R$355-Sheep!$N$253                                )&lt;=0),"WeanStd","")
&amp;                   IF(AND((RC$44-Sheep!$R$356-Sheep!$N$253                                )&gt;(RC$44-RD$44),(RC$44-Sheep!$R$356-Sheep!$N$253                                )&lt;=0),"WeanAlt1","")
&amp;                   IF(AND((RC$44-Sheep!$R$357-Sheep!$N$253                                )&gt;(RC$44-RD$44),(RC$44-Sheep!$R$357-Sheep!$N$253                                )&lt;=0),"WeanAlt2","")
&amp;IFERROR(IF(AND((RC$44-RC49                                                                                     )&gt;(RC$44-RD$44),(RC$44-RC49                                                                                     )&lt;=0),"Join-"    &amp;RC48,""),"")
&amp;IFERROR(IF(AND((RC$44-RC49-INDEX(Sheep!$V$362:$V$369,RC48,1))&gt;(RC$44-RD$44),(RC$44-RC49-INDEX(Sheep!$V$362:$V$369,RC48,1))&lt;=0),"Scan-"  &amp;RC48,""),"")
&amp;IFERROR(IF(AND((RC$44-RC49-150                                                                            )&gt;(RC$44-RD$44),(RC$44-RC49-150                                                                             )&lt;=0),"Birth-" &amp;RC48,""),"")
&amp;IFERROR(IF(AND((RC$44-RC49-150-Sheep!$R$355                                           )&gt;(RC$44-RD$44),(RC$44-RC49-150-Sheep!$R$355                                            )&lt;=0),"Wean-"&amp;RC48,""),"")
&amp;IFERROR(IF(AND((RC$44-RC49-150-Sheep!$R$356                                           )&gt;(RC$44-RD$44),(RC$44-RC49-150-Sheep!$R$356                                            )&lt;=0),"Alt1-"   &amp;RC48,""),"")
&amp;IFERROR(IF(AND((RC$44-RC49-150-Sheep!$R$357                                           )&gt;(RC$44-RD$44),(RC$44-RC49-150-Sheep!$R$357                                            )&lt;=0),"Alt2-"   &amp;RC48,""),"")</f>
        <v/>
      </c>
      <c r="RD50" s="267" t="str">
        <f xml:space="preserve">                    IF(AND((RD$44                                  -Sheep!$N$253                               )&gt;(RD$44-RE$44),(RD$44                                  -Sheep!$N$253                                )&lt;=0),"Born","")
&amp;                   IF(AND((RD$44-Sheep!$R$355-Sheep!$N$253                                )&gt;(RD$44-RE$44),(RD$44-Sheep!$R$355-Sheep!$N$253                                )&lt;=0),"WeanStd","")
&amp;                   IF(AND((RD$44-Sheep!$R$356-Sheep!$N$253                                )&gt;(RD$44-RE$44),(RD$44-Sheep!$R$356-Sheep!$N$253                                )&lt;=0),"WeanAlt1","")
&amp;                   IF(AND((RD$44-Sheep!$R$357-Sheep!$N$253                                )&gt;(RD$44-RE$44),(RD$44-Sheep!$R$357-Sheep!$N$253                                )&lt;=0),"WeanAlt2","")
&amp;IFERROR(IF(AND((RD$44-RD49                                                                                     )&gt;(RD$44-RE$44),(RD$44-RD49                                                                                     )&lt;=0),"Join-"    &amp;RD48,""),"")
&amp;IFERROR(IF(AND((RD$44-RD49-INDEX(Sheep!$V$362:$V$369,RD48,1))&gt;(RD$44-RE$44),(RD$44-RD49-INDEX(Sheep!$V$362:$V$369,RD48,1))&lt;=0),"Scan-"  &amp;RD48,""),"")
&amp;IFERROR(IF(AND((RD$44-RD49-150                                                                            )&gt;(RD$44-RE$44),(RD$44-RD49-150                                                                             )&lt;=0),"Birth-" &amp;RD48,""),"")
&amp;IFERROR(IF(AND((RD$44-RD49-150-Sheep!$R$355                                           )&gt;(RD$44-RE$44),(RD$44-RD49-150-Sheep!$R$355                                            )&lt;=0),"Wean-"&amp;RD48,""),"")
&amp;IFERROR(IF(AND((RD$44-RD49-150-Sheep!$R$356                                           )&gt;(RD$44-RE$44),(RD$44-RD49-150-Sheep!$R$356                                            )&lt;=0),"Alt1-"   &amp;RD48,""),"")
&amp;IFERROR(IF(AND((RD$44-RD49-150-Sheep!$R$357                                           )&gt;(RD$44-RE$44),(RD$44-RD49-150-Sheep!$R$357                                            )&lt;=0),"Alt2-"   &amp;RD48,""),"")</f>
        <v/>
      </c>
      <c r="RE50" s="267" t="str">
        <f xml:space="preserve">                    IF(AND((RE$44                                  -Sheep!$N$253                               )&gt;(RE$44-RF$44),(RE$44                                  -Sheep!$N$253                                )&lt;=0),"Born","")
&amp;                   IF(AND((RE$44-Sheep!$R$355-Sheep!$N$253                                )&gt;(RE$44-RF$44),(RE$44-Sheep!$R$355-Sheep!$N$253                                )&lt;=0),"WeanStd","")
&amp;                   IF(AND((RE$44-Sheep!$R$356-Sheep!$N$253                                )&gt;(RE$44-RF$44),(RE$44-Sheep!$R$356-Sheep!$N$253                                )&lt;=0),"WeanAlt1","")
&amp;                   IF(AND((RE$44-Sheep!$R$357-Sheep!$N$253                                )&gt;(RE$44-RF$44),(RE$44-Sheep!$R$357-Sheep!$N$253                                )&lt;=0),"WeanAlt2","")
&amp;IFERROR(IF(AND((RE$44-RE49                                                                                     )&gt;(RE$44-RF$44),(RE$44-RE49                                                                                     )&lt;=0),"Join-"    &amp;RE48,""),"")
&amp;IFERROR(IF(AND((RE$44-RE49-INDEX(Sheep!$V$362:$V$369,RE48,1))&gt;(RE$44-RF$44),(RE$44-RE49-INDEX(Sheep!$V$362:$V$369,RE48,1))&lt;=0),"Scan-"  &amp;RE48,""),"")
&amp;IFERROR(IF(AND((RE$44-RE49-150                                                                            )&gt;(RE$44-RF$44),(RE$44-RE49-150                                                                             )&lt;=0),"Birth-" &amp;RE48,""),"")
&amp;IFERROR(IF(AND((RE$44-RE49-150-Sheep!$R$355                                           )&gt;(RE$44-RF$44),(RE$44-RE49-150-Sheep!$R$355                                            )&lt;=0),"Wean-"&amp;RE48,""),"")
&amp;IFERROR(IF(AND((RE$44-RE49-150-Sheep!$R$356                                           )&gt;(RE$44-RF$44),(RE$44-RE49-150-Sheep!$R$356                                            )&lt;=0),"Alt1-"   &amp;RE48,""),"")
&amp;IFERROR(IF(AND((RE$44-RE49-150-Sheep!$R$357                                           )&gt;(RE$44-RF$44),(RE$44-RE49-150-Sheep!$R$357                                            )&lt;=0),"Alt2-"   &amp;RE48,""),"")</f>
        <v/>
      </c>
      <c r="RF50" s="267" t="str">
        <f xml:space="preserve">                    IF(AND((RF$44                                  -Sheep!$N$253                               )&gt;(RF$44-RG$44),(RF$44                                  -Sheep!$N$253                                )&lt;=0),"Born","")
&amp;                   IF(AND((RF$44-Sheep!$R$355-Sheep!$N$253                                )&gt;(RF$44-RG$44),(RF$44-Sheep!$R$355-Sheep!$N$253                                )&lt;=0),"WeanStd","")
&amp;                   IF(AND((RF$44-Sheep!$R$356-Sheep!$N$253                                )&gt;(RF$44-RG$44),(RF$44-Sheep!$R$356-Sheep!$N$253                                )&lt;=0),"WeanAlt1","")
&amp;                   IF(AND((RF$44-Sheep!$R$357-Sheep!$N$253                                )&gt;(RF$44-RG$44),(RF$44-Sheep!$R$357-Sheep!$N$253                                )&lt;=0),"WeanAlt2","")
&amp;IFERROR(IF(AND((RF$44-RF49                                                                                     )&gt;(RF$44-RG$44),(RF$44-RF49                                                                                     )&lt;=0),"Join-"    &amp;RF48,""),"")
&amp;IFERROR(IF(AND((RF$44-RF49-INDEX(Sheep!$V$362:$V$369,RF48,1))&gt;(RF$44-RG$44),(RF$44-RF49-INDEX(Sheep!$V$362:$V$369,RF48,1))&lt;=0),"Scan-"  &amp;RF48,""),"")
&amp;IFERROR(IF(AND((RF$44-RF49-150                                                                            )&gt;(RF$44-RG$44),(RF$44-RF49-150                                                                             )&lt;=0),"Birth-" &amp;RF48,""),"")
&amp;IFERROR(IF(AND((RF$44-RF49-150-Sheep!$R$355                                           )&gt;(RF$44-RG$44),(RF$44-RF49-150-Sheep!$R$355                                            )&lt;=0),"Wean-"&amp;RF48,""),"")
&amp;IFERROR(IF(AND((RF$44-RF49-150-Sheep!$R$356                                           )&gt;(RF$44-RG$44),(RF$44-RF49-150-Sheep!$R$356                                            )&lt;=0),"Alt1-"   &amp;RF48,""),"")
&amp;IFERROR(IF(AND((RF$44-RF49-150-Sheep!$R$357                                           )&gt;(RF$44-RG$44),(RF$44-RF49-150-Sheep!$R$357                                            )&lt;=0),"Alt2-"   &amp;RF48,""),"")</f>
        <v/>
      </c>
      <c r="RG50" s="267" t="str">
        <f xml:space="preserve">                    IF(AND((RG$44                                  -Sheep!$N$253                               )&gt;(RG$44-RH$44),(RG$44                                  -Sheep!$N$253                                )&lt;=0),"Born","")
&amp;                   IF(AND((RG$44-Sheep!$R$355-Sheep!$N$253                                )&gt;(RG$44-RH$44),(RG$44-Sheep!$R$355-Sheep!$N$253                                )&lt;=0),"WeanStd","")
&amp;                   IF(AND((RG$44-Sheep!$R$356-Sheep!$N$253                                )&gt;(RG$44-RH$44),(RG$44-Sheep!$R$356-Sheep!$N$253                                )&lt;=0),"WeanAlt1","")
&amp;                   IF(AND((RG$44-Sheep!$R$357-Sheep!$N$253                                )&gt;(RG$44-RH$44),(RG$44-Sheep!$R$357-Sheep!$N$253                                )&lt;=0),"WeanAlt2","")
&amp;IFERROR(IF(AND((RG$44-RG49                                                                                     )&gt;(RG$44-RH$44),(RG$44-RG49                                                                                     )&lt;=0),"Join-"    &amp;RG48,""),"")
&amp;IFERROR(IF(AND((RG$44-RG49-INDEX(Sheep!$V$362:$V$369,RG48,1))&gt;(RG$44-RH$44),(RG$44-RG49-INDEX(Sheep!$V$362:$V$369,RG48,1))&lt;=0),"Scan-"  &amp;RG48,""),"")
&amp;IFERROR(IF(AND((RG$44-RG49-150                                                                            )&gt;(RG$44-RH$44),(RG$44-RG49-150                                                                             )&lt;=0),"Birth-" &amp;RG48,""),"")
&amp;IFERROR(IF(AND((RG$44-RG49-150-Sheep!$R$355                                           )&gt;(RG$44-RH$44),(RG$44-RG49-150-Sheep!$R$355                                            )&lt;=0),"Wean-"&amp;RG48,""),"")
&amp;IFERROR(IF(AND((RG$44-RG49-150-Sheep!$R$356                                           )&gt;(RG$44-RH$44),(RG$44-RG49-150-Sheep!$R$356                                            )&lt;=0),"Alt1-"   &amp;RG48,""),"")
&amp;IFERROR(IF(AND((RG$44-RG49-150-Sheep!$R$357                                           )&gt;(RG$44-RH$44),(RG$44-RG49-150-Sheep!$R$357                                            )&lt;=0),"Alt2-"   &amp;RG48,""),"")</f>
        <v/>
      </c>
      <c r="RH50" s="267" t="str">
        <f xml:space="preserve">                    IF(AND((RH$44                                  -Sheep!$N$253                               )&gt;(RH$44-RI$44),(RH$44                                  -Sheep!$N$253                                )&lt;=0),"Born","")
&amp;                   IF(AND((RH$44-Sheep!$R$355-Sheep!$N$253                                )&gt;(RH$44-RI$44),(RH$44-Sheep!$R$355-Sheep!$N$253                                )&lt;=0),"WeanStd","")
&amp;                   IF(AND((RH$44-Sheep!$R$356-Sheep!$N$253                                )&gt;(RH$44-RI$44),(RH$44-Sheep!$R$356-Sheep!$N$253                                )&lt;=0),"WeanAlt1","")
&amp;                   IF(AND((RH$44-Sheep!$R$357-Sheep!$N$253                                )&gt;(RH$44-RI$44),(RH$44-Sheep!$R$357-Sheep!$N$253                                )&lt;=0),"WeanAlt2","")
&amp;IFERROR(IF(AND((RH$44-RH49                                                                                     )&gt;(RH$44-RI$44),(RH$44-RH49                                                                                     )&lt;=0),"Join-"    &amp;RH48,""),"")
&amp;IFERROR(IF(AND((RH$44-RH49-INDEX(Sheep!$V$362:$V$369,RH48,1))&gt;(RH$44-RI$44),(RH$44-RH49-INDEX(Sheep!$V$362:$V$369,RH48,1))&lt;=0),"Scan-"  &amp;RH48,""),"")
&amp;IFERROR(IF(AND((RH$44-RH49-150                                                                            )&gt;(RH$44-RI$44),(RH$44-RH49-150                                                                             )&lt;=0),"Birth-" &amp;RH48,""),"")
&amp;IFERROR(IF(AND((RH$44-RH49-150-Sheep!$R$355                                           )&gt;(RH$44-RI$44),(RH$44-RH49-150-Sheep!$R$355                                            )&lt;=0),"Wean-"&amp;RH48,""),"")
&amp;IFERROR(IF(AND((RH$44-RH49-150-Sheep!$R$356                                           )&gt;(RH$44-RI$44),(RH$44-RH49-150-Sheep!$R$356                                            )&lt;=0),"Alt1-"   &amp;RH48,""),"")
&amp;IFERROR(IF(AND((RH$44-RH49-150-Sheep!$R$357                                           )&gt;(RH$44-RI$44),(RH$44-RH49-150-Sheep!$R$357                                            )&lt;=0),"Alt2-"   &amp;RH48,""),"")</f>
        <v/>
      </c>
      <c r="RI50" s="267" t="str">
        <f xml:space="preserve">                    IF(AND((RI$44                                  -Sheep!$N$253                               )&gt;(RI$44-RJ$44),(RI$44                                  -Sheep!$N$253                                )&lt;=0),"Born","")
&amp;                   IF(AND((RI$44-Sheep!$R$355-Sheep!$N$253                                )&gt;(RI$44-RJ$44),(RI$44-Sheep!$R$355-Sheep!$N$253                                )&lt;=0),"WeanStd","")
&amp;                   IF(AND((RI$44-Sheep!$R$356-Sheep!$N$253                                )&gt;(RI$44-RJ$44),(RI$44-Sheep!$R$356-Sheep!$N$253                                )&lt;=0),"WeanAlt1","")
&amp;                   IF(AND((RI$44-Sheep!$R$357-Sheep!$N$253                                )&gt;(RI$44-RJ$44),(RI$44-Sheep!$R$357-Sheep!$N$253                                )&lt;=0),"WeanAlt2","")
&amp;IFERROR(IF(AND((RI$44-RI49                                                                                     )&gt;(RI$44-RJ$44),(RI$44-RI49                                                                                     )&lt;=0),"Join-"    &amp;RI48,""),"")
&amp;IFERROR(IF(AND((RI$44-RI49-INDEX(Sheep!$V$362:$V$369,RI48,1))&gt;(RI$44-RJ$44),(RI$44-RI49-INDEX(Sheep!$V$362:$V$369,RI48,1))&lt;=0),"Scan-"  &amp;RI48,""),"")
&amp;IFERROR(IF(AND((RI$44-RI49-150                                                                            )&gt;(RI$44-RJ$44),(RI$44-RI49-150                                                                             )&lt;=0),"Birth-" &amp;RI48,""),"")
&amp;IFERROR(IF(AND((RI$44-RI49-150-Sheep!$R$355                                           )&gt;(RI$44-RJ$44),(RI$44-RI49-150-Sheep!$R$355                                            )&lt;=0),"Wean-"&amp;RI48,""),"")
&amp;IFERROR(IF(AND((RI$44-RI49-150-Sheep!$R$356                                           )&gt;(RI$44-RJ$44),(RI$44-RI49-150-Sheep!$R$356                                            )&lt;=0),"Alt1-"   &amp;RI48,""),"")
&amp;IFERROR(IF(AND((RI$44-RI49-150-Sheep!$R$357                                           )&gt;(RI$44-RJ$44),(RI$44-RI49-150-Sheep!$R$357                                            )&lt;=0),"Alt2-"   &amp;RI48,""),"")</f>
        <v/>
      </c>
      <c r="RJ50" s="267" t="str">
        <f xml:space="preserve">                    IF(AND((RJ$44                                  -Sheep!$N$253                               )&gt;(RJ$44-RK$44),(RJ$44                                  -Sheep!$N$253                                )&lt;=0),"Born","")
&amp;                   IF(AND((RJ$44-Sheep!$R$355-Sheep!$N$253                                )&gt;(RJ$44-RK$44),(RJ$44-Sheep!$R$355-Sheep!$N$253                                )&lt;=0),"WeanStd","")
&amp;                   IF(AND((RJ$44-Sheep!$R$356-Sheep!$N$253                                )&gt;(RJ$44-RK$44),(RJ$44-Sheep!$R$356-Sheep!$N$253                                )&lt;=0),"WeanAlt1","")
&amp;                   IF(AND((RJ$44-Sheep!$R$357-Sheep!$N$253                                )&gt;(RJ$44-RK$44),(RJ$44-Sheep!$R$357-Sheep!$N$253                                )&lt;=0),"WeanAlt2","")
&amp;IFERROR(IF(AND((RJ$44-RJ49                                                                                     )&gt;(RJ$44-RK$44),(RJ$44-RJ49                                                                                     )&lt;=0),"Join-"    &amp;RJ48,""),"")
&amp;IFERROR(IF(AND((RJ$44-RJ49-INDEX(Sheep!$V$362:$V$369,RJ48,1))&gt;(RJ$44-RK$44),(RJ$44-RJ49-INDEX(Sheep!$V$362:$V$369,RJ48,1))&lt;=0),"Scan-"  &amp;RJ48,""),"")
&amp;IFERROR(IF(AND((RJ$44-RJ49-150                                                                            )&gt;(RJ$44-RK$44),(RJ$44-RJ49-150                                                                             )&lt;=0),"Birth-" &amp;RJ48,""),"")
&amp;IFERROR(IF(AND((RJ$44-RJ49-150-Sheep!$R$355                                           )&gt;(RJ$44-RK$44),(RJ$44-RJ49-150-Sheep!$R$355                                            )&lt;=0),"Wean-"&amp;RJ48,""),"")
&amp;IFERROR(IF(AND((RJ$44-RJ49-150-Sheep!$R$356                                           )&gt;(RJ$44-RK$44),(RJ$44-RJ49-150-Sheep!$R$356                                            )&lt;=0),"Alt1-"   &amp;RJ48,""),"")
&amp;IFERROR(IF(AND((RJ$44-RJ49-150-Sheep!$R$357                                           )&gt;(RJ$44-RK$44),(RJ$44-RJ49-150-Sheep!$R$357                                            )&lt;=0),"Alt2-"   &amp;RJ48,""),"")</f>
        <v/>
      </c>
      <c r="RK50" s="267" t="str">
        <f xml:space="preserve">                    IF(AND((RK$44                                  -Sheep!$N$253                               )&gt;(RK$44-RL$44),(RK$44                                  -Sheep!$N$253                                )&lt;=0),"Born","")
&amp;                   IF(AND((RK$44-Sheep!$R$355-Sheep!$N$253                                )&gt;(RK$44-RL$44),(RK$44-Sheep!$R$355-Sheep!$N$253                                )&lt;=0),"WeanStd","")
&amp;                   IF(AND((RK$44-Sheep!$R$356-Sheep!$N$253                                )&gt;(RK$44-RL$44),(RK$44-Sheep!$R$356-Sheep!$N$253                                )&lt;=0),"WeanAlt1","")
&amp;                   IF(AND((RK$44-Sheep!$R$357-Sheep!$N$253                                )&gt;(RK$44-RL$44),(RK$44-Sheep!$R$357-Sheep!$N$253                                )&lt;=0),"WeanAlt2","")
&amp;IFERROR(IF(AND((RK$44-RK49                                                                                     )&gt;(RK$44-RL$44),(RK$44-RK49                                                                                     )&lt;=0),"Join-"    &amp;RK48,""),"")
&amp;IFERROR(IF(AND((RK$44-RK49-INDEX(Sheep!$V$362:$V$369,RK48,1))&gt;(RK$44-RL$44),(RK$44-RK49-INDEX(Sheep!$V$362:$V$369,RK48,1))&lt;=0),"Scan-"  &amp;RK48,""),"")
&amp;IFERROR(IF(AND((RK$44-RK49-150                                                                            )&gt;(RK$44-RL$44),(RK$44-RK49-150                                                                             )&lt;=0),"Birth-" &amp;RK48,""),"")
&amp;IFERROR(IF(AND((RK$44-RK49-150-Sheep!$R$355                                           )&gt;(RK$44-RL$44),(RK$44-RK49-150-Sheep!$R$355                                            )&lt;=0),"Wean-"&amp;RK48,""),"")
&amp;IFERROR(IF(AND((RK$44-RK49-150-Sheep!$R$356                                           )&gt;(RK$44-RL$44),(RK$44-RK49-150-Sheep!$R$356                                            )&lt;=0),"Alt1-"   &amp;RK48,""),"")
&amp;IFERROR(IF(AND((RK$44-RK49-150-Sheep!$R$357                                           )&gt;(RK$44-RL$44),(RK$44-RK49-150-Sheep!$R$357                                            )&lt;=0),"Alt2-"   &amp;RK48,""),"")</f>
        <v/>
      </c>
      <c r="RL50" s="267" t="str">
        <f xml:space="preserve">                    IF(AND((RL$44                                  -Sheep!$N$253                               )&gt;(RL$44-RM$44),(RL$44                                  -Sheep!$N$253                                )&lt;=0),"Born","")
&amp;                   IF(AND((RL$44-Sheep!$R$355-Sheep!$N$253                                )&gt;(RL$44-RM$44),(RL$44-Sheep!$R$355-Sheep!$N$253                                )&lt;=0),"WeanStd","")
&amp;                   IF(AND((RL$44-Sheep!$R$356-Sheep!$N$253                                )&gt;(RL$44-RM$44),(RL$44-Sheep!$R$356-Sheep!$N$253                                )&lt;=0),"WeanAlt1","")
&amp;                   IF(AND((RL$44-Sheep!$R$357-Sheep!$N$253                                )&gt;(RL$44-RM$44),(RL$44-Sheep!$R$357-Sheep!$N$253                                )&lt;=0),"WeanAlt2","")
&amp;IFERROR(IF(AND((RL$44-RL49                                                                                     )&gt;(RL$44-RM$44),(RL$44-RL49                                                                                     )&lt;=0),"Join-"    &amp;RL48,""),"")
&amp;IFERROR(IF(AND((RL$44-RL49-INDEX(Sheep!$V$362:$V$369,RL48,1))&gt;(RL$44-RM$44),(RL$44-RL49-INDEX(Sheep!$V$362:$V$369,RL48,1))&lt;=0),"Scan-"  &amp;RL48,""),"")
&amp;IFERROR(IF(AND((RL$44-RL49-150                                                                            )&gt;(RL$44-RM$44),(RL$44-RL49-150                                                                             )&lt;=0),"Birth-" &amp;RL48,""),"")
&amp;IFERROR(IF(AND((RL$44-RL49-150-Sheep!$R$355                                           )&gt;(RL$44-RM$44),(RL$44-RL49-150-Sheep!$R$355                                            )&lt;=0),"Wean-"&amp;RL48,""),"")
&amp;IFERROR(IF(AND((RL$44-RL49-150-Sheep!$R$356                                           )&gt;(RL$44-RM$44),(RL$44-RL49-150-Sheep!$R$356                                            )&lt;=0),"Alt1-"   &amp;RL48,""),"")
&amp;IFERROR(IF(AND((RL$44-RL49-150-Sheep!$R$357                                           )&gt;(RL$44-RM$44),(RL$44-RL49-150-Sheep!$R$357                                            )&lt;=0),"Alt2-"   &amp;RL48,""),"")</f>
        <v/>
      </c>
      <c r="RM50" s="267" t="str">
        <f xml:space="preserve">                    IF(AND((RM$44                                  -Sheep!$N$253                               )&gt;(RM$44-RN$44),(RM$44                                  -Sheep!$N$253                                )&lt;=0),"Born","")
&amp;                   IF(AND((RM$44-Sheep!$R$355-Sheep!$N$253                                )&gt;(RM$44-RN$44),(RM$44-Sheep!$R$355-Sheep!$N$253                                )&lt;=0),"WeanStd","")
&amp;                   IF(AND((RM$44-Sheep!$R$356-Sheep!$N$253                                )&gt;(RM$44-RN$44),(RM$44-Sheep!$R$356-Sheep!$N$253                                )&lt;=0),"WeanAlt1","")
&amp;                   IF(AND((RM$44-Sheep!$R$357-Sheep!$N$253                                )&gt;(RM$44-RN$44),(RM$44-Sheep!$R$357-Sheep!$N$253                                )&lt;=0),"WeanAlt2","")
&amp;IFERROR(IF(AND((RM$44-RM49                                                                                     )&gt;(RM$44-RN$44),(RM$44-RM49                                                                                     )&lt;=0),"Join-"    &amp;RM48,""),"")
&amp;IFERROR(IF(AND((RM$44-RM49-INDEX(Sheep!$V$362:$V$369,RM48,1))&gt;(RM$44-RN$44),(RM$44-RM49-INDEX(Sheep!$V$362:$V$369,RM48,1))&lt;=0),"Scan-"  &amp;RM48,""),"")
&amp;IFERROR(IF(AND((RM$44-RM49-150                                                                            )&gt;(RM$44-RN$44),(RM$44-RM49-150                                                                             )&lt;=0),"Birth-" &amp;RM48,""),"")
&amp;IFERROR(IF(AND((RM$44-RM49-150-Sheep!$R$355                                           )&gt;(RM$44-RN$44),(RM$44-RM49-150-Sheep!$R$355                                            )&lt;=0),"Wean-"&amp;RM48,""),"")
&amp;IFERROR(IF(AND((RM$44-RM49-150-Sheep!$R$356                                           )&gt;(RM$44-RN$44),(RM$44-RM49-150-Sheep!$R$356                                            )&lt;=0),"Alt1-"   &amp;RM48,""),"")
&amp;IFERROR(IF(AND((RM$44-RM49-150-Sheep!$R$357                                           )&gt;(RM$44-RN$44),(RM$44-RM49-150-Sheep!$R$357                                            )&lt;=0),"Alt2-"   &amp;RM48,""),"")</f>
        <v/>
      </c>
      <c r="RN50" s="267" t="str">
        <f xml:space="preserve">                    IF(AND((RN$44                                  -Sheep!$N$253                               )&gt;(RN$44-RO$44),(RN$44                                  -Sheep!$N$253                                )&lt;=0),"Born","")
&amp;                   IF(AND((RN$44-Sheep!$R$355-Sheep!$N$253                                )&gt;(RN$44-RO$44),(RN$44-Sheep!$R$355-Sheep!$N$253                                )&lt;=0),"WeanStd","")
&amp;                   IF(AND((RN$44-Sheep!$R$356-Sheep!$N$253                                )&gt;(RN$44-RO$44),(RN$44-Sheep!$R$356-Sheep!$N$253                                )&lt;=0),"WeanAlt1","")
&amp;                   IF(AND((RN$44-Sheep!$R$357-Sheep!$N$253                                )&gt;(RN$44-RO$44),(RN$44-Sheep!$R$357-Sheep!$N$253                                )&lt;=0),"WeanAlt2","")
&amp;IFERROR(IF(AND((RN$44-RN49                                                                                     )&gt;(RN$44-RO$44),(RN$44-RN49                                                                                     )&lt;=0),"Join-"    &amp;RN48,""),"")
&amp;IFERROR(IF(AND((RN$44-RN49-INDEX(Sheep!$V$362:$V$369,RN48,1))&gt;(RN$44-RO$44),(RN$44-RN49-INDEX(Sheep!$V$362:$V$369,RN48,1))&lt;=0),"Scan-"  &amp;RN48,""),"")
&amp;IFERROR(IF(AND((RN$44-RN49-150                                                                            )&gt;(RN$44-RO$44),(RN$44-RN49-150                                                                             )&lt;=0),"Birth-" &amp;RN48,""),"")
&amp;IFERROR(IF(AND((RN$44-RN49-150-Sheep!$R$355                                           )&gt;(RN$44-RO$44),(RN$44-RN49-150-Sheep!$R$355                                            )&lt;=0),"Wean-"&amp;RN48,""),"")
&amp;IFERROR(IF(AND((RN$44-RN49-150-Sheep!$R$356                                           )&gt;(RN$44-RO$44),(RN$44-RN49-150-Sheep!$R$356                                            )&lt;=0),"Alt1-"   &amp;RN48,""),"")
&amp;IFERROR(IF(AND((RN$44-RN49-150-Sheep!$R$357                                           )&gt;(RN$44-RO$44),(RN$44-RN49-150-Sheep!$R$357                                            )&lt;=0),"Alt2-"   &amp;RN48,""),"")</f>
        <v/>
      </c>
      <c r="RO50" s="267" t="str">
        <f xml:space="preserve">                    IF(AND((RO$44                                  -Sheep!$N$253                               )&gt;(RO$44-RP$44),(RO$44                                  -Sheep!$N$253                                )&lt;=0),"Born","")
&amp;                   IF(AND((RO$44-Sheep!$R$355-Sheep!$N$253                                )&gt;(RO$44-RP$44),(RO$44-Sheep!$R$355-Sheep!$N$253                                )&lt;=0),"WeanStd","")
&amp;                   IF(AND((RO$44-Sheep!$R$356-Sheep!$N$253                                )&gt;(RO$44-RP$44),(RO$44-Sheep!$R$356-Sheep!$N$253                                )&lt;=0),"WeanAlt1","")
&amp;                   IF(AND((RO$44-Sheep!$R$357-Sheep!$N$253                                )&gt;(RO$44-RP$44),(RO$44-Sheep!$R$357-Sheep!$N$253                                )&lt;=0),"WeanAlt2","")
&amp;IFERROR(IF(AND((RO$44-RO49                                                                                     )&gt;(RO$44-RP$44),(RO$44-RO49                                                                                     )&lt;=0),"Join-"    &amp;RO48,""),"")
&amp;IFERROR(IF(AND((RO$44-RO49-INDEX(Sheep!$V$362:$V$369,RO48,1))&gt;(RO$44-RP$44),(RO$44-RO49-INDEX(Sheep!$V$362:$V$369,RO48,1))&lt;=0),"Scan-"  &amp;RO48,""),"")
&amp;IFERROR(IF(AND((RO$44-RO49-150                                                                            )&gt;(RO$44-RP$44),(RO$44-RO49-150                                                                             )&lt;=0),"Birth-" &amp;RO48,""),"")
&amp;IFERROR(IF(AND((RO$44-RO49-150-Sheep!$R$355                                           )&gt;(RO$44-RP$44),(RO$44-RO49-150-Sheep!$R$355                                            )&lt;=0),"Wean-"&amp;RO48,""),"")
&amp;IFERROR(IF(AND((RO$44-RO49-150-Sheep!$R$356                                           )&gt;(RO$44-RP$44),(RO$44-RO49-150-Sheep!$R$356                                            )&lt;=0),"Alt1-"   &amp;RO48,""),"")
&amp;IFERROR(IF(AND((RO$44-RO49-150-Sheep!$R$357                                           )&gt;(RO$44-RP$44),(RO$44-RO49-150-Sheep!$R$357                                            )&lt;=0),"Alt2-"   &amp;RO48,""),"")</f>
        <v/>
      </c>
      <c r="RP50" s="267" t="str">
        <f xml:space="preserve">                    IF(AND((RP$44                                  -Sheep!$N$253                               )&gt;(RP$44-RQ$44),(RP$44                                  -Sheep!$N$253                                )&lt;=0),"Born","")
&amp;                   IF(AND((RP$44-Sheep!$R$355-Sheep!$N$253                                )&gt;(RP$44-RQ$44),(RP$44-Sheep!$R$355-Sheep!$N$253                                )&lt;=0),"WeanStd","")
&amp;                   IF(AND((RP$44-Sheep!$R$356-Sheep!$N$253                                )&gt;(RP$44-RQ$44),(RP$44-Sheep!$R$356-Sheep!$N$253                                )&lt;=0),"WeanAlt1","")
&amp;                   IF(AND((RP$44-Sheep!$R$357-Sheep!$N$253                                )&gt;(RP$44-RQ$44),(RP$44-Sheep!$R$357-Sheep!$N$253                                )&lt;=0),"WeanAlt2","")
&amp;IFERROR(IF(AND((RP$44-RP49                                                                                     )&gt;(RP$44-RQ$44),(RP$44-RP49                                                                                     )&lt;=0),"Join-"    &amp;RP48,""),"")
&amp;IFERROR(IF(AND((RP$44-RP49-INDEX(Sheep!$V$362:$V$369,RP48,1))&gt;(RP$44-RQ$44),(RP$44-RP49-INDEX(Sheep!$V$362:$V$369,RP48,1))&lt;=0),"Scan-"  &amp;RP48,""),"")
&amp;IFERROR(IF(AND((RP$44-RP49-150                                                                            )&gt;(RP$44-RQ$44),(RP$44-RP49-150                                                                             )&lt;=0),"Birth-" &amp;RP48,""),"")
&amp;IFERROR(IF(AND((RP$44-RP49-150-Sheep!$R$355                                           )&gt;(RP$44-RQ$44),(RP$44-RP49-150-Sheep!$R$355                                            )&lt;=0),"Wean-"&amp;RP48,""),"")
&amp;IFERROR(IF(AND((RP$44-RP49-150-Sheep!$R$356                                           )&gt;(RP$44-RQ$44),(RP$44-RP49-150-Sheep!$R$356                                            )&lt;=0),"Alt1-"   &amp;RP48,""),"")
&amp;IFERROR(IF(AND((RP$44-RP49-150-Sheep!$R$357                                           )&gt;(RP$44-RQ$44),(RP$44-RP49-150-Sheep!$R$357                                            )&lt;=0),"Alt2-"   &amp;RP48,""),"")</f>
        <v/>
      </c>
      <c r="RQ50" s="267" t="str">
        <f xml:space="preserve">                    IF(AND((RQ$44                                  -Sheep!$N$253                               )&gt;(RQ$44-RR$44),(RQ$44                                  -Sheep!$N$253                                )&lt;=0),"Born","")
&amp;                   IF(AND((RQ$44-Sheep!$R$355-Sheep!$N$253                                )&gt;(RQ$44-RR$44),(RQ$44-Sheep!$R$355-Sheep!$N$253                                )&lt;=0),"WeanStd","")
&amp;                   IF(AND((RQ$44-Sheep!$R$356-Sheep!$N$253                                )&gt;(RQ$44-RR$44),(RQ$44-Sheep!$R$356-Sheep!$N$253                                )&lt;=0),"WeanAlt1","")
&amp;                   IF(AND((RQ$44-Sheep!$R$357-Sheep!$N$253                                )&gt;(RQ$44-RR$44),(RQ$44-Sheep!$R$357-Sheep!$N$253                                )&lt;=0),"WeanAlt2","")
&amp;IFERROR(IF(AND((RQ$44-RQ49                                                                                     )&gt;(RQ$44-RR$44),(RQ$44-RQ49                                                                                     )&lt;=0),"Join-"    &amp;RQ48,""),"")
&amp;IFERROR(IF(AND((RQ$44-RQ49-INDEX(Sheep!$V$362:$V$369,RQ48,1))&gt;(RQ$44-RR$44),(RQ$44-RQ49-INDEX(Sheep!$V$362:$V$369,RQ48,1))&lt;=0),"Scan-"  &amp;RQ48,""),"")
&amp;IFERROR(IF(AND((RQ$44-RQ49-150                                                                            )&gt;(RQ$44-RR$44),(RQ$44-RQ49-150                                                                             )&lt;=0),"Birth-" &amp;RQ48,""),"")
&amp;IFERROR(IF(AND((RQ$44-RQ49-150-Sheep!$R$355                                           )&gt;(RQ$44-RR$44),(RQ$44-RQ49-150-Sheep!$R$355                                            )&lt;=0),"Wean-"&amp;RQ48,""),"")
&amp;IFERROR(IF(AND((RQ$44-RQ49-150-Sheep!$R$356                                           )&gt;(RQ$44-RR$44),(RQ$44-RQ49-150-Sheep!$R$356                                            )&lt;=0),"Alt1-"   &amp;RQ48,""),"")
&amp;IFERROR(IF(AND((RQ$44-RQ49-150-Sheep!$R$357                                           )&gt;(RQ$44-RR$44),(RQ$44-RQ49-150-Sheep!$R$357                                            )&lt;=0),"Alt2-"   &amp;RQ48,""),"")</f>
        <v/>
      </c>
      <c r="RR50" s="267" t="str">
        <f xml:space="preserve">                    IF(AND((RR$44                                  -Sheep!$N$253                               )&gt;(RR$44-RS$44),(RR$44                                  -Sheep!$N$253                                )&lt;=0),"Born","")
&amp;                   IF(AND((RR$44-Sheep!$R$355-Sheep!$N$253                                )&gt;(RR$44-RS$44),(RR$44-Sheep!$R$355-Sheep!$N$253                                )&lt;=0),"WeanStd","")
&amp;                   IF(AND((RR$44-Sheep!$R$356-Sheep!$N$253                                )&gt;(RR$44-RS$44),(RR$44-Sheep!$R$356-Sheep!$N$253                                )&lt;=0),"WeanAlt1","")
&amp;                   IF(AND((RR$44-Sheep!$R$357-Sheep!$N$253                                )&gt;(RR$44-RS$44),(RR$44-Sheep!$R$357-Sheep!$N$253                                )&lt;=0),"WeanAlt2","")
&amp;IFERROR(IF(AND((RR$44-RR49                                                                                     )&gt;(RR$44-RS$44),(RR$44-RR49                                                                                     )&lt;=0),"Join-"    &amp;RR48,""),"")
&amp;IFERROR(IF(AND((RR$44-RR49-INDEX(Sheep!$V$362:$V$369,RR48,1))&gt;(RR$44-RS$44),(RR$44-RR49-INDEX(Sheep!$V$362:$V$369,RR48,1))&lt;=0),"Scan-"  &amp;RR48,""),"")
&amp;IFERROR(IF(AND((RR$44-RR49-150                                                                            )&gt;(RR$44-RS$44),(RR$44-RR49-150                                                                             )&lt;=0),"Birth-" &amp;RR48,""),"")
&amp;IFERROR(IF(AND((RR$44-RR49-150-Sheep!$R$355                                           )&gt;(RR$44-RS$44),(RR$44-RR49-150-Sheep!$R$355                                            )&lt;=0),"Wean-"&amp;RR48,""),"")
&amp;IFERROR(IF(AND((RR$44-RR49-150-Sheep!$R$356                                           )&gt;(RR$44-RS$44),(RR$44-RR49-150-Sheep!$R$356                                            )&lt;=0),"Alt1-"   &amp;RR48,""),"")
&amp;IFERROR(IF(AND((RR$44-RR49-150-Sheep!$R$357                                           )&gt;(RR$44-RS$44),(RR$44-RR49-150-Sheep!$R$357                                            )&lt;=0),"Alt2-"   &amp;RR48,""),"")</f>
        <v/>
      </c>
      <c r="RS50" s="267" t="str">
        <f xml:space="preserve">                    IF(AND((RS$44                                  -Sheep!$N$253                               )&gt;(RS$44-RT$44),(RS$44                                  -Sheep!$N$253                                )&lt;=0),"Born","")
&amp;                   IF(AND((RS$44-Sheep!$R$355-Sheep!$N$253                                )&gt;(RS$44-RT$44),(RS$44-Sheep!$R$355-Sheep!$N$253                                )&lt;=0),"WeanStd","")
&amp;                   IF(AND((RS$44-Sheep!$R$356-Sheep!$N$253                                )&gt;(RS$44-RT$44),(RS$44-Sheep!$R$356-Sheep!$N$253                                )&lt;=0),"WeanAlt1","")
&amp;                   IF(AND((RS$44-Sheep!$R$357-Sheep!$N$253                                )&gt;(RS$44-RT$44),(RS$44-Sheep!$R$357-Sheep!$N$253                                )&lt;=0),"WeanAlt2","")
&amp;IFERROR(IF(AND((RS$44-RS49                                                                                     )&gt;(RS$44-RT$44),(RS$44-RS49                                                                                     )&lt;=0),"Join-"    &amp;RS48,""),"")
&amp;IFERROR(IF(AND((RS$44-RS49-INDEX(Sheep!$V$362:$V$369,RS48,1))&gt;(RS$44-RT$44),(RS$44-RS49-INDEX(Sheep!$V$362:$V$369,RS48,1))&lt;=0),"Scan-"  &amp;RS48,""),"")
&amp;IFERROR(IF(AND((RS$44-RS49-150                                                                            )&gt;(RS$44-RT$44),(RS$44-RS49-150                                                                             )&lt;=0),"Birth-" &amp;RS48,""),"")
&amp;IFERROR(IF(AND((RS$44-RS49-150-Sheep!$R$355                                           )&gt;(RS$44-RT$44),(RS$44-RS49-150-Sheep!$R$355                                            )&lt;=0),"Wean-"&amp;RS48,""),"")
&amp;IFERROR(IF(AND((RS$44-RS49-150-Sheep!$R$356                                           )&gt;(RS$44-RT$44),(RS$44-RS49-150-Sheep!$R$356                                            )&lt;=0),"Alt1-"   &amp;RS48,""),"")
&amp;IFERROR(IF(AND((RS$44-RS49-150-Sheep!$R$357                                           )&gt;(RS$44-RT$44),(RS$44-RS49-150-Sheep!$R$357                                            )&lt;=0),"Alt2-"   &amp;RS48,""),"")</f>
        <v/>
      </c>
      <c r="RT50" s="267" t="str">
        <f xml:space="preserve">                    IF(AND((RT$44                                  -Sheep!$N$253                               )&gt;(RT$44-RU$44),(RT$44                                  -Sheep!$N$253                                )&lt;=0),"Born","")
&amp;                   IF(AND((RT$44-Sheep!$R$355-Sheep!$N$253                                )&gt;(RT$44-RU$44),(RT$44-Sheep!$R$355-Sheep!$N$253                                )&lt;=0),"WeanStd","")
&amp;                   IF(AND((RT$44-Sheep!$R$356-Sheep!$N$253                                )&gt;(RT$44-RU$44),(RT$44-Sheep!$R$356-Sheep!$N$253                                )&lt;=0),"WeanAlt1","")
&amp;                   IF(AND((RT$44-Sheep!$R$357-Sheep!$N$253                                )&gt;(RT$44-RU$44),(RT$44-Sheep!$R$357-Sheep!$N$253                                )&lt;=0),"WeanAlt2","")
&amp;IFERROR(IF(AND((RT$44-RT49                                                                                     )&gt;(RT$44-RU$44),(RT$44-RT49                                                                                     )&lt;=0),"Join-"    &amp;RT48,""),"")
&amp;IFERROR(IF(AND((RT$44-RT49-INDEX(Sheep!$V$362:$V$369,RT48,1))&gt;(RT$44-RU$44),(RT$44-RT49-INDEX(Sheep!$V$362:$V$369,RT48,1))&lt;=0),"Scan-"  &amp;RT48,""),"")
&amp;IFERROR(IF(AND((RT$44-RT49-150                                                                            )&gt;(RT$44-RU$44),(RT$44-RT49-150                                                                             )&lt;=0),"Birth-" &amp;RT48,""),"")
&amp;IFERROR(IF(AND((RT$44-RT49-150-Sheep!$R$355                                           )&gt;(RT$44-RU$44),(RT$44-RT49-150-Sheep!$R$355                                            )&lt;=0),"Wean-"&amp;RT48,""),"")
&amp;IFERROR(IF(AND((RT$44-RT49-150-Sheep!$R$356                                           )&gt;(RT$44-RU$44),(RT$44-RT49-150-Sheep!$R$356                                            )&lt;=0),"Alt1-"   &amp;RT48,""),"")
&amp;IFERROR(IF(AND((RT$44-RT49-150-Sheep!$R$357                                           )&gt;(RT$44-RU$44),(RT$44-RT49-150-Sheep!$R$357                                            )&lt;=0),"Alt2-"   &amp;RT48,""),"")</f>
        <v/>
      </c>
      <c r="RU50" s="267" t="str">
        <f xml:space="preserve">                    IF(AND((RU$44                                  -Sheep!$N$253                               )&gt;(RU$44-RV$44),(RU$44                                  -Sheep!$N$253                                )&lt;=0),"Born","")
&amp;                   IF(AND((RU$44-Sheep!$R$355-Sheep!$N$253                                )&gt;(RU$44-RV$44),(RU$44-Sheep!$R$355-Sheep!$N$253                                )&lt;=0),"WeanStd","")
&amp;                   IF(AND((RU$44-Sheep!$R$356-Sheep!$N$253                                )&gt;(RU$44-RV$44),(RU$44-Sheep!$R$356-Sheep!$N$253                                )&lt;=0),"WeanAlt1","")
&amp;                   IF(AND((RU$44-Sheep!$R$357-Sheep!$N$253                                )&gt;(RU$44-RV$44),(RU$44-Sheep!$R$357-Sheep!$N$253                                )&lt;=0),"WeanAlt2","")
&amp;IFERROR(IF(AND((RU$44-RU49                                                                                     )&gt;(RU$44-RV$44),(RU$44-RU49                                                                                     )&lt;=0),"Join-"    &amp;RU48,""),"")
&amp;IFERROR(IF(AND((RU$44-RU49-INDEX(Sheep!$V$362:$V$369,RU48,1))&gt;(RU$44-RV$44),(RU$44-RU49-INDEX(Sheep!$V$362:$V$369,RU48,1))&lt;=0),"Scan-"  &amp;RU48,""),"")
&amp;IFERROR(IF(AND((RU$44-RU49-150                                                                            )&gt;(RU$44-RV$44),(RU$44-RU49-150                                                                             )&lt;=0),"Birth-" &amp;RU48,""),"")
&amp;IFERROR(IF(AND((RU$44-RU49-150-Sheep!$R$355                                           )&gt;(RU$44-RV$44),(RU$44-RU49-150-Sheep!$R$355                                            )&lt;=0),"Wean-"&amp;RU48,""),"")
&amp;IFERROR(IF(AND((RU$44-RU49-150-Sheep!$R$356                                           )&gt;(RU$44-RV$44),(RU$44-RU49-150-Sheep!$R$356                                            )&lt;=0),"Alt1-"   &amp;RU48,""),"")
&amp;IFERROR(IF(AND((RU$44-RU49-150-Sheep!$R$357                                           )&gt;(RU$44-RV$44),(RU$44-RU49-150-Sheep!$R$357                                            )&lt;=0),"Alt2-"   &amp;RU48,""),"")</f>
        <v/>
      </c>
      <c r="RV50" s="267" t="str">
        <f xml:space="preserve">                    IF(AND((RV$44                                  -Sheep!$N$253                               )&gt;(RV$44-RW$44),(RV$44                                  -Sheep!$N$253                                )&lt;=0),"Born","")
&amp;                   IF(AND((RV$44-Sheep!$R$355-Sheep!$N$253                                )&gt;(RV$44-RW$44),(RV$44-Sheep!$R$355-Sheep!$N$253                                )&lt;=0),"WeanStd","")
&amp;                   IF(AND((RV$44-Sheep!$R$356-Sheep!$N$253                                )&gt;(RV$44-RW$44),(RV$44-Sheep!$R$356-Sheep!$N$253                                )&lt;=0),"WeanAlt1","")
&amp;                   IF(AND((RV$44-Sheep!$R$357-Sheep!$N$253                                )&gt;(RV$44-RW$44),(RV$44-Sheep!$R$357-Sheep!$N$253                                )&lt;=0),"WeanAlt2","")
&amp;IFERROR(IF(AND((RV$44-RV49                                                                                     )&gt;(RV$44-RW$44),(RV$44-RV49                                                                                     )&lt;=0),"Join-"    &amp;RV48,""),"")
&amp;IFERROR(IF(AND((RV$44-RV49-INDEX(Sheep!$V$362:$V$369,RV48,1))&gt;(RV$44-RW$44),(RV$44-RV49-INDEX(Sheep!$V$362:$V$369,RV48,1))&lt;=0),"Scan-"  &amp;RV48,""),"")
&amp;IFERROR(IF(AND((RV$44-RV49-150                                                                            )&gt;(RV$44-RW$44),(RV$44-RV49-150                                                                             )&lt;=0),"Birth-" &amp;RV48,""),"")
&amp;IFERROR(IF(AND((RV$44-RV49-150-Sheep!$R$355                                           )&gt;(RV$44-RW$44),(RV$44-RV49-150-Sheep!$R$355                                            )&lt;=0),"Wean-"&amp;RV48,""),"")
&amp;IFERROR(IF(AND((RV$44-RV49-150-Sheep!$R$356                                           )&gt;(RV$44-RW$44),(RV$44-RV49-150-Sheep!$R$356                                            )&lt;=0),"Alt1-"   &amp;RV48,""),"")
&amp;IFERROR(IF(AND((RV$44-RV49-150-Sheep!$R$357                                           )&gt;(RV$44-RW$44),(RV$44-RV49-150-Sheep!$R$357                                            )&lt;=0),"Alt2-"   &amp;RV48,""),"")</f>
        <v/>
      </c>
      <c r="RW50" s="267" t="str">
        <f xml:space="preserve">                    IF(AND((RW$44                                  -Sheep!$N$253                               )&gt;(RW$44-RX$44),(RW$44                                  -Sheep!$N$253                                )&lt;=0),"Born","")
&amp;                   IF(AND((RW$44-Sheep!$R$355-Sheep!$N$253                                )&gt;(RW$44-RX$44),(RW$44-Sheep!$R$355-Sheep!$N$253                                )&lt;=0),"WeanStd","")
&amp;                   IF(AND((RW$44-Sheep!$R$356-Sheep!$N$253                                )&gt;(RW$44-RX$44),(RW$44-Sheep!$R$356-Sheep!$N$253                                )&lt;=0),"WeanAlt1","")
&amp;                   IF(AND((RW$44-Sheep!$R$357-Sheep!$N$253                                )&gt;(RW$44-RX$44),(RW$44-Sheep!$R$357-Sheep!$N$253                                )&lt;=0),"WeanAlt2","")
&amp;IFERROR(IF(AND((RW$44-RW49                                                                                     )&gt;(RW$44-RX$44),(RW$44-RW49                                                                                     )&lt;=0),"Join-"    &amp;RW48,""),"")
&amp;IFERROR(IF(AND((RW$44-RW49-INDEX(Sheep!$V$362:$V$369,RW48,1))&gt;(RW$44-RX$44),(RW$44-RW49-INDEX(Sheep!$V$362:$V$369,RW48,1))&lt;=0),"Scan-"  &amp;RW48,""),"")
&amp;IFERROR(IF(AND((RW$44-RW49-150                                                                            )&gt;(RW$44-RX$44),(RW$44-RW49-150                                                                             )&lt;=0),"Birth-" &amp;RW48,""),"")
&amp;IFERROR(IF(AND((RW$44-RW49-150-Sheep!$R$355                                           )&gt;(RW$44-RX$44),(RW$44-RW49-150-Sheep!$R$355                                            )&lt;=0),"Wean-"&amp;RW48,""),"")
&amp;IFERROR(IF(AND((RW$44-RW49-150-Sheep!$R$356                                           )&gt;(RW$44-RX$44),(RW$44-RW49-150-Sheep!$R$356                                            )&lt;=0),"Alt1-"   &amp;RW48,""),"")
&amp;IFERROR(IF(AND((RW$44-RW49-150-Sheep!$R$357                                           )&gt;(RW$44-RX$44),(RW$44-RW49-150-Sheep!$R$357                                            )&lt;=0),"Alt2-"   &amp;RW48,""),"")</f>
        <v/>
      </c>
      <c r="RX50" s="267" t="str">
        <f xml:space="preserve">                    IF(AND((RX$44                                  -Sheep!$N$253                               )&gt;(RX$44-RY$44),(RX$44                                  -Sheep!$N$253                                )&lt;=0),"Born","")
&amp;                   IF(AND((RX$44-Sheep!$R$355-Sheep!$N$253                                )&gt;(RX$44-RY$44),(RX$44-Sheep!$R$355-Sheep!$N$253                                )&lt;=0),"WeanStd","")
&amp;                   IF(AND((RX$44-Sheep!$R$356-Sheep!$N$253                                )&gt;(RX$44-RY$44),(RX$44-Sheep!$R$356-Sheep!$N$253                                )&lt;=0),"WeanAlt1","")
&amp;                   IF(AND((RX$44-Sheep!$R$357-Sheep!$N$253                                )&gt;(RX$44-RY$44),(RX$44-Sheep!$R$357-Sheep!$N$253                                )&lt;=0),"WeanAlt2","")
&amp;IFERROR(IF(AND((RX$44-RX49                                                                                     )&gt;(RX$44-RY$44),(RX$44-RX49                                                                                     )&lt;=0),"Join-"    &amp;RX48,""),"")
&amp;IFERROR(IF(AND((RX$44-RX49-INDEX(Sheep!$V$362:$V$369,RX48,1))&gt;(RX$44-RY$44),(RX$44-RX49-INDEX(Sheep!$V$362:$V$369,RX48,1))&lt;=0),"Scan-"  &amp;RX48,""),"")
&amp;IFERROR(IF(AND((RX$44-RX49-150                                                                            )&gt;(RX$44-RY$44),(RX$44-RX49-150                                                                             )&lt;=0),"Birth-" &amp;RX48,""),"")
&amp;IFERROR(IF(AND((RX$44-RX49-150-Sheep!$R$355                                           )&gt;(RX$44-RY$44),(RX$44-RX49-150-Sheep!$R$355                                            )&lt;=0),"Wean-"&amp;RX48,""),"")
&amp;IFERROR(IF(AND((RX$44-RX49-150-Sheep!$R$356                                           )&gt;(RX$44-RY$44),(RX$44-RX49-150-Sheep!$R$356                                            )&lt;=0),"Alt1-"   &amp;RX48,""),"")
&amp;IFERROR(IF(AND((RX$44-RX49-150-Sheep!$R$357                                           )&gt;(RX$44-RY$44),(RX$44-RX49-150-Sheep!$R$357                                            )&lt;=0),"Alt2-"   &amp;RX48,""),"")</f>
        <v/>
      </c>
      <c r="RY50" s="267" t="str">
        <f xml:space="preserve">                    IF(AND((RY$44                                  -Sheep!$N$253                               )&gt;(RY$44-RZ$44),(RY$44                                  -Sheep!$N$253                                )&lt;=0),"Born","")
&amp;                   IF(AND((RY$44-Sheep!$R$355-Sheep!$N$253                                )&gt;(RY$44-RZ$44),(RY$44-Sheep!$R$355-Sheep!$N$253                                )&lt;=0),"WeanStd","")
&amp;                   IF(AND((RY$44-Sheep!$R$356-Sheep!$N$253                                )&gt;(RY$44-RZ$44),(RY$44-Sheep!$R$356-Sheep!$N$253                                )&lt;=0),"WeanAlt1","")
&amp;                   IF(AND((RY$44-Sheep!$R$357-Sheep!$N$253                                )&gt;(RY$44-RZ$44),(RY$44-Sheep!$R$357-Sheep!$N$253                                )&lt;=0),"WeanAlt2","")
&amp;IFERROR(IF(AND((RY$44-RY49                                                                                     )&gt;(RY$44-RZ$44),(RY$44-RY49                                                                                     )&lt;=0),"Join-"    &amp;RY48,""),"")
&amp;IFERROR(IF(AND((RY$44-RY49-INDEX(Sheep!$V$362:$V$369,RY48,1))&gt;(RY$44-RZ$44),(RY$44-RY49-INDEX(Sheep!$V$362:$V$369,RY48,1))&lt;=0),"Scan-"  &amp;RY48,""),"")
&amp;IFERROR(IF(AND((RY$44-RY49-150                                                                            )&gt;(RY$44-RZ$44),(RY$44-RY49-150                                                                             )&lt;=0),"Birth-" &amp;RY48,""),"")
&amp;IFERROR(IF(AND((RY$44-RY49-150-Sheep!$R$355                                           )&gt;(RY$44-RZ$44),(RY$44-RY49-150-Sheep!$R$355                                            )&lt;=0),"Wean-"&amp;RY48,""),"")
&amp;IFERROR(IF(AND((RY$44-RY49-150-Sheep!$R$356                                           )&gt;(RY$44-RZ$44),(RY$44-RY49-150-Sheep!$R$356                                            )&lt;=0),"Alt1-"   &amp;RY48,""),"")
&amp;IFERROR(IF(AND((RY$44-RY49-150-Sheep!$R$357                                           )&gt;(RY$44-RZ$44),(RY$44-RY49-150-Sheep!$R$357                                            )&lt;=0),"Alt2-"   &amp;RY48,""),"")</f>
        <v/>
      </c>
      <c r="RZ50" s="267" t="str">
        <f xml:space="preserve">                    IF(AND((RZ$44                                  -Sheep!$N$253                               )&gt;(RZ$44-SA$44),(RZ$44                                  -Sheep!$N$253                                )&lt;=0),"Born","")
&amp;                   IF(AND((RZ$44-Sheep!$R$355-Sheep!$N$253                                )&gt;(RZ$44-SA$44),(RZ$44-Sheep!$R$355-Sheep!$N$253                                )&lt;=0),"WeanStd","")
&amp;                   IF(AND((RZ$44-Sheep!$R$356-Sheep!$N$253                                )&gt;(RZ$44-SA$44),(RZ$44-Sheep!$R$356-Sheep!$N$253                                )&lt;=0),"WeanAlt1","")
&amp;                   IF(AND((RZ$44-Sheep!$R$357-Sheep!$N$253                                )&gt;(RZ$44-SA$44),(RZ$44-Sheep!$R$357-Sheep!$N$253                                )&lt;=0),"WeanAlt2","")
&amp;IFERROR(IF(AND((RZ$44-RZ49                                                                                     )&gt;(RZ$44-SA$44),(RZ$44-RZ49                                                                                     )&lt;=0),"Join-"    &amp;RZ48,""),"")
&amp;IFERROR(IF(AND((RZ$44-RZ49-INDEX(Sheep!$V$362:$V$369,RZ48,1))&gt;(RZ$44-SA$44),(RZ$44-RZ49-INDEX(Sheep!$V$362:$V$369,RZ48,1))&lt;=0),"Scan-"  &amp;RZ48,""),"")
&amp;IFERROR(IF(AND((RZ$44-RZ49-150                                                                            )&gt;(RZ$44-SA$44),(RZ$44-RZ49-150                                                                             )&lt;=0),"Birth-" &amp;RZ48,""),"")
&amp;IFERROR(IF(AND((RZ$44-RZ49-150-Sheep!$R$355                                           )&gt;(RZ$44-SA$44),(RZ$44-RZ49-150-Sheep!$R$355                                            )&lt;=0),"Wean-"&amp;RZ48,""),"")
&amp;IFERROR(IF(AND((RZ$44-RZ49-150-Sheep!$R$356                                           )&gt;(RZ$44-SA$44),(RZ$44-RZ49-150-Sheep!$R$356                                            )&lt;=0),"Alt1-"   &amp;RZ48,""),"")
&amp;IFERROR(IF(AND((RZ$44-RZ49-150-Sheep!$R$357                                           )&gt;(RZ$44-SA$44),(RZ$44-RZ49-150-Sheep!$R$357                                            )&lt;=0),"Alt2-"   &amp;RZ48,""),"")</f>
        <v/>
      </c>
      <c r="SA50" s="267" t="str">
        <f xml:space="preserve">                    IF(AND((SA$44                                  -Sheep!$N$253                               )&gt;(SA$44-SB$44),(SA$44                                  -Sheep!$N$253                                )&lt;=0),"Born","")
&amp;                   IF(AND((SA$44-Sheep!$R$355-Sheep!$N$253                                )&gt;(SA$44-SB$44),(SA$44-Sheep!$R$355-Sheep!$N$253                                )&lt;=0),"WeanStd","")
&amp;                   IF(AND((SA$44-Sheep!$R$356-Sheep!$N$253                                )&gt;(SA$44-SB$44),(SA$44-Sheep!$R$356-Sheep!$N$253                                )&lt;=0),"WeanAlt1","")
&amp;                   IF(AND((SA$44-Sheep!$R$357-Sheep!$N$253                                )&gt;(SA$44-SB$44),(SA$44-Sheep!$R$357-Sheep!$N$253                                )&lt;=0),"WeanAlt2","")
&amp;IFERROR(IF(AND((SA$44-SA49                                                                                     )&gt;(SA$44-SB$44),(SA$44-SA49                                                                                     )&lt;=0),"Join-"    &amp;SA48,""),"")
&amp;IFERROR(IF(AND((SA$44-SA49-INDEX(Sheep!$V$362:$V$369,SA48,1))&gt;(SA$44-SB$44),(SA$44-SA49-INDEX(Sheep!$V$362:$V$369,SA48,1))&lt;=0),"Scan-"  &amp;SA48,""),"")
&amp;IFERROR(IF(AND((SA$44-SA49-150                                                                            )&gt;(SA$44-SB$44),(SA$44-SA49-150                                                                             )&lt;=0),"Birth-" &amp;SA48,""),"")
&amp;IFERROR(IF(AND((SA$44-SA49-150-Sheep!$R$355                                           )&gt;(SA$44-SB$44),(SA$44-SA49-150-Sheep!$R$355                                            )&lt;=0),"Wean-"&amp;SA48,""),"")
&amp;IFERROR(IF(AND((SA$44-SA49-150-Sheep!$R$356                                           )&gt;(SA$44-SB$44),(SA$44-SA49-150-Sheep!$R$356                                            )&lt;=0),"Alt1-"   &amp;SA48,""),"")
&amp;IFERROR(IF(AND((SA$44-SA49-150-Sheep!$R$357                                           )&gt;(SA$44-SB$44),(SA$44-SA49-150-Sheep!$R$357                                            )&lt;=0),"Alt2-"   &amp;SA48,""),"")</f>
        <v/>
      </c>
      <c r="SB50" s="267" t="str">
        <f xml:space="preserve">                    IF(AND((SB$44                                  -Sheep!$N$253                               )&gt;(SB$44-SC$44),(SB$44                                  -Sheep!$N$253                                )&lt;=0),"Born","")
&amp;                   IF(AND((SB$44-Sheep!$R$355-Sheep!$N$253                                )&gt;(SB$44-SC$44),(SB$44-Sheep!$R$355-Sheep!$N$253                                )&lt;=0),"WeanStd","")
&amp;                   IF(AND((SB$44-Sheep!$R$356-Sheep!$N$253                                )&gt;(SB$44-SC$44),(SB$44-Sheep!$R$356-Sheep!$N$253                                )&lt;=0),"WeanAlt1","")
&amp;                   IF(AND((SB$44-Sheep!$R$357-Sheep!$N$253                                )&gt;(SB$44-SC$44),(SB$44-Sheep!$R$357-Sheep!$N$253                                )&lt;=0),"WeanAlt2","")
&amp;IFERROR(IF(AND((SB$44-SB49                                                                                     )&gt;(SB$44-SC$44),(SB$44-SB49                                                                                     )&lt;=0),"Join-"    &amp;SB48,""),"")
&amp;IFERROR(IF(AND((SB$44-SB49-INDEX(Sheep!$V$362:$V$369,SB48,1))&gt;(SB$44-SC$44),(SB$44-SB49-INDEX(Sheep!$V$362:$V$369,SB48,1))&lt;=0),"Scan-"  &amp;SB48,""),"")
&amp;IFERROR(IF(AND((SB$44-SB49-150                                                                            )&gt;(SB$44-SC$44),(SB$44-SB49-150                                                                             )&lt;=0),"Birth-" &amp;SB48,""),"")
&amp;IFERROR(IF(AND((SB$44-SB49-150-Sheep!$R$355                                           )&gt;(SB$44-SC$44),(SB$44-SB49-150-Sheep!$R$355                                            )&lt;=0),"Wean-"&amp;SB48,""),"")
&amp;IFERROR(IF(AND((SB$44-SB49-150-Sheep!$R$356                                           )&gt;(SB$44-SC$44),(SB$44-SB49-150-Sheep!$R$356                                            )&lt;=0),"Alt1-"   &amp;SB48,""),"")
&amp;IFERROR(IF(AND((SB$44-SB49-150-Sheep!$R$357                                           )&gt;(SB$44-SC$44),(SB$44-SB49-150-Sheep!$R$357                                            )&lt;=0),"Alt2-"   &amp;SB48,""),"")</f>
        <v/>
      </c>
      <c r="SC50" s="267" t="str">
        <f xml:space="preserve">                    IF(AND((SC$44                                  -Sheep!$N$253                               )&gt;(SC$44-SD$44),(SC$44                                  -Sheep!$N$253                                )&lt;=0),"Born","")
&amp;                   IF(AND((SC$44-Sheep!$R$355-Sheep!$N$253                                )&gt;(SC$44-SD$44),(SC$44-Sheep!$R$355-Sheep!$N$253                                )&lt;=0),"WeanStd","")
&amp;                   IF(AND((SC$44-Sheep!$R$356-Sheep!$N$253                                )&gt;(SC$44-SD$44),(SC$44-Sheep!$R$356-Sheep!$N$253                                )&lt;=0),"WeanAlt1","")
&amp;                   IF(AND((SC$44-Sheep!$R$357-Sheep!$N$253                                )&gt;(SC$44-SD$44),(SC$44-Sheep!$R$357-Sheep!$N$253                                )&lt;=0),"WeanAlt2","")
&amp;IFERROR(IF(AND((SC$44-SC49                                                                                     )&gt;(SC$44-SD$44),(SC$44-SC49                                                                                     )&lt;=0),"Join-"    &amp;SC48,""),"")
&amp;IFERROR(IF(AND((SC$44-SC49-INDEX(Sheep!$V$362:$V$369,SC48,1))&gt;(SC$44-SD$44),(SC$44-SC49-INDEX(Sheep!$V$362:$V$369,SC48,1))&lt;=0),"Scan-"  &amp;SC48,""),"")
&amp;IFERROR(IF(AND((SC$44-SC49-150                                                                            )&gt;(SC$44-SD$44),(SC$44-SC49-150                                                                             )&lt;=0),"Birth-" &amp;SC48,""),"")
&amp;IFERROR(IF(AND((SC$44-SC49-150-Sheep!$R$355                                           )&gt;(SC$44-SD$44),(SC$44-SC49-150-Sheep!$R$355                                            )&lt;=0),"Wean-"&amp;SC48,""),"")
&amp;IFERROR(IF(AND((SC$44-SC49-150-Sheep!$R$356                                           )&gt;(SC$44-SD$44),(SC$44-SC49-150-Sheep!$R$356                                            )&lt;=0),"Alt1-"   &amp;SC48,""),"")
&amp;IFERROR(IF(AND((SC$44-SC49-150-Sheep!$R$357                                           )&gt;(SC$44-SD$44),(SC$44-SC49-150-Sheep!$R$357                                            )&lt;=0),"Alt2-"   &amp;SC48,""),"")</f>
        <v/>
      </c>
      <c r="SD50" s="267" t="str">
        <f xml:space="preserve">                    IF(AND((SD$44                                  -Sheep!$N$253                               )&gt;(SD$44-SE$44),(SD$44                                  -Sheep!$N$253                                )&lt;=0),"Born","")
&amp;                   IF(AND((SD$44-Sheep!$R$355-Sheep!$N$253                                )&gt;(SD$44-SE$44),(SD$44-Sheep!$R$355-Sheep!$N$253                                )&lt;=0),"WeanStd","")
&amp;                   IF(AND((SD$44-Sheep!$R$356-Sheep!$N$253                                )&gt;(SD$44-SE$44),(SD$44-Sheep!$R$356-Sheep!$N$253                                )&lt;=0),"WeanAlt1","")
&amp;                   IF(AND((SD$44-Sheep!$R$357-Sheep!$N$253                                )&gt;(SD$44-SE$44),(SD$44-Sheep!$R$357-Sheep!$N$253                                )&lt;=0),"WeanAlt2","")
&amp;IFERROR(IF(AND((SD$44-SD49                                                                                     )&gt;(SD$44-SE$44),(SD$44-SD49                                                                                     )&lt;=0),"Join-"    &amp;SD48,""),"")
&amp;IFERROR(IF(AND((SD$44-SD49-INDEX(Sheep!$V$362:$V$369,SD48,1))&gt;(SD$44-SE$44),(SD$44-SD49-INDEX(Sheep!$V$362:$V$369,SD48,1))&lt;=0),"Scan-"  &amp;SD48,""),"")
&amp;IFERROR(IF(AND((SD$44-SD49-150                                                                            )&gt;(SD$44-SE$44),(SD$44-SD49-150                                                                             )&lt;=0),"Birth-" &amp;SD48,""),"")
&amp;IFERROR(IF(AND((SD$44-SD49-150-Sheep!$R$355                                           )&gt;(SD$44-SE$44),(SD$44-SD49-150-Sheep!$R$355                                            )&lt;=0),"Wean-"&amp;SD48,""),"")
&amp;IFERROR(IF(AND((SD$44-SD49-150-Sheep!$R$356                                           )&gt;(SD$44-SE$44),(SD$44-SD49-150-Sheep!$R$356                                            )&lt;=0),"Alt1-"   &amp;SD48,""),"")
&amp;IFERROR(IF(AND((SD$44-SD49-150-Sheep!$R$357                                           )&gt;(SD$44-SE$44),(SD$44-SD49-150-Sheep!$R$357                                            )&lt;=0),"Alt2-"   &amp;SD48,""),"")</f>
        <v/>
      </c>
      <c r="SE50" s="267" t="str">
        <f xml:space="preserve">                    IF(AND((SE$44                                  -Sheep!$N$253                               )&gt;(SE$44-SF$44),(SE$44                                  -Sheep!$N$253                                )&lt;=0),"Born","")
&amp;                   IF(AND((SE$44-Sheep!$R$355-Sheep!$N$253                                )&gt;(SE$44-SF$44),(SE$44-Sheep!$R$355-Sheep!$N$253                                )&lt;=0),"WeanStd","")
&amp;                   IF(AND((SE$44-Sheep!$R$356-Sheep!$N$253                                )&gt;(SE$44-SF$44),(SE$44-Sheep!$R$356-Sheep!$N$253                                )&lt;=0),"WeanAlt1","")
&amp;                   IF(AND((SE$44-Sheep!$R$357-Sheep!$N$253                                )&gt;(SE$44-SF$44),(SE$44-Sheep!$R$357-Sheep!$N$253                                )&lt;=0),"WeanAlt2","")
&amp;IFERROR(IF(AND((SE$44-SE49                                                                                     )&gt;(SE$44-SF$44),(SE$44-SE49                                                                                     )&lt;=0),"Join-"    &amp;SE48,""),"")
&amp;IFERROR(IF(AND((SE$44-SE49-INDEX(Sheep!$V$362:$V$369,SE48,1))&gt;(SE$44-SF$44),(SE$44-SE49-INDEX(Sheep!$V$362:$V$369,SE48,1))&lt;=0),"Scan-"  &amp;SE48,""),"")
&amp;IFERROR(IF(AND((SE$44-SE49-150                                                                            )&gt;(SE$44-SF$44),(SE$44-SE49-150                                                                             )&lt;=0),"Birth-" &amp;SE48,""),"")
&amp;IFERROR(IF(AND((SE$44-SE49-150-Sheep!$R$355                                           )&gt;(SE$44-SF$44),(SE$44-SE49-150-Sheep!$R$355                                            )&lt;=0),"Wean-"&amp;SE48,""),"")
&amp;IFERROR(IF(AND((SE$44-SE49-150-Sheep!$R$356                                           )&gt;(SE$44-SF$44),(SE$44-SE49-150-Sheep!$R$356                                            )&lt;=0),"Alt1-"   &amp;SE48,""),"")
&amp;IFERROR(IF(AND((SE$44-SE49-150-Sheep!$R$357                                           )&gt;(SE$44-SF$44),(SE$44-SE49-150-Sheep!$R$357                                            )&lt;=0),"Alt2-"   &amp;SE48,""),"")</f>
        <v/>
      </c>
      <c r="SF50" s="267" t="str">
        <f xml:space="preserve">                    IF(AND((SF$44                                  -Sheep!$N$253                               )&gt;(SF$44-SG$44),(SF$44                                  -Sheep!$N$253                                )&lt;=0),"Born","")
&amp;                   IF(AND((SF$44-Sheep!$R$355-Sheep!$N$253                                )&gt;(SF$44-SG$44),(SF$44-Sheep!$R$355-Sheep!$N$253                                )&lt;=0),"WeanStd","")
&amp;                   IF(AND((SF$44-Sheep!$R$356-Sheep!$N$253                                )&gt;(SF$44-SG$44),(SF$44-Sheep!$R$356-Sheep!$N$253                                )&lt;=0),"WeanAlt1","")
&amp;                   IF(AND((SF$44-Sheep!$R$357-Sheep!$N$253                                )&gt;(SF$44-SG$44),(SF$44-Sheep!$R$357-Sheep!$N$253                                )&lt;=0),"WeanAlt2","")
&amp;IFERROR(IF(AND((SF$44-SF49                                                                                     )&gt;(SF$44-SG$44),(SF$44-SF49                                                                                     )&lt;=0),"Join-"    &amp;SF48,""),"")
&amp;IFERROR(IF(AND((SF$44-SF49-INDEX(Sheep!$V$362:$V$369,SF48,1))&gt;(SF$44-SG$44),(SF$44-SF49-INDEX(Sheep!$V$362:$V$369,SF48,1))&lt;=0),"Scan-"  &amp;SF48,""),"")
&amp;IFERROR(IF(AND((SF$44-SF49-150                                                                            )&gt;(SF$44-SG$44),(SF$44-SF49-150                                                                             )&lt;=0),"Birth-" &amp;SF48,""),"")
&amp;IFERROR(IF(AND((SF$44-SF49-150-Sheep!$R$355                                           )&gt;(SF$44-SG$44),(SF$44-SF49-150-Sheep!$R$355                                            )&lt;=0),"Wean-"&amp;SF48,""),"")
&amp;IFERROR(IF(AND((SF$44-SF49-150-Sheep!$R$356                                           )&gt;(SF$44-SG$44),(SF$44-SF49-150-Sheep!$R$356                                            )&lt;=0),"Alt1-"   &amp;SF48,""),"")
&amp;IFERROR(IF(AND((SF$44-SF49-150-Sheep!$R$357                                           )&gt;(SF$44-SG$44),(SF$44-SF49-150-Sheep!$R$357                                            )&lt;=0),"Alt2-"   &amp;SF48,""),"")</f>
        <v/>
      </c>
      <c r="SG50" s="267" t="str">
        <f xml:space="preserve">                    IF(AND((SG$44                                  -Sheep!$N$253                               )&gt;(SG$44-SH$44),(SG$44                                  -Sheep!$N$253                                )&lt;=0),"Born","")
&amp;                   IF(AND((SG$44-Sheep!$R$355-Sheep!$N$253                                )&gt;(SG$44-SH$44),(SG$44-Sheep!$R$355-Sheep!$N$253                                )&lt;=0),"WeanStd","")
&amp;                   IF(AND((SG$44-Sheep!$R$356-Sheep!$N$253                                )&gt;(SG$44-SH$44),(SG$44-Sheep!$R$356-Sheep!$N$253                                )&lt;=0),"WeanAlt1","")
&amp;                   IF(AND((SG$44-Sheep!$R$357-Sheep!$N$253                                )&gt;(SG$44-SH$44),(SG$44-Sheep!$R$357-Sheep!$N$253                                )&lt;=0),"WeanAlt2","")
&amp;IFERROR(IF(AND((SG$44-SG49                                                                                     )&gt;(SG$44-SH$44),(SG$44-SG49                                                                                     )&lt;=0),"Join-"    &amp;SG48,""),"")
&amp;IFERROR(IF(AND((SG$44-SG49-INDEX(Sheep!$V$362:$V$369,SG48,1))&gt;(SG$44-SH$44),(SG$44-SG49-INDEX(Sheep!$V$362:$V$369,SG48,1))&lt;=0),"Scan-"  &amp;SG48,""),"")
&amp;IFERROR(IF(AND((SG$44-SG49-150                                                                            )&gt;(SG$44-SH$44),(SG$44-SG49-150                                                                             )&lt;=0),"Birth-" &amp;SG48,""),"")
&amp;IFERROR(IF(AND((SG$44-SG49-150-Sheep!$R$355                                           )&gt;(SG$44-SH$44),(SG$44-SG49-150-Sheep!$R$355                                            )&lt;=0),"Wean-"&amp;SG48,""),"")
&amp;IFERROR(IF(AND((SG$44-SG49-150-Sheep!$R$356                                           )&gt;(SG$44-SH$44),(SG$44-SG49-150-Sheep!$R$356                                            )&lt;=0),"Alt1-"   &amp;SG48,""),"")
&amp;IFERROR(IF(AND((SG$44-SG49-150-Sheep!$R$357                                           )&gt;(SG$44-SH$44),(SG$44-SG49-150-Sheep!$R$357                                            )&lt;=0),"Alt2-"   &amp;SG48,""),"")</f>
        <v/>
      </c>
      <c r="SH50" s="267" t="str">
        <f xml:space="preserve">                    IF(AND((SH$44                                  -Sheep!$N$253                               )&gt;(SH$44-SJ$44),(SH$44                                  -Sheep!$N$253                                )&lt;=0),"Born","")
&amp;                   IF(AND((SH$44-Sheep!$R$355-Sheep!$N$253                                )&gt;(SH$44-SJ$44),(SH$44-Sheep!$R$355-Sheep!$N$253                                )&lt;=0),"WeanStd","")
&amp;                   IF(AND((SH$44-Sheep!$R$356-Sheep!$N$253                                )&gt;(SH$44-SJ$44),(SH$44-Sheep!$R$356-Sheep!$N$253                                )&lt;=0),"WeanAlt1","")
&amp;                   IF(AND((SH$44-Sheep!$R$357-Sheep!$N$253                                )&gt;(SH$44-SJ$44),(SH$44-Sheep!$R$357-Sheep!$N$253                                )&lt;=0),"WeanAlt2","")
&amp;IFERROR(IF(AND((SH$44-SH49                                                                                     )&gt;(SH$44-SJ$44),(SH$44-SH49                                                                                     )&lt;=0),"Join-"    &amp;SH48,""),"")
&amp;IFERROR(IF(AND((SH$44-SH49-INDEX(Sheep!$V$362:$V$369,SH48,1))&gt;(SH$44-SJ$44),(SH$44-SH49-INDEX(Sheep!$V$362:$V$369,SH48,1))&lt;=0),"Scan-"  &amp;SH48,""),"")
&amp;IFERROR(IF(AND((SH$44-SH49-150                                                                            )&gt;(SH$44-SJ$44),(SH$44-SH49-150                                                                             )&lt;=0),"Birth-" &amp;SH48,""),"")
&amp;IFERROR(IF(AND((SH$44-SH49-150-Sheep!$R$355                                           )&gt;(SH$44-SJ$44),(SH$44-SH49-150-Sheep!$R$355                                            )&lt;=0),"Wean-"&amp;SH48,""),"")
&amp;IFERROR(IF(AND((SH$44-SH49-150-Sheep!$R$356                                           )&gt;(SH$44-SJ$44),(SH$44-SH49-150-Sheep!$R$356                                            )&lt;=0),"Alt1-"   &amp;SH48,""),"")
&amp;IFERROR(IF(AND((SH$44-SH49-150-Sheep!$R$357                                           )&gt;(SH$44-SJ$44),(SH$44-SH49-150-Sheep!$R$357                                            )&lt;=0),"Alt2-"   &amp;SH48,""),"")</f>
        <v/>
      </c>
      <c r="SI50" s="267" t="str">
        <f xml:space="preserve">                    IF(AND((SI$44                                  -Sheep!$N$253                               )&gt;(SI$44-SK$44),(SI$44                                  -Sheep!$N$253                                )&lt;=0),"Born","")
&amp;                   IF(AND((SI$44-Sheep!$R$355-Sheep!$N$253                                )&gt;(SI$44-SK$44),(SI$44-Sheep!$R$355-Sheep!$N$253                                )&lt;=0),"WeanStd","")
&amp;                   IF(AND((SI$44-Sheep!$R$356-Sheep!$N$253                                )&gt;(SI$44-SK$44),(SI$44-Sheep!$R$356-Sheep!$N$253                                )&lt;=0),"WeanAlt1","")
&amp;                   IF(AND((SI$44-Sheep!$R$357-Sheep!$N$253                                )&gt;(SI$44-SK$44),(SI$44-Sheep!$R$357-Sheep!$N$253                                )&lt;=0),"WeanAlt2","")
&amp;IFERROR(IF(AND((SI$44-SI49                                                                                     )&gt;(SI$44-SK$44),(SI$44-SI49                                                                                     )&lt;=0),"Join-"    &amp;SI48,""),"")
&amp;IFERROR(IF(AND((SI$44-SI49-INDEX(Sheep!$V$362:$V$369,SI48,1))&gt;(SI$44-SK$44),(SI$44-SI49-INDEX(Sheep!$V$362:$V$369,SI48,1))&lt;=0),"Scan-"  &amp;SI48,""),"")
&amp;IFERROR(IF(AND((SI$44-SI49-150                                                                            )&gt;(SI$44-SK$44),(SI$44-SI49-150                                                                             )&lt;=0),"Birth-" &amp;SI48,""),"")
&amp;IFERROR(IF(AND((SI$44-SI49-150-Sheep!$R$355                                           )&gt;(SI$44-SK$44),(SI$44-SI49-150-Sheep!$R$355                                            )&lt;=0),"Wean-"&amp;SI48,""),"")
&amp;IFERROR(IF(AND((SI$44-SI49-150-Sheep!$R$356                                           )&gt;(SI$44-SK$44),(SI$44-SI49-150-Sheep!$R$356                                            )&lt;=0),"Alt1-"   &amp;SI48,""),"")
&amp;IFERROR(IF(AND((SI$44-SI49-150-Sheep!$R$357                                           )&gt;(SI$44-SK$44),(SI$44-SI49-150-Sheep!$R$357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704</v>
      </c>
      <c r="K51" s="454">
        <f>IFERROR(MATCH(L$44,Sheep!$R$331:$R$338,1),0)</f>
        <v>0</v>
      </c>
      <c r="L51" s="454">
        <f>IFERROR(MATCH(M$44,Sheep!$R$331:$R$338,1),0)</f>
        <v>0</v>
      </c>
      <c r="M51" s="454">
        <f>IFERROR(MATCH(N$44,Sheep!$R$331:$R$338,1),0)</f>
        <v>0</v>
      </c>
      <c r="N51" s="454">
        <f>IFERROR(MATCH(O$44,Sheep!$R$331:$R$338,1),0)</f>
        <v>0</v>
      </c>
      <c r="O51" s="454">
        <f>IFERROR(MATCH(P$44,Sheep!$R$331:$R$338,1),0)</f>
        <v>0</v>
      </c>
      <c r="P51" s="454">
        <f>IFERROR(MATCH(Q$44,Sheep!$R$331:$R$338,1),0)</f>
        <v>0</v>
      </c>
      <c r="Q51" s="454">
        <f>IFERROR(MATCH(R$44,Sheep!$R$331:$R$338,1),0)</f>
        <v>0</v>
      </c>
      <c r="R51" s="454">
        <f>IFERROR(MATCH(S$44,Sheep!$R$331:$R$338,1),0)</f>
        <v>0</v>
      </c>
      <c r="S51" s="454">
        <f>IFERROR(MATCH(T$44,Sheep!$R$331:$R$338,1),0)</f>
        <v>0</v>
      </c>
      <c r="T51" s="454">
        <f>IFERROR(MATCH(U$44,Sheep!$R$331:$R$338,1),0)</f>
        <v>0</v>
      </c>
      <c r="U51" s="454">
        <f>IFERROR(MATCH(V$44,Sheep!$R$331:$R$338,1),0)</f>
        <v>0</v>
      </c>
      <c r="V51" s="454">
        <f>IFERROR(MATCH(W$44,Sheep!$R$331:$R$338,1),0)</f>
        <v>0</v>
      </c>
      <c r="W51" s="454">
        <f>IFERROR(MATCH(X$44,Sheep!$R$331:$R$338,1),0)</f>
        <v>0</v>
      </c>
      <c r="X51" s="454">
        <f>IFERROR(MATCH(Y$44,Sheep!$R$331:$R$338,1),0)</f>
        <v>0</v>
      </c>
      <c r="Y51" s="454">
        <f>IFERROR(MATCH(Z$44,Sheep!$R$331:$R$338,1),0)</f>
        <v>0</v>
      </c>
      <c r="Z51" s="454">
        <f>IFERROR(MATCH(AA$44,Sheep!$R$331:$R$338,1),0)</f>
        <v>0</v>
      </c>
      <c r="AA51" s="454">
        <f>IFERROR(MATCH(AB$44,Sheep!$R$331:$R$338,1),0)</f>
        <v>0</v>
      </c>
      <c r="AB51" s="454">
        <f>IFERROR(MATCH(AC$44,Sheep!$R$331:$R$338,1),0)</f>
        <v>0</v>
      </c>
      <c r="AC51" s="454">
        <f>IFERROR(MATCH(AD$44,Sheep!$R$331:$R$338,1),0)</f>
        <v>0</v>
      </c>
      <c r="AD51" s="454">
        <f>IFERROR(MATCH(AE$44,Sheep!$R$331:$R$338,1),0)</f>
        <v>0</v>
      </c>
      <c r="AE51" s="454">
        <f>IFERROR(MATCH(AF$44,Sheep!$R$331:$R$338,1),0)</f>
        <v>0</v>
      </c>
      <c r="AF51" s="454">
        <f>IFERROR(MATCH(AG$44,Sheep!$R$331:$R$338,1),0)</f>
        <v>0</v>
      </c>
      <c r="AG51" s="454">
        <f>IFERROR(MATCH(AH$44,Sheep!$R$331:$R$338,1),0)</f>
        <v>0</v>
      </c>
      <c r="AH51" s="454">
        <f>IFERROR(MATCH(AI$44,Sheep!$R$331:$R$338,1),0)</f>
        <v>0</v>
      </c>
      <c r="AI51" s="454">
        <f>IFERROR(MATCH(AJ$44,Sheep!$R$331:$R$338,1),0)</f>
        <v>0</v>
      </c>
      <c r="AJ51" s="454">
        <f>IFERROR(MATCH(AK$44,Sheep!$R$331:$R$338,1),0)</f>
        <v>0</v>
      </c>
      <c r="AK51" s="454">
        <f>IFERROR(MATCH(AL$44,Sheep!$R$331:$R$338,1),0)</f>
        <v>0</v>
      </c>
      <c r="AL51" s="454">
        <f>IFERROR(MATCH(AM$44,Sheep!$R$331:$R$338,1),0)</f>
        <v>0</v>
      </c>
      <c r="AM51" s="454">
        <f>IFERROR(MATCH(AN$44,Sheep!$R$331:$R$338,1),0)</f>
        <v>0</v>
      </c>
      <c r="AN51" s="454">
        <f>IFERROR(MATCH(AO$44,Sheep!$R$331:$R$338,1),0)</f>
        <v>0</v>
      </c>
      <c r="AO51" s="454">
        <f>IFERROR(MATCH(AP$44,Sheep!$R$331:$R$338,1),0)</f>
        <v>0</v>
      </c>
      <c r="AP51" s="454">
        <f>IFERROR(MATCH(AQ$44,Sheep!$R$331:$R$338,1),0)</f>
        <v>0</v>
      </c>
      <c r="AQ51" s="454">
        <f>IFERROR(MATCH(AR$44,Sheep!$R$331:$R$338,1),0)</f>
        <v>0</v>
      </c>
      <c r="AR51" s="454">
        <f>IFERROR(MATCH(AS$44,Sheep!$R$331:$R$338,1),0)</f>
        <v>0</v>
      </c>
      <c r="AS51" s="454">
        <f>IFERROR(MATCH(AT$44,Sheep!$R$331:$R$338,1),0)</f>
        <v>0</v>
      </c>
      <c r="AT51" s="454">
        <f>IFERROR(MATCH(AU$44,Sheep!$R$331:$R$338,1),0)</f>
        <v>0</v>
      </c>
      <c r="AU51" s="454">
        <f>IFERROR(MATCH(AV$44,Sheep!$R$331:$R$338,1),0)</f>
        <v>0</v>
      </c>
      <c r="AV51" s="454">
        <f>IFERROR(MATCH(AW$44,Sheep!$R$331:$R$338,1),0)</f>
        <v>0</v>
      </c>
      <c r="AW51" s="454">
        <f>IFERROR(MATCH(AX$44,Sheep!$R$331:$R$338,1),0)</f>
        <v>0</v>
      </c>
      <c r="AX51" s="454">
        <f>IFERROR(MATCH(AY$44,Sheep!$R$331:$R$338,1),0)</f>
        <v>0</v>
      </c>
      <c r="AY51" s="454">
        <f>IFERROR(MATCH(AZ$44,Sheep!$R$331:$R$338,1),0)</f>
        <v>0</v>
      </c>
      <c r="AZ51" s="454">
        <f>IFERROR(MATCH(BA$44,Sheep!$R$331:$R$338,1),0)</f>
        <v>0</v>
      </c>
      <c r="BA51" s="454">
        <f>IFERROR(MATCH(BB$44,Sheep!$R$331:$R$338,1),0)</f>
        <v>0</v>
      </c>
      <c r="BB51" s="454">
        <f>IFERROR(MATCH(BC$44,Sheep!$R$331:$R$338,1),0)</f>
        <v>0</v>
      </c>
      <c r="BC51" s="454">
        <f>IFERROR(MATCH(BD$44,Sheep!$R$331:$R$338,1),0)</f>
        <v>0</v>
      </c>
      <c r="BD51" s="454">
        <f>IFERROR(MATCH(BE$44,Sheep!$R$331:$R$338,1),0)</f>
        <v>0</v>
      </c>
      <c r="BE51" s="454">
        <f>IFERROR(MATCH(BF$44,Sheep!$R$331:$R$338,1),0)</f>
        <v>0</v>
      </c>
      <c r="BF51" s="454">
        <f>IFERROR(MATCH(BG$44,Sheep!$R$331:$R$338,1),0)</f>
        <v>0</v>
      </c>
      <c r="BG51" s="454">
        <f>IFERROR(MATCH(BH$44,Sheep!$R$331:$R$338,1),0)</f>
        <v>0</v>
      </c>
      <c r="BH51" s="454">
        <f>IFERROR(MATCH(BI$44,Sheep!$R$331:$R$338,1),0)</f>
        <v>0</v>
      </c>
      <c r="BI51" s="454">
        <f>IFERROR(MATCH(BJ$44,Sheep!$R$331:$R$338,1),0)</f>
        <v>0</v>
      </c>
      <c r="BJ51" s="454">
        <f>IFERROR(MATCH(BK$44,Sheep!$R$331:$R$338,1),0)</f>
        <v>0</v>
      </c>
      <c r="BK51" s="454">
        <f>IFERROR(MATCH(BL$44,Sheep!$R$331:$R$338,1),0)</f>
        <v>0</v>
      </c>
      <c r="BL51" s="454">
        <f>IFERROR(MATCH(BM$44,Sheep!$R$331:$R$338,1),0)</f>
        <v>0</v>
      </c>
      <c r="BM51" s="454">
        <f>IFERROR(MATCH(BN$44,Sheep!$R$331:$R$338,1),0)</f>
        <v>0</v>
      </c>
      <c r="BN51" s="454">
        <f>IFERROR(MATCH(BO$44,Sheep!$R$331:$R$338,1),0)</f>
        <v>0</v>
      </c>
      <c r="BO51" s="454">
        <f>IFERROR(MATCH(BP$44,Sheep!$R$331:$R$338,1),0)</f>
        <v>0</v>
      </c>
      <c r="BP51" s="454">
        <f>IFERROR(MATCH(BQ$44,Sheep!$R$331:$R$338,1),0)</f>
        <v>1</v>
      </c>
      <c r="BQ51" s="454">
        <f>IFERROR(MATCH(BR$44,Sheep!$R$331:$R$338,1),0)</f>
        <v>1</v>
      </c>
      <c r="BR51" s="454">
        <f>IFERROR(MATCH(BS$44,Sheep!$R$331:$R$338,1),0)</f>
        <v>1</v>
      </c>
      <c r="BS51" s="454">
        <f>IFERROR(MATCH(BT$44,Sheep!$R$331:$R$338,1),0)</f>
        <v>1</v>
      </c>
      <c r="BT51" s="454">
        <f>IFERROR(MATCH(BU$44,Sheep!$R$331:$R$338,1),0)</f>
        <v>1</v>
      </c>
      <c r="BU51" s="454">
        <f>IFERROR(MATCH(BV$44,Sheep!$R$331:$R$338,1),0)</f>
        <v>1</v>
      </c>
      <c r="BV51" s="454">
        <f>IFERROR(MATCH(BW$44,Sheep!$R$331:$R$338,1),0)</f>
        <v>1</v>
      </c>
      <c r="BW51" s="454">
        <f>IFERROR(MATCH(BX$44,Sheep!$R$331:$R$338,1),0)</f>
        <v>1</v>
      </c>
      <c r="BX51" s="454">
        <f>IFERROR(MATCH(BY$44,Sheep!$R$331:$R$338,1),0)</f>
        <v>1</v>
      </c>
      <c r="BY51" s="454">
        <f>IFERROR(MATCH(BZ$44,Sheep!$R$331:$R$338,1),0)</f>
        <v>1</v>
      </c>
      <c r="BZ51" s="454">
        <f>IFERROR(MATCH(CA$44,Sheep!$R$331:$R$338,1),0)</f>
        <v>1</v>
      </c>
      <c r="CA51" s="454">
        <f>IFERROR(MATCH(CB$44,Sheep!$R$331:$R$338,1),0)</f>
        <v>1</v>
      </c>
      <c r="CB51" s="454">
        <f>IFERROR(MATCH(CC$44,Sheep!$R$331:$R$338,1),0)</f>
        <v>1</v>
      </c>
      <c r="CC51" s="454">
        <f>IFERROR(MATCH(CD$44,Sheep!$R$331:$R$338,1),0)</f>
        <v>1</v>
      </c>
      <c r="CD51" s="454">
        <f>IFERROR(MATCH(CE$44,Sheep!$R$331:$R$338,1),0)</f>
        <v>1</v>
      </c>
      <c r="CE51" s="454">
        <f>IFERROR(MATCH(CF$44,Sheep!$R$331:$R$338,1),0)</f>
        <v>1</v>
      </c>
      <c r="CF51" s="454">
        <f>IFERROR(MATCH(CG$44,Sheep!$R$331:$R$338,1),0)</f>
        <v>1</v>
      </c>
      <c r="CG51" s="454">
        <f>IFERROR(MATCH(CH$44,Sheep!$R$331:$R$338,1),0)</f>
        <v>1</v>
      </c>
      <c r="CH51" s="454">
        <f>IFERROR(MATCH(CI$44,Sheep!$R$331:$R$338,1),0)</f>
        <v>1</v>
      </c>
      <c r="CI51" s="454">
        <f>IFERROR(MATCH(CJ$44,Sheep!$R$331:$R$338,1),0)</f>
        <v>1</v>
      </c>
      <c r="CJ51" s="454">
        <f>IFERROR(MATCH(CK$44,Sheep!$R$331:$R$338,1),0)</f>
        <v>1</v>
      </c>
      <c r="CK51" s="454">
        <f>IFERROR(MATCH(CL$44,Sheep!$R$331:$R$338,1),0)</f>
        <v>1</v>
      </c>
      <c r="CL51" s="454">
        <f>IFERROR(MATCH(CM$44,Sheep!$R$331:$R$338,1),0)</f>
        <v>1</v>
      </c>
      <c r="CM51" s="454">
        <f>IFERROR(MATCH(CN$44,Sheep!$R$331:$R$338,1),0)</f>
        <v>1</v>
      </c>
      <c r="CN51" s="454">
        <f>IFERROR(MATCH(CO$44,Sheep!$R$331:$R$338,1),0)</f>
        <v>1</v>
      </c>
      <c r="CO51" s="454">
        <f>IFERROR(MATCH(CP$44,Sheep!$R$331:$R$338,1),0)</f>
        <v>1</v>
      </c>
      <c r="CP51" s="454">
        <f>IFERROR(MATCH(CQ$44,Sheep!$R$331:$R$338,1),0)</f>
        <v>1</v>
      </c>
      <c r="CQ51" s="454">
        <f>IFERROR(MATCH(CR$44,Sheep!$R$331:$R$338,1),0)</f>
        <v>1</v>
      </c>
      <c r="CR51" s="454">
        <f>IFERROR(MATCH(CS$44,Sheep!$R$331:$R$338,1),0)</f>
        <v>1</v>
      </c>
      <c r="CS51" s="454">
        <f>IFERROR(MATCH(CT$44,Sheep!$R$331:$R$338,1),0)</f>
        <v>1</v>
      </c>
      <c r="CT51" s="454">
        <f>IFERROR(MATCH(CU$44,Sheep!$R$331:$R$338,1),0)</f>
        <v>1</v>
      </c>
      <c r="CU51" s="454">
        <f>IFERROR(MATCH(CV$44,Sheep!$R$331:$R$338,1),0)</f>
        <v>1</v>
      </c>
      <c r="CV51" s="454">
        <f>IFERROR(MATCH(CW$44,Sheep!$R$331:$R$338,1),0)</f>
        <v>1</v>
      </c>
      <c r="CW51" s="454">
        <f>IFERROR(MATCH(CX$44,Sheep!$R$331:$R$338,1),0)</f>
        <v>1</v>
      </c>
      <c r="CX51" s="454">
        <f>IFERROR(MATCH(CY$44,Sheep!$R$331:$R$338,1),0)</f>
        <v>1</v>
      </c>
      <c r="CY51" s="454">
        <f>IFERROR(MATCH(CZ$44,Sheep!$R$331:$R$338,1),0)</f>
        <v>1</v>
      </c>
      <c r="CZ51" s="454">
        <f>IFERROR(MATCH(DA$44,Sheep!$R$331:$R$338,1),0)</f>
        <v>1</v>
      </c>
      <c r="DA51" s="454">
        <f>IFERROR(MATCH(DB$44,Sheep!$R$331:$R$338,1),0)</f>
        <v>1</v>
      </c>
      <c r="DB51" s="454">
        <f>IFERROR(MATCH(DC$44,Sheep!$R$331:$R$338,1),0)</f>
        <v>1</v>
      </c>
      <c r="DC51" s="454">
        <f>IFERROR(MATCH(DD$44,Sheep!$R$331:$R$338,1),0)</f>
        <v>1</v>
      </c>
      <c r="DD51" s="454">
        <f>IFERROR(MATCH(DE$44,Sheep!$R$331:$R$338,1),0)</f>
        <v>1</v>
      </c>
      <c r="DE51" s="454">
        <f>IFERROR(MATCH(DF$44,Sheep!$R$331:$R$338,1),0)</f>
        <v>1</v>
      </c>
      <c r="DF51" s="454">
        <f>IFERROR(MATCH(DG$44,Sheep!$R$331:$R$338,1),0)</f>
        <v>1</v>
      </c>
      <c r="DG51" s="454">
        <f>IFERROR(MATCH(DH$44,Sheep!$R$331:$R$338,1),0)</f>
        <v>1</v>
      </c>
      <c r="DH51" s="454">
        <f>IFERROR(MATCH(DI$44,Sheep!$R$331:$R$338,1),0)</f>
        <v>1</v>
      </c>
      <c r="DI51" s="454">
        <f>IFERROR(MATCH(DJ$44,Sheep!$R$331:$R$338,1),0)</f>
        <v>1</v>
      </c>
      <c r="DJ51" s="454">
        <f>IFERROR(MATCH(DK$44,Sheep!$R$331:$R$338,1),0)</f>
        <v>1</v>
      </c>
      <c r="DK51" s="454">
        <f>IFERROR(MATCH(DL$44,Sheep!$R$331:$R$338,1),0)</f>
        <v>1</v>
      </c>
      <c r="DL51" s="454">
        <f>IFERROR(MATCH(DM$44,Sheep!$R$331:$R$338,1),0)</f>
        <v>1</v>
      </c>
      <c r="DM51" s="454">
        <f>IFERROR(MATCH(DN$44,Sheep!$R$331:$R$338,1),0)</f>
        <v>1</v>
      </c>
      <c r="DN51" s="454">
        <f>IFERROR(MATCH(DO$44,Sheep!$R$331:$R$338,1),0)</f>
        <v>1</v>
      </c>
      <c r="DO51" s="454">
        <f>IFERROR(MATCH(DP$44,Sheep!$R$331:$R$338,1),0)</f>
        <v>1</v>
      </c>
      <c r="DP51" s="454">
        <f>IFERROR(MATCH(DQ$44,Sheep!$R$331:$R$338,1),0)</f>
        <v>2</v>
      </c>
      <c r="DQ51" s="454">
        <f>IFERROR(MATCH(DR$44,Sheep!$R$331:$R$338,1),0)</f>
        <v>2</v>
      </c>
      <c r="DR51" s="454">
        <f>IFERROR(MATCH(DS$44,Sheep!$R$331:$R$338,1),0)</f>
        <v>2</v>
      </c>
      <c r="DS51" s="454">
        <f>IFERROR(MATCH(DT$44,Sheep!$R$331:$R$338,1),0)</f>
        <v>2</v>
      </c>
      <c r="DT51" s="454">
        <f>IFERROR(MATCH(DU$44,Sheep!$R$331:$R$338,1),0)</f>
        <v>2</v>
      </c>
      <c r="DU51" s="454">
        <f>IFERROR(MATCH(DV$44,Sheep!$R$331:$R$338,1),0)</f>
        <v>2</v>
      </c>
      <c r="DV51" s="454">
        <f>IFERROR(MATCH(DW$44,Sheep!$R$331:$R$338,1),0)</f>
        <v>2</v>
      </c>
      <c r="DW51" s="454">
        <f>IFERROR(MATCH(DX$44,Sheep!$R$331:$R$338,1),0)</f>
        <v>2</v>
      </c>
      <c r="DX51" s="454">
        <f>IFERROR(MATCH(DY$44,Sheep!$R$331:$R$338,1),0)</f>
        <v>2</v>
      </c>
      <c r="DY51" s="454">
        <f>IFERROR(MATCH(DZ$44,Sheep!$R$331:$R$338,1),0)</f>
        <v>2</v>
      </c>
      <c r="DZ51" s="454">
        <f>IFERROR(MATCH(EA$44,Sheep!$R$331:$R$338,1),0)</f>
        <v>2</v>
      </c>
      <c r="EA51" s="454">
        <f>IFERROR(MATCH(EB$44,Sheep!$R$331:$R$338,1),0)</f>
        <v>2</v>
      </c>
      <c r="EB51" s="454">
        <f>IFERROR(MATCH(EC$44,Sheep!$R$331:$R$338,1),0)</f>
        <v>2</v>
      </c>
      <c r="EC51" s="454">
        <f>IFERROR(MATCH(ED$44,Sheep!$R$331:$R$338,1),0)</f>
        <v>2</v>
      </c>
      <c r="ED51" s="454">
        <f>IFERROR(MATCH(EE$44,Sheep!$R$331:$R$338,1),0)</f>
        <v>2</v>
      </c>
      <c r="EE51" s="454">
        <f>IFERROR(MATCH(EF$44,Sheep!$R$331:$R$338,1),0)</f>
        <v>2</v>
      </c>
      <c r="EF51" s="454">
        <f>IFERROR(MATCH(EG$44,Sheep!$R$331:$R$338,1),0)</f>
        <v>2</v>
      </c>
      <c r="EG51" s="454">
        <f>IFERROR(MATCH(EH$44,Sheep!$R$331:$R$338,1),0)</f>
        <v>2</v>
      </c>
      <c r="EH51" s="454">
        <f>IFERROR(MATCH(EI$44,Sheep!$R$331:$R$338,1),0)</f>
        <v>2</v>
      </c>
      <c r="EI51" s="454">
        <f>IFERROR(MATCH(EJ$44,Sheep!$R$331:$R$338,1),0)</f>
        <v>2</v>
      </c>
      <c r="EJ51" s="454">
        <f>IFERROR(MATCH(EK$44,Sheep!$R$331:$R$338,1),0)</f>
        <v>2</v>
      </c>
      <c r="EK51" s="454">
        <f>IFERROR(MATCH(EL$44,Sheep!$R$331:$R$338,1),0)</f>
        <v>2</v>
      </c>
      <c r="EL51" s="454">
        <f>IFERROR(MATCH(EM$44,Sheep!$R$331:$R$338,1),0)</f>
        <v>2</v>
      </c>
      <c r="EM51" s="454">
        <f>IFERROR(MATCH(EN$44,Sheep!$R$331:$R$338,1),0)</f>
        <v>2</v>
      </c>
      <c r="EN51" s="454">
        <f>IFERROR(MATCH(EO$44,Sheep!$R$331:$R$338,1),0)</f>
        <v>2</v>
      </c>
      <c r="EO51" s="454">
        <f>IFERROR(MATCH(EP$44,Sheep!$R$331:$R$338,1),0)</f>
        <v>2</v>
      </c>
      <c r="EP51" s="454">
        <f>IFERROR(MATCH(EQ$44,Sheep!$R$331:$R$338,1),0)</f>
        <v>2</v>
      </c>
      <c r="EQ51" s="454">
        <f>IFERROR(MATCH(ER$44,Sheep!$R$331:$R$338,1),0)</f>
        <v>2</v>
      </c>
      <c r="ER51" s="454">
        <f>IFERROR(MATCH(ES$44,Sheep!$R$331:$R$338,1),0)</f>
        <v>2</v>
      </c>
      <c r="ES51" s="454">
        <f>IFERROR(MATCH(ET$44,Sheep!$R$331:$R$338,1),0)</f>
        <v>2</v>
      </c>
      <c r="ET51" s="454">
        <f>IFERROR(MATCH(EU$44,Sheep!$R$331:$R$338,1),0)</f>
        <v>2</v>
      </c>
      <c r="EU51" s="454">
        <f>IFERROR(MATCH(EV$44,Sheep!$R$331:$R$338,1),0)</f>
        <v>2</v>
      </c>
      <c r="EV51" s="454">
        <f>IFERROR(MATCH(EW$44,Sheep!$R$331:$R$338,1),0)</f>
        <v>2</v>
      </c>
      <c r="EW51" s="454">
        <f>IFERROR(MATCH(EX$44,Sheep!$R$331:$R$338,1),0)</f>
        <v>2</v>
      </c>
      <c r="EX51" s="454">
        <f>IFERROR(MATCH(EY$44,Sheep!$R$331:$R$338,1),0)</f>
        <v>2</v>
      </c>
      <c r="EY51" s="454">
        <f>IFERROR(MATCH(EZ$44,Sheep!$R$331:$R$338,1),0)</f>
        <v>2</v>
      </c>
      <c r="EZ51" s="454">
        <f>IFERROR(MATCH(FA$44,Sheep!$R$331:$R$338,1),0)</f>
        <v>2</v>
      </c>
      <c r="FA51" s="454">
        <f>IFERROR(MATCH(FB$44,Sheep!$R$331:$R$338,1),0)</f>
        <v>2</v>
      </c>
      <c r="FB51" s="454">
        <f>IFERROR(MATCH(FC$44,Sheep!$R$331:$R$338,1),0)</f>
        <v>2</v>
      </c>
      <c r="FC51" s="454">
        <f>IFERROR(MATCH(FD$44,Sheep!$R$331:$R$338,1),0)</f>
        <v>2</v>
      </c>
      <c r="FD51" s="454">
        <f>IFERROR(MATCH(FE$44,Sheep!$R$331:$R$338,1),0)</f>
        <v>2</v>
      </c>
      <c r="FE51" s="454">
        <f>IFERROR(MATCH(FF$44,Sheep!$R$331:$R$338,1),0)</f>
        <v>2</v>
      </c>
      <c r="FF51" s="454">
        <f>IFERROR(MATCH(FG$44,Sheep!$R$331:$R$338,1),0)</f>
        <v>2</v>
      </c>
      <c r="FG51" s="454">
        <f>IFERROR(MATCH(FH$44,Sheep!$R$331:$R$338,1),0)</f>
        <v>2</v>
      </c>
      <c r="FH51" s="454">
        <f>IFERROR(MATCH(FI$44,Sheep!$R$331:$R$338,1),0)</f>
        <v>2</v>
      </c>
      <c r="FI51" s="454">
        <f>IFERROR(MATCH(FJ$44,Sheep!$R$331:$R$338,1),0)</f>
        <v>2</v>
      </c>
      <c r="FJ51" s="454">
        <f>IFERROR(MATCH(FK$44,Sheep!$R$331:$R$338,1),0)</f>
        <v>2</v>
      </c>
      <c r="FK51" s="454">
        <f>IFERROR(MATCH(FL$44,Sheep!$R$331:$R$338,1),0)</f>
        <v>2</v>
      </c>
      <c r="FL51" s="454">
        <f>IFERROR(MATCH(FM$44,Sheep!$R$331:$R$338,1),0)</f>
        <v>2</v>
      </c>
      <c r="FM51" s="454">
        <f>IFERROR(MATCH(FN$44,Sheep!$R$331:$R$338,1),0)</f>
        <v>2</v>
      </c>
      <c r="FN51" s="454">
        <f>IFERROR(MATCH(FO$44,Sheep!$R$331:$R$338,1),0)</f>
        <v>2</v>
      </c>
      <c r="FO51" s="454">
        <f>IFERROR(MATCH(FP$44,Sheep!$R$331:$R$338,1),0)</f>
        <v>2</v>
      </c>
      <c r="FP51" s="454">
        <f>IFERROR(MATCH(FQ$44,Sheep!$R$331:$R$338,1),0)</f>
        <v>3</v>
      </c>
      <c r="FQ51" s="454">
        <f>IFERROR(MATCH(FR$44,Sheep!$R$331:$R$338,1),0)</f>
        <v>3</v>
      </c>
      <c r="FR51" s="454">
        <f>IFERROR(MATCH(FS$44,Sheep!$R$331:$R$338,1),0)</f>
        <v>3</v>
      </c>
      <c r="FS51" s="454">
        <f>IFERROR(MATCH(FT$44,Sheep!$R$331:$R$338,1),0)</f>
        <v>3</v>
      </c>
      <c r="FT51" s="454">
        <f>IFERROR(MATCH(FU$44,Sheep!$R$331:$R$338,1),0)</f>
        <v>3</v>
      </c>
      <c r="FU51" s="454">
        <f>IFERROR(MATCH(FV$44,Sheep!$R$331:$R$338,1),0)</f>
        <v>3</v>
      </c>
      <c r="FV51" s="454">
        <f>IFERROR(MATCH(FW$44,Sheep!$R$331:$R$338,1),0)</f>
        <v>3</v>
      </c>
      <c r="FW51" s="454">
        <f>IFERROR(MATCH(FX$44,Sheep!$R$331:$R$338,1),0)</f>
        <v>3</v>
      </c>
      <c r="FX51" s="454">
        <f>IFERROR(MATCH(FY$44,Sheep!$R$331:$R$338,1),0)</f>
        <v>3</v>
      </c>
      <c r="FY51" s="454">
        <f>IFERROR(MATCH(FZ$44,Sheep!$R$331:$R$338,1),0)</f>
        <v>3</v>
      </c>
      <c r="FZ51" s="454">
        <f>IFERROR(MATCH(GA$44,Sheep!$R$331:$R$338,1),0)</f>
        <v>3</v>
      </c>
      <c r="GA51" s="454">
        <f>IFERROR(MATCH(GB$44,Sheep!$R$331:$R$338,1),0)</f>
        <v>3</v>
      </c>
      <c r="GB51" s="454">
        <f>IFERROR(MATCH(GC$44,Sheep!$R$331:$R$338,1),0)</f>
        <v>3</v>
      </c>
      <c r="GC51" s="454">
        <f>IFERROR(MATCH(GD$44,Sheep!$R$331:$R$338,1),0)</f>
        <v>3</v>
      </c>
      <c r="GD51" s="454">
        <f>IFERROR(MATCH(GE$44,Sheep!$R$331:$R$338,1),0)</f>
        <v>3</v>
      </c>
      <c r="GE51" s="454">
        <f>IFERROR(MATCH(GF$44,Sheep!$R$331:$R$338,1),0)</f>
        <v>3</v>
      </c>
      <c r="GF51" s="454">
        <f>IFERROR(MATCH(GG$44,Sheep!$R$331:$R$338,1),0)</f>
        <v>3</v>
      </c>
      <c r="GG51" s="454">
        <f>IFERROR(MATCH(GH$44,Sheep!$R$331:$R$338,1),0)</f>
        <v>3</v>
      </c>
      <c r="GH51" s="454">
        <f>IFERROR(MATCH(GI$44,Sheep!$R$331:$R$338,1),0)</f>
        <v>3</v>
      </c>
      <c r="GI51" s="454">
        <f>IFERROR(MATCH(GJ$44,Sheep!$R$331:$R$338,1),0)</f>
        <v>3</v>
      </c>
      <c r="GJ51" s="454">
        <f>IFERROR(MATCH(GK$44,Sheep!$R$331:$R$338,1),0)</f>
        <v>3</v>
      </c>
      <c r="GK51" s="454">
        <f>IFERROR(MATCH(GL$44,Sheep!$R$331:$R$338,1),0)</f>
        <v>3</v>
      </c>
      <c r="GL51" s="454">
        <f>IFERROR(MATCH(GM$44,Sheep!$R$331:$R$338,1),0)</f>
        <v>3</v>
      </c>
      <c r="GM51" s="454">
        <f>IFERROR(MATCH(GN$44,Sheep!$R$331:$R$338,1),0)</f>
        <v>3</v>
      </c>
      <c r="GN51" s="454">
        <f>IFERROR(MATCH(GO$44,Sheep!$R$331:$R$338,1),0)</f>
        <v>3</v>
      </c>
      <c r="GO51" s="454">
        <f>IFERROR(MATCH(GP$44,Sheep!$R$331:$R$338,1),0)</f>
        <v>3</v>
      </c>
      <c r="GP51" s="454">
        <f>IFERROR(MATCH(GQ$44,Sheep!$R$331:$R$338,1),0)</f>
        <v>3</v>
      </c>
      <c r="GQ51" s="454">
        <f>IFERROR(MATCH(GR$44,Sheep!$R$331:$R$338,1),0)</f>
        <v>3</v>
      </c>
      <c r="GR51" s="454">
        <f>IFERROR(MATCH(GS$44,Sheep!$R$331:$R$338,1),0)</f>
        <v>3</v>
      </c>
      <c r="GS51" s="454">
        <f>IFERROR(MATCH(GT$44,Sheep!$R$331:$R$338,1),0)</f>
        <v>3</v>
      </c>
      <c r="GT51" s="454">
        <f>IFERROR(MATCH(GU$44,Sheep!$R$331:$R$338,1),0)</f>
        <v>3</v>
      </c>
      <c r="GU51" s="454">
        <f>IFERROR(MATCH(GV$44,Sheep!$R$331:$R$338,1),0)</f>
        <v>3</v>
      </c>
      <c r="GV51" s="454">
        <f>IFERROR(MATCH(GW$44,Sheep!$R$331:$R$338,1),0)</f>
        <v>3</v>
      </c>
      <c r="GW51" s="454">
        <f>IFERROR(MATCH(GX$44,Sheep!$R$331:$R$338,1),0)</f>
        <v>3</v>
      </c>
      <c r="GX51" s="454">
        <f>IFERROR(MATCH(GY$44,Sheep!$R$331:$R$338,1),0)</f>
        <v>3</v>
      </c>
      <c r="GY51" s="454">
        <f>IFERROR(MATCH(GZ$44,Sheep!$R$331:$R$338,1),0)</f>
        <v>3</v>
      </c>
      <c r="GZ51" s="454">
        <f>IFERROR(MATCH(HA$44,Sheep!$R$331:$R$338,1),0)</f>
        <v>3</v>
      </c>
      <c r="HA51" s="454">
        <f>IFERROR(MATCH(HB$44,Sheep!$R$331:$R$338,1),0)</f>
        <v>3</v>
      </c>
      <c r="HB51" s="454">
        <f>IFERROR(MATCH(HC$44,Sheep!$R$331:$R$338,1),0)</f>
        <v>3</v>
      </c>
      <c r="HC51" s="454">
        <f>IFERROR(MATCH(HD$44,Sheep!$R$331:$R$338,1),0)</f>
        <v>3</v>
      </c>
      <c r="HD51" s="454">
        <f>IFERROR(MATCH(HE$44,Sheep!$R$331:$R$338,1),0)</f>
        <v>3</v>
      </c>
      <c r="HE51" s="454">
        <f>IFERROR(MATCH(HF$44,Sheep!$R$331:$R$338,1),0)</f>
        <v>3</v>
      </c>
      <c r="HF51" s="454">
        <f>IFERROR(MATCH(HG$44,Sheep!$R$331:$R$338,1),0)</f>
        <v>3</v>
      </c>
      <c r="HG51" s="454">
        <f>IFERROR(MATCH(HH$44,Sheep!$R$331:$R$338,1),0)</f>
        <v>3</v>
      </c>
      <c r="HH51" s="454">
        <f>IFERROR(MATCH(HI$44,Sheep!$R$331:$R$338,1),0)</f>
        <v>3</v>
      </c>
      <c r="HI51" s="454">
        <f>IFERROR(MATCH(HJ$44,Sheep!$R$331:$R$338,1),0)</f>
        <v>3</v>
      </c>
      <c r="HJ51" s="454">
        <f>IFERROR(MATCH(HK$44,Sheep!$R$331:$R$338,1),0)</f>
        <v>3</v>
      </c>
      <c r="HK51" s="454">
        <f>IFERROR(MATCH(HL$44,Sheep!$R$331:$R$338,1),0)</f>
        <v>3</v>
      </c>
      <c r="HL51" s="454">
        <f>IFERROR(MATCH(HM$44,Sheep!$R$331:$R$338,1),0)</f>
        <v>3</v>
      </c>
      <c r="HM51" s="454">
        <f>IFERROR(MATCH(HN$44,Sheep!$R$331:$R$338,1),0)</f>
        <v>3</v>
      </c>
      <c r="HN51" s="454">
        <f>IFERROR(MATCH(HO$44,Sheep!$R$331:$R$338,1),0)</f>
        <v>3</v>
      </c>
      <c r="HO51" s="454">
        <f>IFERROR(MATCH(HP$44,Sheep!$R$331:$R$338,1),0)</f>
        <v>3</v>
      </c>
      <c r="HP51" s="454">
        <f>IFERROR(MATCH(HQ$44,Sheep!$R$331:$R$338,1),0)</f>
        <v>4</v>
      </c>
      <c r="HQ51" s="454">
        <f>IFERROR(MATCH(HR$44,Sheep!$R$331:$R$338,1),0)</f>
        <v>4</v>
      </c>
      <c r="HR51" s="454">
        <f>IFERROR(MATCH(HS$44,Sheep!$R$331:$R$338,1),0)</f>
        <v>4</v>
      </c>
      <c r="HS51" s="454">
        <f>IFERROR(MATCH(HT$44,Sheep!$R$331:$R$338,1),0)</f>
        <v>4</v>
      </c>
      <c r="HT51" s="454">
        <f>IFERROR(MATCH(HU$44,Sheep!$R$331:$R$338,1),0)</f>
        <v>4</v>
      </c>
      <c r="HU51" s="454">
        <f>IFERROR(MATCH(HV$44,Sheep!$R$331:$R$338,1),0)</f>
        <v>4</v>
      </c>
      <c r="HV51" s="454">
        <f>IFERROR(MATCH(HW$44,Sheep!$R$331:$R$338,1),0)</f>
        <v>4</v>
      </c>
      <c r="HW51" s="454">
        <f>IFERROR(MATCH(HX$44,Sheep!$R$331:$R$338,1),0)</f>
        <v>4</v>
      </c>
      <c r="HX51" s="454">
        <f>IFERROR(MATCH(HY$44,Sheep!$R$331:$R$338,1),0)</f>
        <v>4</v>
      </c>
      <c r="HY51" s="454">
        <f>IFERROR(MATCH(HZ$44,Sheep!$R$331:$R$338,1),0)</f>
        <v>4</v>
      </c>
      <c r="HZ51" s="454">
        <f>IFERROR(MATCH(IA$44,Sheep!$R$331:$R$338,1),0)</f>
        <v>4</v>
      </c>
      <c r="IA51" s="454">
        <f>IFERROR(MATCH(IB$44,Sheep!$R$331:$R$338,1),0)</f>
        <v>4</v>
      </c>
      <c r="IB51" s="454">
        <f>IFERROR(MATCH(IC$44,Sheep!$R$331:$R$338,1),0)</f>
        <v>4</v>
      </c>
      <c r="IC51" s="454">
        <f>IFERROR(MATCH(ID$44,Sheep!$R$331:$R$338,1),0)</f>
        <v>4</v>
      </c>
      <c r="ID51" s="454">
        <f>IFERROR(MATCH(IE$44,Sheep!$R$331:$R$338,1),0)</f>
        <v>4</v>
      </c>
      <c r="IE51" s="454">
        <f>IFERROR(MATCH(IF$44,Sheep!$R$331:$R$338,1),0)</f>
        <v>4</v>
      </c>
      <c r="IF51" s="454">
        <f>IFERROR(MATCH(IG$44,Sheep!$R$331:$R$338,1),0)</f>
        <v>4</v>
      </c>
      <c r="IG51" s="454">
        <f>IFERROR(MATCH(IH$44,Sheep!$R$331:$R$338,1),0)</f>
        <v>4</v>
      </c>
      <c r="IH51" s="454">
        <f>IFERROR(MATCH(II$44,Sheep!$R$331:$R$338,1),0)</f>
        <v>4</v>
      </c>
      <c r="II51" s="454">
        <f>IFERROR(MATCH(IJ$44,Sheep!$R$331:$R$338,1),0)</f>
        <v>4</v>
      </c>
      <c r="IJ51" s="454">
        <f>IFERROR(MATCH(IK$44,Sheep!$R$331:$R$338,1),0)</f>
        <v>4</v>
      </c>
      <c r="IK51" s="454">
        <f>IFERROR(MATCH(IL$44,Sheep!$R$331:$R$338,1),0)</f>
        <v>4</v>
      </c>
      <c r="IL51" s="454">
        <f>IFERROR(MATCH(IM$44,Sheep!$R$331:$R$338,1),0)</f>
        <v>4</v>
      </c>
      <c r="IM51" s="454">
        <f>IFERROR(MATCH(IN$44,Sheep!$R$331:$R$338,1),0)</f>
        <v>4</v>
      </c>
      <c r="IN51" s="454">
        <f>IFERROR(MATCH(IO$44,Sheep!$R$331:$R$338,1),0)</f>
        <v>4</v>
      </c>
      <c r="IO51" s="454">
        <f>IFERROR(MATCH(IP$44,Sheep!$R$331:$R$338,1),0)</f>
        <v>4</v>
      </c>
      <c r="IP51" s="454">
        <f>IFERROR(MATCH(IQ$44,Sheep!$R$331:$R$338,1),0)</f>
        <v>4</v>
      </c>
      <c r="IQ51" s="454">
        <f>IFERROR(MATCH(IR$44,Sheep!$R$331:$R$338,1),0)</f>
        <v>4</v>
      </c>
      <c r="IR51" s="454">
        <f>IFERROR(MATCH(IS$44,Sheep!$R$331:$R$338,1),0)</f>
        <v>4</v>
      </c>
      <c r="IS51" s="454">
        <f>IFERROR(MATCH(IT$44,Sheep!$R$331:$R$338,1),0)</f>
        <v>4</v>
      </c>
      <c r="IT51" s="454">
        <f>IFERROR(MATCH(IU$44,Sheep!$R$331:$R$338,1),0)</f>
        <v>4</v>
      </c>
      <c r="IU51" s="454">
        <f>IFERROR(MATCH(IV$44,Sheep!$R$331:$R$338,1),0)</f>
        <v>4</v>
      </c>
      <c r="IV51" s="454">
        <f>IFERROR(MATCH(IW$44,Sheep!$R$331:$R$338,1),0)</f>
        <v>4</v>
      </c>
      <c r="IW51" s="454">
        <f>IFERROR(MATCH(IX$44,Sheep!$R$331:$R$338,1),0)</f>
        <v>4</v>
      </c>
      <c r="IX51" s="454">
        <f>IFERROR(MATCH(IY$44,Sheep!$R$331:$R$338,1),0)</f>
        <v>4</v>
      </c>
      <c r="IY51" s="454">
        <f>IFERROR(MATCH(IZ$44,Sheep!$R$331:$R$338,1),0)</f>
        <v>4</v>
      </c>
      <c r="IZ51" s="454">
        <f>IFERROR(MATCH(JA$44,Sheep!$R$331:$R$338,1),0)</f>
        <v>4</v>
      </c>
      <c r="JA51" s="454">
        <f>IFERROR(MATCH(JB$44,Sheep!$R$331:$R$338,1),0)</f>
        <v>4</v>
      </c>
      <c r="JB51" s="454">
        <f>IFERROR(MATCH(JC$44,Sheep!$R$331:$R$338,1),0)</f>
        <v>4</v>
      </c>
      <c r="JC51" s="454">
        <f>IFERROR(MATCH(JD$44,Sheep!$R$331:$R$338,1),0)</f>
        <v>4</v>
      </c>
      <c r="JD51" s="454">
        <f>IFERROR(MATCH(JE$44,Sheep!$R$331:$R$338,1),0)</f>
        <v>4</v>
      </c>
      <c r="JE51" s="454">
        <f>IFERROR(MATCH(JF$44,Sheep!$R$331:$R$338,1),0)</f>
        <v>4</v>
      </c>
      <c r="JF51" s="454">
        <f>IFERROR(MATCH(JG$44,Sheep!$R$331:$R$338,1),0)</f>
        <v>4</v>
      </c>
      <c r="JG51" s="454">
        <f>IFERROR(MATCH(JH$44,Sheep!$R$331:$R$338,1),0)</f>
        <v>4</v>
      </c>
      <c r="JH51" s="454">
        <f>IFERROR(MATCH(JI$44,Sheep!$R$331:$R$338,1),0)</f>
        <v>4</v>
      </c>
      <c r="JI51" s="454">
        <f>IFERROR(MATCH(JJ$44,Sheep!$R$331:$R$338,1),0)</f>
        <v>4</v>
      </c>
      <c r="JJ51" s="454">
        <f>IFERROR(MATCH(JK$44,Sheep!$R$331:$R$338,1),0)</f>
        <v>4</v>
      </c>
      <c r="JK51" s="454">
        <f>IFERROR(MATCH(JL$44,Sheep!$R$331:$R$338,1),0)</f>
        <v>4</v>
      </c>
      <c r="JL51" s="454">
        <f>IFERROR(MATCH(JM$44,Sheep!$R$331:$R$338,1),0)</f>
        <v>4</v>
      </c>
      <c r="JM51" s="454">
        <f>IFERROR(MATCH(JN$44,Sheep!$R$331:$R$338,1),0)</f>
        <v>4</v>
      </c>
      <c r="JN51" s="454">
        <f>IFERROR(MATCH(JO$44,Sheep!$R$331:$R$338,1),0)</f>
        <v>4</v>
      </c>
      <c r="JO51" s="454">
        <f>IFERROR(MATCH(JP$44,Sheep!$R$331:$R$338,1),0)</f>
        <v>4</v>
      </c>
      <c r="JP51" s="454">
        <f>IFERROR(MATCH(JQ$44,Sheep!$R$331:$R$338,1),0)</f>
        <v>5</v>
      </c>
      <c r="JQ51" s="454">
        <f>IFERROR(MATCH(JR$44,Sheep!$R$331:$R$338,1),0)</f>
        <v>5</v>
      </c>
      <c r="JR51" s="454">
        <f>IFERROR(MATCH(JS$44,Sheep!$R$331:$R$338,1),0)</f>
        <v>5</v>
      </c>
      <c r="JS51" s="454">
        <f>IFERROR(MATCH(JT$44,Sheep!$R$331:$R$338,1),0)</f>
        <v>5</v>
      </c>
      <c r="JT51" s="454">
        <f>IFERROR(MATCH(JU$44,Sheep!$R$331:$R$338,1),0)</f>
        <v>5</v>
      </c>
      <c r="JU51" s="454">
        <f>IFERROR(MATCH(JV$44,Sheep!$R$331:$R$338,1),0)</f>
        <v>5</v>
      </c>
      <c r="JV51" s="454">
        <f>IFERROR(MATCH(JW$44,Sheep!$R$331:$R$338,1),0)</f>
        <v>5</v>
      </c>
      <c r="JW51" s="454">
        <f>IFERROR(MATCH(JX$44,Sheep!$R$331:$R$338,1),0)</f>
        <v>5</v>
      </c>
      <c r="JX51" s="454">
        <f>IFERROR(MATCH(JY$44,Sheep!$R$331:$R$338,1),0)</f>
        <v>5</v>
      </c>
      <c r="JY51" s="454">
        <f>IFERROR(MATCH(JZ$44,Sheep!$R$331:$R$338,1),0)</f>
        <v>5</v>
      </c>
      <c r="JZ51" s="454">
        <f>IFERROR(MATCH(KA$44,Sheep!$R$331:$R$338,1),0)</f>
        <v>5</v>
      </c>
      <c r="KA51" s="454">
        <f>IFERROR(MATCH(KB$44,Sheep!$R$331:$R$338,1),0)</f>
        <v>5</v>
      </c>
      <c r="KB51" s="454">
        <f>IFERROR(MATCH(KC$44,Sheep!$R$331:$R$338,1),0)</f>
        <v>5</v>
      </c>
      <c r="KC51" s="454">
        <f>IFERROR(MATCH(KD$44,Sheep!$R$331:$R$338,1),0)</f>
        <v>5</v>
      </c>
      <c r="KD51" s="454">
        <f>IFERROR(MATCH(KE$44,Sheep!$R$331:$R$338,1),0)</f>
        <v>5</v>
      </c>
      <c r="KE51" s="454">
        <f>IFERROR(MATCH(KF$44,Sheep!$R$331:$R$338,1),0)</f>
        <v>5</v>
      </c>
      <c r="KF51" s="454">
        <f>IFERROR(MATCH(KG$44,Sheep!$R$331:$R$338,1),0)</f>
        <v>5</v>
      </c>
      <c r="KG51" s="454">
        <f>IFERROR(MATCH(KH$44,Sheep!$R$331:$R$338,1),0)</f>
        <v>5</v>
      </c>
      <c r="KH51" s="454">
        <f>IFERROR(MATCH(KI$44,Sheep!$R$331:$R$338,1),0)</f>
        <v>5</v>
      </c>
      <c r="KI51" s="454">
        <f>IFERROR(MATCH(KJ$44,Sheep!$R$331:$R$338,1),0)</f>
        <v>5</v>
      </c>
      <c r="KJ51" s="454">
        <f>IFERROR(MATCH(KK$44,Sheep!$R$331:$R$338,1),0)</f>
        <v>5</v>
      </c>
      <c r="KK51" s="454">
        <f>IFERROR(MATCH(KL$44,Sheep!$R$331:$R$338,1),0)</f>
        <v>5</v>
      </c>
      <c r="KL51" s="454">
        <f>IFERROR(MATCH(KM$44,Sheep!$R$331:$R$338,1),0)</f>
        <v>5</v>
      </c>
      <c r="KM51" s="454">
        <f>IFERROR(MATCH(KN$44,Sheep!$R$331:$R$338,1),0)</f>
        <v>5</v>
      </c>
      <c r="KN51" s="454">
        <f>IFERROR(MATCH(KO$44,Sheep!$R$331:$R$338,1),0)</f>
        <v>5</v>
      </c>
      <c r="KO51" s="454">
        <f>IFERROR(MATCH(KP$44,Sheep!$R$331:$R$338,1),0)</f>
        <v>5</v>
      </c>
      <c r="KP51" s="454">
        <f>IFERROR(MATCH(KQ$44,Sheep!$R$331:$R$338,1),0)</f>
        <v>5</v>
      </c>
      <c r="KQ51" s="454">
        <f>IFERROR(MATCH(KR$44,Sheep!$R$331:$R$338,1),0)</f>
        <v>5</v>
      </c>
      <c r="KR51" s="454">
        <f>IFERROR(MATCH(KS$44,Sheep!$R$331:$R$338,1),0)</f>
        <v>5</v>
      </c>
      <c r="KS51" s="454">
        <f>IFERROR(MATCH(KT$44,Sheep!$R$331:$R$338,1),0)</f>
        <v>5</v>
      </c>
      <c r="KT51" s="454">
        <f>IFERROR(MATCH(KU$44,Sheep!$R$331:$R$338,1),0)</f>
        <v>5</v>
      </c>
      <c r="KU51" s="454">
        <f>IFERROR(MATCH(KV$44,Sheep!$R$331:$R$338,1),0)</f>
        <v>5</v>
      </c>
      <c r="KV51" s="454">
        <f>IFERROR(MATCH(KW$44,Sheep!$R$331:$R$338,1),0)</f>
        <v>5</v>
      </c>
      <c r="KW51" s="454">
        <f>IFERROR(MATCH(KX$44,Sheep!$R$331:$R$338,1),0)</f>
        <v>5</v>
      </c>
      <c r="KX51" s="454">
        <f>IFERROR(MATCH(KY$44,Sheep!$R$331:$R$338,1),0)</f>
        <v>5</v>
      </c>
      <c r="KY51" s="454">
        <f>IFERROR(MATCH(KZ$44,Sheep!$R$331:$R$338,1),0)</f>
        <v>5</v>
      </c>
      <c r="KZ51" s="454">
        <f>IFERROR(MATCH(LA$44,Sheep!$R$331:$R$338,1),0)</f>
        <v>5</v>
      </c>
      <c r="LA51" s="454">
        <f>IFERROR(MATCH(LB$44,Sheep!$R$331:$R$338,1),0)</f>
        <v>5</v>
      </c>
      <c r="LB51" s="454">
        <f>IFERROR(MATCH(LC$44,Sheep!$R$331:$R$338,1),0)</f>
        <v>5</v>
      </c>
      <c r="LC51" s="454">
        <f>IFERROR(MATCH(LD$44,Sheep!$R$331:$R$338,1),0)</f>
        <v>5</v>
      </c>
      <c r="LD51" s="454">
        <f>IFERROR(MATCH(LE$44,Sheep!$R$331:$R$338,1),0)</f>
        <v>5</v>
      </c>
      <c r="LE51" s="454">
        <f>IFERROR(MATCH(LF$44,Sheep!$R$331:$R$338,1),0)</f>
        <v>5</v>
      </c>
      <c r="LF51" s="454">
        <f>IFERROR(MATCH(LG$44,Sheep!$R$331:$R$338,1),0)</f>
        <v>5</v>
      </c>
      <c r="LG51" s="454">
        <f>IFERROR(MATCH(LH$44,Sheep!$R$331:$R$338,1),0)</f>
        <v>5</v>
      </c>
      <c r="LH51" s="454">
        <f>IFERROR(MATCH(LI$44,Sheep!$R$331:$R$338,1),0)</f>
        <v>5</v>
      </c>
      <c r="LI51" s="454">
        <f>IFERROR(MATCH(LJ$44,Sheep!$R$331:$R$338,1),0)</f>
        <v>5</v>
      </c>
      <c r="LJ51" s="454">
        <f>IFERROR(MATCH(LK$44,Sheep!$R$331:$R$338,1),0)</f>
        <v>5</v>
      </c>
      <c r="LK51" s="454">
        <f>IFERROR(MATCH(LL$44,Sheep!$R$331:$R$338,1),0)</f>
        <v>5</v>
      </c>
      <c r="LL51" s="454">
        <f>IFERROR(MATCH(LM$44,Sheep!$R$331:$R$338,1),0)</f>
        <v>5</v>
      </c>
      <c r="LM51" s="454">
        <f>IFERROR(MATCH(LN$44,Sheep!$R$331:$R$338,1),0)</f>
        <v>5</v>
      </c>
      <c r="LN51" s="454">
        <f>IFERROR(MATCH(LO$44,Sheep!$R$331:$R$338,1),0)</f>
        <v>5</v>
      </c>
      <c r="LO51" s="454">
        <f>IFERROR(MATCH(LP$44,Sheep!$R$331:$R$338,1),0)</f>
        <v>5</v>
      </c>
      <c r="LP51" s="454">
        <f>IFERROR(MATCH(LQ$44,Sheep!$R$331:$R$338,1),0)</f>
        <v>6</v>
      </c>
      <c r="LQ51" s="454">
        <f>IFERROR(MATCH(LR$44,Sheep!$R$331:$R$338,1),0)</f>
        <v>6</v>
      </c>
      <c r="LR51" s="454">
        <f>IFERROR(MATCH(LS$44,Sheep!$R$331:$R$338,1),0)</f>
        <v>6</v>
      </c>
      <c r="LS51" s="454">
        <f>IFERROR(MATCH(LT$44,Sheep!$R$331:$R$338,1),0)</f>
        <v>6</v>
      </c>
      <c r="LT51" s="454">
        <f>IFERROR(MATCH(LU$44,Sheep!$R$331:$R$338,1),0)</f>
        <v>6</v>
      </c>
      <c r="LU51" s="454">
        <f>IFERROR(MATCH(LV$44,Sheep!$R$331:$R$338,1),0)</f>
        <v>6</v>
      </c>
      <c r="LV51" s="454">
        <f>IFERROR(MATCH(LW$44,Sheep!$R$331:$R$338,1),0)</f>
        <v>6</v>
      </c>
      <c r="LW51" s="454">
        <f>IFERROR(MATCH(LX$44,Sheep!$R$331:$R$338,1),0)</f>
        <v>6</v>
      </c>
      <c r="LX51" s="454">
        <f>IFERROR(MATCH(LY$44,Sheep!$R$331:$R$338,1),0)</f>
        <v>6</v>
      </c>
      <c r="LY51" s="454">
        <f>IFERROR(MATCH(LZ$44,Sheep!$R$331:$R$338,1),0)</f>
        <v>6</v>
      </c>
      <c r="LZ51" s="454">
        <f>IFERROR(MATCH(MA$44,Sheep!$R$331:$R$338,1),0)</f>
        <v>6</v>
      </c>
      <c r="MA51" s="454">
        <f>IFERROR(MATCH(MB$44,Sheep!$R$331:$R$338,1),0)</f>
        <v>6</v>
      </c>
      <c r="MB51" s="454">
        <f>IFERROR(MATCH(MC$44,Sheep!$R$331:$R$338,1),0)</f>
        <v>6</v>
      </c>
      <c r="MC51" s="454">
        <f>IFERROR(MATCH(MD$44,Sheep!$R$331:$R$338,1),0)</f>
        <v>6</v>
      </c>
      <c r="MD51" s="454">
        <f>IFERROR(MATCH(ME$44,Sheep!$R$331:$R$338,1),0)</f>
        <v>6</v>
      </c>
      <c r="ME51" s="454">
        <f>IFERROR(MATCH(MF$44,Sheep!$R$331:$R$338,1),0)</f>
        <v>6</v>
      </c>
      <c r="MF51" s="454">
        <f>IFERROR(MATCH(MG$44,Sheep!$R$331:$R$338,1),0)</f>
        <v>6</v>
      </c>
      <c r="MG51" s="454">
        <f>IFERROR(MATCH(MH$44,Sheep!$R$331:$R$338,1),0)</f>
        <v>6</v>
      </c>
      <c r="MH51" s="454">
        <f>IFERROR(MATCH(MI$44,Sheep!$R$331:$R$338,1),0)</f>
        <v>6</v>
      </c>
      <c r="MI51" s="454">
        <f>IFERROR(MATCH(MJ$44,Sheep!$R$331:$R$338,1),0)</f>
        <v>6</v>
      </c>
      <c r="MJ51" s="454">
        <f>IFERROR(MATCH(MK$44,Sheep!$R$331:$R$338,1),0)</f>
        <v>6</v>
      </c>
      <c r="MK51" s="454">
        <f>IFERROR(MATCH(ML$44,Sheep!$R$331:$R$338,1),0)</f>
        <v>6</v>
      </c>
      <c r="ML51" s="454">
        <f>IFERROR(MATCH(MM$44,Sheep!$R$331:$R$338,1),0)</f>
        <v>6</v>
      </c>
      <c r="MM51" s="454">
        <f>IFERROR(MATCH(MN$44,Sheep!$R$331:$R$338,1),0)</f>
        <v>6</v>
      </c>
      <c r="MN51" s="454">
        <f>IFERROR(MATCH(MO$44,Sheep!$R$331:$R$338,1),0)</f>
        <v>6</v>
      </c>
      <c r="MO51" s="454">
        <f>IFERROR(MATCH(MP$44,Sheep!$R$331:$R$338,1),0)</f>
        <v>6</v>
      </c>
      <c r="MP51" s="454">
        <f>IFERROR(MATCH(MQ$44,Sheep!$R$331:$R$338,1),0)</f>
        <v>6</v>
      </c>
      <c r="MQ51" s="454">
        <f>IFERROR(MATCH(MR$44,Sheep!$R$331:$R$338,1),0)</f>
        <v>6</v>
      </c>
      <c r="MR51" s="454">
        <f>IFERROR(MATCH(MS$44,Sheep!$R$331:$R$338,1),0)</f>
        <v>6</v>
      </c>
      <c r="MS51" s="454">
        <f>IFERROR(MATCH(MT$44,Sheep!$R$331:$R$338,1),0)</f>
        <v>6</v>
      </c>
      <c r="MT51" s="454">
        <f>IFERROR(MATCH(MU$44,Sheep!$R$331:$R$338,1),0)</f>
        <v>6</v>
      </c>
      <c r="MU51" s="454">
        <f>IFERROR(MATCH(MV$44,Sheep!$R$331:$R$338,1),0)</f>
        <v>6</v>
      </c>
      <c r="MV51" s="454">
        <f>IFERROR(MATCH(MW$44,Sheep!$R$331:$R$338,1),0)</f>
        <v>6</v>
      </c>
      <c r="MW51" s="454">
        <f>IFERROR(MATCH(MX$44,Sheep!$R$331:$R$338,1),0)</f>
        <v>6</v>
      </c>
      <c r="MX51" s="454">
        <f>IFERROR(MATCH(MY$44,Sheep!$R$331:$R$338,1),0)</f>
        <v>6</v>
      </c>
      <c r="MY51" s="454">
        <f>IFERROR(MATCH(MZ$44,Sheep!$R$331:$R$338,1),0)</f>
        <v>6</v>
      </c>
      <c r="MZ51" s="454">
        <f>IFERROR(MATCH(NA$44,Sheep!$R$331:$R$338,1),0)</f>
        <v>6</v>
      </c>
      <c r="NA51" s="454">
        <f>IFERROR(MATCH(NB$44,Sheep!$R$331:$R$338,1),0)</f>
        <v>6</v>
      </c>
      <c r="NB51" s="454">
        <f>IFERROR(MATCH(NC$44,Sheep!$R$331:$R$338,1),0)</f>
        <v>6</v>
      </c>
      <c r="NC51" s="454">
        <f>IFERROR(MATCH(ND$44,Sheep!$R$331:$R$338,1),0)</f>
        <v>6</v>
      </c>
      <c r="ND51" s="454">
        <f>IFERROR(MATCH(NE$44,Sheep!$R$331:$R$338,1),0)</f>
        <v>6</v>
      </c>
      <c r="NE51" s="454">
        <f>IFERROR(MATCH(NF$44,Sheep!$R$331:$R$338,1),0)</f>
        <v>6</v>
      </c>
      <c r="NF51" s="454">
        <f>IFERROR(MATCH(NG$44,Sheep!$R$331:$R$338,1),0)</f>
        <v>6</v>
      </c>
      <c r="NG51" s="454">
        <f>IFERROR(MATCH(NH$44,Sheep!$R$331:$R$338,1),0)</f>
        <v>6</v>
      </c>
      <c r="NH51" s="454">
        <f>IFERROR(MATCH(NI$44,Sheep!$R$331:$R$338,1),0)</f>
        <v>6</v>
      </c>
      <c r="NI51" s="454">
        <f>IFERROR(MATCH(NJ$44,Sheep!$R$331:$R$338,1),0)</f>
        <v>6</v>
      </c>
      <c r="NJ51" s="454">
        <f>IFERROR(MATCH(NK$44,Sheep!$R$331:$R$338,1),0)</f>
        <v>6</v>
      </c>
      <c r="NK51" s="454">
        <f>IFERROR(MATCH(NL$44,Sheep!$R$331:$R$338,1),0)</f>
        <v>6</v>
      </c>
      <c r="NL51" s="454">
        <f>IFERROR(MATCH(NM$44,Sheep!$R$331:$R$338,1),0)</f>
        <v>6</v>
      </c>
      <c r="NM51" s="454">
        <f>IFERROR(MATCH(NN$44,Sheep!$R$331:$R$338,1),0)</f>
        <v>6</v>
      </c>
      <c r="NN51" s="454">
        <f>IFERROR(MATCH(NO$44,Sheep!$R$331:$R$338,1),0)</f>
        <v>6</v>
      </c>
      <c r="NO51" s="454">
        <f>IFERROR(MATCH(NP$44,Sheep!$R$331:$R$338,1),0)</f>
        <v>6</v>
      </c>
      <c r="NP51" s="454">
        <f>IFERROR(MATCH(NQ$44,Sheep!$R$331:$R$338,1),0)</f>
        <v>7</v>
      </c>
      <c r="NQ51" s="454">
        <f>IFERROR(MATCH(NR$44,Sheep!$R$331:$R$338,1),0)</f>
        <v>7</v>
      </c>
      <c r="NR51" s="454">
        <f>IFERROR(MATCH(NS$44,Sheep!$R$331:$R$338,1),0)</f>
        <v>7</v>
      </c>
      <c r="NS51" s="454">
        <f>IFERROR(MATCH(NT$44,Sheep!$R$331:$R$338,1),0)</f>
        <v>7</v>
      </c>
      <c r="NT51" s="454">
        <f>IFERROR(MATCH(NU$44,Sheep!$R$331:$R$338,1),0)</f>
        <v>7</v>
      </c>
      <c r="NU51" s="454">
        <f>IFERROR(MATCH(NV$44,Sheep!$R$331:$R$338,1),0)</f>
        <v>7</v>
      </c>
      <c r="NV51" s="454">
        <f>IFERROR(MATCH(NW$44,Sheep!$R$331:$R$338,1),0)</f>
        <v>7</v>
      </c>
      <c r="NW51" s="454">
        <f>IFERROR(MATCH(NX$44,Sheep!$R$331:$R$338,1),0)</f>
        <v>7</v>
      </c>
      <c r="NX51" s="454">
        <f>IFERROR(MATCH(NY$44,Sheep!$R$331:$R$338,1),0)</f>
        <v>7</v>
      </c>
      <c r="NY51" s="454">
        <f>IFERROR(MATCH(NZ$44,Sheep!$R$331:$R$338,1),0)</f>
        <v>7</v>
      </c>
      <c r="NZ51" s="454">
        <f>IFERROR(MATCH(OA$44,Sheep!$R$331:$R$338,1),0)</f>
        <v>7</v>
      </c>
      <c r="OA51" s="454">
        <f>IFERROR(MATCH(OB$44,Sheep!$R$331:$R$338,1),0)</f>
        <v>7</v>
      </c>
      <c r="OB51" s="454">
        <f>IFERROR(MATCH(OC$44,Sheep!$R$331:$R$338,1),0)</f>
        <v>7</v>
      </c>
      <c r="OC51" s="454">
        <f>IFERROR(MATCH(OD$44,Sheep!$R$331:$R$338,1),0)</f>
        <v>7</v>
      </c>
      <c r="OD51" s="454">
        <f>IFERROR(MATCH(OE$44,Sheep!$R$331:$R$338,1),0)</f>
        <v>7</v>
      </c>
      <c r="OE51" s="454">
        <f>IFERROR(MATCH(OF$44,Sheep!$R$331:$R$338,1),0)</f>
        <v>7</v>
      </c>
      <c r="OF51" s="454">
        <f>IFERROR(MATCH(OG$44,Sheep!$R$331:$R$338,1),0)</f>
        <v>7</v>
      </c>
      <c r="OG51" s="454">
        <f>IFERROR(MATCH(OH$44,Sheep!$R$331:$R$338,1),0)</f>
        <v>7</v>
      </c>
      <c r="OH51" s="454">
        <f>IFERROR(MATCH(OI$44,Sheep!$R$331:$R$338,1),0)</f>
        <v>7</v>
      </c>
      <c r="OI51" s="454">
        <f>IFERROR(MATCH(OJ$44,Sheep!$R$331:$R$338,1),0)</f>
        <v>7</v>
      </c>
      <c r="OJ51" s="454">
        <f>IFERROR(MATCH(OK$44,Sheep!$R$331:$R$338,1),0)</f>
        <v>7</v>
      </c>
      <c r="OK51" s="454">
        <f>IFERROR(MATCH(OL$44,Sheep!$R$331:$R$338,1),0)</f>
        <v>7</v>
      </c>
      <c r="OL51" s="454">
        <f>IFERROR(MATCH(OM$44,Sheep!$R$331:$R$338,1),0)</f>
        <v>7</v>
      </c>
      <c r="OM51" s="454">
        <f>IFERROR(MATCH(ON$44,Sheep!$R$331:$R$338,1),0)</f>
        <v>7</v>
      </c>
      <c r="ON51" s="454">
        <f>IFERROR(MATCH(OO$44,Sheep!$R$331:$R$338,1),0)</f>
        <v>7</v>
      </c>
      <c r="OO51" s="454">
        <f>IFERROR(MATCH(OP$44,Sheep!$R$331:$R$338,1),0)</f>
        <v>7</v>
      </c>
      <c r="OP51" s="454">
        <f>IFERROR(MATCH(OQ$44,Sheep!$R$331:$R$338,1),0)</f>
        <v>7</v>
      </c>
      <c r="OQ51" s="454">
        <f>IFERROR(MATCH(OR$44,Sheep!$R$331:$R$338,1),0)</f>
        <v>7</v>
      </c>
      <c r="OR51" s="454">
        <f>IFERROR(MATCH(OS$44,Sheep!$R$331:$R$338,1),0)</f>
        <v>7</v>
      </c>
      <c r="OS51" s="454">
        <f>IFERROR(MATCH(OT$44,Sheep!$R$331:$R$338,1),0)</f>
        <v>7</v>
      </c>
      <c r="OT51" s="454">
        <f>IFERROR(MATCH(OU$44,Sheep!$R$331:$R$338,1),0)</f>
        <v>7</v>
      </c>
      <c r="OU51" s="454">
        <f>IFERROR(MATCH(OV$44,Sheep!$R$331:$R$338,1),0)</f>
        <v>7</v>
      </c>
      <c r="OV51" s="454">
        <f>IFERROR(MATCH(OW$44,Sheep!$R$331:$R$338,1),0)</f>
        <v>7</v>
      </c>
      <c r="OW51" s="454">
        <f>IFERROR(MATCH(OX$44,Sheep!$R$331:$R$338,1),0)</f>
        <v>7</v>
      </c>
      <c r="OX51" s="454">
        <f>IFERROR(MATCH(OY$44,Sheep!$R$331:$R$338,1),0)</f>
        <v>7</v>
      </c>
      <c r="OY51" s="454">
        <f>IFERROR(MATCH(OZ$44,Sheep!$R$331:$R$338,1),0)</f>
        <v>7</v>
      </c>
      <c r="OZ51" s="454">
        <f>IFERROR(MATCH(PA$44,Sheep!$R$331:$R$338,1),0)</f>
        <v>7</v>
      </c>
      <c r="PA51" s="454">
        <f>IFERROR(MATCH(PB$44,Sheep!$R$331:$R$338,1),0)</f>
        <v>7</v>
      </c>
      <c r="PB51" s="454">
        <f>IFERROR(MATCH(PC$44,Sheep!$R$331:$R$338,1),0)</f>
        <v>7</v>
      </c>
      <c r="PC51" s="454">
        <f>IFERROR(MATCH(PD$44,Sheep!$R$331:$R$338,1),0)</f>
        <v>7</v>
      </c>
      <c r="PD51" s="454">
        <f>IFERROR(MATCH(PE$44,Sheep!$R$331:$R$338,1),0)</f>
        <v>7</v>
      </c>
      <c r="PE51" s="454">
        <f>IFERROR(MATCH(PF$44,Sheep!$R$331:$R$338,1),0)</f>
        <v>7</v>
      </c>
      <c r="PF51" s="454">
        <f>IFERROR(MATCH(PG$44,Sheep!$R$331:$R$338,1),0)</f>
        <v>7</v>
      </c>
      <c r="PG51" s="454">
        <f>IFERROR(MATCH(PH$44,Sheep!$R$331:$R$338,1),0)</f>
        <v>7</v>
      </c>
      <c r="PH51" s="454">
        <f>IFERROR(MATCH(PI$44,Sheep!$R$331:$R$338,1),0)</f>
        <v>7</v>
      </c>
      <c r="PI51" s="454">
        <f>IFERROR(MATCH(PJ$44,Sheep!$R$331:$R$338,1),0)</f>
        <v>7</v>
      </c>
      <c r="PJ51" s="454">
        <f>IFERROR(MATCH(PK$44,Sheep!$R$331:$R$338,1),0)</f>
        <v>7</v>
      </c>
      <c r="PK51" s="454">
        <f>IFERROR(MATCH(PL$44,Sheep!$R$331:$R$338,1),0)</f>
        <v>7</v>
      </c>
      <c r="PL51" s="454">
        <f>IFERROR(MATCH(PM$44,Sheep!$R$331:$R$338,1),0)</f>
        <v>7</v>
      </c>
      <c r="PM51" s="454">
        <f>IFERROR(MATCH(PN$44,Sheep!$R$331:$R$338,1),0)</f>
        <v>7</v>
      </c>
      <c r="PN51" s="454">
        <f>IFERROR(MATCH(PO$44,Sheep!$R$331:$R$338,1),0)</f>
        <v>7</v>
      </c>
      <c r="PO51" s="454">
        <f>IFERROR(MATCH(PP$44,Sheep!$R$331:$R$338,1),0)</f>
        <v>7</v>
      </c>
      <c r="PP51" s="454">
        <f>IFERROR(MATCH(PQ$44,Sheep!$R$331:$R$338,1),0)</f>
        <v>8</v>
      </c>
      <c r="PQ51" s="454">
        <f>IFERROR(MATCH(PR$44,Sheep!$R$331:$R$338,1),0)</f>
        <v>8</v>
      </c>
      <c r="PR51" s="454">
        <f>IFERROR(MATCH(PS$44,Sheep!$R$331:$R$338,1),0)</f>
        <v>8</v>
      </c>
      <c r="PS51" s="454">
        <f>IFERROR(MATCH(PT$44,Sheep!$R$331:$R$338,1),0)</f>
        <v>8</v>
      </c>
      <c r="PT51" s="454">
        <f>IFERROR(MATCH(PU$44,Sheep!$R$331:$R$338,1),0)</f>
        <v>8</v>
      </c>
      <c r="PU51" s="454">
        <f>IFERROR(MATCH(PV$44,Sheep!$R$331:$R$338,1),0)</f>
        <v>8</v>
      </c>
      <c r="PV51" s="454">
        <f>IFERROR(MATCH(PW$44,Sheep!$R$331:$R$338,1),0)</f>
        <v>8</v>
      </c>
      <c r="PW51" s="454">
        <f>IFERROR(MATCH(PX$44,Sheep!$R$331:$R$338,1),0)</f>
        <v>8</v>
      </c>
      <c r="PX51" s="454">
        <f>IFERROR(MATCH(PY$44,Sheep!$R$331:$R$338,1),0)</f>
        <v>8</v>
      </c>
      <c r="PY51" s="454">
        <f>IFERROR(MATCH(PZ$44,Sheep!$R$331:$R$338,1),0)</f>
        <v>8</v>
      </c>
      <c r="PZ51" s="454">
        <f>IFERROR(MATCH(QA$44,Sheep!$R$331:$R$338,1),0)</f>
        <v>8</v>
      </c>
      <c r="QA51" s="454">
        <f>IFERROR(MATCH(QB$44,Sheep!$R$331:$R$338,1),0)</f>
        <v>8</v>
      </c>
      <c r="QB51" s="454">
        <f>IFERROR(MATCH(QC$44,Sheep!$R$331:$R$338,1),0)</f>
        <v>8</v>
      </c>
      <c r="QC51" s="454">
        <f>IFERROR(MATCH(QD$44,Sheep!$R$331:$R$338,1),0)</f>
        <v>8</v>
      </c>
      <c r="QD51" s="454">
        <f>IFERROR(MATCH(QE$44,Sheep!$R$331:$R$338,1),0)</f>
        <v>8</v>
      </c>
      <c r="QE51" s="454">
        <f>IFERROR(MATCH(QF$44,Sheep!$R$331:$R$338,1),0)</f>
        <v>8</v>
      </c>
      <c r="QF51" s="454">
        <f>IFERROR(MATCH(QG$44,Sheep!$R$331:$R$338,1),0)</f>
        <v>8</v>
      </c>
      <c r="QG51" s="454">
        <f>IFERROR(MATCH(QH$44,Sheep!$R$331:$R$338,1),0)</f>
        <v>8</v>
      </c>
      <c r="QH51" s="454">
        <f>IFERROR(MATCH(QI$44,Sheep!$R$331:$R$338,1),0)</f>
        <v>8</v>
      </c>
      <c r="QI51" s="454">
        <f>IFERROR(MATCH(QJ$44,Sheep!$R$331:$R$338,1),0)</f>
        <v>8</v>
      </c>
      <c r="QJ51" s="454">
        <f>IFERROR(MATCH(QK$44,Sheep!$R$331:$R$338,1),0)</f>
        <v>8</v>
      </c>
      <c r="QK51" s="454">
        <f>IFERROR(MATCH(QL$44,Sheep!$R$331:$R$338,1),0)</f>
        <v>8</v>
      </c>
      <c r="QL51" s="454">
        <f>IFERROR(MATCH(QM$44,Sheep!$R$331:$R$338,1),0)</f>
        <v>8</v>
      </c>
      <c r="QM51" s="454">
        <f>IFERROR(MATCH(QN$44,Sheep!$R$331:$R$338,1),0)</f>
        <v>8</v>
      </c>
      <c r="QN51" s="454">
        <f>IFERROR(MATCH(QO$44,Sheep!$R$331:$R$338,1),0)</f>
        <v>8</v>
      </c>
      <c r="QO51" s="454">
        <f>IFERROR(MATCH(QP$44,Sheep!$R$331:$R$338,1),0)</f>
        <v>8</v>
      </c>
      <c r="QP51" s="454">
        <f>IFERROR(MATCH(QQ$44,Sheep!$R$331:$R$338,1),0)</f>
        <v>8</v>
      </c>
      <c r="QQ51" s="454">
        <f>IFERROR(MATCH(QR$44,Sheep!$R$331:$R$338,1),0)</f>
        <v>8</v>
      </c>
      <c r="QR51" s="454">
        <f>IFERROR(MATCH(QS$44,Sheep!$R$331:$R$338,1),0)</f>
        <v>8</v>
      </c>
      <c r="QS51" s="454">
        <f>IFERROR(MATCH(QT$44,Sheep!$R$331:$R$338,1),0)</f>
        <v>8</v>
      </c>
      <c r="QT51" s="454">
        <f>IFERROR(MATCH(QU$44,Sheep!$R$331:$R$338,1),0)</f>
        <v>8</v>
      </c>
      <c r="QU51" s="454">
        <f>IFERROR(MATCH(QV$44,Sheep!$R$331:$R$338,1),0)</f>
        <v>8</v>
      </c>
      <c r="QV51" s="454">
        <f>IFERROR(MATCH(QW$44,Sheep!$R$331:$R$338,1),0)</f>
        <v>8</v>
      </c>
      <c r="QW51" s="454">
        <f>IFERROR(MATCH(QX$44,Sheep!$R$331:$R$338,1),0)</f>
        <v>8</v>
      </c>
      <c r="QX51" s="454">
        <f>IFERROR(MATCH(QY$44,Sheep!$R$331:$R$338,1),0)</f>
        <v>8</v>
      </c>
      <c r="QY51" s="454">
        <f>IFERROR(MATCH(QZ$44,Sheep!$R$331:$R$338,1),0)</f>
        <v>8</v>
      </c>
      <c r="QZ51" s="454">
        <f>IFERROR(MATCH(RA$44,Sheep!$R$331:$R$338,1),0)</f>
        <v>8</v>
      </c>
      <c r="RA51" s="454">
        <f>IFERROR(MATCH(RB$44,Sheep!$R$331:$R$338,1),0)</f>
        <v>8</v>
      </c>
      <c r="RB51" s="454">
        <f>IFERROR(MATCH(RC$44,Sheep!$R$331:$R$338,1),0)</f>
        <v>8</v>
      </c>
      <c r="RC51" s="454">
        <f>IFERROR(MATCH(RD$44,Sheep!$R$331:$R$338,1),0)</f>
        <v>8</v>
      </c>
      <c r="RD51" s="454">
        <f>IFERROR(MATCH(RE$44,Sheep!$R$331:$R$338,1),0)</f>
        <v>8</v>
      </c>
      <c r="RE51" s="454">
        <f>IFERROR(MATCH(RF$44,Sheep!$R$331:$R$338,1),0)</f>
        <v>8</v>
      </c>
      <c r="RF51" s="454">
        <f>IFERROR(MATCH(RG$44,Sheep!$R$331:$R$338,1),0)</f>
        <v>8</v>
      </c>
      <c r="RG51" s="454">
        <f>IFERROR(MATCH(RH$44,Sheep!$R$331:$R$338,1),0)</f>
        <v>8</v>
      </c>
      <c r="RH51" s="454">
        <f>IFERROR(MATCH(RI$44,Sheep!$R$331:$R$338,1),0)</f>
        <v>8</v>
      </c>
      <c r="RI51" s="454">
        <f>IFERROR(MATCH(RJ$44,Sheep!$R$331:$R$338,1),0)</f>
        <v>8</v>
      </c>
      <c r="RJ51" s="454">
        <f>IFERROR(MATCH(RK$44,Sheep!$R$331:$R$338,1),0)</f>
        <v>8</v>
      </c>
      <c r="RK51" s="454">
        <f>IFERROR(MATCH(RL$44,Sheep!$R$331:$R$338,1),0)</f>
        <v>8</v>
      </c>
      <c r="RL51" s="454">
        <f>IFERROR(MATCH(RM$44,Sheep!$R$331:$R$338,1),0)</f>
        <v>8</v>
      </c>
      <c r="RM51" s="454">
        <f>IFERROR(MATCH(RN$44,Sheep!$R$331:$R$338,1),0)</f>
        <v>8</v>
      </c>
      <c r="RN51" s="454">
        <f>IFERROR(MATCH(RO$44,Sheep!$R$331:$R$338,1),0)</f>
        <v>8</v>
      </c>
      <c r="RO51" s="454">
        <f>IFERROR(MATCH(RP$44,Sheep!$R$331:$R$338,1),0)</f>
        <v>8</v>
      </c>
      <c r="RP51" s="454">
        <f>IFERROR(MATCH(RQ$44,Sheep!$R$331:$R$338,1),0)</f>
        <v>8</v>
      </c>
      <c r="RQ51" s="454">
        <f>IFERROR(MATCH(RR$44,Sheep!$R$331:$R$338,1),0)</f>
        <v>8</v>
      </c>
      <c r="RR51" s="454">
        <f>IFERROR(MATCH(RS$44,Sheep!$R$331:$R$338,1),0)</f>
        <v>8</v>
      </c>
      <c r="RS51" s="454">
        <f>IFERROR(MATCH(RT$44,Sheep!$R$331:$R$338,1),0)</f>
        <v>8</v>
      </c>
      <c r="RT51" s="454">
        <f>IFERROR(MATCH(RU$44,Sheep!$R$331:$R$338,1),0)</f>
        <v>8</v>
      </c>
      <c r="RU51" s="454">
        <f>IFERROR(MATCH(RV$44,Sheep!$R$331:$R$338,1),0)</f>
        <v>8</v>
      </c>
      <c r="RV51" s="454">
        <f>IFERROR(MATCH(RW$44,Sheep!$R$331:$R$338,1),0)</f>
        <v>8</v>
      </c>
      <c r="RW51" s="454">
        <f>IFERROR(MATCH(RX$44,Sheep!$R$331:$R$338,1),0)</f>
        <v>8</v>
      </c>
      <c r="RX51" s="454">
        <f>IFERROR(MATCH(RY$44,Sheep!$R$331:$R$338,1),0)</f>
        <v>8</v>
      </c>
      <c r="RY51" s="454">
        <f>IFERROR(MATCH(RZ$44,Sheep!$R$331:$R$338,1),0)</f>
        <v>8</v>
      </c>
      <c r="RZ51" s="454">
        <f>IFERROR(MATCH(SA$44,Sheep!$R$331:$R$338,1),0)</f>
        <v>8</v>
      </c>
      <c r="SA51" s="454">
        <f>IFERROR(MATCH(SB$44,Sheep!$R$331:$R$338,1),0)</f>
        <v>8</v>
      </c>
      <c r="SB51" s="454">
        <f>IFERROR(MATCH(SC$44,Sheep!$R$331:$R$338,1),0)</f>
        <v>8</v>
      </c>
      <c r="SC51" s="454">
        <f>IFERROR(MATCH(SD$44,Sheep!$R$331:$R$338,1),0)</f>
        <v>8</v>
      </c>
      <c r="SD51" s="454">
        <f>IFERROR(MATCH(SE$44,Sheep!$R$331:$R$338,1),0)</f>
        <v>8</v>
      </c>
      <c r="SE51" s="454">
        <f>IFERROR(MATCH(SF$44,Sheep!$R$331:$R$338,1),0)</f>
        <v>8</v>
      </c>
      <c r="SF51" s="454">
        <f>IFERROR(MATCH(SG$44,Sheep!$R$331:$R$338,1),0)</f>
        <v>8</v>
      </c>
      <c r="SG51" s="454">
        <f>IFERROR(MATCH(SH$44,Sheep!$R$331:$R$338,1),0)</f>
        <v>8</v>
      </c>
      <c r="SH51" s="454">
        <f>IFERROR(MATCH(SI$44,Sheep!$R$331:$R$338,1),0)</f>
        <v>8</v>
      </c>
      <c r="SI51" s="454">
        <f>IFERROR(MATCH(SJ$44,Sheep!$R$331:$R$338,1),0)</f>
        <v>0</v>
      </c>
      <c r="SJ51" s="253"/>
      <c r="SK51" s="255"/>
      <c r="SL51" s="243"/>
      <c r="SM51" s="243"/>
      <c r="SN51" s="243"/>
    </row>
    <row r="52" spans="1:508" hidden="1" outlineLevel="3" x14ac:dyDescent="0.35">
      <c r="A52" s="243"/>
      <c r="B52" s="252"/>
      <c r="C52" s="441">
        <f>INT($C$40)+3</f>
        <v>4</v>
      </c>
      <c r="D52" s="253"/>
      <c r="E52" s="325"/>
      <c r="F52" s="325"/>
      <c r="G52" s="253"/>
      <c r="H52" s="267"/>
      <c r="I52" s="267"/>
      <c r="J52" s="453" t="s">
        <v>705</v>
      </c>
      <c r="K52" s="497">
        <f>IFERROR(INDEX(Sheep!$R$331:$R$338,K51,1),0)</f>
        <v>0</v>
      </c>
      <c r="L52" s="497">
        <f>IFERROR(INDEX(Sheep!$R$331:$R$338,L51,1),0)</f>
        <v>0</v>
      </c>
      <c r="M52" s="497">
        <f>IFERROR(INDEX(Sheep!$R$331:$R$338,M51,1),0)</f>
        <v>0</v>
      </c>
      <c r="N52" s="497">
        <f>IFERROR(INDEX(Sheep!$R$331:$R$338,N51,1),0)</f>
        <v>0</v>
      </c>
      <c r="O52" s="497">
        <f>IFERROR(INDEX(Sheep!$R$331:$R$338,O51,1),0)</f>
        <v>0</v>
      </c>
      <c r="P52" s="497">
        <f>IFERROR(INDEX(Sheep!$R$331:$R$338,P51,1),0)</f>
        <v>0</v>
      </c>
      <c r="Q52" s="497">
        <f>IFERROR(INDEX(Sheep!$R$331:$R$338,Q51,1),0)</f>
        <v>0</v>
      </c>
      <c r="R52" s="497">
        <f>IFERROR(INDEX(Sheep!$R$331:$R$338,R51,1),0)</f>
        <v>0</v>
      </c>
      <c r="S52" s="497">
        <f>IFERROR(INDEX(Sheep!$R$331:$R$338,S51,1),0)</f>
        <v>0</v>
      </c>
      <c r="T52" s="497">
        <f>IFERROR(INDEX(Sheep!$R$331:$R$338,T51,1),0)</f>
        <v>0</v>
      </c>
      <c r="U52" s="497">
        <f>IFERROR(INDEX(Sheep!$R$331:$R$338,U51,1),0)</f>
        <v>0</v>
      </c>
      <c r="V52" s="497">
        <f>IFERROR(INDEX(Sheep!$R$331:$R$338,V51,1),0)</f>
        <v>0</v>
      </c>
      <c r="W52" s="497">
        <f>IFERROR(INDEX(Sheep!$R$331:$R$338,W51,1),0)</f>
        <v>0</v>
      </c>
      <c r="X52" s="497">
        <f>IFERROR(INDEX(Sheep!$R$331:$R$338,X51,1),0)</f>
        <v>0</v>
      </c>
      <c r="Y52" s="497">
        <f>IFERROR(INDEX(Sheep!$R$331:$R$338,Y51,1),0)</f>
        <v>0</v>
      </c>
      <c r="Z52" s="497">
        <f>IFERROR(INDEX(Sheep!$R$331:$R$338,Z51,1),0)</f>
        <v>0</v>
      </c>
      <c r="AA52" s="497">
        <f>IFERROR(INDEX(Sheep!$R$331:$R$338,AA51,1),0)</f>
        <v>0</v>
      </c>
      <c r="AB52" s="497">
        <f>IFERROR(INDEX(Sheep!$R$331:$R$338,AB51,1),0)</f>
        <v>0</v>
      </c>
      <c r="AC52" s="497">
        <f>IFERROR(INDEX(Sheep!$R$331:$R$338,AC51,1),0)</f>
        <v>0</v>
      </c>
      <c r="AD52" s="497">
        <f>IFERROR(INDEX(Sheep!$R$331:$R$338,AD51,1),0)</f>
        <v>0</v>
      </c>
      <c r="AE52" s="497">
        <f>IFERROR(INDEX(Sheep!$R$331:$R$338,AE51,1),0)</f>
        <v>0</v>
      </c>
      <c r="AF52" s="497">
        <f>IFERROR(INDEX(Sheep!$R$331:$R$338,AF51,1),0)</f>
        <v>0</v>
      </c>
      <c r="AG52" s="497">
        <f>IFERROR(INDEX(Sheep!$R$331:$R$338,AG51,1),0)</f>
        <v>0</v>
      </c>
      <c r="AH52" s="497">
        <f>IFERROR(INDEX(Sheep!$R$331:$R$338,AH51,1),0)</f>
        <v>0</v>
      </c>
      <c r="AI52" s="497">
        <f>IFERROR(INDEX(Sheep!$R$331:$R$338,AI51,1),0)</f>
        <v>0</v>
      </c>
      <c r="AJ52" s="497">
        <f>IFERROR(INDEX(Sheep!$R$331:$R$338,AJ51,1),0)</f>
        <v>0</v>
      </c>
      <c r="AK52" s="497">
        <f>IFERROR(INDEX(Sheep!$R$331:$R$338,AK51,1),0)</f>
        <v>0</v>
      </c>
      <c r="AL52" s="497">
        <f>IFERROR(INDEX(Sheep!$R$331:$R$338,AL51,1),0)</f>
        <v>0</v>
      </c>
      <c r="AM52" s="497">
        <f>IFERROR(INDEX(Sheep!$R$331:$R$338,AM51,1),0)</f>
        <v>0</v>
      </c>
      <c r="AN52" s="497">
        <f>IFERROR(INDEX(Sheep!$R$331:$R$338,AN51,1),0)</f>
        <v>0</v>
      </c>
      <c r="AO52" s="497">
        <f>IFERROR(INDEX(Sheep!$R$331:$R$338,AO51,1),0)</f>
        <v>0</v>
      </c>
      <c r="AP52" s="497">
        <f>IFERROR(INDEX(Sheep!$R$331:$R$338,AP51,1),0)</f>
        <v>0</v>
      </c>
      <c r="AQ52" s="497">
        <f>IFERROR(INDEX(Sheep!$R$331:$R$338,AQ51,1),0)</f>
        <v>0</v>
      </c>
      <c r="AR52" s="497">
        <f>IFERROR(INDEX(Sheep!$R$331:$R$338,AR51,1),0)</f>
        <v>0</v>
      </c>
      <c r="AS52" s="497">
        <f>IFERROR(INDEX(Sheep!$R$331:$R$338,AS51,1),0)</f>
        <v>0</v>
      </c>
      <c r="AT52" s="497">
        <f>IFERROR(INDEX(Sheep!$R$331:$R$338,AT51,1),0)</f>
        <v>0</v>
      </c>
      <c r="AU52" s="497">
        <f>IFERROR(INDEX(Sheep!$R$331:$R$338,AU51,1),0)</f>
        <v>0</v>
      </c>
      <c r="AV52" s="497">
        <f>IFERROR(INDEX(Sheep!$R$331:$R$338,AV51,1),0)</f>
        <v>0</v>
      </c>
      <c r="AW52" s="497">
        <f>IFERROR(INDEX(Sheep!$R$331:$R$338,AW51,1),0)</f>
        <v>0</v>
      </c>
      <c r="AX52" s="497">
        <f>IFERROR(INDEX(Sheep!$R$331:$R$338,AX51,1),0)</f>
        <v>0</v>
      </c>
      <c r="AY52" s="497">
        <f>IFERROR(INDEX(Sheep!$R$331:$R$338,AY51,1),0)</f>
        <v>0</v>
      </c>
      <c r="AZ52" s="497">
        <f>IFERROR(INDEX(Sheep!$R$331:$R$338,AZ51,1),0)</f>
        <v>0</v>
      </c>
      <c r="BA52" s="497">
        <f>IFERROR(INDEX(Sheep!$R$331:$R$338,BA51,1),0)</f>
        <v>0</v>
      </c>
      <c r="BB52" s="497">
        <f>IFERROR(INDEX(Sheep!$R$331:$R$338,BB51,1),0)</f>
        <v>0</v>
      </c>
      <c r="BC52" s="497">
        <f>IFERROR(INDEX(Sheep!$R$331:$R$338,BC51,1),0)</f>
        <v>0</v>
      </c>
      <c r="BD52" s="497">
        <f>IFERROR(INDEX(Sheep!$R$331:$R$338,BD51,1),0)</f>
        <v>0</v>
      </c>
      <c r="BE52" s="497">
        <f>IFERROR(INDEX(Sheep!$R$331:$R$338,BE51,1),0)</f>
        <v>0</v>
      </c>
      <c r="BF52" s="497">
        <f>IFERROR(INDEX(Sheep!$R$331:$R$338,BF51,1),0)</f>
        <v>0</v>
      </c>
      <c r="BG52" s="497">
        <f>IFERROR(INDEX(Sheep!$R$331:$R$338,BG51,1),0)</f>
        <v>0</v>
      </c>
      <c r="BH52" s="497">
        <f>IFERROR(INDEX(Sheep!$R$331:$R$338,BH51,1),0)</f>
        <v>0</v>
      </c>
      <c r="BI52" s="497">
        <f>IFERROR(INDEX(Sheep!$R$331:$R$338,BI51,1),0)</f>
        <v>0</v>
      </c>
      <c r="BJ52" s="497">
        <f>IFERROR(INDEX(Sheep!$R$331:$R$338,BJ51,1),0)</f>
        <v>0</v>
      </c>
      <c r="BK52" s="497">
        <f>IFERROR(INDEX(Sheep!$R$331:$R$338,BK51,1),0)</f>
        <v>0</v>
      </c>
      <c r="BL52" s="497">
        <f>IFERROR(INDEX(Sheep!$R$331:$R$338,BL51,1),0)</f>
        <v>0</v>
      </c>
      <c r="BM52" s="497">
        <f>IFERROR(INDEX(Sheep!$R$331:$R$338,BM51,1),0)</f>
        <v>0</v>
      </c>
      <c r="BN52" s="497">
        <f>IFERROR(INDEX(Sheep!$R$331:$R$338,BN51,1),0)</f>
        <v>0</v>
      </c>
      <c r="BO52" s="497">
        <f>IFERROR(INDEX(Sheep!$R$331:$R$338,BO51,1),0)</f>
        <v>0</v>
      </c>
      <c r="BP52" s="497">
        <f>IFERROR(INDEX(Sheep!$R$331:$R$338,BP51,1),0)</f>
        <v>43871</v>
      </c>
      <c r="BQ52" s="497">
        <f>IFERROR(INDEX(Sheep!$R$331:$R$338,BQ51,1),0)</f>
        <v>43871</v>
      </c>
      <c r="BR52" s="497">
        <f>IFERROR(INDEX(Sheep!$R$331:$R$338,BR51,1),0)</f>
        <v>43871</v>
      </c>
      <c r="BS52" s="497">
        <f>IFERROR(INDEX(Sheep!$R$331:$R$338,BS51,1),0)</f>
        <v>43871</v>
      </c>
      <c r="BT52" s="497">
        <f>IFERROR(INDEX(Sheep!$R$331:$R$338,BT51,1),0)</f>
        <v>43871</v>
      </c>
      <c r="BU52" s="497">
        <f>IFERROR(INDEX(Sheep!$R$331:$R$338,BU51,1),0)</f>
        <v>43871</v>
      </c>
      <c r="BV52" s="497">
        <f>IFERROR(INDEX(Sheep!$R$331:$R$338,BV51,1),0)</f>
        <v>43871</v>
      </c>
      <c r="BW52" s="497">
        <f>IFERROR(INDEX(Sheep!$R$331:$R$338,BW51,1),0)</f>
        <v>43871</v>
      </c>
      <c r="BX52" s="497">
        <f>IFERROR(INDEX(Sheep!$R$331:$R$338,BX51,1),0)</f>
        <v>43871</v>
      </c>
      <c r="BY52" s="497">
        <f>IFERROR(INDEX(Sheep!$R$331:$R$338,BY51,1),0)</f>
        <v>43871</v>
      </c>
      <c r="BZ52" s="497">
        <f>IFERROR(INDEX(Sheep!$R$331:$R$338,BZ51,1),0)</f>
        <v>43871</v>
      </c>
      <c r="CA52" s="497">
        <f>IFERROR(INDEX(Sheep!$R$331:$R$338,CA51,1),0)</f>
        <v>43871</v>
      </c>
      <c r="CB52" s="497">
        <f>IFERROR(INDEX(Sheep!$R$331:$R$338,CB51,1),0)</f>
        <v>43871</v>
      </c>
      <c r="CC52" s="497">
        <f>IFERROR(INDEX(Sheep!$R$331:$R$338,CC51,1),0)</f>
        <v>43871</v>
      </c>
      <c r="CD52" s="497">
        <f>IFERROR(INDEX(Sheep!$R$331:$R$338,CD51,1),0)</f>
        <v>43871</v>
      </c>
      <c r="CE52" s="497">
        <f>IFERROR(INDEX(Sheep!$R$331:$R$338,CE51,1),0)</f>
        <v>43871</v>
      </c>
      <c r="CF52" s="497">
        <f>IFERROR(INDEX(Sheep!$R$331:$R$338,CF51,1),0)</f>
        <v>43871</v>
      </c>
      <c r="CG52" s="497">
        <f>IFERROR(INDEX(Sheep!$R$331:$R$338,CG51,1),0)</f>
        <v>43871</v>
      </c>
      <c r="CH52" s="497">
        <f>IFERROR(INDEX(Sheep!$R$331:$R$338,CH51,1),0)</f>
        <v>43871</v>
      </c>
      <c r="CI52" s="497">
        <f>IFERROR(INDEX(Sheep!$R$331:$R$338,CI51,1),0)</f>
        <v>43871</v>
      </c>
      <c r="CJ52" s="497">
        <f>IFERROR(INDEX(Sheep!$R$331:$R$338,CJ51,1),0)</f>
        <v>43871</v>
      </c>
      <c r="CK52" s="497">
        <f>IFERROR(INDEX(Sheep!$R$331:$R$338,CK51,1),0)</f>
        <v>43871</v>
      </c>
      <c r="CL52" s="497">
        <f>IFERROR(INDEX(Sheep!$R$331:$R$338,CL51,1),0)</f>
        <v>43871</v>
      </c>
      <c r="CM52" s="497">
        <f>IFERROR(INDEX(Sheep!$R$331:$R$338,CM51,1),0)</f>
        <v>43871</v>
      </c>
      <c r="CN52" s="497">
        <f>IFERROR(INDEX(Sheep!$R$331:$R$338,CN51,1),0)</f>
        <v>43871</v>
      </c>
      <c r="CO52" s="497">
        <f>IFERROR(INDEX(Sheep!$R$331:$R$338,CO51,1),0)</f>
        <v>43871</v>
      </c>
      <c r="CP52" s="497">
        <f>IFERROR(INDEX(Sheep!$R$331:$R$338,CP51,1),0)</f>
        <v>43871</v>
      </c>
      <c r="CQ52" s="497">
        <f>IFERROR(INDEX(Sheep!$R$331:$R$338,CQ51,1),0)</f>
        <v>43871</v>
      </c>
      <c r="CR52" s="497">
        <f>IFERROR(INDEX(Sheep!$R$331:$R$338,CR51,1),0)</f>
        <v>43871</v>
      </c>
      <c r="CS52" s="497">
        <f>IFERROR(INDEX(Sheep!$R$331:$R$338,CS51,1),0)</f>
        <v>43871</v>
      </c>
      <c r="CT52" s="497">
        <f>IFERROR(INDEX(Sheep!$R$331:$R$338,CT51,1),0)</f>
        <v>43871</v>
      </c>
      <c r="CU52" s="497">
        <f>IFERROR(INDEX(Sheep!$R$331:$R$338,CU51,1),0)</f>
        <v>43871</v>
      </c>
      <c r="CV52" s="497">
        <f>IFERROR(INDEX(Sheep!$R$331:$R$338,CV51,1),0)</f>
        <v>43871</v>
      </c>
      <c r="CW52" s="497">
        <f>IFERROR(INDEX(Sheep!$R$331:$R$338,CW51,1),0)</f>
        <v>43871</v>
      </c>
      <c r="CX52" s="497">
        <f>IFERROR(INDEX(Sheep!$R$331:$R$338,CX51,1),0)</f>
        <v>43871</v>
      </c>
      <c r="CY52" s="497">
        <f>IFERROR(INDEX(Sheep!$R$331:$R$338,CY51,1),0)</f>
        <v>43871</v>
      </c>
      <c r="CZ52" s="497">
        <f>IFERROR(INDEX(Sheep!$R$331:$R$338,CZ51,1),0)</f>
        <v>43871</v>
      </c>
      <c r="DA52" s="497">
        <f>IFERROR(INDEX(Sheep!$R$331:$R$338,DA51,1),0)</f>
        <v>43871</v>
      </c>
      <c r="DB52" s="497">
        <f>IFERROR(INDEX(Sheep!$R$331:$R$338,DB51,1),0)</f>
        <v>43871</v>
      </c>
      <c r="DC52" s="497">
        <f>IFERROR(INDEX(Sheep!$R$331:$R$338,DC51,1),0)</f>
        <v>43871</v>
      </c>
      <c r="DD52" s="497">
        <f>IFERROR(INDEX(Sheep!$R$331:$R$338,DD51,1),0)</f>
        <v>43871</v>
      </c>
      <c r="DE52" s="497">
        <f>IFERROR(INDEX(Sheep!$R$331:$R$338,DE51,1),0)</f>
        <v>43871</v>
      </c>
      <c r="DF52" s="497">
        <f>IFERROR(INDEX(Sheep!$R$331:$R$338,DF51,1),0)</f>
        <v>43871</v>
      </c>
      <c r="DG52" s="497">
        <f>IFERROR(INDEX(Sheep!$R$331:$R$338,DG51,1),0)</f>
        <v>43871</v>
      </c>
      <c r="DH52" s="497">
        <f>IFERROR(INDEX(Sheep!$R$331:$R$338,DH51,1),0)</f>
        <v>43871</v>
      </c>
      <c r="DI52" s="497">
        <f>IFERROR(INDEX(Sheep!$R$331:$R$338,DI51,1),0)</f>
        <v>43871</v>
      </c>
      <c r="DJ52" s="497">
        <f>IFERROR(INDEX(Sheep!$R$331:$R$338,DJ51,1),0)</f>
        <v>43871</v>
      </c>
      <c r="DK52" s="497">
        <f>IFERROR(INDEX(Sheep!$R$331:$R$338,DK51,1),0)</f>
        <v>43871</v>
      </c>
      <c r="DL52" s="497">
        <f>IFERROR(INDEX(Sheep!$R$331:$R$338,DL51,1),0)</f>
        <v>43871</v>
      </c>
      <c r="DM52" s="497">
        <f>IFERROR(INDEX(Sheep!$R$331:$R$338,DM51,1),0)</f>
        <v>43871</v>
      </c>
      <c r="DN52" s="497">
        <f>IFERROR(INDEX(Sheep!$R$331:$R$338,DN51,1),0)</f>
        <v>43871</v>
      </c>
      <c r="DO52" s="497">
        <f>IFERROR(INDEX(Sheep!$R$331:$R$338,DO51,1),0)</f>
        <v>43871</v>
      </c>
      <c r="DP52" s="497">
        <f>IFERROR(INDEX(Sheep!$R$331:$R$338,DP51,1),0)</f>
        <v>44236</v>
      </c>
      <c r="DQ52" s="497">
        <f>IFERROR(INDEX(Sheep!$R$331:$R$338,DQ51,1),0)</f>
        <v>44236</v>
      </c>
      <c r="DR52" s="497">
        <f>IFERROR(INDEX(Sheep!$R$331:$R$338,DR51,1),0)</f>
        <v>44236</v>
      </c>
      <c r="DS52" s="497">
        <f>IFERROR(INDEX(Sheep!$R$331:$R$338,DS51,1),0)</f>
        <v>44236</v>
      </c>
      <c r="DT52" s="497">
        <f>IFERROR(INDEX(Sheep!$R$331:$R$338,DT51,1),0)</f>
        <v>44236</v>
      </c>
      <c r="DU52" s="497">
        <f>IFERROR(INDEX(Sheep!$R$331:$R$338,DU51,1),0)</f>
        <v>44236</v>
      </c>
      <c r="DV52" s="497">
        <f>IFERROR(INDEX(Sheep!$R$331:$R$338,DV51,1),0)</f>
        <v>44236</v>
      </c>
      <c r="DW52" s="497">
        <f>IFERROR(INDEX(Sheep!$R$331:$R$338,DW51,1),0)</f>
        <v>44236</v>
      </c>
      <c r="DX52" s="497">
        <f>IFERROR(INDEX(Sheep!$R$331:$R$338,DX51,1),0)</f>
        <v>44236</v>
      </c>
      <c r="DY52" s="497">
        <f>IFERROR(INDEX(Sheep!$R$331:$R$338,DY51,1),0)</f>
        <v>44236</v>
      </c>
      <c r="DZ52" s="497">
        <f>IFERROR(INDEX(Sheep!$R$331:$R$338,DZ51,1),0)</f>
        <v>44236</v>
      </c>
      <c r="EA52" s="497">
        <f>IFERROR(INDEX(Sheep!$R$331:$R$338,EA51,1),0)</f>
        <v>44236</v>
      </c>
      <c r="EB52" s="497">
        <f>IFERROR(INDEX(Sheep!$R$331:$R$338,EB51,1),0)</f>
        <v>44236</v>
      </c>
      <c r="EC52" s="497">
        <f>IFERROR(INDEX(Sheep!$R$331:$R$338,EC51,1),0)</f>
        <v>44236</v>
      </c>
      <c r="ED52" s="497">
        <f>IFERROR(INDEX(Sheep!$R$331:$R$338,ED51,1),0)</f>
        <v>44236</v>
      </c>
      <c r="EE52" s="497">
        <f>IFERROR(INDEX(Sheep!$R$331:$R$338,EE51,1),0)</f>
        <v>44236</v>
      </c>
      <c r="EF52" s="497">
        <f>IFERROR(INDEX(Sheep!$R$331:$R$338,EF51,1),0)</f>
        <v>44236</v>
      </c>
      <c r="EG52" s="497">
        <f>IFERROR(INDEX(Sheep!$R$331:$R$338,EG51,1),0)</f>
        <v>44236</v>
      </c>
      <c r="EH52" s="497">
        <f>IFERROR(INDEX(Sheep!$R$331:$R$338,EH51,1),0)</f>
        <v>44236</v>
      </c>
      <c r="EI52" s="497">
        <f>IFERROR(INDEX(Sheep!$R$331:$R$338,EI51,1),0)</f>
        <v>44236</v>
      </c>
      <c r="EJ52" s="497">
        <f>IFERROR(INDEX(Sheep!$R$331:$R$338,EJ51,1),0)</f>
        <v>44236</v>
      </c>
      <c r="EK52" s="497">
        <f>IFERROR(INDEX(Sheep!$R$331:$R$338,EK51,1),0)</f>
        <v>44236</v>
      </c>
      <c r="EL52" s="497">
        <f>IFERROR(INDEX(Sheep!$R$331:$R$338,EL51,1),0)</f>
        <v>44236</v>
      </c>
      <c r="EM52" s="497">
        <f>IFERROR(INDEX(Sheep!$R$331:$R$338,EM51,1),0)</f>
        <v>44236</v>
      </c>
      <c r="EN52" s="497">
        <f>IFERROR(INDEX(Sheep!$R$331:$R$338,EN51,1),0)</f>
        <v>44236</v>
      </c>
      <c r="EO52" s="497">
        <f>IFERROR(INDEX(Sheep!$R$331:$R$338,EO51,1),0)</f>
        <v>44236</v>
      </c>
      <c r="EP52" s="497">
        <f>IFERROR(INDEX(Sheep!$R$331:$R$338,EP51,1),0)</f>
        <v>44236</v>
      </c>
      <c r="EQ52" s="497">
        <f>IFERROR(INDEX(Sheep!$R$331:$R$338,EQ51,1),0)</f>
        <v>44236</v>
      </c>
      <c r="ER52" s="497">
        <f>IFERROR(INDEX(Sheep!$R$331:$R$338,ER51,1),0)</f>
        <v>44236</v>
      </c>
      <c r="ES52" s="497">
        <f>IFERROR(INDEX(Sheep!$R$331:$R$338,ES51,1),0)</f>
        <v>44236</v>
      </c>
      <c r="ET52" s="497">
        <f>IFERROR(INDEX(Sheep!$R$331:$R$338,ET51,1),0)</f>
        <v>44236</v>
      </c>
      <c r="EU52" s="497">
        <f>IFERROR(INDEX(Sheep!$R$331:$R$338,EU51,1),0)</f>
        <v>44236</v>
      </c>
      <c r="EV52" s="497">
        <f>IFERROR(INDEX(Sheep!$R$331:$R$338,EV51,1),0)</f>
        <v>44236</v>
      </c>
      <c r="EW52" s="497">
        <f>IFERROR(INDEX(Sheep!$R$331:$R$338,EW51,1),0)</f>
        <v>44236</v>
      </c>
      <c r="EX52" s="497">
        <f>IFERROR(INDEX(Sheep!$R$331:$R$338,EX51,1),0)</f>
        <v>44236</v>
      </c>
      <c r="EY52" s="497">
        <f>IFERROR(INDEX(Sheep!$R$331:$R$338,EY51,1),0)</f>
        <v>44236</v>
      </c>
      <c r="EZ52" s="497">
        <f>IFERROR(INDEX(Sheep!$R$331:$R$338,EZ51,1),0)</f>
        <v>44236</v>
      </c>
      <c r="FA52" s="497">
        <f>IFERROR(INDEX(Sheep!$R$331:$R$338,FA51,1),0)</f>
        <v>44236</v>
      </c>
      <c r="FB52" s="497">
        <f>IFERROR(INDEX(Sheep!$R$331:$R$338,FB51,1),0)</f>
        <v>44236</v>
      </c>
      <c r="FC52" s="497">
        <f>IFERROR(INDEX(Sheep!$R$331:$R$338,FC51,1),0)</f>
        <v>44236</v>
      </c>
      <c r="FD52" s="497">
        <f>IFERROR(INDEX(Sheep!$R$331:$R$338,FD51,1),0)</f>
        <v>44236</v>
      </c>
      <c r="FE52" s="497">
        <f>IFERROR(INDEX(Sheep!$R$331:$R$338,FE51,1),0)</f>
        <v>44236</v>
      </c>
      <c r="FF52" s="497">
        <f>IFERROR(INDEX(Sheep!$R$331:$R$338,FF51,1),0)</f>
        <v>44236</v>
      </c>
      <c r="FG52" s="497">
        <f>IFERROR(INDEX(Sheep!$R$331:$R$338,FG51,1),0)</f>
        <v>44236</v>
      </c>
      <c r="FH52" s="497">
        <f>IFERROR(INDEX(Sheep!$R$331:$R$338,FH51,1),0)</f>
        <v>44236</v>
      </c>
      <c r="FI52" s="497">
        <f>IFERROR(INDEX(Sheep!$R$331:$R$338,FI51,1),0)</f>
        <v>44236</v>
      </c>
      <c r="FJ52" s="497">
        <f>IFERROR(INDEX(Sheep!$R$331:$R$338,FJ51,1),0)</f>
        <v>44236</v>
      </c>
      <c r="FK52" s="497">
        <f>IFERROR(INDEX(Sheep!$R$331:$R$338,FK51,1),0)</f>
        <v>44236</v>
      </c>
      <c r="FL52" s="497">
        <f>IFERROR(INDEX(Sheep!$R$331:$R$338,FL51,1),0)</f>
        <v>44236</v>
      </c>
      <c r="FM52" s="497">
        <f>IFERROR(INDEX(Sheep!$R$331:$R$338,FM51,1),0)</f>
        <v>44236</v>
      </c>
      <c r="FN52" s="497">
        <f>IFERROR(INDEX(Sheep!$R$331:$R$338,FN51,1),0)</f>
        <v>44236</v>
      </c>
      <c r="FO52" s="497">
        <f>IFERROR(INDEX(Sheep!$R$331:$R$338,FO51,1),0)</f>
        <v>44236</v>
      </c>
      <c r="FP52" s="497">
        <f>IFERROR(INDEX(Sheep!$R$331:$R$338,FP51,1),0)</f>
        <v>44601</v>
      </c>
      <c r="FQ52" s="497">
        <f>IFERROR(INDEX(Sheep!$R$331:$R$338,FQ51,1),0)</f>
        <v>44601</v>
      </c>
      <c r="FR52" s="497">
        <f>IFERROR(INDEX(Sheep!$R$331:$R$338,FR51,1),0)</f>
        <v>44601</v>
      </c>
      <c r="FS52" s="497">
        <f>IFERROR(INDEX(Sheep!$R$331:$R$338,FS51,1),0)</f>
        <v>44601</v>
      </c>
      <c r="FT52" s="497">
        <f>IFERROR(INDEX(Sheep!$R$331:$R$338,FT51,1),0)</f>
        <v>44601</v>
      </c>
      <c r="FU52" s="497">
        <f>IFERROR(INDEX(Sheep!$R$331:$R$338,FU51,1),0)</f>
        <v>44601</v>
      </c>
      <c r="FV52" s="497">
        <f>IFERROR(INDEX(Sheep!$R$331:$R$338,FV51,1),0)</f>
        <v>44601</v>
      </c>
      <c r="FW52" s="497">
        <f>IFERROR(INDEX(Sheep!$R$331:$R$338,FW51,1),0)</f>
        <v>44601</v>
      </c>
      <c r="FX52" s="497">
        <f>IFERROR(INDEX(Sheep!$R$331:$R$338,FX51,1),0)</f>
        <v>44601</v>
      </c>
      <c r="FY52" s="497">
        <f>IFERROR(INDEX(Sheep!$R$331:$R$338,FY51,1),0)</f>
        <v>44601</v>
      </c>
      <c r="FZ52" s="497">
        <f>IFERROR(INDEX(Sheep!$R$331:$R$338,FZ51,1),0)</f>
        <v>44601</v>
      </c>
      <c r="GA52" s="497">
        <f>IFERROR(INDEX(Sheep!$R$331:$R$338,GA51,1),0)</f>
        <v>44601</v>
      </c>
      <c r="GB52" s="497">
        <f>IFERROR(INDEX(Sheep!$R$331:$R$338,GB51,1),0)</f>
        <v>44601</v>
      </c>
      <c r="GC52" s="497">
        <f>IFERROR(INDEX(Sheep!$R$331:$R$338,GC51,1),0)</f>
        <v>44601</v>
      </c>
      <c r="GD52" s="497">
        <f>IFERROR(INDEX(Sheep!$R$331:$R$338,GD51,1),0)</f>
        <v>44601</v>
      </c>
      <c r="GE52" s="497">
        <f>IFERROR(INDEX(Sheep!$R$331:$R$338,GE51,1),0)</f>
        <v>44601</v>
      </c>
      <c r="GF52" s="497">
        <f>IFERROR(INDEX(Sheep!$R$331:$R$338,GF51,1),0)</f>
        <v>44601</v>
      </c>
      <c r="GG52" s="497">
        <f>IFERROR(INDEX(Sheep!$R$331:$R$338,GG51,1),0)</f>
        <v>44601</v>
      </c>
      <c r="GH52" s="497">
        <f>IFERROR(INDEX(Sheep!$R$331:$R$338,GH51,1),0)</f>
        <v>44601</v>
      </c>
      <c r="GI52" s="497">
        <f>IFERROR(INDEX(Sheep!$R$331:$R$338,GI51,1),0)</f>
        <v>44601</v>
      </c>
      <c r="GJ52" s="497">
        <f>IFERROR(INDEX(Sheep!$R$331:$R$338,GJ51,1),0)</f>
        <v>44601</v>
      </c>
      <c r="GK52" s="497">
        <f>IFERROR(INDEX(Sheep!$R$331:$R$338,GK51,1),0)</f>
        <v>44601</v>
      </c>
      <c r="GL52" s="497">
        <f>IFERROR(INDEX(Sheep!$R$331:$R$338,GL51,1),0)</f>
        <v>44601</v>
      </c>
      <c r="GM52" s="497">
        <f>IFERROR(INDEX(Sheep!$R$331:$R$338,GM51,1),0)</f>
        <v>44601</v>
      </c>
      <c r="GN52" s="497">
        <f>IFERROR(INDEX(Sheep!$R$331:$R$338,GN51,1),0)</f>
        <v>44601</v>
      </c>
      <c r="GO52" s="497">
        <f>IFERROR(INDEX(Sheep!$R$331:$R$338,GO51,1),0)</f>
        <v>44601</v>
      </c>
      <c r="GP52" s="497">
        <f>IFERROR(INDEX(Sheep!$R$331:$R$338,GP51,1),0)</f>
        <v>44601</v>
      </c>
      <c r="GQ52" s="497">
        <f>IFERROR(INDEX(Sheep!$R$331:$R$338,GQ51,1),0)</f>
        <v>44601</v>
      </c>
      <c r="GR52" s="497">
        <f>IFERROR(INDEX(Sheep!$R$331:$R$338,GR51,1),0)</f>
        <v>44601</v>
      </c>
      <c r="GS52" s="497">
        <f>IFERROR(INDEX(Sheep!$R$331:$R$338,GS51,1),0)</f>
        <v>44601</v>
      </c>
      <c r="GT52" s="497">
        <f>IFERROR(INDEX(Sheep!$R$331:$R$338,GT51,1),0)</f>
        <v>44601</v>
      </c>
      <c r="GU52" s="497">
        <f>IFERROR(INDEX(Sheep!$R$331:$R$338,GU51,1),0)</f>
        <v>44601</v>
      </c>
      <c r="GV52" s="497">
        <f>IFERROR(INDEX(Sheep!$R$331:$R$338,GV51,1),0)</f>
        <v>44601</v>
      </c>
      <c r="GW52" s="497">
        <f>IFERROR(INDEX(Sheep!$R$331:$R$338,GW51,1),0)</f>
        <v>44601</v>
      </c>
      <c r="GX52" s="497">
        <f>IFERROR(INDEX(Sheep!$R$331:$R$338,GX51,1),0)</f>
        <v>44601</v>
      </c>
      <c r="GY52" s="497">
        <f>IFERROR(INDEX(Sheep!$R$331:$R$338,GY51,1),0)</f>
        <v>44601</v>
      </c>
      <c r="GZ52" s="497">
        <f>IFERROR(INDEX(Sheep!$R$331:$R$338,GZ51,1),0)</f>
        <v>44601</v>
      </c>
      <c r="HA52" s="497">
        <f>IFERROR(INDEX(Sheep!$R$331:$R$338,HA51,1),0)</f>
        <v>44601</v>
      </c>
      <c r="HB52" s="497">
        <f>IFERROR(INDEX(Sheep!$R$331:$R$338,HB51,1),0)</f>
        <v>44601</v>
      </c>
      <c r="HC52" s="497">
        <f>IFERROR(INDEX(Sheep!$R$331:$R$338,HC51,1),0)</f>
        <v>44601</v>
      </c>
      <c r="HD52" s="497">
        <f>IFERROR(INDEX(Sheep!$R$331:$R$338,HD51,1),0)</f>
        <v>44601</v>
      </c>
      <c r="HE52" s="497">
        <f>IFERROR(INDEX(Sheep!$R$331:$R$338,HE51,1),0)</f>
        <v>44601</v>
      </c>
      <c r="HF52" s="497">
        <f>IFERROR(INDEX(Sheep!$R$331:$R$338,HF51,1),0)</f>
        <v>44601</v>
      </c>
      <c r="HG52" s="497">
        <f>IFERROR(INDEX(Sheep!$R$331:$R$338,HG51,1),0)</f>
        <v>44601</v>
      </c>
      <c r="HH52" s="497">
        <f>IFERROR(INDEX(Sheep!$R$331:$R$338,HH51,1),0)</f>
        <v>44601</v>
      </c>
      <c r="HI52" s="497">
        <f>IFERROR(INDEX(Sheep!$R$331:$R$338,HI51,1),0)</f>
        <v>44601</v>
      </c>
      <c r="HJ52" s="497">
        <f>IFERROR(INDEX(Sheep!$R$331:$R$338,HJ51,1),0)</f>
        <v>44601</v>
      </c>
      <c r="HK52" s="497">
        <f>IFERROR(INDEX(Sheep!$R$331:$R$338,HK51,1),0)</f>
        <v>44601</v>
      </c>
      <c r="HL52" s="497">
        <f>IFERROR(INDEX(Sheep!$R$331:$R$338,HL51,1),0)</f>
        <v>44601</v>
      </c>
      <c r="HM52" s="497">
        <f>IFERROR(INDEX(Sheep!$R$331:$R$338,HM51,1),0)</f>
        <v>44601</v>
      </c>
      <c r="HN52" s="497">
        <f>IFERROR(INDEX(Sheep!$R$331:$R$338,HN51,1),0)</f>
        <v>44601</v>
      </c>
      <c r="HO52" s="497">
        <f>IFERROR(INDEX(Sheep!$R$331:$R$338,HO51,1),0)</f>
        <v>44601</v>
      </c>
      <c r="HP52" s="497">
        <f>IFERROR(INDEX(Sheep!$R$331:$R$338,HP51,1),0)</f>
        <v>44966</v>
      </c>
      <c r="HQ52" s="497">
        <f>IFERROR(INDEX(Sheep!$R$331:$R$338,HQ51,1),0)</f>
        <v>44966</v>
      </c>
      <c r="HR52" s="497">
        <f>IFERROR(INDEX(Sheep!$R$331:$R$338,HR51,1),0)</f>
        <v>44966</v>
      </c>
      <c r="HS52" s="497">
        <f>IFERROR(INDEX(Sheep!$R$331:$R$338,HS51,1),0)</f>
        <v>44966</v>
      </c>
      <c r="HT52" s="497">
        <f>IFERROR(INDEX(Sheep!$R$331:$R$338,HT51,1),0)</f>
        <v>44966</v>
      </c>
      <c r="HU52" s="497">
        <f>IFERROR(INDEX(Sheep!$R$331:$R$338,HU51,1),0)</f>
        <v>44966</v>
      </c>
      <c r="HV52" s="497">
        <f>IFERROR(INDEX(Sheep!$R$331:$R$338,HV51,1),0)</f>
        <v>44966</v>
      </c>
      <c r="HW52" s="497">
        <f>IFERROR(INDEX(Sheep!$R$331:$R$338,HW51,1),0)</f>
        <v>44966</v>
      </c>
      <c r="HX52" s="497">
        <f>IFERROR(INDEX(Sheep!$R$331:$R$338,HX51,1),0)</f>
        <v>44966</v>
      </c>
      <c r="HY52" s="497">
        <f>IFERROR(INDEX(Sheep!$R$331:$R$338,HY51,1),0)</f>
        <v>44966</v>
      </c>
      <c r="HZ52" s="497">
        <f>IFERROR(INDEX(Sheep!$R$331:$R$338,HZ51,1),0)</f>
        <v>44966</v>
      </c>
      <c r="IA52" s="497">
        <f>IFERROR(INDEX(Sheep!$R$331:$R$338,IA51,1),0)</f>
        <v>44966</v>
      </c>
      <c r="IB52" s="497">
        <f>IFERROR(INDEX(Sheep!$R$331:$R$338,IB51,1),0)</f>
        <v>44966</v>
      </c>
      <c r="IC52" s="497">
        <f>IFERROR(INDEX(Sheep!$R$331:$R$338,IC51,1),0)</f>
        <v>44966</v>
      </c>
      <c r="ID52" s="497">
        <f>IFERROR(INDEX(Sheep!$R$331:$R$338,ID51,1),0)</f>
        <v>44966</v>
      </c>
      <c r="IE52" s="497">
        <f>IFERROR(INDEX(Sheep!$R$331:$R$338,IE51,1),0)</f>
        <v>44966</v>
      </c>
      <c r="IF52" s="497">
        <f>IFERROR(INDEX(Sheep!$R$331:$R$338,IF51,1),0)</f>
        <v>44966</v>
      </c>
      <c r="IG52" s="497">
        <f>IFERROR(INDEX(Sheep!$R$331:$R$338,IG51,1),0)</f>
        <v>44966</v>
      </c>
      <c r="IH52" s="497">
        <f>IFERROR(INDEX(Sheep!$R$331:$R$338,IH51,1),0)</f>
        <v>44966</v>
      </c>
      <c r="II52" s="497">
        <f>IFERROR(INDEX(Sheep!$R$331:$R$338,II51,1),0)</f>
        <v>44966</v>
      </c>
      <c r="IJ52" s="497">
        <f>IFERROR(INDEX(Sheep!$R$331:$R$338,IJ51,1),0)</f>
        <v>44966</v>
      </c>
      <c r="IK52" s="497">
        <f>IFERROR(INDEX(Sheep!$R$331:$R$338,IK51,1),0)</f>
        <v>44966</v>
      </c>
      <c r="IL52" s="497">
        <f>IFERROR(INDEX(Sheep!$R$331:$R$338,IL51,1),0)</f>
        <v>44966</v>
      </c>
      <c r="IM52" s="497">
        <f>IFERROR(INDEX(Sheep!$R$331:$R$338,IM51,1),0)</f>
        <v>44966</v>
      </c>
      <c r="IN52" s="497">
        <f>IFERROR(INDEX(Sheep!$R$331:$R$338,IN51,1),0)</f>
        <v>44966</v>
      </c>
      <c r="IO52" s="497">
        <f>IFERROR(INDEX(Sheep!$R$331:$R$338,IO51,1),0)</f>
        <v>44966</v>
      </c>
      <c r="IP52" s="497">
        <f>IFERROR(INDEX(Sheep!$R$331:$R$338,IP51,1),0)</f>
        <v>44966</v>
      </c>
      <c r="IQ52" s="497">
        <f>IFERROR(INDEX(Sheep!$R$331:$R$338,IQ51,1),0)</f>
        <v>44966</v>
      </c>
      <c r="IR52" s="497">
        <f>IFERROR(INDEX(Sheep!$R$331:$R$338,IR51,1),0)</f>
        <v>44966</v>
      </c>
      <c r="IS52" s="497">
        <f>IFERROR(INDEX(Sheep!$R$331:$R$338,IS51,1),0)</f>
        <v>44966</v>
      </c>
      <c r="IT52" s="497">
        <f>IFERROR(INDEX(Sheep!$R$331:$R$338,IT51,1),0)</f>
        <v>44966</v>
      </c>
      <c r="IU52" s="497">
        <f>IFERROR(INDEX(Sheep!$R$331:$R$338,IU51,1),0)</f>
        <v>44966</v>
      </c>
      <c r="IV52" s="497">
        <f>IFERROR(INDEX(Sheep!$R$331:$R$338,IV51,1),0)</f>
        <v>44966</v>
      </c>
      <c r="IW52" s="497">
        <f>IFERROR(INDEX(Sheep!$R$331:$R$338,IW51,1),0)</f>
        <v>44966</v>
      </c>
      <c r="IX52" s="497">
        <f>IFERROR(INDEX(Sheep!$R$331:$R$338,IX51,1),0)</f>
        <v>44966</v>
      </c>
      <c r="IY52" s="497">
        <f>IFERROR(INDEX(Sheep!$R$331:$R$338,IY51,1),0)</f>
        <v>44966</v>
      </c>
      <c r="IZ52" s="497">
        <f>IFERROR(INDEX(Sheep!$R$331:$R$338,IZ51,1),0)</f>
        <v>44966</v>
      </c>
      <c r="JA52" s="497">
        <f>IFERROR(INDEX(Sheep!$R$331:$R$338,JA51,1),0)</f>
        <v>44966</v>
      </c>
      <c r="JB52" s="497">
        <f>IFERROR(INDEX(Sheep!$R$331:$R$338,JB51,1),0)</f>
        <v>44966</v>
      </c>
      <c r="JC52" s="497">
        <f>IFERROR(INDEX(Sheep!$R$331:$R$338,JC51,1),0)</f>
        <v>44966</v>
      </c>
      <c r="JD52" s="497">
        <f>IFERROR(INDEX(Sheep!$R$331:$R$338,JD51,1),0)</f>
        <v>44966</v>
      </c>
      <c r="JE52" s="497">
        <f>IFERROR(INDEX(Sheep!$R$331:$R$338,JE51,1),0)</f>
        <v>44966</v>
      </c>
      <c r="JF52" s="497">
        <f>IFERROR(INDEX(Sheep!$R$331:$R$338,JF51,1),0)</f>
        <v>44966</v>
      </c>
      <c r="JG52" s="497">
        <f>IFERROR(INDEX(Sheep!$R$331:$R$338,JG51,1),0)</f>
        <v>44966</v>
      </c>
      <c r="JH52" s="497">
        <f>IFERROR(INDEX(Sheep!$R$331:$R$338,JH51,1),0)</f>
        <v>44966</v>
      </c>
      <c r="JI52" s="497">
        <f>IFERROR(INDEX(Sheep!$R$331:$R$338,JI51,1),0)</f>
        <v>44966</v>
      </c>
      <c r="JJ52" s="497">
        <f>IFERROR(INDEX(Sheep!$R$331:$R$338,JJ51,1),0)</f>
        <v>44966</v>
      </c>
      <c r="JK52" s="497">
        <f>IFERROR(INDEX(Sheep!$R$331:$R$338,JK51,1),0)</f>
        <v>44966</v>
      </c>
      <c r="JL52" s="497">
        <f>IFERROR(INDEX(Sheep!$R$331:$R$338,JL51,1),0)</f>
        <v>44966</v>
      </c>
      <c r="JM52" s="497">
        <f>IFERROR(INDEX(Sheep!$R$331:$R$338,JM51,1),0)</f>
        <v>44966</v>
      </c>
      <c r="JN52" s="497">
        <f>IFERROR(INDEX(Sheep!$R$331:$R$338,JN51,1),0)</f>
        <v>44966</v>
      </c>
      <c r="JO52" s="497">
        <f>IFERROR(INDEX(Sheep!$R$331:$R$338,JO51,1),0)</f>
        <v>44966</v>
      </c>
      <c r="JP52" s="497">
        <f>IFERROR(INDEX(Sheep!$R$331:$R$338,JP51,1),0)</f>
        <v>45332</v>
      </c>
      <c r="JQ52" s="497">
        <f>IFERROR(INDEX(Sheep!$R$331:$R$338,JQ51,1),0)</f>
        <v>45332</v>
      </c>
      <c r="JR52" s="497">
        <f>IFERROR(INDEX(Sheep!$R$331:$R$338,JR51,1),0)</f>
        <v>45332</v>
      </c>
      <c r="JS52" s="497">
        <f>IFERROR(INDEX(Sheep!$R$331:$R$338,JS51,1),0)</f>
        <v>45332</v>
      </c>
      <c r="JT52" s="497">
        <f>IFERROR(INDEX(Sheep!$R$331:$R$338,JT51,1),0)</f>
        <v>45332</v>
      </c>
      <c r="JU52" s="497">
        <f>IFERROR(INDEX(Sheep!$R$331:$R$338,JU51,1),0)</f>
        <v>45332</v>
      </c>
      <c r="JV52" s="497">
        <f>IFERROR(INDEX(Sheep!$R$331:$R$338,JV51,1),0)</f>
        <v>45332</v>
      </c>
      <c r="JW52" s="497">
        <f>IFERROR(INDEX(Sheep!$R$331:$R$338,JW51,1),0)</f>
        <v>45332</v>
      </c>
      <c r="JX52" s="497">
        <f>IFERROR(INDEX(Sheep!$R$331:$R$338,JX51,1),0)</f>
        <v>45332</v>
      </c>
      <c r="JY52" s="497">
        <f>IFERROR(INDEX(Sheep!$R$331:$R$338,JY51,1),0)</f>
        <v>45332</v>
      </c>
      <c r="JZ52" s="497">
        <f>IFERROR(INDEX(Sheep!$R$331:$R$338,JZ51,1),0)</f>
        <v>45332</v>
      </c>
      <c r="KA52" s="497">
        <f>IFERROR(INDEX(Sheep!$R$331:$R$338,KA51,1),0)</f>
        <v>45332</v>
      </c>
      <c r="KB52" s="497">
        <f>IFERROR(INDEX(Sheep!$R$331:$R$338,KB51,1),0)</f>
        <v>45332</v>
      </c>
      <c r="KC52" s="497">
        <f>IFERROR(INDEX(Sheep!$R$331:$R$338,KC51,1),0)</f>
        <v>45332</v>
      </c>
      <c r="KD52" s="497">
        <f>IFERROR(INDEX(Sheep!$R$331:$R$338,KD51,1),0)</f>
        <v>45332</v>
      </c>
      <c r="KE52" s="497">
        <f>IFERROR(INDEX(Sheep!$R$331:$R$338,KE51,1),0)</f>
        <v>45332</v>
      </c>
      <c r="KF52" s="497">
        <f>IFERROR(INDEX(Sheep!$R$331:$R$338,KF51,1),0)</f>
        <v>45332</v>
      </c>
      <c r="KG52" s="497">
        <f>IFERROR(INDEX(Sheep!$R$331:$R$338,KG51,1),0)</f>
        <v>45332</v>
      </c>
      <c r="KH52" s="497">
        <f>IFERROR(INDEX(Sheep!$R$331:$R$338,KH51,1),0)</f>
        <v>45332</v>
      </c>
      <c r="KI52" s="497">
        <f>IFERROR(INDEX(Sheep!$R$331:$R$338,KI51,1),0)</f>
        <v>45332</v>
      </c>
      <c r="KJ52" s="497">
        <f>IFERROR(INDEX(Sheep!$R$331:$R$338,KJ51,1),0)</f>
        <v>45332</v>
      </c>
      <c r="KK52" s="497">
        <f>IFERROR(INDEX(Sheep!$R$331:$R$338,KK51,1),0)</f>
        <v>45332</v>
      </c>
      <c r="KL52" s="497">
        <f>IFERROR(INDEX(Sheep!$R$331:$R$338,KL51,1),0)</f>
        <v>45332</v>
      </c>
      <c r="KM52" s="497">
        <f>IFERROR(INDEX(Sheep!$R$331:$R$338,KM51,1),0)</f>
        <v>45332</v>
      </c>
      <c r="KN52" s="497">
        <f>IFERROR(INDEX(Sheep!$R$331:$R$338,KN51,1),0)</f>
        <v>45332</v>
      </c>
      <c r="KO52" s="497">
        <f>IFERROR(INDEX(Sheep!$R$331:$R$338,KO51,1),0)</f>
        <v>45332</v>
      </c>
      <c r="KP52" s="497">
        <f>IFERROR(INDEX(Sheep!$R$331:$R$338,KP51,1),0)</f>
        <v>45332</v>
      </c>
      <c r="KQ52" s="497">
        <f>IFERROR(INDEX(Sheep!$R$331:$R$338,KQ51,1),0)</f>
        <v>45332</v>
      </c>
      <c r="KR52" s="497">
        <f>IFERROR(INDEX(Sheep!$R$331:$R$338,KR51,1),0)</f>
        <v>45332</v>
      </c>
      <c r="KS52" s="497">
        <f>IFERROR(INDEX(Sheep!$R$331:$R$338,KS51,1),0)</f>
        <v>45332</v>
      </c>
      <c r="KT52" s="497">
        <f>IFERROR(INDEX(Sheep!$R$331:$R$338,KT51,1),0)</f>
        <v>45332</v>
      </c>
      <c r="KU52" s="497">
        <f>IFERROR(INDEX(Sheep!$R$331:$R$338,KU51,1),0)</f>
        <v>45332</v>
      </c>
      <c r="KV52" s="497">
        <f>IFERROR(INDEX(Sheep!$R$331:$R$338,KV51,1),0)</f>
        <v>45332</v>
      </c>
      <c r="KW52" s="497">
        <f>IFERROR(INDEX(Sheep!$R$331:$R$338,KW51,1),0)</f>
        <v>45332</v>
      </c>
      <c r="KX52" s="497">
        <f>IFERROR(INDEX(Sheep!$R$331:$R$338,KX51,1),0)</f>
        <v>45332</v>
      </c>
      <c r="KY52" s="497">
        <f>IFERROR(INDEX(Sheep!$R$331:$R$338,KY51,1),0)</f>
        <v>45332</v>
      </c>
      <c r="KZ52" s="497">
        <f>IFERROR(INDEX(Sheep!$R$331:$R$338,KZ51,1),0)</f>
        <v>45332</v>
      </c>
      <c r="LA52" s="497">
        <f>IFERROR(INDEX(Sheep!$R$331:$R$338,LA51,1),0)</f>
        <v>45332</v>
      </c>
      <c r="LB52" s="497">
        <f>IFERROR(INDEX(Sheep!$R$331:$R$338,LB51,1),0)</f>
        <v>45332</v>
      </c>
      <c r="LC52" s="497">
        <f>IFERROR(INDEX(Sheep!$R$331:$R$338,LC51,1),0)</f>
        <v>45332</v>
      </c>
      <c r="LD52" s="497">
        <f>IFERROR(INDEX(Sheep!$R$331:$R$338,LD51,1),0)</f>
        <v>45332</v>
      </c>
      <c r="LE52" s="497">
        <f>IFERROR(INDEX(Sheep!$R$331:$R$338,LE51,1),0)</f>
        <v>45332</v>
      </c>
      <c r="LF52" s="497">
        <f>IFERROR(INDEX(Sheep!$R$331:$R$338,LF51,1),0)</f>
        <v>45332</v>
      </c>
      <c r="LG52" s="497">
        <f>IFERROR(INDEX(Sheep!$R$331:$R$338,LG51,1),0)</f>
        <v>45332</v>
      </c>
      <c r="LH52" s="497">
        <f>IFERROR(INDEX(Sheep!$R$331:$R$338,LH51,1),0)</f>
        <v>45332</v>
      </c>
      <c r="LI52" s="497">
        <f>IFERROR(INDEX(Sheep!$R$331:$R$338,LI51,1),0)</f>
        <v>45332</v>
      </c>
      <c r="LJ52" s="497">
        <f>IFERROR(INDEX(Sheep!$R$331:$R$338,LJ51,1),0)</f>
        <v>45332</v>
      </c>
      <c r="LK52" s="497">
        <f>IFERROR(INDEX(Sheep!$R$331:$R$338,LK51,1),0)</f>
        <v>45332</v>
      </c>
      <c r="LL52" s="497">
        <f>IFERROR(INDEX(Sheep!$R$331:$R$338,LL51,1),0)</f>
        <v>45332</v>
      </c>
      <c r="LM52" s="497">
        <f>IFERROR(INDEX(Sheep!$R$331:$R$338,LM51,1),0)</f>
        <v>45332</v>
      </c>
      <c r="LN52" s="497">
        <f>IFERROR(INDEX(Sheep!$R$331:$R$338,LN51,1),0)</f>
        <v>45332</v>
      </c>
      <c r="LO52" s="497">
        <f>IFERROR(INDEX(Sheep!$R$331:$R$338,LO51,1),0)</f>
        <v>45332</v>
      </c>
      <c r="LP52" s="497">
        <f>IFERROR(INDEX(Sheep!$R$331:$R$338,LP51,1),0)</f>
        <v>45697</v>
      </c>
      <c r="LQ52" s="497">
        <f>IFERROR(INDEX(Sheep!$R$331:$R$338,LQ51,1),0)</f>
        <v>45697</v>
      </c>
      <c r="LR52" s="497">
        <f>IFERROR(INDEX(Sheep!$R$331:$R$338,LR51,1),0)</f>
        <v>45697</v>
      </c>
      <c r="LS52" s="497">
        <f>IFERROR(INDEX(Sheep!$R$331:$R$338,LS51,1),0)</f>
        <v>45697</v>
      </c>
      <c r="LT52" s="497">
        <f>IFERROR(INDEX(Sheep!$R$331:$R$338,LT51,1),0)</f>
        <v>45697</v>
      </c>
      <c r="LU52" s="497">
        <f>IFERROR(INDEX(Sheep!$R$331:$R$338,LU51,1),0)</f>
        <v>45697</v>
      </c>
      <c r="LV52" s="497">
        <f>IFERROR(INDEX(Sheep!$R$331:$R$338,LV51,1),0)</f>
        <v>45697</v>
      </c>
      <c r="LW52" s="497">
        <f>IFERROR(INDEX(Sheep!$R$331:$R$338,LW51,1),0)</f>
        <v>45697</v>
      </c>
      <c r="LX52" s="497">
        <f>IFERROR(INDEX(Sheep!$R$331:$R$338,LX51,1),0)</f>
        <v>45697</v>
      </c>
      <c r="LY52" s="497">
        <f>IFERROR(INDEX(Sheep!$R$331:$R$338,LY51,1),0)</f>
        <v>45697</v>
      </c>
      <c r="LZ52" s="497">
        <f>IFERROR(INDEX(Sheep!$R$331:$R$338,LZ51,1),0)</f>
        <v>45697</v>
      </c>
      <c r="MA52" s="497">
        <f>IFERROR(INDEX(Sheep!$R$331:$R$338,MA51,1),0)</f>
        <v>45697</v>
      </c>
      <c r="MB52" s="497">
        <f>IFERROR(INDEX(Sheep!$R$331:$R$338,MB51,1),0)</f>
        <v>45697</v>
      </c>
      <c r="MC52" s="497">
        <f>IFERROR(INDEX(Sheep!$R$331:$R$338,MC51,1),0)</f>
        <v>45697</v>
      </c>
      <c r="MD52" s="497">
        <f>IFERROR(INDEX(Sheep!$R$331:$R$338,MD51,1),0)</f>
        <v>45697</v>
      </c>
      <c r="ME52" s="497">
        <f>IFERROR(INDEX(Sheep!$R$331:$R$338,ME51,1),0)</f>
        <v>45697</v>
      </c>
      <c r="MF52" s="497">
        <f>IFERROR(INDEX(Sheep!$R$331:$R$338,MF51,1),0)</f>
        <v>45697</v>
      </c>
      <c r="MG52" s="497">
        <f>IFERROR(INDEX(Sheep!$R$331:$R$338,MG51,1),0)</f>
        <v>45697</v>
      </c>
      <c r="MH52" s="497">
        <f>IFERROR(INDEX(Sheep!$R$331:$R$338,MH51,1),0)</f>
        <v>45697</v>
      </c>
      <c r="MI52" s="497">
        <f>IFERROR(INDEX(Sheep!$R$331:$R$338,MI51,1),0)</f>
        <v>45697</v>
      </c>
      <c r="MJ52" s="497">
        <f>IFERROR(INDEX(Sheep!$R$331:$R$338,MJ51,1),0)</f>
        <v>45697</v>
      </c>
      <c r="MK52" s="497">
        <f>IFERROR(INDEX(Sheep!$R$331:$R$338,MK51,1),0)</f>
        <v>45697</v>
      </c>
      <c r="ML52" s="497">
        <f>IFERROR(INDEX(Sheep!$R$331:$R$338,ML51,1),0)</f>
        <v>45697</v>
      </c>
      <c r="MM52" s="497">
        <f>IFERROR(INDEX(Sheep!$R$331:$R$338,MM51,1),0)</f>
        <v>45697</v>
      </c>
      <c r="MN52" s="497">
        <f>IFERROR(INDEX(Sheep!$R$331:$R$338,MN51,1),0)</f>
        <v>45697</v>
      </c>
      <c r="MO52" s="497">
        <f>IFERROR(INDEX(Sheep!$R$331:$R$338,MO51,1),0)</f>
        <v>45697</v>
      </c>
      <c r="MP52" s="497">
        <f>IFERROR(INDEX(Sheep!$R$331:$R$338,MP51,1),0)</f>
        <v>45697</v>
      </c>
      <c r="MQ52" s="497">
        <f>IFERROR(INDEX(Sheep!$R$331:$R$338,MQ51,1),0)</f>
        <v>45697</v>
      </c>
      <c r="MR52" s="497">
        <f>IFERROR(INDEX(Sheep!$R$331:$R$338,MR51,1),0)</f>
        <v>45697</v>
      </c>
      <c r="MS52" s="497">
        <f>IFERROR(INDEX(Sheep!$R$331:$R$338,MS51,1),0)</f>
        <v>45697</v>
      </c>
      <c r="MT52" s="497">
        <f>IFERROR(INDEX(Sheep!$R$331:$R$338,MT51,1),0)</f>
        <v>45697</v>
      </c>
      <c r="MU52" s="497">
        <f>IFERROR(INDEX(Sheep!$R$331:$R$338,MU51,1),0)</f>
        <v>45697</v>
      </c>
      <c r="MV52" s="497">
        <f>IFERROR(INDEX(Sheep!$R$331:$R$338,MV51,1),0)</f>
        <v>45697</v>
      </c>
      <c r="MW52" s="497">
        <f>IFERROR(INDEX(Sheep!$R$331:$R$338,MW51,1),0)</f>
        <v>45697</v>
      </c>
      <c r="MX52" s="497">
        <f>IFERROR(INDEX(Sheep!$R$331:$R$338,MX51,1),0)</f>
        <v>45697</v>
      </c>
      <c r="MY52" s="497">
        <f>IFERROR(INDEX(Sheep!$R$331:$R$338,MY51,1),0)</f>
        <v>45697</v>
      </c>
      <c r="MZ52" s="497">
        <f>IFERROR(INDEX(Sheep!$R$331:$R$338,MZ51,1),0)</f>
        <v>45697</v>
      </c>
      <c r="NA52" s="497">
        <f>IFERROR(INDEX(Sheep!$R$331:$R$338,NA51,1),0)</f>
        <v>45697</v>
      </c>
      <c r="NB52" s="497">
        <f>IFERROR(INDEX(Sheep!$R$331:$R$338,NB51,1),0)</f>
        <v>45697</v>
      </c>
      <c r="NC52" s="497">
        <f>IFERROR(INDEX(Sheep!$R$331:$R$338,NC51,1),0)</f>
        <v>45697</v>
      </c>
      <c r="ND52" s="497">
        <f>IFERROR(INDEX(Sheep!$R$331:$R$338,ND51,1),0)</f>
        <v>45697</v>
      </c>
      <c r="NE52" s="497">
        <f>IFERROR(INDEX(Sheep!$R$331:$R$338,NE51,1),0)</f>
        <v>45697</v>
      </c>
      <c r="NF52" s="497">
        <f>IFERROR(INDEX(Sheep!$R$331:$R$338,NF51,1),0)</f>
        <v>45697</v>
      </c>
      <c r="NG52" s="497">
        <f>IFERROR(INDEX(Sheep!$R$331:$R$338,NG51,1),0)</f>
        <v>45697</v>
      </c>
      <c r="NH52" s="497">
        <f>IFERROR(INDEX(Sheep!$R$331:$R$338,NH51,1),0)</f>
        <v>45697</v>
      </c>
      <c r="NI52" s="497">
        <f>IFERROR(INDEX(Sheep!$R$331:$R$338,NI51,1),0)</f>
        <v>45697</v>
      </c>
      <c r="NJ52" s="497">
        <f>IFERROR(INDEX(Sheep!$R$331:$R$338,NJ51,1),0)</f>
        <v>45697</v>
      </c>
      <c r="NK52" s="497">
        <f>IFERROR(INDEX(Sheep!$R$331:$R$338,NK51,1),0)</f>
        <v>45697</v>
      </c>
      <c r="NL52" s="497">
        <f>IFERROR(INDEX(Sheep!$R$331:$R$338,NL51,1),0)</f>
        <v>45697</v>
      </c>
      <c r="NM52" s="497">
        <f>IFERROR(INDEX(Sheep!$R$331:$R$338,NM51,1),0)</f>
        <v>45697</v>
      </c>
      <c r="NN52" s="497">
        <f>IFERROR(INDEX(Sheep!$R$331:$R$338,NN51,1),0)</f>
        <v>45697</v>
      </c>
      <c r="NO52" s="497">
        <f>IFERROR(INDEX(Sheep!$R$331:$R$338,NO51,1),0)</f>
        <v>45697</v>
      </c>
      <c r="NP52" s="497">
        <f>IFERROR(INDEX(Sheep!$R$331:$R$338,NP51,1),0)</f>
        <v>46062</v>
      </c>
      <c r="NQ52" s="497">
        <f>IFERROR(INDEX(Sheep!$R$331:$R$338,NQ51,1),0)</f>
        <v>46062</v>
      </c>
      <c r="NR52" s="497">
        <f>IFERROR(INDEX(Sheep!$R$331:$R$338,NR51,1),0)</f>
        <v>46062</v>
      </c>
      <c r="NS52" s="497">
        <f>IFERROR(INDEX(Sheep!$R$331:$R$338,NS51,1),0)</f>
        <v>46062</v>
      </c>
      <c r="NT52" s="497">
        <f>IFERROR(INDEX(Sheep!$R$331:$R$338,NT51,1),0)</f>
        <v>46062</v>
      </c>
      <c r="NU52" s="497">
        <f>IFERROR(INDEX(Sheep!$R$331:$R$338,NU51,1),0)</f>
        <v>46062</v>
      </c>
      <c r="NV52" s="497">
        <f>IFERROR(INDEX(Sheep!$R$331:$R$338,NV51,1),0)</f>
        <v>46062</v>
      </c>
      <c r="NW52" s="497">
        <f>IFERROR(INDEX(Sheep!$R$331:$R$338,NW51,1),0)</f>
        <v>46062</v>
      </c>
      <c r="NX52" s="497">
        <f>IFERROR(INDEX(Sheep!$R$331:$R$338,NX51,1),0)</f>
        <v>46062</v>
      </c>
      <c r="NY52" s="497">
        <f>IFERROR(INDEX(Sheep!$R$331:$R$338,NY51,1),0)</f>
        <v>46062</v>
      </c>
      <c r="NZ52" s="497">
        <f>IFERROR(INDEX(Sheep!$R$331:$R$338,NZ51,1),0)</f>
        <v>46062</v>
      </c>
      <c r="OA52" s="497">
        <f>IFERROR(INDEX(Sheep!$R$331:$R$338,OA51,1),0)</f>
        <v>46062</v>
      </c>
      <c r="OB52" s="497">
        <f>IFERROR(INDEX(Sheep!$R$331:$R$338,OB51,1),0)</f>
        <v>46062</v>
      </c>
      <c r="OC52" s="497">
        <f>IFERROR(INDEX(Sheep!$R$331:$R$338,OC51,1),0)</f>
        <v>46062</v>
      </c>
      <c r="OD52" s="497">
        <f>IFERROR(INDEX(Sheep!$R$331:$R$338,OD51,1),0)</f>
        <v>46062</v>
      </c>
      <c r="OE52" s="497">
        <f>IFERROR(INDEX(Sheep!$R$331:$R$338,OE51,1),0)</f>
        <v>46062</v>
      </c>
      <c r="OF52" s="497">
        <f>IFERROR(INDEX(Sheep!$R$331:$R$338,OF51,1),0)</f>
        <v>46062</v>
      </c>
      <c r="OG52" s="497">
        <f>IFERROR(INDEX(Sheep!$R$331:$R$338,OG51,1),0)</f>
        <v>46062</v>
      </c>
      <c r="OH52" s="497">
        <f>IFERROR(INDEX(Sheep!$R$331:$R$338,OH51,1),0)</f>
        <v>46062</v>
      </c>
      <c r="OI52" s="497">
        <f>IFERROR(INDEX(Sheep!$R$331:$R$338,OI51,1),0)</f>
        <v>46062</v>
      </c>
      <c r="OJ52" s="497">
        <f>IFERROR(INDEX(Sheep!$R$331:$R$338,OJ51,1),0)</f>
        <v>46062</v>
      </c>
      <c r="OK52" s="497">
        <f>IFERROR(INDEX(Sheep!$R$331:$R$338,OK51,1),0)</f>
        <v>46062</v>
      </c>
      <c r="OL52" s="497">
        <f>IFERROR(INDEX(Sheep!$R$331:$R$338,OL51,1),0)</f>
        <v>46062</v>
      </c>
      <c r="OM52" s="497">
        <f>IFERROR(INDEX(Sheep!$R$331:$R$338,OM51,1),0)</f>
        <v>46062</v>
      </c>
      <c r="ON52" s="497">
        <f>IFERROR(INDEX(Sheep!$R$331:$R$338,ON51,1),0)</f>
        <v>46062</v>
      </c>
      <c r="OO52" s="497">
        <f>IFERROR(INDEX(Sheep!$R$331:$R$338,OO51,1),0)</f>
        <v>46062</v>
      </c>
      <c r="OP52" s="497">
        <f>IFERROR(INDEX(Sheep!$R$331:$R$338,OP51,1),0)</f>
        <v>46062</v>
      </c>
      <c r="OQ52" s="497">
        <f>IFERROR(INDEX(Sheep!$R$331:$R$338,OQ51,1),0)</f>
        <v>46062</v>
      </c>
      <c r="OR52" s="497">
        <f>IFERROR(INDEX(Sheep!$R$331:$R$338,OR51,1),0)</f>
        <v>46062</v>
      </c>
      <c r="OS52" s="497">
        <f>IFERROR(INDEX(Sheep!$R$331:$R$338,OS51,1),0)</f>
        <v>46062</v>
      </c>
      <c r="OT52" s="497">
        <f>IFERROR(INDEX(Sheep!$R$331:$R$338,OT51,1),0)</f>
        <v>46062</v>
      </c>
      <c r="OU52" s="497">
        <f>IFERROR(INDEX(Sheep!$R$331:$R$338,OU51,1),0)</f>
        <v>46062</v>
      </c>
      <c r="OV52" s="497">
        <f>IFERROR(INDEX(Sheep!$R$331:$R$338,OV51,1),0)</f>
        <v>46062</v>
      </c>
      <c r="OW52" s="497">
        <f>IFERROR(INDEX(Sheep!$R$331:$R$338,OW51,1),0)</f>
        <v>46062</v>
      </c>
      <c r="OX52" s="497">
        <f>IFERROR(INDEX(Sheep!$R$331:$R$338,OX51,1),0)</f>
        <v>46062</v>
      </c>
      <c r="OY52" s="497">
        <f>IFERROR(INDEX(Sheep!$R$331:$R$338,OY51,1),0)</f>
        <v>46062</v>
      </c>
      <c r="OZ52" s="497">
        <f>IFERROR(INDEX(Sheep!$R$331:$R$338,OZ51,1),0)</f>
        <v>46062</v>
      </c>
      <c r="PA52" s="497">
        <f>IFERROR(INDEX(Sheep!$R$331:$R$338,PA51,1),0)</f>
        <v>46062</v>
      </c>
      <c r="PB52" s="497">
        <f>IFERROR(INDEX(Sheep!$R$331:$R$338,PB51,1),0)</f>
        <v>46062</v>
      </c>
      <c r="PC52" s="497">
        <f>IFERROR(INDEX(Sheep!$R$331:$R$338,PC51,1),0)</f>
        <v>46062</v>
      </c>
      <c r="PD52" s="497">
        <f>IFERROR(INDEX(Sheep!$R$331:$R$338,PD51,1),0)</f>
        <v>46062</v>
      </c>
      <c r="PE52" s="497">
        <f>IFERROR(INDEX(Sheep!$R$331:$R$338,PE51,1),0)</f>
        <v>46062</v>
      </c>
      <c r="PF52" s="497">
        <f>IFERROR(INDEX(Sheep!$R$331:$R$338,PF51,1),0)</f>
        <v>46062</v>
      </c>
      <c r="PG52" s="497">
        <f>IFERROR(INDEX(Sheep!$R$331:$R$338,PG51,1),0)</f>
        <v>46062</v>
      </c>
      <c r="PH52" s="497">
        <f>IFERROR(INDEX(Sheep!$R$331:$R$338,PH51,1),0)</f>
        <v>46062</v>
      </c>
      <c r="PI52" s="497">
        <f>IFERROR(INDEX(Sheep!$R$331:$R$338,PI51,1),0)</f>
        <v>46062</v>
      </c>
      <c r="PJ52" s="497">
        <f>IFERROR(INDEX(Sheep!$R$331:$R$338,PJ51,1),0)</f>
        <v>46062</v>
      </c>
      <c r="PK52" s="497">
        <f>IFERROR(INDEX(Sheep!$R$331:$R$338,PK51,1),0)</f>
        <v>46062</v>
      </c>
      <c r="PL52" s="497">
        <f>IFERROR(INDEX(Sheep!$R$331:$R$338,PL51,1),0)</f>
        <v>46062</v>
      </c>
      <c r="PM52" s="497">
        <f>IFERROR(INDEX(Sheep!$R$331:$R$338,PM51,1),0)</f>
        <v>46062</v>
      </c>
      <c r="PN52" s="497">
        <f>IFERROR(INDEX(Sheep!$R$331:$R$338,PN51,1),0)</f>
        <v>46062</v>
      </c>
      <c r="PO52" s="497">
        <f>IFERROR(INDEX(Sheep!$R$331:$R$338,PO51,1),0)</f>
        <v>46062</v>
      </c>
      <c r="PP52" s="497">
        <f>IFERROR(INDEX(Sheep!$R$331:$R$338,PP51,1),0)</f>
        <v>46427</v>
      </c>
      <c r="PQ52" s="497">
        <f>IFERROR(INDEX(Sheep!$R$331:$R$338,PQ51,1),0)</f>
        <v>46427</v>
      </c>
      <c r="PR52" s="497">
        <f>IFERROR(INDEX(Sheep!$R$331:$R$338,PR51,1),0)</f>
        <v>46427</v>
      </c>
      <c r="PS52" s="497">
        <f>IFERROR(INDEX(Sheep!$R$331:$R$338,PS51,1),0)</f>
        <v>46427</v>
      </c>
      <c r="PT52" s="497">
        <f>IFERROR(INDEX(Sheep!$R$331:$R$338,PT51,1),0)</f>
        <v>46427</v>
      </c>
      <c r="PU52" s="497">
        <f>IFERROR(INDEX(Sheep!$R$331:$R$338,PU51,1),0)</f>
        <v>46427</v>
      </c>
      <c r="PV52" s="497">
        <f>IFERROR(INDEX(Sheep!$R$331:$R$338,PV51,1),0)</f>
        <v>46427</v>
      </c>
      <c r="PW52" s="497">
        <f>IFERROR(INDEX(Sheep!$R$331:$R$338,PW51,1),0)</f>
        <v>46427</v>
      </c>
      <c r="PX52" s="497">
        <f>IFERROR(INDEX(Sheep!$R$331:$R$338,PX51,1),0)</f>
        <v>46427</v>
      </c>
      <c r="PY52" s="497">
        <f>IFERROR(INDEX(Sheep!$R$331:$R$338,PY51,1),0)</f>
        <v>46427</v>
      </c>
      <c r="PZ52" s="497">
        <f>IFERROR(INDEX(Sheep!$R$331:$R$338,PZ51,1),0)</f>
        <v>46427</v>
      </c>
      <c r="QA52" s="497">
        <f>IFERROR(INDEX(Sheep!$R$331:$R$338,QA51,1),0)</f>
        <v>46427</v>
      </c>
      <c r="QB52" s="497">
        <f>IFERROR(INDEX(Sheep!$R$331:$R$338,QB51,1),0)</f>
        <v>46427</v>
      </c>
      <c r="QC52" s="497">
        <f>IFERROR(INDEX(Sheep!$R$331:$R$338,QC51,1),0)</f>
        <v>46427</v>
      </c>
      <c r="QD52" s="497">
        <f>IFERROR(INDEX(Sheep!$R$331:$R$338,QD51,1),0)</f>
        <v>46427</v>
      </c>
      <c r="QE52" s="497">
        <f>IFERROR(INDEX(Sheep!$R$331:$R$338,QE51,1),0)</f>
        <v>46427</v>
      </c>
      <c r="QF52" s="497">
        <f>IFERROR(INDEX(Sheep!$R$331:$R$338,QF51,1),0)</f>
        <v>46427</v>
      </c>
      <c r="QG52" s="497">
        <f>IFERROR(INDEX(Sheep!$R$331:$R$338,QG51,1),0)</f>
        <v>46427</v>
      </c>
      <c r="QH52" s="497">
        <f>IFERROR(INDEX(Sheep!$R$331:$R$338,QH51,1),0)</f>
        <v>46427</v>
      </c>
      <c r="QI52" s="497">
        <f>IFERROR(INDEX(Sheep!$R$331:$R$338,QI51,1),0)</f>
        <v>46427</v>
      </c>
      <c r="QJ52" s="497">
        <f>IFERROR(INDEX(Sheep!$R$331:$R$338,QJ51,1),0)</f>
        <v>46427</v>
      </c>
      <c r="QK52" s="497">
        <f>IFERROR(INDEX(Sheep!$R$331:$R$338,QK51,1),0)</f>
        <v>46427</v>
      </c>
      <c r="QL52" s="497">
        <f>IFERROR(INDEX(Sheep!$R$331:$R$338,QL51,1),0)</f>
        <v>46427</v>
      </c>
      <c r="QM52" s="497">
        <f>IFERROR(INDEX(Sheep!$R$331:$R$338,QM51,1),0)</f>
        <v>46427</v>
      </c>
      <c r="QN52" s="497">
        <f>IFERROR(INDEX(Sheep!$R$331:$R$338,QN51,1),0)</f>
        <v>46427</v>
      </c>
      <c r="QO52" s="497">
        <f>IFERROR(INDEX(Sheep!$R$331:$R$338,QO51,1),0)</f>
        <v>46427</v>
      </c>
      <c r="QP52" s="497">
        <f>IFERROR(INDEX(Sheep!$R$331:$R$338,QP51,1),0)</f>
        <v>46427</v>
      </c>
      <c r="QQ52" s="497">
        <f>IFERROR(INDEX(Sheep!$R$331:$R$338,QQ51,1),0)</f>
        <v>46427</v>
      </c>
      <c r="QR52" s="497">
        <f>IFERROR(INDEX(Sheep!$R$331:$R$338,QR51,1),0)</f>
        <v>46427</v>
      </c>
      <c r="QS52" s="497">
        <f>IFERROR(INDEX(Sheep!$R$331:$R$338,QS51,1),0)</f>
        <v>46427</v>
      </c>
      <c r="QT52" s="497">
        <f>IFERROR(INDEX(Sheep!$R$331:$R$338,QT51,1),0)</f>
        <v>46427</v>
      </c>
      <c r="QU52" s="497">
        <f>IFERROR(INDEX(Sheep!$R$331:$R$338,QU51,1),0)</f>
        <v>46427</v>
      </c>
      <c r="QV52" s="497">
        <f>IFERROR(INDEX(Sheep!$R$331:$R$338,QV51,1),0)</f>
        <v>46427</v>
      </c>
      <c r="QW52" s="497">
        <f>IFERROR(INDEX(Sheep!$R$331:$R$338,QW51,1),0)</f>
        <v>46427</v>
      </c>
      <c r="QX52" s="497">
        <f>IFERROR(INDEX(Sheep!$R$331:$R$338,QX51,1),0)</f>
        <v>46427</v>
      </c>
      <c r="QY52" s="497">
        <f>IFERROR(INDEX(Sheep!$R$331:$R$338,QY51,1),0)</f>
        <v>46427</v>
      </c>
      <c r="QZ52" s="497">
        <f>IFERROR(INDEX(Sheep!$R$331:$R$338,QZ51,1),0)</f>
        <v>46427</v>
      </c>
      <c r="RA52" s="497">
        <f>IFERROR(INDEX(Sheep!$R$331:$R$338,RA51,1),0)</f>
        <v>46427</v>
      </c>
      <c r="RB52" s="497">
        <f>IFERROR(INDEX(Sheep!$R$331:$R$338,RB51,1),0)</f>
        <v>46427</v>
      </c>
      <c r="RC52" s="497">
        <f>IFERROR(INDEX(Sheep!$R$331:$R$338,RC51,1),0)</f>
        <v>46427</v>
      </c>
      <c r="RD52" s="497">
        <f>IFERROR(INDEX(Sheep!$R$331:$R$338,RD51,1),0)</f>
        <v>46427</v>
      </c>
      <c r="RE52" s="497">
        <f>IFERROR(INDEX(Sheep!$R$331:$R$338,RE51,1),0)</f>
        <v>46427</v>
      </c>
      <c r="RF52" s="497">
        <f>IFERROR(INDEX(Sheep!$R$331:$R$338,RF51,1),0)</f>
        <v>46427</v>
      </c>
      <c r="RG52" s="497">
        <f>IFERROR(INDEX(Sheep!$R$331:$R$338,RG51,1),0)</f>
        <v>46427</v>
      </c>
      <c r="RH52" s="497">
        <f>IFERROR(INDEX(Sheep!$R$331:$R$338,RH51,1),0)</f>
        <v>46427</v>
      </c>
      <c r="RI52" s="497">
        <f>IFERROR(INDEX(Sheep!$R$331:$R$338,RI51,1),0)</f>
        <v>46427</v>
      </c>
      <c r="RJ52" s="497">
        <f>IFERROR(INDEX(Sheep!$R$331:$R$338,RJ51,1),0)</f>
        <v>46427</v>
      </c>
      <c r="RK52" s="497">
        <f>IFERROR(INDEX(Sheep!$R$331:$R$338,RK51,1),0)</f>
        <v>46427</v>
      </c>
      <c r="RL52" s="497">
        <f>IFERROR(INDEX(Sheep!$R$331:$R$338,RL51,1),0)</f>
        <v>46427</v>
      </c>
      <c r="RM52" s="497">
        <f>IFERROR(INDEX(Sheep!$R$331:$R$338,RM51,1),0)</f>
        <v>46427</v>
      </c>
      <c r="RN52" s="497">
        <f>IFERROR(INDEX(Sheep!$R$331:$R$338,RN51,1),0)</f>
        <v>46427</v>
      </c>
      <c r="RO52" s="497">
        <f>IFERROR(INDEX(Sheep!$R$331:$R$338,RO51,1),0)</f>
        <v>46427</v>
      </c>
      <c r="RP52" s="497">
        <f>IFERROR(INDEX(Sheep!$R$331:$R$338,RP51,1),0)</f>
        <v>46427</v>
      </c>
      <c r="RQ52" s="497">
        <f>IFERROR(INDEX(Sheep!$R$331:$R$338,RQ51,1),0)</f>
        <v>46427</v>
      </c>
      <c r="RR52" s="497">
        <f>IFERROR(INDEX(Sheep!$R$331:$R$338,RR51,1),0)</f>
        <v>46427</v>
      </c>
      <c r="RS52" s="497">
        <f>IFERROR(INDEX(Sheep!$R$331:$R$338,RS51,1),0)</f>
        <v>46427</v>
      </c>
      <c r="RT52" s="497">
        <f>IFERROR(INDEX(Sheep!$R$331:$R$338,RT51,1),0)</f>
        <v>46427</v>
      </c>
      <c r="RU52" s="497">
        <f>IFERROR(INDEX(Sheep!$R$331:$R$338,RU51,1),0)</f>
        <v>46427</v>
      </c>
      <c r="RV52" s="497">
        <f>IFERROR(INDEX(Sheep!$R$331:$R$338,RV51,1),0)</f>
        <v>46427</v>
      </c>
      <c r="RW52" s="497">
        <f>IFERROR(INDEX(Sheep!$R$331:$R$338,RW51,1),0)</f>
        <v>46427</v>
      </c>
      <c r="RX52" s="497">
        <f>IFERROR(INDEX(Sheep!$R$331:$R$338,RX51,1),0)</f>
        <v>46427</v>
      </c>
      <c r="RY52" s="497">
        <f>IFERROR(INDEX(Sheep!$R$331:$R$338,RY51,1),0)</f>
        <v>46427</v>
      </c>
      <c r="RZ52" s="497">
        <f>IFERROR(INDEX(Sheep!$R$331:$R$338,RZ51,1),0)</f>
        <v>46427</v>
      </c>
      <c r="SA52" s="497">
        <f>IFERROR(INDEX(Sheep!$R$331:$R$338,SA51,1),0)</f>
        <v>46427</v>
      </c>
      <c r="SB52" s="497">
        <f>IFERROR(INDEX(Sheep!$R$331:$R$338,SB51,1),0)</f>
        <v>46427</v>
      </c>
      <c r="SC52" s="497">
        <f>IFERROR(INDEX(Sheep!$R$331:$R$338,SC51,1),0)</f>
        <v>46427</v>
      </c>
      <c r="SD52" s="497">
        <f>IFERROR(INDEX(Sheep!$R$331:$R$338,SD51,1),0)</f>
        <v>46427</v>
      </c>
      <c r="SE52" s="497">
        <f>IFERROR(INDEX(Sheep!$R$331:$R$338,SE51,1),0)</f>
        <v>46427</v>
      </c>
      <c r="SF52" s="497">
        <f>IFERROR(INDEX(Sheep!$R$331:$R$338,SF51,1),0)</f>
        <v>46427</v>
      </c>
      <c r="SG52" s="497">
        <f>IFERROR(INDEX(Sheep!$R$331:$R$338,SG51,1),0)</f>
        <v>46427</v>
      </c>
      <c r="SH52" s="497">
        <f>IFERROR(INDEX(Sheep!$R$331:$R$338,SH51,1),0)</f>
        <v>46427</v>
      </c>
      <c r="SI52" s="497">
        <f>IFERROR(INDEX(Sheep!$R$331:$R$338,SI51,1),0)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Sheep!$H254</f>
        <v>Spr</v>
      </c>
      <c r="K53" s="267" t="str">
        <f xml:space="preserve">                    IF(AND((K$44                                  -Sheep!$N$254                               )&gt;(K$44-L$44),(K$44                                  -Sheep!$N$254                                )&lt;=0),"Born","")
&amp;                   IF(AND((K$44-Sheep!$R$355-Sheep!$N$254                                )&gt;(K$44-L$44),(K$44-Sheep!$R$355-Sheep!$N$254                                )&lt;=0),"WeanStd","")
&amp;                   IF(AND((K$44-Sheep!$R$356-Sheep!$N$254                                )&gt;(K$44-L$44),(K$44-Sheep!$R$356-Sheep!$N$254                                )&lt;=0),"WeanAlt1","")
&amp;                   IF(AND((K$44-Sheep!$R$357-Sheep!$N$254                                )&gt;(K$44-L$44),(K$44-Sheep!$R$357-Sheep!$N$254                                )&lt;=0),"WeanAlt2","")
&amp;IFERROR(IF(AND((K$44-K52                                                                                     )&gt;(K$44-L$44),(K$44-K52                                                                                     )&lt;=0),"Join-"    &amp;K51,""),"")
&amp;IFERROR(IF(AND((K$44-K52-INDEX(Sheep!$V$362:$V$369,K51,1))&gt;(K$44-L$44),(K$44-K52-INDEX(Sheep!$V$362:$V$369,K51,1))&lt;=0),"Scan-"  &amp;K51,""),"")
&amp;IFERROR(IF(AND((K$44-K52-150                                                                            )&gt;(K$44-L$44),(K$44-K52-150                                                                             )&lt;=0),"Birth-" &amp;K51,""),"")
&amp;IFERROR(IF(AND((K$44-K52-150-Sheep!$R$355                                           )&gt;(K$44-L$44),(K$44-K52-150-Sheep!$R$355                                            )&lt;=0),"Wean-"&amp;K51,""),"")
&amp;IFERROR(IF(AND((K$44-K52-150-Sheep!$R$356                                           )&gt;(K$44-L$44),(K$44-K52-150-Sheep!$R$356                                            )&lt;=0),"Alt1-"   &amp;K51,""),"")
&amp;IFERROR(IF(AND((K$44-K52-150-Sheep!$R$357                                           )&gt;(K$44-L$44),(K$44-K52-150-Sheep!$R$357                                            )&lt;=0),"Alt2-"   &amp;K51,""),"")</f>
        <v/>
      </c>
      <c r="L53" s="267" t="str">
        <f xml:space="preserve">                    IF(AND((L$44                                  -Sheep!$N$254                               )&gt;(L$44-M$44),(L$44                                  -Sheep!$N$254                                )&lt;=0),"Born","")
&amp;                   IF(AND((L$44-Sheep!$R$355-Sheep!$N$254                                )&gt;(L$44-M$44),(L$44-Sheep!$R$355-Sheep!$N$254                                )&lt;=0),"WeanStd","")
&amp;                   IF(AND((L$44-Sheep!$R$356-Sheep!$N$254                                )&gt;(L$44-M$44),(L$44-Sheep!$R$356-Sheep!$N$254                                )&lt;=0),"WeanAlt1","")
&amp;                   IF(AND((L$44-Sheep!$R$357-Sheep!$N$254                                )&gt;(L$44-M$44),(L$44-Sheep!$R$357-Sheep!$N$254                                )&lt;=0),"WeanAlt2","")
&amp;IFERROR(IF(AND((L$44-L52                                                                                     )&gt;(L$44-M$44),(L$44-L52                                                                                     )&lt;=0),"Join-"    &amp;L51,""),"")
&amp;IFERROR(IF(AND((L$44-L52-INDEX(Sheep!$V$362:$V$369,L51,1))&gt;(L$44-M$44),(L$44-L52-INDEX(Sheep!$V$362:$V$369,L51,1))&lt;=0),"Scan-"  &amp;L51,""),"")
&amp;IFERROR(IF(AND((L$44-L52-150                                                                            )&gt;(L$44-M$44),(L$44-L52-150                                                                             )&lt;=0),"Birth-" &amp;L51,""),"")
&amp;IFERROR(IF(AND((L$44-L52-150-Sheep!$R$355                                           )&gt;(L$44-M$44),(L$44-L52-150-Sheep!$R$355                                            )&lt;=0),"Wean-"&amp;L51,""),"")
&amp;IFERROR(IF(AND((L$44-L52-150-Sheep!$R$356                                           )&gt;(L$44-M$44),(L$44-L52-150-Sheep!$R$356                                            )&lt;=0),"Alt1-"   &amp;L51,""),"")
&amp;IFERROR(IF(AND((L$44-L52-150-Sheep!$R$357                                           )&gt;(L$44-M$44),(L$44-L52-150-Sheep!$R$357                                            )&lt;=0),"Alt2-"   &amp;L51,""),"")</f>
        <v/>
      </c>
      <c r="M53" s="267" t="str">
        <f xml:space="preserve">                    IF(AND((M$44                                  -Sheep!$N$254                               )&gt;(M$44-N$44),(M$44                                  -Sheep!$N$254                                )&lt;=0),"Born","")
&amp;                   IF(AND((M$44-Sheep!$R$355-Sheep!$N$254                                )&gt;(M$44-N$44),(M$44-Sheep!$R$355-Sheep!$N$254                                )&lt;=0),"WeanStd","")
&amp;                   IF(AND((M$44-Sheep!$R$356-Sheep!$N$254                                )&gt;(M$44-N$44),(M$44-Sheep!$R$356-Sheep!$N$254                                )&lt;=0),"WeanAlt1","")
&amp;                   IF(AND((M$44-Sheep!$R$357-Sheep!$N$254                                )&gt;(M$44-N$44),(M$44-Sheep!$R$357-Sheep!$N$254                                )&lt;=0),"WeanAlt2","")
&amp;IFERROR(IF(AND((M$44-M52                                                                                     )&gt;(M$44-N$44),(M$44-M52                                                                                     )&lt;=0),"Join-"    &amp;M51,""),"")
&amp;IFERROR(IF(AND((M$44-M52-INDEX(Sheep!$V$362:$V$369,M51,1))&gt;(M$44-N$44),(M$44-M52-INDEX(Sheep!$V$362:$V$369,M51,1))&lt;=0),"Scan-"  &amp;M51,""),"")
&amp;IFERROR(IF(AND((M$44-M52-150                                                                            )&gt;(M$44-N$44),(M$44-M52-150                                                                             )&lt;=0),"Birth-" &amp;M51,""),"")
&amp;IFERROR(IF(AND((M$44-M52-150-Sheep!$R$355                                           )&gt;(M$44-N$44),(M$44-M52-150-Sheep!$R$355                                            )&lt;=0),"Wean-"&amp;M51,""),"")
&amp;IFERROR(IF(AND((M$44-M52-150-Sheep!$R$356                                           )&gt;(M$44-N$44),(M$44-M52-150-Sheep!$R$356                                            )&lt;=0),"Alt1-"   &amp;M51,""),"")
&amp;IFERROR(IF(AND((M$44-M52-150-Sheep!$R$357                                           )&gt;(M$44-N$44),(M$44-M52-150-Sheep!$R$357                                            )&lt;=0),"Alt2-"   &amp;M51,""),"")</f>
        <v/>
      </c>
      <c r="N53" s="267" t="str">
        <f xml:space="preserve">                    IF(AND((N$44                                  -Sheep!$N$254                               )&gt;(N$44-O$44),(N$44                                  -Sheep!$N$254                                )&lt;=0),"Born","")
&amp;                   IF(AND((N$44-Sheep!$R$355-Sheep!$N$254                                )&gt;(N$44-O$44),(N$44-Sheep!$R$355-Sheep!$N$254                                )&lt;=0),"WeanStd","")
&amp;                   IF(AND((N$44-Sheep!$R$356-Sheep!$N$254                                )&gt;(N$44-O$44),(N$44-Sheep!$R$356-Sheep!$N$254                                )&lt;=0),"WeanAlt1","")
&amp;                   IF(AND((N$44-Sheep!$R$357-Sheep!$N$254                                )&gt;(N$44-O$44),(N$44-Sheep!$R$357-Sheep!$N$254                                )&lt;=0),"WeanAlt2","")
&amp;IFERROR(IF(AND((N$44-N52                                                                                     )&gt;(N$44-O$44),(N$44-N52                                                                                     )&lt;=0),"Join-"    &amp;N51,""),"")
&amp;IFERROR(IF(AND((N$44-N52-INDEX(Sheep!$V$362:$V$369,N51,1))&gt;(N$44-O$44),(N$44-N52-INDEX(Sheep!$V$362:$V$369,N51,1))&lt;=0),"Scan-"  &amp;N51,""),"")
&amp;IFERROR(IF(AND((N$44-N52-150                                                                            )&gt;(N$44-O$44),(N$44-N52-150                                                                             )&lt;=0),"Birth-" &amp;N51,""),"")
&amp;IFERROR(IF(AND((N$44-N52-150-Sheep!$R$355                                           )&gt;(N$44-O$44),(N$44-N52-150-Sheep!$R$355                                            )&lt;=0),"Wean-"&amp;N51,""),"")
&amp;IFERROR(IF(AND((N$44-N52-150-Sheep!$R$356                                           )&gt;(N$44-O$44),(N$44-N52-150-Sheep!$R$356                                            )&lt;=0),"Alt1-"   &amp;N51,""),"")
&amp;IFERROR(IF(AND((N$44-N52-150-Sheep!$R$357                                           )&gt;(N$44-O$44),(N$44-N52-150-Sheep!$R$357                                            )&lt;=0),"Alt2-"   &amp;N51,""),"")</f>
        <v/>
      </c>
      <c r="O53" s="267" t="str">
        <f xml:space="preserve">                    IF(AND((O$44                                  -Sheep!$N$254                               )&gt;(O$44-P$44),(O$44                                  -Sheep!$N$254                                )&lt;=0),"Born","")
&amp;                   IF(AND((O$44-Sheep!$R$355-Sheep!$N$254                                )&gt;(O$44-P$44),(O$44-Sheep!$R$355-Sheep!$N$254                                )&lt;=0),"WeanStd","")
&amp;                   IF(AND((O$44-Sheep!$R$356-Sheep!$N$254                                )&gt;(O$44-P$44),(O$44-Sheep!$R$356-Sheep!$N$254                                )&lt;=0),"WeanAlt1","")
&amp;                   IF(AND((O$44-Sheep!$R$357-Sheep!$N$254                                )&gt;(O$44-P$44),(O$44-Sheep!$R$357-Sheep!$N$254                                )&lt;=0),"WeanAlt2","")
&amp;IFERROR(IF(AND((O$44-O52                                                                                     )&gt;(O$44-P$44),(O$44-O52                                                                                     )&lt;=0),"Join-"    &amp;O51,""),"")
&amp;IFERROR(IF(AND((O$44-O52-INDEX(Sheep!$V$362:$V$369,O51,1))&gt;(O$44-P$44),(O$44-O52-INDEX(Sheep!$V$362:$V$369,O51,1))&lt;=0),"Scan-"  &amp;O51,""),"")
&amp;IFERROR(IF(AND((O$44-O52-150                                                                            )&gt;(O$44-P$44),(O$44-O52-150                                                                             )&lt;=0),"Birth-" &amp;O51,""),"")
&amp;IFERROR(IF(AND((O$44-O52-150-Sheep!$R$355                                           )&gt;(O$44-P$44),(O$44-O52-150-Sheep!$R$355                                            )&lt;=0),"Wean-"&amp;O51,""),"")
&amp;IFERROR(IF(AND((O$44-O52-150-Sheep!$R$356                                           )&gt;(O$44-P$44),(O$44-O52-150-Sheep!$R$356                                            )&lt;=0),"Alt1-"   &amp;O51,""),"")
&amp;IFERROR(IF(AND((O$44-O52-150-Sheep!$R$357                                           )&gt;(O$44-P$44),(O$44-O52-150-Sheep!$R$357                                            )&lt;=0),"Alt2-"   &amp;O51,""),"")</f>
        <v/>
      </c>
      <c r="P53" s="267" t="str">
        <f xml:space="preserve">                    IF(AND((P$44                                  -Sheep!$N$254                               )&gt;(P$44-Q$44),(P$44                                  -Sheep!$N$254                                )&lt;=0),"Born","")
&amp;                   IF(AND((P$44-Sheep!$R$355-Sheep!$N$254                                )&gt;(P$44-Q$44),(P$44-Sheep!$R$355-Sheep!$N$254                                )&lt;=0),"WeanStd","")
&amp;                   IF(AND((P$44-Sheep!$R$356-Sheep!$N$254                                )&gt;(P$44-Q$44),(P$44-Sheep!$R$356-Sheep!$N$254                                )&lt;=0),"WeanAlt1","")
&amp;                   IF(AND((P$44-Sheep!$R$357-Sheep!$N$254                                )&gt;(P$44-Q$44),(P$44-Sheep!$R$357-Sheep!$N$254                                )&lt;=0),"WeanAlt2","")
&amp;IFERROR(IF(AND((P$44-P52                                                                                     )&gt;(P$44-Q$44),(P$44-P52                                                                                     )&lt;=0),"Join-"    &amp;P51,""),"")
&amp;IFERROR(IF(AND((P$44-P52-INDEX(Sheep!$V$362:$V$369,P51,1))&gt;(P$44-Q$44),(P$44-P52-INDEX(Sheep!$V$362:$V$369,P51,1))&lt;=0),"Scan-"  &amp;P51,""),"")
&amp;IFERROR(IF(AND((P$44-P52-150                                                                            )&gt;(P$44-Q$44),(P$44-P52-150                                                                             )&lt;=0),"Birth-" &amp;P51,""),"")
&amp;IFERROR(IF(AND((P$44-P52-150-Sheep!$R$355                                           )&gt;(P$44-Q$44),(P$44-P52-150-Sheep!$R$355                                            )&lt;=0),"Wean-"&amp;P51,""),"")
&amp;IFERROR(IF(AND((P$44-P52-150-Sheep!$R$356                                           )&gt;(P$44-Q$44),(P$44-P52-150-Sheep!$R$356                                            )&lt;=0),"Alt1-"   &amp;P51,""),"")
&amp;IFERROR(IF(AND((P$44-P52-150-Sheep!$R$357                                           )&gt;(P$44-Q$44),(P$44-P52-150-Sheep!$R$357                                            )&lt;=0),"Alt2-"   &amp;P51,""),"")</f>
        <v/>
      </c>
      <c r="Q53" s="267" t="str">
        <f xml:space="preserve">                    IF(AND((Q$44                                  -Sheep!$N$254                               )&gt;(Q$44-R$44),(Q$44                                  -Sheep!$N$254                                )&lt;=0),"Born","")
&amp;                   IF(AND((Q$44-Sheep!$R$355-Sheep!$N$254                                )&gt;(Q$44-R$44),(Q$44-Sheep!$R$355-Sheep!$N$254                                )&lt;=0),"WeanStd","")
&amp;                   IF(AND((Q$44-Sheep!$R$356-Sheep!$N$254                                )&gt;(Q$44-R$44),(Q$44-Sheep!$R$356-Sheep!$N$254                                )&lt;=0),"WeanAlt1","")
&amp;                   IF(AND((Q$44-Sheep!$R$357-Sheep!$N$254                                )&gt;(Q$44-R$44),(Q$44-Sheep!$R$357-Sheep!$N$254                                )&lt;=0),"WeanAlt2","")
&amp;IFERROR(IF(AND((Q$44-Q52                                                                                     )&gt;(Q$44-R$44),(Q$44-Q52                                                                                     )&lt;=0),"Join-"    &amp;Q51,""),"")
&amp;IFERROR(IF(AND((Q$44-Q52-INDEX(Sheep!$V$362:$V$369,Q51,1))&gt;(Q$44-R$44),(Q$44-Q52-INDEX(Sheep!$V$362:$V$369,Q51,1))&lt;=0),"Scan-"  &amp;Q51,""),"")
&amp;IFERROR(IF(AND((Q$44-Q52-150                                                                            )&gt;(Q$44-R$44),(Q$44-Q52-150                                                                             )&lt;=0),"Birth-" &amp;Q51,""),"")
&amp;IFERROR(IF(AND((Q$44-Q52-150-Sheep!$R$355                                           )&gt;(Q$44-R$44),(Q$44-Q52-150-Sheep!$R$355                                            )&lt;=0),"Wean-"&amp;Q51,""),"")
&amp;IFERROR(IF(AND((Q$44-Q52-150-Sheep!$R$356                                           )&gt;(Q$44-R$44),(Q$44-Q52-150-Sheep!$R$356                                            )&lt;=0),"Alt1-"   &amp;Q51,""),"")
&amp;IFERROR(IF(AND((Q$44-Q52-150-Sheep!$R$357                                           )&gt;(Q$44-R$44),(Q$44-Q52-150-Sheep!$R$357                                            )&lt;=0),"Alt2-"   &amp;Q51,""),"")</f>
        <v/>
      </c>
      <c r="R53" s="267" t="str">
        <f xml:space="preserve">                    IF(AND((R$44                                  -Sheep!$N$254                               )&gt;(R$44-S$44),(R$44                                  -Sheep!$N$254                                )&lt;=0),"Born","")
&amp;                   IF(AND((R$44-Sheep!$R$355-Sheep!$N$254                                )&gt;(R$44-S$44),(R$44-Sheep!$R$355-Sheep!$N$254                                )&lt;=0),"WeanStd","")
&amp;                   IF(AND((R$44-Sheep!$R$356-Sheep!$N$254                                )&gt;(R$44-S$44),(R$44-Sheep!$R$356-Sheep!$N$254                                )&lt;=0),"WeanAlt1","")
&amp;                   IF(AND((R$44-Sheep!$R$357-Sheep!$N$254                                )&gt;(R$44-S$44),(R$44-Sheep!$R$357-Sheep!$N$254                                )&lt;=0),"WeanAlt2","")
&amp;IFERROR(IF(AND((R$44-R52                                                                                     )&gt;(R$44-S$44),(R$44-R52                                                                                     )&lt;=0),"Join-"    &amp;R51,""),"")
&amp;IFERROR(IF(AND((R$44-R52-INDEX(Sheep!$V$362:$V$369,R51,1))&gt;(R$44-S$44),(R$44-R52-INDEX(Sheep!$V$362:$V$369,R51,1))&lt;=0),"Scan-"  &amp;R51,""),"")
&amp;IFERROR(IF(AND((R$44-R52-150                                                                            )&gt;(R$44-S$44),(R$44-R52-150                                                                             )&lt;=0),"Birth-" &amp;R51,""),"")
&amp;IFERROR(IF(AND((R$44-R52-150-Sheep!$R$355                                           )&gt;(R$44-S$44),(R$44-R52-150-Sheep!$R$355                                            )&lt;=0),"Wean-"&amp;R51,""),"")
&amp;IFERROR(IF(AND((R$44-R52-150-Sheep!$R$356                                           )&gt;(R$44-S$44),(R$44-R52-150-Sheep!$R$356                                            )&lt;=0),"Alt1-"   &amp;R51,""),"")
&amp;IFERROR(IF(AND((R$44-R52-150-Sheep!$R$357                                           )&gt;(R$44-S$44),(R$44-R52-150-Sheep!$R$357                                            )&lt;=0),"Alt2-"   &amp;R51,""),"")</f>
        <v/>
      </c>
      <c r="S53" s="267" t="str">
        <f xml:space="preserve">                    IF(AND((S$44                                  -Sheep!$N$254                               )&gt;(S$44-T$44),(S$44                                  -Sheep!$N$254                                )&lt;=0),"Born","")
&amp;                   IF(AND((S$44-Sheep!$R$355-Sheep!$N$254                                )&gt;(S$44-T$44),(S$44-Sheep!$R$355-Sheep!$N$254                                )&lt;=0),"WeanStd","")
&amp;                   IF(AND((S$44-Sheep!$R$356-Sheep!$N$254                                )&gt;(S$44-T$44),(S$44-Sheep!$R$356-Sheep!$N$254                                )&lt;=0),"WeanAlt1","")
&amp;                   IF(AND((S$44-Sheep!$R$357-Sheep!$N$254                                )&gt;(S$44-T$44),(S$44-Sheep!$R$357-Sheep!$N$254                                )&lt;=0),"WeanAlt2","")
&amp;IFERROR(IF(AND((S$44-S52                                                                                     )&gt;(S$44-T$44),(S$44-S52                                                                                     )&lt;=0),"Join-"    &amp;S51,""),"")
&amp;IFERROR(IF(AND((S$44-S52-INDEX(Sheep!$V$362:$V$369,S51,1))&gt;(S$44-T$44),(S$44-S52-INDEX(Sheep!$V$362:$V$369,S51,1))&lt;=0),"Scan-"  &amp;S51,""),"")
&amp;IFERROR(IF(AND((S$44-S52-150                                                                            )&gt;(S$44-T$44),(S$44-S52-150                                                                             )&lt;=0),"Birth-" &amp;S51,""),"")
&amp;IFERROR(IF(AND((S$44-S52-150-Sheep!$R$355                                           )&gt;(S$44-T$44),(S$44-S52-150-Sheep!$R$355                                            )&lt;=0),"Wean-"&amp;S51,""),"")
&amp;IFERROR(IF(AND((S$44-S52-150-Sheep!$R$356                                           )&gt;(S$44-T$44),(S$44-S52-150-Sheep!$R$356                                            )&lt;=0),"Alt1-"   &amp;S51,""),"")
&amp;IFERROR(IF(AND((S$44-S52-150-Sheep!$R$357                                           )&gt;(S$44-T$44),(S$44-S52-150-Sheep!$R$357                                            )&lt;=0),"Alt2-"   &amp;S51,""),"")</f>
        <v/>
      </c>
      <c r="T53" s="267" t="str">
        <f xml:space="preserve">                    IF(AND((T$44                                  -Sheep!$N$254                               )&gt;(T$44-U$44),(T$44                                  -Sheep!$N$254                                )&lt;=0),"Born","")
&amp;                   IF(AND((T$44-Sheep!$R$355-Sheep!$N$254                                )&gt;(T$44-U$44),(T$44-Sheep!$R$355-Sheep!$N$254                                )&lt;=0),"WeanStd","")
&amp;                   IF(AND((T$44-Sheep!$R$356-Sheep!$N$254                                )&gt;(T$44-U$44),(T$44-Sheep!$R$356-Sheep!$N$254                                )&lt;=0),"WeanAlt1","")
&amp;                   IF(AND((T$44-Sheep!$R$357-Sheep!$N$254                                )&gt;(T$44-U$44),(T$44-Sheep!$R$357-Sheep!$N$254                                )&lt;=0),"WeanAlt2","")
&amp;IFERROR(IF(AND((T$44-T52                                                                                     )&gt;(T$44-U$44),(T$44-T52                                                                                     )&lt;=0),"Join-"    &amp;T51,""),"")
&amp;IFERROR(IF(AND((T$44-T52-INDEX(Sheep!$V$362:$V$369,T51,1))&gt;(T$44-U$44),(T$44-T52-INDEX(Sheep!$V$362:$V$369,T51,1))&lt;=0),"Scan-"  &amp;T51,""),"")
&amp;IFERROR(IF(AND((T$44-T52-150                                                                            )&gt;(T$44-U$44),(T$44-T52-150                                                                             )&lt;=0),"Birth-" &amp;T51,""),"")
&amp;IFERROR(IF(AND((T$44-T52-150-Sheep!$R$355                                           )&gt;(T$44-U$44),(T$44-T52-150-Sheep!$R$355                                            )&lt;=0),"Wean-"&amp;T51,""),"")
&amp;IFERROR(IF(AND((T$44-T52-150-Sheep!$R$356                                           )&gt;(T$44-U$44),(T$44-T52-150-Sheep!$R$356                                            )&lt;=0),"Alt1-"   &amp;T51,""),"")
&amp;IFERROR(IF(AND((T$44-T52-150-Sheep!$R$357                                           )&gt;(T$44-U$44),(T$44-T52-150-Sheep!$R$357                                            )&lt;=0),"Alt2-"   &amp;T51,""),"")</f>
        <v/>
      </c>
      <c r="U53" s="267" t="str">
        <f xml:space="preserve">                    IF(AND((U$44                                  -Sheep!$N$254                               )&gt;(U$44-V$44),(U$44                                  -Sheep!$N$254                                )&lt;=0),"Born","")
&amp;                   IF(AND((U$44-Sheep!$R$355-Sheep!$N$254                                )&gt;(U$44-V$44),(U$44-Sheep!$R$355-Sheep!$N$254                                )&lt;=0),"WeanStd","")
&amp;                   IF(AND((U$44-Sheep!$R$356-Sheep!$N$254                                )&gt;(U$44-V$44),(U$44-Sheep!$R$356-Sheep!$N$254                                )&lt;=0),"WeanAlt1","")
&amp;                   IF(AND((U$44-Sheep!$R$357-Sheep!$N$254                                )&gt;(U$44-V$44),(U$44-Sheep!$R$357-Sheep!$N$254                                )&lt;=0),"WeanAlt2","")
&amp;IFERROR(IF(AND((U$44-U52                                                                                     )&gt;(U$44-V$44),(U$44-U52                                                                                     )&lt;=0),"Join-"    &amp;U51,""),"")
&amp;IFERROR(IF(AND((U$44-U52-INDEX(Sheep!$V$362:$V$369,U51,1))&gt;(U$44-V$44),(U$44-U52-INDEX(Sheep!$V$362:$V$369,U51,1))&lt;=0),"Scan-"  &amp;U51,""),"")
&amp;IFERROR(IF(AND((U$44-U52-150                                                                            )&gt;(U$44-V$44),(U$44-U52-150                                                                             )&lt;=0),"Birth-" &amp;U51,""),"")
&amp;IFERROR(IF(AND((U$44-U52-150-Sheep!$R$355                                           )&gt;(U$44-V$44),(U$44-U52-150-Sheep!$R$355                                            )&lt;=0),"Wean-"&amp;U51,""),"")
&amp;IFERROR(IF(AND((U$44-U52-150-Sheep!$R$356                                           )&gt;(U$44-V$44),(U$44-U52-150-Sheep!$R$356                                            )&lt;=0),"Alt1-"   &amp;U51,""),"")
&amp;IFERROR(IF(AND((U$44-U52-150-Sheep!$R$357                                           )&gt;(U$44-V$44),(U$44-U52-150-Sheep!$R$357                                            )&lt;=0),"Alt2-"   &amp;U51,""),"")</f>
        <v/>
      </c>
      <c r="V53" s="267" t="str">
        <f xml:space="preserve">                    IF(AND((V$44                                  -Sheep!$N$254                               )&gt;(V$44-W$44),(V$44                                  -Sheep!$N$254                                )&lt;=0),"Born","")
&amp;                   IF(AND((V$44-Sheep!$R$355-Sheep!$N$254                                )&gt;(V$44-W$44),(V$44-Sheep!$R$355-Sheep!$N$254                                )&lt;=0),"WeanStd","")
&amp;                   IF(AND((V$44-Sheep!$R$356-Sheep!$N$254                                )&gt;(V$44-W$44),(V$44-Sheep!$R$356-Sheep!$N$254                                )&lt;=0),"WeanAlt1","")
&amp;                   IF(AND((V$44-Sheep!$R$357-Sheep!$N$254                                )&gt;(V$44-W$44),(V$44-Sheep!$R$357-Sheep!$N$254                                )&lt;=0),"WeanAlt2","")
&amp;IFERROR(IF(AND((V$44-V52                                                                                     )&gt;(V$44-W$44),(V$44-V52                                                                                     )&lt;=0),"Join-"    &amp;V51,""),"")
&amp;IFERROR(IF(AND((V$44-V52-INDEX(Sheep!$V$362:$V$369,V51,1))&gt;(V$44-W$44),(V$44-V52-INDEX(Sheep!$V$362:$V$369,V51,1))&lt;=0),"Scan-"  &amp;V51,""),"")
&amp;IFERROR(IF(AND((V$44-V52-150                                                                            )&gt;(V$44-W$44),(V$44-V52-150                                                                             )&lt;=0),"Birth-" &amp;V51,""),"")
&amp;IFERROR(IF(AND((V$44-V52-150-Sheep!$R$355                                           )&gt;(V$44-W$44),(V$44-V52-150-Sheep!$R$355                                            )&lt;=0),"Wean-"&amp;V51,""),"")
&amp;IFERROR(IF(AND((V$44-V52-150-Sheep!$R$356                                           )&gt;(V$44-W$44),(V$44-V52-150-Sheep!$R$356                                            )&lt;=0),"Alt1-"   &amp;V51,""),"")
&amp;IFERROR(IF(AND((V$44-V52-150-Sheep!$R$357                                           )&gt;(V$44-W$44),(V$44-V52-150-Sheep!$R$357                                            )&lt;=0),"Alt2-"   &amp;V51,""),"")</f>
        <v/>
      </c>
      <c r="W53" s="267" t="str">
        <f xml:space="preserve">                    IF(AND((W$44                                  -Sheep!$N$254                               )&gt;(W$44-X$44),(W$44                                  -Sheep!$N$254                                )&lt;=0),"Born","")
&amp;                   IF(AND((W$44-Sheep!$R$355-Sheep!$N$254                                )&gt;(W$44-X$44),(W$44-Sheep!$R$355-Sheep!$N$254                                )&lt;=0),"WeanStd","")
&amp;                   IF(AND((W$44-Sheep!$R$356-Sheep!$N$254                                )&gt;(W$44-X$44),(W$44-Sheep!$R$356-Sheep!$N$254                                )&lt;=0),"WeanAlt1","")
&amp;                   IF(AND((W$44-Sheep!$R$357-Sheep!$N$254                                )&gt;(W$44-X$44),(W$44-Sheep!$R$357-Sheep!$N$254                                )&lt;=0),"WeanAlt2","")
&amp;IFERROR(IF(AND((W$44-W52                                                                                     )&gt;(W$44-X$44),(W$44-W52                                                                                     )&lt;=0),"Join-"    &amp;W51,""),"")
&amp;IFERROR(IF(AND((W$44-W52-INDEX(Sheep!$V$362:$V$369,W51,1))&gt;(W$44-X$44),(W$44-W52-INDEX(Sheep!$V$362:$V$369,W51,1))&lt;=0),"Scan-"  &amp;W51,""),"")
&amp;IFERROR(IF(AND((W$44-W52-150                                                                            )&gt;(W$44-X$44),(W$44-W52-150                                                                             )&lt;=0),"Birth-" &amp;W51,""),"")
&amp;IFERROR(IF(AND((W$44-W52-150-Sheep!$R$355                                           )&gt;(W$44-X$44),(W$44-W52-150-Sheep!$R$355                                            )&lt;=0),"Wean-"&amp;W51,""),"")
&amp;IFERROR(IF(AND((W$44-W52-150-Sheep!$R$356                                           )&gt;(W$44-X$44),(W$44-W52-150-Sheep!$R$356                                            )&lt;=0),"Alt1-"   &amp;W51,""),"")
&amp;IFERROR(IF(AND((W$44-W52-150-Sheep!$R$357                                           )&gt;(W$44-X$44),(W$44-W52-150-Sheep!$R$357                                            )&lt;=0),"Alt2-"   &amp;W51,""),"")</f>
        <v/>
      </c>
      <c r="X53" s="267" t="str">
        <f xml:space="preserve">                    IF(AND((X$44                                  -Sheep!$N$254                               )&gt;(X$44-Y$44),(X$44                                  -Sheep!$N$254                                )&lt;=0),"Born","")
&amp;                   IF(AND((X$44-Sheep!$R$355-Sheep!$N$254                                )&gt;(X$44-Y$44),(X$44-Sheep!$R$355-Sheep!$N$254                                )&lt;=0),"WeanStd","")
&amp;                   IF(AND((X$44-Sheep!$R$356-Sheep!$N$254                                )&gt;(X$44-Y$44),(X$44-Sheep!$R$356-Sheep!$N$254                                )&lt;=0),"WeanAlt1","")
&amp;                   IF(AND((X$44-Sheep!$R$357-Sheep!$N$254                                )&gt;(X$44-Y$44),(X$44-Sheep!$R$357-Sheep!$N$254                                )&lt;=0),"WeanAlt2","")
&amp;IFERROR(IF(AND((X$44-X52                                                                                     )&gt;(X$44-Y$44),(X$44-X52                                                                                     )&lt;=0),"Join-"    &amp;X51,""),"")
&amp;IFERROR(IF(AND((X$44-X52-INDEX(Sheep!$V$362:$V$369,X51,1))&gt;(X$44-Y$44),(X$44-X52-INDEX(Sheep!$V$362:$V$369,X51,1))&lt;=0),"Scan-"  &amp;X51,""),"")
&amp;IFERROR(IF(AND((X$44-X52-150                                                                            )&gt;(X$44-Y$44),(X$44-X52-150                                                                             )&lt;=0),"Birth-" &amp;X51,""),"")
&amp;IFERROR(IF(AND((X$44-X52-150-Sheep!$R$355                                           )&gt;(X$44-Y$44),(X$44-X52-150-Sheep!$R$355                                            )&lt;=0),"Wean-"&amp;X51,""),"")
&amp;IFERROR(IF(AND((X$44-X52-150-Sheep!$R$356                                           )&gt;(X$44-Y$44),(X$44-X52-150-Sheep!$R$356                                            )&lt;=0),"Alt1-"   &amp;X51,""),"")
&amp;IFERROR(IF(AND((X$44-X52-150-Sheep!$R$357                                           )&gt;(X$44-Y$44),(X$44-X52-150-Sheep!$R$357                                            )&lt;=0),"Alt2-"   &amp;X51,""),"")</f>
        <v/>
      </c>
      <c r="Y53" s="267" t="str">
        <f xml:space="preserve">                    IF(AND((Y$44                                  -Sheep!$N$254                               )&gt;(Y$44-Z$44),(Y$44                                  -Sheep!$N$254                                )&lt;=0),"Born","")
&amp;                   IF(AND((Y$44-Sheep!$R$355-Sheep!$N$254                                )&gt;(Y$44-Z$44),(Y$44-Sheep!$R$355-Sheep!$N$254                                )&lt;=0),"WeanStd","")
&amp;                   IF(AND((Y$44-Sheep!$R$356-Sheep!$N$254                                )&gt;(Y$44-Z$44),(Y$44-Sheep!$R$356-Sheep!$N$254                                )&lt;=0),"WeanAlt1","")
&amp;                   IF(AND((Y$44-Sheep!$R$357-Sheep!$N$254                                )&gt;(Y$44-Z$44),(Y$44-Sheep!$R$357-Sheep!$N$254                                )&lt;=0),"WeanAlt2","")
&amp;IFERROR(IF(AND((Y$44-Y52                                                                                     )&gt;(Y$44-Z$44),(Y$44-Y52                                                                                     )&lt;=0),"Join-"    &amp;Y51,""),"")
&amp;IFERROR(IF(AND((Y$44-Y52-INDEX(Sheep!$V$362:$V$369,Y51,1))&gt;(Y$44-Z$44),(Y$44-Y52-INDEX(Sheep!$V$362:$V$369,Y51,1))&lt;=0),"Scan-"  &amp;Y51,""),"")
&amp;IFERROR(IF(AND((Y$44-Y52-150                                                                            )&gt;(Y$44-Z$44),(Y$44-Y52-150                                                                             )&lt;=0),"Birth-" &amp;Y51,""),"")
&amp;IFERROR(IF(AND((Y$44-Y52-150-Sheep!$R$355                                           )&gt;(Y$44-Z$44),(Y$44-Y52-150-Sheep!$R$355                                            )&lt;=0),"Wean-"&amp;Y51,""),"")
&amp;IFERROR(IF(AND((Y$44-Y52-150-Sheep!$R$356                                           )&gt;(Y$44-Z$44),(Y$44-Y52-150-Sheep!$R$356                                            )&lt;=0),"Alt1-"   &amp;Y51,""),"")
&amp;IFERROR(IF(AND((Y$44-Y52-150-Sheep!$R$357                                           )&gt;(Y$44-Z$44),(Y$44-Y52-150-Sheep!$R$357                                            )&lt;=0),"Alt2-"   &amp;Y51,""),"")</f>
        <v/>
      </c>
      <c r="Z53" s="267" t="str">
        <f xml:space="preserve">                    IF(AND((Z$44                                  -Sheep!$N$254                               )&gt;(Z$44-AA$44),(Z$44                                  -Sheep!$N$254                                )&lt;=0),"Born","")
&amp;                   IF(AND((Z$44-Sheep!$R$355-Sheep!$N$254                                )&gt;(Z$44-AA$44),(Z$44-Sheep!$R$355-Sheep!$N$254                                )&lt;=0),"WeanStd","")
&amp;                   IF(AND((Z$44-Sheep!$R$356-Sheep!$N$254                                )&gt;(Z$44-AA$44),(Z$44-Sheep!$R$356-Sheep!$N$254                                )&lt;=0),"WeanAlt1","")
&amp;                   IF(AND((Z$44-Sheep!$R$357-Sheep!$N$254                                )&gt;(Z$44-AA$44),(Z$44-Sheep!$R$357-Sheep!$N$254                                )&lt;=0),"WeanAlt2","")
&amp;IFERROR(IF(AND((Z$44-Z52                                                                                     )&gt;(Z$44-AA$44),(Z$44-Z52                                                                                     )&lt;=0),"Join-"    &amp;Z51,""),"")
&amp;IFERROR(IF(AND((Z$44-Z52-INDEX(Sheep!$V$362:$V$369,Z51,1))&gt;(Z$44-AA$44),(Z$44-Z52-INDEX(Sheep!$V$362:$V$369,Z51,1))&lt;=0),"Scan-"  &amp;Z51,""),"")
&amp;IFERROR(IF(AND((Z$44-Z52-150                                                                            )&gt;(Z$44-AA$44),(Z$44-Z52-150                                                                             )&lt;=0),"Birth-" &amp;Z51,""),"")
&amp;IFERROR(IF(AND((Z$44-Z52-150-Sheep!$R$355                                           )&gt;(Z$44-AA$44),(Z$44-Z52-150-Sheep!$R$355                                            )&lt;=0),"Wean-"&amp;Z51,""),"")
&amp;IFERROR(IF(AND((Z$44-Z52-150-Sheep!$R$356                                           )&gt;(Z$44-AA$44),(Z$44-Z52-150-Sheep!$R$356                                            )&lt;=0),"Alt1-"   &amp;Z51,""),"")
&amp;IFERROR(IF(AND((Z$44-Z52-150-Sheep!$R$357                                           )&gt;(Z$44-AA$44),(Z$44-Z52-150-Sheep!$R$357                                            )&lt;=0),"Alt2-"   &amp;Z51,""),"")</f>
        <v/>
      </c>
      <c r="AA53" s="267" t="str">
        <f xml:space="preserve">                    IF(AND((AA$44                                  -Sheep!$N$254                               )&gt;(AA$44-AB$44),(AA$44                                  -Sheep!$N$254                                )&lt;=0),"Born","")
&amp;                   IF(AND((AA$44-Sheep!$R$355-Sheep!$N$254                                )&gt;(AA$44-AB$44),(AA$44-Sheep!$R$355-Sheep!$N$254                                )&lt;=0),"WeanStd","")
&amp;                   IF(AND((AA$44-Sheep!$R$356-Sheep!$N$254                                )&gt;(AA$44-AB$44),(AA$44-Sheep!$R$356-Sheep!$N$254                                )&lt;=0),"WeanAlt1","")
&amp;                   IF(AND((AA$44-Sheep!$R$357-Sheep!$N$254                                )&gt;(AA$44-AB$44),(AA$44-Sheep!$R$357-Sheep!$N$254                                )&lt;=0),"WeanAlt2","")
&amp;IFERROR(IF(AND((AA$44-AA52                                                                                     )&gt;(AA$44-AB$44),(AA$44-AA52                                                                                     )&lt;=0),"Join-"    &amp;AA51,""),"")
&amp;IFERROR(IF(AND((AA$44-AA52-INDEX(Sheep!$V$362:$V$369,AA51,1))&gt;(AA$44-AB$44),(AA$44-AA52-INDEX(Sheep!$V$362:$V$369,AA51,1))&lt;=0),"Scan-"  &amp;AA51,""),"")
&amp;IFERROR(IF(AND((AA$44-AA52-150                                                                            )&gt;(AA$44-AB$44),(AA$44-AA52-150                                                                             )&lt;=0),"Birth-" &amp;AA51,""),"")
&amp;IFERROR(IF(AND((AA$44-AA52-150-Sheep!$R$355                                           )&gt;(AA$44-AB$44),(AA$44-AA52-150-Sheep!$R$355                                            )&lt;=0),"Wean-"&amp;AA51,""),"")
&amp;IFERROR(IF(AND((AA$44-AA52-150-Sheep!$R$356                                           )&gt;(AA$44-AB$44),(AA$44-AA52-150-Sheep!$R$356                                            )&lt;=0),"Alt1-"   &amp;AA51,""),"")
&amp;IFERROR(IF(AND((AA$44-AA52-150-Sheep!$R$357                                           )&gt;(AA$44-AB$44),(AA$44-AA52-150-Sheep!$R$357                                            )&lt;=0),"Alt2-"   &amp;AA51,""),"")</f>
        <v/>
      </c>
      <c r="AB53" s="267" t="str">
        <f xml:space="preserve">                    IF(AND((AB$44                                  -Sheep!$N$254                               )&gt;(AB$44-AC$44),(AB$44                                  -Sheep!$N$254                                )&lt;=0),"Born","")
&amp;                   IF(AND((AB$44-Sheep!$R$355-Sheep!$N$254                                )&gt;(AB$44-AC$44),(AB$44-Sheep!$R$355-Sheep!$N$254                                )&lt;=0),"WeanStd","")
&amp;                   IF(AND((AB$44-Sheep!$R$356-Sheep!$N$254                                )&gt;(AB$44-AC$44),(AB$44-Sheep!$R$356-Sheep!$N$254                                )&lt;=0),"WeanAlt1","")
&amp;                   IF(AND((AB$44-Sheep!$R$357-Sheep!$N$254                                )&gt;(AB$44-AC$44),(AB$44-Sheep!$R$357-Sheep!$N$254                                )&lt;=0),"WeanAlt2","")
&amp;IFERROR(IF(AND((AB$44-AB52                                                                                     )&gt;(AB$44-AC$44),(AB$44-AB52                                                                                     )&lt;=0),"Join-"    &amp;AB51,""),"")
&amp;IFERROR(IF(AND((AB$44-AB52-INDEX(Sheep!$V$362:$V$369,AB51,1))&gt;(AB$44-AC$44),(AB$44-AB52-INDEX(Sheep!$V$362:$V$369,AB51,1))&lt;=0),"Scan-"  &amp;AB51,""),"")
&amp;IFERROR(IF(AND((AB$44-AB52-150                                                                            )&gt;(AB$44-AC$44),(AB$44-AB52-150                                                                             )&lt;=0),"Birth-" &amp;AB51,""),"")
&amp;IFERROR(IF(AND((AB$44-AB52-150-Sheep!$R$355                                           )&gt;(AB$44-AC$44),(AB$44-AB52-150-Sheep!$R$355                                            )&lt;=0),"Wean-"&amp;AB51,""),"")
&amp;IFERROR(IF(AND((AB$44-AB52-150-Sheep!$R$356                                           )&gt;(AB$44-AC$44),(AB$44-AB52-150-Sheep!$R$356                                            )&lt;=0),"Alt1-"   &amp;AB51,""),"")
&amp;IFERROR(IF(AND((AB$44-AB52-150-Sheep!$R$357                                           )&gt;(AB$44-AC$44),(AB$44-AB52-150-Sheep!$R$357                                            )&lt;=0),"Alt2-"   &amp;AB51,""),"")</f>
        <v/>
      </c>
      <c r="AC53" s="267" t="str">
        <f xml:space="preserve">                    IF(AND((AC$44                                  -Sheep!$N$254                               )&gt;(AC$44-AD$44),(AC$44                                  -Sheep!$N$254                                )&lt;=0),"Born","")
&amp;                   IF(AND((AC$44-Sheep!$R$355-Sheep!$N$254                                )&gt;(AC$44-AD$44),(AC$44-Sheep!$R$355-Sheep!$N$254                                )&lt;=0),"WeanStd","")
&amp;                   IF(AND((AC$44-Sheep!$R$356-Sheep!$N$254                                )&gt;(AC$44-AD$44),(AC$44-Sheep!$R$356-Sheep!$N$254                                )&lt;=0),"WeanAlt1","")
&amp;                   IF(AND((AC$44-Sheep!$R$357-Sheep!$N$254                                )&gt;(AC$44-AD$44),(AC$44-Sheep!$R$357-Sheep!$N$254                                )&lt;=0),"WeanAlt2","")
&amp;IFERROR(IF(AND((AC$44-AC52                                                                                     )&gt;(AC$44-AD$44),(AC$44-AC52                                                                                     )&lt;=0),"Join-"    &amp;AC51,""),"")
&amp;IFERROR(IF(AND((AC$44-AC52-INDEX(Sheep!$V$362:$V$369,AC51,1))&gt;(AC$44-AD$44),(AC$44-AC52-INDEX(Sheep!$V$362:$V$369,AC51,1))&lt;=0),"Scan-"  &amp;AC51,""),"")
&amp;IFERROR(IF(AND((AC$44-AC52-150                                                                            )&gt;(AC$44-AD$44),(AC$44-AC52-150                                                                             )&lt;=0),"Birth-" &amp;AC51,""),"")
&amp;IFERROR(IF(AND((AC$44-AC52-150-Sheep!$R$355                                           )&gt;(AC$44-AD$44),(AC$44-AC52-150-Sheep!$R$355                                            )&lt;=0),"Wean-"&amp;AC51,""),"")
&amp;IFERROR(IF(AND((AC$44-AC52-150-Sheep!$R$356                                           )&gt;(AC$44-AD$44),(AC$44-AC52-150-Sheep!$R$356                                            )&lt;=0),"Alt1-"   &amp;AC51,""),"")
&amp;IFERROR(IF(AND((AC$44-AC52-150-Sheep!$R$357                                           )&gt;(AC$44-AD$44),(AC$44-AC52-150-Sheep!$R$357                                            )&lt;=0),"Alt2-"   &amp;AC51,""),"")</f>
        <v/>
      </c>
      <c r="AD53" s="267" t="str">
        <f xml:space="preserve">                    IF(AND((AD$44                                  -Sheep!$N$254                               )&gt;(AD$44-AE$44),(AD$44                                  -Sheep!$N$254                                )&lt;=0),"Born","")
&amp;                   IF(AND((AD$44-Sheep!$R$355-Sheep!$N$254                                )&gt;(AD$44-AE$44),(AD$44-Sheep!$R$355-Sheep!$N$254                                )&lt;=0),"WeanStd","")
&amp;                   IF(AND((AD$44-Sheep!$R$356-Sheep!$N$254                                )&gt;(AD$44-AE$44),(AD$44-Sheep!$R$356-Sheep!$N$254                                )&lt;=0),"WeanAlt1","")
&amp;                   IF(AND((AD$44-Sheep!$R$357-Sheep!$N$254                                )&gt;(AD$44-AE$44),(AD$44-Sheep!$R$357-Sheep!$N$254                                )&lt;=0),"WeanAlt2","")
&amp;IFERROR(IF(AND((AD$44-AD52                                                                                     )&gt;(AD$44-AE$44),(AD$44-AD52                                                                                     )&lt;=0),"Join-"    &amp;AD51,""),"")
&amp;IFERROR(IF(AND((AD$44-AD52-INDEX(Sheep!$V$362:$V$369,AD51,1))&gt;(AD$44-AE$44),(AD$44-AD52-INDEX(Sheep!$V$362:$V$369,AD51,1))&lt;=0),"Scan-"  &amp;AD51,""),"")
&amp;IFERROR(IF(AND((AD$44-AD52-150                                                                            )&gt;(AD$44-AE$44),(AD$44-AD52-150                                                                             )&lt;=0),"Birth-" &amp;AD51,""),"")
&amp;IFERROR(IF(AND((AD$44-AD52-150-Sheep!$R$355                                           )&gt;(AD$44-AE$44),(AD$44-AD52-150-Sheep!$R$355                                            )&lt;=0),"Wean-"&amp;AD51,""),"")
&amp;IFERROR(IF(AND((AD$44-AD52-150-Sheep!$R$356                                           )&gt;(AD$44-AE$44),(AD$44-AD52-150-Sheep!$R$356                                            )&lt;=0),"Alt1-"   &amp;AD51,""),"")
&amp;IFERROR(IF(AND((AD$44-AD52-150-Sheep!$R$357                                           )&gt;(AD$44-AE$44),(AD$44-AD52-150-Sheep!$R$357                                            )&lt;=0),"Alt2-"   &amp;AD51,""),"")</f>
        <v/>
      </c>
      <c r="AE53" s="267" t="str">
        <f xml:space="preserve">                    IF(AND((AE$44                                  -Sheep!$N$254                               )&gt;(AE$44-AF$44),(AE$44                                  -Sheep!$N$254                                )&lt;=0),"Born","")
&amp;                   IF(AND((AE$44-Sheep!$R$355-Sheep!$N$254                                )&gt;(AE$44-AF$44),(AE$44-Sheep!$R$355-Sheep!$N$254                                )&lt;=0),"WeanStd","")
&amp;                   IF(AND((AE$44-Sheep!$R$356-Sheep!$N$254                                )&gt;(AE$44-AF$44),(AE$44-Sheep!$R$356-Sheep!$N$254                                )&lt;=0),"WeanAlt1","")
&amp;                   IF(AND((AE$44-Sheep!$R$357-Sheep!$N$254                                )&gt;(AE$44-AF$44),(AE$44-Sheep!$R$357-Sheep!$N$254                                )&lt;=0),"WeanAlt2","")
&amp;IFERROR(IF(AND((AE$44-AE52                                                                                     )&gt;(AE$44-AF$44),(AE$44-AE52                                                                                     )&lt;=0),"Join-"    &amp;AE51,""),"")
&amp;IFERROR(IF(AND((AE$44-AE52-INDEX(Sheep!$V$362:$V$369,AE51,1))&gt;(AE$44-AF$44),(AE$44-AE52-INDEX(Sheep!$V$362:$V$369,AE51,1))&lt;=0),"Scan-"  &amp;AE51,""),"")
&amp;IFERROR(IF(AND((AE$44-AE52-150                                                                            )&gt;(AE$44-AF$44),(AE$44-AE52-150                                                                             )&lt;=0),"Birth-" &amp;AE51,""),"")
&amp;IFERROR(IF(AND((AE$44-AE52-150-Sheep!$R$355                                           )&gt;(AE$44-AF$44),(AE$44-AE52-150-Sheep!$R$355                                            )&lt;=0),"Wean-"&amp;AE51,""),"")
&amp;IFERROR(IF(AND((AE$44-AE52-150-Sheep!$R$356                                           )&gt;(AE$44-AF$44),(AE$44-AE52-150-Sheep!$R$356                                            )&lt;=0),"Alt1-"   &amp;AE51,""),"")
&amp;IFERROR(IF(AND((AE$44-AE52-150-Sheep!$R$357                                           )&gt;(AE$44-AF$44),(AE$44-AE52-150-Sheep!$R$357                                            )&lt;=0),"Alt2-"   &amp;AE51,""),"")</f>
        <v/>
      </c>
      <c r="AF53" s="267" t="str">
        <f xml:space="preserve">                    IF(AND((AF$44                                  -Sheep!$N$254                               )&gt;(AF$44-AG$44),(AF$44                                  -Sheep!$N$254                                )&lt;=0),"Born","")
&amp;                   IF(AND((AF$44-Sheep!$R$355-Sheep!$N$254                                )&gt;(AF$44-AG$44),(AF$44-Sheep!$R$355-Sheep!$N$254                                )&lt;=0),"WeanStd","")
&amp;                   IF(AND((AF$44-Sheep!$R$356-Sheep!$N$254                                )&gt;(AF$44-AG$44),(AF$44-Sheep!$R$356-Sheep!$N$254                                )&lt;=0),"WeanAlt1","")
&amp;                   IF(AND((AF$44-Sheep!$R$357-Sheep!$N$254                                )&gt;(AF$44-AG$44),(AF$44-Sheep!$R$357-Sheep!$N$254                                )&lt;=0),"WeanAlt2","")
&amp;IFERROR(IF(AND((AF$44-AF52                                                                                     )&gt;(AF$44-AG$44),(AF$44-AF52                                                                                     )&lt;=0),"Join-"    &amp;AF51,""),"")
&amp;IFERROR(IF(AND((AF$44-AF52-INDEX(Sheep!$V$362:$V$369,AF51,1))&gt;(AF$44-AG$44),(AF$44-AF52-INDEX(Sheep!$V$362:$V$369,AF51,1))&lt;=0),"Scan-"  &amp;AF51,""),"")
&amp;IFERROR(IF(AND((AF$44-AF52-150                                                                            )&gt;(AF$44-AG$44),(AF$44-AF52-150                                                                             )&lt;=0),"Birth-" &amp;AF51,""),"")
&amp;IFERROR(IF(AND((AF$44-AF52-150-Sheep!$R$355                                           )&gt;(AF$44-AG$44),(AF$44-AF52-150-Sheep!$R$355                                            )&lt;=0),"Wean-"&amp;AF51,""),"")
&amp;IFERROR(IF(AND((AF$44-AF52-150-Sheep!$R$356                                           )&gt;(AF$44-AG$44),(AF$44-AF52-150-Sheep!$R$356                                            )&lt;=0),"Alt1-"   &amp;AF51,""),"")
&amp;IFERROR(IF(AND((AF$44-AF52-150-Sheep!$R$357                                           )&gt;(AF$44-AG$44),(AF$44-AF52-150-Sheep!$R$357                                            )&lt;=0),"Alt2-"   &amp;AF51,""),"")</f>
        <v/>
      </c>
      <c r="AG53" s="267" t="str">
        <f xml:space="preserve">                    IF(AND((AG$44                                  -Sheep!$N$254                               )&gt;(AG$44-AH$44),(AG$44                                  -Sheep!$N$254                                )&lt;=0),"Born","")
&amp;                   IF(AND((AG$44-Sheep!$R$355-Sheep!$N$254                                )&gt;(AG$44-AH$44),(AG$44-Sheep!$R$355-Sheep!$N$254                                )&lt;=0),"WeanStd","")
&amp;                   IF(AND((AG$44-Sheep!$R$356-Sheep!$N$254                                )&gt;(AG$44-AH$44),(AG$44-Sheep!$R$356-Sheep!$N$254                                )&lt;=0),"WeanAlt1","")
&amp;                   IF(AND((AG$44-Sheep!$R$357-Sheep!$N$254                                )&gt;(AG$44-AH$44),(AG$44-Sheep!$R$357-Sheep!$N$254                                )&lt;=0),"WeanAlt2","")
&amp;IFERROR(IF(AND((AG$44-AG52                                                                                     )&gt;(AG$44-AH$44),(AG$44-AG52                                                                                     )&lt;=0),"Join-"    &amp;AG51,""),"")
&amp;IFERROR(IF(AND((AG$44-AG52-INDEX(Sheep!$V$362:$V$369,AG51,1))&gt;(AG$44-AH$44),(AG$44-AG52-INDEX(Sheep!$V$362:$V$369,AG51,1))&lt;=0),"Scan-"  &amp;AG51,""),"")
&amp;IFERROR(IF(AND((AG$44-AG52-150                                                                            )&gt;(AG$44-AH$44),(AG$44-AG52-150                                                                             )&lt;=0),"Birth-" &amp;AG51,""),"")
&amp;IFERROR(IF(AND((AG$44-AG52-150-Sheep!$R$355                                           )&gt;(AG$44-AH$44),(AG$44-AG52-150-Sheep!$R$355                                            )&lt;=0),"Wean-"&amp;AG51,""),"")
&amp;IFERROR(IF(AND((AG$44-AG52-150-Sheep!$R$356                                           )&gt;(AG$44-AH$44),(AG$44-AG52-150-Sheep!$R$356                                            )&lt;=0),"Alt1-"   &amp;AG51,""),"")
&amp;IFERROR(IF(AND((AG$44-AG52-150-Sheep!$R$357                                           )&gt;(AG$44-AH$44),(AG$44-AG52-150-Sheep!$R$357                                            )&lt;=0),"Alt2-"   &amp;AG51,""),"")</f>
        <v/>
      </c>
      <c r="AH53" s="267" t="str">
        <f xml:space="preserve">                    IF(AND((AH$44                                  -Sheep!$N$254                               )&gt;(AH$44-AI$44),(AH$44                                  -Sheep!$N$254                                )&lt;=0),"Born","")
&amp;                   IF(AND((AH$44-Sheep!$R$355-Sheep!$N$254                                )&gt;(AH$44-AI$44),(AH$44-Sheep!$R$355-Sheep!$N$254                                )&lt;=0),"WeanStd","")
&amp;                   IF(AND((AH$44-Sheep!$R$356-Sheep!$N$254                                )&gt;(AH$44-AI$44),(AH$44-Sheep!$R$356-Sheep!$N$254                                )&lt;=0),"WeanAlt1","")
&amp;                   IF(AND((AH$44-Sheep!$R$357-Sheep!$N$254                                )&gt;(AH$44-AI$44),(AH$44-Sheep!$R$357-Sheep!$N$254                                )&lt;=0),"WeanAlt2","")
&amp;IFERROR(IF(AND((AH$44-AH52                                                                                     )&gt;(AH$44-AI$44),(AH$44-AH52                                                                                     )&lt;=0),"Join-"    &amp;AH51,""),"")
&amp;IFERROR(IF(AND((AH$44-AH52-INDEX(Sheep!$V$362:$V$369,AH51,1))&gt;(AH$44-AI$44),(AH$44-AH52-INDEX(Sheep!$V$362:$V$369,AH51,1))&lt;=0),"Scan-"  &amp;AH51,""),"")
&amp;IFERROR(IF(AND((AH$44-AH52-150                                                                            )&gt;(AH$44-AI$44),(AH$44-AH52-150                                                                             )&lt;=0),"Birth-" &amp;AH51,""),"")
&amp;IFERROR(IF(AND((AH$44-AH52-150-Sheep!$R$355                                           )&gt;(AH$44-AI$44),(AH$44-AH52-150-Sheep!$R$355                                            )&lt;=0),"Wean-"&amp;AH51,""),"")
&amp;IFERROR(IF(AND((AH$44-AH52-150-Sheep!$R$356                                           )&gt;(AH$44-AI$44),(AH$44-AH52-150-Sheep!$R$356                                            )&lt;=0),"Alt1-"   &amp;AH51,""),"")
&amp;IFERROR(IF(AND((AH$44-AH52-150-Sheep!$R$357                                           )&gt;(AH$44-AI$44),(AH$44-AH52-150-Sheep!$R$357                                            )&lt;=0),"Alt2-"   &amp;AH51,""),"")</f>
        <v/>
      </c>
      <c r="AI53" s="267" t="str">
        <f xml:space="preserve">                    IF(AND((AI$44                                  -Sheep!$N$254                               )&gt;(AI$44-AJ$44),(AI$44                                  -Sheep!$N$254                                )&lt;=0),"Born","")
&amp;                   IF(AND((AI$44-Sheep!$R$355-Sheep!$N$254                                )&gt;(AI$44-AJ$44),(AI$44-Sheep!$R$355-Sheep!$N$254                                )&lt;=0),"WeanStd","")
&amp;                   IF(AND((AI$44-Sheep!$R$356-Sheep!$N$254                                )&gt;(AI$44-AJ$44),(AI$44-Sheep!$R$356-Sheep!$N$254                                )&lt;=0),"WeanAlt1","")
&amp;                   IF(AND((AI$44-Sheep!$R$357-Sheep!$N$254                                )&gt;(AI$44-AJ$44),(AI$44-Sheep!$R$357-Sheep!$N$254                                )&lt;=0),"WeanAlt2","")
&amp;IFERROR(IF(AND((AI$44-AI52                                                                                     )&gt;(AI$44-AJ$44),(AI$44-AI52                                                                                     )&lt;=0),"Join-"    &amp;AI51,""),"")
&amp;IFERROR(IF(AND((AI$44-AI52-INDEX(Sheep!$V$362:$V$369,AI51,1))&gt;(AI$44-AJ$44),(AI$44-AI52-INDEX(Sheep!$V$362:$V$369,AI51,1))&lt;=0),"Scan-"  &amp;AI51,""),"")
&amp;IFERROR(IF(AND((AI$44-AI52-150                                                                            )&gt;(AI$44-AJ$44),(AI$44-AI52-150                                                                             )&lt;=0),"Birth-" &amp;AI51,""),"")
&amp;IFERROR(IF(AND((AI$44-AI52-150-Sheep!$R$355                                           )&gt;(AI$44-AJ$44),(AI$44-AI52-150-Sheep!$R$355                                            )&lt;=0),"Wean-"&amp;AI51,""),"")
&amp;IFERROR(IF(AND((AI$44-AI52-150-Sheep!$R$356                                           )&gt;(AI$44-AJ$44),(AI$44-AI52-150-Sheep!$R$356                                            )&lt;=0),"Alt1-"   &amp;AI51,""),"")
&amp;IFERROR(IF(AND((AI$44-AI52-150-Sheep!$R$357                                           )&gt;(AI$44-AJ$44),(AI$44-AI52-150-Sheep!$R$357                                            )&lt;=0),"Alt2-"   &amp;AI51,""),"")</f>
        <v/>
      </c>
      <c r="AJ53" s="267" t="str">
        <f xml:space="preserve">                    IF(AND((AJ$44                                  -Sheep!$N$254                               )&gt;(AJ$44-AK$44),(AJ$44                                  -Sheep!$N$254                                )&lt;=0),"Born","")
&amp;                   IF(AND((AJ$44-Sheep!$R$355-Sheep!$N$254                                )&gt;(AJ$44-AK$44),(AJ$44-Sheep!$R$355-Sheep!$N$254                                )&lt;=0),"WeanStd","")
&amp;                   IF(AND((AJ$44-Sheep!$R$356-Sheep!$N$254                                )&gt;(AJ$44-AK$44),(AJ$44-Sheep!$R$356-Sheep!$N$254                                )&lt;=0),"WeanAlt1","")
&amp;                   IF(AND((AJ$44-Sheep!$R$357-Sheep!$N$254                                )&gt;(AJ$44-AK$44),(AJ$44-Sheep!$R$357-Sheep!$N$254                                )&lt;=0),"WeanAlt2","")
&amp;IFERROR(IF(AND((AJ$44-AJ52                                                                                     )&gt;(AJ$44-AK$44),(AJ$44-AJ52                                                                                     )&lt;=0),"Join-"    &amp;AJ51,""),"")
&amp;IFERROR(IF(AND((AJ$44-AJ52-INDEX(Sheep!$V$362:$V$369,AJ51,1))&gt;(AJ$44-AK$44),(AJ$44-AJ52-INDEX(Sheep!$V$362:$V$369,AJ51,1))&lt;=0),"Scan-"  &amp;AJ51,""),"")
&amp;IFERROR(IF(AND((AJ$44-AJ52-150                                                                            )&gt;(AJ$44-AK$44),(AJ$44-AJ52-150                                                                             )&lt;=0),"Birth-" &amp;AJ51,""),"")
&amp;IFERROR(IF(AND((AJ$44-AJ52-150-Sheep!$R$355                                           )&gt;(AJ$44-AK$44),(AJ$44-AJ52-150-Sheep!$R$355                                            )&lt;=0),"Wean-"&amp;AJ51,""),"")
&amp;IFERROR(IF(AND((AJ$44-AJ52-150-Sheep!$R$356                                           )&gt;(AJ$44-AK$44),(AJ$44-AJ52-150-Sheep!$R$356                                            )&lt;=0),"Alt1-"   &amp;AJ51,""),"")
&amp;IFERROR(IF(AND((AJ$44-AJ52-150-Sheep!$R$357                                           )&gt;(AJ$44-AK$44),(AJ$44-AJ52-150-Sheep!$R$357                                            )&lt;=0),"Alt2-"   &amp;AJ51,""),"")</f>
        <v/>
      </c>
      <c r="AK53" s="267" t="str">
        <f xml:space="preserve">                    IF(AND((AK$44                                  -Sheep!$N$254                               )&gt;(AK$44-AL$44),(AK$44                                  -Sheep!$N$254                                )&lt;=0),"Born","")
&amp;                   IF(AND((AK$44-Sheep!$R$355-Sheep!$N$254                                )&gt;(AK$44-AL$44),(AK$44-Sheep!$R$355-Sheep!$N$254                                )&lt;=0),"WeanStd","")
&amp;                   IF(AND((AK$44-Sheep!$R$356-Sheep!$N$254                                )&gt;(AK$44-AL$44),(AK$44-Sheep!$R$356-Sheep!$N$254                                )&lt;=0),"WeanAlt1","")
&amp;                   IF(AND((AK$44-Sheep!$R$357-Sheep!$N$254                                )&gt;(AK$44-AL$44),(AK$44-Sheep!$R$357-Sheep!$N$254                                )&lt;=0),"WeanAlt2","")
&amp;IFERROR(IF(AND((AK$44-AK52                                                                                     )&gt;(AK$44-AL$44),(AK$44-AK52                                                                                     )&lt;=0),"Join-"    &amp;AK51,""),"")
&amp;IFERROR(IF(AND((AK$44-AK52-INDEX(Sheep!$V$362:$V$369,AK51,1))&gt;(AK$44-AL$44),(AK$44-AK52-INDEX(Sheep!$V$362:$V$369,AK51,1))&lt;=0),"Scan-"  &amp;AK51,""),"")
&amp;IFERROR(IF(AND((AK$44-AK52-150                                                                            )&gt;(AK$44-AL$44),(AK$44-AK52-150                                                                             )&lt;=0),"Birth-" &amp;AK51,""),"")
&amp;IFERROR(IF(AND((AK$44-AK52-150-Sheep!$R$355                                           )&gt;(AK$44-AL$44),(AK$44-AK52-150-Sheep!$R$355                                            )&lt;=0),"Wean-"&amp;AK51,""),"")
&amp;IFERROR(IF(AND((AK$44-AK52-150-Sheep!$R$356                                           )&gt;(AK$44-AL$44),(AK$44-AK52-150-Sheep!$R$356                                            )&lt;=0),"Alt1-"   &amp;AK51,""),"")
&amp;IFERROR(IF(AND((AK$44-AK52-150-Sheep!$R$357                                           )&gt;(AK$44-AL$44),(AK$44-AK52-150-Sheep!$R$357                                            )&lt;=0),"Alt2-"   &amp;AK51,""),"")</f>
        <v/>
      </c>
      <c r="AL53" s="267" t="str">
        <f xml:space="preserve">                    IF(AND((AL$44                                  -Sheep!$N$254                               )&gt;(AL$44-AM$44),(AL$44                                  -Sheep!$N$254                                )&lt;=0),"Born","")
&amp;                   IF(AND((AL$44-Sheep!$R$355-Sheep!$N$254                                )&gt;(AL$44-AM$44),(AL$44-Sheep!$R$355-Sheep!$N$254                                )&lt;=0),"WeanStd","")
&amp;                   IF(AND((AL$44-Sheep!$R$356-Sheep!$N$254                                )&gt;(AL$44-AM$44),(AL$44-Sheep!$R$356-Sheep!$N$254                                )&lt;=0),"WeanAlt1","")
&amp;                   IF(AND((AL$44-Sheep!$R$357-Sheep!$N$254                                )&gt;(AL$44-AM$44),(AL$44-Sheep!$R$357-Sheep!$N$254                                )&lt;=0),"WeanAlt2","")
&amp;IFERROR(IF(AND((AL$44-AL52                                                                                     )&gt;(AL$44-AM$44),(AL$44-AL52                                                                                     )&lt;=0),"Join-"    &amp;AL51,""),"")
&amp;IFERROR(IF(AND((AL$44-AL52-INDEX(Sheep!$V$362:$V$369,AL51,1))&gt;(AL$44-AM$44),(AL$44-AL52-INDEX(Sheep!$V$362:$V$369,AL51,1))&lt;=0),"Scan-"  &amp;AL51,""),"")
&amp;IFERROR(IF(AND((AL$44-AL52-150                                                                            )&gt;(AL$44-AM$44),(AL$44-AL52-150                                                                             )&lt;=0),"Birth-" &amp;AL51,""),"")
&amp;IFERROR(IF(AND((AL$44-AL52-150-Sheep!$R$355                                           )&gt;(AL$44-AM$44),(AL$44-AL52-150-Sheep!$R$355                                            )&lt;=0),"Wean-"&amp;AL51,""),"")
&amp;IFERROR(IF(AND((AL$44-AL52-150-Sheep!$R$356                                           )&gt;(AL$44-AM$44),(AL$44-AL52-150-Sheep!$R$356                                            )&lt;=0),"Alt1-"   &amp;AL51,""),"")
&amp;IFERROR(IF(AND((AL$44-AL52-150-Sheep!$R$357                                           )&gt;(AL$44-AM$44),(AL$44-AL52-150-Sheep!$R$357                                            )&lt;=0),"Alt2-"   &amp;AL51,""),"")</f>
        <v>Born</v>
      </c>
      <c r="AM53" s="267" t="str">
        <f xml:space="preserve">                    IF(AND((AM$44                                  -Sheep!$N$254                               )&gt;(AM$44-AN$44),(AM$44                                  -Sheep!$N$254                                )&lt;=0),"Born","")
&amp;                   IF(AND((AM$44-Sheep!$R$355-Sheep!$N$254                                )&gt;(AM$44-AN$44),(AM$44-Sheep!$R$355-Sheep!$N$254                                )&lt;=0),"WeanStd","")
&amp;                   IF(AND((AM$44-Sheep!$R$356-Sheep!$N$254                                )&gt;(AM$44-AN$44),(AM$44-Sheep!$R$356-Sheep!$N$254                                )&lt;=0),"WeanAlt1","")
&amp;                   IF(AND((AM$44-Sheep!$R$357-Sheep!$N$254                                )&gt;(AM$44-AN$44),(AM$44-Sheep!$R$357-Sheep!$N$254                                )&lt;=0),"WeanAlt2","")
&amp;IFERROR(IF(AND((AM$44-AM52                                                                                     )&gt;(AM$44-AN$44),(AM$44-AM52                                                                                     )&lt;=0),"Join-"    &amp;AM51,""),"")
&amp;IFERROR(IF(AND((AM$44-AM52-INDEX(Sheep!$V$362:$V$369,AM51,1))&gt;(AM$44-AN$44),(AM$44-AM52-INDEX(Sheep!$V$362:$V$369,AM51,1))&lt;=0),"Scan-"  &amp;AM51,""),"")
&amp;IFERROR(IF(AND((AM$44-AM52-150                                                                            )&gt;(AM$44-AN$44),(AM$44-AM52-150                                                                             )&lt;=0),"Birth-" &amp;AM51,""),"")
&amp;IFERROR(IF(AND((AM$44-AM52-150-Sheep!$R$355                                           )&gt;(AM$44-AN$44),(AM$44-AM52-150-Sheep!$R$355                                            )&lt;=0),"Wean-"&amp;AM51,""),"")
&amp;IFERROR(IF(AND((AM$44-AM52-150-Sheep!$R$356                                           )&gt;(AM$44-AN$44),(AM$44-AM52-150-Sheep!$R$356                                            )&lt;=0),"Alt1-"   &amp;AM51,""),"")
&amp;IFERROR(IF(AND((AM$44-AM52-150-Sheep!$R$357                                           )&gt;(AM$44-AN$44),(AM$44-AM52-150-Sheep!$R$357                                            )&lt;=0),"Alt2-"   &amp;AM51,""),"")</f>
        <v/>
      </c>
      <c r="AN53" s="267" t="str">
        <f xml:space="preserve">                    IF(AND((AN$44                                  -Sheep!$N$254                               )&gt;(AN$44-AO$44),(AN$44                                  -Sheep!$N$254                                )&lt;=0),"Born","")
&amp;                   IF(AND((AN$44-Sheep!$R$355-Sheep!$N$254                                )&gt;(AN$44-AO$44),(AN$44-Sheep!$R$355-Sheep!$N$254                                )&lt;=0),"WeanStd","")
&amp;                   IF(AND((AN$44-Sheep!$R$356-Sheep!$N$254                                )&gt;(AN$44-AO$44),(AN$44-Sheep!$R$356-Sheep!$N$254                                )&lt;=0),"WeanAlt1","")
&amp;                   IF(AND((AN$44-Sheep!$R$357-Sheep!$N$254                                )&gt;(AN$44-AO$44),(AN$44-Sheep!$R$357-Sheep!$N$254                                )&lt;=0),"WeanAlt2","")
&amp;IFERROR(IF(AND((AN$44-AN52                                                                                     )&gt;(AN$44-AO$44),(AN$44-AN52                                                                                     )&lt;=0),"Join-"    &amp;AN51,""),"")
&amp;IFERROR(IF(AND((AN$44-AN52-INDEX(Sheep!$V$362:$V$369,AN51,1))&gt;(AN$44-AO$44),(AN$44-AN52-INDEX(Sheep!$V$362:$V$369,AN51,1))&lt;=0),"Scan-"  &amp;AN51,""),"")
&amp;IFERROR(IF(AND((AN$44-AN52-150                                                                            )&gt;(AN$44-AO$44),(AN$44-AN52-150                                                                             )&lt;=0),"Birth-" &amp;AN51,""),"")
&amp;IFERROR(IF(AND((AN$44-AN52-150-Sheep!$R$355                                           )&gt;(AN$44-AO$44),(AN$44-AN52-150-Sheep!$R$355                                            )&lt;=0),"Wean-"&amp;AN51,""),"")
&amp;IFERROR(IF(AND((AN$44-AN52-150-Sheep!$R$356                                           )&gt;(AN$44-AO$44),(AN$44-AN52-150-Sheep!$R$356                                            )&lt;=0),"Alt1-"   &amp;AN51,""),"")
&amp;IFERROR(IF(AND((AN$44-AN52-150-Sheep!$R$357                                           )&gt;(AN$44-AO$44),(AN$44-AN52-150-Sheep!$R$357                                            )&lt;=0),"Alt2-"   &amp;AN51,""),"")</f>
        <v/>
      </c>
      <c r="AO53" s="267" t="str">
        <f xml:space="preserve">                    IF(AND((AO$44                                  -Sheep!$N$254                               )&gt;(AO$44-AP$44),(AO$44                                  -Sheep!$N$254                                )&lt;=0),"Born","")
&amp;                   IF(AND((AO$44-Sheep!$R$355-Sheep!$N$254                                )&gt;(AO$44-AP$44),(AO$44-Sheep!$R$355-Sheep!$N$254                                )&lt;=0),"WeanStd","")
&amp;                   IF(AND((AO$44-Sheep!$R$356-Sheep!$N$254                                )&gt;(AO$44-AP$44),(AO$44-Sheep!$R$356-Sheep!$N$254                                )&lt;=0),"WeanAlt1","")
&amp;                   IF(AND((AO$44-Sheep!$R$357-Sheep!$N$254                                )&gt;(AO$44-AP$44),(AO$44-Sheep!$R$357-Sheep!$N$254                                )&lt;=0),"WeanAlt2","")
&amp;IFERROR(IF(AND((AO$44-AO52                                                                                     )&gt;(AO$44-AP$44),(AO$44-AO52                                                                                     )&lt;=0),"Join-"    &amp;AO51,""),"")
&amp;IFERROR(IF(AND((AO$44-AO52-INDEX(Sheep!$V$362:$V$369,AO51,1))&gt;(AO$44-AP$44),(AO$44-AO52-INDEX(Sheep!$V$362:$V$369,AO51,1))&lt;=0),"Scan-"  &amp;AO51,""),"")
&amp;IFERROR(IF(AND((AO$44-AO52-150                                                                            )&gt;(AO$44-AP$44),(AO$44-AO52-150                                                                             )&lt;=0),"Birth-" &amp;AO51,""),"")
&amp;IFERROR(IF(AND((AO$44-AO52-150-Sheep!$R$355                                           )&gt;(AO$44-AP$44),(AO$44-AO52-150-Sheep!$R$355                                            )&lt;=0),"Wean-"&amp;AO51,""),"")
&amp;IFERROR(IF(AND((AO$44-AO52-150-Sheep!$R$356                                           )&gt;(AO$44-AP$44),(AO$44-AO52-150-Sheep!$R$356                                            )&lt;=0),"Alt1-"   &amp;AO51,""),"")
&amp;IFERROR(IF(AND((AO$44-AO52-150-Sheep!$R$357                                           )&gt;(AO$44-AP$44),(AO$44-AO52-150-Sheep!$R$357                                            )&lt;=0),"Alt2-"   &amp;AO51,""),"")</f>
        <v/>
      </c>
      <c r="AP53" s="267" t="str">
        <f xml:space="preserve">                    IF(AND((AP$44                                  -Sheep!$N$254                               )&gt;(AP$44-AQ$44),(AP$44                                  -Sheep!$N$254                                )&lt;=0),"Born","")
&amp;                   IF(AND((AP$44-Sheep!$R$355-Sheep!$N$254                                )&gt;(AP$44-AQ$44),(AP$44-Sheep!$R$355-Sheep!$N$254                                )&lt;=0),"WeanStd","")
&amp;                   IF(AND((AP$44-Sheep!$R$356-Sheep!$N$254                                )&gt;(AP$44-AQ$44),(AP$44-Sheep!$R$356-Sheep!$N$254                                )&lt;=0),"WeanAlt1","")
&amp;                   IF(AND((AP$44-Sheep!$R$357-Sheep!$N$254                                )&gt;(AP$44-AQ$44),(AP$44-Sheep!$R$357-Sheep!$N$254                                )&lt;=0),"WeanAlt2","")
&amp;IFERROR(IF(AND((AP$44-AP52                                                                                     )&gt;(AP$44-AQ$44),(AP$44-AP52                                                                                     )&lt;=0),"Join-"    &amp;AP51,""),"")
&amp;IFERROR(IF(AND((AP$44-AP52-INDEX(Sheep!$V$362:$V$369,AP51,1))&gt;(AP$44-AQ$44),(AP$44-AP52-INDEX(Sheep!$V$362:$V$369,AP51,1))&lt;=0),"Scan-"  &amp;AP51,""),"")
&amp;IFERROR(IF(AND((AP$44-AP52-150                                                                            )&gt;(AP$44-AQ$44),(AP$44-AP52-150                                                                             )&lt;=0),"Birth-" &amp;AP51,""),"")
&amp;IFERROR(IF(AND((AP$44-AP52-150-Sheep!$R$355                                           )&gt;(AP$44-AQ$44),(AP$44-AP52-150-Sheep!$R$355                                            )&lt;=0),"Wean-"&amp;AP51,""),"")
&amp;IFERROR(IF(AND((AP$44-AP52-150-Sheep!$R$356                                           )&gt;(AP$44-AQ$44),(AP$44-AP52-150-Sheep!$R$356                                            )&lt;=0),"Alt1-"   &amp;AP51,""),"")
&amp;IFERROR(IF(AND((AP$44-AP52-150-Sheep!$R$357                                           )&gt;(AP$44-AQ$44),(AP$44-AP52-150-Sheep!$R$357                                            )&lt;=0),"Alt2-"   &amp;AP51,""),"")</f>
        <v/>
      </c>
      <c r="AQ53" s="267" t="str">
        <f xml:space="preserve">                    IF(AND((AQ$44                                  -Sheep!$N$254                               )&gt;(AQ$44-AR$44),(AQ$44                                  -Sheep!$N$254                                )&lt;=0),"Born","")
&amp;                   IF(AND((AQ$44-Sheep!$R$355-Sheep!$N$254                                )&gt;(AQ$44-AR$44),(AQ$44-Sheep!$R$355-Sheep!$N$254                                )&lt;=0),"WeanStd","")
&amp;                   IF(AND((AQ$44-Sheep!$R$356-Sheep!$N$254                                )&gt;(AQ$44-AR$44),(AQ$44-Sheep!$R$356-Sheep!$N$254                                )&lt;=0),"WeanAlt1","")
&amp;                   IF(AND((AQ$44-Sheep!$R$357-Sheep!$N$254                                )&gt;(AQ$44-AR$44),(AQ$44-Sheep!$R$357-Sheep!$N$254                                )&lt;=0),"WeanAlt2","")
&amp;IFERROR(IF(AND((AQ$44-AQ52                                                                                     )&gt;(AQ$44-AR$44),(AQ$44-AQ52                                                                                     )&lt;=0),"Join-"    &amp;AQ51,""),"")
&amp;IFERROR(IF(AND((AQ$44-AQ52-INDEX(Sheep!$V$362:$V$369,AQ51,1))&gt;(AQ$44-AR$44),(AQ$44-AQ52-INDEX(Sheep!$V$362:$V$369,AQ51,1))&lt;=0),"Scan-"  &amp;AQ51,""),"")
&amp;IFERROR(IF(AND((AQ$44-AQ52-150                                                                            )&gt;(AQ$44-AR$44),(AQ$44-AQ52-150                                                                             )&lt;=0),"Birth-" &amp;AQ51,""),"")
&amp;IFERROR(IF(AND((AQ$44-AQ52-150-Sheep!$R$355                                           )&gt;(AQ$44-AR$44),(AQ$44-AQ52-150-Sheep!$R$355                                            )&lt;=0),"Wean-"&amp;AQ51,""),"")
&amp;IFERROR(IF(AND((AQ$44-AQ52-150-Sheep!$R$356                                           )&gt;(AQ$44-AR$44),(AQ$44-AQ52-150-Sheep!$R$356                                            )&lt;=0),"Alt1-"   &amp;AQ51,""),"")
&amp;IFERROR(IF(AND((AQ$44-AQ52-150-Sheep!$R$357                                           )&gt;(AQ$44-AR$44),(AQ$44-AQ52-150-Sheep!$R$357                                            )&lt;=0),"Alt2-"   &amp;AQ51,""),"")</f>
        <v/>
      </c>
      <c r="AR53" s="267" t="str">
        <f xml:space="preserve">                    IF(AND((AR$44                                  -Sheep!$N$254                               )&gt;(AR$44-AS$44),(AR$44                                  -Sheep!$N$254                                )&lt;=0),"Born","")
&amp;                   IF(AND((AR$44-Sheep!$R$355-Sheep!$N$254                                )&gt;(AR$44-AS$44),(AR$44-Sheep!$R$355-Sheep!$N$254                                )&lt;=0),"WeanStd","")
&amp;                   IF(AND((AR$44-Sheep!$R$356-Sheep!$N$254                                )&gt;(AR$44-AS$44),(AR$44-Sheep!$R$356-Sheep!$N$254                                )&lt;=0),"WeanAlt1","")
&amp;                   IF(AND((AR$44-Sheep!$R$357-Sheep!$N$254                                )&gt;(AR$44-AS$44),(AR$44-Sheep!$R$357-Sheep!$N$254                                )&lt;=0),"WeanAlt2","")
&amp;IFERROR(IF(AND((AR$44-AR52                                                                                     )&gt;(AR$44-AS$44),(AR$44-AR52                                                                                     )&lt;=0),"Join-"    &amp;AR51,""),"")
&amp;IFERROR(IF(AND((AR$44-AR52-INDEX(Sheep!$V$362:$V$369,AR51,1))&gt;(AR$44-AS$44),(AR$44-AR52-INDEX(Sheep!$V$362:$V$369,AR51,1))&lt;=0),"Scan-"  &amp;AR51,""),"")
&amp;IFERROR(IF(AND((AR$44-AR52-150                                                                            )&gt;(AR$44-AS$44),(AR$44-AR52-150                                                                             )&lt;=0),"Birth-" &amp;AR51,""),"")
&amp;IFERROR(IF(AND((AR$44-AR52-150-Sheep!$R$355                                           )&gt;(AR$44-AS$44),(AR$44-AR52-150-Sheep!$R$355                                            )&lt;=0),"Wean-"&amp;AR51,""),"")
&amp;IFERROR(IF(AND((AR$44-AR52-150-Sheep!$R$356                                           )&gt;(AR$44-AS$44),(AR$44-AR52-150-Sheep!$R$356                                            )&lt;=0),"Alt1-"   &amp;AR51,""),"")
&amp;IFERROR(IF(AND((AR$44-AR52-150-Sheep!$R$357                                           )&gt;(AR$44-AS$44),(AR$44-AR52-150-Sheep!$R$357                                            )&lt;=0),"Alt2-"   &amp;AR51,""),"")</f>
        <v/>
      </c>
      <c r="AS53" s="267" t="str">
        <f xml:space="preserve">                    IF(AND((AS$44                                  -Sheep!$N$254                               )&gt;(AS$44-AT$44),(AS$44                                  -Sheep!$N$254                                )&lt;=0),"Born","")
&amp;                   IF(AND((AS$44-Sheep!$R$355-Sheep!$N$254                                )&gt;(AS$44-AT$44),(AS$44-Sheep!$R$355-Sheep!$N$254                                )&lt;=0),"WeanStd","")
&amp;                   IF(AND((AS$44-Sheep!$R$356-Sheep!$N$254                                )&gt;(AS$44-AT$44),(AS$44-Sheep!$R$356-Sheep!$N$254                                )&lt;=0),"WeanAlt1","")
&amp;                   IF(AND((AS$44-Sheep!$R$357-Sheep!$N$254                                )&gt;(AS$44-AT$44),(AS$44-Sheep!$R$357-Sheep!$N$254                                )&lt;=0),"WeanAlt2","")
&amp;IFERROR(IF(AND((AS$44-AS52                                                                                     )&gt;(AS$44-AT$44),(AS$44-AS52                                                                                     )&lt;=0),"Join-"    &amp;AS51,""),"")
&amp;IFERROR(IF(AND((AS$44-AS52-INDEX(Sheep!$V$362:$V$369,AS51,1))&gt;(AS$44-AT$44),(AS$44-AS52-INDEX(Sheep!$V$362:$V$369,AS51,1))&lt;=0),"Scan-"  &amp;AS51,""),"")
&amp;IFERROR(IF(AND((AS$44-AS52-150                                                                            )&gt;(AS$44-AT$44),(AS$44-AS52-150                                                                             )&lt;=0),"Birth-" &amp;AS51,""),"")
&amp;IFERROR(IF(AND((AS$44-AS52-150-Sheep!$R$355                                           )&gt;(AS$44-AT$44),(AS$44-AS52-150-Sheep!$R$355                                            )&lt;=0),"Wean-"&amp;AS51,""),"")
&amp;IFERROR(IF(AND((AS$44-AS52-150-Sheep!$R$356                                           )&gt;(AS$44-AT$44),(AS$44-AS52-150-Sheep!$R$356                                            )&lt;=0),"Alt1-"   &amp;AS51,""),"")
&amp;IFERROR(IF(AND((AS$44-AS52-150-Sheep!$R$357                                           )&gt;(AS$44-AT$44),(AS$44-AS52-150-Sheep!$R$357                                            )&lt;=0),"Alt2-"   &amp;AS51,""),"")</f>
        <v/>
      </c>
      <c r="AT53" s="267" t="str">
        <f xml:space="preserve">                    IF(AND((AT$44                                  -Sheep!$N$254                               )&gt;(AT$44-AU$44),(AT$44                                  -Sheep!$N$254                                )&lt;=0),"Born","")
&amp;                   IF(AND((AT$44-Sheep!$R$355-Sheep!$N$254                                )&gt;(AT$44-AU$44),(AT$44-Sheep!$R$355-Sheep!$N$254                                )&lt;=0),"WeanStd","")
&amp;                   IF(AND((AT$44-Sheep!$R$356-Sheep!$N$254                                )&gt;(AT$44-AU$44),(AT$44-Sheep!$R$356-Sheep!$N$254                                )&lt;=0),"WeanAlt1","")
&amp;                   IF(AND((AT$44-Sheep!$R$357-Sheep!$N$254                                )&gt;(AT$44-AU$44),(AT$44-Sheep!$R$357-Sheep!$N$254                                )&lt;=0),"WeanAlt2","")
&amp;IFERROR(IF(AND((AT$44-AT52                                                                                     )&gt;(AT$44-AU$44),(AT$44-AT52                                                                                     )&lt;=0),"Join-"    &amp;AT51,""),"")
&amp;IFERROR(IF(AND((AT$44-AT52-INDEX(Sheep!$V$362:$V$369,AT51,1))&gt;(AT$44-AU$44),(AT$44-AT52-INDEX(Sheep!$V$362:$V$369,AT51,1))&lt;=0),"Scan-"  &amp;AT51,""),"")
&amp;IFERROR(IF(AND((AT$44-AT52-150                                                                            )&gt;(AT$44-AU$44),(AT$44-AT52-150                                                                             )&lt;=0),"Birth-" &amp;AT51,""),"")
&amp;IFERROR(IF(AND((AT$44-AT52-150-Sheep!$R$355                                           )&gt;(AT$44-AU$44),(AT$44-AT52-150-Sheep!$R$355                                            )&lt;=0),"Wean-"&amp;AT51,""),"")
&amp;IFERROR(IF(AND((AT$44-AT52-150-Sheep!$R$356                                           )&gt;(AT$44-AU$44),(AT$44-AT52-150-Sheep!$R$356                                            )&lt;=0),"Alt1-"   &amp;AT51,""),"")
&amp;IFERROR(IF(AND((AT$44-AT52-150-Sheep!$R$357                                           )&gt;(AT$44-AU$44),(AT$44-AT52-150-Sheep!$R$357                                            )&lt;=0),"Alt2-"   &amp;AT51,""),"")</f>
        <v/>
      </c>
      <c r="AU53" s="267" t="str">
        <f xml:space="preserve">                    IF(AND((AU$44                                  -Sheep!$N$254                               )&gt;(AU$44-AV$44),(AU$44                                  -Sheep!$N$254                                )&lt;=0),"Born","")
&amp;                   IF(AND((AU$44-Sheep!$R$355-Sheep!$N$254                                )&gt;(AU$44-AV$44),(AU$44-Sheep!$R$355-Sheep!$N$254                                )&lt;=0),"WeanStd","")
&amp;                   IF(AND((AU$44-Sheep!$R$356-Sheep!$N$254                                )&gt;(AU$44-AV$44),(AU$44-Sheep!$R$356-Sheep!$N$254                                )&lt;=0),"WeanAlt1","")
&amp;                   IF(AND((AU$44-Sheep!$R$357-Sheep!$N$254                                )&gt;(AU$44-AV$44),(AU$44-Sheep!$R$357-Sheep!$N$254                                )&lt;=0),"WeanAlt2","")
&amp;IFERROR(IF(AND((AU$44-AU52                                                                                     )&gt;(AU$44-AV$44),(AU$44-AU52                                                                                     )&lt;=0),"Join-"    &amp;AU51,""),"")
&amp;IFERROR(IF(AND((AU$44-AU52-INDEX(Sheep!$V$362:$V$369,AU51,1))&gt;(AU$44-AV$44),(AU$44-AU52-INDEX(Sheep!$V$362:$V$369,AU51,1))&lt;=0),"Scan-"  &amp;AU51,""),"")
&amp;IFERROR(IF(AND((AU$44-AU52-150                                                                            )&gt;(AU$44-AV$44),(AU$44-AU52-150                                                                             )&lt;=0),"Birth-" &amp;AU51,""),"")
&amp;IFERROR(IF(AND((AU$44-AU52-150-Sheep!$R$355                                           )&gt;(AU$44-AV$44),(AU$44-AU52-150-Sheep!$R$355                                            )&lt;=0),"Wean-"&amp;AU51,""),"")
&amp;IFERROR(IF(AND((AU$44-AU52-150-Sheep!$R$356                                           )&gt;(AU$44-AV$44),(AU$44-AU52-150-Sheep!$R$356                                            )&lt;=0),"Alt1-"   &amp;AU51,""),"")
&amp;IFERROR(IF(AND((AU$44-AU52-150-Sheep!$R$357                                           )&gt;(AU$44-AV$44),(AU$44-AU52-150-Sheep!$R$357                                            )&lt;=0),"Alt2-"   &amp;AU51,""),"")</f>
        <v/>
      </c>
      <c r="AV53" s="267" t="str">
        <f xml:space="preserve">                    IF(AND((AV$44                                  -Sheep!$N$254                               )&gt;(AV$44-AW$44),(AV$44                                  -Sheep!$N$254                                )&lt;=0),"Born","")
&amp;                   IF(AND((AV$44-Sheep!$R$355-Sheep!$N$254                                )&gt;(AV$44-AW$44),(AV$44-Sheep!$R$355-Sheep!$N$254                                )&lt;=0),"WeanStd","")
&amp;                   IF(AND((AV$44-Sheep!$R$356-Sheep!$N$254                                )&gt;(AV$44-AW$44),(AV$44-Sheep!$R$356-Sheep!$N$254                                )&lt;=0),"WeanAlt1","")
&amp;                   IF(AND((AV$44-Sheep!$R$357-Sheep!$N$254                                )&gt;(AV$44-AW$44),(AV$44-Sheep!$R$357-Sheep!$N$254                                )&lt;=0),"WeanAlt2","")
&amp;IFERROR(IF(AND((AV$44-AV52                                                                                     )&gt;(AV$44-AW$44),(AV$44-AV52                                                                                     )&lt;=0),"Join-"    &amp;AV51,""),"")
&amp;IFERROR(IF(AND((AV$44-AV52-INDEX(Sheep!$V$362:$V$369,AV51,1))&gt;(AV$44-AW$44),(AV$44-AV52-INDEX(Sheep!$V$362:$V$369,AV51,1))&lt;=0),"Scan-"  &amp;AV51,""),"")
&amp;IFERROR(IF(AND((AV$44-AV52-150                                                                            )&gt;(AV$44-AW$44),(AV$44-AV52-150                                                                             )&lt;=0),"Birth-" &amp;AV51,""),"")
&amp;IFERROR(IF(AND((AV$44-AV52-150-Sheep!$R$355                                           )&gt;(AV$44-AW$44),(AV$44-AV52-150-Sheep!$R$355                                            )&lt;=0),"Wean-"&amp;AV51,""),"")
&amp;IFERROR(IF(AND((AV$44-AV52-150-Sheep!$R$356                                           )&gt;(AV$44-AW$44),(AV$44-AV52-150-Sheep!$R$356                                            )&lt;=0),"Alt1-"   &amp;AV51,""),"")
&amp;IFERROR(IF(AND((AV$44-AV52-150-Sheep!$R$357                                           )&gt;(AV$44-AW$44),(AV$44-AV52-150-Sheep!$R$357                                            )&lt;=0),"Alt2-"   &amp;AV51,""),"")</f>
        <v/>
      </c>
      <c r="AW53" s="267" t="str">
        <f xml:space="preserve">                    IF(AND((AW$44                                  -Sheep!$N$254                               )&gt;(AW$44-AX$44),(AW$44                                  -Sheep!$N$254                                )&lt;=0),"Born","")
&amp;                   IF(AND((AW$44-Sheep!$R$355-Sheep!$N$254                                )&gt;(AW$44-AX$44),(AW$44-Sheep!$R$355-Sheep!$N$254                                )&lt;=0),"WeanStd","")
&amp;                   IF(AND((AW$44-Sheep!$R$356-Sheep!$N$254                                )&gt;(AW$44-AX$44),(AW$44-Sheep!$R$356-Sheep!$N$254                                )&lt;=0),"WeanAlt1","")
&amp;                   IF(AND((AW$44-Sheep!$R$357-Sheep!$N$254                                )&gt;(AW$44-AX$44),(AW$44-Sheep!$R$357-Sheep!$N$254                                )&lt;=0),"WeanAlt2","")
&amp;IFERROR(IF(AND((AW$44-AW52                                                                                     )&gt;(AW$44-AX$44),(AW$44-AW52                                                                                     )&lt;=0),"Join-"    &amp;AW51,""),"")
&amp;IFERROR(IF(AND((AW$44-AW52-INDEX(Sheep!$V$362:$V$369,AW51,1))&gt;(AW$44-AX$44),(AW$44-AW52-INDEX(Sheep!$V$362:$V$369,AW51,1))&lt;=0),"Scan-"  &amp;AW51,""),"")
&amp;IFERROR(IF(AND((AW$44-AW52-150                                                                            )&gt;(AW$44-AX$44),(AW$44-AW52-150                                                                             )&lt;=0),"Birth-" &amp;AW51,""),"")
&amp;IFERROR(IF(AND((AW$44-AW52-150-Sheep!$R$355                                           )&gt;(AW$44-AX$44),(AW$44-AW52-150-Sheep!$R$355                                            )&lt;=0),"Wean-"&amp;AW51,""),"")
&amp;IFERROR(IF(AND((AW$44-AW52-150-Sheep!$R$356                                           )&gt;(AW$44-AX$44),(AW$44-AW52-150-Sheep!$R$356                                            )&lt;=0),"Alt1-"   &amp;AW51,""),"")
&amp;IFERROR(IF(AND((AW$44-AW52-150-Sheep!$R$357                                           )&gt;(AW$44-AX$44),(AW$44-AW52-150-Sheep!$R$357                                            )&lt;=0),"Alt2-"   &amp;AW51,""),"")</f>
        <v/>
      </c>
      <c r="AX53" s="267" t="str">
        <f xml:space="preserve">                    IF(AND((AX$44                                  -Sheep!$N$254                               )&gt;(AX$44-AY$44),(AX$44                                  -Sheep!$N$254                                )&lt;=0),"Born","")
&amp;                   IF(AND((AX$44-Sheep!$R$355-Sheep!$N$254                                )&gt;(AX$44-AY$44),(AX$44-Sheep!$R$355-Sheep!$N$254                                )&lt;=0),"WeanStd","")
&amp;                   IF(AND((AX$44-Sheep!$R$356-Sheep!$N$254                                )&gt;(AX$44-AY$44),(AX$44-Sheep!$R$356-Sheep!$N$254                                )&lt;=0),"WeanAlt1","")
&amp;                   IF(AND((AX$44-Sheep!$R$357-Sheep!$N$254                                )&gt;(AX$44-AY$44),(AX$44-Sheep!$R$357-Sheep!$N$254                                )&lt;=0),"WeanAlt2","")
&amp;IFERROR(IF(AND((AX$44-AX52                                                                                     )&gt;(AX$44-AY$44),(AX$44-AX52                                                                                     )&lt;=0),"Join-"    &amp;AX51,""),"")
&amp;IFERROR(IF(AND((AX$44-AX52-INDEX(Sheep!$V$362:$V$369,AX51,1))&gt;(AX$44-AY$44),(AX$44-AX52-INDEX(Sheep!$V$362:$V$369,AX51,1))&lt;=0),"Scan-"  &amp;AX51,""),"")
&amp;IFERROR(IF(AND((AX$44-AX52-150                                                                            )&gt;(AX$44-AY$44),(AX$44-AX52-150                                                                             )&lt;=0),"Birth-" &amp;AX51,""),"")
&amp;IFERROR(IF(AND((AX$44-AX52-150-Sheep!$R$355                                           )&gt;(AX$44-AY$44),(AX$44-AX52-150-Sheep!$R$355                                            )&lt;=0),"Wean-"&amp;AX51,""),"")
&amp;IFERROR(IF(AND((AX$44-AX52-150-Sheep!$R$356                                           )&gt;(AX$44-AY$44),(AX$44-AX52-150-Sheep!$R$356                                            )&lt;=0),"Alt1-"   &amp;AX51,""),"")
&amp;IFERROR(IF(AND((AX$44-AX52-150-Sheep!$R$357                                           )&gt;(AX$44-AY$44),(AX$44-AX52-150-Sheep!$R$357                                            )&lt;=0),"Alt2-"   &amp;AX51,""),"")</f>
        <v/>
      </c>
      <c r="AY53" s="267" t="str">
        <f xml:space="preserve">                    IF(AND((AY$44                                  -Sheep!$N$254                               )&gt;(AY$44-AZ$44),(AY$44                                  -Sheep!$N$254                                )&lt;=0),"Born","")
&amp;                   IF(AND((AY$44-Sheep!$R$355-Sheep!$N$254                                )&gt;(AY$44-AZ$44),(AY$44-Sheep!$R$355-Sheep!$N$254                                )&lt;=0),"WeanStd","")
&amp;                   IF(AND((AY$44-Sheep!$R$356-Sheep!$N$254                                )&gt;(AY$44-AZ$44),(AY$44-Sheep!$R$356-Sheep!$N$254                                )&lt;=0),"WeanAlt1","")
&amp;                   IF(AND((AY$44-Sheep!$R$357-Sheep!$N$254                                )&gt;(AY$44-AZ$44),(AY$44-Sheep!$R$357-Sheep!$N$254                                )&lt;=0),"WeanAlt2","")
&amp;IFERROR(IF(AND((AY$44-AY52                                                                                     )&gt;(AY$44-AZ$44),(AY$44-AY52                                                                                     )&lt;=0),"Join-"    &amp;AY51,""),"")
&amp;IFERROR(IF(AND((AY$44-AY52-INDEX(Sheep!$V$362:$V$369,AY51,1))&gt;(AY$44-AZ$44),(AY$44-AY52-INDEX(Sheep!$V$362:$V$369,AY51,1))&lt;=0),"Scan-"  &amp;AY51,""),"")
&amp;IFERROR(IF(AND((AY$44-AY52-150                                                                            )&gt;(AY$44-AZ$44),(AY$44-AY52-150                                                                             )&lt;=0),"Birth-" &amp;AY51,""),"")
&amp;IFERROR(IF(AND((AY$44-AY52-150-Sheep!$R$355                                           )&gt;(AY$44-AZ$44),(AY$44-AY52-150-Sheep!$R$355                                            )&lt;=0),"Wean-"&amp;AY51,""),"")
&amp;IFERROR(IF(AND((AY$44-AY52-150-Sheep!$R$356                                           )&gt;(AY$44-AZ$44),(AY$44-AY52-150-Sheep!$R$356                                            )&lt;=0),"Alt1-"   &amp;AY51,""),"")
&amp;IFERROR(IF(AND((AY$44-AY52-150-Sheep!$R$357                                           )&gt;(AY$44-AZ$44),(AY$44-AY52-150-Sheep!$R$357                                            )&lt;=0),"Alt2-"   &amp;AY51,""),"")</f>
        <v>WeanStd</v>
      </c>
      <c r="AZ53" s="267" t="str">
        <f xml:space="preserve">                    IF(AND((AZ$44                                  -Sheep!$N$254                               )&gt;(AZ$44-BA$44),(AZ$44                                  -Sheep!$N$254                                )&lt;=0),"Born","")
&amp;                   IF(AND((AZ$44-Sheep!$R$355-Sheep!$N$254                                )&gt;(AZ$44-BA$44),(AZ$44-Sheep!$R$355-Sheep!$N$254                                )&lt;=0),"WeanStd","")
&amp;                   IF(AND((AZ$44-Sheep!$R$356-Sheep!$N$254                                )&gt;(AZ$44-BA$44),(AZ$44-Sheep!$R$356-Sheep!$N$254                                )&lt;=0),"WeanAlt1","")
&amp;                   IF(AND((AZ$44-Sheep!$R$357-Sheep!$N$254                                )&gt;(AZ$44-BA$44),(AZ$44-Sheep!$R$357-Sheep!$N$254                                )&lt;=0),"WeanAlt2","")
&amp;IFERROR(IF(AND((AZ$44-AZ52                                                                                     )&gt;(AZ$44-BA$44),(AZ$44-AZ52                                                                                     )&lt;=0),"Join-"    &amp;AZ51,""),"")
&amp;IFERROR(IF(AND((AZ$44-AZ52-INDEX(Sheep!$V$362:$V$369,AZ51,1))&gt;(AZ$44-BA$44),(AZ$44-AZ52-INDEX(Sheep!$V$362:$V$369,AZ51,1))&lt;=0),"Scan-"  &amp;AZ51,""),"")
&amp;IFERROR(IF(AND((AZ$44-AZ52-150                                                                            )&gt;(AZ$44-BA$44),(AZ$44-AZ52-150                                                                             )&lt;=0),"Birth-" &amp;AZ51,""),"")
&amp;IFERROR(IF(AND((AZ$44-AZ52-150-Sheep!$R$355                                           )&gt;(AZ$44-BA$44),(AZ$44-AZ52-150-Sheep!$R$355                                            )&lt;=0),"Wean-"&amp;AZ51,""),"")
&amp;IFERROR(IF(AND((AZ$44-AZ52-150-Sheep!$R$356                                           )&gt;(AZ$44-BA$44),(AZ$44-AZ52-150-Sheep!$R$356                                            )&lt;=0),"Alt1-"   &amp;AZ51,""),"")
&amp;IFERROR(IF(AND((AZ$44-AZ52-150-Sheep!$R$357                                           )&gt;(AZ$44-BA$44),(AZ$44-AZ52-150-Sheep!$R$357                                            )&lt;=0),"Alt2-"   &amp;AZ51,""),"")</f>
        <v/>
      </c>
      <c r="BA53" s="267" t="str">
        <f xml:space="preserve">                    IF(AND((BA$44                                  -Sheep!$N$254                               )&gt;(BA$44-BB$44),(BA$44                                  -Sheep!$N$254                                )&lt;=0),"Born","")
&amp;                   IF(AND((BA$44-Sheep!$R$355-Sheep!$N$254                                )&gt;(BA$44-BB$44),(BA$44-Sheep!$R$355-Sheep!$N$254                                )&lt;=0),"WeanStd","")
&amp;                   IF(AND((BA$44-Sheep!$R$356-Sheep!$N$254                                )&gt;(BA$44-BB$44),(BA$44-Sheep!$R$356-Sheep!$N$254                                )&lt;=0),"WeanAlt1","")
&amp;                   IF(AND((BA$44-Sheep!$R$357-Sheep!$N$254                                )&gt;(BA$44-BB$44),(BA$44-Sheep!$R$357-Sheep!$N$254                                )&lt;=0),"WeanAlt2","")
&amp;IFERROR(IF(AND((BA$44-BA52                                                                                     )&gt;(BA$44-BB$44),(BA$44-BA52                                                                                     )&lt;=0),"Join-"    &amp;BA51,""),"")
&amp;IFERROR(IF(AND((BA$44-BA52-INDEX(Sheep!$V$362:$V$369,BA51,1))&gt;(BA$44-BB$44),(BA$44-BA52-INDEX(Sheep!$V$362:$V$369,BA51,1))&lt;=0),"Scan-"  &amp;BA51,""),"")
&amp;IFERROR(IF(AND((BA$44-BA52-150                                                                            )&gt;(BA$44-BB$44),(BA$44-BA52-150                                                                             )&lt;=0),"Birth-" &amp;BA51,""),"")
&amp;IFERROR(IF(AND((BA$44-BA52-150-Sheep!$R$355                                           )&gt;(BA$44-BB$44),(BA$44-BA52-150-Sheep!$R$355                                            )&lt;=0),"Wean-"&amp;BA51,""),"")
&amp;IFERROR(IF(AND((BA$44-BA52-150-Sheep!$R$356                                           )&gt;(BA$44-BB$44),(BA$44-BA52-150-Sheep!$R$356                                            )&lt;=0),"Alt1-"   &amp;BA51,""),"")
&amp;IFERROR(IF(AND((BA$44-BA52-150-Sheep!$R$357                                           )&gt;(BA$44-BB$44),(BA$44-BA52-150-Sheep!$R$357                                            )&lt;=0),"Alt2-"   &amp;BA51,""),"")</f>
        <v/>
      </c>
      <c r="BB53" s="267" t="str">
        <f xml:space="preserve">                    IF(AND((BB$44                                  -Sheep!$N$254                               )&gt;(BB$44-BC$44),(BB$44                                  -Sheep!$N$254                                )&lt;=0),"Born","")
&amp;                   IF(AND((BB$44-Sheep!$R$355-Sheep!$N$254                                )&gt;(BB$44-BC$44),(BB$44-Sheep!$R$355-Sheep!$N$254                                )&lt;=0),"WeanStd","")
&amp;                   IF(AND((BB$44-Sheep!$R$356-Sheep!$N$254                                )&gt;(BB$44-BC$44),(BB$44-Sheep!$R$356-Sheep!$N$254                                )&lt;=0),"WeanAlt1","")
&amp;                   IF(AND((BB$44-Sheep!$R$357-Sheep!$N$254                                )&gt;(BB$44-BC$44),(BB$44-Sheep!$R$357-Sheep!$N$254                                )&lt;=0),"WeanAlt2","")
&amp;IFERROR(IF(AND((BB$44-BB52                                                                                     )&gt;(BB$44-BC$44),(BB$44-BB52                                                                                     )&lt;=0),"Join-"    &amp;BB51,""),"")
&amp;IFERROR(IF(AND((BB$44-BB52-INDEX(Sheep!$V$362:$V$369,BB51,1))&gt;(BB$44-BC$44),(BB$44-BB52-INDEX(Sheep!$V$362:$V$369,BB51,1))&lt;=0),"Scan-"  &amp;BB51,""),"")
&amp;IFERROR(IF(AND((BB$44-BB52-150                                                                            )&gt;(BB$44-BC$44),(BB$44-BB52-150                                                                             )&lt;=0),"Birth-" &amp;BB51,""),"")
&amp;IFERROR(IF(AND((BB$44-BB52-150-Sheep!$R$355                                           )&gt;(BB$44-BC$44),(BB$44-BB52-150-Sheep!$R$355                                            )&lt;=0),"Wean-"&amp;BB51,""),"")
&amp;IFERROR(IF(AND((BB$44-BB52-150-Sheep!$R$356                                           )&gt;(BB$44-BC$44),(BB$44-BB52-150-Sheep!$R$356                                            )&lt;=0),"Alt1-"   &amp;BB51,""),"")
&amp;IFERROR(IF(AND((BB$44-BB52-150-Sheep!$R$357                                           )&gt;(BB$44-BC$44),(BB$44-BB52-150-Sheep!$R$357                                            )&lt;=0),"Alt2-"   &amp;BB51,""),"")</f>
        <v/>
      </c>
      <c r="BC53" s="267" t="str">
        <f xml:space="preserve">                    IF(AND((BC$44                                  -Sheep!$N$254                               )&gt;(BC$44-BD$44),(BC$44                                  -Sheep!$N$254                                )&lt;=0),"Born","")
&amp;                   IF(AND((BC$44-Sheep!$R$355-Sheep!$N$254                                )&gt;(BC$44-BD$44),(BC$44-Sheep!$R$355-Sheep!$N$254                                )&lt;=0),"WeanStd","")
&amp;                   IF(AND((BC$44-Sheep!$R$356-Sheep!$N$254                                )&gt;(BC$44-BD$44),(BC$44-Sheep!$R$356-Sheep!$N$254                                )&lt;=0),"WeanAlt1","")
&amp;                   IF(AND((BC$44-Sheep!$R$357-Sheep!$N$254                                )&gt;(BC$44-BD$44),(BC$44-Sheep!$R$357-Sheep!$N$254                                )&lt;=0),"WeanAlt2","")
&amp;IFERROR(IF(AND((BC$44-BC52                                                                                     )&gt;(BC$44-BD$44),(BC$44-BC52                                                                                     )&lt;=0),"Join-"    &amp;BC51,""),"")
&amp;IFERROR(IF(AND((BC$44-BC52-INDEX(Sheep!$V$362:$V$369,BC51,1))&gt;(BC$44-BD$44),(BC$44-BC52-INDEX(Sheep!$V$362:$V$369,BC51,1))&lt;=0),"Scan-"  &amp;BC51,""),"")
&amp;IFERROR(IF(AND((BC$44-BC52-150                                                                            )&gt;(BC$44-BD$44),(BC$44-BC52-150                                                                             )&lt;=0),"Birth-" &amp;BC51,""),"")
&amp;IFERROR(IF(AND((BC$44-BC52-150-Sheep!$R$355                                           )&gt;(BC$44-BD$44),(BC$44-BC52-150-Sheep!$R$355                                            )&lt;=0),"Wean-"&amp;BC51,""),"")
&amp;IFERROR(IF(AND((BC$44-BC52-150-Sheep!$R$356                                           )&gt;(BC$44-BD$44),(BC$44-BC52-150-Sheep!$R$356                                            )&lt;=0),"Alt1-"   &amp;BC51,""),"")
&amp;IFERROR(IF(AND((BC$44-BC52-150-Sheep!$R$357                                           )&gt;(BC$44-BD$44),(BC$44-BC52-150-Sheep!$R$357                                            )&lt;=0),"Alt2-"   &amp;BC51,""),"")</f>
        <v>WeanAlt1</v>
      </c>
      <c r="BD53" s="267" t="str">
        <f xml:space="preserve">                    IF(AND((BD$44                                  -Sheep!$N$254                               )&gt;(BD$44-BE$44),(BD$44                                  -Sheep!$N$254                                )&lt;=0),"Born","")
&amp;                   IF(AND((BD$44-Sheep!$R$355-Sheep!$N$254                                )&gt;(BD$44-BE$44),(BD$44-Sheep!$R$355-Sheep!$N$254                                )&lt;=0),"WeanStd","")
&amp;                   IF(AND((BD$44-Sheep!$R$356-Sheep!$N$254                                )&gt;(BD$44-BE$44),(BD$44-Sheep!$R$356-Sheep!$N$254                                )&lt;=0),"WeanAlt1","")
&amp;                   IF(AND((BD$44-Sheep!$R$357-Sheep!$N$254                                )&gt;(BD$44-BE$44),(BD$44-Sheep!$R$357-Sheep!$N$254                                )&lt;=0),"WeanAlt2","")
&amp;IFERROR(IF(AND((BD$44-BD52                                                                                     )&gt;(BD$44-BE$44),(BD$44-BD52                                                                                     )&lt;=0),"Join-"    &amp;BD51,""),"")
&amp;IFERROR(IF(AND((BD$44-BD52-INDEX(Sheep!$V$362:$V$369,BD51,1))&gt;(BD$44-BE$44),(BD$44-BD52-INDEX(Sheep!$V$362:$V$369,BD51,1))&lt;=0),"Scan-"  &amp;BD51,""),"")
&amp;IFERROR(IF(AND((BD$44-BD52-150                                                                            )&gt;(BD$44-BE$44),(BD$44-BD52-150                                                                             )&lt;=0),"Birth-" &amp;BD51,""),"")
&amp;IFERROR(IF(AND((BD$44-BD52-150-Sheep!$R$355                                           )&gt;(BD$44-BE$44),(BD$44-BD52-150-Sheep!$R$355                                            )&lt;=0),"Wean-"&amp;BD51,""),"")
&amp;IFERROR(IF(AND((BD$44-BD52-150-Sheep!$R$356                                           )&gt;(BD$44-BE$44),(BD$44-BD52-150-Sheep!$R$356                                            )&lt;=0),"Alt1-"   &amp;BD51,""),"")
&amp;IFERROR(IF(AND((BD$44-BD52-150-Sheep!$R$357                                           )&gt;(BD$44-BE$44),(BD$44-BD52-150-Sheep!$R$357                                            )&lt;=0),"Alt2-"   &amp;BD51,""),"")</f>
        <v/>
      </c>
      <c r="BE53" s="267" t="str">
        <f xml:space="preserve">                    IF(AND((BE$44                                  -Sheep!$N$254                               )&gt;(BE$44-BF$44),(BE$44                                  -Sheep!$N$254                                )&lt;=0),"Born","")
&amp;                   IF(AND((BE$44-Sheep!$R$355-Sheep!$N$254                                )&gt;(BE$44-BF$44),(BE$44-Sheep!$R$355-Sheep!$N$254                                )&lt;=0),"WeanStd","")
&amp;                   IF(AND((BE$44-Sheep!$R$356-Sheep!$N$254                                )&gt;(BE$44-BF$44),(BE$44-Sheep!$R$356-Sheep!$N$254                                )&lt;=0),"WeanAlt1","")
&amp;                   IF(AND((BE$44-Sheep!$R$357-Sheep!$N$254                                )&gt;(BE$44-BF$44),(BE$44-Sheep!$R$357-Sheep!$N$254                                )&lt;=0),"WeanAlt2","")
&amp;IFERROR(IF(AND((BE$44-BE52                                                                                     )&gt;(BE$44-BF$44),(BE$44-BE52                                                                                     )&lt;=0),"Join-"    &amp;BE51,""),"")
&amp;IFERROR(IF(AND((BE$44-BE52-INDEX(Sheep!$V$362:$V$369,BE51,1))&gt;(BE$44-BF$44),(BE$44-BE52-INDEX(Sheep!$V$362:$V$369,BE51,1))&lt;=0),"Scan-"  &amp;BE51,""),"")
&amp;IFERROR(IF(AND((BE$44-BE52-150                                                                            )&gt;(BE$44-BF$44),(BE$44-BE52-150                                                                             )&lt;=0),"Birth-" &amp;BE51,""),"")
&amp;IFERROR(IF(AND((BE$44-BE52-150-Sheep!$R$355                                           )&gt;(BE$44-BF$44),(BE$44-BE52-150-Sheep!$R$355                                            )&lt;=0),"Wean-"&amp;BE51,""),"")
&amp;IFERROR(IF(AND((BE$44-BE52-150-Sheep!$R$356                                           )&gt;(BE$44-BF$44),(BE$44-BE52-150-Sheep!$R$356                                            )&lt;=0),"Alt1-"   &amp;BE51,""),"")
&amp;IFERROR(IF(AND((BE$44-BE52-150-Sheep!$R$357                                           )&gt;(BE$44-BF$44),(BE$44-BE52-150-Sheep!$R$357                                            )&lt;=0),"Alt2-"   &amp;BE51,""),"")</f>
        <v/>
      </c>
      <c r="BF53" s="267" t="str">
        <f xml:space="preserve">                    IF(AND((BF$44                                  -Sheep!$N$254                               )&gt;(BF$44-BG$44),(BF$44                                  -Sheep!$N$254                                )&lt;=0),"Born","")
&amp;                   IF(AND((BF$44-Sheep!$R$355-Sheep!$N$254                                )&gt;(BF$44-BG$44),(BF$44-Sheep!$R$355-Sheep!$N$254                                )&lt;=0),"WeanStd","")
&amp;                   IF(AND((BF$44-Sheep!$R$356-Sheep!$N$254                                )&gt;(BF$44-BG$44),(BF$44-Sheep!$R$356-Sheep!$N$254                                )&lt;=0),"WeanAlt1","")
&amp;                   IF(AND((BF$44-Sheep!$R$357-Sheep!$N$254                                )&gt;(BF$44-BG$44),(BF$44-Sheep!$R$357-Sheep!$N$254                                )&lt;=0),"WeanAlt2","")
&amp;IFERROR(IF(AND((BF$44-BF52                                                                                     )&gt;(BF$44-BG$44),(BF$44-BF52                                                                                     )&lt;=0),"Join-"    &amp;BF51,""),"")
&amp;IFERROR(IF(AND((BF$44-BF52-INDEX(Sheep!$V$362:$V$369,BF51,1))&gt;(BF$44-BG$44),(BF$44-BF52-INDEX(Sheep!$V$362:$V$369,BF51,1))&lt;=0),"Scan-"  &amp;BF51,""),"")
&amp;IFERROR(IF(AND((BF$44-BF52-150                                                                            )&gt;(BF$44-BG$44),(BF$44-BF52-150                                                                             )&lt;=0),"Birth-" &amp;BF51,""),"")
&amp;IFERROR(IF(AND((BF$44-BF52-150-Sheep!$R$355                                           )&gt;(BF$44-BG$44),(BF$44-BF52-150-Sheep!$R$355                                            )&lt;=0),"Wean-"&amp;BF51,""),"")
&amp;IFERROR(IF(AND((BF$44-BF52-150-Sheep!$R$356                                           )&gt;(BF$44-BG$44),(BF$44-BF52-150-Sheep!$R$356                                            )&lt;=0),"Alt1-"   &amp;BF51,""),"")
&amp;IFERROR(IF(AND((BF$44-BF52-150-Sheep!$R$357                                           )&gt;(BF$44-BG$44),(BF$44-BF52-150-Sheep!$R$357                                            )&lt;=0),"Alt2-"   &amp;BF51,""),"")</f>
        <v/>
      </c>
      <c r="BG53" s="267" t="str">
        <f xml:space="preserve">                    IF(AND((BG$44                                  -Sheep!$N$254                               )&gt;(BG$44-BH$44),(BG$44                                  -Sheep!$N$254                                )&lt;=0),"Born","")
&amp;                   IF(AND((BG$44-Sheep!$R$355-Sheep!$N$254                                )&gt;(BG$44-BH$44),(BG$44-Sheep!$R$355-Sheep!$N$254                                )&lt;=0),"WeanStd","")
&amp;                   IF(AND((BG$44-Sheep!$R$356-Sheep!$N$254                                )&gt;(BG$44-BH$44),(BG$44-Sheep!$R$356-Sheep!$N$254                                )&lt;=0),"WeanAlt1","")
&amp;                   IF(AND((BG$44-Sheep!$R$357-Sheep!$N$254                                )&gt;(BG$44-BH$44),(BG$44-Sheep!$R$357-Sheep!$N$254                                )&lt;=0),"WeanAlt2","")
&amp;IFERROR(IF(AND((BG$44-BG52                                                                                     )&gt;(BG$44-BH$44),(BG$44-BG52                                                                                     )&lt;=0),"Join-"    &amp;BG51,""),"")
&amp;IFERROR(IF(AND((BG$44-BG52-INDEX(Sheep!$V$362:$V$369,BG51,1))&gt;(BG$44-BH$44),(BG$44-BG52-INDEX(Sheep!$V$362:$V$369,BG51,1))&lt;=0),"Scan-"  &amp;BG51,""),"")
&amp;IFERROR(IF(AND((BG$44-BG52-150                                                                            )&gt;(BG$44-BH$44),(BG$44-BG52-150                                                                             )&lt;=0),"Birth-" &amp;BG51,""),"")
&amp;IFERROR(IF(AND((BG$44-BG52-150-Sheep!$R$355                                           )&gt;(BG$44-BH$44),(BG$44-BG52-150-Sheep!$R$355                                            )&lt;=0),"Wean-"&amp;BG51,""),"")
&amp;IFERROR(IF(AND((BG$44-BG52-150-Sheep!$R$356                                           )&gt;(BG$44-BH$44),(BG$44-BG52-150-Sheep!$R$356                                            )&lt;=0),"Alt1-"   &amp;BG51,""),"")
&amp;IFERROR(IF(AND((BG$44-BG52-150-Sheep!$R$357                                           )&gt;(BG$44-BH$44),(BG$44-BG52-150-Sheep!$R$357                                            )&lt;=0),"Alt2-"   &amp;BG51,""),"")</f>
        <v>WeanAlt2</v>
      </c>
      <c r="BH53" s="267" t="str">
        <f xml:space="preserve">                    IF(AND((BH$44                                  -Sheep!$N$254                               )&gt;(BH$44-BI$44),(BH$44                                  -Sheep!$N$254                                )&lt;=0),"Born","")
&amp;                   IF(AND((BH$44-Sheep!$R$355-Sheep!$N$254                                )&gt;(BH$44-BI$44),(BH$44-Sheep!$R$355-Sheep!$N$254                                )&lt;=0),"WeanStd","")
&amp;                   IF(AND((BH$44-Sheep!$R$356-Sheep!$N$254                                )&gt;(BH$44-BI$44),(BH$44-Sheep!$R$356-Sheep!$N$254                                )&lt;=0),"WeanAlt1","")
&amp;                   IF(AND((BH$44-Sheep!$R$357-Sheep!$N$254                                )&gt;(BH$44-BI$44),(BH$44-Sheep!$R$357-Sheep!$N$254                                )&lt;=0),"WeanAlt2","")
&amp;IFERROR(IF(AND((BH$44-BH52                                                                                     )&gt;(BH$44-BI$44),(BH$44-BH52                                                                                     )&lt;=0),"Join-"    &amp;BH51,""),"")
&amp;IFERROR(IF(AND((BH$44-BH52-INDEX(Sheep!$V$362:$V$369,BH51,1))&gt;(BH$44-BI$44),(BH$44-BH52-INDEX(Sheep!$V$362:$V$369,BH51,1))&lt;=0),"Scan-"  &amp;BH51,""),"")
&amp;IFERROR(IF(AND((BH$44-BH52-150                                                                            )&gt;(BH$44-BI$44),(BH$44-BH52-150                                                                             )&lt;=0),"Birth-" &amp;BH51,""),"")
&amp;IFERROR(IF(AND((BH$44-BH52-150-Sheep!$R$355                                           )&gt;(BH$44-BI$44),(BH$44-BH52-150-Sheep!$R$355                                            )&lt;=0),"Wean-"&amp;BH51,""),"")
&amp;IFERROR(IF(AND((BH$44-BH52-150-Sheep!$R$356                                           )&gt;(BH$44-BI$44),(BH$44-BH52-150-Sheep!$R$356                                            )&lt;=0),"Alt1-"   &amp;BH51,""),"")
&amp;IFERROR(IF(AND((BH$44-BH52-150-Sheep!$R$357                                           )&gt;(BH$44-BI$44),(BH$44-BH52-150-Sheep!$R$357                                            )&lt;=0),"Alt2-"   &amp;BH51,""),"")</f>
        <v/>
      </c>
      <c r="BI53" s="267" t="str">
        <f xml:space="preserve">                    IF(AND((BI$44                                  -Sheep!$N$254                               )&gt;(BI$44-BJ$44),(BI$44                                  -Sheep!$N$254                                )&lt;=0),"Born","")
&amp;                   IF(AND((BI$44-Sheep!$R$355-Sheep!$N$254                                )&gt;(BI$44-BJ$44),(BI$44-Sheep!$R$355-Sheep!$N$254                                )&lt;=0),"WeanStd","")
&amp;                   IF(AND((BI$44-Sheep!$R$356-Sheep!$N$254                                )&gt;(BI$44-BJ$44),(BI$44-Sheep!$R$356-Sheep!$N$254                                )&lt;=0),"WeanAlt1","")
&amp;                   IF(AND((BI$44-Sheep!$R$357-Sheep!$N$254                                )&gt;(BI$44-BJ$44),(BI$44-Sheep!$R$357-Sheep!$N$254                                )&lt;=0),"WeanAlt2","")
&amp;IFERROR(IF(AND((BI$44-BI52                                                                                     )&gt;(BI$44-BJ$44),(BI$44-BI52                                                                                     )&lt;=0),"Join-"    &amp;BI51,""),"")
&amp;IFERROR(IF(AND((BI$44-BI52-INDEX(Sheep!$V$362:$V$369,BI51,1))&gt;(BI$44-BJ$44),(BI$44-BI52-INDEX(Sheep!$V$362:$V$369,BI51,1))&lt;=0),"Scan-"  &amp;BI51,""),"")
&amp;IFERROR(IF(AND((BI$44-BI52-150                                                                            )&gt;(BI$44-BJ$44),(BI$44-BI52-150                                                                             )&lt;=0),"Birth-" &amp;BI51,""),"")
&amp;IFERROR(IF(AND((BI$44-BI52-150-Sheep!$R$355                                           )&gt;(BI$44-BJ$44),(BI$44-BI52-150-Sheep!$R$355                                            )&lt;=0),"Wean-"&amp;BI51,""),"")
&amp;IFERROR(IF(AND((BI$44-BI52-150-Sheep!$R$356                                           )&gt;(BI$44-BJ$44),(BI$44-BI52-150-Sheep!$R$356                                            )&lt;=0),"Alt1-"   &amp;BI51,""),"")
&amp;IFERROR(IF(AND((BI$44-BI52-150-Sheep!$R$357                                           )&gt;(BI$44-BJ$44),(BI$44-BI52-150-Sheep!$R$357                                            )&lt;=0),"Alt2-"   &amp;BI51,""),"")</f>
        <v/>
      </c>
      <c r="BJ53" s="267" t="str">
        <f xml:space="preserve">                    IF(AND((BJ$44                                  -Sheep!$N$254                               )&gt;(BJ$44-BK$44),(BJ$44                                  -Sheep!$N$254                                )&lt;=0),"Born","")
&amp;                   IF(AND((BJ$44-Sheep!$R$355-Sheep!$N$254                                )&gt;(BJ$44-BK$44),(BJ$44-Sheep!$R$355-Sheep!$N$254                                )&lt;=0),"WeanStd","")
&amp;                   IF(AND((BJ$44-Sheep!$R$356-Sheep!$N$254                                )&gt;(BJ$44-BK$44),(BJ$44-Sheep!$R$356-Sheep!$N$254                                )&lt;=0),"WeanAlt1","")
&amp;                   IF(AND((BJ$44-Sheep!$R$357-Sheep!$N$254                                )&gt;(BJ$44-BK$44),(BJ$44-Sheep!$R$357-Sheep!$N$254                                )&lt;=0),"WeanAlt2","")
&amp;IFERROR(IF(AND((BJ$44-BJ52                                                                                     )&gt;(BJ$44-BK$44),(BJ$44-BJ52                                                                                     )&lt;=0),"Join-"    &amp;BJ51,""),"")
&amp;IFERROR(IF(AND((BJ$44-BJ52-INDEX(Sheep!$V$362:$V$369,BJ51,1))&gt;(BJ$44-BK$44),(BJ$44-BJ52-INDEX(Sheep!$V$362:$V$369,BJ51,1))&lt;=0),"Scan-"  &amp;BJ51,""),"")
&amp;IFERROR(IF(AND((BJ$44-BJ52-150                                                                            )&gt;(BJ$44-BK$44),(BJ$44-BJ52-150                                                                             )&lt;=0),"Birth-" &amp;BJ51,""),"")
&amp;IFERROR(IF(AND((BJ$44-BJ52-150-Sheep!$R$355                                           )&gt;(BJ$44-BK$44),(BJ$44-BJ52-150-Sheep!$R$355                                            )&lt;=0),"Wean-"&amp;BJ51,""),"")
&amp;IFERROR(IF(AND((BJ$44-BJ52-150-Sheep!$R$356                                           )&gt;(BJ$44-BK$44),(BJ$44-BJ52-150-Sheep!$R$356                                            )&lt;=0),"Alt1-"   &amp;BJ51,""),"")
&amp;IFERROR(IF(AND((BJ$44-BJ52-150-Sheep!$R$357                                           )&gt;(BJ$44-BK$44),(BJ$44-BJ52-150-Sheep!$R$357                                            )&lt;=0),"Alt2-"   &amp;BJ51,""),"")</f>
        <v/>
      </c>
      <c r="BK53" s="267" t="str">
        <f xml:space="preserve">                    IF(AND((BK$44                                  -Sheep!$N$254                               )&gt;(BK$44-BL$44),(BK$44                                  -Sheep!$N$254                                )&lt;=0),"Born","")
&amp;                   IF(AND((BK$44-Sheep!$R$355-Sheep!$N$254                                )&gt;(BK$44-BL$44),(BK$44-Sheep!$R$355-Sheep!$N$254                                )&lt;=0),"WeanStd","")
&amp;                   IF(AND((BK$44-Sheep!$R$356-Sheep!$N$254                                )&gt;(BK$44-BL$44),(BK$44-Sheep!$R$356-Sheep!$N$254                                )&lt;=0),"WeanAlt1","")
&amp;                   IF(AND((BK$44-Sheep!$R$357-Sheep!$N$254                                )&gt;(BK$44-BL$44),(BK$44-Sheep!$R$357-Sheep!$N$254                                )&lt;=0),"WeanAlt2","")
&amp;IFERROR(IF(AND((BK$44-BK52                                                                                     )&gt;(BK$44-BL$44),(BK$44-BK52                                                                                     )&lt;=0),"Join-"    &amp;BK51,""),"")
&amp;IFERROR(IF(AND((BK$44-BK52-INDEX(Sheep!$V$362:$V$369,BK51,1))&gt;(BK$44-BL$44),(BK$44-BK52-INDEX(Sheep!$V$362:$V$369,BK51,1))&lt;=0),"Scan-"  &amp;BK51,""),"")
&amp;IFERROR(IF(AND((BK$44-BK52-150                                                                            )&gt;(BK$44-BL$44),(BK$44-BK52-150                                                                             )&lt;=0),"Birth-" &amp;BK51,""),"")
&amp;IFERROR(IF(AND((BK$44-BK52-150-Sheep!$R$355                                           )&gt;(BK$44-BL$44),(BK$44-BK52-150-Sheep!$R$355                                            )&lt;=0),"Wean-"&amp;BK51,""),"")
&amp;IFERROR(IF(AND((BK$44-BK52-150-Sheep!$R$356                                           )&gt;(BK$44-BL$44),(BK$44-BK52-150-Sheep!$R$356                                            )&lt;=0),"Alt1-"   &amp;BK51,""),"")
&amp;IFERROR(IF(AND((BK$44-BK52-150-Sheep!$R$357                                           )&gt;(BK$44-BL$44),(BK$44-BK52-150-Sheep!$R$357                                            )&lt;=0),"Alt2-"   &amp;BK51,""),"")</f>
        <v/>
      </c>
      <c r="BL53" s="267" t="str">
        <f xml:space="preserve">                    IF(AND((BL$44                                  -Sheep!$N$254                               )&gt;(BL$44-BM$44),(BL$44                                  -Sheep!$N$254                                )&lt;=0),"Born","")
&amp;                   IF(AND((BL$44-Sheep!$R$355-Sheep!$N$254                                )&gt;(BL$44-BM$44),(BL$44-Sheep!$R$355-Sheep!$N$254                                )&lt;=0),"WeanStd","")
&amp;                   IF(AND((BL$44-Sheep!$R$356-Sheep!$N$254                                )&gt;(BL$44-BM$44),(BL$44-Sheep!$R$356-Sheep!$N$254                                )&lt;=0),"WeanAlt1","")
&amp;                   IF(AND((BL$44-Sheep!$R$357-Sheep!$N$254                                )&gt;(BL$44-BM$44),(BL$44-Sheep!$R$357-Sheep!$N$254                                )&lt;=0),"WeanAlt2","")
&amp;IFERROR(IF(AND((BL$44-BL52                                                                                     )&gt;(BL$44-BM$44),(BL$44-BL52                                                                                     )&lt;=0),"Join-"    &amp;BL51,""),"")
&amp;IFERROR(IF(AND((BL$44-BL52-INDEX(Sheep!$V$362:$V$369,BL51,1))&gt;(BL$44-BM$44),(BL$44-BL52-INDEX(Sheep!$V$362:$V$369,BL51,1))&lt;=0),"Scan-"  &amp;BL51,""),"")
&amp;IFERROR(IF(AND((BL$44-BL52-150                                                                            )&gt;(BL$44-BM$44),(BL$44-BL52-150                                                                             )&lt;=0),"Birth-" &amp;BL51,""),"")
&amp;IFERROR(IF(AND((BL$44-BL52-150-Sheep!$R$355                                           )&gt;(BL$44-BM$44),(BL$44-BL52-150-Sheep!$R$355                                            )&lt;=0),"Wean-"&amp;BL51,""),"")
&amp;IFERROR(IF(AND((BL$44-BL52-150-Sheep!$R$356                                           )&gt;(BL$44-BM$44),(BL$44-BL52-150-Sheep!$R$356                                            )&lt;=0),"Alt1-"   &amp;BL51,""),"")
&amp;IFERROR(IF(AND((BL$44-BL52-150-Sheep!$R$357                                           )&gt;(BL$44-BM$44),(BL$44-BL52-150-Sheep!$R$357                                            )&lt;=0),"Alt2-"   &amp;BL51,""),"")</f>
        <v/>
      </c>
      <c r="BM53" s="267" t="str">
        <f xml:space="preserve">                    IF(AND((BM$44                                  -Sheep!$N$254                               )&gt;(BM$44-BN$44),(BM$44                                  -Sheep!$N$254                                )&lt;=0),"Born","")
&amp;                   IF(AND((BM$44-Sheep!$R$355-Sheep!$N$254                                )&gt;(BM$44-BN$44),(BM$44-Sheep!$R$355-Sheep!$N$254                                )&lt;=0),"WeanStd","")
&amp;                   IF(AND((BM$44-Sheep!$R$356-Sheep!$N$254                                )&gt;(BM$44-BN$44),(BM$44-Sheep!$R$356-Sheep!$N$254                                )&lt;=0),"WeanAlt1","")
&amp;                   IF(AND((BM$44-Sheep!$R$357-Sheep!$N$254                                )&gt;(BM$44-BN$44),(BM$44-Sheep!$R$357-Sheep!$N$254                                )&lt;=0),"WeanAlt2","")
&amp;IFERROR(IF(AND((BM$44-BM52                                                                                     )&gt;(BM$44-BN$44),(BM$44-BM52                                                                                     )&lt;=0),"Join-"    &amp;BM51,""),"")
&amp;IFERROR(IF(AND((BM$44-BM52-INDEX(Sheep!$V$362:$V$369,BM51,1))&gt;(BM$44-BN$44),(BM$44-BM52-INDEX(Sheep!$V$362:$V$369,BM51,1))&lt;=0),"Scan-"  &amp;BM51,""),"")
&amp;IFERROR(IF(AND((BM$44-BM52-150                                                                            )&gt;(BM$44-BN$44),(BM$44-BM52-150                                                                             )&lt;=0),"Birth-" &amp;BM51,""),"")
&amp;IFERROR(IF(AND((BM$44-BM52-150-Sheep!$R$355                                           )&gt;(BM$44-BN$44),(BM$44-BM52-150-Sheep!$R$355                                            )&lt;=0),"Wean-"&amp;BM51,""),"")
&amp;IFERROR(IF(AND((BM$44-BM52-150-Sheep!$R$356                                           )&gt;(BM$44-BN$44),(BM$44-BM52-150-Sheep!$R$356                                            )&lt;=0),"Alt1-"   &amp;BM51,""),"")
&amp;IFERROR(IF(AND((BM$44-BM52-150-Sheep!$R$357                                           )&gt;(BM$44-BN$44),(BM$44-BM52-150-Sheep!$R$357                                            )&lt;=0),"Alt2-"   &amp;BM51,""),"")</f>
        <v/>
      </c>
      <c r="BN53" s="267" t="str">
        <f xml:space="preserve">                    IF(AND((BN$44                                  -Sheep!$N$254                               )&gt;(BN$44-BO$44),(BN$44                                  -Sheep!$N$254                                )&lt;=0),"Born","")
&amp;                   IF(AND((BN$44-Sheep!$R$355-Sheep!$N$254                                )&gt;(BN$44-BO$44),(BN$44-Sheep!$R$355-Sheep!$N$254                                )&lt;=0),"WeanStd","")
&amp;                   IF(AND((BN$44-Sheep!$R$356-Sheep!$N$254                                )&gt;(BN$44-BO$44),(BN$44-Sheep!$R$356-Sheep!$N$254                                )&lt;=0),"WeanAlt1","")
&amp;                   IF(AND((BN$44-Sheep!$R$357-Sheep!$N$254                                )&gt;(BN$44-BO$44),(BN$44-Sheep!$R$357-Sheep!$N$254                                )&lt;=0),"WeanAlt2","")
&amp;IFERROR(IF(AND((BN$44-BN52                                                                                     )&gt;(BN$44-BO$44),(BN$44-BN52                                                                                     )&lt;=0),"Join-"    &amp;BN51,""),"")
&amp;IFERROR(IF(AND((BN$44-BN52-INDEX(Sheep!$V$362:$V$369,BN51,1))&gt;(BN$44-BO$44),(BN$44-BN52-INDEX(Sheep!$V$362:$V$369,BN51,1))&lt;=0),"Scan-"  &amp;BN51,""),"")
&amp;IFERROR(IF(AND((BN$44-BN52-150                                                                            )&gt;(BN$44-BO$44),(BN$44-BN52-150                                                                             )&lt;=0),"Birth-" &amp;BN51,""),"")
&amp;IFERROR(IF(AND((BN$44-BN52-150-Sheep!$R$355                                           )&gt;(BN$44-BO$44),(BN$44-BN52-150-Sheep!$R$355                                            )&lt;=0),"Wean-"&amp;BN51,""),"")
&amp;IFERROR(IF(AND((BN$44-BN52-150-Sheep!$R$356                                           )&gt;(BN$44-BO$44),(BN$44-BN52-150-Sheep!$R$356                                            )&lt;=0),"Alt1-"   &amp;BN51,""),"")
&amp;IFERROR(IF(AND((BN$44-BN52-150-Sheep!$R$357                                           )&gt;(BN$44-BO$44),(BN$44-BN52-150-Sheep!$R$357                                            )&lt;=0),"Alt2-"   &amp;BN51,""),"")</f>
        <v/>
      </c>
      <c r="BO53" s="267" t="str">
        <f xml:space="preserve">                    IF(AND((BO$44                                  -Sheep!$N$254                               )&gt;(BO$44-BP$44),(BO$44                                  -Sheep!$N$254                                )&lt;=0),"Born","")
&amp;                   IF(AND((BO$44-Sheep!$R$355-Sheep!$N$254                                )&gt;(BO$44-BP$44),(BO$44-Sheep!$R$355-Sheep!$N$254                                )&lt;=0),"WeanStd","")
&amp;                   IF(AND((BO$44-Sheep!$R$356-Sheep!$N$254                                )&gt;(BO$44-BP$44),(BO$44-Sheep!$R$356-Sheep!$N$254                                )&lt;=0),"WeanAlt1","")
&amp;                   IF(AND((BO$44-Sheep!$R$357-Sheep!$N$254                                )&gt;(BO$44-BP$44),(BO$44-Sheep!$R$357-Sheep!$N$254                                )&lt;=0),"WeanAlt2","")
&amp;IFERROR(IF(AND((BO$44-BO52                                                                                     )&gt;(BO$44-BP$44),(BO$44-BO52                                                                                     )&lt;=0),"Join-"    &amp;BO51,""),"")
&amp;IFERROR(IF(AND((BO$44-BO52-INDEX(Sheep!$V$362:$V$369,BO51,1))&gt;(BO$44-BP$44),(BO$44-BO52-INDEX(Sheep!$V$362:$V$369,BO51,1))&lt;=0),"Scan-"  &amp;BO51,""),"")
&amp;IFERROR(IF(AND((BO$44-BO52-150                                                                            )&gt;(BO$44-BP$44),(BO$44-BO52-150                                                                             )&lt;=0),"Birth-" &amp;BO51,""),"")
&amp;IFERROR(IF(AND((BO$44-BO52-150-Sheep!$R$355                                           )&gt;(BO$44-BP$44),(BO$44-BO52-150-Sheep!$R$355                                            )&lt;=0),"Wean-"&amp;BO51,""),"")
&amp;IFERROR(IF(AND((BO$44-BO52-150-Sheep!$R$356                                           )&gt;(BO$44-BP$44),(BO$44-BO52-150-Sheep!$R$356                                            )&lt;=0),"Alt1-"   &amp;BO51,""),"")
&amp;IFERROR(IF(AND((BO$44-BO52-150-Sheep!$R$357                                           )&gt;(BO$44-BP$44),(BO$44-BO52-150-Sheep!$R$357                                            )&lt;=0),"Alt2-"   &amp;BO51,""),"")</f>
        <v/>
      </c>
      <c r="BP53" s="267" t="str">
        <f xml:space="preserve">                    IF(AND((BP$44                                  -Sheep!$N$254                               )&gt;(BP$44-BQ$44),(BP$44                                  -Sheep!$N$254                                )&lt;=0),"Born","")
&amp;                   IF(AND((BP$44-Sheep!$R$355-Sheep!$N$254                                )&gt;(BP$44-BQ$44),(BP$44-Sheep!$R$355-Sheep!$N$254                                )&lt;=0),"WeanStd","")
&amp;                   IF(AND((BP$44-Sheep!$R$356-Sheep!$N$254                                )&gt;(BP$44-BQ$44),(BP$44-Sheep!$R$356-Sheep!$N$254                                )&lt;=0),"WeanAlt1","")
&amp;                   IF(AND((BP$44-Sheep!$R$357-Sheep!$N$254                                )&gt;(BP$44-BQ$44),(BP$44-Sheep!$R$357-Sheep!$N$254                                )&lt;=0),"WeanAlt2","")
&amp;IFERROR(IF(AND((BP$44-BP52                                                                                     )&gt;(BP$44-BQ$44),(BP$44-BP52                                                                                     )&lt;=0),"Join-"    &amp;BP51,""),"")
&amp;IFERROR(IF(AND((BP$44-BP52-INDEX(Sheep!$V$362:$V$369,BP51,1))&gt;(BP$44-BQ$44),(BP$44-BP52-INDEX(Sheep!$V$362:$V$369,BP51,1))&lt;=0),"Scan-"  &amp;BP51,""),"")
&amp;IFERROR(IF(AND((BP$44-BP52-150                                                                            )&gt;(BP$44-BQ$44),(BP$44-BP52-150                                                                             )&lt;=0),"Birth-" &amp;BP51,""),"")
&amp;IFERROR(IF(AND((BP$44-BP52-150-Sheep!$R$355                                           )&gt;(BP$44-BQ$44),(BP$44-BP52-150-Sheep!$R$355                                            )&lt;=0),"Wean-"&amp;BP51,""),"")
&amp;IFERROR(IF(AND((BP$44-BP52-150-Sheep!$R$356                                           )&gt;(BP$44-BQ$44),(BP$44-BP52-150-Sheep!$R$356                                            )&lt;=0),"Alt1-"   &amp;BP51,""),"")
&amp;IFERROR(IF(AND((BP$44-BP52-150-Sheep!$R$357                                           )&gt;(BP$44-BQ$44),(BP$44-BP52-150-Sheep!$R$357                                            )&lt;=0),"Alt2-"   &amp;BP51,""),"")</f>
        <v>Join-1</v>
      </c>
      <c r="BQ53" s="267" t="str">
        <f xml:space="preserve">                    IF(AND((BQ$44                                  -Sheep!$N$254                               )&gt;(BQ$44-BR$44),(BQ$44                                  -Sheep!$N$254                                )&lt;=0),"Born","")
&amp;                   IF(AND((BQ$44-Sheep!$R$355-Sheep!$N$254                                )&gt;(BQ$44-BR$44),(BQ$44-Sheep!$R$355-Sheep!$N$254                                )&lt;=0),"WeanStd","")
&amp;                   IF(AND((BQ$44-Sheep!$R$356-Sheep!$N$254                                )&gt;(BQ$44-BR$44),(BQ$44-Sheep!$R$356-Sheep!$N$254                                )&lt;=0),"WeanAlt1","")
&amp;                   IF(AND((BQ$44-Sheep!$R$357-Sheep!$N$254                                )&gt;(BQ$44-BR$44),(BQ$44-Sheep!$R$357-Sheep!$N$254                                )&lt;=0),"WeanAlt2","")
&amp;IFERROR(IF(AND((BQ$44-BQ52                                                                                     )&gt;(BQ$44-BR$44),(BQ$44-BQ52                                                                                     )&lt;=0),"Join-"    &amp;BQ51,""),"")
&amp;IFERROR(IF(AND((BQ$44-BQ52-INDEX(Sheep!$V$362:$V$369,BQ51,1))&gt;(BQ$44-BR$44),(BQ$44-BQ52-INDEX(Sheep!$V$362:$V$369,BQ51,1))&lt;=0),"Scan-"  &amp;BQ51,""),"")
&amp;IFERROR(IF(AND((BQ$44-BQ52-150                                                                            )&gt;(BQ$44-BR$44),(BQ$44-BQ52-150                                                                             )&lt;=0),"Birth-" &amp;BQ51,""),"")
&amp;IFERROR(IF(AND((BQ$44-BQ52-150-Sheep!$R$355                                           )&gt;(BQ$44-BR$44),(BQ$44-BQ52-150-Sheep!$R$355                                            )&lt;=0),"Wean-"&amp;BQ51,""),"")
&amp;IFERROR(IF(AND((BQ$44-BQ52-150-Sheep!$R$356                                           )&gt;(BQ$44-BR$44),(BQ$44-BQ52-150-Sheep!$R$356                                            )&lt;=0),"Alt1-"   &amp;BQ51,""),"")
&amp;IFERROR(IF(AND((BQ$44-BQ52-150-Sheep!$R$357                                           )&gt;(BQ$44-BR$44),(BQ$44-BQ52-150-Sheep!$R$357                                            )&lt;=0),"Alt2-"   &amp;BQ51,""),"")</f>
        <v/>
      </c>
      <c r="BR53" s="267" t="str">
        <f xml:space="preserve">                    IF(AND((BR$44                                  -Sheep!$N$254                               )&gt;(BR$44-BS$44),(BR$44                                  -Sheep!$N$254                                )&lt;=0),"Born","")
&amp;                   IF(AND((BR$44-Sheep!$R$355-Sheep!$N$254                                )&gt;(BR$44-BS$44),(BR$44-Sheep!$R$355-Sheep!$N$254                                )&lt;=0),"WeanStd","")
&amp;                   IF(AND((BR$44-Sheep!$R$356-Sheep!$N$254                                )&gt;(BR$44-BS$44),(BR$44-Sheep!$R$356-Sheep!$N$254                                )&lt;=0),"WeanAlt1","")
&amp;                   IF(AND((BR$44-Sheep!$R$357-Sheep!$N$254                                )&gt;(BR$44-BS$44),(BR$44-Sheep!$R$357-Sheep!$N$254                                )&lt;=0),"WeanAlt2","")
&amp;IFERROR(IF(AND((BR$44-BR52                                                                                     )&gt;(BR$44-BS$44),(BR$44-BR52                                                                                     )&lt;=0),"Join-"    &amp;BR51,""),"")
&amp;IFERROR(IF(AND((BR$44-BR52-INDEX(Sheep!$V$362:$V$369,BR51,1))&gt;(BR$44-BS$44),(BR$44-BR52-INDEX(Sheep!$V$362:$V$369,BR51,1))&lt;=0),"Scan-"  &amp;BR51,""),"")
&amp;IFERROR(IF(AND((BR$44-BR52-150                                                                            )&gt;(BR$44-BS$44),(BR$44-BR52-150                                                                             )&lt;=0),"Birth-" &amp;BR51,""),"")
&amp;IFERROR(IF(AND((BR$44-BR52-150-Sheep!$R$355                                           )&gt;(BR$44-BS$44),(BR$44-BR52-150-Sheep!$R$355                                            )&lt;=0),"Wean-"&amp;BR51,""),"")
&amp;IFERROR(IF(AND((BR$44-BR52-150-Sheep!$R$356                                           )&gt;(BR$44-BS$44),(BR$44-BR52-150-Sheep!$R$356                                            )&lt;=0),"Alt1-"   &amp;BR51,""),"")
&amp;IFERROR(IF(AND((BR$44-BR52-150-Sheep!$R$357                                           )&gt;(BR$44-BS$44),(BR$44-BR52-150-Sheep!$R$357                                            )&lt;=0),"Alt2-"   &amp;BR51,""),"")</f>
        <v/>
      </c>
      <c r="BS53" s="267" t="str">
        <f xml:space="preserve">                    IF(AND((BS$44                                  -Sheep!$N$254                               )&gt;(BS$44-BT$44),(BS$44                                  -Sheep!$N$254                                )&lt;=0),"Born","")
&amp;                   IF(AND((BS$44-Sheep!$R$355-Sheep!$N$254                                )&gt;(BS$44-BT$44),(BS$44-Sheep!$R$355-Sheep!$N$254                                )&lt;=0),"WeanStd","")
&amp;                   IF(AND((BS$44-Sheep!$R$356-Sheep!$N$254                                )&gt;(BS$44-BT$44),(BS$44-Sheep!$R$356-Sheep!$N$254                                )&lt;=0),"WeanAlt1","")
&amp;                   IF(AND((BS$44-Sheep!$R$357-Sheep!$N$254                                )&gt;(BS$44-BT$44),(BS$44-Sheep!$R$357-Sheep!$N$254                                )&lt;=0),"WeanAlt2","")
&amp;IFERROR(IF(AND((BS$44-BS52                                                                                     )&gt;(BS$44-BT$44),(BS$44-BS52                                                                                     )&lt;=0),"Join-"    &amp;BS51,""),"")
&amp;IFERROR(IF(AND((BS$44-BS52-INDEX(Sheep!$V$362:$V$369,BS51,1))&gt;(BS$44-BT$44),(BS$44-BS52-INDEX(Sheep!$V$362:$V$369,BS51,1))&lt;=0),"Scan-"  &amp;BS51,""),"")
&amp;IFERROR(IF(AND((BS$44-BS52-150                                                                            )&gt;(BS$44-BT$44),(BS$44-BS52-150                                                                             )&lt;=0),"Birth-" &amp;BS51,""),"")
&amp;IFERROR(IF(AND((BS$44-BS52-150-Sheep!$R$355                                           )&gt;(BS$44-BT$44),(BS$44-BS52-150-Sheep!$R$355                                            )&lt;=0),"Wean-"&amp;BS51,""),"")
&amp;IFERROR(IF(AND((BS$44-BS52-150-Sheep!$R$356                                           )&gt;(BS$44-BT$44),(BS$44-BS52-150-Sheep!$R$356                                            )&lt;=0),"Alt1-"   &amp;BS51,""),"")
&amp;IFERROR(IF(AND((BS$44-BS52-150-Sheep!$R$357                                           )&gt;(BS$44-BT$44),(BS$44-BS52-150-Sheep!$R$357                                            )&lt;=0),"Alt2-"   &amp;BS51,""),"")</f>
        <v/>
      </c>
      <c r="BT53" s="267" t="str">
        <f xml:space="preserve">                    IF(AND((BT$44                                  -Sheep!$N$254                               )&gt;(BT$44-BU$44),(BT$44                                  -Sheep!$N$254                                )&lt;=0),"Born","")
&amp;                   IF(AND((BT$44-Sheep!$R$355-Sheep!$N$254                                )&gt;(BT$44-BU$44),(BT$44-Sheep!$R$355-Sheep!$N$254                                )&lt;=0),"WeanStd","")
&amp;                   IF(AND((BT$44-Sheep!$R$356-Sheep!$N$254                                )&gt;(BT$44-BU$44),(BT$44-Sheep!$R$356-Sheep!$N$254                                )&lt;=0),"WeanAlt1","")
&amp;                   IF(AND((BT$44-Sheep!$R$357-Sheep!$N$254                                )&gt;(BT$44-BU$44),(BT$44-Sheep!$R$357-Sheep!$N$254                                )&lt;=0),"WeanAlt2","")
&amp;IFERROR(IF(AND((BT$44-BT52                                                                                     )&gt;(BT$44-BU$44),(BT$44-BT52                                                                                     )&lt;=0),"Join-"    &amp;BT51,""),"")
&amp;IFERROR(IF(AND((BT$44-BT52-INDEX(Sheep!$V$362:$V$369,BT51,1))&gt;(BT$44-BU$44),(BT$44-BT52-INDEX(Sheep!$V$362:$V$369,BT51,1))&lt;=0),"Scan-"  &amp;BT51,""),"")
&amp;IFERROR(IF(AND((BT$44-BT52-150                                                                            )&gt;(BT$44-BU$44),(BT$44-BT52-150                                                                             )&lt;=0),"Birth-" &amp;BT51,""),"")
&amp;IFERROR(IF(AND((BT$44-BT52-150-Sheep!$R$355                                           )&gt;(BT$44-BU$44),(BT$44-BT52-150-Sheep!$R$355                                            )&lt;=0),"Wean-"&amp;BT51,""),"")
&amp;IFERROR(IF(AND((BT$44-BT52-150-Sheep!$R$356                                           )&gt;(BT$44-BU$44),(BT$44-BT52-150-Sheep!$R$356                                            )&lt;=0),"Alt1-"   &amp;BT51,""),"")
&amp;IFERROR(IF(AND((BT$44-BT52-150-Sheep!$R$357                                           )&gt;(BT$44-BU$44),(BT$44-BT52-150-Sheep!$R$357                                            )&lt;=0),"Alt2-"   &amp;BT51,""),"")</f>
        <v/>
      </c>
      <c r="BU53" s="267" t="str">
        <f xml:space="preserve">                    IF(AND((BU$44                                  -Sheep!$N$254                               )&gt;(BU$44-BV$44),(BU$44                                  -Sheep!$N$254                                )&lt;=0),"Born","")
&amp;                   IF(AND((BU$44-Sheep!$R$355-Sheep!$N$254                                )&gt;(BU$44-BV$44),(BU$44-Sheep!$R$355-Sheep!$N$254                                )&lt;=0),"WeanStd","")
&amp;                   IF(AND((BU$44-Sheep!$R$356-Sheep!$N$254                                )&gt;(BU$44-BV$44),(BU$44-Sheep!$R$356-Sheep!$N$254                                )&lt;=0),"WeanAlt1","")
&amp;                   IF(AND((BU$44-Sheep!$R$357-Sheep!$N$254                                )&gt;(BU$44-BV$44),(BU$44-Sheep!$R$357-Sheep!$N$254                                )&lt;=0),"WeanAlt2","")
&amp;IFERROR(IF(AND((BU$44-BU52                                                                                     )&gt;(BU$44-BV$44),(BU$44-BU52                                                                                     )&lt;=0),"Join-"    &amp;BU51,""),"")
&amp;IFERROR(IF(AND((BU$44-BU52-INDEX(Sheep!$V$362:$V$369,BU51,1))&gt;(BU$44-BV$44),(BU$44-BU52-INDEX(Sheep!$V$362:$V$369,BU51,1))&lt;=0),"Scan-"  &amp;BU51,""),"")
&amp;IFERROR(IF(AND((BU$44-BU52-150                                                                            )&gt;(BU$44-BV$44),(BU$44-BU52-150                                                                             )&lt;=0),"Birth-" &amp;BU51,""),"")
&amp;IFERROR(IF(AND((BU$44-BU52-150-Sheep!$R$355                                           )&gt;(BU$44-BV$44),(BU$44-BU52-150-Sheep!$R$355                                            )&lt;=0),"Wean-"&amp;BU51,""),"")
&amp;IFERROR(IF(AND((BU$44-BU52-150-Sheep!$R$356                                           )&gt;(BU$44-BV$44),(BU$44-BU52-150-Sheep!$R$356                                            )&lt;=0),"Alt1-"   &amp;BU51,""),"")
&amp;IFERROR(IF(AND((BU$44-BU52-150-Sheep!$R$357                                           )&gt;(BU$44-BV$44),(BU$44-BU52-150-Sheep!$R$357                                            )&lt;=0),"Alt2-"   &amp;BU51,""),"")</f>
        <v/>
      </c>
      <c r="BV53" s="267" t="str">
        <f xml:space="preserve">                    IF(AND((BV$44                                  -Sheep!$N$254                               )&gt;(BV$44-BW$44),(BV$44                                  -Sheep!$N$254                                )&lt;=0),"Born","")
&amp;                   IF(AND((BV$44-Sheep!$R$355-Sheep!$N$254                                )&gt;(BV$44-BW$44),(BV$44-Sheep!$R$355-Sheep!$N$254                                )&lt;=0),"WeanStd","")
&amp;                   IF(AND((BV$44-Sheep!$R$356-Sheep!$N$254                                )&gt;(BV$44-BW$44),(BV$44-Sheep!$R$356-Sheep!$N$254                                )&lt;=0),"WeanAlt1","")
&amp;                   IF(AND((BV$44-Sheep!$R$357-Sheep!$N$254                                )&gt;(BV$44-BW$44),(BV$44-Sheep!$R$357-Sheep!$N$254                                )&lt;=0),"WeanAlt2","")
&amp;IFERROR(IF(AND((BV$44-BV52                                                                                     )&gt;(BV$44-BW$44),(BV$44-BV52                                                                                     )&lt;=0),"Join-"    &amp;BV51,""),"")
&amp;IFERROR(IF(AND((BV$44-BV52-INDEX(Sheep!$V$362:$V$369,BV51,1))&gt;(BV$44-BW$44),(BV$44-BV52-INDEX(Sheep!$V$362:$V$369,BV51,1))&lt;=0),"Scan-"  &amp;BV51,""),"")
&amp;IFERROR(IF(AND((BV$44-BV52-150                                                                            )&gt;(BV$44-BW$44),(BV$44-BV52-150                                                                             )&lt;=0),"Birth-" &amp;BV51,""),"")
&amp;IFERROR(IF(AND((BV$44-BV52-150-Sheep!$R$355                                           )&gt;(BV$44-BW$44),(BV$44-BV52-150-Sheep!$R$355                                            )&lt;=0),"Wean-"&amp;BV51,""),"")
&amp;IFERROR(IF(AND((BV$44-BV52-150-Sheep!$R$356                                           )&gt;(BV$44-BW$44),(BV$44-BV52-150-Sheep!$R$356                                            )&lt;=0),"Alt1-"   &amp;BV51,""),"")
&amp;IFERROR(IF(AND((BV$44-BV52-150-Sheep!$R$357                                           )&gt;(BV$44-BW$44),(BV$44-BV52-150-Sheep!$R$357                                            )&lt;=0),"Alt2-"   &amp;BV51,""),"")</f>
        <v/>
      </c>
      <c r="BW53" s="267" t="str">
        <f xml:space="preserve">                    IF(AND((BW$44                                  -Sheep!$N$254                               )&gt;(BW$44-BX$44),(BW$44                                  -Sheep!$N$254                                )&lt;=0),"Born","")
&amp;                   IF(AND((BW$44-Sheep!$R$355-Sheep!$N$254                                )&gt;(BW$44-BX$44),(BW$44-Sheep!$R$355-Sheep!$N$254                                )&lt;=0),"WeanStd","")
&amp;                   IF(AND((BW$44-Sheep!$R$356-Sheep!$N$254                                )&gt;(BW$44-BX$44),(BW$44-Sheep!$R$356-Sheep!$N$254                                )&lt;=0),"WeanAlt1","")
&amp;                   IF(AND((BW$44-Sheep!$R$357-Sheep!$N$254                                )&gt;(BW$44-BX$44),(BW$44-Sheep!$R$357-Sheep!$N$254                                )&lt;=0),"WeanAlt2","")
&amp;IFERROR(IF(AND((BW$44-BW52                                                                                     )&gt;(BW$44-BX$44),(BW$44-BW52                                                                                     )&lt;=0),"Join-"    &amp;BW51,""),"")
&amp;IFERROR(IF(AND((BW$44-BW52-INDEX(Sheep!$V$362:$V$369,BW51,1))&gt;(BW$44-BX$44),(BW$44-BW52-INDEX(Sheep!$V$362:$V$369,BW51,1))&lt;=0),"Scan-"  &amp;BW51,""),"")
&amp;IFERROR(IF(AND((BW$44-BW52-150                                                                            )&gt;(BW$44-BX$44),(BW$44-BW52-150                                                                             )&lt;=0),"Birth-" &amp;BW51,""),"")
&amp;IFERROR(IF(AND((BW$44-BW52-150-Sheep!$R$355                                           )&gt;(BW$44-BX$44),(BW$44-BW52-150-Sheep!$R$355                                            )&lt;=0),"Wean-"&amp;BW51,""),"")
&amp;IFERROR(IF(AND((BW$44-BW52-150-Sheep!$R$356                                           )&gt;(BW$44-BX$44),(BW$44-BW52-150-Sheep!$R$356                                            )&lt;=0),"Alt1-"   &amp;BW51,""),"")
&amp;IFERROR(IF(AND((BW$44-BW52-150-Sheep!$R$357                                           )&gt;(BW$44-BX$44),(BW$44-BW52-150-Sheep!$R$357                                            )&lt;=0),"Alt2-"   &amp;BW51,""),"")</f>
        <v/>
      </c>
      <c r="BX53" s="267" t="str">
        <f xml:space="preserve">                    IF(AND((BX$44                                  -Sheep!$N$254                               )&gt;(BX$44-BY$44),(BX$44                                  -Sheep!$N$254                                )&lt;=0),"Born","")
&amp;                   IF(AND((BX$44-Sheep!$R$355-Sheep!$N$254                                )&gt;(BX$44-BY$44),(BX$44-Sheep!$R$355-Sheep!$N$254                                )&lt;=0),"WeanStd","")
&amp;                   IF(AND((BX$44-Sheep!$R$356-Sheep!$N$254                                )&gt;(BX$44-BY$44),(BX$44-Sheep!$R$356-Sheep!$N$254                                )&lt;=0),"WeanAlt1","")
&amp;                   IF(AND((BX$44-Sheep!$R$357-Sheep!$N$254                                )&gt;(BX$44-BY$44),(BX$44-Sheep!$R$357-Sheep!$N$254                                )&lt;=0),"WeanAlt2","")
&amp;IFERROR(IF(AND((BX$44-BX52                                                                                     )&gt;(BX$44-BY$44),(BX$44-BX52                                                                                     )&lt;=0),"Join-"    &amp;BX51,""),"")
&amp;IFERROR(IF(AND((BX$44-BX52-INDEX(Sheep!$V$362:$V$369,BX51,1))&gt;(BX$44-BY$44),(BX$44-BX52-INDEX(Sheep!$V$362:$V$369,BX51,1))&lt;=0),"Scan-"  &amp;BX51,""),"")
&amp;IFERROR(IF(AND((BX$44-BX52-150                                                                            )&gt;(BX$44-BY$44),(BX$44-BX52-150                                                                             )&lt;=0),"Birth-" &amp;BX51,""),"")
&amp;IFERROR(IF(AND((BX$44-BX52-150-Sheep!$R$355                                           )&gt;(BX$44-BY$44),(BX$44-BX52-150-Sheep!$R$355                                            )&lt;=0),"Wean-"&amp;BX51,""),"")
&amp;IFERROR(IF(AND((BX$44-BX52-150-Sheep!$R$356                                           )&gt;(BX$44-BY$44),(BX$44-BX52-150-Sheep!$R$356                                            )&lt;=0),"Alt1-"   &amp;BX51,""),"")
&amp;IFERROR(IF(AND((BX$44-BX52-150-Sheep!$R$357                                           )&gt;(BX$44-BY$44),(BX$44-BX52-150-Sheep!$R$357                                            )&lt;=0),"Alt2-"   &amp;BX51,""),"")</f>
        <v/>
      </c>
      <c r="BY53" s="267" t="str">
        <f xml:space="preserve">                    IF(AND((BY$44                                  -Sheep!$N$254                               )&gt;(BY$44-BZ$44),(BY$44                                  -Sheep!$N$254                                )&lt;=0),"Born","")
&amp;                   IF(AND((BY$44-Sheep!$R$355-Sheep!$N$254                                )&gt;(BY$44-BZ$44),(BY$44-Sheep!$R$355-Sheep!$N$254                                )&lt;=0),"WeanStd","")
&amp;                   IF(AND((BY$44-Sheep!$R$356-Sheep!$N$254                                )&gt;(BY$44-BZ$44),(BY$44-Sheep!$R$356-Sheep!$N$254                                )&lt;=0),"WeanAlt1","")
&amp;                   IF(AND((BY$44-Sheep!$R$357-Sheep!$N$254                                )&gt;(BY$44-BZ$44),(BY$44-Sheep!$R$357-Sheep!$N$254                                )&lt;=0),"WeanAlt2","")
&amp;IFERROR(IF(AND((BY$44-BY52                                                                                     )&gt;(BY$44-BZ$44),(BY$44-BY52                                                                                     )&lt;=0),"Join-"    &amp;BY51,""),"")
&amp;IFERROR(IF(AND((BY$44-BY52-INDEX(Sheep!$V$362:$V$369,BY51,1))&gt;(BY$44-BZ$44),(BY$44-BY52-INDEX(Sheep!$V$362:$V$369,BY51,1))&lt;=0),"Scan-"  &amp;BY51,""),"")
&amp;IFERROR(IF(AND((BY$44-BY52-150                                                                            )&gt;(BY$44-BZ$44),(BY$44-BY52-150                                                                             )&lt;=0),"Birth-" &amp;BY51,""),"")
&amp;IFERROR(IF(AND((BY$44-BY52-150-Sheep!$R$355                                           )&gt;(BY$44-BZ$44),(BY$44-BY52-150-Sheep!$R$355                                            )&lt;=0),"Wean-"&amp;BY51,""),"")
&amp;IFERROR(IF(AND((BY$44-BY52-150-Sheep!$R$356                                           )&gt;(BY$44-BZ$44),(BY$44-BY52-150-Sheep!$R$356                                            )&lt;=0),"Alt1-"   &amp;BY51,""),"")
&amp;IFERROR(IF(AND((BY$44-BY52-150-Sheep!$R$357                                           )&gt;(BY$44-BZ$44),(BY$44-BY52-150-Sheep!$R$357                                            )&lt;=0),"Alt2-"   &amp;BY51,""),"")</f>
        <v/>
      </c>
      <c r="BZ53" s="267" t="str">
        <f xml:space="preserve">                    IF(AND((BZ$44                                  -Sheep!$N$254                               )&gt;(BZ$44-CA$44),(BZ$44                                  -Sheep!$N$254                                )&lt;=0),"Born","")
&amp;                   IF(AND((BZ$44-Sheep!$R$355-Sheep!$N$254                                )&gt;(BZ$44-CA$44),(BZ$44-Sheep!$R$355-Sheep!$N$254                                )&lt;=0),"WeanStd","")
&amp;                   IF(AND((BZ$44-Sheep!$R$356-Sheep!$N$254                                )&gt;(BZ$44-CA$44),(BZ$44-Sheep!$R$356-Sheep!$N$254                                )&lt;=0),"WeanAlt1","")
&amp;                   IF(AND((BZ$44-Sheep!$R$357-Sheep!$N$254                                )&gt;(BZ$44-CA$44),(BZ$44-Sheep!$R$357-Sheep!$N$254                                )&lt;=0),"WeanAlt2","")
&amp;IFERROR(IF(AND((BZ$44-BZ52                                                                                     )&gt;(BZ$44-CA$44),(BZ$44-BZ52                                                                                     )&lt;=0),"Join-"    &amp;BZ51,""),"")
&amp;IFERROR(IF(AND((BZ$44-BZ52-INDEX(Sheep!$V$362:$V$369,BZ51,1))&gt;(BZ$44-CA$44),(BZ$44-BZ52-INDEX(Sheep!$V$362:$V$369,BZ51,1))&lt;=0),"Scan-"  &amp;BZ51,""),"")
&amp;IFERROR(IF(AND((BZ$44-BZ52-150                                                                            )&gt;(BZ$44-CA$44),(BZ$44-BZ52-150                                                                             )&lt;=0),"Birth-" &amp;BZ51,""),"")
&amp;IFERROR(IF(AND((BZ$44-BZ52-150-Sheep!$R$355                                           )&gt;(BZ$44-CA$44),(BZ$44-BZ52-150-Sheep!$R$355                                            )&lt;=0),"Wean-"&amp;BZ51,""),"")
&amp;IFERROR(IF(AND((BZ$44-BZ52-150-Sheep!$R$356                                           )&gt;(BZ$44-CA$44),(BZ$44-BZ52-150-Sheep!$R$356                                            )&lt;=0),"Alt1-"   &amp;BZ51,""),"")
&amp;IFERROR(IF(AND((BZ$44-BZ52-150-Sheep!$R$357                                           )&gt;(BZ$44-CA$44),(BZ$44-BZ52-150-Sheep!$R$357                                            )&lt;=0),"Alt2-"   &amp;BZ51,""),"")</f>
        <v>Scan-1</v>
      </c>
      <c r="CA53" s="267" t="str">
        <f xml:space="preserve">                    IF(AND((CA$44                                  -Sheep!$N$254                               )&gt;(CA$44-CB$44),(CA$44                                  -Sheep!$N$254                                )&lt;=0),"Born","")
&amp;                   IF(AND((CA$44-Sheep!$R$355-Sheep!$N$254                                )&gt;(CA$44-CB$44),(CA$44-Sheep!$R$355-Sheep!$N$254                                )&lt;=0),"WeanStd","")
&amp;                   IF(AND((CA$44-Sheep!$R$356-Sheep!$N$254                                )&gt;(CA$44-CB$44),(CA$44-Sheep!$R$356-Sheep!$N$254                                )&lt;=0),"WeanAlt1","")
&amp;                   IF(AND((CA$44-Sheep!$R$357-Sheep!$N$254                                )&gt;(CA$44-CB$44),(CA$44-Sheep!$R$357-Sheep!$N$254                                )&lt;=0),"WeanAlt2","")
&amp;IFERROR(IF(AND((CA$44-CA52                                                                                     )&gt;(CA$44-CB$44),(CA$44-CA52                                                                                     )&lt;=0),"Join-"    &amp;CA51,""),"")
&amp;IFERROR(IF(AND((CA$44-CA52-INDEX(Sheep!$V$362:$V$369,CA51,1))&gt;(CA$44-CB$44),(CA$44-CA52-INDEX(Sheep!$V$362:$V$369,CA51,1))&lt;=0),"Scan-"  &amp;CA51,""),"")
&amp;IFERROR(IF(AND((CA$44-CA52-150                                                                            )&gt;(CA$44-CB$44),(CA$44-CA52-150                                                                             )&lt;=0),"Birth-" &amp;CA51,""),"")
&amp;IFERROR(IF(AND((CA$44-CA52-150-Sheep!$R$355                                           )&gt;(CA$44-CB$44),(CA$44-CA52-150-Sheep!$R$355                                            )&lt;=0),"Wean-"&amp;CA51,""),"")
&amp;IFERROR(IF(AND((CA$44-CA52-150-Sheep!$R$356                                           )&gt;(CA$44-CB$44),(CA$44-CA52-150-Sheep!$R$356                                            )&lt;=0),"Alt1-"   &amp;CA51,""),"")
&amp;IFERROR(IF(AND((CA$44-CA52-150-Sheep!$R$357                                           )&gt;(CA$44-CB$44),(CA$44-CA52-150-Sheep!$R$357                                            )&lt;=0),"Alt2-"   &amp;CA51,""),"")</f>
        <v/>
      </c>
      <c r="CB53" s="267" t="str">
        <f xml:space="preserve">                    IF(AND((CB$44                                  -Sheep!$N$254                               )&gt;(CB$44-CC$44),(CB$44                                  -Sheep!$N$254                                )&lt;=0),"Born","")
&amp;                   IF(AND((CB$44-Sheep!$R$355-Sheep!$N$254                                )&gt;(CB$44-CC$44),(CB$44-Sheep!$R$355-Sheep!$N$254                                )&lt;=0),"WeanStd","")
&amp;                   IF(AND((CB$44-Sheep!$R$356-Sheep!$N$254                                )&gt;(CB$44-CC$44),(CB$44-Sheep!$R$356-Sheep!$N$254                                )&lt;=0),"WeanAlt1","")
&amp;                   IF(AND((CB$44-Sheep!$R$357-Sheep!$N$254                                )&gt;(CB$44-CC$44),(CB$44-Sheep!$R$357-Sheep!$N$254                                )&lt;=0),"WeanAlt2","")
&amp;IFERROR(IF(AND((CB$44-CB52                                                                                     )&gt;(CB$44-CC$44),(CB$44-CB52                                                                                     )&lt;=0),"Join-"    &amp;CB51,""),"")
&amp;IFERROR(IF(AND((CB$44-CB52-INDEX(Sheep!$V$362:$V$369,CB51,1))&gt;(CB$44-CC$44),(CB$44-CB52-INDEX(Sheep!$V$362:$V$369,CB51,1))&lt;=0),"Scan-"  &amp;CB51,""),"")
&amp;IFERROR(IF(AND((CB$44-CB52-150                                                                            )&gt;(CB$44-CC$44),(CB$44-CB52-150                                                                             )&lt;=0),"Birth-" &amp;CB51,""),"")
&amp;IFERROR(IF(AND((CB$44-CB52-150-Sheep!$R$355                                           )&gt;(CB$44-CC$44),(CB$44-CB52-150-Sheep!$R$355                                            )&lt;=0),"Wean-"&amp;CB51,""),"")
&amp;IFERROR(IF(AND((CB$44-CB52-150-Sheep!$R$356                                           )&gt;(CB$44-CC$44),(CB$44-CB52-150-Sheep!$R$356                                            )&lt;=0),"Alt1-"   &amp;CB51,""),"")
&amp;IFERROR(IF(AND((CB$44-CB52-150-Sheep!$R$357                                           )&gt;(CB$44-CC$44),(CB$44-CB52-150-Sheep!$R$357                                            )&lt;=0),"Alt2-"   &amp;CB51,""),"")</f>
        <v/>
      </c>
      <c r="CC53" s="267" t="str">
        <f xml:space="preserve">                    IF(AND((CC$44                                  -Sheep!$N$254                               )&gt;(CC$44-CD$44),(CC$44                                  -Sheep!$N$254                                )&lt;=0),"Born","")
&amp;                   IF(AND((CC$44-Sheep!$R$355-Sheep!$N$254                                )&gt;(CC$44-CD$44),(CC$44-Sheep!$R$355-Sheep!$N$254                                )&lt;=0),"WeanStd","")
&amp;                   IF(AND((CC$44-Sheep!$R$356-Sheep!$N$254                                )&gt;(CC$44-CD$44),(CC$44-Sheep!$R$356-Sheep!$N$254                                )&lt;=0),"WeanAlt1","")
&amp;                   IF(AND((CC$44-Sheep!$R$357-Sheep!$N$254                                )&gt;(CC$44-CD$44),(CC$44-Sheep!$R$357-Sheep!$N$254                                )&lt;=0),"WeanAlt2","")
&amp;IFERROR(IF(AND((CC$44-CC52                                                                                     )&gt;(CC$44-CD$44),(CC$44-CC52                                                                                     )&lt;=0),"Join-"    &amp;CC51,""),"")
&amp;IFERROR(IF(AND((CC$44-CC52-INDEX(Sheep!$V$362:$V$369,CC51,1))&gt;(CC$44-CD$44),(CC$44-CC52-INDEX(Sheep!$V$362:$V$369,CC51,1))&lt;=0),"Scan-"  &amp;CC51,""),"")
&amp;IFERROR(IF(AND((CC$44-CC52-150                                                                            )&gt;(CC$44-CD$44),(CC$44-CC52-150                                                                             )&lt;=0),"Birth-" &amp;CC51,""),"")
&amp;IFERROR(IF(AND((CC$44-CC52-150-Sheep!$R$355                                           )&gt;(CC$44-CD$44),(CC$44-CC52-150-Sheep!$R$355                                            )&lt;=0),"Wean-"&amp;CC51,""),"")
&amp;IFERROR(IF(AND((CC$44-CC52-150-Sheep!$R$356                                           )&gt;(CC$44-CD$44),(CC$44-CC52-150-Sheep!$R$356                                            )&lt;=0),"Alt1-"   &amp;CC51,""),"")
&amp;IFERROR(IF(AND((CC$44-CC52-150-Sheep!$R$357                                           )&gt;(CC$44-CD$44),(CC$44-CC52-150-Sheep!$R$357                                            )&lt;=0),"Alt2-"   &amp;CC51,""),"")</f>
        <v/>
      </c>
      <c r="CD53" s="267" t="str">
        <f xml:space="preserve">                    IF(AND((CD$44                                  -Sheep!$N$254                               )&gt;(CD$44-CE$44),(CD$44                                  -Sheep!$N$254                                )&lt;=0),"Born","")
&amp;                   IF(AND((CD$44-Sheep!$R$355-Sheep!$N$254                                )&gt;(CD$44-CE$44),(CD$44-Sheep!$R$355-Sheep!$N$254                                )&lt;=0),"WeanStd","")
&amp;                   IF(AND((CD$44-Sheep!$R$356-Sheep!$N$254                                )&gt;(CD$44-CE$44),(CD$44-Sheep!$R$356-Sheep!$N$254                                )&lt;=0),"WeanAlt1","")
&amp;                   IF(AND((CD$44-Sheep!$R$357-Sheep!$N$254                                )&gt;(CD$44-CE$44),(CD$44-Sheep!$R$357-Sheep!$N$254                                )&lt;=0),"WeanAlt2","")
&amp;IFERROR(IF(AND((CD$44-CD52                                                                                     )&gt;(CD$44-CE$44),(CD$44-CD52                                                                                     )&lt;=0),"Join-"    &amp;CD51,""),"")
&amp;IFERROR(IF(AND((CD$44-CD52-INDEX(Sheep!$V$362:$V$369,CD51,1))&gt;(CD$44-CE$44),(CD$44-CD52-INDEX(Sheep!$V$362:$V$369,CD51,1))&lt;=0),"Scan-"  &amp;CD51,""),"")
&amp;IFERROR(IF(AND((CD$44-CD52-150                                                                            )&gt;(CD$44-CE$44),(CD$44-CD52-150                                                                             )&lt;=0),"Birth-" &amp;CD51,""),"")
&amp;IFERROR(IF(AND((CD$44-CD52-150-Sheep!$R$355                                           )&gt;(CD$44-CE$44),(CD$44-CD52-150-Sheep!$R$355                                            )&lt;=0),"Wean-"&amp;CD51,""),"")
&amp;IFERROR(IF(AND((CD$44-CD52-150-Sheep!$R$356                                           )&gt;(CD$44-CE$44),(CD$44-CD52-150-Sheep!$R$356                                            )&lt;=0),"Alt1-"   &amp;CD51,""),"")
&amp;IFERROR(IF(AND((CD$44-CD52-150-Sheep!$R$357                                           )&gt;(CD$44-CE$44),(CD$44-CD52-150-Sheep!$R$357                                            )&lt;=0),"Alt2-"   &amp;CD51,""),"")</f>
        <v/>
      </c>
      <c r="CE53" s="267" t="str">
        <f xml:space="preserve">                    IF(AND((CE$44                                  -Sheep!$N$254                               )&gt;(CE$44-CF$44),(CE$44                                  -Sheep!$N$254                                )&lt;=0),"Born","")
&amp;                   IF(AND((CE$44-Sheep!$R$355-Sheep!$N$254                                )&gt;(CE$44-CF$44),(CE$44-Sheep!$R$355-Sheep!$N$254                                )&lt;=0),"WeanStd","")
&amp;                   IF(AND((CE$44-Sheep!$R$356-Sheep!$N$254                                )&gt;(CE$44-CF$44),(CE$44-Sheep!$R$356-Sheep!$N$254                                )&lt;=0),"WeanAlt1","")
&amp;                   IF(AND((CE$44-Sheep!$R$357-Sheep!$N$254                                )&gt;(CE$44-CF$44),(CE$44-Sheep!$R$357-Sheep!$N$254                                )&lt;=0),"WeanAlt2","")
&amp;IFERROR(IF(AND((CE$44-CE52                                                                                     )&gt;(CE$44-CF$44),(CE$44-CE52                                                                                     )&lt;=0),"Join-"    &amp;CE51,""),"")
&amp;IFERROR(IF(AND((CE$44-CE52-INDEX(Sheep!$V$362:$V$369,CE51,1))&gt;(CE$44-CF$44),(CE$44-CE52-INDEX(Sheep!$V$362:$V$369,CE51,1))&lt;=0),"Scan-"  &amp;CE51,""),"")
&amp;IFERROR(IF(AND((CE$44-CE52-150                                                                            )&gt;(CE$44-CF$44),(CE$44-CE52-150                                                                             )&lt;=0),"Birth-" &amp;CE51,""),"")
&amp;IFERROR(IF(AND((CE$44-CE52-150-Sheep!$R$355                                           )&gt;(CE$44-CF$44),(CE$44-CE52-150-Sheep!$R$355                                            )&lt;=0),"Wean-"&amp;CE51,""),"")
&amp;IFERROR(IF(AND((CE$44-CE52-150-Sheep!$R$356                                           )&gt;(CE$44-CF$44),(CE$44-CE52-150-Sheep!$R$356                                            )&lt;=0),"Alt1-"   &amp;CE51,""),"")
&amp;IFERROR(IF(AND((CE$44-CE52-150-Sheep!$R$357                                           )&gt;(CE$44-CF$44),(CE$44-CE52-150-Sheep!$R$357                                            )&lt;=0),"Alt2-"   &amp;CE51,""),"")</f>
        <v/>
      </c>
      <c r="CF53" s="267" t="str">
        <f xml:space="preserve">                    IF(AND((CF$44                                  -Sheep!$N$254                               )&gt;(CF$44-CG$44),(CF$44                                  -Sheep!$N$254                                )&lt;=0),"Born","")
&amp;                   IF(AND((CF$44-Sheep!$R$355-Sheep!$N$254                                )&gt;(CF$44-CG$44),(CF$44-Sheep!$R$355-Sheep!$N$254                                )&lt;=0),"WeanStd","")
&amp;                   IF(AND((CF$44-Sheep!$R$356-Sheep!$N$254                                )&gt;(CF$44-CG$44),(CF$44-Sheep!$R$356-Sheep!$N$254                                )&lt;=0),"WeanAlt1","")
&amp;                   IF(AND((CF$44-Sheep!$R$357-Sheep!$N$254                                )&gt;(CF$44-CG$44),(CF$44-Sheep!$R$357-Sheep!$N$254                                )&lt;=0),"WeanAlt2","")
&amp;IFERROR(IF(AND((CF$44-CF52                                                                                     )&gt;(CF$44-CG$44),(CF$44-CF52                                                                                     )&lt;=0),"Join-"    &amp;CF51,""),"")
&amp;IFERROR(IF(AND((CF$44-CF52-INDEX(Sheep!$V$362:$V$369,CF51,1))&gt;(CF$44-CG$44),(CF$44-CF52-INDEX(Sheep!$V$362:$V$369,CF51,1))&lt;=0),"Scan-"  &amp;CF51,""),"")
&amp;IFERROR(IF(AND((CF$44-CF52-150                                                                            )&gt;(CF$44-CG$44),(CF$44-CF52-150                                                                             )&lt;=0),"Birth-" &amp;CF51,""),"")
&amp;IFERROR(IF(AND((CF$44-CF52-150-Sheep!$R$355                                           )&gt;(CF$44-CG$44),(CF$44-CF52-150-Sheep!$R$355                                            )&lt;=0),"Wean-"&amp;CF51,""),"")
&amp;IFERROR(IF(AND((CF$44-CF52-150-Sheep!$R$356                                           )&gt;(CF$44-CG$44),(CF$44-CF52-150-Sheep!$R$356                                            )&lt;=0),"Alt1-"   &amp;CF51,""),"")
&amp;IFERROR(IF(AND((CF$44-CF52-150-Sheep!$R$357                                           )&gt;(CF$44-CG$44),(CF$44-CF52-150-Sheep!$R$357                                            )&lt;=0),"Alt2-"   &amp;CF51,""),"")</f>
        <v/>
      </c>
      <c r="CG53" s="267" t="str">
        <f xml:space="preserve">                    IF(AND((CG$44                                  -Sheep!$N$254                               )&gt;(CG$44-CH$44),(CG$44                                  -Sheep!$N$254                                )&lt;=0),"Born","")
&amp;                   IF(AND((CG$44-Sheep!$R$355-Sheep!$N$254                                )&gt;(CG$44-CH$44),(CG$44-Sheep!$R$355-Sheep!$N$254                                )&lt;=0),"WeanStd","")
&amp;                   IF(AND((CG$44-Sheep!$R$356-Sheep!$N$254                                )&gt;(CG$44-CH$44),(CG$44-Sheep!$R$356-Sheep!$N$254                                )&lt;=0),"WeanAlt1","")
&amp;                   IF(AND((CG$44-Sheep!$R$357-Sheep!$N$254                                )&gt;(CG$44-CH$44),(CG$44-Sheep!$R$357-Sheep!$N$254                                )&lt;=0),"WeanAlt2","")
&amp;IFERROR(IF(AND((CG$44-CG52                                                                                     )&gt;(CG$44-CH$44),(CG$44-CG52                                                                                     )&lt;=0),"Join-"    &amp;CG51,""),"")
&amp;IFERROR(IF(AND((CG$44-CG52-INDEX(Sheep!$V$362:$V$369,CG51,1))&gt;(CG$44-CH$44),(CG$44-CG52-INDEX(Sheep!$V$362:$V$369,CG51,1))&lt;=0),"Scan-"  &amp;CG51,""),"")
&amp;IFERROR(IF(AND((CG$44-CG52-150                                                                            )&gt;(CG$44-CH$44),(CG$44-CG52-150                                                                             )&lt;=0),"Birth-" &amp;CG51,""),"")
&amp;IFERROR(IF(AND((CG$44-CG52-150-Sheep!$R$355                                           )&gt;(CG$44-CH$44),(CG$44-CG52-150-Sheep!$R$355                                            )&lt;=0),"Wean-"&amp;CG51,""),"")
&amp;IFERROR(IF(AND((CG$44-CG52-150-Sheep!$R$356                                           )&gt;(CG$44-CH$44),(CG$44-CG52-150-Sheep!$R$356                                            )&lt;=0),"Alt1-"   &amp;CG51,""),"")
&amp;IFERROR(IF(AND((CG$44-CG52-150-Sheep!$R$357                                           )&gt;(CG$44-CH$44),(CG$44-CG52-150-Sheep!$R$357                                            )&lt;=0),"Alt2-"   &amp;CG51,""),"")</f>
        <v/>
      </c>
      <c r="CH53" s="267" t="str">
        <f xml:space="preserve">                    IF(AND((CH$44                                  -Sheep!$N$254                               )&gt;(CH$44-CI$44),(CH$44                                  -Sheep!$N$254                                )&lt;=0),"Born","")
&amp;                   IF(AND((CH$44-Sheep!$R$355-Sheep!$N$254                                )&gt;(CH$44-CI$44),(CH$44-Sheep!$R$355-Sheep!$N$254                                )&lt;=0),"WeanStd","")
&amp;                   IF(AND((CH$44-Sheep!$R$356-Sheep!$N$254                                )&gt;(CH$44-CI$44),(CH$44-Sheep!$R$356-Sheep!$N$254                                )&lt;=0),"WeanAlt1","")
&amp;                   IF(AND((CH$44-Sheep!$R$357-Sheep!$N$254                                )&gt;(CH$44-CI$44),(CH$44-Sheep!$R$357-Sheep!$N$254                                )&lt;=0),"WeanAlt2","")
&amp;IFERROR(IF(AND((CH$44-CH52                                                                                     )&gt;(CH$44-CI$44),(CH$44-CH52                                                                                     )&lt;=0),"Join-"    &amp;CH51,""),"")
&amp;IFERROR(IF(AND((CH$44-CH52-INDEX(Sheep!$V$362:$V$369,CH51,1))&gt;(CH$44-CI$44),(CH$44-CH52-INDEX(Sheep!$V$362:$V$369,CH51,1))&lt;=0),"Scan-"  &amp;CH51,""),"")
&amp;IFERROR(IF(AND((CH$44-CH52-150                                                                            )&gt;(CH$44-CI$44),(CH$44-CH52-150                                                                             )&lt;=0),"Birth-" &amp;CH51,""),"")
&amp;IFERROR(IF(AND((CH$44-CH52-150-Sheep!$R$355                                           )&gt;(CH$44-CI$44),(CH$44-CH52-150-Sheep!$R$355                                            )&lt;=0),"Wean-"&amp;CH51,""),"")
&amp;IFERROR(IF(AND((CH$44-CH52-150-Sheep!$R$356                                           )&gt;(CH$44-CI$44),(CH$44-CH52-150-Sheep!$R$356                                            )&lt;=0),"Alt1-"   &amp;CH51,""),"")
&amp;IFERROR(IF(AND((CH$44-CH52-150-Sheep!$R$357                                           )&gt;(CH$44-CI$44),(CH$44-CH52-150-Sheep!$R$357                                            )&lt;=0),"Alt2-"   &amp;CH51,""),"")</f>
        <v/>
      </c>
      <c r="CI53" s="267" t="str">
        <f xml:space="preserve">                    IF(AND((CI$44                                  -Sheep!$N$254                               )&gt;(CI$44-CJ$44),(CI$44                                  -Sheep!$N$254                                )&lt;=0),"Born","")
&amp;                   IF(AND((CI$44-Sheep!$R$355-Sheep!$N$254                                )&gt;(CI$44-CJ$44),(CI$44-Sheep!$R$355-Sheep!$N$254                                )&lt;=0),"WeanStd","")
&amp;                   IF(AND((CI$44-Sheep!$R$356-Sheep!$N$254                                )&gt;(CI$44-CJ$44),(CI$44-Sheep!$R$356-Sheep!$N$254                                )&lt;=0),"WeanAlt1","")
&amp;                   IF(AND((CI$44-Sheep!$R$357-Sheep!$N$254                                )&gt;(CI$44-CJ$44),(CI$44-Sheep!$R$357-Sheep!$N$254                                )&lt;=0),"WeanAlt2","")
&amp;IFERROR(IF(AND((CI$44-CI52                                                                                     )&gt;(CI$44-CJ$44),(CI$44-CI52                                                                                     )&lt;=0),"Join-"    &amp;CI51,""),"")
&amp;IFERROR(IF(AND((CI$44-CI52-INDEX(Sheep!$V$362:$V$369,CI51,1))&gt;(CI$44-CJ$44),(CI$44-CI52-INDEX(Sheep!$V$362:$V$369,CI51,1))&lt;=0),"Scan-"  &amp;CI51,""),"")
&amp;IFERROR(IF(AND((CI$44-CI52-150                                                                            )&gt;(CI$44-CJ$44),(CI$44-CI52-150                                                                             )&lt;=0),"Birth-" &amp;CI51,""),"")
&amp;IFERROR(IF(AND((CI$44-CI52-150-Sheep!$R$355                                           )&gt;(CI$44-CJ$44),(CI$44-CI52-150-Sheep!$R$355                                            )&lt;=0),"Wean-"&amp;CI51,""),"")
&amp;IFERROR(IF(AND((CI$44-CI52-150-Sheep!$R$356                                           )&gt;(CI$44-CJ$44),(CI$44-CI52-150-Sheep!$R$356                                            )&lt;=0),"Alt1-"   &amp;CI51,""),"")
&amp;IFERROR(IF(AND((CI$44-CI52-150-Sheep!$R$357                                           )&gt;(CI$44-CJ$44),(CI$44-CI52-150-Sheep!$R$357                                            )&lt;=0),"Alt2-"   &amp;CI51,""),"")</f>
        <v/>
      </c>
      <c r="CJ53" s="267" t="str">
        <f xml:space="preserve">                    IF(AND((CJ$44                                  -Sheep!$N$254                               )&gt;(CJ$44-CK$44),(CJ$44                                  -Sheep!$N$254                                )&lt;=0),"Born","")
&amp;                   IF(AND((CJ$44-Sheep!$R$355-Sheep!$N$254                                )&gt;(CJ$44-CK$44),(CJ$44-Sheep!$R$355-Sheep!$N$254                                )&lt;=0),"WeanStd","")
&amp;                   IF(AND((CJ$44-Sheep!$R$356-Sheep!$N$254                                )&gt;(CJ$44-CK$44),(CJ$44-Sheep!$R$356-Sheep!$N$254                                )&lt;=0),"WeanAlt1","")
&amp;                   IF(AND((CJ$44-Sheep!$R$357-Sheep!$N$254                                )&gt;(CJ$44-CK$44),(CJ$44-Sheep!$R$357-Sheep!$N$254                                )&lt;=0),"WeanAlt2","")
&amp;IFERROR(IF(AND((CJ$44-CJ52                                                                                     )&gt;(CJ$44-CK$44),(CJ$44-CJ52                                                                                     )&lt;=0),"Join-"    &amp;CJ51,""),"")
&amp;IFERROR(IF(AND((CJ$44-CJ52-INDEX(Sheep!$V$362:$V$369,CJ51,1))&gt;(CJ$44-CK$44),(CJ$44-CJ52-INDEX(Sheep!$V$362:$V$369,CJ51,1))&lt;=0),"Scan-"  &amp;CJ51,""),"")
&amp;IFERROR(IF(AND((CJ$44-CJ52-150                                                                            )&gt;(CJ$44-CK$44),(CJ$44-CJ52-150                                                                             )&lt;=0),"Birth-" &amp;CJ51,""),"")
&amp;IFERROR(IF(AND((CJ$44-CJ52-150-Sheep!$R$355                                           )&gt;(CJ$44-CK$44),(CJ$44-CJ52-150-Sheep!$R$355                                            )&lt;=0),"Wean-"&amp;CJ51,""),"")
&amp;IFERROR(IF(AND((CJ$44-CJ52-150-Sheep!$R$356                                           )&gt;(CJ$44-CK$44),(CJ$44-CJ52-150-Sheep!$R$356                                            )&lt;=0),"Alt1-"   &amp;CJ51,""),"")
&amp;IFERROR(IF(AND((CJ$44-CJ52-150-Sheep!$R$357                                           )&gt;(CJ$44-CK$44),(CJ$44-CJ52-150-Sheep!$R$357                                            )&lt;=0),"Alt2-"   &amp;CJ51,""),"")</f>
        <v/>
      </c>
      <c r="CK53" s="267" t="str">
        <f xml:space="preserve">                    IF(AND((CK$44                                  -Sheep!$N$254                               )&gt;(CK$44-CL$44),(CK$44                                  -Sheep!$N$254                                )&lt;=0),"Born","")
&amp;                   IF(AND((CK$44-Sheep!$R$355-Sheep!$N$254                                )&gt;(CK$44-CL$44),(CK$44-Sheep!$R$355-Sheep!$N$254                                )&lt;=0),"WeanStd","")
&amp;                   IF(AND((CK$44-Sheep!$R$356-Sheep!$N$254                                )&gt;(CK$44-CL$44),(CK$44-Sheep!$R$356-Sheep!$N$254                                )&lt;=0),"WeanAlt1","")
&amp;                   IF(AND((CK$44-Sheep!$R$357-Sheep!$N$254                                )&gt;(CK$44-CL$44),(CK$44-Sheep!$R$357-Sheep!$N$254                                )&lt;=0),"WeanAlt2","")
&amp;IFERROR(IF(AND((CK$44-CK52                                                                                     )&gt;(CK$44-CL$44),(CK$44-CK52                                                                                     )&lt;=0),"Join-"    &amp;CK51,""),"")
&amp;IFERROR(IF(AND((CK$44-CK52-INDEX(Sheep!$V$362:$V$369,CK51,1))&gt;(CK$44-CL$44),(CK$44-CK52-INDEX(Sheep!$V$362:$V$369,CK51,1))&lt;=0),"Scan-"  &amp;CK51,""),"")
&amp;IFERROR(IF(AND((CK$44-CK52-150                                                                            )&gt;(CK$44-CL$44),(CK$44-CK52-150                                                                             )&lt;=0),"Birth-" &amp;CK51,""),"")
&amp;IFERROR(IF(AND((CK$44-CK52-150-Sheep!$R$355                                           )&gt;(CK$44-CL$44),(CK$44-CK52-150-Sheep!$R$355                                            )&lt;=0),"Wean-"&amp;CK51,""),"")
&amp;IFERROR(IF(AND((CK$44-CK52-150-Sheep!$R$356                                           )&gt;(CK$44-CL$44),(CK$44-CK52-150-Sheep!$R$356                                            )&lt;=0),"Alt1-"   &amp;CK51,""),"")
&amp;IFERROR(IF(AND((CK$44-CK52-150-Sheep!$R$357                                           )&gt;(CK$44-CL$44),(CK$44-CK52-150-Sheep!$R$357                                            )&lt;=0),"Alt2-"   &amp;CK51,""),"")</f>
        <v/>
      </c>
      <c r="CL53" s="267" t="str">
        <f xml:space="preserve">                    IF(AND((CL$44                                  -Sheep!$N$254                               )&gt;(CL$44-CM$44),(CL$44                                  -Sheep!$N$254                                )&lt;=0),"Born","")
&amp;                   IF(AND((CL$44-Sheep!$R$355-Sheep!$N$254                                )&gt;(CL$44-CM$44),(CL$44-Sheep!$R$355-Sheep!$N$254                                )&lt;=0),"WeanStd","")
&amp;                   IF(AND((CL$44-Sheep!$R$356-Sheep!$N$254                                )&gt;(CL$44-CM$44),(CL$44-Sheep!$R$356-Sheep!$N$254                                )&lt;=0),"WeanAlt1","")
&amp;                   IF(AND((CL$44-Sheep!$R$357-Sheep!$N$254                                )&gt;(CL$44-CM$44),(CL$44-Sheep!$R$357-Sheep!$N$254                                )&lt;=0),"WeanAlt2","")
&amp;IFERROR(IF(AND((CL$44-CL52                                                                                     )&gt;(CL$44-CM$44),(CL$44-CL52                                                                                     )&lt;=0),"Join-"    &amp;CL51,""),"")
&amp;IFERROR(IF(AND((CL$44-CL52-INDEX(Sheep!$V$362:$V$369,CL51,1))&gt;(CL$44-CM$44),(CL$44-CL52-INDEX(Sheep!$V$362:$V$369,CL51,1))&lt;=0),"Scan-"  &amp;CL51,""),"")
&amp;IFERROR(IF(AND((CL$44-CL52-150                                                                            )&gt;(CL$44-CM$44),(CL$44-CL52-150                                                                             )&lt;=0),"Birth-" &amp;CL51,""),"")
&amp;IFERROR(IF(AND((CL$44-CL52-150-Sheep!$R$355                                           )&gt;(CL$44-CM$44),(CL$44-CL52-150-Sheep!$R$355                                            )&lt;=0),"Wean-"&amp;CL51,""),"")
&amp;IFERROR(IF(AND((CL$44-CL52-150-Sheep!$R$356                                           )&gt;(CL$44-CM$44),(CL$44-CL52-150-Sheep!$R$356                                            )&lt;=0),"Alt1-"   &amp;CL51,""),"")
&amp;IFERROR(IF(AND((CL$44-CL52-150-Sheep!$R$357                                           )&gt;(CL$44-CM$44),(CL$44-CL52-150-Sheep!$R$357                                            )&lt;=0),"Alt2-"   &amp;CL51,""),"")</f>
        <v>Birth-1</v>
      </c>
      <c r="CM53" s="267" t="str">
        <f xml:space="preserve">                    IF(AND((CM$44                                  -Sheep!$N$254                               )&gt;(CM$44-CN$44),(CM$44                                  -Sheep!$N$254                                )&lt;=0),"Born","")
&amp;                   IF(AND((CM$44-Sheep!$R$355-Sheep!$N$254                                )&gt;(CM$44-CN$44),(CM$44-Sheep!$R$355-Sheep!$N$254                                )&lt;=0),"WeanStd","")
&amp;                   IF(AND((CM$44-Sheep!$R$356-Sheep!$N$254                                )&gt;(CM$44-CN$44),(CM$44-Sheep!$R$356-Sheep!$N$254                                )&lt;=0),"WeanAlt1","")
&amp;                   IF(AND((CM$44-Sheep!$R$357-Sheep!$N$254                                )&gt;(CM$44-CN$44),(CM$44-Sheep!$R$357-Sheep!$N$254                                )&lt;=0),"WeanAlt2","")
&amp;IFERROR(IF(AND((CM$44-CM52                                                                                     )&gt;(CM$44-CN$44),(CM$44-CM52                                                                                     )&lt;=0),"Join-"    &amp;CM51,""),"")
&amp;IFERROR(IF(AND((CM$44-CM52-INDEX(Sheep!$V$362:$V$369,CM51,1))&gt;(CM$44-CN$44),(CM$44-CM52-INDEX(Sheep!$V$362:$V$369,CM51,1))&lt;=0),"Scan-"  &amp;CM51,""),"")
&amp;IFERROR(IF(AND((CM$44-CM52-150                                                                            )&gt;(CM$44-CN$44),(CM$44-CM52-150                                                                             )&lt;=0),"Birth-" &amp;CM51,""),"")
&amp;IFERROR(IF(AND((CM$44-CM52-150-Sheep!$R$355                                           )&gt;(CM$44-CN$44),(CM$44-CM52-150-Sheep!$R$355                                            )&lt;=0),"Wean-"&amp;CM51,""),"")
&amp;IFERROR(IF(AND((CM$44-CM52-150-Sheep!$R$356                                           )&gt;(CM$44-CN$44),(CM$44-CM52-150-Sheep!$R$356                                            )&lt;=0),"Alt1-"   &amp;CM51,""),"")
&amp;IFERROR(IF(AND((CM$44-CM52-150-Sheep!$R$357                                           )&gt;(CM$44-CN$44),(CM$44-CM52-150-Sheep!$R$357                                            )&lt;=0),"Alt2-"   &amp;CM51,""),"")</f>
        <v/>
      </c>
      <c r="CN53" s="267" t="str">
        <f xml:space="preserve">                    IF(AND((CN$44                                  -Sheep!$N$254                               )&gt;(CN$44-CO$44),(CN$44                                  -Sheep!$N$254                                )&lt;=0),"Born","")
&amp;                   IF(AND((CN$44-Sheep!$R$355-Sheep!$N$254                                )&gt;(CN$44-CO$44),(CN$44-Sheep!$R$355-Sheep!$N$254                                )&lt;=0),"WeanStd","")
&amp;                   IF(AND((CN$44-Sheep!$R$356-Sheep!$N$254                                )&gt;(CN$44-CO$44),(CN$44-Sheep!$R$356-Sheep!$N$254                                )&lt;=0),"WeanAlt1","")
&amp;                   IF(AND((CN$44-Sheep!$R$357-Sheep!$N$254                                )&gt;(CN$44-CO$44),(CN$44-Sheep!$R$357-Sheep!$N$254                                )&lt;=0),"WeanAlt2","")
&amp;IFERROR(IF(AND((CN$44-CN52                                                                                     )&gt;(CN$44-CO$44),(CN$44-CN52                                                                                     )&lt;=0),"Join-"    &amp;CN51,""),"")
&amp;IFERROR(IF(AND((CN$44-CN52-INDEX(Sheep!$V$362:$V$369,CN51,1))&gt;(CN$44-CO$44),(CN$44-CN52-INDEX(Sheep!$V$362:$V$369,CN51,1))&lt;=0),"Scan-"  &amp;CN51,""),"")
&amp;IFERROR(IF(AND((CN$44-CN52-150                                                                            )&gt;(CN$44-CO$44),(CN$44-CN52-150                                                                             )&lt;=0),"Birth-" &amp;CN51,""),"")
&amp;IFERROR(IF(AND((CN$44-CN52-150-Sheep!$R$355                                           )&gt;(CN$44-CO$44),(CN$44-CN52-150-Sheep!$R$355                                            )&lt;=0),"Wean-"&amp;CN51,""),"")
&amp;IFERROR(IF(AND((CN$44-CN52-150-Sheep!$R$356                                           )&gt;(CN$44-CO$44),(CN$44-CN52-150-Sheep!$R$356                                            )&lt;=0),"Alt1-"   &amp;CN51,""),"")
&amp;IFERROR(IF(AND((CN$44-CN52-150-Sheep!$R$357                                           )&gt;(CN$44-CO$44),(CN$44-CN52-150-Sheep!$R$357                                            )&lt;=0),"Alt2-"   &amp;CN51,""),"")</f>
        <v/>
      </c>
      <c r="CO53" s="267" t="str">
        <f xml:space="preserve">                    IF(AND((CO$44                                  -Sheep!$N$254                               )&gt;(CO$44-CP$44),(CO$44                                  -Sheep!$N$254                                )&lt;=0),"Born","")
&amp;                   IF(AND((CO$44-Sheep!$R$355-Sheep!$N$254                                )&gt;(CO$44-CP$44),(CO$44-Sheep!$R$355-Sheep!$N$254                                )&lt;=0),"WeanStd","")
&amp;                   IF(AND((CO$44-Sheep!$R$356-Sheep!$N$254                                )&gt;(CO$44-CP$44),(CO$44-Sheep!$R$356-Sheep!$N$254                                )&lt;=0),"WeanAlt1","")
&amp;                   IF(AND((CO$44-Sheep!$R$357-Sheep!$N$254                                )&gt;(CO$44-CP$44),(CO$44-Sheep!$R$357-Sheep!$N$254                                )&lt;=0),"WeanAlt2","")
&amp;IFERROR(IF(AND((CO$44-CO52                                                                                     )&gt;(CO$44-CP$44),(CO$44-CO52                                                                                     )&lt;=0),"Join-"    &amp;CO51,""),"")
&amp;IFERROR(IF(AND((CO$44-CO52-INDEX(Sheep!$V$362:$V$369,CO51,1))&gt;(CO$44-CP$44),(CO$44-CO52-INDEX(Sheep!$V$362:$V$369,CO51,1))&lt;=0),"Scan-"  &amp;CO51,""),"")
&amp;IFERROR(IF(AND((CO$44-CO52-150                                                                            )&gt;(CO$44-CP$44),(CO$44-CO52-150                                                                             )&lt;=0),"Birth-" &amp;CO51,""),"")
&amp;IFERROR(IF(AND((CO$44-CO52-150-Sheep!$R$355                                           )&gt;(CO$44-CP$44),(CO$44-CO52-150-Sheep!$R$355                                            )&lt;=0),"Wean-"&amp;CO51,""),"")
&amp;IFERROR(IF(AND((CO$44-CO52-150-Sheep!$R$356                                           )&gt;(CO$44-CP$44),(CO$44-CO52-150-Sheep!$R$356                                            )&lt;=0),"Alt1-"   &amp;CO51,""),"")
&amp;IFERROR(IF(AND((CO$44-CO52-150-Sheep!$R$357                                           )&gt;(CO$44-CP$44),(CO$44-CO52-150-Sheep!$R$357                                            )&lt;=0),"Alt2-"   &amp;CO51,""),"")</f>
        <v/>
      </c>
      <c r="CP53" s="267" t="str">
        <f xml:space="preserve">                    IF(AND((CP$44                                  -Sheep!$N$254                               )&gt;(CP$44-CQ$44),(CP$44                                  -Sheep!$N$254                                )&lt;=0),"Born","")
&amp;                   IF(AND((CP$44-Sheep!$R$355-Sheep!$N$254                                )&gt;(CP$44-CQ$44),(CP$44-Sheep!$R$355-Sheep!$N$254                                )&lt;=0),"WeanStd","")
&amp;                   IF(AND((CP$44-Sheep!$R$356-Sheep!$N$254                                )&gt;(CP$44-CQ$44),(CP$44-Sheep!$R$356-Sheep!$N$254                                )&lt;=0),"WeanAlt1","")
&amp;                   IF(AND((CP$44-Sheep!$R$357-Sheep!$N$254                                )&gt;(CP$44-CQ$44),(CP$44-Sheep!$R$357-Sheep!$N$254                                )&lt;=0),"WeanAlt2","")
&amp;IFERROR(IF(AND((CP$44-CP52                                                                                     )&gt;(CP$44-CQ$44),(CP$44-CP52                                                                                     )&lt;=0),"Join-"    &amp;CP51,""),"")
&amp;IFERROR(IF(AND((CP$44-CP52-INDEX(Sheep!$V$362:$V$369,CP51,1))&gt;(CP$44-CQ$44),(CP$44-CP52-INDEX(Sheep!$V$362:$V$369,CP51,1))&lt;=0),"Scan-"  &amp;CP51,""),"")
&amp;IFERROR(IF(AND((CP$44-CP52-150                                                                            )&gt;(CP$44-CQ$44),(CP$44-CP52-150                                                                             )&lt;=0),"Birth-" &amp;CP51,""),"")
&amp;IFERROR(IF(AND((CP$44-CP52-150-Sheep!$R$355                                           )&gt;(CP$44-CQ$44),(CP$44-CP52-150-Sheep!$R$355                                            )&lt;=0),"Wean-"&amp;CP51,""),"")
&amp;IFERROR(IF(AND((CP$44-CP52-150-Sheep!$R$356                                           )&gt;(CP$44-CQ$44),(CP$44-CP52-150-Sheep!$R$356                                            )&lt;=0),"Alt1-"   &amp;CP51,""),"")
&amp;IFERROR(IF(AND((CP$44-CP52-150-Sheep!$R$357                                           )&gt;(CP$44-CQ$44),(CP$44-CP52-150-Sheep!$R$357                                            )&lt;=0),"Alt2-"   &amp;CP51,""),"")</f>
        <v/>
      </c>
      <c r="CQ53" s="267" t="str">
        <f xml:space="preserve">                    IF(AND((CQ$44                                  -Sheep!$N$254                               )&gt;(CQ$44-CR$44),(CQ$44                                  -Sheep!$N$254                                )&lt;=0),"Born","")
&amp;                   IF(AND((CQ$44-Sheep!$R$355-Sheep!$N$254                                )&gt;(CQ$44-CR$44),(CQ$44-Sheep!$R$355-Sheep!$N$254                                )&lt;=0),"WeanStd","")
&amp;                   IF(AND((CQ$44-Sheep!$R$356-Sheep!$N$254                                )&gt;(CQ$44-CR$44),(CQ$44-Sheep!$R$356-Sheep!$N$254                                )&lt;=0),"WeanAlt1","")
&amp;                   IF(AND((CQ$44-Sheep!$R$357-Sheep!$N$254                                )&gt;(CQ$44-CR$44),(CQ$44-Sheep!$R$357-Sheep!$N$254                                )&lt;=0),"WeanAlt2","")
&amp;IFERROR(IF(AND((CQ$44-CQ52                                                                                     )&gt;(CQ$44-CR$44),(CQ$44-CQ52                                                                                     )&lt;=0),"Join-"    &amp;CQ51,""),"")
&amp;IFERROR(IF(AND((CQ$44-CQ52-INDEX(Sheep!$V$362:$V$369,CQ51,1))&gt;(CQ$44-CR$44),(CQ$44-CQ52-INDEX(Sheep!$V$362:$V$369,CQ51,1))&lt;=0),"Scan-"  &amp;CQ51,""),"")
&amp;IFERROR(IF(AND((CQ$44-CQ52-150                                                                            )&gt;(CQ$44-CR$44),(CQ$44-CQ52-150                                                                             )&lt;=0),"Birth-" &amp;CQ51,""),"")
&amp;IFERROR(IF(AND((CQ$44-CQ52-150-Sheep!$R$355                                           )&gt;(CQ$44-CR$44),(CQ$44-CQ52-150-Sheep!$R$355                                            )&lt;=0),"Wean-"&amp;CQ51,""),"")
&amp;IFERROR(IF(AND((CQ$44-CQ52-150-Sheep!$R$356                                           )&gt;(CQ$44-CR$44),(CQ$44-CQ52-150-Sheep!$R$356                                            )&lt;=0),"Alt1-"   &amp;CQ51,""),"")
&amp;IFERROR(IF(AND((CQ$44-CQ52-150-Sheep!$R$357                                           )&gt;(CQ$44-CR$44),(CQ$44-CQ52-150-Sheep!$R$357                                            )&lt;=0),"Alt2-"   &amp;CQ51,""),"")</f>
        <v/>
      </c>
      <c r="CR53" s="267" t="str">
        <f xml:space="preserve">                    IF(AND((CR$44                                  -Sheep!$N$254                               )&gt;(CR$44-CS$44),(CR$44                                  -Sheep!$N$254                                )&lt;=0),"Born","")
&amp;                   IF(AND((CR$44-Sheep!$R$355-Sheep!$N$254                                )&gt;(CR$44-CS$44),(CR$44-Sheep!$R$355-Sheep!$N$254                                )&lt;=0),"WeanStd","")
&amp;                   IF(AND((CR$44-Sheep!$R$356-Sheep!$N$254                                )&gt;(CR$44-CS$44),(CR$44-Sheep!$R$356-Sheep!$N$254                                )&lt;=0),"WeanAlt1","")
&amp;                   IF(AND((CR$44-Sheep!$R$357-Sheep!$N$254                                )&gt;(CR$44-CS$44),(CR$44-Sheep!$R$357-Sheep!$N$254                                )&lt;=0),"WeanAlt2","")
&amp;IFERROR(IF(AND((CR$44-CR52                                                                                     )&gt;(CR$44-CS$44),(CR$44-CR52                                                                                     )&lt;=0),"Join-"    &amp;CR51,""),"")
&amp;IFERROR(IF(AND((CR$44-CR52-INDEX(Sheep!$V$362:$V$369,CR51,1))&gt;(CR$44-CS$44),(CR$44-CR52-INDEX(Sheep!$V$362:$V$369,CR51,1))&lt;=0),"Scan-"  &amp;CR51,""),"")
&amp;IFERROR(IF(AND((CR$44-CR52-150                                                                            )&gt;(CR$44-CS$44),(CR$44-CR52-150                                                                             )&lt;=0),"Birth-" &amp;CR51,""),"")
&amp;IFERROR(IF(AND((CR$44-CR52-150-Sheep!$R$355                                           )&gt;(CR$44-CS$44),(CR$44-CR52-150-Sheep!$R$355                                            )&lt;=0),"Wean-"&amp;CR51,""),"")
&amp;IFERROR(IF(AND((CR$44-CR52-150-Sheep!$R$356                                           )&gt;(CR$44-CS$44),(CR$44-CR52-150-Sheep!$R$356                                            )&lt;=0),"Alt1-"   &amp;CR51,""),"")
&amp;IFERROR(IF(AND((CR$44-CR52-150-Sheep!$R$357                                           )&gt;(CR$44-CS$44),(CR$44-CR52-150-Sheep!$R$357                                            )&lt;=0),"Alt2-"   &amp;CR51,""),"")</f>
        <v/>
      </c>
      <c r="CS53" s="267" t="str">
        <f xml:space="preserve">                    IF(AND((CS$44                                  -Sheep!$N$254                               )&gt;(CS$44-CT$44),(CS$44                                  -Sheep!$N$254                                )&lt;=0),"Born","")
&amp;                   IF(AND((CS$44-Sheep!$R$355-Sheep!$N$254                                )&gt;(CS$44-CT$44),(CS$44-Sheep!$R$355-Sheep!$N$254                                )&lt;=0),"WeanStd","")
&amp;                   IF(AND((CS$44-Sheep!$R$356-Sheep!$N$254                                )&gt;(CS$44-CT$44),(CS$44-Sheep!$R$356-Sheep!$N$254                                )&lt;=0),"WeanAlt1","")
&amp;                   IF(AND((CS$44-Sheep!$R$357-Sheep!$N$254                                )&gt;(CS$44-CT$44),(CS$44-Sheep!$R$357-Sheep!$N$254                                )&lt;=0),"WeanAlt2","")
&amp;IFERROR(IF(AND((CS$44-CS52                                                                                     )&gt;(CS$44-CT$44),(CS$44-CS52                                                                                     )&lt;=0),"Join-"    &amp;CS51,""),"")
&amp;IFERROR(IF(AND((CS$44-CS52-INDEX(Sheep!$V$362:$V$369,CS51,1))&gt;(CS$44-CT$44),(CS$44-CS52-INDEX(Sheep!$V$362:$V$369,CS51,1))&lt;=0),"Scan-"  &amp;CS51,""),"")
&amp;IFERROR(IF(AND((CS$44-CS52-150                                                                            )&gt;(CS$44-CT$44),(CS$44-CS52-150                                                                             )&lt;=0),"Birth-" &amp;CS51,""),"")
&amp;IFERROR(IF(AND((CS$44-CS52-150-Sheep!$R$355                                           )&gt;(CS$44-CT$44),(CS$44-CS52-150-Sheep!$R$355                                            )&lt;=0),"Wean-"&amp;CS51,""),"")
&amp;IFERROR(IF(AND((CS$44-CS52-150-Sheep!$R$356                                           )&gt;(CS$44-CT$44),(CS$44-CS52-150-Sheep!$R$356                                            )&lt;=0),"Alt1-"   &amp;CS51,""),"")
&amp;IFERROR(IF(AND((CS$44-CS52-150-Sheep!$R$357                                           )&gt;(CS$44-CT$44),(CS$44-CS52-150-Sheep!$R$357                                            )&lt;=0),"Alt2-"   &amp;CS51,""),"")</f>
        <v/>
      </c>
      <c r="CT53" s="267" t="str">
        <f xml:space="preserve">                    IF(AND((CT$44                                  -Sheep!$N$254                               )&gt;(CT$44-CU$44),(CT$44                                  -Sheep!$N$254                                )&lt;=0),"Born","")
&amp;                   IF(AND((CT$44-Sheep!$R$355-Sheep!$N$254                                )&gt;(CT$44-CU$44),(CT$44-Sheep!$R$355-Sheep!$N$254                                )&lt;=0),"WeanStd","")
&amp;                   IF(AND((CT$44-Sheep!$R$356-Sheep!$N$254                                )&gt;(CT$44-CU$44),(CT$44-Sheep!$R$356-Sheep!$N$254                                )&lt;=0),"WeanAlt1","")
&amp;                   IF(AND((CT$44-Sheep!$R$357-Sheep!$N$254                                )&gt;(CT$44-CU$44),(CT$44-Sheep!$R$357-Sheep!$N$254                                )&lt;=0),"WeanAlt2","")
&amp;IFERROR(IF(AND((CT$44-CT52                                                                                     )&gt;(CT$44-CU$44),(CT$44-CT52                                                                                     )&lt;=0),"Join-"    &amp;CT51,""),"")
&amp;IFERROR(IF(AND((CT$44-CT52-INDEX(Sheep!$V$362:$V$369,CT51,1))&gt;(CT$44-CU$44),(CT$44-CT52-INDEX(Sheep!$V$362:$V$369,CT51,1))&lt;=0),"Scan-"  &amp;CT51,""),"")
&amp;IFERROR(IF(AND((CT$44-CT52-150                                                                            )&gt;(CT$44-CU$44),(CT$44-CT52-150                                                                             )&lt;=0),"Birth-" &amp;CT51,""),"")
&amp;IFERROR(IF(AND((CT$44-CT52-150-Sheep!$R$355                                           )&gt;(CT$44-CU$44),(CT$44-CT52-150-Sheep!$R$355                                            )&lt;=0),"Wean-"&amp;CT51,""),"")
&amp;IFERROR(IF(AND((CT$44-CT52-150-Sheep!$R$356                                           )&gt;(CT$44-CU$44),(CT$44-CT52-150-Sheep!$R$356                                            )&lt;=0),"Alt1-"   &amp;CT51,""),"")
&amp;IFERROR(IF(AND((CT$44-CT52-150-Sheep!$R$357                                           )&gt;(CT$44-CU$44),(CT$44-CT52-150-Sheep!$R$357                                            )&lt;=0),"Alt2-"   &amp;CT51,""),"")</f>
        <v/>
      </c>
      <c r="CU53" s="267" t="str">
        <f xml:space="preserve">                    IF(AND((CU$44                                  -Sheep!$N$254                               )&gt;(CU$44-CV$44),(CU$44                                  -Sheep!$N$254                                )&lt;=0),"Born","")
&amp;                   IF(AND((CU$44-Sheep!$R$355-Sheep!$N$254                                )&gt;(CU$44-CV$44),(CU$44-Sheep!$R$355-Sheep!$N$254                                )&lt;=0),"WeanStd","")
&amp;                   IF(AND((CU$44-Sheep!$R$356-Sheep!$N$254                                )&gt;(CU$44-CV$44),(CU$44-Sheep!$R$356-Sheep!$N$254                                )&lt;=0),"WeanAlt1","")
&amp;                   IF(AND((CU$44-Sheep!$R$357-Sheep!$N$254                                )&gt;(CU$44-CV$44),(CU$44-Sheep!$R$357-Sheep!$N$254                                )&lt;=0),"WeanAlt2","")
&amp;IFERROR(IF(AND((CU$44-CU52                                                                                     )&gt;(CU$44-CV$44),(CU$44-CU52                                                                                     )&lt;=0),"Join-"    &amp;CU51,""),"")
&amp;IFERROR(IF(AND((CU$44-CU52-INDEX(Sheep!$V$362:$V$369,CU51,1))&gt;(CU$44-CV$44),(CU$44-CU52-INDEX(Sheep!$V$362:$V$369,CU51,1))&lt;=0),"Scan-"  &amp;CU51,""),"")
&amp;IFERROR(IF(AND((CU$44-CU52-150                                                                            )&gt;(CU$44-CV$44),(CU$44-CU52-150                                                                             )&lt;=0),"Birth-" &amp;CU51,""),"")
&amp;IFERROR(IF(AND((CU$44-CU52-150-Sheep!$R$355                                           )&gt;(CU$44-CV$44),(CU$44-CU52-150-Sheep!$R$355                                            )&lt;=0),"Wean-"&amp;CU51,""),"")
&amp;IFERROR(IF(AND((CU$44-CU52-150-Sheep!$R$356                                           )&gt;(CU$44-CV$44),(CU$44-CU52-150-Sheep!$R$356                                            )&lt;=0),"Alt1-"   &amp;CU51,""),"")
&amp;IFERROR(IF(AND((CU$44-CU52-150-Sheep!$R$357                                           )&gt;(CU$44-CV$44),(CU$44-CU52-150-Sheep!$R$357                                            )&lt;=0),"Alt2-"   &amp;CU51,""),"")</f>
        <v/>
      </c>
      <c r="CV53" s="267" t="str">
        <f xml:space="preserve">                    IF(AND((CV$44                                  -Sheep!$N$254                               )&gt;(CV$44-CW$44),(CV$44                                  -Sheep!$N$254                                )&lt;=0),"Born","")
&amp;                   IF(AND((CV$44-Sheep!$R$355-Sheep!$N$254                                )&gt;(CV$44-CW$44),(CV$44-Sheep!$R$355-Sheep!$N$254                                )&lt;=0),"WeanStd","")
&amp;                   IF(AND((CV$44-Sheep!$R$356-Sheep!$N$254                                )&gt;(CV$44-CW$44),(CV$44-Sheep!$R$356-Sheep!$N$254                                )&lt;=0),"WeanAlt1","")
&amp;                   IF(AND((CV$44-Sheep!$R$357-Sheep!$N$254                                )&gt;(CV$44-CW$44),(CV$44-Sheep!$R$357-Sheep!$N$254                                )&lt;=0),"WeanAlt2","")
&amp;IFERROR(IF(AND((CV$44-CV52                                                                                     )&gt;(CV$44-CW$44),(CV$44-CV52                                                                                     )&lt;=0),"Join-"    &amp;CV51,""),"")
&amp;IFERROR(IF(AND((CV$44-CV52-INDEX(Sheep!$V$362:$V$369,CV51,1))&gt;(CV$44-CW$44),(CV$44-CV52-INDEX(Sheep!$V$362:$V$369,CV51,1))&lt;=0),"Scan-"  &amp;CV51,""),"")
&amp;IFERROR(IF(AND((CV$44-CV52-150                                                                            )&gt;(CV$44-CW$44),(CV$44-CV52-150                                                                             )&lt;=0),"Birth-" &amp;CV51,""),"")
&amp;IFERROR(IF(AND((CV$44-CV52-150-Sheep!$R$355                                           )&gt;(CV$44-CW$44),(CV$44-CV52-150-Sheep!$R$355                                            )&lt;=0),"Wean-"&amp;CV51,""),"")
&amp;IFERROR(IF(AND((CV$44-CV52-150-Sheep!$R$356                                           )&gt;(CV$44-CW$44),(CV$44-CV52-150-Sheep!$R$356                                            )&lt;=0),"Alt1-"   &amp;CV51,""),"")
&amp;IFERROR(IF(AND((CV$44-CV52-150-Sheep!$R$357                                           )&gt;(CV$44-CW$44),(CV$44-CV52-150-Sheep!$R$357                                            )&lt;=0),"Alt2-"   &amp;CV51,""),"")</f>
        <v/>
      </c>
      <c r="CW53" s="267" t="str">
        <f xml:space="preserve">                    IF(AND((CW$44                                  -Sheep!$N$254                               )&gt;(CW$44-CX$44),(CW$44                                  -Sheep!$N$254                                )&lt;=0),"Born","")
&amp;                   IF(AND((CW$44-Sheep!$R$355-Sheep!$N$254                                )&gt;(CW$44-CX$44),(CW$44-Sheep!$R$355-Sheep!$N$254                                )&lt;=0),"WeanStd","")
&amp;                   IF(AND((CW$44-Sheep!$R$356-Sheep!$N$254                                )&gt;(CW$44-CX$44),(CW$44-Sheep!$R$356-Sheep!$N$254                                )&lt;=0),"WeanAlt1","")
&amp;                   IF(AND((CW$44-Sheep!$R$357-Sheep!$N$254                                )&gt;(CW$44-CX$44),(CW$44-Sheep!$R$357-Sheep!$N$254                                )&lt;=0),"WeanAlt2","")
&amp;IFERROR(IF(AND((CW$44-CW52                                                                                     )&gt;(CW$44-CX$44),(CW$44-CW52                                                                                     )&lt;=0),"Join-"    &amp;CW51,""),"")
&amp;IFERROR(IF(AND((CW$44-CW52-INDEX(Sheep!$V$362:$V$369,CW51,1))&gt;(CW$44-CX$44),(CW$44-CW52-INDEX(Sheep!$V$362:$V$369,CW51,1))&lt;=0),"Scan-"  &amp;CW51,""),"")
&amp;IFERROR(IF(AND((CW$44-CW52-150                                                                            )&gt;(CW$44-CX$44),(CW$44-CW52-150                                                                             )&lt;=0),"Birth-" &amp;CW51,""),"")
&amp;IFERROR(IF(AND((CW$44-CW52-150-Sheep!$R$355                                           )&gt;(CW$44-CX$44),(CW$44-CW52-150-Sheep!$R$355                                            )&lt;=0),"Wean-"&amp;CW51,""),"")
&amp;IFERROR(IF(AND((CW$44-CW52-150-Sheep!$R$356                                           )&gt;(CW$44-CX$44),(CW$44-CW52-150-Sheep!$R$356                                            )&lt;=0),"Alt1-"   &amp;CW51,""),"")
&amp;IFERROR(IF(AND((CW$44-CW52-150-Sheep!$R$357                                           )&gt;(CW$44-CX$44),(CW$44-CW52-150-Sheep!$R$357                                            )&lt;=0),"Alt2-"   &amp;CW51,""),"")</f>
        <v/>
      </c>
      <c r="CX53" s="267" t="str">
        <f xml:space="preserve">                    IF(AND((CX$44                                  -Sheep!$N$254                               )&gt;(CX$44-CY$44),(CX$44                                  -Sheep!$N$254                                )&lt;=0),"Born","")
&amp;                   IF(AND((CX$44-Sheep!$R$355-Sheep!$N$254                                )&gt;(CX$44-CY$44),(CX$44-Sheep!$R$355-Sheep!$N$254                                )&lt;=0),"WeanStd","")
&amp;                   IF(AND((CX$44-Sheep!$R$356-Sheep!$N$254                                )&gt;(CX$44-CY$44),(CX$44-Sheep!$R$356-Sheep!$N$254                                )&lt;=0),"WeanAlt1","")
&amp;                   IF(AND((CX$44-Sheep!$R$357-Sheep!$N$254                                )&gt;(CX$44-CY$44),(CX$44-Sheep!$R$357-Sheep!$N$254                                )&lt;=0),"WeanAlt2","")
&amp;IFERROR(IF(AND((CX$44-CX52                                                                                     )&gt;(CX$44-CY$44),(CX$44-CX52                                                                                     )&lt;=0),"Join-"    &amp;CX51,""),"")
&amp;IFERROR(IF(AND((CX$44-CX52-INDEX(Sheep!$V$362:$V$369,CX51,1))&gt;(CX$44-CY$44),(CX$44-CX52-INDEX(Sheep!$V$362:$V$369,CX51,1))&lt;=0),"Scan-"  &amp;CX51,""),"")
&amp;IFERROR(IF(AND((CX$44-CX52-150                                                                            )&gt;(CX$44-CY$44),(CX$44-CX52-150                                                                             )&lt;=0),"Birth-" &amp;CX51,""),"")
&amp;IFERROR(IF(AND((CX$44-CX52-150-Sheep!$R$355                                           )&gt;(CX$44-CY$44),(CX$44-CX52-150-Sheep!$R$355                                            )&lt;=0),"Wean-"&amp;CX51,""),"")
&amp;IFERROR(IF(AND((CX$44-CX52-150-Sheep!$R$356                                           )&gt;(CX$44-CY$44),(CX$44-CX52-150-Sheep!$R$356                                            )&lt;=0),"Alt1-"   &amp;CX51,""),"")
&amp;IFERROR(IF(AND((CX$44-CX52-150-Sheep!$R$357                                           )&gt;(CX$44-CY$44),(CX$44-CX52-150-Sheep!$R$357                                            )&lt;=0),"Alt2-"   &amp;CX51,""),"")</f>
        <v/>
      </c>
      <c r="CY53" s="267" t="str">
        <f xml:space="preserve">                    IF(AND((CY$44                                  -Sheep!$N$254                               )&gt;(CY$44-CZ$44),(CY$44                                  -Sheep!$N$254                                )&lt;=0),"Born","")
&amp;                   IF(AND((CY$44-Sheep!$R$355-Sheep!$N$254                                )&gt;(CY$44-CZ$44),(CY$44-Sheep!$R$355-Sheep!$N$254                                )&lt;=0),"WeanStd","")
&amp;                   IF(AND((CY$44-Sheep!$R$356-Sheep!$N$254                                )&gt;(CY$44-CZ$44),(CY$44-Sheep!$R$356-Sheep!$N$254                                )&lt;=0),"WeanAlt1","")
&amp;                   IF(AND((CY$44-Sheep!$R$357-Sheep!$N$254                                )&gt;(CY$44-CZ$44),(CY$44-Sheep!$R$357-Sheep!$N$254                                )&lt;=0),"WeanAlt2","")
&amp;IFERROR(IF(AND((CY$44-CY52                                                                                     )&gt;(CY$44-CZ$44),(CY$44-CY52                                                                                     )&lt;=0),"Join-"    &amp;CY51,""),"")
&amp;IFERROR(IF(AND((CY$44-CY52-INDEX(Sheep!$V$362:$V$369,CY51,1))&gt;(CY$44-CZ$44),(CY$44-CY52-INDEX(Sheep!$V$362:$V$369,CY51,1))&lt;=0),"Scan-"  &amp;CY51,""),"")
&amp;IFERROR(IF(AND((CY$44-CY52-150                                                                            )&gt;(CY$44-CZ$44),(CY$44-CY52-150                                                                             )&lt;=0),"Birth-" &amp;CY51,""),"")
&amp;IFERROR(IF(AND((CY$44-CY52-150-Sheep!$R$355                                           )&gt;(CY$44-CZ$44),(CY$44-CY52-150-Sheep!$R$355                                            )&lt;=0),"Wean-"&amp;CY51,""),"")
&amp;IFERROR(IF(AND((CY$44-CY52-150-Sheep!$R$356                                           )&gt;(CY$44-CZ$44),(CY$44-CY52-150-Sheep!$R$356                                            )&lt;=0),"Alt1-"   &amp;CY51,""),"")
&amp;IFERROR(IF(AND((CY$44-CY52-150-Sheep!$R$357                                           )&gt;(CY$44-CZ$44),(CY$44-CY52-150-Sheep!$R$357                                            )&lt;=0),"Alt2-"   &amp;CY51,""),"")</f>
        <v>Wean-1</v>
      </c>
      <c r="CZ53" s="267" t="str">
        <f xml:space="preserve">                    IF(AND((CZ$44                                  -Sheep!$N$254                               )&gt;(CZ$44-DA$44),(CZ$44                                  -Sheep!$N$254                                )&lt;=0),"Born","")
&amp;                   IF(AND((CZ$44-Sheep!$R$355-Sheep!$N$254                                )&gt;(CZ$44-DA$44),(CZ$44-Sheep!$R$355-Sheep!$N$254                                )&lt;=0),"WeanStd","")
&amp;                   IF(AND((CZ$44-Sheep!$R$356-Sheep!$N$254                                )&gt;(CZ$44-DA$44),(CZ$44-Sheep!$R$356-Sheep!$N$254                                )&lt;=0),"WeanAlt1","")
&amp;                   IF(AND((CZ$44-Sheep!$R$357-Sheep!$N$254                                )&gt;(CZ$44-DA$44),(CZ$44-Sheep!$R$357-Sheep!$N$254                                )&lt;=0),"WeanAlt2","")
&amp;IFERROR(IF(AND((CZ$44-CZ52                                                                                     )&gt;(CZ$44-DA$44),(CZ$44-CZ52                                                                                     )&lt;=0),"Join-"    &amp;CZ51,""),"")
&amp;IFERROR(IF(AND((CZ$44-CZ52-INDEX(Sheep!$V$362:$V$369,CZ51,1))&gt;(CZ$44-DA$44),(CZ$44-CZ52-INDEX(Sheep!$V$362:$V$369,CZ51,1))&lt;=0),"Scan-"  &amp;CZ51,""),"")
&amp;IFERROR(IF(AND((CZ$44-CZ52-150                                                                            )&gt;(CZ$44-DA$44),(CZ$44-CZ52-150                                                                             )&lt;=0),"Birth-" &amp;CZ51,""),"")
&amp;IFERROR(IF(AND((CZ$44-CZ52-150-Sheep!$R$355                                           )&gt;(CZ$44-DA$44),(CZ$44-CZ52-150-Sheep!$R$355                                            )&lt;=0),"Wean-"&amp;CZ51,""),"")
&amp;IFERROR(IF(AND((CZ$44-CZ52-150-Sheep!$R$356                                           )&gt;(CZ$44-DA$44),(CZ$44-CZ52-150-Sheep!$R$356                                            )&lt;=0),"Alt1-"   &amp;CZ51,""),"")
&amp;IFERROR(IF(AND((CZ$44-CZ52-150-Sheep!$R$357                                           )&gt;(CZ$44-DA$44),(CZ$44-CZ52-150-Sheep!$R$357                                            )&lt;=0),"Alt2-"   &amp;CZ51,""),"")</f>
        <v/>
      </c>
      <c r="DA53" s="267" t="str">
        <f xml:space="preserve">                    IF(AND((DA$44                                  -Sheep!$N$254                               )&gt;(DA$44-DB$44),(DA$44                                  -Sheep!$N$254                                )&lt;=0),"Born","")
&amp;                   IF(AND((DA$44-Sheep!$R$355-Sheep!$N$254                                )&gt;(DA$44-DB$44),(DA$44-Sheep!$R$355-Sheep!$N$254                                )&lt;=0),"WeanStd","")
&amp;                   IF(AND((DA$44-Sheep!$R$356-Sheep!$N$254                                )&gt;(DA$44-DB$44),(DA$44-Sheep!$R$356-Sheep!$N$254                                )&lt;=0),"WeanAlt1","")
&amp;                   IF(AND((DA$44-Sheep!$R$357-Sheep!$N$254                                )&gt;(DA$44-DB$44),(DA$44-Sheep!$R$357-Sheep!$N$254                                )&lt;=0),"WeanAlt2","")
&amp;IFERROR(IF(AND((DA$44-DA52                                                                                     )&gt;(DA$44-DB$44),(DA$44-DA52                                                                                     )&lt;=0),"Join-"    &amp;DA51,""),"")
&amp;IFERROR(IF(AND((DA$44-DA52-INDEX(Sheep!$V$362:$V$369,DA51,1))&gt;(DA$44-DB$44),(DA$44-DA52-INDEX(Sheep!$V$362:$V$369,DA51,1))&lt;=0),"Scan-"  &amp;DA51,""),"")
&amp;IFERROR(IF(AND((DA$44-DA52-150                                                                            )&gt;(DA$44-DB$44),(DA$44-DA52-150                                                                             )&lt;=0),"Birth-" &amp;DA51,""),"")
&amp;IFERROR(IF(AND((DA$44-DA52-150-Sheep!$R$355                                           )&gt;(DA$44-DB$44),(DA$44-DA52-150-Sheep!$R$355                                            )&lt;=0),"Wean-"&amp;DA51,""),"")
&amp;IFERROR(IF(AND((DA$44-DA52-150-Sheep!$R$356                                           )&gt;(DA$44-DB$44),(DA$44-DA52-150-Sheep!$R$356                                            )&lt;=0),"Alt1-"   &amp;DA51,""),"")
&amp;IFERROR(IF(AND((DA$44-DA52-150-Sheep!$R$357                                           )&gt;(DA$44-DB$44),(DA$44-DA52-150-Sheep!$R$357                                            )&lt;=0),"Alt2-"   &amp;DA51,""),"")</f>
        <v/>
      </c>
      <c r="DB53" s="267" t="str">
        <f xml:space="preserve">                    IF(AND((DB$44                                  -Sheep!$N$254                               )&gt;(DB$44-DC$44),(DB$44                                  -Sheep!$N$254                                )&lt;=0),"Born","")
&amp;                   IF(AND((DB$44-Sheep!$R$355-Sheep!$N$254                                )&gt;(DB$44-DC$44),(DB$44-Sheep!$R$355-Sheep!$N$254                                )&lt;=0),"WeanStd","")
&amp;                   IF(AND((DB$44-Sheep!$R$356-Sheep!$N$254                                )&gt;(DB$44-DC$44),(DB$44-Sheep!$R$356-Sheep!$N$254                                )&lt;=0),"WeanAlt1","")
&amp;                   IF(AND((DB$44-Sheep!$R$357-Sheep!$N$254                                )&gt;(DB$44-DC$44),(DB$44-Sheep!$R$357-Sheep!$N$254                                )&lt;=0),"WeanAlt2","")
&amp;IFERROR(IF(AND((DB$44-DB52                                                                                     )&gt;(DB$44-DC$44),(DB$44-DB52                                                                                     )&lt;=0),"Join-"    &amp;DB51,""),"")
&amp;IFERROR(IF(AND((DB$44-DB52-INDEX(Sheep!$V$362:$V$369,DB51,1))&gt;(DB$44-DC$44),(DB$44-DB52-INDEX(Sheep!$V$362:$V$369,DB51,1))&lt;=0),"Scan-"  &amp;DB51,""),"")
&amp;IFERROR(IF(AND((DB$44-DB52-150                                                                            )&gt;(DB$44-DC$44),(DB$44-DB52-150                                                                             )&lt;=0),"Birth-" &amp;DB51,""),"")
&amp;IFERROR(IF(AND((DB$44-DB52-150-Sheep!$R$355                                           )&gt;(DB$44-DC$44),(DB$44-DB52-150-Sheep!$R$355                                            )&lt;=0),"Wean-"&amp;DB51,""),"")
&amp;IFERROR(IF(AND((DB$44-DB52-150-Sheep!$R$356                                           )&gt;(DB$44-DC$44),(DB$44-DB52-150-Sheep!$R$356                                            )&lt;=0),"Alt1-"   &amp;DB51,""),"")
&amp;IFERROR(IF(AND((DB$44-DB52-150-Sheep!$R$357                                           )&gt;(DB$44-DC$44),(DB$44-DB52-150-Sheep!$R$357                                            )&lt;=0),"Alt2-"   &amp;DB51,""),"")</f>
        <v/>
      </c>
      <c r="DC53" s="267" t="str">
        <f xml:space="preserve">                    IF(AND((DC$44                                  -Sheep!$N$254                               )&gt;(DC$44-DD$44),(DC$44                                  -Sheep!$N$254                                )&lt;=0),"Born","")
&amp;                   IF(AND((DC$44-Sheep!$R$355-Sheep!$N$254                                )&gt;(DC$44-DD$44),(DC$44-Sheep!$R$355-Sheep!$N$254                                )&lt;=0),"WeanStd","")
&amp;                   IF(AND((DC$44-Sheep!$R$356-Sheep!$N$254                                )&gt;(DC$44-DD$44),(DC$44-Sheep!$R$356-Sheep!$N$254                                )&lt;=0),"WeanAlt1","")
&amp;                   IF(AND((DC$44-Sheep!$R$357-Sheep!$N$254                                )&gt;(DC$44-DD$44),(DC$44-Sheep!$R$357-Sheep!$N$254                                )&lt;=0),"WeanAlt2","")
&amp;IFERROR(IF(AND((DC$44-DC52                                                                                     )&gt;(DC$44-DD$44),(DC$44-DC52                                                                                     )&lt;=0),"Join-"    &amp;DC51,""),"")
&amp;IFERROR(IF(AND((DC$44-DC52-INDEX(Sheep!$V$362:$V$369,DC51,1))&gt;(DC$44-DD$44),(DC$44-DC52-INDEX(Sheep!$V$362:$V$369,DC51,1))&lt;=0),"Scan-"  &amp;DC51,""),"")
&amp;IFERROR(IF(AND((DC$44-DC52-150                                                                            )&gt;(DC$44-DD$44),(DC$44-DC52-150                                                                             )&lt;=0),"Birth-" &amp;DC51,""),"")
&amp;IFERROR(IF(AND((DC$44-DC52-150-Sheep!$R$355                                           )&gt;(DC$44-DD$44),(DC$44-DC52-150-Sheep!$R$355                                            )&lt;=0),"Wean-"&amp;DC51,""),"")
&amp;IFERROR(IF(AND((DC$44-DC52-150-Sheep!$R$356                                           )&gt;(DC$44-DD$44),(DC$44-DC52-150-Sheep!$R$356                                            )&lt;=0),"Alt1-"   &amp;DC51,""),"")
&amp;IFERROR(IF(AND((DC$44-DC52-150-Sheep!$R$357                                           )&gt;(DC$44-DD$44),(DC$44-DC52-150-Sheep!$R$357                                            )&lt;=0),"Alt2-"   &amp;DC51,""),"")</f>
        <v>Alt1-1</v>
      </c>
      <c r="DD53" s="267" t="str">
        <f xml:space="preserve">                    IF(AND((DD$44                                  -Sheep!$N$254                               )&gt;(DD$44-DE$44),(DD$44                                  -Sheep!$N$254                                )&lt;=0),"Born","")
&amp;                   IF(AND((DD$44-Sheep!$R$355-Sheep!$N$254                                )&gt;(DD$44-DE$44),(DD$44-Sheep!$R$355-Sheep!$N$254                                )&lt;=0),"WeanStd","")
&amp;                   IF(AND((DD$44-Sheep!$R$356-Sheep!$N$254                                )&gt;(DD$44-DE$44),(DD$44-Sheep!$R$356-Sheep!$N$254                                )&lt;=0),"WeanAlt1","")
&amp;                   IF(AND((DD$44-Sheep!$R$357-Sheep!$N$254                                )&gt;(DD$44-DE$44),(DD$44-Sheep!$R$357-Sheep!$N$254                                )&lt;=0),"WeanAlt2","")
&amp;IFERROR(IF(AND((DD$44-DD52                                                                                     )&gt;(DD$44-DE$44),(DD$44-DD52                                                                                     )&lt;=0),"Join-"    &amp;DD51,""),"")
&amp;IFERROR(IF(AND((DD$44-DD52-INDEX(Sheep!$V$362:$V$369,DD51,1))&gt;(DD$44-DE$44),(DD$44-DD52-INDEX(Sheep!$V$362:$V$369,DD51,1))&lt;=0),"Scan-"  &amp;DD51,""),"")
&amp;IFERROR(IF(AND((DD$44-DD52-150                                                                            )&gt;(DD$44-DE$44),(DD$44-DD52-150                                                                             )&lt;=0),"Birth-" &amp;DD51,""),"")
&amp;IFERROR(IF(AND((DD$44-DD52-150-Sheep!$R$355                                           )&gt;(DD$44-DE$44),(DD$44-DD52-150-Sheep!$R$355                                            )&lt;=0),"Wean-"&amp;DD51,""),"")
&amp;IFERROR(IF(AND((DD$44-DD52-150-Sheep!$R$356                                           )&gt;(DD$44-DE$44),(DD$44-DD52-150-Sheep!$R$356                                            )&lt;=0),"Alt1-"   &amp;DD51,""),"")
&amp;IFERROR(IF(AND((DD$44-DD52-150-Sheep!$R$357                                           )&gt;(DD$44-DE$44),(DD$44-DD52-150-Sheep!$R$357                                            )&lt;=0),"Alt2-"   &amp;DD51,""),"")</f>
        <v/>
      </c>
      <c r="DE53" s="267" t="str">
        <f xml:space="preserve">                    IF(AND((DE$44                                  -Sheep!$N$254                               )&gt;(DE$44-DF$44),(DE$44                                  -Sheep!$N$254                                )&lt;=0),"Born","")
&amp;                   IF(AND((DE$44-Sheep!$R$355-Sheep!$N$254                                )&gt;(DE$44-DF$44),(DE$44-Sheep!$R$355-Sheep!$N$254                                )&lt;=0),"WeanStd","")
&amp;                   IF(AND((DE$44-Sheep!$R$356-Sheep!$N$254                                )&gt;(DE$44-DF$44),(DE$44-Sheep!$R$356-Sheep!$N$254                                )&lt;=0),"WeanAlt1","")
&amp;                   IF(AND((DE$44-Sheep!$R$357-Sheep!$N$254                                )&gt;(DE$44-DF$44),(DE$44-Sheep!$R$357-Sheep!$N$254                                )&lt;=0),"WeanAlt2","")
&amp;IFERROR(IF(AND((DE$44-DE52                                                                                     )&gt;(DE$44-DF$44),(DE$44-DE52                                                                                     )&lt;=0),"Join-"    &amp;DE51,""),"")
&amp;IFERROR(IF(AND((DE$44-DE52-INDEX(Sheep!$V$362:$V$369,DE51,1))&gt;(DE$44-DF$44),(DE$44-DE52-INDEX(Sheep!$V$362:$V$369,DE51,1))&lt;=0),"Scan-"  &amp;DE51,""),"")
&amp;IFERROR(IF(AND((DE$44-DE52-150                                                                            )&gt;(DE$44-DF$44),(DE$44-DE52-150                                                                             )&lt;=0),"Birth-" &amp;DE51,""),"")
&amp;IFERROR(IF(AND((DE$44-DE52-150-Sheep!$R$355                                           )&gt;(DE$44-DF$44),(DE$44-DE52-150-Sheep!$R$355                                            )&lt;=0),"Wean-"&amp;DE51,""),"")
&amp;IFERROR(IF(AND((DE$44-DE52-150-Sheep!$R$356                                           )&gt;(DE$44-DF$44),(DE$44-DE52-150-Sheep!$R$356                                            )&lt;=0),"Alt1-"   &amp;DE51,""),"")
&amp;IFERROR(IF(AND((DE$44-DE52-150-Sheep!$R$357                                           )&gt;(DE$44-DF$44),(DE$44-DE52-150-Sheep!$R$357                                            )&lt;=0),"Alt2-"   &amp;DE51,""),"")</f>
        <v/>
      </c>
      <c r="DF53" s="267" t="str">
        <f xml:space="preserve">                    IF(AND((DF$44                                  -Sheep!$N$254                               )&gt;(DF$44-DG$44),(DF$44                                  -Sheep!$N$254                                )&lt;=0),"Born","")
&amp;                   IF(AND((DF$44-Sheep!$R$355-Sheep!$N$254                                )&gt;(DF$44-DG$44),(DF$44-Sheep!$R$355-Sheep!$N$254                                )&lt;=0),"WeanStd","")
&amp;                   IF(AND((DF$44-Sheep!$R$356-Sheep!$N$254                                )&gt;(DF$44-DG$44),(DF$44-Sheep!$R$356-Sheep!$N$254                                )&lt;=0),"WeanAlt1","")
&amp;                   IF(AND((DF$44-Sheep!$R$357-Sheep!$N$254                                )&gt;(DF$44-DG$44),(DF$44-Sheep!$R$357-Sheep!$N$254                                )&lt;=0),"WeanAlt2","")
&amp;IFERROR(IF(AND((DF$44-DF52                                                                                     )&gt;(DF$44-DG$44),(DF$44-DF52                                                                                     )&lt;=0),"Join-"    &amp;DF51,""),"")
&amp;IFERROR(IF(AND((DF$44-DF52-INDEX(Sheep!$V$362:$V$369,DF51,1))&gt;(DF$44-DG$44),(DF$44-DF52-INDEX(Sheep!$V$362:$V$369,DF51,1))&lt;=0),"Scan-"  &amp;DF51,""),"")
&amp;IFERROR(IF(AND((DF$44-DF52-150                                                                            )&gt;(DF$44-DG$44),(DF$44-DF52-150                                                                             )&lt;=0),"Birth-" &amp;DF51,""),"")
&amp;IFERROR(IF(AND((DF$44-DF52-150-Sheep!$R$355                                           )&gt;(DF$44-DG$44),(DF$44-DF52-150-Sheep!$R$355                                            )&lt;=0),"Wean-"&amp;DF51,""),"")
&amp;IFERROR(IF(AND((DF$44-DF52-150-Sheep!$R$356                                           )&gt;(DF$44-DG$44),(DF$44-DF52-150-Sheep!$R$356                                            )&lt;=0),"Alt1-"   &amp;DF51,""),"")
&amp;IFERROR(IF(AND((DF$44-DF52-150-Sheep!$R$357                                           )&gt;(DF$44-DG$44),(DF$44-DF52-150-Sheep!$R$357                                            )&lt;=0),"Alt2-"   &amp;DF51,""),"")</f>
        <v/>
      </c>
      <c r="DG53" s="267" t="str">
        <f xml:space="preserve">                    IF(AND((DG$44                                  -Sheep!$N$254                               )&gt;(DG$44-DH$44),(DG$44                                  -Sheep!$N$254                                )&lt;=0),"Born","")
&amp;                   IF(AND((DG$44-Sheep!$R$355-Sheep!$N$254                                )&gt;(DG$44-DH$44),(DG$44-Sheep!$R$355-Sheep!$N$254                                )&lt;=0),"WeanStd","")
&amp;                   IF(AND((DG$44-Sheep!$R$356-Sheep!$N$254                                )&gt;(DG$44-DH$44),(DG$44-Sheep!$R$356-Sheep!$N$254                                )&lt;=0),"WeanAlt1","")
&amp;                   IF(AND((DG$44-Sheep!$R$357-Sheep!$N$254                                )&gt;(DG$44-DH$44),(DG$44-Sheep!$R$357-Sheep!$N$254                                )&lt;=0),"WeanAlt2","")
&amp;IFERROR(IF(AND((DG$44-DG52                                                                                     )&gt;(DG$44-DH$44),(DG$44-DG52                                                                                     )&lt;=0),"Join-"    &amp;DG51,""),"")
&amp;IFERROR(IF(AND((DG$44-DG52-INDEX(Sheep!$V$362:$V$369,DG51,1))&gt;(DG$44-DH$44),(DG$44-DG52-INDEX(Sheep!$V$362:$V$369,DG51,1))&lt;=0),"Scan-"  &amp;DG51,""),"")
&amp;IFERROR(IF(AND((DG$44-DG52-150                                                                            )&gt;(DG$44-DH$44),(DG$44-DG52-150                                                                             )&lt;=0),"Birth-" &amp;DG51,""),"")
&amp;IFERROR(IF(AND((DG$44-DG52-150-Sheep!$R$355                                           )&gt;(DG$44-DH$44),(DG$44-DG52-150-Sheep!$R$355                                            )&lt;=0),"Wean-"&amp;DG51,""),"")
&amp;IFERROR(IF(AND((DG$44-DG52-150-Sheep!$R$356                                           )&gt;(DG$44-DH$44),(DG$44-DG52-150-Sheep!$R$356                                            )&lt;=0),"Alt1-"   &amp;DG51,""),"")
&amp;IFERROR(IF(AND((DG$44-DG52-150-Sheep!$R$357                                           )&gt;(DG$44-DH$44),(DG$44-DG52-150-Sheep!$R$357                                            )&lt;=0),"Alt2-"   &amp;DG51,""),"")</f>
        <v>Alt2-1</v>
      </c>
      <c r="DH53" s="267" t="str">
        <f xml:space="preserve">                    IF(AND((DH$44                                  -Sheep!$N$254                               )&gt;(DH$44-DI$44),(DH$44                                  -Sheep!$N$254                                )&lt;=0),"Born","")
&amp;                   IF(AND((DH$44-Sheep!$R$355-Sheep!$N$254                                )&gt;(DH$44-DI$44),(DH$44-Sheep!$R$355-Sheep!$N$254                                )&lt;=0),"WeanStd","")
&amp;                   IF(AND((DH$44-Sheep!$R$356-Sheep!$N$254                                )&gt;(DH$44-DI$44),(DH$44-Sheep!$R$356-Sheep!$N$254                                )&lt;=0),"WeanAlt1","")
&amp;                   IF(AND((DH$44-Sheep!$R$357-Sheep!$N$254                                )&gt;(DH$44-DI$44),(DH$44-Sheep!$R$357-Sheep!$N$254                                )&lt;=0),"WeanAlt2","")
&amp;IFERROR(IF(AND((DH$44-DH52                                                                                     )&gt;(DH$44-DI$44),(DH$44-DH52                                                                                     )&lt;=0),"Join-"    &amp;DH51,""),"")
&amp;IFERROR(IF(AND((DH$44-DH52-INDEX(Sheep!$V$362:$V$369,DH51,1))&gt;(DH$44-DI$44),(DH$44-DH52-INDEX(Sheep!$V$362:$V$369,DH51,1))&lt;=0),"Scan-"  &amp;DH51,""),"")
&amp;IFERROR(IF(AND((DH$44-DH52-150                                                                            )&gt;(DH$44-DI$44),(DH$44-DH52-150                                                                             )&lt;=0),"Birth-" &amp;DH51,""),"")
&amp;IFERROR(IF(AND((DH$44-DH52-150-Sheep!$R$355                                           )&gt;(DH$44-DI$44),(DH$44-DH52-150-Sheep!$R$355                                            )&lt;=0),"Wean-"&amp;DH51,""),"")
&amp;IFERROR(IF(AND((DH$44-DH52-150-Sheep!$R$356                                           )&gt;(DH$44-DI$44),(DH$44-DH52-150-Sheep!$R$356                                            )&lt;=0),"Alt1-"   &amp;DH51,""),"")
&amp;IFERROR(IF(AND((DH$44-DH52-150-Sheep!$R$357                                           )&gt;(DH$44-DI$44),(DH$44-DH52-150-Sheep!$R$357                                            )&lt;=0),"Alt2-"   &amp;DH51,""),"")</f>
        <v/>
      </c>
      <c r="DI53" s="267" t="str">
        <f xml:space="preserve">                    IF(AND((DI$44                                  -Sheep!$N$254                               )&gt;(DI$44-DJ$44),(DI$44                                  -Sheep!$N$254                                )&lt;=0),"Born","")
&amp;                   IF(AND((DI$44-Sheep!$R$355-Sheep!$N$254                                )&gt;(DI$44-DJ$44),(DI$44-Sheep!$R$355-Sheep!$N$254                                )&lt;=0),"WeanStd","")
&amp;                   IF(AND((DI$44-Sheep!$R$356-Sheep!$N$254                                )&gt;(DI$44-DJ$44),(DI$44-Sheep!$R$356-Sheep!$N$254                                )&lt;=0),"WeanAlt1","")
&amp;                   IF(AND((DI$44-Sheep!$R$357-Sheep!$N$254                                )&gt;(DI$44-DJ$44),(DI$44-Sheep!$R$357-Sheep!$N$254                                )&lt;=0),"WeanAlt2","")
&amp;IFERROR(IF(AND((DI$44-DI52                                                                                     )&gt;(DI$44-DJ$44),(DI$44-DI52                                                                                     )&lt;=0),"Join-"    &amp;DI51,""),"")
&amp;IFERROR(IF(AND((DI$44-DI52-INDEX(Sheep!$V$362:$V$369,DI51,1))&gt;(DI$44-DJ$44),(DI$44-DI52-INDEX(Sheep!$V$362:$V$369,DI51,1))&lt;=0),"Scan-"  &amp;DI51,""),"")
&amp;IFERROR(IF(AND((DI$44-DI52-150                                                                            )&gt;(DI$44-DJ$44),(DI$44-DI52-150                                                                             )&lt;=0),"Birth-" &amp;DI51,""),"")
&amp;IFERROR(IF(AND((DI$44-DI52-150-Sheep!$R$355                                           )&gt;(DI$44-DJ$44),(DI$44-DI52-150-Sheep!$R$355                                            )&lt;=0),"Wean-"&amp;DI51,""),"")
&amp;IFERROR(IF(AND((DI$44-DI52-150-Sheep!$R$356                                           )&gt;(DI$44-DJ$44),(DI$44-DI52-150-Sheep!$R$356                                            )&lt;=0),"Alt1-"   &amp;DI51,""),"")
&amp;IFERROR(IF(AND((DI$44-DI52-150-Sheep!$R$357                                           )&gt;(DI$44-DJ$44),(DI$44-DI52-150-Sheep!$R$357                                            )&lt;=0),"Alt2-"   &amp;DI51,""),"")</f>
        <v/>
      </c>
      <c r="DJ53" s="267" t="str">
        <f xml:space="preserve">                    IF(AND((DJ$44                                  -Sheep!$N$254                               )&gt;(DJ$44-DK$44),(DJ$44                                  -Sheep!$N$254                                )&lt;=0),"Born","")
&amp;                   IF(AND((DJ$44-Sheep!$R$355-Sheep!$N$254                                )&gt;(DJ$44-DK$44),(DJ$44-Sheep!$R$355-Sheep!$N$254                                )&lt;=0),"WeanStd","")
&amp;                   IF(AND((DJ$44-Sheep!$R$356-Sheep!$N$254                                )&gt;(DJ$44-DK$44),(DJ$44-Sheep!$R$356-Sheep!$N$254                                )&lt;=0),"WeanAlt1","")
&amp;                   IF(AND((DJ$44-Sheep!$R$357-Sheep!$N$254                                )&gt;(DJ$44-DK$44),(DJ$44-Sheep!$R$357-Sheep!$N$254                                )&lt;=0),"WeanAlt2","")
&amp;IFERROR(IF(AND((DJ$44-DJ52                                                                                     )&gt;(DJ$44-DK$44),(DJ$44-DJ52                                                                                     )&lt;=0),"Join-"    &amp;DJ51,""),"")
&amp;IFERROR(IF(AND((DJ$44-DJ52-INDEX(Sheep!$V$362:$V$369,DJ51,1))&gt;(DJ$44-DK$44),(DJ$44-DJ52-INDEX(Sheep!$V$362:$V$369,DJ51,1))&lt;=0),"Scan-"  &amp;DJ51,""),"")
&amp;IFERROR(IF(AND((DJ$44-DJ52-150                                                                            )&gt;(DJ$44-DK$44),(DJ$44-DJ52-150                                                                             )&lt;=0),"Birth-" &amp;DJ51,""),"")
&amp;IFERROR(IF(AND((DJ$44-DJ52-150-Sheep!$R$355                                           )&gt;(DJ$44-DK$44),(DJ$44-DJ52-150-Sheep!$R$355                                            )&lt;=0),"Wean-"&amp;DJ51,""),"")
&amp;IFERROR(IF(AND((DJ$44-DJ52-150-Sheep!$R$356                                           )&gt;(DJ$44-DK$44),(DJ$44-DJ52-150-Sheep!$R$356                                            )&lt;=0),"Alt1-"   &amp;DJ51,""),"")
&amp;IFERROR(IF(AND((DJ$44-DJ52-150-Sheep!$R$357                                           )&gt;(DJ$44-DK$44),(DJ$44-DJ52-150-Sheep!$R$357                                            )&lt;=0),"Alt2-"   &amp;DJ51,""),"")</f>
        <v/>
      </c>
      <c r="DK53" s="267" t="str">
        <f xml:space="preserve">                    IF(AND((DK$44                                  -Sheep!$N$254                               )&gt;(DK$44-DL$44),(DK$44                                  -Sheep!$N$254                                )&lt;=0),"Born","")
&amp;                   IF(AND((DK$44-Sheep!$R$355-Sheep!$N$254                                )&gt;(DK$44-DL$44),(DK$44-Sheep!$R$355-Sheep!$N$254                                )&lt;=0),"WeanStd","")
&amp;                   IF(AND((DK$44-Sheep!$R$356-Sheep!$N$254                                )&gt;(DK$44-DL$44),(DK$44-Sheep!$R$356-Sheep!$N$254                                )&lt;=0),"WeanAlt1","")
&amp;                   IF(AND((DK$44-Sheep!$R$357-Sheep!$N$254                                )&gt;(DK$44-DL$44),(DK$44-Sheep!$R$357-Sheep!$N$254                                )&lt;=0),"WeanAlt2","")
&amp;IFERROR(IF(AND((DK$44-DK52                                                                                     )&gt;(DK$44-DL$44),(DK$44-DK52                                                                                     )&lt;=0),"Join-"    &amp;DK51,""),"")
&amp;IFERROR(IF(AND((DK$44-DK52-INDEX(Sheep!$V$362:$V$369,DK51,1))&gt;(DK$44-DL$44),(DK$44-DK52-INDEX(Sheep!$V$362:$V$369,DK51,1))&lt;=0),"Scan-"  &amp;DK51,""),"")
&amp;IFERROR(IF(AND((DK$44-DK52-150                                                                            )&gt;(DK$44-DL$44),(DK$44-DK52-150                                                                             )&lt;=0),"Birth-" &amp;DK51,""),"")
&amp;IFERROR(IF(AND((DK$44-DK52-150-Sheep!$R$355                                           )&gt;(DK$44-DL$44),(DK$44-DK52-150-Sheep!$R$355                                            )&lt;=0),"Wean-"&amp;DK51,""),"")
&amp;IFERROR(IF(AND((DK$44-DK52-150-Sheep!$R$356                                           )&gt;(DK$44-DL$44),(DK$44-DK52-150-Sheep!$R$356                                            )&lt;=0),"Alt1-"   &amp;DK51,""),"")
&amp;IFERROR(IF(AND((DK$44-DK52-150-Sheep!$R$357                                           )&gt;(DK$44-DL$44),(DK$44-DK52-150-Sheep!$R$357                                            )&lt;=0),"Alt2-"   &amp;DK51,""),"")</f>
        <v/>
      </c>
      <c r="DL53" s="267" t="str">
        <f xml:space="preserve">                    IF(AND((DL$44                                  -Sheep!$N$254                               )&gt;(DL$44-DM$44),(DL$44                                  -Sheep!$N$254                                )&lt;=0),"Born","")
&amp;                   IF(AND((DL$44-Sheep!$R$355-Sheep!$N$254                                )&gt;(DL$44-DM$44),(DL$44-Sheep!$R$355-Sheep!$N$254                                )&lt;=0),"WeanStd","")
&amp;                   IF(AND((DL$44-Sheep!$R$356-Sheep!$N$254                                )&gt;(DL$44-DM$44),(DL$44-Sheep!$R$356-Sheep!$N$254                                )&lt;=0),"WeanAlt1","")
&amp;                   IF(AND((DL$44-Sheep!$R$357-Sheep!$N$254                                )&gt;(DL$44-DM$44),(DL$44-Sheep!$R$357-Sheep!$N$254                                )&lt;=0),"WeanAlt2","")
&amp;IFERROR(IF(AND((DL$44-DL52                                                                                     )&gt;(DL$44-DM$44),(DL$44-DL52                                                                                     )&lt;=0),"Join-"    &amp;DL51,""),"")
&amp;IFERROR(IF(AND((DL$44-DL52-INDEX(Sheep!$V$362:$V$369,DL51,1))&gt;(DL$44-DM$44),(DL$44-DL52-INDEX(Sheep!$V$362:$V$369,DL51,1))&lt;=0),"Scan-"  &amp;DL51,""),"")
&amp;IFERROR(IF(AND((DL$44-DL52-150                                                                            )&gt;(DL$44-DM$44),(DL$44-DL52-150                                                                             )&lt;=0),"Birth-" &amp;DL51,""),"")
&amp;IFERROR(IF(AND((DL$44-DL52-150-Sheep!$R$355                                           )&gt;(DL$44-DM$44),(DL$44-DL52-150-Sheep!$R$355                                            )&lt;=0),"Wean-"&amp;DL51,""),"")
&amp;IFERROR(IF(AND((DL$44-DL52-150-Sheep!$R$356                                           )&gt;(DL$44-DM$44),(DL$44-DL52-150-Sheep!$R$356                                            )&lt;=0),"Alt1-"   &amp;DL51,""),"")
&amp;IFERROR(IF(AND((DL$44-DL52-150-Sheep!$R$357                                           )&gt;(DL$44-DM$44),(DL$44-DL52-150-Sheep!$R$357                                            )&lt;=0),"Alt2-"   &amp;DL51,""),"")</f>
        <v/>
      </c>
      <c r="DM53" s="267" t="str">
        <f xml:space="preserve">                    IF(AND((DM$44                                  -Sheep!$N$254                               )&gt;(DM$44-DN$44),(DM$44                                  -Sheep!$N$254                                )&lt;=0),"Born","")
&amp;                   IF(AND((DM$44-Sheep!$R$355-Sheep!$N$254                                )&gt;(DM$44-DN$44),(DM$44-Sheep!$R$355-Sheep!$N$254                                )&lt;=0),"WeanStd","")
&amp;                   IF(AND((DM$44-Sheep!$R$356-Sheep!$N$254                                )&gt;(DM$44-DN$44),(DM$44-Sheep!$R$356-Sheep!$N$254                                )&lt;=0),"WeanAlt1","")
&amp;                   IF(AND((DM$44-Sheep!$R$357-Sheep!$N$254                                )&gt;(DM$44-DN$44),(DM$44-Sheep!$R$357-Sheep!$N$254                                )&lt;=0),"WeanAlt2","")
&amp;IFERROR(IF(AND((DM$44-DM52                                                                                     )&gt;(DM$44-DN$44),(DM$44-DM52                                                                                     )&lt;=0),"Join-"    &amp;DM51,""),"")
&amp;IFERROR(IF(AND((DM$44-DM52-INDEX(Sheep!$V$362:$V$369,DM51,1))&gt;(DM$44-DN$44),(DM$44-DM52-INDEX(Sheep!$V$362:$V$369,DM51,1))&lt;=0),"Scan-"  &amp;DM51,""),"")
&amp;IFERROR(IF(AND((DM$44-DM52-150                                                                            )&gt;(DM$44-DN$44),(DM$44-DM52-150                                                                             )&lt;=0),"Birth-" &amp;DM51,""),"")
&amp;IFERROR(IF(AND((DM$44-DM52-150-Sheep!$R$355                                           )&gt;(DM$44-DN$44),(DM$44-DM52-150-Sheep!$R$355                                            )&lt;=0),"Wean-"&amp;DM51,""),"")
&amp;IFERROR(IF(AND((DM$44-DM52-150-Sheep!$R$356                                           )&gt;(DM$44-DN$44),(DM$44-DM52-150-Sheep!$R$356                                            )&lt;=0),"Alt1-"   &amp;DM51,""),"")
&amp;IFERROR(IF(AND((DM$44-DM52-150-Sheep!$R$357                                           )&gt;(DM$44-DN$44),(DM$44-DM52-150-Sheep!$R$357                                            )&lt;=0),"Alt2-"   &amp;DM51,""),"")</f>
        <v/>
      </c>
      <c r="DN53" s="267" t="str">
        <f xml:space="preserve">                    IF(AND((DN$44                                  -Sheep!$N$254                               )&gt;(DN$44-DO$44),(DN$44                                  -Sheep!$N$254                                )&lt;=0),"Born","")
&amp;                   IF(AND((DN$44-Sheep!$R$355-Sheep!$N$254                                )&gt;(DN$44-DO$44),(DN$44-Sheep!$R$355-Sheep!$N$254                                )&lt;=0),"WeanStd","")
&amp;                   IF(AND((DN$44-Sheep!$R$356-Sheep!$N$254                                )&gt;(DN$44-DO$44),(DN$44-Sheep!$R$356-Sheep!$N$254                                )&lt;=0),"WeanAlt1","")
&amp;                   IF(AND((DN$44-Sheep!$R$357-Sheep!$N$254                                )&gt;(DN$44-DO$44),(DN$44-Sheep!$R$357-Sheep!$N$254                                )&lt;=0),"WeanAlt2","")
&amp;IFERROR(IF(AND((DN$44-DN52                                                                                     )&gt;(DN$44-DO$44),(DN$44-DN52                                                                                     )&lt;=0),"Join-"    &amp;DN51,""),"")
&amp;IFERROR(IF(AND((DN$44-DN52-INDEX(Sheep!$V$362:$V$369,DN51,1))&gt;(DN$44-DO$44),(DN$44-DN52-INDEX(Sheep!$V$362:$V$369,DN51,1))&lt;=0),"Scan-"  &amp;DN51,""),"")
&amp;IFERROR(IF(AND((DN$44-DN52-150                                                                            )&gt;(DN$44-DO$44),(DN$44-DN52-150                                                                             )&lt;=0),"Birth-" &amp;DN51,""),"")
&amp;IFERROR(IF(AND((DN$44-DN52-150-Sheep!$R$355                                           )&gt;(DN$44-DO$44),(DN$44-DN52-150-Sheep!$R$355                                            )&lt;=0),"Wean-"&amp;DN51,""),"")
&amp;IFERROR(IF(AND((DN$44-DN52-150-Sheep!$R$356                                           )&gt;(DN$44-DO$44),(DN$44-DN52-150-Sheep!$R$356                                            )&lt;=0),"Alt1-"   &amp;DN51,""),"")
&amp;IFERROR(IF(AND((DN$44-DN52-150-Sheep!$R$357                                           )&gt;(DN$44-DO$44),(DN$44-DN52-150-Sheep!$R$357                                            )&lt;=0),"Alt2-"   &amp;DN51,""),"")</f>
        <v/>
      </c>
      <c r="DO53" s="267" t="str">
        <f xml:space="preserve">                    IF(AND((DO$44                                  -Sheep!$N$254                               )&gt;(DO$44-DP$44),(DO$44                                  -Sheep!$N$254                                )&lt;=0),"Born","")
&amp;                   IF(AND((DO$44-Sheep!$R$355-Sheep!$N$254                                )&gt;(DO$44-DP$44),(DO$44-Sheep!$R$355-Sheep!$N$254                                )&lt;=0),"WeanStd","")
&amp;                   IF(AND((DO$44-Sheep!$R$356-Sheep!$N$254                                )&gt;(DO$44-DP$44),(DO$44-Sheep!$R$356-Sheep!$N$254                                )&lt;=0),"WeanAlt1","")
&amp;                   IF(AND((DO$44-Sheep!$R$357-Sheep!$N$254                                )&gt;(DO$44-DP$44),(DO$44-Sheep!$R$357-Sheep!$N$254                                )&lt;=0),"WeanAlt2","")
&amp;IFERROR(IF(AND((DO$44-DO52                                                                                     )&gt;(DO$44-DP$44),(DO$44-DO52                                                                                     )&lt;=0),"Join-"    &amp;DO51,""),"")
&amp;IFERROR(IF(AND((DO$44-DO52-INDEX(Sheep!$V$362:$V$369,DO51,1))&gt;(DO$44-DP$44),(DO$44-DO52-INDEX(Sheep!$V$362:$V$369,DO51,1))&lt;=0),"Scan-"  &amp;DO51,""),"")
&amp;IFERROR(IF(AND((DO$44-DO52-150                                                                            )&gt;(DO$44-DP$44),(DO$44-DO52-150                                                                             )&lt;=0),"Birth-" &amp;DO51,""),"")
&amp;IFERROR(IF(AND((DO$44-DO52-150-Sheep!$R$355                                           )&gt;(DO$44-DP$44),(DO$44-DO52-150-Sheep!$R$355                                            )&lt;=0),"Wean-"&amp;DO51,""),"")
&amp;IFERROR(IF(AND((DO$44-DO52-150-Sheep!$R$356                                           )&gt;(DO$44-DP$44),(DO$44-DO52-150-Sheep!$R$356                                            )&lt;=0),"Alt1-"   &amp;DO51,""),"")
&amp;IFERROR(IF(AND((DO$44-DO52-150-Sheep!$R$357                                           )&gt;(DO$44-DP$44),(DO$44-DO52-150-Sheep!$R$357                                            )&lt;=0),"Alt2-"   &amp;DO51,""),"")</f>
        <v/>
      </c>
      <c r="DP53" s="267" t="str">
        <f xml:space="preserve">                    IF(AND((DP$44                                  -Sheep!$N$254                               )&gt;(DP$44-DQ$44),(DP$44                                  -Sheep!$N$254                                )&lt;=0),"Born","")
&amp;                   IF(AND((DP$44-Sheep!$R$355-Sheep!$N$254                                )&gt;(DP$44-DQ$44),(DP$44-Sheep!$R$355-Sheep!$N$254                                )&lt;=0),"WeanStd","")
&amp;                   IF(AND((DP$44-Sheep!$R$356-Sheep!$N$254                                )&gt;(DP$44-DQ$44),(DP$44-Sheep!$R$356-Sheep!$N$254                                )&lt;=0),"WeanAlt1","")
&amp;                   IF(AND((DP$44-Sheep!$R$357-Sheep!$N$254                                )&gt;(DP$44-DQ$44),(DP$44-Sheep!$R$357-Sheep!$N$254                                )&lt;=0),"WeanAlt2","")
&amp;IFERROR(IF(AND((DP$44-DP52                                                                                     )&gt;(DP$44-DQ$44),(DP$44-DP52                                                                                     )&lt;=0),"Join-"    &amp;DP51,""),"")
&amp;IFERROR(IF(AND((DP$44-DP52-INDEX(Sheep!$V$362:$V$369,DP51,1))&gt;(DP$44-DQ$44),(DP$44-DP52-INDEX(Sheep!$V$362:$V$369,DP51,1))&lt;=0),"Scan-"  &amp;DP51,""),"")
&amp;IFERROR(IF(AND((DP$44-DP52-150                                                                            )&gt;(DP$44-DQ$44),(DP$44-DP52-150                                                                             )&lt;=0),"Birth-" &amp;DP51,""),"")
&amp;IFERROR(IF(AND((DP$44-DP52-150-Sheep!$R$355                                           )&gt;(DP$44-DQ$44),(DP$44-DP52-150-Sheep!$R$355                                            )&lt;=0),"Wean-"&amp;DP51,""),"")
&amp;IFERROR(IF(AND((DP$44-DP52-150-Sheep!$R$356                                           )&gt;(DP$44-DQ$44),(DP$44-DP52-150-Sheep!$R$356                                            )&lt;=0),"Alt1-"   &amp;DP51,""),"")
&amp;IFERROR(IF(AND((DP$44-DP52-150-Sheep!$R$357                                           )&gt;(DP$44-DQ$44),(DP$44-DP52-150-Sheep!$R$357                                            )&lt;=0),"Alt2-"   &amp;DP51,""),"")</f>
        <v>Join-2</v>
      </c>
      <c r="DQ53" s="267" t="str">
        <f xml:space="preserve">                    IF(AND((DQ$44                                  -Sheep!$N$254                               )&gt;(DQ$44-DR$44),(DQ$44                                  -Sheep!$N$254                                )&lt;=0),"Born","")
&amp;                   IF(AND((DQ$44-Sheep!$R$355-Sheep!$N$254                                )&gt;(DQ$44-DR$44),(DQ$44-Sheep!$R$355-Sheep!$N$254                                )&lt;=0),"WeanStd","")
&amp;                   IF(AND((DQ$44-Sheep!$R$356-Sheep!$N$254                                )&gt;(DQ$44-DR$44),(DQ$44-Sheep!$R$356-Sheep!$N$254                                )&lt;=0),"WeanAlt1","")
&amp;                   IF(AND((DQ$44-Sheep!$R$357-Sheep!$N$254                                )&gt;(DQ$44-DR$44),(DQ$44-Sheep!$R$357-Sheep!$N$254                                )&lt;=0),"WeanAlt2","")
&amp;IFERROR(IF(AND((DQ$44-DQ52                                                                                     )&gt;(DQ$44-DR$44),(DQ$44-DQ52                                                                                     )&lt;=0),"Join-"    &amp;DQ51,""),"")
&amp;IFERROR(IF(AND((DQ$44-DQ52-INDEX(Sheep!$V$362:$V$369,DQ51,1))&gt;(DQ$44-DR$44),(DQ$44-DQ52-INDEX(Sheep!$V$362:$V$369,DQ51,1))&lt;=0),"Scan-"  &amp;DQ51,""),"")
&amp;IFERROR(IF(AND((DQ$44-DQ52-150                                                                            )&gt;(DQ$44-DR$44),(DQ$44-DQ52-150                                                                             )&lt;=0),"Birth-" &amp;DQ51,""),"")
&amp;IFERROR(IF(AND((DQ$44-DQ52-150-Sheep!$R$355                                           )&gt;(DQ$44-DR$44),(DQ$44-DQ52-150-Sheep!$R$355                                            )&lt;=0),"Wean-"&amp;DQ51,""),"")
&amp;IFERROR(IF(AND((DQ$44-DQ52-150-Sheep!$R$356                                           )&gt;(DQ$44-DR$44),(DQ$44-DQ52-150-Sheep!$R$356                                            )&lt;=0),"Alt1-"   &amp;DQ51,""),"")
&amp;IFERROR(IF(AND((DQ$44-DQ52-150-Sheep!$R$357                                           )&gt;(DQ$44-DR$44),(DQ$44-DQ52-150-Sheep!$R$357                                            )&lt;=0),"Alt2-"   &amp;DQ51,""),"")</f>
        <v/>
      </c>
      <c r="DR53" s="267" t="str">
        <f xml:space="preserve">                    IF(AND((DR$44                                  -Sheep!$N$254                               )&gt;(DR$44-DS$44),(DR$44                                  -Sheep!$N$254                                )&lt;=0),"Born","")
&amp;                   IF(AND((DR$44-Sheep!$R$355-Sheep!$N$254                                )&gt;(DR$44-DS$44),(DR$44-Sheep!$R$355-Sheep!$N$254                                )&lt;=0),"WeanStd","")
&amp;                   IF(AND((DR$44-Sheep!$R$356-Sheep!$N$254                                )&gt;(DR$44-DS$44),(DR$44-Sheep!$R$356-Sheep!$N$254                                )&lt;=0),"WeanAlt1","")
&amp;                   IF(AND((DR$44-Sheep!$R$357-Sheep!$N$254                                )&gt;(DR$44-DS$44),(DR$44-Sheep!$R$357-Sheep!$N$254                                )&lt;=0),"WeanAlt2","")
&amp;IFERROR(IF(AND((DR$44-DR52                                                                                     )&gt;(DR$44-DS$44),(DR$44-DR52                                                                                     )&lt;=0),"Join-"    &amp;DR51,""),"")
&amp;IFERROR(IF(AND((DR$44-DR52-INDEX(Sheep!$V$362:$V$369,DR51,1))&gt;(DR$44-DS$44),(DR$44-DR52-INDEX(Sheep!$V$362:$V$369,DR51,1))&lt;=0),"Scan-"  &amp;DR51,""),"")
&amp;IFERROR(IF(AND((DR$44-DR52-150                                                                            )&gt;(DR$44-DS$44),(DR$44-DR52-150                                                                             )&lt;=0),"Birth-" &amp;DR51,""),"")
&amp;IFERROR(IF(AND((DR$44-DR52-150-Sheep!$R$355                                           )&gt;(DR$44-DS$44),(DR$44-DR52-150-Sheep!$R$355                                            )&lt;=0),"Wean-"&amp;DR51,""),"")
&amp;IFERROR(IF(AND((DR$44-DR52-150-Sheep!$R$356                                           )&gt;(DR$44-DS$44),(DR$44-DR52-150-Sheep!$R$356                                            )&lt;=0),"Alt1-"   &amp;DR51,""),"")
&amp;IFERROR(IF(AND((DR$44-DR52-150-Sheep!$R$357                                           )&gt;(DR$44-DS$44),(DR$44-DR52-150-Sheep!$R$357                                            )&lt;=0),"Alt2-"   &amp;DR51,""),"")</f>
        <v/>
      </c>
      <c r="DS53" s="267" t="str">
        <f xml:space="preserve">                    IF(AND((DS$44                                  -Sheep!$N$254                               )&gt;(DS$44-DT$44),(DS$44                                  -Sheep!$N$254                                )&lt;=0),"Born","")
&amp;                   IF(AND((DS$44-Sheep!$R$355-Sheep!$N$254                                )&gt;(DS$44-DT$44),(DS$44-Sheep!$R$355-Sheep!$N$254                                )&lt;=0),"WeanStd","")
&amp;                   IF(AND((DS$44-Sheep!$R$356-Sheep!$N$254                                )&gt;(DS$44-DT$44),(DS$44-Sheep!$R$356-Sheep!$N$254                                )&lt;=0),"WeanAlt1","")
&amp;                   IF(AND((DS$44-Sheep!$R$357-Sheep!$N$254                                )&gt;(DS$44-DT$44),(DS$44-Sheep!$R$357-Sheep!$N$254                                )&lt;=0),"WeanAlt2","")
&amp;IFERROR(IF(AND((DS$44-DS52                                                                                     )&gt;(DS$44-DT$44),(DS$44-DS52                                                                                     )&lt;=0),"Join-"    &amp;DS51,""),"")
&amp;IFERROR(IF(AND((DS$44-DS52-INDEX(Sheep!$V$362:$V$369,DS51,1))&gt;(DS$44-DT$44),(DS$44-DS52-INDEX(Sheep!$V$362:$V$369,DS51,1))&lt;=0),"Scan-"  &amp;DS51,""),"")
&amp;IFERROR(IF(AND((DS$44-DS52-150                                                                            )&gt;(DS$44-DT$44),(DS$44-DS52-150                                                                             )&lt;=0),"Birth-" &amp;DS51,""),"")
&amp;IFERROR(IF(AND((DS$44-DS52-150-Sheep!$R$355                                           )&gt;(DS$44-DT$44),(DS$44-DS52-150-Sheep!$R$355                                            )&lt;=0),"Wean-"&amp;DS51,""),"")
&amp;IFERROR(IF(AND((DS$44-DS52-150-Sheep!$R$356                                           )&gt;(DS$44-DT$44),(DS$44-DS52-150-Sheep!$R$356                                            )&lt;=0),"Alt1-"   &amp;DS51,""),"")
&amp;IFERROR(IF(AND((DS$44-DS52-150-Sheep!$R$357                                           )&gt;(DS$44-DT$44),(DS$44-DS52-150-Sheep!$R$357                                            )&lt;=0),"Alt2-"   &amp;DS51,""),"")</f>
        <v/>
      </c>
      <c r="DT53" s="267" t="str">
        <f xml:space="preserve">                    IF(AND((DT$44                                  -Sheep!$N$254                               )&gt;(DT$44-DU$44),(DT$44                                  -Sheep!$N$254                                )&lt;=0),"Born","")
&amp;                   IF(AND((DT$44-Sheep!$R$355-Sheep!$N$254                                )&gt;(DT$44-DU$44),(DT$44-Sheep!$R$355-Sheep!$N$254                                )&lt;=0),"WeanStd","")
&amp;                   IF(AND((DT$44-Sheep!$R$356-Sheep!$N$254                                )&gt;(DT$44-DU$44),(DT$44-Sheep!$R$356-Sheep!$N$254                                )&lt;=0),"WeanAlt1","")
&amp;                   IF(AND((DT$44-Sheep!$R$357-Sheep!$N$254                                )&gt;(DT$44-DU$44),(DT$44-Sheep!$R$357-Sheep!$N$254                                )&lt;=0),"WeanAlt2","")
&amp;IFERROR(IF(AND((DT$44-DT52                                                                                     )&gt;(DT$44-DU$44),(DT$44-DT52                                                                                     )&lt;=0),"Join-"    &amp;DT51,""),"")
&amp;IFERROR(IF(AND((DT$44-DT52-INDEX(Sheep!$V$362:$V$369,DT51,1))&gt;(DT$44-DU$44),(DT$44-DT52-INDEX(Sheep!$V$362:$V$369,DT51,1))&lt;=0),"Scan-"  &amp;DT51,""),"")
&amp;IFERROR(IF(AND((DT$44-DT52-150                                                                            )&gt;(DT$44-DU$44),(DT$44-DT52-150                                                                             )&lt;=0),"Birth-" &amp;DT51,""),"")
&amp;IFERROR(IF(AND((DT$44-DT52-150-Sheep!$R$355                                           )&gt;(DT$44-DU$44),(DT$44-DT52-150-Sheep!$R$355                                            )&lt;=0),"Wean-"&amp;DT51,""),"")
&amp;IFERROR(IF(AND((DT$44-DT52-150-Sheep!$R$356                                           )&gt;(DT$44-DU$44),(DT$44-DT52-150-Sheep!$R$356                                            )&lt;=0),"Alt1-"   &amp;DT51,""),"")
&amp;IFERROR(IF(AND((DT$44-DT52-150-Sheep!$R$357                                           )&gt;(DT$44-DU$44),(DT$44-DT52-150-Sheep!$R$357                                            )&lt;=0),"Alt2-"   &amp;DT51,""),"")</f>
        <v/>
      </c>
      <c r="DU53" s="267" t="str">
        <f xml:space="preserve">                    IF(AND((DU$44                                  -Sheep!$N$254                               )&gt;(DU$44-DV$44),(DU$44                                  -Sheep!$N$254                                )&lt;=0),"Born","")
&amp;                   IF(AND((DU$44-Sheep!$R$355-Sheep!$N$254                                )&gt;(DU$44-DV$44),(DU$44-Sheep!$R$355-Sheep!$N$254                                )&lt;=0),"WeanStd","")
&amp;                   IF(AND((DU$44-Sheep!$R$356-Sheep!$N$254                                )&gt;(DU$44-DV$44),(DU$44-Sheep!$R$356-Sheep!$N$254                                )&lt;=0),"WeanAlt1","")
&amp;                   IF(AND((DU$44-Sheep!$R$357-Sheep!$N$254                                )&gt;(DU$44-DV$44),(DU$44-Sheep!$R$357-Sheep!$N$254                                )&lt;=0),"WeanAlt2","")
&amp;IFERROR(IF(AND((DU$44-DU52                                                                                     )&gt;(DU$44-DV$44),(DU$44-DU52                                                                                     )&lt;=0),"Join-"    &amp;DU51,""),"")
&amp;IFERROR(IF(AND((DU$44-DU52-INDEX(Sheep!$V$362:$V$369,DU51,1))&gt;(DU$44-DV$44),(DU$44-DU52-INDEX(Sheep!$V$362:$V$369,DU51,1))&lt;=0),"Scan-"  &amp;DU51,""),"")
&amp;IFERROR(IF(AND((DU$44-DU52-150                                                                            )&gt;(DU$44-DV$44),(DU$44-DU52-150                                                                             )&lt;=0),"Birth-" &amp;DU51,""),"")
&amp;IFERROR(IF(AND((DU$44-DU52-150-Sheep!$R$355                                           )&gt;(DU$44-DV$44),(DU$44-DU52-150-Sheep!$R$355                                            )&lt;=0),"Wean-"&amp;DU51,""),"")
&amp;IFERROR(IF(AND((DU$44-DU52-150-Sheep!$R$356                                           )&gt;(DU$44-DV$44),(DU$44-DU52-150-Sheep!$R$356                                            )&lt;=0),"Alt1-"   &amp;DU51,""),"")
&amp;IFERROR(IF(AND((DU$44-DU52-150-Sheep!$R$357                                           )&gt;(DU$44-DV$44),(DU$44-DU52-150-Sheep!$R$357                                            )&lt;=0),"Alt2-"   &amp;DU51,""),"")</f>
        <v/>
      </c>
      <c r="DV53" s="267" t="str">
        <f xml:space="preserve">                    IF(AND((DV$44                                  -Sheep!$N$254                               )&gt;(DV$44-DW$44),(DV$44                                  -Sheep!$N$254                                )&lt;=0),"Born","")
&amp;                   IF(AND((DV$44-Sheep!$R$355-Sheep!$N$254                                )&gt;(DV$44-DW$44),(DV$44-Sheep!$R$355-Sheep!$N$254                                )&lt;=0),"WeanStd","")
&amp;                   IF(AND((DV$44-Sheep!$R$356-Sheep!$N$254                                )&gt;(DV$44-DW$44),(DV$44-Sheep!$R$356-Sheep!$N$254                                )&lt;=0),"WeanAlt1","")
&amp;                   IF(AND((DV$44-Sheep!$R$357-Sheep!$N$254                                )&gt;(DV$44-DW$44),(DV$44-Sheep!$R$357-Sheep!$N$254                                )&lt;=0),"WeanAlt2","")
&amp;IFERROR(IF(AND((DV$44-DV52                                                                                     )&gt;(DV$44-DW$44),(DV$44-DV52                                                                                     )&lt;=0),"Join-"    &amp;DV51,""),"")
&amp;IFERROR(IF(AND((DV$44-DV52-INDEX(Sheep!$V$362:$V$369,DV51,1))&gt;(DV$44-DW$44),(DV$44-DV52-INDEX(Sheep!$V$362:$V$369,DV51,1))&lt;=0),"Scan-"  &amp;DV51,""),"")
&amp;IFERROR(IF(AND((DV$44-DV52-150                                                                            )&gt;(DV$44-DW$44),(DV$44-DV52-150                                                                             )&lt;=0),"Birth-" &amp;DV51,""),"")
&amp;IFERROR(IF(AND((DV$44-DV52-150-Sheep!$R$355                                           )&gt;(DV$44-DW$44),(DV$44-DV52-150-Sheep!$R$355                                            )&lt;=0),"Wean-"&amp;DV51,""),"")
&amp;IFERROR(IF(AND((DV$44-DV52-150-Sheep!$R$356                                           )&gt;(DV$44-DW$44),(DV$44-DV52-150-Sheep!$R$356                                            )&lt;=0),"Alt1-"   &amp;DV51,""),"")
&amp;IFERROR(IF(AND((DV$44-DV52-150-Sheep!$R$357                                           )&gt;(DV$44-DW$44),(DV$44-DV52-150-Sheep!$R$357                                            )&lt;=0),"Alt2-"   &amp;DV51,""),"")</f>
        <v/>
      </c>
      <c r="DW53" s="267" t="str">
        <f xml:space="preserve">                    IF(AND((DW$44                                  -Sheep!$N$254                               )&gt;(DW$44-DX$44),(DW$44                                  -Sheep!$N$254                                )&lt;=0),"Born","")
&amp;                   IF(AND((DW$44-Sheep!$R$355-Sheep!$N$254                                )&gt;(DW$44-DX$44),(DW$44-Sheep!$R$355-Sheep!$N$254                                )&lt;=0),"WeanStd","")
&amp;                   IF(AND((DW$44-Sheep!$R$356-Sheep!$N$254                                )&gt;(DW$44-DX$44),(DW$44-Sheep!$R$356-Sheep!$N$254                                )&lt;=0),"WeanAlt1","")
&amp;                   IF(AND((DW$44-Sheep!$R$357-Sheep!$N$254                                )&gt;(DW$44-DX$44),(DW$44-Sheep!$R$357-Sheep!$N$254                                )&lt;=0),"WeanAlt2","")
&amp;IFERROR(IF(AND((DW$44-DW52                                                                                     )&gt;(DW$44-DX$44),(DW$44-DW52                                                                                     )&lt;=0),"Join-"    &amp;DW51,""),"")
&amp;IFERROR(IF(AND((DW$44-DW52-INDEX(Sheep!$V$362:$V$369,DW51,1))&gt;(DW$44-DX$44),(DW$44-DW52-INDEX(Sheep!$V$362:$V$369,DW51,1))&lt;=0),"Scan-"  &amp;DW51,""),"")
&amp;IFERROR(IF(AND((DW$44-DW52-150                                                                            )&gt;(DW$44-DX$44),(DW$44-DW52-150                                                                             )&lt;=0),"Birth-" &amp;DW51,""),"")
&amp;IFERROR(IF(AND((DW$44-DW52-150-Sheep!$R$355                                           )&gt;(DW$44-DX$44),(DW$44-DW52-150-Sheep!$R$355                                            )&lt;=0),"Wean-"&amp;DW51,""),"")
&amp;IFERROR(IF(AND((DW$44-DW52-150-Sheep!$R$356                                           )&gt;(DW$44-DX$44),(DW$44-DW52-150-Sheep!$R$356                                            )&lt;=0),"Alt1-"   &amp;DW51,""),"")
&amp;IFERROR(IF(AND((DW$44-DW52-150-Sheep!$R$357                                           )&gt;(DW$44-DX$44),(DW$44-DW52-150-Sheep!$R$357                                            )&lt;=0),"Alt2-"   &amp;DW51,""),"")</f>
        <v/>
      </c>
      <c r="DX53" s="267" t="str">
        <f xml:space="preserve">                    IF(AND((DX$44                                  -Sheep!$N$254                               )&gt;(DX$44-DY$44),(DX$44                                  -Sheep!$N$254                                )&lt;=0),"Born","")
&amp;                   IF(AND((DX$44-Sheep!$R$355-Sheep!$N$254                                )&gt;(DX$44-DY$44),(DX$44-Sheep!$R$355-Sheep!$N$254                                )&lt;=0),"WeanStd","")
&amp;                   IF(AND((DX$44-Sheep!$R$356-Sheep!$N$254                                )&gt;(DX$44-DY$44),(DX$44-Sheep!$R$356-Sheep!$N$254                                )&lt;=0),"WeanAlt1","")
&amp;                   IF(AND((DX$44-Sheep!$R$357-Sheep!$N$254                                )&gt;(DX$44-DY$44),(DX$44-Sheep!$R$357-Sheep!$N$254                                )&lt;=0),"WeanAlt2","")
&amp;IFERROR(IF(AND((DX$44-DX52                                                                                     )&gt;(DX$44-DY$44),(DX$44-DX52                                                                                     )&lt;=0),"Join-"    &amp;DX51,""),"")
&amp;IFERROR(IF(AND((DX$44-DX52-INDEX(Sheep!$V$362:$V$369,DX51,1))&gt;(DX$44-DY$44),(DX$44-DX52-INDEX(Sheep!$V$362:$V$369,DX51,1))&lt;=0),"Scan-"  &amp;DX51,""),"")
&amp;IFERROR(IF(AND((DX$44-DX52-150                                                                            )&gt;(DX$44-DY$44),(DX$44-DX52-150                                                                             )&lt;=0),"Birth-" &amp;DX51,""),"")
&amp;IFERROR(IF(AND((DX$44-DX52-150-Sheep!$R$355                                           )&gt;(DX$44-DY$44),(DX$44-DX52-150-Sheep!$R$355                                            )&lt;=0),"Wean-"&amp;DX51,""),"")
&amp;IFERROR(IF(AND((DX$44-DX52-150-Sheep!$R$356                                           )&gt;(DX$44-DY$44),(DX$44-DX52-150-Sheep!$R$356                                            )&lt;=0),"Alt1-"   &amp;DX51,""),"")
&amp;IFERROR(IF(AND((DX$44-DX52-150-Sheep!$R$357                                           )&gt;(DX$44-DY$44),(DX$44-DX52-150-Sheep!$R$357                                            )&lt;=0),"Alt2-"   &amp;DX51,""),"")</f>
        <v/>
      </c>
      <c r="DY53" s="267" t="str">
        <f xml:space="preserve">                    IF(AND((DY$44                                  -Sheep!$N$254                               )&gt;(DY$44-DZ$44),(DY$44                                  -Sheep!$N$254                                )&lt;=0),"Born","")
&amp;                   IF(AND((DY$44-Sheep!$R$355-Sheep!$N$254                                )&gt;(DY$44-DZ$44),(DY$44-Sheep!$R$355-Sheep!$N$254                                )&lt;=0),"WeanStd","")
&amp;                   IF(AND((DY$44-Sheep!$R$356-Sheep!$N$254                                )&gt;(DY$44-DZ$44),(DY$44-Sheep!$R$356-Sheep!$N$254                                )&lt;=0),"WeanAlt1","")
&amp;                   IF(AND((DY$44-Sheep!$R$357-Sheep!$N$254                                )&gt;(DY$44-DZ$44),(DY$44-Sheep!$R$357-Sheep!$N$254                                )&lt;=0),"WeanAlt2","")
&amp;IFERROR(IF(AND((DY$44-DY52                                                                                     )&gt;(DY$44-DZ$44),(DY$44-DY52                                                                                     )&lt;=0),"Join-"    &amp;DY51,""),"")
&amp;IFERROR(IF(AND((DY$44-DY52-INDEX(Sheep!$V$362:$V$369,DY51,1))&gt;(DY$44-DZ$44),(DY$44-DY52-INDEX(Sheep!$V$362:$V$369,DY51,1))&lt;=0),"Scan-"  &amp;DY51,""),"")
&amp;IFERROR(IF(AND((DY$44-DY52-150                                                                            )&gt;(DY$44-DZ$44),(DY$44-DY52-150                                                                             )&lt;=0),"Birth-" &amp;DY51,""),"")
&amp;IFERROR(IF(AND((DY$44-DY52-150-Sheep!$R$355                                           )&gt;(DY$44-DZ$44),(DY$44-DY52-150-Sheep!$R$355                                            )&lt;=0),"Wean-"&amp;DY51,""),"")
&amp;IFERROR(IF(AND((DY$44-DY52-150-Sheep!$R$356                                           )&gt;(DY$44-DZ$44),(DY$44-DY52-150-Sheep!$R$356                                            )&lt;=0),"Alt1-"   &amp;DY51,""),"")
&amp;IFERROR(IF(AND((DY$44-DY52-150-Sheep!$R$357                                           )&gt;(DY$44-DZ$44),(DY$44-DY52-150-Sheep!$R$357                                            )&lt;=0),"Alt2-"   &amp;DY51,""),"")</f>
        <v/>
      </c>
      <c r="DZ53" s="267" t="str">
        <f xml:space="preserve">                    IF(AND((DZ$44                                  -Sheep!$N$254                               )&gt;(DZ$44-EA$44),(DZ$44                                  -Sheep!$N$254                                )&lt;=0),"Born","")
&amp;                   IF(AND((DZ$44-Sheep!$R$355-Sheep!$N$254                                )&gt;(DZ$44-EA$44),(DZ$44-Sheep!$R$355-Sheep!$N$254                                )&lt;=0),"WeanStd","")
&amp;                   IF(AND((DZ$44-Sheep!$R$356-Sheep!$N$254                                )&gt;(DZ$44-EA$44),(DZ$44-Sheep!$R$356-Sheep!$N$254                                )&lt;=0),"WeanAlt1","")
&amp;                   IF(AND((DZ$44-Sheep!$R$357-Sheep!$N$254                                )&gt;(DZ$44-EA$44),(DZ$44-Sheep!$R$357-Sheep!$N$254                                )&lt;=0),"WeanAlt2","")
&amp;IFERROR(IF(AND((DZ$44-DZ52                                                                                     )&gt;(DZ$44-EA$44),(DZ$44-DZ52                                                                                     )&lt;=0),"Join-"    &amp;DZ51,""),"")
&amp;IFERROR(IF(AND((DZ$44-DZ52-INDEX(Sheep!$V$362:$V$369,DZ51,1))&gt;(DZ$44-EA$44),(DZ$44-DZ52-INDEX(Sheep!$V$362:$V$369,DZ51,1))&lt;=0),"Scan-"  &amp;DZ51,""),"")
&amp;IFERROR(IF(AND((DZ$44-DZ52-150                                                                            )&gt;(DZ$44-EA$44),(DZ$44-DZ52-150                                                                             )&lt;=0),"Birth-" &amp;DZ51,""),"")
&amp;IFERROR(IF(AND((DZ$44-DZ52-150-Sheep!$R$355                                           )&gt;(DZ$44-EA$44),(DZ$44-DZ52-150-Sheep!$R$355                                            )&lt;=0),"Wean-"&amp;DZ51,""),"")
&amp;IFERROR(IF(AND((DZ$44-DZ52-150-Sheep!$R$356                                           )&gt;(DZ$44-EA$44),(DZ$44-DZ52-150-Sheep!$R$356                                            )&lt;=0),"Alt1-"   &amp;DZ51,""),"")
&amp;IFERROR(IF(AND((DZ$44-DZ52-150-Sheep!$R$357                                           )&gt;(DZ$44-EA$44),(DZ$44-DZ52-150-Sheep!$R$357                                            )&lt;=0),"Alt2-"   &amp;DZ51,""),"")</f>
        <v>Scan-2</v>
      </c>
      <c r="EA53" s="267" t="str">
        <f xml:space="preserve">                    IF(AND((EA$44                                  -Sheep!$N$254                               )&gt;(EA$44-EB$44),(EA$44                                  -Sheep!$N$254                                )&lt;=0),"Born","")
&amp;                   IF(AND((EA$44-Sheep!$R$355-Sheep!$N$254                                )&gt;(EA$44-EB$44),(EA$44-Sheep!$R$355-Sheep!$N$254                                )&lt;=0),"WeanStd","")
&amp;                   IF(AND((EA$44-Sheep!$R$356-Sheep!$N$254                                )&gt;(EA$44-EB$44),(EA$44-Sheep!$R$356-Sheep!$N$254                                )&lt;=0),"WeanAlt1","")
&amp;                   IF(AND((EA$44-Sheep!$R$357-Sheep!$N$254                                )&gt;(EA$44-EB$44),(EA$44-Sheep!$R$357-Sheep!$N$254                                )&lt;=0),"WeanAlt2","")
&amp;IFERROR(IF(AND((EA$44-EA52                                                                                     )&gt;(EA$44-EB$44),(EA$44-EA52                                                                                     )&lt;=0),"Join-"    &amp;EA51,""),"")
&amp;IFERROR(IF(AND((EA$44-EA52-INDEX(Sheep!$V$362:$V$369,EA51,1))&gt;(EA$44-EB$44),(EA$44-EA52-INDEX(Sheep!$V$362:$V$369,EA51,1))&lt;=0),"Scan-"  &amp;EA51,""),"")
&amp;IFERROR(IF(AND((EA$44-EA52-150                                                                            )&gt;(EA$44-EB$44),(EA$44-EA52-150                                                                             )&lt;=0),"Birth-" &amp;EA51,""),"")
&amp;IFERROR(IF(AND((EA$44-EA52-150-Sheep!$R$355                                           )&gt;(EA$44-EB$44),(EA$44-EA52-150-Sheep!$R$355                                            )&lt;=0),"Wean-"&amp;EA51,""),"")
&amp;IFERROR(IF(AND((EA$44-EA52-150-Sheep!$R$356                                           )&gt;(EA$44-EB$44),(EA$44-EA52-150-Sheep!$R$356                                            )&lt;=0),"Alt1-"   &amp;EA51,""),"")
&amp;IFERROR(IF(AND((EA$44-EA52-150-Sheep!$R$357                                           )&gt;(EA$44-EB$44),(EA$44-EA52-150-Sheep!$R$357                                            )&lt;=0),"Alt2-"   &amp;EA51,""),"")</f>
        <v/>
      </c>
      <c r="EB53" s="267" t="str">
        <f xml:space="preserve">                    IF(AND((EB$44                                  -Sheep!$N$254                               )&gt;(EB$44-EC$44),(EB$44                                  -Sheep!$N$254                                )&lt;=0),"Born","")
&amp;                   IF(AND((EB$44-Sheep!$R$355-Sheep!$N$254                                )&gt;(EB$44-EC$44),(EB$44-Sheep!$R$355-Sheep!$N$254                                )&lt;=0),"WeanStd","")
&amp;                   IF(AND((EB$44-Sheep!$R$356-Sheep!$N$254                                )&gt;(EB$44-EC$44),(EB$44-Sheep!$R$356-Sheep!$N$254                                )&lt;=0),"WeanAlt1","")
&amp;                   IF(AND((EB$44-Sheep!$R$357-Sheep!$N$254                                )&gt;(EB$44-EC$44),(EB$44-Sheep!$R$357-Sheep!$N$254                                )&lt;=0),"WeanAlt2","")
&amp;IFERROR(IF(AND((EB$44-EB52                                                                                     )&gt;(EB$44-EC$44),(EB$44-EB52                                                                                     )&lt;=0),"Join-"    &amp;EB51,""),"")
&amp;IFERROR(IF(AND((EB$44-EB52-INDEX(Sheep!$V$362:$V$369,EB51,1))&gt;(EB$44-EC$44),(EB$44-EB52-INDEX(Sheep!$V$362:$V$369,EB51,1))&lt;=0),"Scan-"  &amp;EB51,""),"")
&amp;IFERROR(IF(AND((EB$44-EB52-150                                                                            )&gt;(EB$44-EC$44),(EB$44-EB52-150                                                                             )&lt;=0),"Birth-" &amp;EB51,""),"")
&amp;IFERROR(IF(AND((EB$44-EB52-150-Sheep!$R$355                                           )&gt;(EB$44-EC$44),(EB$44-EB52-150-Sheep!$R$355                                            )&lt;=0),"Wean-"&amp;EB51,""),"")
&amp;IFERROR(IF(AND((EB$44-EB52-150-Sheep!$R$356                                           )&gt;(EB$44-EC$44),(EB$44-EB52-150-Sheep!$R$356                                            )&lt;=0),"Alt1-"   &amp;EB51,""),"")
&amp;IFERROR(IF(AND((EB$44-EB52-150-Sheep!$R$357                                           )&gt;(EB$44-EC$44),(EB$44-EB52-150-Sheep!$R$357                                            )&lt;=0),"Alt2-"   &amp;EB51,""),"")</f>
        <v/>
      </c>
      <c r="EC53" s="267" t="str">
        <f xml:space="preserve">                    IF(AND((EC$44                                  -Sheep!$N$254                               )&gt;(EC$44-ED$44),(EC$44                                  -Sheep!$N$254                                )&lt;=0),"Born","")
&amp;                   IF(AND((EC$44-Sheep!$R$355-Sheep!$N$254                                )&gt;(EC$44-ED$44),(EC$44-Sheep!$R$355-Sheep!$N$254                                )&lt;=0),"WeanStd","")
&amp;                   IF(AND((EC$44-Sheep!$R$356-Sheep!$N$254                                )&gt;(EC$44-ED$44),(EC$44-Sheep!$R$356-Sheep!$N$254                                )&lt;=0),"WeanAlt1","")
&amp;                   IF(AND((EC$44-Sheep!$R$357-Sheep!$N$254                                )&gt;(EC$44-ED$44),(EC$44-Sheep!$R$357-Sheep!$N$254                                )&lt;=0),"WeanAlt2","")
&amp;IFERROR(IF(AND((EC$44-EC52                                                                                     )&gt;(EC$44-ED$44),(EC$44-EC52                                                                                     )&lt;=0),"Join-"    &amp;EC51,""),"")
&amp;IFERROR(IF(AND((EC$44-EC52-INDEX(Sheep!$V$362:$V$369,EC51,1))&gt;(EC$44-ED$44),(EC$44-EC52-INDEX(Sheep!$V$362:$V$369,EC51,1))&lt;=0),"Scan-"  &amp;EC51,""),"")
&amp;IFERROR(IF(AND((EC$44-EC52-150                                                                            )&gt;(EC$44-ED$44),(EC$44-EC52-150                                                                             )&lt;=0),"Birth-" &amp;EC51,""),"")
&amp;IFERROR(IF(AND((EC$44-EC52-150-Sheep!$R$355                                           )&gt;(EC$44-ED$44),(EC$44-EC52-150-Sheep!$R$355                                            )&lt;=0),"Wean-"&amp;EC51,""),"")
&amp;IFERROR(IF(AND((EC$44-EC52-150-Sheep!$R$356                                           )&gt;(EC$44-ED$44),(EC$44-EC52-150-Sheep!$R$356                                            )&lt;=0),"Alt1-"   &amp;EC51,""),"")
&amp;IFERROR(IF(AND((EC$44-EC52-150-Sheep!$R$357                                           )&gt;(EC$44-ED$44),(EC$44-EC52-150-Sheep!$R$357                                            )&lt;=0),"Alt2-"   &amp;EC51,""),"")</f>
        <v/>
      </c>
      <c r="ED53" s="267" t="str">
        <f xml:space="preserve">                    IF(AND((ED$44                                  -Sheep!$N$254                               )&gt;(ED$44-EE$44),(ED$44                                  -Sheep!$N$254                                )&lt;=0),"Born","")
&amp;                   IF(AND((ED$44-Sheep!$R$355-Sheep!$N$254                                )&gt;(ED$44-EE$44),(ED$44-Sheep!$R$355-Sheep!$N$254                                )&lt;=0),"WeanStd","")
&amp;                   IF(AND((ED$44-Sheep!$R$356-Sheep!$N$254                                )&gt;(ED$44-EE$44),(ED$44-Sheep!$R$356-Sheep!$N$254                                )&lt;=0),"WeanAlt1","")
&amp;                   IF(AND((ED$44-Sheep!$R$357-Sheep!$N$254                                )&gt;(ED$44-EE$44),(ED$44-Sheep!$R$357-Sheep!$N$254                                )&lt;=0),"WeanAlt2","")
&amp;IFERROR(IF(AND((ED$44-ED52                                                                                     )&gt;(ED$44-EE$44),(ED$44-ED52                                                                                     )&lt;=0),"Join-"    &amp;ED51,""),"")
&amp;IFERROR(IF(AND((ED$44-ED52-INDEX(Sheep!$V$362:$V$369,ED51,1))&gt;(ED$44-EE$44),(ED$44-ED52-INDEX(Sheep!$V$362:$V$369,ED51,1))&lt;=0),"Scan-"  &amp;ED51,""),"")
&amp;IFERROR(IF(AND((ED$44-ED52-150                                                                            )&gt;(ED$44-EE$44),(ED$44-ED52-150                                                                             )&lt;=0),"Birth-" &amp;ED51,""),"")
&amp;IFERROR(IF(AND((ED$44-ED52-150-Sheep!$R$355                                           )&gt;(ED$44-EE$44),(ED$44-ED52-150-Sheep!$R$355                                            )&lt;=0),"Wean-"&amp;ED51,""),"")
&amp;IFERROR(IF(AND((ED$44-ED52-150-Sheep!$R$356                                           )&gt;(ED$44-EE$44),(ED$44-ED52-150-Sheep!$R$356                                            )&lt;=0),"Alt1-"   &amp;ED51,""),"")
&amp;IFERROR(IF(AND((ED$44-ED52-150-Sheep!$R$357                                           )&gt;(ED$44-EE$44),(ED$44-ED52-150-Sheep!$R$357                                            )&lt;=0),"Alt2-"   &amp;ED51,""),"")</f>
        <v/>
      </c>
      <c r="EE53" s="267" t="str">
        <f xml:space="preserve">                    IF(AND((EE$44                                  -Sheep!$N$254                               )&gt;(EE$44-EF$44),(EE$44                                  -Sheep!$N$254                                )&lt;=0),"Born","")
&amp;                   IF(AND((EE$44-Sheep!$R$355-Sheep!$N$254                                )&gt;(EE$44-EF$44),(EE$44-Sheep!$R$355-Sheep!$N$254                                )&lt;=0),"WeanStd","")
&amp;                   IF(AND((EE$44-Sheep!$R$356-Sheep!$N$254                                )&gt;(EE$44-EF$44),(EE$44-Sheep!$R$356-Sheep!$N$254                                )&lt;=0),"WeanAlt1","")
&amp;                   IF(AND((EE$44-Sheep!$R$357-Sheep!$N$254                                )&gt;(EE$44-EF$44),(EE$44-Sheep!$R$357-Sheep!$N$254                                )&lt;=0),"WeanAlt2","")
&amp;IFERROR(IF(AND((EE$44-EE52                                                                                     )&gt;(EE$44-EF$44),(EE$44-EE52                                                                                     )&lt;=0),"Join-"    &amp;EE51,""),"")
&amp;IFERROR(IF(AND((EE$44-EE52-INDEX(Sheep!$V$362:$V$369,EE51,1))&gt;(EE$44-EF$44),(EE$44-EE52-INDEX(Sheep!$V$362:$V$369,EE51,1))&lt;=0),"Scan-"  &amp;EE51,""),"")
&amp;IFERROR(IF(AND((EE$44-EE52-150                                                                            )&gt;(EE$44-EF$44),(EE$44-EE52-150                                                                             )&lt;=0),"Birth-" &amp;EE51,""),"")
&amp;IFERROR(IF(AND((EE$44-EE52-150-Sheep!$R$355                                           )&gt;(EE$44-EF$44),(EE$44-EE52-150-Sheep!$R$355                                            )&lt;=0),"Wean-"&amp;EE51,""),"")
&amp;IFERROR(IF(AND((EE$44-EE52-150-Sheep!$R$356                                           )&gt;(EE$44-EF$44),(EE$44-EE52-150-Sheep!$R$356                                            )&lt;=0),"Alt1-"   &amp;EE51,""),"")
&amp;IFERROR(IF(AND((EE$44-EE52-150-Sheep!$R$357                                           )&gt;(EE$44-EF$44),(EE$44-EE52-150-Sheep!$R$357                                            )&lt;=0),"Alt2-"   &amp;EE51,""),"")</f>
        <v/>
      </c>
      <c r="EF53" s="267" t="str">
        <f xml:space="preserve">                    IF(AND((EF$44                                  -Sheep!$N$254                               )&gt;(EF$44-EG$44),(EF$44                                  -Sheep!$N$254                                )&lt;=0),"Born","")
&amp;                   IF(AND((EF$44-Sheep!$R$355-Sheep!$N$254                                )&gt;(EF$44-EG$44),(EF$44-Sheep!$R$355-Sheep!$N$254                                )&lt;=0),"WeanStd","")
&amp;                   IF(AND((EF$44-Sheep!$R$356-Sheep!$N$254                                )&gt;(EF$44-EG$44),(EF$44-Sheep!$R$356-Sheep!$N$254                                )&lt;=0),"WeanAlt1","")
&amp;                   IF(AND((EF$44-Sheep!$R$357-Sheep!$N$254                                )&gt;(EF$44-EG$44),(EF$44-Sheep!$R$357-Sheep!$N$254                                )&lt;=0),"WeanAlt2","")
&amp;IFERROR(IF(AND((EF$44-EF52                                                                                     )&gt;(EF$44-EG$44),(EF$44-EF52                                                                                     )&lt;=0),"Join-"    &amp;EF51,""),"")
&amp;IFERROR(IF(AND((EF$44-EF52-INDEX(Sheep!$V$362:$V$369,EF51,1))&gt;(EF$44-EG$44),(EF$44-EF52-INDEX(Sheep!$V$362:$V$369,EF51,1))&lt;=0),"Scan-"  &amp;EF51,""),"")
&amp;IFERROR(IF(AND((EF$44-EF52-150                                                                            )&gt;(EF$44-EG$44),(EF$44-EF52-150                                                                             )&lt;=0),"Birth-" &amp;EF51,""),"")
&amp;IFERROR(IF(AND((EF$44-EF52-150-Sheep!$R$355                                           )&gt;(EF$44-EG$44),(EF$44-EF52-150-Sheep!$R$355                                            )&lt;=0),"Wean-"&amp;EF51,""),"")
&amp;IFERROR(IF(AND((EF$44-EF52-150-Sheep!$R$356                                           )&gt;(EF$44-EG$44),(EF$44-EF52-150-Sheep!$R$356                                            )&lt;=0),"Alt1-"   &amp;EF51,""),"")
&amp;IFERROR(IF(AND((EF$44-EF52-150-Sheep!$R$357                                           )&gt;(EF$44-EG$44),(EF$44-EF52-150-Sheep!$R$357                                            )&lt;=0),"Alt2-"   &amp;EF51,""),"")</f>
        <v/>
      </c>
      <c r="EG53" s="267" t="str">
        <f xml:space="preserve">                    IF(AND((EG$44                                  -Sheep!$N$254                               )&gt;(EG$44-EH$44),(EG$44                                  -Sheep!$N$254                                )&lt;=0),"Born","")
&amp;                   IF(AND((EG$44-Sheep!$R$355-Sheep!$N$254                                )&gt;(EG$44-EH$44),(EG$44-Sheep!$R$355-Sheep!$N$254                                )&lt;=0),"WeanStd","")
&amp;                   IF(AND((EG$44-Sheep!$R$356-Sheep!$N$254                                )&gt;(EG$44-EH$44),(EG$44-Sheep!$R$356-Sheep!$N$254                                )&lt;=0),"WeanAlt1","")
&amp;                   IF(AND((EG$44-Sheep!$R$357-Sheep!$N$254                                )&gt;(EG$44-EH$44),(EG$44-Sheep!$R$357-Sheep!$N$254                                )&lt;=0),"WeanAlt2","")
&amp;IFERROR(IF(AND((EG$44-EG52                                                                                     )&gt;(EG$44-EH$44),(EG$44-EG52                                                                                     )&lt;=0),"Join-"    &amp;EG51,""),"")
&amp;IFERROR(IF(AND((EG$44-EG52-INDEX(Sheep!$V$362:$V$369,EG51,1))&gt;(EG$44-EH$44),(EG$44-EG52-INDEX(Sheep!$V$362:$V$369,EG51,1))&lt;=0),"Scan-"  &amp;EG51,""),"")
&amp;IFERROR(IF(AND((EG$44-EG52-150                                                                            )&gt;(EG$44-EH$44),(EG$44-EG52-150                                                                             )&lt;=0),"Birth-" &amp;EG51,""),"")
&amp;IFERROR(IF(AND((EG$44-EG52-150-Sheep!$R$355                                           )&gt;(EG$44-EH$44),(EG$44-EG52-150-Sheep!$R$355                                            )&lt;=0),"Wean-"&amp;EG51,""),"")
&amp;IFERROR(IF(AND((EG$44-EG52-150-Sheep!$R$356                                           )&gt;(EG$44-EH$44),(EG$44-EG52-150-Sheep!$R$356                                            )&lt;=0),"Alt1-"   &amp;EG51,""),"")
&amp;IFERROR(IF(AND((EG$44-EG52-150-Sheep!$R$357                                           )&gt;(EG$44-EH$44),(EG$44-EG52-150-Sheep!$R$357                                            )&lt;=0),"Alt2-"   &amp;EG51,""),"")</f>
        <v/>
      </c>
      <c r="EH53" s="267" t="str">
        <f xml:space="preserve">                    IF(AND((EH$44                                  -Sheep!$N$254                               )&gt;(EH$44-EI$44),(EH$44                                  -Sheep!$N$254                                )&lt;=0),"Born","")
&amp;                   IF(AND((EH$44-Sheep!$R$355-Sheep!$N$254                                )&gt;(EH$44-EI$44),(EH$44-Sheep!$R$355-Sheep!$N$254                                )&lt;=0),"WeanStd","")
&amp;                   IF(AND((EH$44-Sheep!$R$356-Sheep!$N$254                                )&gt;(EH$44-EI$44),(EH$44-Sheep!$R$356-Sheep!$N$254                                )&lt;=0),"WeanAlt1","")
&amp;                   IF(AND((EH$44-Sheep!$R$357-Sheep!$N$254                                )&gt;(EH$44-EI$44),(EH$44-Sheep!$R$357-Sheep!$N$254                                )&lt;=0),"WeanAlt2","")
&amp;IFERROR(IF(AND((EH$44-EH52                                                                                     )&gt;(EH$44-EI$44),(EH$44-EH52                                                                                     )&lt;=0),"Join-"    &amp;EH51,""),"")
&amp;IFERROR(IF(AND((EH$44-EH52-INDEX(Sheep!$V$362:$V$369,EH51,1))&gt;(EH$44-EI$44),(EH$44-EH52-INDEX(Sheep!$V$362:$V$369,EH51,1))&lt;=0),"Scan-"  &amp;EH51,""),"")
&amp;IFERROR(IF(AND((EH$44-EH52-150                                                                            )&gt;(EH$44-EI$44),(EH$44-EH52-150                                                                             )&lt;=0),"Birth-" &amp;EH51,""),"")
&amp;IFERROR(IF(AND((EH$44-EH52-150-Sheep!$R$355                                           )&gt;(EH$44-EI$44),(EH$44-EH52-150-Sheep!$R$355                                            )&lt;=0),"Wean-"&amp;EH51,""),"")
&amp;IFERROR(IF(AND((EH$44-EH52-150-Sheep!$R$356                                           )&gt;(EH$44-EI$44),(EH$44-EH52-150-Sheep!$R$356                                            )&lt;=0),"Alt1-"   &amp;EH51,""),"")
&amp;IFERROR(IF(AND((EH$44-EH52-150-Sheep!$R$357                                           )&gt;(EH$44-EI$44),(EH$44-EH52-150-Sheep!$R$357                                            )&lt;=0),"Alt2-"   &amp;EH51,""),"")</f>
        <v/>
      </c>
      <c r="EI53" s="267" t="str">
        <f xml:space="preserve">                    IF(AND((EI$44                                  -Sheep!$N$254                               )&gt;(EI$44-EJ$44),(EI$44                                  -Sheep!$N$254                                )&lt;=0),"Born","")
&amp;                   IF(AND((EI$44-Sheep!$R$355-Sheep!$N$254                                )&gt;(EI$44-EJ$44),(EI$44-Sheep!$R$355-Sheep!$N$254                                )&lt;=0),"WeanStd","")
&amp;                   IF(AND((EI$44-Sheep!$R$356-Sheep!$N$254                                )&gt;(EI$44-EJ$44),(EI$44-Sheep!$R$356-Sheep!$N$254                                )&lt;=0),"WeanAlt1","")
&amp;                   IF(AND((EI$44-Sheep!$R$357-Sheep!$N$254                                )&gt;(EI$44-EJ$44),(EI$44-Sheep!$R$357-Sheep!$N$254                                )&lt;=0),"WeanAlt2","")
&amp;IFERROR(IF(AND((EI$44-EI52                                                                                     )&gt;(EI$44-EJ$44),(EI$44-EI52                                                                                     )&lt;=0),"Join-"    &amp;EI51,""),"")
&amp;IFERROR(IF(AND((EI$44-EI52-INDEX(Sheep!$V$362:$V$369,EI51,1))&gt;(EI$44-EJ$44),(EI$44-EI52-INDEX(Sheep!$V$362:$V$369,EI51,1))&lt;=0),"Scan-"  &amp;EI51,""),"")
&amp;IFERROR(IF(AND((EI$44-EI52-150                                                                            )&gt;(EI$44-EJ$44),(EI$44-EI52-150                                                                             )&lt;=0),"Birth-" &amp;EI51,""),"")
&amp;IFERROR(IF(AND((EI$44-EI52-150-Sheep!$R$355                                           )&gt;(EI$44-EJ$44),(EI$44-EI52-150-Sheep!$R$355                                            )&lt;=0),"Wean-"&amp;EI51,""),"")
&amp;IFERROR(IF(AND((EI$44-EI52-150-Sheep!$R$356                                           )&gt;(EI$44-EJ$44),(EI$44-EI52-150-Sheep!$R$356                                            )&lt;=0),"Alt1-"   &amp;EI51,""),"")
&amp;IFERROR(IF(AND((EI$44-EI52-150-Sheep!$R$357                                           )&gt;(EI$44-EJ$44),(EI$44-EI52-150-Sheep!$R$357                                            )&lt;=0),"Alt2-"   &amp;EI51,""),"")</f>
        <v/>
      </c>
      <c r="EJ53" s="267" t="str">
        <f xml:space="preserve">                    IF(AND((EJ$44                                  -Sheep!$N$254                               )&gt;(EJ$44-EK$44),(EJ$44                                  -Sheep!$N$254                                )&lt;=0),"Born","")
&amp;                   IF(AND((EJ$44-Sheep!$R$355-Sheep!$N$254                                )&gt;(EJ$44-EK$44),(EJ$44-Sheep!$R$355-Sheep!$N$254                                )&lt;=0),"WeanStd","")
&amp;                   IF(AND((EJ$44-Sheep!$R$356-Sheep!$N$254                                )&gt;(EJ$44-EK$44),(EJ$44-Sheep!$R$356-Sheep!$N$254                                )&lt;=0),"WeanAlt1","")
&amp;                   IF(AND((EJ$44-Sheep!$R$357-Sheep!$N$254                                )&gt;(EJ$44-EK$44),(EJ$44-Sheep!$R$357-Sheep!$N$254                                )&lt;=0),"WeanAlt2","")
&amp;IFERROR(IF(AND((EJ$44-EJ52                                                                                     )&gt;(EJ$44-EK$44),(EJ$44-EJ52                                                                                     )&lt;=0),"Join-"    &amp;EJ51,""),"")
&amp;IFERROR(IF(AND((EJ$44-EJ52-INDEX(Sheep!$V$362:$V$369,EJ51,1))&gt;(EJ$44-EK$44),(EJ$44-EJ52-INDEX(Sheep!$V$362:$V$369,EJ51,1))&lt;=0),"Scan-"  &amp;EJ51,""),"")
&amp;IFERROR(IF(AND((EJ$44-EJ52-150                                                                            )&gt;(EJ$44-EK$44),(EJ$44-EJ52-150                                                                             )&lt;=0),"Birth-" &amp;EJ51,""),"")
&amp;IFERROR(IF(AND((EJ$44-EJ52-150-Sheep!$R$355                                           )&gt;(EJ$44-EK$44),(EJ$44-EJ52-150-Sheep!$R$355                                            )&lt;=0),"Wean-"&amp;EJ51,""),"")
&amp;IFERROR(IF(AND((EJ$44-EJ52-150-Sheep!$R$356                                           )&gt;(EJ$44-EK$44),(EJ$44-EJ52-150-Sheep!$R$356                                            )&lt;=0),"Alt1-"   &amp;EJ51,""),"")
&amp;IFERROR(IF(AND((EJ$44-EJ52-150-Sheep!$R$357                                           )&gt;(EJ$44-EK$44),(EJ$44-EJ52-150-Sheep!$R$357                                            )&lt;=0),"Alt2-"   &amp;EJ51,""),"")</f>
        <v/>
      </c>
      <c r="EK53" s="267" t="str">
        <f xml:space="preserve">                    IF(AND((EK$44                                  -Sheep!$N$254                               )&gt;(EK$44-EL$44),(EK$44                                  -Sheep!$N$254                                )&lt;=0),"Born","")
&amp;                   IF(AND((EK$44-Sheep!$R$355-Sheep!$N$254                                )&gt;(EK$44-EL$44),(EK$44-Sheep!$R$355-Sheep!$N$254                                )&lt;=0),"WeanStd","")
&amp;                   IF(AND((EK$44-Sheep!$R$356-Sheep!$N$254                                )&gt;(EK$44-EL$44),(EK$44-Sheep!$R$356-Sheep!$N$254                                )&lt;=0),"WeanAlt1","")
&amp;                   IF(AND((EK$44-Sheep!$R$357-Sheep!$N$254                                )&gt;(EK$44-EL$44),(EK$44-Sheep!$R$357-Sheep!$N$254                                )&lt;=0),"WeanAlt2","")
&amp;IFERROR(IF(AND((EK$44-EK52                                                                                     )&gt;(EK$44-EL$44),(EK$44-EK52                                                                                     )&lt;=0),"Join-"    &amp;EK51,""),"")
&amp;IFERROR(IF(AND((EK$44-EK52-INDEX(Sheep!$V$362:$V$369,EK51,1))&gt;(EK$44-EL$44),(EK$44-EK52-INDEX(Sheep!$V$362:$V$369,EK51,1))&lt;=0),"Scan-"  &amp;EK51,""),"")
&amp;IFERROR(IF(AND((EK$44-EK52-150                                                                            )&gt;(EK$44-EL$44),(EK$44-EK52-150                                                                             )&lt;=0),"Birth-" &amp;EK51,""),"")
&amp;IFERROR(IF(AND((EK$44-EK52-150-Sheep!$R$355                                           )&gt;(EK$44-EL$44),(EK$44-EK52-150-Sheep!$R$355                                            )&lt;=0),"Wean-"&amp;EK51,""),"")
&amp;IFERROR(IF(AND((EK$44-EK52-150-Sheep!$R$356                                           )&gt;(EK$44-EL$44),(EK$44-EK52-150-Sheep!$R$356                                            )&lt;=0),"Alt1-"   &amp;EK51,""),"")
&amp;IFERROR(IF(AND((EK$44-EK52-150-Sheep!$R$357                                           )&gt;(EK$44-EL$44),(EK$44-EK52-150-Sheep!$R$357                                            )&lt;=0),"Alt2-"   &amp;EK51,""),"")</f>
        <v/>
      </c>
      <c r="EL53" s="267" t="str">
        <f xml:space="preserve">                    IF(AND((EL$44                                  -Sheep!$N$254                               )&gt;(EL$44-EM$44),(EL$44                                  -Sheep!$N$254                                )&lt;=0),"Born","")
&amp;                   IF(AND((EL$44-Sheep!$R$355-Sheep!$N$254                                )&gt;(EL$44-EM$44),(EL$44-Sheep!$R$355-Sheep!$N$254                                )&lt;=0),"WeanStd","")
&amp;                   IF(AND((EL$44-Sheep!$R$356-Sheep!$N$254                                )&gt;(EL$44-EM$44),(EL$44-Sheep!$R$356-Sheep!$N$254                                )&lt;=0),"WeanAlt1","")
&amp;                   IF(AND((EL$44-Sheep!$R$357-Sheep!$N$254                                )&gt;(EL$44-EM$44),(EL$44-Sheep!$R$357-Sheep!$N$254                                )&lt;=0),"WeanAlt2","")
&amp;IFERROR(IF(AND((EL$44-EL52                                                                                     )&gt;(EL$44-EM$44),(EL$44-EL52                                                                                     )&lt;=0),"Join-"    &amp;EL51,""),"")
&amp;IFERROR(IF(AND((EL$44-EL52-INDEX(Sheep!$V$362:$V$369,EL51,1))&gt;(EL$44-EM$44),(EL$44-EL52-INDEX(Sheep!$V$362:$V$369,EL51,1))&lt;=0),"Scan-"  &amp;EL51,""),"")
&amp;IFERROR(IF(AND((EL$44-EL52-150                                                                            )&gt;(EL$44-EM$44),(EL$44-EL52-150                                                                             )&lt;=0),"Birth-" &amp;EL51,""),"")
&amp;IFERROR(IF(AND((EL$44-EL52-150-Sheep!$R$355                                           )&gt;(EL$44-EM$44),(EL$44-EL52-150-Sheep!$R$355                                            )&lt;=0),"Wean-"&amp;EL51,""),"")
&amp;IFERROR(IF(AND((EL$44-EL52-150-Sheep!$R$356                                           )&gt;(EL$44-EM$44),(EL$44-EL52-150-Sheep!$R$356                                            )&lt;=0),"Alt1-"   &amp;EL51,""),"")
&amp;IFERROR(IF(AND((EL$44-EL52-150-Sheep!$R$357                                           )&gt;(EL$44-EM$44),(EL$44-EL52-150-Sheep!$R$357                                            )&lt;=0),"Alt2-"   &amp;EL51,""),"")</f>
        <v>Birth-2</v>
      </c>
      <c r="EM53" s="267" t="str">
        <f xml:space="preserve">                    IF(AND((EM$44                                  -Sheep!$N$254                               )&gt;(EM$44-EN$44),(EM$44                                  -Sheep!$N$254                                )&lt;=0),"Born","")
&amp;                   IF(AND((EM$44-Sheep!$R$355-Sheep!$N$254                                )&gt;(EM$44-EN$44),(EM$44-Sheep!$R$355-Sheep!$N$254                                )&lt;=0),"WeanStd","")
&amp;                   IF(AND((EM$44-Sheep!$R$356-Sheep!$N$254                                )&gt;(EM$44-EN$44),(EM$44-Sheep!$R$356-Sheep!$N$254                                )&lt;=0),"WeanAlt1","")
&amp;                   IF(AND((EM$44-Sheep!$R$357-Sheep!$N$254                                )&gt;(EM$44-EN$44),(EM$44-Sheep!$R$357-Sheep!$N$254                                )&lt;=0),"WeanAlt2","")
&amp;IFERROR(IF(AND((EM$44-EM52                                                                                     )&gt;(EM$44-EN$44),(EM$44-EM52                                                                                     )&lt;=0),"Join-"    &amp;EM51,""),"")
&amp;IFERROR(IF(AND((EM$44-EM52-INDEX(Sheep!$V$362:$V$369,EM51,1))&gt;(EM$44-EN$44),(EM$44-EM52-INDEX(Sheep!$V$362:$V$369,EM51,1))&lt;=0),"Scan-"  &amp;EM51,""),"")
&amp;IFERROR(IF(AND((EM$44-EM52-150                                                                            )&gt;(EM$44-EN$44),(EM$44-EM52-150                                                                             )&lt;=0),"Birth-" &amp;EM51,""),"")
&amp;IFERROR(IF(AND((EM$44-EM52-150-Sheep!$R$355                                           )&gt;(EM$44-EN$44),(EM$44-EM52-150-Sheep!$R$355                                            )&lt;=0),"Wean-"&amp;EM51,""),"")
&amp;IFERROR(IF(AND((EM$44-EM52-150-Sheep!$R$356                                           )&gt;(EM$44-EN$44),(EM$44-EM52-150-Sheep!$R$356                                            )&lt;=0),"Alt1-"   &amp;EM51,""),"")
&amp;IFERROR(IF(AND((EM$44-EM52-150-Sheep!$R$357                                           )&gt;(EM$44-EN$44),(EM$44-EM52-150-Sheep!$R$357                                            )&lt;=0),"Alt2-"   &amp;EM51,""),"")</f>
        <v/>
      </c>
      <c r="EN53" s="267" t="str">
        <f xml:space="preserve">                    IF(AND((EN$44                                  -Sheep!$N$254                               )&gt;(EN$44-EO$44),(EN$44                                  -Sheep!$N$254                                )&lt;=0),"Born","")
&amp;                   IF(AND((EN$44-Sheep!$R$355-Sheep!$N$254                                )&gt;(EN$44-EO$44),(EN$44-Sheep!$R$355-Sheep!$N$254                                )&lt;=0),"WeanStd","")
&amp;                   IF(AND((EN$44-Sheep!$R$356-Sheep!$N$254                                )&gt;(EN$44-EO$44),(EN$44-Sheep!$R$356-Sheep!$N$254                                )&lt;=0),"WeanAlt1","")
&amp;                   IF(AND((EN$44-Sheep!$R$357-Sheep!$N$254                                )&gt;(EN$44-EO$44),(EN$44-Sheep!$R$357-Sheep!$N$254                                )&lt;=0),"WeanAlt2","")
&amp;IFERROR(IF(AND((EN$44-EN52                                                                                     )&gt;(EN$44-EO$44),(EN$44-EN52                                                                                     )&lt;=0),"Join-"    &amp;EN51,""),"")
&amp;IFERROR(IF(AND((EN$44-EN52-INDEX(Sheep!$V$362:$V$369,EN51,1))&gt;(EN$44-EO$44),(EN$44-EN52-INDEX(Sheep!$V$362:$V$369,EN51,1))&lt;=0),"Scan-"  &amp;EN51,""),"")
&amp;IFERROR(IF(AND((EN$44-EN52-150                                                                            )&gt;(EN$44-EO$44),(EN$44-EN52-150                                                                             )&lt;=0),"Birth-" &amp;EN51,""),"")
&amp;IFERROR(IF(AND((EN$44-EN52-150-Sheep!$R$355                                           )&gt;(EN$44-EO$44),(EN$44-EN52-150-Sheep!$R$355                                            )&lt;=0),"Wean-"&amp;EN51,""),"")
&amp;IFERROR(IF(AND((EN$44-EN52-150-Sheep!$R$356                                           )&gt;(EN$44-EO$44),(EN$44-EN52-150-Sheep!$R$356                                            )&lt;=0),"Alt1-"   &amp;EN51,""),"")
&amp;IFERROR(IF(AND((EN$44-EN52-150-Sheep!$R$357                                           )&gt;(EN$44-EO$44),(EN$44-EN52-150-Sheep!$R$357                                            )&lt;=0),"Alt2-"   &amp;EN51,""),"")</f>
        <v/>
      </c>
      <c r="EO53" s="267" t="str">
        <f xml:space="preserve">                    IF(AND((EO$44                                  -Sheep!$N$254                               )&gt;(EO$44-EP$44),(EO$44                                  -Sheep!$N$254                                )&lt;=0),"Born","")
&amp;                   IF(AND((EO$44-Sheep!$R$355-Sheep!$N$254                                )&gt;(EO$44-EP$44),(EO$44-Sheep!$R$355-Sheep!$N$254                                )&lt;=0),"WeanStd","")
&amp;                   IF(AND((EO$44-Sheep!$R$356-Sheep!$N$254                                )&gt;(EO$44-EP$44),(EO$44-Sheep!$R$356-Sheep!$N$254                                )&lt;=0),"WeanAlt1","")
&amp;                   IF(AND((EO$44-Sheep!$R$357-Sheep!$N$254                                )&gt;(EO$44-EP$44),(EO$44-Sheep!$R$357-Sheep!$N$254                                )&lt;=0),"WeanAlt2","")
&amp;IFERROR(IF(AND((EO$44-EO52                                                                                     )&gt;(EO$44-EP$44),(EO$44-EO52                                                                                     )&lt;=0),"Join-"    &amp;EO51,""),"")
&amp;IFERROR(IF(AND((EO$44-EO52-INDEX(Sheep!$V$362:$V$369,EO51,1))&gt;(EO$44-EP$44),(EO$44-EO52-INDEX(Sheep!$V$362:$V$369,EO51,1))&lt;=0),"Scan-"  &amp;EO51,""),"")
&amp;IFERROR(IF(AND((EO$44-EO52-150                                                                            )&gt;(EO$44-EP$44),(EO$44-EO52-150                                                                             )&lt;=0),"Birth-" &amp;EO51,""),"")
&amp;IFERROR(IF(AND((EO$44-EO52-150-Sheep!$R$355                                           )&gt;(EO$44-EP$44),(EO$44-EO52-150-Sheep!$R$355                                            )&lt;=0),"Wean-"&amp;EO51,""),"")
&amp;IFERROR(IF(AND((EO$44-EO52-150-Sheep!$R$356                                           )&gt;(EO$44-EP$44),(EO$44-EO52-150-Sheep!$R$356                                            )&lt;=0),"Alt1-"   &amp;EO51,""),"")
&amp;IFERROR(IF(AND((EO$44-EO52-150-Sheep!$R$357                                           )&gt;(EO$44-EP$44),(EO$44-EO52-150-Sheep!$R$357                                            )&lt;=0),"Alt2-"   &amp;EO51,""),"")</f>
        <v/>
      </c>
      <c r="EP53" s="267" t="str">
        <f xml:space="preserve">                    IF(AND((EP$44                                  -Sheep!$N$254                               )&gt;(EP$44-EQ$44),(EP$44                                  -Sheep!$N$254                                )&lt;=0),"Born","")
&amp;                   IF(AND((EP$44-Sheep!$R$355-Sheep!$N$254                                )&gt;(EP$44-EQ$44),(EP$44-Sheep!$R$355-Sheep!$N$254                                )&lt;=0),"WeanStd","")
&amp;                   IF(AND((EP$44-Sheep!$R$356-Sheep!$N$254                                )&gt;(EP$44-EQ$44),(EP$44-Sheep!$R$356-Sheep!$N$254                                )&lt;=0),"WeanAlt1","")
&amp;                   IF(AND((EP$44-Sheep!$R$357-Sheep!$N$254                                )&gt;(EP$44-EQ$44),(EP$44-Sheep!$R$357-Sheep!$N$254                                )&lt;=0),"WeanAlt2","")
&amp;IFERROR(IF(AND((EP$44-EP52                                                                                     )&gt;(EP$44-EQ$44),(EP$44-EP52                                                                                     )&lt;=0),"Join-"    &amp;EP51,""),"")
&amp;IFERROR(IF(AND((EP$44-EP52-INDEX(Sheep!$V$362:$V$369,EP51,1))&gt;(EP$44-EQ$44),(EP$44-EP52-INDEX(Sheep!$V$362:$V$369,EP51,1))&lt;=0),"Scan-"  &amp;EP51,""),"")
&amp;IFERROR(IF(AND((EP$44-EP52-150                                                                            )&gt;(EP$44-EQ$44),(EP$44-EP52-150                                                                             )&lt;=0),"Birth-" &amp;EP51,""),"")
&amp;IFERROR(IF(AND((EP$44-EP52-150-Sheep!$R$355                                           )&gt;(EP$44-EQ$44),(EP$44-EP52-150-Sheep!$R$355                                            )&lt;=0),"Wean-"&amp;EP51,""),"")
&amp;IFERROR(IF(AND((EP$44-EP52-150-Sheep!$R$356                                           )&gt;(EP$44-EQ$44),(EP$44-EP52-150-Sheep!$R$356                                            )&lt;=0),"Alt1-"   &amp;EP51,""),"")
&amp;IFERROR(IF(AND((EP$44-EP52-150-Sheep!$R$357                                           )&gt;(EP$44-EQ$44),(EP$44-EP52-150-Sheep!$R$357                                            )&lt;=0),"Alt2-"   &amp;EP51,""),"")</f>
        <v/>
      </c>
      <c r="EQ53" s="267" t="str">
        <f xml:space="preserve">                    IF(AND((EQ$44                                  -Sheep!$N$254                               )&gt;(EQ$44-ER$44),(EQ$44                                  -Sheep!$N$254                                )&lt;=0),"Born","")
&amp;                   IF(AND((EQ$44-Sheep!$R$355-Sheep!$N$254                                )&gt;(EQ$44-ER$44),(EQ$44-Sheep!$R$355-Sheep!$N$254                                )&lt;=0),"WeanStd","")
&amp;                   IF(AND((EQ$44-Sheep!$R$356-Sheep!$N$254                                )&gt;(EQ$44-ER$44),(EQ$44-Sheep!$R$356-Sheep!$N$254                                )&lt;=0),"WeanAlt1","")
&amp;                   IF(AND((EQ$44-Sheep!$R$357-Sheep!$N$254                                )&gt;(EQ$44-ER$44),(EQ$44-Sheep!$R$357-Sheep!$N$254                                )&lt;=0),"WeanAlt2","")
&amp;IFERROR(IF(AND((EQ$44-EQ52                                                                                     )&gt;(EQ$44-ER$44),(EQ$44-EQ52                                                                                     )&lt;=0),"Join-"    &amp;EQ51,""),"")
&amp;IFERROR(IF(AND((EQ$44-EQ52-INDEX(Sheep!$V$362:$V$369,EQ51,1))&gt;(EQ$44-ER$44),(EQ$44-EQ52-INDEX(Sheep!$V$362:$V$369,EQ51,1))&lt;=0),"Scan-"  &amp;EQ51,""),"")
&amp;IFERROR(IF(AND((EQ$44-EQ52-150                                                                            )&gt;(EQ$44-ER$44),(EQ$44-EQ52-150                                                                             )&lt;=0),"Birth-" &amp;EQ51,""),"")
&amp;IFERROR(IF(AND((EQ$44-EQ52-150-Sheep!$R$355                                           )&gt;(EQ$44-ER$44),(EQ$44-EQ52-150-Sheep!$R$355                                            )&lt;=0),"Wean-"&amp;EQ51,""),"")
&amp;IFERROR(IF(AND((EQ$44-EQ52-150-Sheep!$R$356                                           )&gt;(EQ$44-ER$44),(EQ$44-EQ52-150-Sheep!$R$356                                            )&lt;=0),"Alt1-"   &amp;EQ51,""),"")
&amp;IFERROR(IF(AND((EQ$44-EQ52-150-Sheep!$R$357                                           )&gt;(EQ$44-ER$44),(EQ$44-EQ52-150-Sheep!$R$357                                            )&lt;=0),"Alt2-"   &amp;EQ51,""),"")</f>
        <v/>
      </c>
      <c r="ER53" s="267" t="str">
        <f xml:space="preserve">                    IF(AND((ER$44                                  -Sheep!$N$254                               )&gt;(ER$44-ES$44),(ER$44                                  -Sheep!$N$254                                )&lt;=0),"Born","")
&amp;                   IF(AND((ER$44-Sheep!$R$355-Sheep!$N$254                                )&gt;(ER$44-ES$44),(ER$44-Sheep!$R$355-Sheep!$N$254                                )&lt;=0),"WeanStd","")
&amp;                   IF(AND((ER$44-Sheep!$R$356-Sheep!$N$254                                )&gt;(ER$44-ES$44),(ER$44-Sheep!$R$356-Sheep!$N$254                                )&lt;=0),"WeanAlt1","")
&amp;                   IF(AND((ER$44-Sheep!$R$357-Sheep!$N$254                                )&gt;(ER$44-ES$44),(ER$44-Sheep!$R$357-Sheep!$N$254                                )&lt;=0),"WeanAlt2","")
&amp;IFERROR(IF(AND((ER$44-ER52                                                                                     )&gt;(ER$44-ES$44),(ER$44-ER52                                                                                     )&lt;=0),"Join-"    &amp;ER51,""),"")
&amp;IFERROR(IF(AND((ER$44-ER52-INDEX(Sheep!$V$362:$V$369,ER51,1))&gt;(ER$44-ES$44),(ER$44-ER52-INDEX(Sheep!$V$362:$V$369,ER51,1))&lt;=0),"Scan-"  &amp;ER51,""),"")
&amp;IFERROR(IF(AND((ER$44-ER52-150                                                                            )&gt;(ER$44-ES$44),(ER$44-ER52-150                                                                             )&lt;=0),"Birth-" &amp;ER51,""),"")
&amp;IFERROR(IF(AND((ER$44-ER52-150-Sheep!$R$355                                           )&gt;(ER$44-ES$44),(ER$44-ER52-150-Sheep!$R$355                                            )&lt;=0),"Wean-"&amp;ER51,""),"")
&amp;IFERROR(IF(AND((ER$44-ER52-150-Sheep!$R$356                                           )&gt;(ER$44-ES$44),(ER$44-ER52-150-Sheep!$R$356                                            )&lt;=0),"Alt1-"   &amp;ER51,""),"")
&amp;IFERROR(IF(AND((ER$44-ER52-150-Sheep!$R$357                                           )&gt;(ER$44-ES$44),(ER$44-ER52-150-Sheep!$R$357                                            )&lt;=0),"Alt2-"   &amp;ER51,""),"")</f>
        <v/>
      </c>
      <c r="ES53" s="267" t="str">
        <f xml:space="preserve">                    IF(AND((ES$44                                  -Sheep!$N$254                               )&gt;(ES$44-ET$44),(ES$44                                  -Sheep!$N$254                                )&lt;=0),"Born","")
&amp;                   IF(AND((ES$44-Sheep!$R$355-Sheep!$N$254                                )&gt;(ES$44-ET$44),(ES$44-Sheep!$R$355-Sheep!$N$254                                )&lt;=0),"WeanStd","")
&amp;                   IF(AND((ES$44-Sheep!$R$356-Sheep!$N$254                                )&gt;(ES$44-ET$44),(ES$44-Sheep!$R$356-Sheep!$N$254                                )&lt;=0),"WeanAlt1","")
&amp;                   IF(AND((ES$44-Sheep!$R$357-Sheep!$N$254                                )&gt;(ES$44-ET$44),(ES$44-Sheep!$R$357-Sheep!$N$254                                )&lt;=0),"WeanAlt2","")
&amp;IFERROR(IF(AND((ES$44-ES52                                                                                     )&gt;(ES$44-ET$44),(ES$44-ES52                                                                                     )&lt;=0),"Join-"    &amp;ES51,""),"")
&amp;IFERROR(IF(AND((ES$44-ES52-INDEX(Sheep!$V$362:$V$369,ES51,1))&gt;(ES$44-ET$44),(ES$44-ES52-INDEX(Sheep!$V$362:$V$369,ES51,1))&lt;=0),"Scan-"  &amp;ES51,""),"")
&amp;IFERROR(IF(AND((ES$44-ES52-150                                                                            )&gt;(ES$44-ET$44),(ES$44-ES52-150                                                                             )&lt;=0),"Birth-" &amp;ES51,""),"")
&amp;IFERROR(IF(AND((ES$44-ES52-150-Sheep!$R$355                                           )&gt;(ES$44-ET$44),(ES$44-ES52-150-Sheep!$R$355                                            )&lt;=0),"Wean-"&amp;ES51,""),"")
&amp;IFERROR(IF(AND((ES$44-ES52-150-Sheep!$R$356                                           )&gt;(ES$44-ET$44),(ES$44-ES52-150-Sheep!$R$356                                            )&lt;=0),"Alt1-"   &amp;ES51,""),"")
&amp;IFERROR(IF(AND((ES$44-ES52-150-Sheep!$R$357                                           )&gt;(ES$44-ET$44),(ES$44-ES52-150-Sheep!$R$357                                            )&lt;=0),"Alt2-"   &amp;ES51,""),"")</f>
        <v/>
      </c>
      <c r="ET53" s="267" t="str">
        <f xml:space="preserve">                    IF(AND((ET$44                                  -Sheep!$N$254                               )&gt;(ET$44-EU$44),(ET$44                                  -Sheep!$N$254                                )&lt;=0),"Born","")
&amp;                   IF(AND((ET$44-Sheep!$R$355-Sheep!$N$254                                )&gt;(ET$44-EU$44),(ET$44-Sheep!$R$355-Sheep!$N$254                                )&lt;=0),"WeanStd","")
&amp;                   IF(AND((ET$44-Sheep!$R$356-Sheep!$N$254                                )&gt;(ET$44-EU$44),(ET$44-Sheep!$R$356-Sheep!$N$254                                )&lt;=0),"WeanAlt1","")
&amp;                   IF(AND((ET$44-Sheep!$R$357-Sheep!$N$254                                )&gt;(ET$44-EU$44),(ET$44-Sheep!$R$357-Sheep!$N$254                                )&lt;=0),"WeanAlt2","")
&amp;IFERROR(IF(AND((ET$44-ET52                                                                                     )&gt;(ET$44-EU$44),(ET$44-ET52                                                                                     )&lt;=0),"Join-"    &amp;ET51,""),"")
&amp;IFERROR(IF(AND((ET$44-ET52-INDEX(Sheep!$V$362:$V$369,ET51,1))&gt;(ET$44-EU$44),(ET$44-ET52-INDEX(Sheep!$V$362:$V$369,ET51,1))&lt;=0),"Scan-"  &amp;ET51,""),"")
&amp;IFERROR(IF(AND((ET$44-ET52-150                                                                            )&gt;(ET$44-EU$44),(ET$44-ET52-150                                                                             )&lt;=0),"Birth-" &amp;ET51,""),"")
&amp;IFERROR(IF(AND((ET$44-ET52-150-Sheep!$R$355                                           )&gt;(ET$44-EU$44),(ET$44-ET52-150-Sheep!$R$355                                            )&lt;=0),"Wean-"&amp;ET51,""),"")
&amp;IFERROR(IF(AND((ET$44-ET52-150-Sheep!$R$356                                           )&gt;(ET$44-EU$44),(ET$44-ET52-150-Sheep!$R$356                                            )&lt;=0),"Alt1-"   &amp;ET51,""),"")
&amp;IFERROR(IF(AND((ET$44-ET52-150-Sheep!$R$357                                           )&gt;(ET$44-EU$44),(ET$44-ET52-150-Sheep!$R$357                                            )&lt;=0),"Alt2-"   &amp;ET51,""),"")</f>
        <v/>
      </c>
      <c r="EU53" s="267" t="str">
        <f xml:space="preserve">                    IF(AND((EU$44                                  -Sheep!$N$254                               )&gt;(EU$44-EV$44),(EU$44                                  -Sheep!$N$254                                )&lt;=0),"Born","")
&amp;                   IF(AND((EU$44-Sheep!$R$355-Sheep!$N$254                                )&gt;(EU$44-EV$44),(EU$44-Sheep!$R$355-Sheep!$N$254                                )&lt;=0),"WeanStd","")
&amp;                   IF(AND((EU$44-Sheep!$R$356-Sheep!$N$254                                )&gt;(EU$44-EV$44),(EU$44-Sheep!$R$356-Sheep!$N$254                                )&lt;=0),"WeanAlt1","")
&amp;                   IF(AND((EU$44-Sheep!$R$357-Sheep!$N$254                                )&gt;(EU$44-EV$44),(EU$44-Sheep!$R$357-Sheep!$N$254                                )&lt;=0),"WeanAlt2","")
&amp;IFERROR(IF(AND((EU$44-EU52                                                                                     )&gt;(EU$44-EV$44),(EU$44-EU52                                                                                     )&lt;=0),"Join-"    &amp;EU51,""),"")
&amp;IFERROR(IF(AND((EU$44-EU52-INDEX(Sheep!$V$362:$V$369,EU51,1))&gt;(EU$44-EV$44),(EU$44-EU52-INDEX(Sheep!$V$362:$V$369,EU51,1))&lt;=0),"Scan-"  &amp;EU51,""),"")
&amp;IFERROR(IF(AND((EU$44-EU52-150                                                                            )&gt;(EU$44-EV$44),(EU$44-EU52-150                                                                             )&lt;=0),"Birth-" &amp;EU51,""),"")
&amp;IFERROR(IF(AND((EU$44-EU52-150-Sheep!$R$355                                           )&gt;(EU$44-EV$44),(EU$44-EU52-150-Sheep!$R$355                                            )&lt;=0),"Wean-"&amp;EU51,""),"")
&amp;IFERROR(IF(AND((EU$44-EU52-150-Sheep!$R$356                                           )&gt;(EU$44-EV$44),(EU$44-EU52-150-Sheep!$R$356                                            )&lt;=0),"Alt1-"   &amp;EU51,""),"")
&amp;IFERROR(IF(AND((EU$44-EU52-150-Sheep!$R$357                                           )&gt;(EU$44-EV$44),(EU$44-EU52-150-Sheep!$R$357                                            )&lt;=0),"Alt2-"   &amp;EU51,""),"")</f>
        <v/>
      </c>
      <c r="EV53" s="267" t="str">
        <f xml:space="preserve">                    IF(AND((EV$44                                  -Sheep!$N$254                               )&gt;(EV$44-EW$44),(EV$44                                  -Sheep!$N$254                                )&lt;=0),"Born","")
&amp;                   IF(AND((EV$44-Sheep!$R$355-Sheep!$N$254                                )&gt;(EV$44-EW$44),(EV$44-Sheep!$R$355-Sheep!$N$254                                )&lt;=0),"WeanStd","")
&amp;                   IF(AND((EV$44-Sheep!$R$356-Sheep!$N$254                                )&gt;(EV$44-EW$44),(EV$44-Sheep!$R$356-Sheep!$N$254                                )&lt;=0),"WeanAlt1","")
&amp;                   IF(AND((EV$44-Sheep!$R$357-Sheep!$N$254                                )&gt;(EV$44-EW$44),(EV$44-Sheep!$R$357-Sheep!$N$254                                )&lt;=0),"WeanAlt2","")
&amp;IFERROR(IF(AND((EV$44-EV52                                                                                     )&gt;(EV$44-EW$44),(EV$44-EV52                                                                                     )&lt;=0),"Join-"    &amp;EV51,""),"")
&amp;IFERROR(IF(AND((EV$44-EV52-INDEX(Sheep!$V$362:$V$369,EV51,1))&gt;(EV$44-EW$44),(EV$44-EV52-INDEX(Sheep!$V$362:$V$369,EV51,1))&lt;=0),"Scan-"  &amp;EV51,""),"")
&amp;IFERROR(IF(AND((EV$44-EV52-150                                                                            )&gt;(EV$44-EW$44),(EV$44-EV52-150                                                                             )&lt;=0),"Birth-" &amp;EV51,""),"")
&amp;IFERROR(IF(AND((EV$44-EV52-150-Sheep!$R$355                                           )&gt;(EV$44-EW$44),(EV$44-EV52-150-Sheep!$R$355                                            )&lt;=0),"Wean-"&amp;EV51,""),"")
&amp;IFERROR(IF(AND((EV$44-EV52-150-Sheep!$R$356                                           )&gt;(EV$44-EW$44),(EV$44-EV52-150-Sheep!$R$356                                            )&lt;=0),"Alt1-"   &amp;EV51,""),"")
&amp;IFERROR(IF(AND((EV$44-EV52-150-Sheep!$R$357                                           )&gt;(EV$44-EW$44),(EV$44-EV52-150-Sheep!$R$357                                            )&lt;=0),"Alt2-"   &amp;EV51,""),"")</f>
        <v/>
      </c>
      <c r="EW53" s="267" t="str">
        <f xml:space="preserve">                    IF(AND((EW$44                                  -Sheep!$N$254                               )&gt;(EW$44-EX$44),(EW$44                                  -Sheep!$N$254                                )&lt;=0),"Born","")
&amp;                   IF(AND((EW$44-Sheep!$R$355-Sheep!$N$254                                )&gt;(EW$44-EX$44),(EW$44-Sheep!$R$355-Sheep!$N$254                                )&lt;=0),"WeanStd","")
&amp;                   IF(AND((EW$44-Sheep!$R$356-Sheep!$N$254                                )&gt;(EW$44-EX$44),(EW$44-Sheep!$R$356-Sheep!$N$254                                )&lt;=0),"WeanAlt1","")
&amp;                   IF(AND((EW$44-Sheep!$R$357-Sheep!$N$254                                )&gt;(EW$44-EX$44),(EW$44-Sheep!$R$357-Sheep!$N$254                                )&lt;=0),"WeanAlt2","")
&amp;IFERROR(IF(AND((EW$44-EW52                                                                                     )&gt;(EW$44-EX$44),(EW$44-EW52                                                                                     )&lt;=0),"Join-"    &amp;EW51,""),"")
&amp;IFERROR(IF(AND((EW$44-EW52-INDEX(Sheep!$V$362:$V$369,EW51,1))&gt;(EW$44-EX$44),(EW$44-EW52-INDEX(Sheep!$V$362:$V$369,EW51,1))&lt;=0),"Scan-"  &amp;EW51,""),"")
&amp;IFERROR(IF(AND((EW$44-EW52-150                                                                            )&gt;(EW$44-EX$44),(EW$44-EW52-150                                                                             )&lt;=0),"Birth-" &amp;EW51,""),"")
&amp;IFERROR(IF(AND((EW$44-EW52-150-Sheep!$R$355                                           )&gt;(EW$44-EX$44),(EW$44-EW52-150-Sheep!$R$355                                            )&lt;=0),"Wean-"&amp;EW51,""),"")
&amp;IFERROR(IF(AND((EW$44-EW52-150-Sheep!$R$356                                           )&gt;(EW$44-EX$44),(EW$44-EW52-150-Sheep!$R$356                                            )&lt;=0),"Alt1-"   &amp;EW51,""),"")
&amp;IFERROR(IF(AND((EW$44-EW52-150-Sheep!$R$357                                           )&gt;(EW$44-EX$44),(EW$44-EW52-150-Sheep!$R$357                                            )&lt;=0),"Alt2-"   &amp;EW51,""),"")</f>
        <v/>
      </c>
      <c r="EX53" s="267" t="str">
        <f xml:space="preserve">                    IF(AND((EX$44                                  -Sheep!$N$254                               )&gt;(EX$44-EY$44),(EX$44                                  -Sheep!$N$254                                )&lt;=0),"Born","")
&amp;                   IF(AND((EX$44-Sheep!$R$355-Sheep!$N$254                                )&gt;(EX$44-EY$44),(EX$44-Sheep!$R$355-Sheep!$N$254                                )&lt;=0),"WeanStd","")
&amp;                   IF(AND((EX$44-Sheep!$R$356-Sheep!$N$254                                )&gt;(EX$44-EY$44),(EX$44-Sheep!$R$356-Sheep!$N$254                                )&lt;=0),"WeanAlt1","")
&amp;                   IF(AND((EX$44-Sheep!$R$357-Sheep!$N$254                                )&gt;(EX$44-EY$44),(EX$44-Sheep!$R$357-Sheep!$N$254                                )&lt;=0),"WeanAlt2","")
&amp;IFERROR(IF(AND((EX$44-EX52                                                                                     )&gt;(EX$44-EY$44),(EX$44-EX52                                                                                     )&lt;=0),"Join-"    &amp;EX51,""),"")
&amp;IFERROR(IF(AND((EX$44-EX52-INDEX(Sheep!$V$362:$V$369,EX51,1))&gt;(EX$44-EY$44),(EX$44-EX52-INDEX(Sheep!$V$362:$V$369,EX51,1))&lt;=0),"Scan-"  &amp;EX51,""),"")
&amp;IFERROR(IF(AND((EX$44-EX52-150                                                                            )&gt;(EX$44-EY$44),(EX$44-EX52-150                                                                             )&lt;=0),"Birth-" &amp;EX51,""),"")
&amp;IFERROR(IF(AND((EX$44-EX52-150-Sheep!$R$355                                           )&gt;(EX$44-EY$44),(EX$44-EX52-150-Sheep!$R$355                                            )&lt;=0),"Wean-"&amp;EX51,""),"")
&amp;IFERROR(IF(AND((EX$44-EX52-150-Sheep!$R$356                                           )&gt;(EX$44-EY$44),(EX$44-EX52-150-Sheep!$R$356                                            )&lt;=0),"Alt1-"   &amp;EX51,""),"")
&amp;IFERROR(IF(AND((EX$44-EX52-150-Sheep!$R$357                                           )&gt;(EX$44-EY$44),(EX$44-EX52-150-Sheep!$R$357                                            )&lt;=0),"Alt2-"   &amp;EX51,""),"")</f>
        <v/>
      </c>
      <c r="EY53" s="267" t="str">
        <f xml:space="preserve">                    IF(AND((EY$44                                  -Sheep!$N$254                               )&gt;(EY$44-EZ$44),(EY$44                                  -Sheep!$N$254                                )&lt;=0),"Born","")
&amp;                   IF(AND((EY$44-Sheep!$R$355-Sheep!$N$254                                )&gt;(EY$44-EZ$44),(EY$44-Sheep!$R$355-Sheep!$N$254                                )&lt;=0),"WeanStd","")
&amp;                   IF(AND((EY$44-Sheep!$R$356-Sheep!$N$254                                )&gt;(EY$44-EZ$44),(EY$44-Sheep!$R$356-Sheep!$N$254                                )&lt;=0),"WeanAlt1","")
&amp;                   IF(AND((EY$44-Sheep!$R$357-Sheep!$N$254                                )&gt;(EY$44-EZ$44),(EY$44-Sheep!$R$357-Sheep!$N$254                                )&lt;=0),"WeanAlt2","")
&amp;IFERROR(IF(AND((EY$44-EY52                                                                                     )&gt;(EY$44-EZ$44),(EY$44-EY52                                                                                     )&lt;=0),"Join-"    &amp;EY51,""),"")
&amp;IFERROR(IF(AND((EY$44-EY52-INDEX(Sheep!$V$362:$V$369,EY51,1))&gt;(EY$44-EZ$44),(EY$44-EY52-INDEX(Sheep!$V$362:$V$369,EY51,1))&lt;=0),"Scan-"  &amp;EY51,""),"")
&amp;IFERROR(IF(AND((EY$44-EY52-150                                                                            )&gt;(EY$44-EZ$44),(EY$44-EY52-150                                                                             )&lt;=0),"Birth-" &amp;EY51,""),"")
&amp;IFERROR(IF(AND((EY$44-EY52-150-Sheep!$R$355                                           )&gt;(EY$44-EZ$44),(EY$44-EY52-150-Sheep!$R$355                                            )&lt;=0),"Wean-"&amp;EY51,""),"")
&amp;IFERROR(IF(AND((EY$44-EY52-150-Sheep!$R$356                                           )&gt;(EY$44-EZ$44),(EY$44-EY52-150-Sheep!$R$356                                            )&lt;=0),"Alt1-"   &amp;EY51,""),"")
&amp;IFERROR(IF(AND((EY$44-EY52-150-Sheep!$R$357                                           )&gt;(EY$44-EZ$44),(EY$44-EY52-150-Sheep!$R$357                                            )&lt;=0),"Alt2-"   &amp;EY51,""),"")</f>
        <v>Wean-2</v>
      </c>
      <c r="EZ53" s="267" t="str">
        <f xml:space="preserve">                    IF(AND((EZ$44                                  -Sheep!$N$254                               )&gt;(EZ$44-FA$44),(EZ$44                                  -Sheep!$N$254                                )&lt;=0),"Born","")
&amp;                   IF(AND((EZ$44-Sheep!$R$355-Sheep!$N$254                                )&gt;(EZ$44-FA$44),(EZ$44-Sheep!$R$355-Sheep!$N$254                                )&lt;=0),"WeanStd","")
&amp;                   IF(AND((EZ$44-Sheep!$R$356-Sheep!$N$254                                )&gt;(EZ$44-FA$44),(EZ$44-Sheep!$R$356-Sheep!$N$254                                )&lt;=0),"WeanAlt1","")
&amp;                   IF(AND((EZ$44-Sheep!$R$357-Sheep!$N$254                                )&gt;(EZ$44-FA$44),(EZ$44-Sheep!$R$357-Sheep!$N$254                                )&lt;=0),"WeanAlt2","")
&amp;IFERROR(IF(AND((EZ$44-EZ52                                                                                     )&gt;(EZ$44-FA$44),(EZ$44-EZ52                                                                                     )&lt;=0),"Join-"    &amp;EZ51,""),"")
&amp;IFERROR(IF(AND((EZ$44-EZ52-INDEX(Sheep!$V$362:$V$369,EZ51,1))&gt;(EZ$44-FA$44),(EZ$44-EZ52-INDEX(Sheep!$V$362:$V$369,EZ51,1))&lt;=0),"Scan-"  &amp;EZ51,""),"")
&amp;IFERROR(IF(AND((EZ$44-EZ52-150                                                                            )&gt;(EZ$44-FA$44),(EZ$44-EZ52-150                                                                             )&lt;=0),"Birth-" &amp;EZ51,""),"")
&amp;IFERROR(IF(AND((EZ$44-EZ52-150-Sheep!$R$355                                           )&gt;(EZ$44-FA$44),(EZ$44-EZ52-150-Sheep!$R$355                                            )&lt;=0),"Wean-"&amp;EZ51,""),"")
&amp;IFERROR(IF(AND((EZ$44-EZ52-150-Sheep!$R$356                                           )&gt;(EZ$44-FA$44),(EZ$44-EZ52-150-Sheep!$R$356                                            )&lt;=0),"Alt1-"   &amp;EZ51,""),"")
&amp;IFERROR(IF(AND((EZ$44-EZ52-150-Sheep!$R$357                                           )&gt;(EZ$44-FA$44),(EZ$44-EZ52-150-Sheep!$R$357                                            )&lt;=0),"Alt2-"   &amp;EZ51,""),"")</f>
        <v/>
      </c>
      <c r="FA53" s="267" t="str">
        <f xml:space="preserve">                    IF(AND((FA$44                                  -Sheep!$N$254                               )&gt;(FA$44-FB$44),(FA$44                                  -Sheep!$N$254                                )&lt;=0),"Born","")
&amp;                   IF(AND((FA$44-Sheep!$R$355-Sheep!$N$254                                )&gt;(FA$44-FB$44),(FA$44-Sheep!$R$355-Sheep!$N$254                                )&lt;=0),"WeanStd","")
&amp;                   IF(AND((FA$44-Sheep!$R$356-Sheep!$N$254                                )&gt;(FA$44-FB$44),(FA$44-Sheep!$R$356-Sheep!$N$254                                )&lt;=0),"WeanAlt1","")
&amp;                   IF(AND((FA$44-Sheep!$R$357-Sheep!$N$254                                )&gt;(FA$44-FB$44),(FA$44-Sheep!$R$357-Sheep!$N$254                                )&lt;=0),"WeanAlt2","")
&amp;IFERROR(IF(AND((FA$44-FA52                                                                                     )&gt;(FA$44-FB$44),(FA$44-FA52                                                                                     )&lt;=0),"Join-"    &amp;FA51,""),"")
&amp;IFERROR(IF(AND((FA$44-FA52-INDEX(Sheep!$V$362:$V$369,FA51,1))&gt;(FA$44-FB$44),(FA$44-FA52-INDEX(Sheep!$V$362:$V$369,FA51,1))&lt;=0),"Scan-"  &amp;FA51,""),"")
&amp;IFERROR(IF(AND((FA$44-FA52-150                                                                            )&gt;(FA$44-FB$44),(FA$44-FA52-150                                                                             )&lt;=0),"Birth-" &amp;FA51,""),"")
&amp;IFERROR(IF(AND((FA$44-FA52-150-Sheep!$R$355                                           )&gt;(FA$44-FB$44),(FA$44-FA52-150-Sheep!$R$355                                            )&lt;=0),"Wean-"&amp;FA51,""),"")
&amp;IFERROR(IF(AND((FA$44-FA52-150-Sheep!$R$356                                           )&gt;(FA$44-FB$44),(FA$44-FA52-150-Sheep!$R$356                                            )&lt;=0),"Alt1-"   &amp;FA51,""),"")
&amp;IFERROR(IF(AND((FA$44-FA52-150-Sheep!$R$357                                           )&gt;(FA$44-FB$44),(FA$44-FA52-150-Sheep!$R$357                                            )&lt;=0),"Alt2-"   &amp;FA51,""),"")</f>
        <v/>
      </c>
      <c r="FB53" s="267" t="str">
        <f xml:space="preserve">                    IF(AND((FB$44                                  -Sheep!$N$254                               )&gt;(FB$44-FC$44),(FB$44                                  -Sheep!$N$254                                )&lt;=0),"Born","")
&amp;                   IF(AND((FB$44-Sheep!$R$355-Sheep!$N$254                                )&gt;(FB$44-FC$44),(FB$44-Sheep!$R$355-Sheep!$N$254                                )&lt;=0),"WeanStd","")
&amp;                   IF(AND((FB$44-Sheep!$R$356-Sheep!$N$254                                )&gt;(FB$44-FC$44),(FB$44-Sheep!$R$356-Sheep!$N$254                                )&lt;=0),"WeanAlt1","")
&amp;                   IF(AND((FB$44-Sheep!$R$357-Sheep!$N$254                                )&gt;(FB$44-FC$44),(FB$44-Sheep!$R$357-Sheep!$N$254                                )&lt;=0),"WeanAlt2","")
&amp;IFERROR(IF(AND((FB$44-FB52                                                                                     )&gt;(FB$44-FC$44),(FB$44-FB52                                                                                     )&lt;=0),"Join-"    &amp;FB51,""),"")
&amp;IFERROR(IF(AND((FB$44-FB52-INDEX(Sheep!$V$362:$V$369,FB51,1))&gt;(FB$44-FC$44),(FB$44-FB52-INDEX(Sheep!$V$362:$V$369,FB51,1))&lt;=0),"Scan-"  &amp;FB51,""),"")
&amp;IFERROR(IF(AND((FB$44-FB52-150                                                                            )&gt;(FB$44-FC$44),(FB$44-FB52-150                                                                             )&lt;=0),"Birth-" &amp;FB51,""),"")
&amp;IFERROR(IF(AND((FB$44-FB52-150-Sheep!$R$355                                           )&gt;(FB$44-FC$44),(FB$44-FB52-150-Sheep!$R$355                                            )&lt;=0),"Wean-"&amp;FB51,""),"")
&amp;IFERROR(IF(AND((FB$44-FB52-150-Sheep!$R$356                                           )&gt;(FB$44-FC$44),(FB$44-FB52-150-Sheep!$R$356                                            )&lt;=0),"Alt1-"   &amp;FB51,""),"")
&amp;IFERROR(IF(AND((FB$44-FB52-150-Sheep!$R$357                                           )&gt;(FB$44-FC$44),(FB$44-FB52-150-Sheep!$R$357                                            )&lt;=0),"Alt2-"   &amp;FB51,""),"")</f>
        <v/>
      </c>
      <c r="FC53" s="267" t="str">
        <f xml:space="preserve">                    IF(AND((FC$44                                  -Sheep!$N$254                               )&gt;(FC$44-FD$44),(FC$44                                  -Sheep!$N$254                                )&lt;=0),"Born","")
&amp;                   IF(AND((FC$44-Sheep!$R$355-Sheep!$N$254                                )&gt;(FC$44-FD$44),(FC$44-Sheep!$R$355-Sheep!$N$254                                )&lt;=0),"WeanStd","")
&amp;                   IF(AND((FC$44-Sheep!$R$356-Sheep!$N$254                                )&gt;(FC$44-FD$44),(FC$44-Sheep!$R$356-Sheep!$N$254                                )&lt;=0),"WeanAlt1","")
&amp;                   IF(AND((FC$44-Sheep!$R$357-Sheep!$N$254                                )&gt;(FC$44-FD$44),(FC$44-Sheep!$R$357-Sheep!$N$254                                )&lt;=0),"WeanAlt2","")
&amp;IFERROR(IF(AND((FC$44-FC52                                                                                     )&gt;(FC$44-FD$44),(FC$44-FC52                                                                                     )&lt;=0),"Join-"    &amp;FC51,""),"")
&amp;IFERROR(IF(AND((FC$44-FC52-INDEX(Sheep!$V$362:$V$369,FC51,1))&gt;(FC$44-FD$44),(FC$44-FC52-INDEX(Sheep!$V$362:$V$369,FC51,1))&lt;=0),"Scan-"  &amp;FC51,""),"")
&amp;IFERROR(IF(AND((FC$44-FC52-150                                                                            )&gt;(FC$44-FD$44),(FC$44-FC52-150                                                                             )&lt;=0),"Birth-" &amp;FC51,""),"")
&amp;IFERROR(IF(AND((FC$44-FC52-150-Sheep!$R$355                                           )&gt;(FC$44-FD$44),(FC$44-FC52-150-Sheep!$R$355                                            )&lt;=0),"Wean-"&amp;FC51,""),"")
&amp;IFERROR(IF(AND((FC$44-FC52-150-Sheep!$R$356                                           )&gt;(FC$44-FD$44),(FC$44-FC52-150-Sheep!$R$356                                            )&lt;=0),"Alt1-"   &amp;FC51,""),"")
&amp;IFERROR(IF(AND((FC$44-FC52-150-Sheep!$R$357                                           )&gt;(FC$44-FD$44),(FC$44-FC52-150-Sheep!$R$357                                            )&lt;=0),"Alt2-"   &amp;FC51,""),"")</f>
        <v>Alt1-2</v>
      </c>
      <c r="FD53" s="267" t="str">
        <f xml:space="preserve">                    IF(AND((FD$44                                  -Sheep!$N$254                               )&gt;(FD$44-FE$44),(FD$44                                  -Sheep!$N$254                                )&lt;=0),"Born","")
&amp;                   IF(AND((FD$44-Sheep!$R$355-Sheep!$N$254                                )&gt;(FD$44-FE$44),(FD$44-Sheep!$R$355-Sheep!$N$254                                )&lt;=0),"WeanStd","")
&amp;                   IF(AND((FD$44-Sheep!$R$356-Sheep!$N$254                                )&gt;(FD$44-FE$44),(FD$44-Sheep!$R$356-Sheep!$N$254                                )&lt;=0),"WeanAlt1","")
&amp;                   IF(AND((FD$44-Sheep!$R$357-Sheep!$N$254                                )&gt;(FD$44-FE$44),(FD$44-Sheep!$R$357-Sheep!$N$254                                )&lt;=0),"WeanAlt2","")
&amp;IFERROR(IF(AND((FD$44-FD52                                                                                     )&gt;(FD$44-FE$44),(FD$44-FD52                                                                                     )&lt;=0),"Join-"    &amp;FD51,""),"")
&amp;IFERROR(IF(AND((FD$44-FD52-INDEX(Sheep!$V$362:$V$369,FD51,1))&gt;(FD$44-FE$44),(FD$44-FD52-INDEX(Sheep!$V$362:$V$369,FD51,1))&lt;=0),"Scan-"  &amp;FD51,""),"")
&amp;IFERROR(IF(AND((FD$44-FD52-150                                                                            )&gt;(FD$44-FE$44),(FD$44-FD52-150                                                                             )&lt;=0),"Birth-" &amp;FD51,""),"")
&amp;IFERROR(IF(AND((FD$44-FD52-150-Sheep!$R$355                                           )&gt;(FD$44-FE$44),(FD$44-FD52-150-Sheep!$R$355                                            )&lt;=0),"Wean-"&amp;FD51,""),"")
&amp;IFERROR(IF(AND((FD$44-FD52-150-Sheep!$R$356                                           )&gt;(FD$44-FE$44),(FD$44-FD52-150-Sheep!$R$356                                            )&lt;=0),"Alt1-"   &amp;FD51,""),"")
&amp;IFERROR(IF(AND((FD$44-FD52-150-Sheep!$R$357                                           )&gt;(FD$44-FE$44),(FD$44-FD52-150-Sheep!$R$357                                            )&lt;=0),"Alt2-"   &amp;FD51,""),"")</f>
        <v/>
      </c>
      <c r="FE53" s="267" t="str">
        <f xml:space="preserve">                    IF(AND((FE$44                                  -Sheep!$N$254                               )&gt;(FE$44-FF$44),(FE$44                                  -Sheep!$N$254                                )&lt;=0),"Born","")
&amp;                   IF(AND((FE$44-Sheep!$R$355-Sheep!$N$254                                )&gt;(FE$44-FF$44),(FE$44-Sheep!$R$355-Sheep!$N$254                                )&lt;=0),"WeanStd","")
&amp;                   IF(AND((FE$44-Sheep!$R$356-Sheep!$N$254                                )&gt;(FE$44-FF$44),(FE$44-Sheep!$R$356-Sheep!$N$254                                )&lt;=0),"WeanAlt1","")
&amp;                   IF(AND((FE$44-Sheep!$R$357-Sheep!$N$254                                )&gt;(FE$44-FF$44),(FE$44-Sheep!$R$357-Sheep!$N$254                                )&lt;=0),"WeanAlt2","")
&amp;IFERROR(IF(AND((FE$44-FE52                                                                                     )&gt;(FE$44-FF$44),(FE$44-FE52                                                                                     )&lt;=0),"Join-"    &amp;FE51,""),"")
&amp;IFERROR(IF(AND((FE$44-FE52-INDEX(Sheep!$V$362:$V$369,FE51,1))&gt;(FE$44-FF$44),(FE$44-FE52-INDEX(Sheep!$V$362:$V$369,FE51,1))&lt;=0),"Scan-"  &amp;FE51,""),"")
&amp;IFERROR(IF(AND((FE$44-FE52-150                                                                            )&gt;(FE$44-FF$44),(FE$44-FE52-150                                                                             )&lt;=0),"Birth-" &amp;FE51,""),"")
&amp;IFERROR(IF(AND((FE$44-FE52-150-Sheep!$R$355                                           )&gt;(FE$44-FF$44),(FE$44-FE52-150-Sheep!$R$355                                            )&lt;=0),"Wean-"&amp;FE51,""),"")
&amp;IFERROR(IF(AND((FE$44-FE52-150-Sheep!$R$356                                           )&gt;(FE$44-FF$44),(FE$44-FE52-150-Sheep!$R$356                                            )&lt;=0),"Alt1-"   &amp;FE51,""),"")
&amp;IFERROR(IF(AND((FE$44-FE52-150-Sheep!$R$357                                           )&gt;(FE$44-FF$44),(FE$44-FE52-150-Sheep!$R$357                                            )&lt;=0),"Alt2-"   &amp;FE51,""),"")</f>
        <v/>
      </c>
      <c r="FF53" s="267" t="str">
        <f xml:space="preserve">                    IF(AND((FF$44                                  -Sheep!$N$254                               )&gt;(FF$44-FG$44),(FF$44                                  -Sheep!$N$254                                )&lt;=0),"Born","")
&amp;                   IF(AND((FF$44-Sheep!$R$355-Sheep!$N$254                                )&gt;(FF$44-FG$44),(FF$44-Sheep!$R$355-Sheep!$N$254                                )&lt;=0),"WeanStd","")
&amp;                   IF(AND((FF$44-Sheep!$R$356-Sheep!$N$254                                )&gt;(FF$44-FG$44),(FF$44-Sheep!$R$356-Sheep!$N$254                                )&lt;=0),"WeanAlt1","")
&amp;                   IF(AND((FF$44-Sheep!$R$357-Sheep!$N$254                                )&gt;(FF$44-FG$44),(FF$44-Sheep!$R$357-Sheep!$N$254                                )&lt;=0),"WeanAlt2","")
&amp;IFERROR(IF(AND((FF$44-FF52                                                                                     )&gt;(FF$44-FG$44),(FF$44-FF52                                                                                     )&lt;=0),"Join-"    &amp;FF51,""),"")
&amp;IFERROR(IF(AND((FF$44-FF52-INDEX(Sheep!$V$362:$V$369,FF51,1))&gt;(FF$44-FG$44),(FF$44-FF52-INDEX(Sheep!$V$362:$V$369,FF51,1))&lt;=0),"Scan-"  &amp;FF51,""),"")
&amp;IFERROR(IF(AND((FF$44-FF52-150                                                                            )&gt;(FF$44-FG$44),(FF$44-FF52-150                                                                             )&lt;=0),"Birth-" &amp;FF51,""),"")
&amp;IFERROR(IF(AND((FF$44-FF52-150-Sheep!$R$355                                           )&gt;(FF$44-FG$44),(FF$44-FF52-150-Sheep!$R$355                                            )&lt;=0),"Wean-"&amp;FF51,""),"")
&amp;IFERROR(IF(AND((FF$44-FF52-150-Sheep!$R$356                                           )&gt;(FF$44-FG$44),(FF$44-FF52-150-Sheep!$R$356                                            )&lt;=0),"Alt1-"   &amp;FF51,""),"")
&amp;IFERROR(IF(AND((FF$44-FF52-150-Sheep!$R$357                                           )&gt;(FF$44-FG$44),(FF$44-FF52-150-Sheep!$R$357                                            )&lt;=0),"Alt2-"   &amp;FF51,""),"")</f>
        <v/>
      </c>
      <c r="FG53" s="267" t="str">
        <f xml:space="preserve">                    IF(AND((FG$44                                  -Sheep!$N$254                               )&gt;(FG$44-FH$44),(FG$44                                  -Sheep!$N$254                                )&lt;=0),"Born","")
&amp;                   IF(AND((FG$44-Sheep!$R$355-Sheep!$N$254                                )&gt;(FG$44-FH$44),(FG$44-Sheep!$R$355-Sheep!$N$254                                )&lt;=0),"WeanStd","")
&amp;                   IF(AND((FG$44-Sheep!$R$356-Sheep!$N$254                                )&gt;(FG$44-FH$44),(FG$44-Sheep!$R$356-Sheep!$N$254                                )&lt;=0),"WeanAlt1","")
&amp;                   IF(AND((FG$44-Sheep!$R$357-Sheep!$N$254                                )&gt;(FG$44-FH$44),(FG$44-Sheep!$R$357-Sheep!$N$254                                )&lt;=0),"WeanAlt2","")
&amp;IFERROR(IF(AND((FG$44-FG52                                                                                     )&gt;(FG$44-FH$44),(FG$44-FG52                                                                                     )&lt;=0),"Join-"    &amp;FG51,""),"")
&amp;IFERROR(IF(AND((FG$44-FG52-INDEX(Sheep!$V$362:$V$369,FG51,1))&gt;(FG$44-FH$44),(FG$44-FG52-INDEX(Sheep!$V$362:$V$369,FG51,1))&lt;=0),"Scan-"  &amp;FG51,""),"")
&amp;IFERROR(IF(AND((FG$44-FG52-150                                                                            )&gt;(FG$44-FH$44),(FG$44-FG52-150                                                                             )&lt;=0),"Birth-" &amp;FG51,""),"")
&amp;IFERROR(IF(AND((FG$44-FG52-150-Sheep!$R$355                                           )&gt;(FG$44-FH$44),(FG$44-FG52-150-Sheep!$R$355                                            )&lt;=0),"Wean-"&amp;FG51,""),"")
&amp;IFERROR(IF(AND((FG$44-FG52-150-Sheep!$R$356                                           )&gt;(FG$44-FH$44),(FG$44-FG52-150-Sheep!$R$356                                            )&lt;=0),"Alt1-"   &amp;FG51,""),"")
&amp;IFERROR(IF(AND((FG$44-FG52-150-Sheep!$R$357                                           )&gt;(FG$44-FH$44),(FG$44-FG52-150-Sheep!$R$357                                            )&lt;=0),"Alt2-"   &amp;FG51,""),"")</f>
        <v>Alt2-2</v>
      </c>
      <c r="FH53" s="267" t="str">
        <f xml:space="preserve">                    IF(AND((FH$44                                  -Sheep!$N$254                               )&gt;(FH$44-FI$44),(FH$44                                  -Sheep!$N$254                                )&lt;=0),"Born","")
&amp;                   IF(AND((FH$44-Sheep!$R$355-Sheep!$N$254                                )&gt;(FH$44-FI$44),(FH$44-Sheep!$R$355-Sheep!$N$254                                )&lt;=0),"WeanStd","")
&amp;                   IF(AND((FH$44-Sheep!$R$356-Sheep!$N$254                                )&gt;(FH$44-FI$44),(FH$44-Sheep!$R$356-Sheep!$N$254                                )&lt;=0),"WeanAlt1","")
&amp;                   IF(AND((FH$44-Sheep!$R$357-Sheep!$N$254                                )&gt;(FH$44-FI$44),(FH$44-Sheep!$R$357-Sheep!$N$254                                )&lt;=0),"WeanAlt2","")
&amp;IFERROR(IF(AND((FH$44-FH52                                                                                     )&gt;(FH$44-FI$44),(FH$44-FH52                                                                                     )&lt;=0),"Join-"    &amp;FH51,""),"")
&amp;IFERROR(IF(AND((FH$44-FH52-INDEX(Sheep!$V$362:$V$369,FH51,1))&gt;(FH$44-FI$44),(FH$44-FH52-INDEX(Sheep!$V$362:$V$369,FH51,1))&lt;=0),"Scan-"  &amp;FH51,""),"")
&amp;IFERROR(IF(AND((FH$44-FH52-150                                                                            )&gt;(FH$44-FI$44),(FH$44-FH52-150                                                                             )&lt;=0),"Birth-" &amp;FH51,""),"")
&amp;IFERROR(IF(AND((FH$44-FH52-150-Sheep!$R$355                                           )&gt;(FH$44-FI$44),(FH$44-FH52-150-Sheep!$R$355                                            )&lt;=0),"Wean-"&amp;FH51,""),"")
&amp;IFERROR(IF(AND((FH$44-FH52-150-Sheep!$R$356                                           )&gt;(FH$44-FI$44),(FH$44-FH52-150-Sheep!$R$356                                            )&lt;=0),"Alt1-"   &amp;FH51,""),"")
&amp;IFERROR(IF(AND((FH$44-FH52-150-Sheep!$R$357                                           )&gt;(FH$44-FI$44),(FH$44-FH52-150-Sheep!$R$357                                            )&lt;=0),"Alt2-"   &amp;FH51,""),"")</f>
        <v/>
      </c>
      <c r="FI53" s="267" t="str">
        <f xml:space="preserve">                    IF(AND((FI$44                                  -Sheep!$N$254                               )&gt;(FI$44-FJ$44),(FI$44                                  -Sheep!$N$254                                )&lt;=0),"Born","")
&amp;                   IF(AND((FI$44-Sheep!$R$355-Sheep!$N$254                                )&gt;(FI$44-FJ$44),(FI$44-Sheep!$R$355-Sheep!$N$254                                )&lt;=0),"WeanStd","")
&amp;                   IF(AND((FI$44-Sheep!$R$356-Sheep!$N$254                                )&gt;(FI$44-FJ$44),(FI$44-Sheep!$R$356-Sheep!$N$254                                )&lt;=0),"WeanAlt1","")
&amp;                   IF(AND((FI$44-Sheep!$R$357-Sheep!$N$254                                )&gt;(FI$44-FJ$44),(FI$44-Sheep!$R$357-Sheep!$N$254                                )&lt;=0),"WeanAlt2","")
&amp;IFERROR(IF(AND((FI$44-FI52                                                                                     )&gt;(FI$44-FJ$44),(FI$44-FI52                                                                                     )&lt;=0),"Join-"    &amp;FI51,""),"")
&amp;IFERROR(IF(AND((FI$44-FI52-INDEX(Sheep!$V$362:$V$369,FI51,1))&gt;(FI$44-FJ$44),(FI$44-FI52-INDEX(Sheep!$V$362:$V$369,FI51,1))&lt;=0),"Scan-"  &amp;FI51,""),"")
&amp;IFERROR(IF(AND((FI$44-FI52-150                                                                            )&gt;(FI$44-FJ$44),(FI$44-FI52-150                                                                             )&lt;=0),"Birth-" &amp;FI51,""),"")
&amp;IFERROR(IF(AND((FI$44-FI52-150-Sheep!$R$355                                           )&gt;(FI$44-FJ$44),(FI$44-FI52-150-Sheep!$R$355                                            )&lt;=0),"Wean-"&amp;FI51,""),"")
&amp;IFERROR(IF(AND((FI$44-FI52-150-Sheep!$R$356                                           )&gt;(FI$44-FJ$44),(FI$44-FI52-150-Sheep!$R$356                                            )&lt;=0),"Alt1-"   &amp;FI51,""),"")
&amp;IFERROR(IF(AND((FI$44-FI52-150-Sheep!$R$357                                           )&gt;(FI$44-FJ$44),(FI$44-FI52-150-Sheep!$R$357                                            )&lt;=0),"Alt2-"   &amp;FI51,""),"")</f>
        <v/>
      </c>
      <c r="FJ53" s="267" t="str">
        <f xml:space="preserve">                    IF(AND((FJ$44                                  -Sheep!$N$254                               )&gt;(FJ$44-FK$44),(FJ$44                                  -Sheep!$N$254                                )&lt;=0),"Born","")
&amp;                   IF(AND((FJ$44-Sheep!$R$355-Sheep!$N$254                                )&gt;(FJ$44-FK$44),(FJ$44-Sheep!$R$355-Sheep!$N$254                                )&lt;=0),"WeanStd","")
&amp;                   IF(AND((FJ$44-Sheep!$R$356-Sheep!$N$254                                )&gt;(FJ$44-FK$44),(FJ$44-Sheep!$R$356-Sheep!$N$254                                )&lt;=0),"WeanAlt1","")
&amp;                   IF(AND((FJ$44-Sheep!$R$357-Sheep!$N$254                                )&gt;(FJ$44-FK$44),(FJ$44-Sheep!$R$357-Sheep!$N$254                                )&lt;=0),"WeanAlt2","")
&amp;IFERROR(IF(AND((FJ$44-FJ52                                                                                     )&gt;(FJ$44-FK$44),(FJ$44-FJ52                                                                                     )&lt;=0),"Join-"    &amp;FJ51,""),"")
&amp;IFERROR(IF(AND((FJ$44-FJ52-INDEX(Sheep!$V$362:$V$369,FJ51,1))&gt;(FJ$44-FK$44),(FJ$44-FJ52-INDEX(Sheep!$V$362:$V$369,FJ51,1))&lt;=0),"Scan-"  &amp;FJ51,""),"")
&amp;IFERROR(IF(AND((FJ$44-FJ52-150                                                                            )&gt;(FJ$44-FK$44),(FJ$44-FJ52-150                                                                             )&lt;=0),"Birth-" &amp;FJ51,""),"")
&amp;IFERROR(IF(AND((FJ$44-FJ52-150-Sheep!$R$355                                           )&gt;(FJ$44-FK$44),(FJ$44-FJ52-150-Sheep!$R$355                                            )&lt;=0),"Wean-"&amp;FJ51,""),"")
&amp;IFERROR(IF(AND((FJ$44-FJ52-150-Sheep!$R$356                                           )&gt;(FJ$44-FK$44),(FJ$44-FJ52-150-Sheep!$R$356                                            )&lt;=0),"Alt1-"   &amp;FJ51,""),"")
&amp;IFERROR(IF(AND((FJ$44-FJ52-150-Sheep!$R$357                                           )&gt;(FJ$44-FK$44),(FJ$44-FJ52-150-Sheep!$R$357                                            )&lt;=0),"Alt2-"   &amp;FJ51,""),"")</f>
        <v/>
      </c>
      <c r="FK53" s="267" t="str">
        <f xml:space="preserve">                    IF(AND((FK$44                                  -Sheep!$N$254                               )&gt;(FK$44-FL$44),(FK$44                                  -Sheep!$N$254                                )&lt;=0),"Born","")
&amp;                   IF(AND((FK$44-Sheep!$R$355-Sheep!$N$254                                )&gt;(FK$44-FL$44),(FK$44-Sheep!$R$355-Sheep!$N$254                                )&lt;=0),"WeanStd","")
&amp;                   IF(AND((FK$44-Sheep!$R$356-Sheep!$N$254                                )&gt;(FK$44-FL$44),(FK$44-Sheep!$R$356-Sheep!$N$254                                )&lt;=0),"WeanAlt1","")
&amp;                   IF(AND((FK$44-Sheep!$R$357-Sheep!$N$254                                )&gt;(FK$44-FL$44),(FK$44-Sheep!$R$357-Sheep!$N$254                                )&lt;=0),"WeanAlt2","")
&amp;IFERROR(IF(AND((FK$44-FK52                                                                                     )&gt;(FK$44-FL$44),(FK$44-FK52                                                                                     )&lt;=0),"Join-"    &amp;FK51,""),"")
&amp;IFERROR(IF(AND((FK$44-FK52-INDEX(Sheep!$V$362:$V$369,FK51,1))&gt;(FK$44-FL$44),(FK$44-FK52-INDEX(Sheep!$V$362:$V$369,FK51,1))&lt;=0),"Scan-"  &amp;FK51,""),"")
&amp;IFERROR(IF(AND((FK$44-FK52-150                                                                            )&gt;(FK$44-FL$44),(FK$44-FK52-150                                                                             )&lt;=0),"Birth-" &amp;FK51,""),"")
&amp;IFERROR(IF(AND((FK$44-FK52-150-Sheep!$R$355                                           )&gt;(FK$44-FL$44),(FK$44-FK52-150-Sheep!$R$355                                            )&lt;=0),"Wean-"&amp;FK51,""),"")
&amp;IFERROR(IF(AND((FK$44-FK52-150-Sheep!$R$356                                           )&gt;(FK$44-FL$44),(FK$44-FK52-150-Sheep!$R$356                                            )&lt;=0),"Alt1-"   &amp;FK51,""),"")
&amp;IFERROR(IF(AND((FK$44-FK52-150-Sheep!$R$357                                           )&gt;(FK$44-FL$44),(FK$44-FK52-150-Sheep!$R$357                                            )&lt;=0),"Alt2-"   &amp;FK51,""),"")</f>
        <v/>
      </c>
      <c r="FL53" s="267" t="str">
        <f xml:space="preserve">                    IF(AND((FL$44                                  -Sheep!$N$254                               )&gt;(FL$44-FM$44),(FL$44                                  -Sheep!$N$254                                )&lt;=0),"Born","")
&amp;                   IF(AND((FL$44-Sheep!$R$355-Sheep!$N$254                                )&gt;(FL$44-FM$44),(FL$44-Sheep!$R$355-Sheep!$N$254                                )&lt;=0),"WeanStd","")
&amp;                   IF(AND((FL$44-Sheep!$R$356-Sheep!$N$254                                )&gt;(FL$44-FM$44),(FL$44-Sheep!$R$356-Sheep!$N$254                                )&lt;=0),"WeanAlt1","")
&amp;                   IF(AND((FL$44-Sheep!$R$357-Sheep!$N$254                                )&gt;(FL$44-FM$44),(FL$44-Sheep!$R$357-Sheep!$N$254                                )&lt;=0),"WeanAlt2","")
&amp;IFERROR(IF(AND((FL$44-FL52                                                                                     )&gt;(FL$44-FM$44),(FL$44-FL52                                                                                     )&lt;=0),"Join-"    &amp;FL51,""),"")
&amp;IFERROR(IF(AND((FL$44-FL52-INDEX(Sheep!$V$362:$V$369,FL51,1))&gt;(FL$44-FM$44),(FL$44-FL52-INDEX(Sheep!$V$362:$V$369,FL51,1))&lt;=0),"Scan-"  &amp;FL51,""),"")
&amp;IFERROR(IF(AND((FL$44-FL52-150                                                                            )&gt;(FL$44-FM$44),(FL$44-FL52-150                                                                             )&lt;=0),"Birth-" &amp;FL51,""),"")
&amp;IFERROR(IF(AND((FL$44-FL52-150-Sheep!$R$355                                           )&gt;(FL$44-FM$44),(FL$44-FL52-150-Sheep!$R$355                                            )&lt;=0),"Wean-"&amp;FL51,""),"")
&amp;IFERROR(IF(AND((FL$44-FL52-150-Sheep!$R$356                                           )&gt;(FL$44-FM$44),(FL$44-FL52-150-Sheep!$R$356                                            )&lt;=0),"Alt1-"   &amp;FL51,""),"")
&amp;IFERROR(IF(AND((FL$44-FL52-150-Sheep!$R$357                                           )&gt;(FL$44-FM$44),(FL$44-FL52-150-Sheep!$R$357                                            )&lt;=0),"Alt2-"   &amp;FL51,""),"")</f>
        <v/>
      </c>
      <c r="FM53" s="267" t="str">
        <f xml:space="preserve">                    IF(AND((FM$44                                  -Sheep!$N$254                               )&gt;(FM$44-FN$44),(FM$44                                  -Sheep!$N$254                                )&lt;=0),"Born","")
&amp;                   IF(AND((FM$44-Sheep!$R$355-Sheep!$N$254                                )&gt;(FM$44-FN$44),(FM$44-Sheep!$R$355-Sheep!$N$254                                )&lt;=0),"WeanStd","")
&amp;                   IF(AND((FM$44-Sheep!$R$356-Sheep!$N$254                                )&gt;(FM$44-FN$44),(FM$44-Sheep!$R$356-Sheep!$N$254                                )&lt;=0),"WeanAlt1","")
&amp;                   IF(AND((FM$44-Sheep!$R$357-Sheep!$N$254                                )&gt;(FM$44-FN$44),(FM$44-Sheep!$R$357-Sheep!$N$254                                )&lt;=0),"WeanAlt2","")
&amp;IFERROR(IF(AND((FM$44-FM52                                                                                     )&gt;(FM$44-FN$44),(FM$44-FM52                                                                                     )&lt;=0),"Join-"    &amp;FM51,""),"")
&amp;IFERROR(IF(AND((FM$44-FM52-INDEX(Sheep!$V$362:$V$369,FM51,1))&gt;(FM$44-FN$44),(FM$44-FM52-INDEX(Sheep!$V$362:$V$369,FM51,1))&lt;=0),"Scan-"  &amp;FM51,""),"")
&amp;IFERROR(IF(AND((FM$44-FM52-150                                                                            )&gt;(FM$44-FN$44),(FM$44-FM52-150                                                                             )&lt;=0),"Birth-" &amp;FM51,""),"")
&amp;IFERROR(IF(AND((FM$44-FM52-150-Sheep!$R$355                                           )&gt;(FM$44-FN$44),(FM$44-FM52-150-Sheep!$R$355                                            )&lt;=0),"Wean-"&amp;FM51,""),"")
&amp;IFERROR(IF(AND((FM$44-FM52-150-Sheep!$R$356                                           )&gt;(FM$44-FN$44),(FM$44-FM52-150-Sheep!$R$356                                            )&lt;=0),"Alt1-"   &amp;FM51,""),"")
&amp;IFERROR(IF(AND((FM$44-FM52-150-Sheep!$R$357                                           )&gt;(FM$44-FN$44),(FM$44-FM52-150-Sheep!$R$357                                            )&lt;=0),"Alt2-"   &amp;FM51,""),"")</f>
        <v/>
      </c>
      <c r="FN53" s="267" t="str">
        <f xml:space="preserve">                    IF(AND((FN$44                                  -Sheep!$N$254                               )&gt;(FN$44-FO$44),(FN$44                                  -Sheep!$N$254                                )&lt;=0),"Born","")
&amp;                   IF(AND((FN$44-Sheep!$R$355-Sheep!$N$254                                )&gt;(FN$44-FO$44),(FN$44-Sheep!$R$355-Sheep!$N$254                                )&lt;=0),"WeanStd","")
&amp;                   IF(AND((FN$44-Sheep!$R$356-Sheep!$N$254                                )&gt;(FN$44-FO$44),(FN$44-Sheep!$R$356-Sheep!$N$254                                )&lt;=0),"WeanAlt1","")
&amp;                   IF(AND((FN$44-Sheep!$R$357-Sheep!$N$254                                )&gt;(FN$44-FO$44),(FN$44-Sheep!$R$357-Sheep!$N$254                                )&lt;=0),"WeanAlt2","")
&amp;IFERROR(IF(AND((FN$44-FN52                                                                                     )&gt;(FN$44-FO$44),(FN$44-FN52                                                                                     )&lt;=0),"Join-"    &amp;FN51,""),"")
&amp;IFERROR(IF(AND((FN$44-FN52-INDEX(Sheep!$V$362:$V$369,FN51,1))&gt;(FN$44-FO$44),(FN$44-FN52-INDEX(Sheep!$V$362:$V$369,FN51,1))&lt;=0),"Scan-"  &amp;FN51,""),"")
&amp;IFERROR(IF(AND((FN$44-FN52-150                                                                            )&gt;(FN$44-FO$44),(FN$44-FN52-150                                                                             )&lt;=0),"Birth-" &amp;FN51,""),"")
&amp;IFERROR(IF(AND((FN$44-FN52-150-Sheep!$R$355                                           )&gt;(FN$44-FO$44),(FN$44-FN52-150-Sheep!$R$355                                            )&lt;=0),"Wean-"&amp;FN51,""),"")
&amp;IFERROR(IF(AND((FN$44-FN52-150-Sheep!$R$356                                           )&gt;(FN$44-FO$44),(FN$44-FN52-150-Sheep!$R$356                                            )&lt;=0),"Alt1-"   &amp;FN51,""),"")
&amp;IFERROR(IF(AND((FN$44-FN52-150-Sheep!$R$357                                           )&gt;(FN$44-FO$44),(FN$44-FN52-150-Sheep!$R$357                                            )&lt;=0),"Alt2-"   &amp;FN51,""),"")</f>
        <v/>
      </c>
      <c r="FO53" s="267" t="str">
        <f xml:space="preserve">                    IF(AND((FO$44                                  -Sheep!$N$254                               )&gt;(FO$44-FP$44),(FO$44                                  -Sheep!$N$254                                )&lt;=0),"Born","")
&amp;                   IF(AND((FO$44-Sheep!$R$355-Sheep!$N$254                                )&gt;(FO$44-FP$44),(FO$44-Sheep!$R$355-Sheep!$N$254                                )&lt;=0),"WeanStd","")
&amp;                   IF(AND((FO$44-Sheep!$R$356-Sheep!$N$254                                )&gt;(FO$44-FP$44),(FO$44-Sheep!$R$356-Sheep!$N$254                                )&lt;=0),"WeanAlt1","")
&amp;                   IF(AND((FO$44-Sheep!$R$357-Sheep!$N$254                                )&gt;(FO$44-FP$44),(FO$44-Sheep!$R$357-Sheep!$N$254                                )&lt;=0),"WeanAlt2","")
&amp;IFERROR(IF(AND((FO$44-FO52                                                                                     )&gt;(FO$44-FP$44),(FO$44-FO52                                                                                     )&lt;=0),"Join-"    &amp;FO51,""),"")
&amp;IFERROR(IF(AND((FO$44-FO52-INDEX(Sheep!$V$362:$V$369,FO51,1))&gt;(FO$44-FP$44),(FO$44-FO52-INDEX(Sheep!$V$362:$V$369,FO51,1))&lt;=0),"Scan-"  &amp;FO51,""),"")
&amp;IFERROR(IF(AND((FO$44-FO52-150                                                                            )&gt;(FO$44-FP$44),(FO$44-FO52-150                                                                             )&lt;=0),"Birth-" &amp;FO51,""),"")
&amp;IFERROR(IF(AND((FO$44-FO52-150-Sheep!$R$355                                           )&gt;(FO$44-FP$44),(FO$44-FO52-150-Sheep!$R$355                                            )&lt;=0),"Wean-"&amp;FO51,""),"")
&amp;IFERROR(IF(AND((FO$44-FO52-150-Sheep!$R$356                                           )&gt;(FO$44-FP$44),(FO$44-FO52-150-Sheep!$R$356                                            )&lt;=0),"Alt1-"   &amp;FO51,""),"")
&amp;IFERROR(IF(AND((FO$44-FO52-150-Sheep!$R$357                                           )&gt;(FO$44-FP$44),(FO$44-FO52-150-Sheep!$R$357                                            )&lt;=0),"Alt2-"   &amp;FO51,""),"")</f>
        <v/>
      </c>
      <c r="FP53" s="267" t="str">
        <f xml:space="preserve">                    IF(AND((FP$44                                  -Sheep!$N$254                               )&gt;(FP$44-FQ$44),(FP$44                                  -Sheep!$N$254                                )&lt;=0),"Born","")
&amp;                   IF(AND((FP$44-Sheep!$R$355-Sheep!$N$254                                )&gt;(FP$44-FQ$44),(FP$44-Sheep!$R$355-Sheep!$N$254                                )&lt;=0),"WeanStd","")
&amp;                   IF(AND((FP$44-Sheep!$R$356-Sheep!$N$254                                )&gt;(FP$44-FQ$44),(FP$44-Sheep!$R$356-Sheep!$N$254                                )&lt;=0),"WeanAlt1","")
&amp;                   IF(AND((FP$44-Sheep!$R$357-Sheep!$N$254                                )&gt;(FP$44-FQ$44),(FP$44-Sheep!$R$357-Sheep!$N$254                                )&lt;=0),"WeanAlt2","")
&amp;IFERROR(IF(AND((FP$44-FP52                                                                                     )&gt;(FP$44-FQ$44),(FP$44-FP52                                                                                     )&lt;=0),"Join-"    &amp;FP51,""),"")
&amp;IFERROR(IF(AND((FP$44-FP52-INDEX(Sheep!$V$362:$V$369,FP51,1))&gt;(FP$44-FQ$44),(FP$44-FP52-INDEX(Sheep!$V$362:$V$369,FP51,1))&lt;=0),"Scan-"  &amp;FP51,""),"")
&amp;IFERROR(IF(AND((FP$44-FP52-150                                                                            )&gt;(FP$44-FQ$44),(FP$44-FP52-150                                                                             )&lt;=0),"Birth-" &amp;FP51,""),"")
&amp;IFERROR(IF(AND((FP$44-FP52-150-Sheep!$R$355                                           )&gt;(FP$44-FQ$44),(FP$44-FP52-150-Sheep!$R$355                                            )&lt;=0),"Wean-"&amp;FP51,""),"")
&amp;IFERROR(IF(AND((FP$44-FP52-150-Sheep!$R$356                                           )&gt;(FP$44-FQ$44),(FP$44-FP52-150-Sheep!$R$356                                            )&lt;=0),"Alt1-"   &amp;FP51,""),"")
&amp;IFERROR(IF(AND((FP$44-FP52-150-Sheep!$R$357                                           )&gt;(FP$44-FQ$44),(FP$44-FP52-150-Sheep!$R$357                                            )&lt;=0),"Alt2-"   &amp;FP51,""),"")</f>
        <v>Join-3</v>
      </c>
      <c r="FQ53" s="267" t="str">
        <f xml:space="preserve">                    IF(AND((FQ$44                                  -Sheep!$N$254                               )&gt;(FQ$44-FR$44),(FQ$44                                  -Sheep!$N$254                                )&lt;=0),"Born","")
&amp;                   IF(AND((FQ$44-Sheep!$R$355-Sheep!$N$254                                )&gt;(FQ$44-FR$44),(FQ$44-Sheep!$R$355-Sheep!$N$254                                )&lt;=0),"WeanStd","")
&amp;                   IF(AND((FQ$44-Sheep!$R$356-Sheep!$N$254                                )&gt;(FQ$44-FR$44),(FQ$44-Sheep!$R$356-Sheep!$N$254                                )&lt;=0),"WeanAlt1","")
&amp;                   IF(AND((FQ$44-Sheep!$R$357-Sheep!$N$254                                )&gt;(FQ$44-FR$44),(FQ$44-Sheep!$R$357-Sheep!$N$254                                )&lt;=0),"WeanAlt2","")
&amp;IFERROR(IF(AND((FQ$44-FQ52                                                                                     )&gt;(FQ$44-FR$44),(FQ$44-FQ52                                                                                     )&lt;=0),"Join-"    &amp;FQ51,""),"")
&amp;IFERROR(IF(AND((FQ$44-FQ52-INDEX(Sheep!$V$362:$V$369,FQ51,1))&gt;(FQ$44-FR$44),(FQ$44-FQ52-INDEX(Sheep!$V$362:$V$369,FQ51,1))&lt;=0),"Scan-"  &amp;FQ51,""),"")
&amp;IFERROR(IF(AND((FQ$44-FQ52-150                                                                            )&gt;(FQ$44-FR$44),(FQ$44-FQ52-150                                                                             )&lt;=0),"Birth-" &amp;FQ51,""),"")
&amp;IFERROR(IF(AND((FQ$44-FQ52-150-Sheep!$R$355                                           )&gt;(FQ$44-FR$44),(FQ$44-FQ52-150-Sheep!$R$355                                            )&lt;=0),"Wean-"&amp;FQ51,""),"")
&amp;IFERROR(IF(AND((FQ$44-FQ52-150-Sheep!$R$356                                           )&gt;(FQ$44-FR$44),(FQ$44-FQ52-150-Sheep!$R$356                                            )&lt;=0),"Alt1-"   &amp;FQ51,""),"")
&amp;IFERROR(IF(AND((FQ$44-FQ52-150-Sheep!$R$357                                           )&gt;(FQ$44-FR$44),(FQ$44-FQ52-150-Sheep!$R$357                                            )&lt;=0),"Alt2-"   &amp;FQ51,""),"")</f>
        <v/>
      </c>
      <c r="FR53" s="267" t="str">
        <f xml:space="preserve">                    IF(AND((FR$44                                  -Sheep!$N$254                               )&gt;(FR$44-FS$44),(FR$44                                  -Sheep!$N$254                                )&lt;=0),"Born","")
&amp;                   IF(AND((FR$44-Sheep!$R$355-Sheep!$N$254                                )&gt;(FR$44-FS$44),(FR$44-Sheep!$R$355-Sheep!$N$254                                )&lt;=0),"WeanStd","")
&amp;                   IF(AND((FR$44-Sheep!$R$356-Sheep!$N$254                                )&gt;(FR$44-FS$44),(FR$44-Sheep!$R$356-Sheep!$N$254                                )&lt;=0),"WeanAlt1","")
&amp;                   IF(AND((FR$44-Sheep!$R$357-Sheep!$N$254                                )&gt;(FR$44-FS$44),(FR$44-Sheep!$R$357-Sheep!$N$254                                )&lt;=0),"WeanAlt2","")
&amp;IFERROR(IF(AND((FR$44-FR52                                                                                     )&gt;(FR$44-FS$44),(FR$44-FR52                                                                                     )&lt;=0),"Join-"    &amp;FR51,""),"")
&amp;IFERROR(IF(AND((FR$44-FR52-INDEX(Sheep!$V$362:$V$369,FR51,1))&gt;(FR$44-FS$44),(FR$44-FR52-INDEX(Sheep!$V$362:$V$369,FR51,1))&lt;=0),"Scan-"  &amp;FR51,""),"")
&amp;IFERROR(IF(AND((FR$44-FR52-150                                                                            )&gt;(FR$44-FS$44),(FR$44-FR52-150                                                                             )&lt;=0),"Birth-" &amp;FR51,""),"")
&amp;IFERROR(IF(AND((FR$44-FR52-150-Sheep!$R$355                                           )&gt;(FR$44-FS$44),(FR$44-FR52-150-Sheep!$R$355                                            )&lt;=0),"Wean-"&amp;FR51,""),"")
&amp;IFERROR(IF(AND((FR$44-FR52-150-Sheep!$R$356                                           )&gt;(FR$44-FS$44),(FR$44-FR52-150-Sheep!$R$356                                            )&lt;=0),"Alt1-"   &amp;FR51,""),"")
&amp;IFERROR(IF(AND((FR$44-FR52-150-Sheep!$R$357                                           )&gt;(FR$44-FS$44),(FR$44-FR52-150-Sheep!$R$357                                            )&lt;=0),"Alt2-"   &amp;FR51,""),"")</f>
        <v/>
      </c>
      <c r="FS53" s="267" t="str">
        <f xml:space="preserve">                    IF(AND((FS$44                                  -Sheep!$N$254                               )&gt;(FS$44-FT$44),(FS$44                                  -Sheep!$N$254                                )&lt;=0),"Born","")
&amp;                   IF(AND((FS$44-Sheep!$R$355-Sheep!$N$254                                )&gt;(FS$44-FT$44),(FS$44-Sheep!$R$355-Sheep!$N$254                                )&lt;=0),"WeanStd","")
&amp;                   IF(AND((FS$44-Sheep!$R$356-Sheep!$N$254                                )&gt;(FS$44-FT$44),(FS$44-Sheep!$R$356-Sheep!$N$254                                )&lt;=0),"WeanAlt1","")
&amp;                   IF(AND((FS$44-Sheep!$R$357-Sheep!$N$254                                )&gt;(FS$44-FT$44),(FS$44-Sheep!$R$357-Sheep!$N$254                                )&lt;=0),"WeanAlt2","")
&amp;IFERROR(IF(AND((FS$44-FS52                                                                                     )&gt;(FS$44-FT$44),(FS$44-FS52                                                                                     )&lt;=0),"Join-"    &amp;FS51,""),"")
&amp;IFERROR(IF(AND((FS$44-FS52-INDEX(Sheep!$V$362:$V$369,FS51,1))&gt;(FS$44-FT$44),(FS$44-FS52-INDEX(Sheep!$V$362:$V$369,FS51,1))&lt;=0),"Scan-"  &amp;FS51,""),"")
&amp;IFERROR(IF(AND((FS$44-FS52-150                                                                            )&gt;(FS$44-FT$44),(FS$44-FS52-150                                                                             )&lt;=0),"Birth-" &amp;FS51,""),"")
&amp;IFERROR(IF(AND((FS$44-FS52-150-Sheep!$R$355                                           )&gt;(FS$44-FT$44),(FS$44-FS52-150-Sheep!$R$355                                            )&lt;=0),"Wean-"&amp;FS51,""),"")
&amp;IFERROR(IF(AND((FS$44-FS52-150-Sheep!$R$356                                           )&gt;(FS$44-FT$44),(FS$44-FS52-150-Sheep!$R$356                                            )&lt;=0),"Alt1-"   &amp;FS51,""),"")
&amp;IFERROR(IF(AND((FS$44-FS52-150-Sheep!$R$357                                           )&gt;(FS$44-FT$44),(FS$44-FS52-150-Sheep!$R$357                                            )&lt;=0),"Alt2-"   &amp;FS51,""),"")</f>
        <v/>
      </c>
      <c r="FT53" s="267" t="str">
        <f xml:space="preserve">                    IF(AND((FT$44                                  -Sheep!$N$254                               )&gt;(FT$44-FU$44),(FT$44                                  -Sheep!$N$254                                )&lt;=0),"Born","")
&amp;                   IF(AND((FT$44-Sheep!$R$355-Sheep!$N$254                                )&gt;(FT$44-FU$44),(FT$44-Sheep!$R$355-Sheep!$N$254                                )&lt;=0),"WeanStd","")
&amp;                   IF(AND((FT$44-Sheep!$R$356-Sheep!$N$254                                )&gt;(FT$44-FU$44),(FT$44-Sheep!$R$356-Sheep!$N$254                                )&lt;=0),"WeanAlt1","")
&amp;                   IF(AND((FT$44-Sheep!$R$357-Sheep!$N$254                                )&gt;(FT$44-FU$44),(FT$44-Sheep!$R$357-Sheep!$N$254                                )&lt;=0),"WeanAlt2","")
&amp;IFERROR(IF(AND((FT$44-FT52                                                                                     )&gt;(FT$44-FU$44),(FT$44-FT52                                                                                     )&lt;=0),"Join-"    &amp;FT51,""),"")
&amp;IFERROR(IF(AND((FT$44-FT52-INDEX(Sheep!$V$362:$V$369,FT51,1))&gt;(FT$44-FU$44),(FT$44-FT52-INDEX(Sheep!$V$362:$V$369,FT51,1))&lt;=0),"Scan-"  &amp;FT51,""),"")
&amp;IFERROR(IF(AND((FT$44-FT52-150                                                                            )&gt;(FT$44-FU$44),(FT$44-FT52-150                                                                             )&lt;=0),"Birth-" &amp;FT51,""),"")
&amp;IFERROR(IF(AND((FT$44-FT52-150-Sheep!$R$355                                           )&gt;(FT$44-FU$44),(FT$44-FT52-150-Sheep!$R$355                                            )&lt;=0),"Wean-"&amp;FT51,""),"")
&amp;IFERROR(IF(AND((FT$44-FT52-150-Sheep!$R$356                                           )&gt;(FT$44-FU$44),(FT$44-FT52-150-Sheep!$R$356                                            )&lt;=0),"Alt1-"   &amp;FT51,""),"")
&amp;IFERROR(IF(AND((FT$44-FT52-150-Sheep!$R$357                                           )&gt;(FT$44-FU$44),(FT$44-FT52-150-Sheep!$R$357                                            )&lt;=0),"Alt2-"   &amp;FT51,""),"")</f>
        <v/>
      </c>
      <c r="FU53" s="267" t="str">
        <f xml:space="preserve">                    IF(AND((FU$44                                  -Sheep!$N$254                               )&gt;(FU$44-FV$44),(FU$44                                  -Sheep!$N$254                                )&lt;=0),"Born","")
&amp;                   IF(AND((FU$44-Sheep!$R$355-Sheep!$N$254                                )&gt;(FU$44-FV$44),(FU$44-Sheep!$R$355-Sheep!$N$254                                )&lt;=0),"WeanStd","")
&amp;                   IF(AND((FU$44-Sheep!$R$356-Sheep!$N$254                                )&gt;(FU$44-FV$44),(FU$44-Sheep!$R$356-Sheep!$N$254                                )&lt;=0),"WeanAlt1","")
&amp;                   IF(AND((FU$44-Sheep!$R$357-Sheep!$N$254                                )&gt;(FU$44-FV$44),(FU$44-Sheep!$R$357-Sheep!$N$254                                )&lt;=0),"WeanAlt2","")
&amp;IFERROR(IF(AND((FU$44-FU52                                                                                     )&gt;(FU$44-FV$44),(FU$44-FU52                                                                                     )&lt;=0),"Join-"    &amp;FU51,""),"")
&amp;IFERROR(IF(AND((FU$44-FU52-INDEX(Sheep!$V$362:$V$369,FU51,1))&gt;(FU$44-FV$44),(FU$44-FU52-INDEX(Sheep!$V$362:$V$369,FU51,1))&lt;=0),"Scan-"  &amp;FU51,""),"")
&amp;IFERROR(IF(AND((FU$44-FU52-150                                                                            )&gt;(FU$44-FV$44),(FU$44-FU52-150                                                                             )&lt;=0),"Birth-" &amp;FU51,""),"")
&amp;IFERROR(IF(AND((FU$44-FU52-150-Sheep!$R$355                                           )&gt;(FU$44-FV$44),(FU$44-FU52-150-Sheep!$R$355                                            )&lt;=0),"Wean-"&amp;FU51,""),"")
&amp;IFERROR(IF(AND((FU$44-FU52-150-Sheep!$R$356                                           )&gt;(FU$44-FV$44),(FU$44-FU52-150-Sheep!$R$356                                            )&lt;=0),"Alt1-"   &amp;FU51,""),"")
&amp;IFERROR(IF(AND((FU$44-FU52-150-Sheep!$R$357                                           )&gt;(FU$44-FV$44),(FU$44-FU52-150-Sheep!$R$357                                            )&lt;=0),"Alt2-"   &amp;FU51,""),"")</f>
        <v/>
      </c>
      <c r="FV53" s="267" t="str">
        <f xml:space="preserve">                    IF(AND((FV$44                                  -Sheep!$N$254                               )&gt;(FV$44-FW$44),(FV$44                                  -Sheep!$N$254                                )&lt;=0),"Born","")
&amp;                   IF(AND((FV$44-Sheep!$R$355-Sheep!$N$254                                )&gt;(FV$44-FW$44),(FV$44-Sheep!$R$355-Sheep!$N$254                                )&lt;=0),"WeanStd","")
&amp;                   IF(AND((FV$44-Sheep!$R$356-Sheep!$N$254                                )&gt;(FV$44-FW$44),(FV$44-Sheep!$R$356-Sheep!$N$254                                )&lt;=0),"WeanAlt1","")
&amp;                   IF(AND((FV$44-Sheep!$R$357-Sheep!$N$254                                )&gt;(FV$44-FW$44),(FV$44-Sheep!$R$357-Sheep!$N$254                                )&lt;=0),"WeanAlt2","")
&amp;IFERROR(IF(AND((FV$44-FV52                                                                                     )&gt;(FV$44-FW$44),(FV$44-FV52                                                                                     )&lt;=0),"Join-"    &amp;FV51,""),"")
&amp;IFERROR(IF(AND((FV$44-FV52-INDEX(Sheep!$V$362:$V$369,FV51,1))&gt;(FV$44-FW$44),(FV$44-FV52-INDEX(Sheep!$V$362:$V$369,FV51,1))&lt;=0),"Scan-"  &amp;FV51,""),"")
&amp;IFERROR(IF(AND((FV$44-FV52-150                                                                            )&gt;(FV$44-FW$44),(FV$44-FV52-150                                                                             )&lt;=0),"Birth-" &amp;FV51,""),"")
&amp;IFERROR(IF(AND((FV$44-FV52-150-Sheep!$R$355                                           )&gt;(FV$44-FW$44),(FV$44-FV52-150-Sheep!$R$355                                            )&lt;=0),"Wean-"&amp;FV51,""),"")
&amp;IFERROR(IF(AND((FV$44-FV52-150-Sheep!$R$356                                           )&gt;(FV$44-FW$44),(FV$44-FV52-150-Sheep!$R$356                                            )&lt;=0),"Alt1-"   &amp;FV51,""),"")
&amp;IFERROR(IF(AND((FV$44-FV52-150-Sheep!$R$357                                           )&gt;(FV$44-FW$44),(FV$44-FV52-150-Sheep!$R$357                                            )&lt;=0),"Alt2-"   &amp;FV51,""),"")</f>
        <v/>
      </c>
      <c r="FW53" s="267" t="str">
        <f xml:space="preserve">                    IF(AND((FW$44                                  -Sheep!$N$254                               )&gt;(FW$44-FX$44),(FW$44                                  -Sheep!$N$254                                )&lt;=0),"Born","")
&amp;                   IF(AND((FW$44-Sheep!$R$355-Sheep!$N$254                                )&gt;(FW$44-FX$44),(FW$44-Sheep!$R$355-Sheep!$N$254                                )&lt;=0),"WeanStd","")
&amp;                   IF(AND((FW$44-Sheep!$R$356-Sheep!$N$254                                )&gt;(FW$44-FX$44),(FW$44-Sheep!$R$356-Sheep!$N$254                                )&lt;=0),"WeanAlt1","")
&amp;                   IF(AND((FW$44-Sheep!$R$357-Sheep!$N$254                                )&gt;(FW$44-FX$44),(FW$44-Sheep!$R$357-Sheep!$N$254                                )&lt;=0),"WeanAlt2","")
&amp;IFERROR(IF(AND((FW$44-FW52                                                                                     )&gt;(FW$44-FX$44),(FW$44-FW52                                                                                     )&lt;=0),"Join-"    &amp;FW51,""),"")
&amp;IFERROR(IF(AND((FW$44-FW52-INDEX(Sheep!$V$362:$V$369,FW51,1))&gt;(FW$44-FX$44),(FW$44-FW52-INDEX(Sheep!$V$362:$V$369,FW51,1))&lt;=0),"Scan-"  &amp;FW51,""),"")
&amp;IFERROR(IF(AND((FW$44-FW52-150                                                                            )&gt;(FW$44-FX$44),(FW$44-FW52-150                                                                             )&lt;=0),"Birth-" &amp;FW51,""),"")
&amp;IFERROR(IF(AND((FW$44-FW52-150-Sheep!$R$355                                           )&gt;(FW$44-FX$44),(FW$44-FW52-150-Sheep!$R$355                                            )&lt;=0),"Wean-"&amp;FW51,""),"")
&amp;IFERROR(IF(AND((FW$44-FW52-150-Sheep!$R$356                                           )&gt;(FW$44-FX$44),(FW$44-FW52-150-Sheep!$R$356                                            )&lt;=0),"Alt1-"   &amp;FW51,""),"")
&amp;IFERROR(IF(AND((FW$44-FW52-150-Sheep!$R$357                                           )&gt;(FW$44-FX$44),(FW$44-FW52-150-Sheep!$R$357                                            )&lt;=0),"Alt2-"   &amp;FW51,""),"")</f>
        <v/>
      </c>
      <c r="FX53" s="267" t="str">
        <f xml:space="preserve">                    IF(AND((FX$44                                  -Sheep!$N$254                               )&gt;(FX$44-FY$44),(FX$44                                  -Sheep!$N$254                                )&lt;=0),"Born","")
&amp;                   IF(AND((FX$44-Sheep!$R$355-Sheep!$N$254                                )&gt;(FX$44-FY$44),(FX$44-Sheep!$R$355-Sheep!$N$254                                )&lt;=0),"WeanStd","")
&amp;                   IF(AND((FX$44-Sheep!$R$356-Sheep!$N$254                                )&gt;(FX$44-FY$44),(FX$44-Sheep!$R$356-Sheep!$N$254                                )&lt;=0),"WeanAlt1","")
&amp;                   IF(AND((FX$44-Sheep!$R$357-Sheep!$N$254                                )&gt;(FX$44-FY$44),(FX$44-Sheep!$R$357-Sheep!$N$254                                )&lt;=0),"WeanAlt2","")
&amp;IFERROR(IF(AND((FX$44-FX52                                                                                     )&gt;(FX$44-FY$44),(FX$44-FX52                                                                                     )&lt;=0),"Join-"    &amp;FX51,""),"")
&amp;IFERROR(IF(AND((FX$44-FX52-INDEX(Sheep!$V$362:$V$369,FX51,1))&gt;(FX$44-FY$44),(FX$44-FX52-INDEX(Sheep!$V$362:$V$369,FX51,1))&lt;=0),"Scan-"  &amp;FX51,""),"")
&amp;IFERROR(IF(AND((FX$44-FX52-150                                                                            )&gt;(FX$44-FY$44),(FX$44-FX52-150                                                                             )&lt;=0),"Birth-" &amp;FX51,""),"")
&amp;IFERROR(IF(AND((FX$44-FX52-150-Sheep!$R$355                                           )&gt;(FX$44-FY$44),(FX$44-FX52-150-Sheep!$R$355                                            )&lt;=0),"Wean-"&amp;FX51,""),"")
&amp;IFERROR(IF(AND((FX$44-FX52-150-Sheep!$R$356                                           )&gt;(FX$44-FY$44),(FX$44-FX52-150-Sheep!$R$356                                            )&lt;=0),"Alt1-"   &amp;FX51,""),"")
&amp;IFERROR(IF(AND((FX$44-FX52-150-Sheep!$R$357                                           )&gt;(FX$44-FY$44),(FX$44-FX52-150-Sheep!$R$357                                            )&lt;=0),"Alt2-"   &amp;FX51,""),"")</f>
        <v/>
      </c>
      <c r="FY53" s="267" t="str">
        <f xml:space="preserve">                    IF(AND((FY$44                                  -Sheep!$N$254                               )&gt;(FY$44-FZ$44),(FY$44                                  -Sheep!$N$254                                )&lt;=0),"Born","")
&amp;                   IF(AND((FY$44-Sheep!$R$355-Sheep!$N$254                                )&gt;(FY$44-FZ$44),(FY$44-Sheep!$R$355-Sheep!$N$254                                )&lt;=0),"WeanStd","")
&amp;                   IF(AND((FY$44-Sheep!$R$356-Sheep!$N$254                                )&gt;(FY$44-FZ$44),(FY$44-Sheep!$R$356-Sheep!$N$254                                )&lt;=0),"WeanAlt1","")
&amp;                   IF(AND((FY$44-Sheep!$R$357-Sheep!$N$254                                )&gt;(FY$44-FZ$44),(FY$44-Sheep!$R$357-Sheep!$N$254                                )&lt;=0),"WeanAlt2","")
&amp;IFERROR(IF(AND((FY$44-FY52                                                                                     )&gt;(FY$44-FZ$44),(FY$44-FY52                                                                                     )&lt;=0),"Join-"    &amp;FY51,""),"")
&amp;IFERROR(IF(AND((FY$44-FY52-INDEX(Sheep!$V$362:$V$369,FY51,1))&gt;(FY$44-FZ$44),(FY$44-FY52-INDEX(Sheep!$V$362:$V$369,FY51,1))&lt;=0),"Scan-"  &amp;FY51,""),"")
&amp;IFERROR(IF(AND((FY$44-FY52-150                                                                            )&gt;(FY$44-FZ$44),(FY$44-FY52-150                                                                             )&lt;=0),"Birth-" &amp;FY51,""),"")
&amp;IFERROR(IF(AND((FY$44-FY52-150-Sheep!$R$355                                           )&gt;(FY$44-FZ$44),(FY$44-FY52-150-Sheep!$R$355                                            )&lt;=0),"Wean-"&amp;FY51,""),"")
&amp;IFERROR(IF(AND((FY$44-FY52-150-Sheep!$R$356                                           )&gt;(FY$44-FZ$44),(FY$44-FY52-150-Sheep!$R$356                                            )&lt;=0),"Alt1-"   &amp;FY51,""),"")
&amp;IFERROR(IF(AND((FY$44-FY52-150-Sheep!$R$357                                           )&gt;(FY$44-FZ$44),(FY$44-FY52-150-Sheep!$R$357                                            )&lt;=0),"Alt2-"   &amp;FY51,""),"")</f>
        <v/>
      </c>
      <c r="FZ53" s="267" t="str">
        <f xml:space="preserve">                    IF(AND((FZ$44                                  -Sheep!$N$254                               )&gt;(FZ$44-GA$44),(FZ$44                                  -Sheep!$N$254                                )&lt;=0),"Born","")
&amp;                   IF(AND((FZ$44-Sheep!$R$355-Sheep!$N$254                                )&gt;(FZ$44-GA$44),(FZ$44-Sheep!$R$355-Sheep!$N$254                                )&lt;=0),"WeanStd","")
&amp;                   IF(AND((FZ$44-Sheep!$R$356-Sheep!$N$254                                )&gt;(FZ$44-GA$44),(FZ$44-Sheep!$R$356-Sheep!$N$254                                )&lt;=0),"WeanAlt1","")
&amp;                   IF(AND((FZ$44-Sheep!$R$357-Sheep!$N$254                                )&gt;(FZ$44-GA$44),(FZ$44-Sheep!$R$357-Sheep!$N$254                                )&lt;=0),"WeanAlt2","")
&amp;IFERROR(IF(AND((FZ$44-FZ52                                                                                     )&gt;(FZ$44-GA$44),(FZ$44-FZ52                                                                                     )&lt;=0),"Join-"    &amp;FZ51,""),"")
&amp;IFERROR(IF(AND((FZ$44-FZ52-INDEX(Sheep!$V$362:$V$369,FZ51,1))&gt;(FZ$44-GA$44),(FZ$44-FZ52-INDEX(Sheep!$V$362:$V$369,FZ51,1))&lt;=0),"Scan-"  &amp;FZ51,""),"")
&amp;IFERROR(IF(AND((FZ$44-FZ52-150                                                                            )&gt;(FZ$44-GA$44),(FZ$44-FZ52-150                                                                             )&lt;=0),"Birth-" &amp;FZ51,""),"")
&amp;IFERROR(IF(AND((FZ$44-FZ52-150-Sheep!$R$355                                           )&gt;(FZ$44-GA$44),(FZ$44-FZ52-150-Sheep!$R$355                                            )&lt;=0),"Wean-"&amp;FZ51,""),"")
&amp;IFERROR(IF(AND((FZ$44-FZ52-150-Sheep!$R$356                                           )&gt;(FZ$44-GA$44),(FZ$44-FZ52-150-Sheep!$R$356                                            )&lt;=0),"Alt1-"   &amp;FZ51,""),"")
&amp;IFERROR(IF(AND((FZ$44-FZ52-150-Sheep!$R$357                                           )&gt;(FZ$44-GA$44),(FZ$44-FZ52-150-Sheep!$R$357                                            )&lt;=0),"Alt2-"   &amp;FZ51,""),"")</f>
        <v>Scan-3</v>
      </c>
      <c r="GA53" s="267" t="str">
        <f xml:space="preserve">                    IF(AND((GA$44                                  -Sheep!$N$254                               )&gt;(GA$44-GB$44),(GA$44                                  -Sheep!$N$254                                )&lt;=0),"Born","")
&amp;                   IF(AND((GA$44-Sheep!$R$355-Sheep!$N$254                                )&gt;(GA$44-GB$44),(GA$44-Sheep!$R$355-Sheep!$N$254                                )&lt;=0),"WeanStd","")
&amp;                   IF(AND((GA$44-Sheep!$R$356-Sheep!$N$254                                )&gt;(GA$44-GB$44),(GA$44-Sheep!$R$356-Sheep!$N$254                                )&lt;=0),"WeanAlt1","")
&amp;                   IF(AND((GA$44-Sheep!$R$357-Sheep!$N$254                                )&gt;(GA$44-GB$44),(GA$44-Sheep!$R$357-Sheep!$N$254                                )&lt;=0),"WeanAlt2","")
&amp;IFERROR(IF(AND((GA$44-GA52                                                                                     )&gt;(GA$44-GB$44),(GA$44-GA52                                                                                     )&lt;=0),"Join-"    &amp;GA51,""),"")
&amp;IFERROR(IF(AND((GA$44-GA52-INDEX(Sheep!$V$362:$V$369,GA51,1))&gt;(GA$44-GB$44),(GA$44-GA52-INDEX(Sheep!$V$362:$V$369,GA51,1))&lt;=0),"Scan-"  &amp;GA51,""),"")
&amp;IFERROR(IF(AND((GA$44-GA52-150                                                                            )&gt;(GA$44-GB$44),(GA$44-GA52-150                                                                             )&lt;=0),"Birth-" &amp;GA51,""),"")
&amp;IFERROR(IF(AND((GA$44-GA52-150-Sheep!$R$355                                           )&gt;(GA$44-GB$44),(GA$44-GA52-150-Sheep!$R$355                                            )&lt;=0),"Wean-"&amp;GA51,""),"")
&amp;IFERROR(IF(AND((GA$44-GA52-150-Sheep!$R$356                                           )&gt;(GA$44-GB$44),(GA$44-GA52-150-Sheep!$R$356                                            )&lt;=0),"Alt1-"   &amp;GA51,""),"")
&amp;IFERROR(IF(AND((GA$44-GA52-150-Sheep!$R$357                                           )&gt;(GA$44-GB$44),(GA$44-GA52-150-Sheep!$R$357                                            )&lt;=0),"Alt2-"   &amp;GA51,""),"")</f>
        <v/>
      </c>
      <c r="GB53" s="267" t="str">
        <f xml:space="preserve">                    IF(AND((GB$44                                  -Sheep!$N$254                               )&gt;(GB$44-GC$44),(GB$44                                  -Sheep!$N$254                                )&lt;=0),"Born","")
&amp;                   IF(AND((GB$44-Sheep!$R$355-Sheep!$N$254                                )&gt;(GB$44-GC$44),(GB$44-Sheep!$R$355-Sheep!$N$254                                )&lt;=0),"WeanStd","")
&amp;                   IF(AND((GB$44-Sheep!$R$356-Sheep!$N$254                                )&gt;(GB$44-GC$44),(GB$44-Sheep!$R$356-Sheep!$N$254                                )&lt;=0),"WeanAlt1","")
&amp;                   IF(AND((GB$44-Sheep!$R$357-Sheep!$N$254                                )&gt;(GB$44-GC$44),(GB$44-Sheep!$R$357-Sheep!$N$254                                )&lt;=0),"WeanAlt2","")
&amp;IFERROR(IF(AND((GB$44-GB52                                                                                     )&gt;(GB$44-GC$44),(GB$44-GB52                                                                                     )&lt;=0),"Join-"    &amp;GB51,""),"")
&amp;IFERROR(IF(AND((GB$44-GB52-INDEX(Sheep!$V$362:$V$369,GB51,1))&gt;(GB$44-GC$44),(GB$44-GB52-INDEX(Sheep!$V$362:$V$369,GB51,1))&lt;=0),"Scan-"  &amp;GB51,""),"")
&amp;IFERROR(IF(AND((GB$44-GB52-150                                                                            )&gt;(GB$44-GC$44),(GB$44-GB52-150                                                                             )&lt;=0),"Birth-" &amp;GB51,""),"")
&amp;IFERROR(IF(AND((GB$44-GB52-150-Sheep!$R$355                                           )&gt;(GB$44-GC$44),(GB$44-GB52-150-Sheep!$R$355                                            )&lt;=0),"Wean-"&amp;GB51,""),"")
&amp;IFERROR(IF(AND((GB$44-GB52-150-Sheep!$R$356                                           )&gt;(GB$44-GC$44),(GB$44-GB52-150-Sheep!$R$356                                            )&lt;=0),"Alt1-"   &amp;GB51,""),"")
&amp;IFERROR(IF(AND((GB$44-GB52-150-Sheep!$R$357                                           )&gt;(GB$44-GC$44),(GB$44-GB52-150-Sheep!$R$357                                            )&lt;=0),"Alt2-"   &amp;GB51,""),"")</f>
        <v/>
      </c>
      <c r="GC53" s="267" t="str">
        <f xml:space="preserve">                    IF(AND((GC$44                                  -Sheep!$N$254                               )&gt;(GC$44-GD$44),(GC$44                                  -Sheep!$N$254                                )&lt;=0),"Born","")
&amp;                   IF(AND((GC$44-Sheep!$R$355-Sheep!$N$254                                )&gt;(GC$44-GD$44),(GC$44-Sheep!$R$355-Sheep!$N$254                                )&lt;=0),"WeanStd","")
&amp;                   IF(AND((GC$44-Sheep!$R$356-Sheep!$N$254                                )&gt;(GC$44-GD$44),(GC$44-Sheep!$R$356-Sheep!$N$254                                )&lt;=0),"WeanAlt1","")
&amp;                   IF(AND((GC$44-Sheep!$R$357-Sheep!$N$254                                )&gt;(GC$44-GD$44),(GC$44-Sheep!$R$357-Sheep!$N$254                                )&lt;=0),"WeanAlt2","")
&amp;IFERROR(IF(AND((GC$44-GC52                                                                                     )&gt;(GC$44-GD$44),(GC$44-GC52                                                                                     )&lt;=0),"Join-"    &amp;GC51,""),"")
&amp;IFERROR(IF(AND((GC$44-GC52-INDEX(Sheep!$V$362:$V$369,GC51,1))&gt;(GC$44-GD$44),(GC$44-GC52-INDEX(Sheep!$V$362:$V$369,GC51,1))&lt;=0),"Scan-"  &amp;GC51,""),"")
&amp;IFERROR(IF(AND((GC$44-GC52-150                                                                            )&gt;(GC$44-GD$44),(GC$44-GC52-150                                                                             )&lt;=0),"Birth-" &amp;GC51,""),"")
&amp;IFERROR(IF(AND((GC$44-GC52-150-Sheep!$R$355                                           )&gt;(GC$44-GD$44),(GC$44-GC52-150-Sheep!$R$355                                            )&lt;=0),"Wean-"&amp;GC51,""),"")
&amp;IFERROR(IF(AND((GC$44-GC52-150-Sheep!$R$356                                           )&gt;(GC$44-GD$44),(GC$44-GC52-150-Sheep!$R$356                                            )&lt;=0),"Alt1-"   &amp;GC51,""),"")
&amp;IFERROR(IF(AND((GC$44-GC52-150-Sheep!$R$357                                           )&gt;(GC$44-GD$44),(GC$44-GC52-150-Sheep!$R$357                                            )&lt;=0),"Alt2-"   &amp;GC51,""),"")</f>
        <v/>
      </c>
      <c r="GD53" s="267" t="str">
        <f xml:space="preserve">                    IF(AND((GD$44                                  -Sheep!$N$254                               )&gt;(GD$44-GE$44),(GD$44                                  -Sheep!$N$254                                )&lt;=0),"Born","")
&amp;                   IF(AND((GD$44-Sheep!$R$355-Sheep!$N$254                                )&gt;(GD$44-GE$44),(GD$44-Sheep!$R$355-Sheep!$N$254                                )&lt;=0),"WeanStd","")
&amp;                   IF(AND((GD$44-Sheep!$R$356-Sheep!$N$254                                )&gt;(GD$44-GE$44),(GD$44-Sheep!$R$356-Sheep!$N$254                                )&lt;=0),"WeanAlt1","")
&amp;                   IF(AND((GD$44-Sheep!$R$357-Sheep!$N$254                                )&gt;(GD$44-GE$44),(GD$44-Sheep!$R$357-Sheep!$N$254                                )&lt;=0),"WeanAlt2","")
&amp;IFERROR(IF(AND((GD$44-GD52                                                                                     )&gt;(GD$44-GE$44),(GD$44-GD52                                                                                     )&lt;=0),"Join-"    &amp;GD51,""),"")
&amp;IFERROR(IF(AND((GD$44-GD52-INDEX(Sheep!$V$362:$V$369,GD51,1))&gt;(GD$44-GE$44),(GD$44-GD52-INDEX(Sheep!$V$362:$V$369,GD51,1))&lt;=0),"Scan-"  &amp;GD51,""),"")
&amp;IFERROR(IF(AND((GD$44-GD52-150                                                                            )&gt;(GD$44-GE$44),(GD$44-GD52-150                                                                             )&lt;=0),"Birth-" &amp;GD51,""),"")
&amp;IFERROR(IF(AND((GD$44-GD52-150-Sheep!$R$355                                           )&gt;(GD$44-GE$44),(GD$44-GD52-150-Sheep!$R$355                                            )&lt;=0),"Wean-"&amp;GD51,""),"")
&amp;IFERROR(IF(AND((GD$44-GD52-150-Sheep!$R$356                                           )&gt;(GD$44-GE$44),(GD$44-GD52-150-Sheep!$R$356                                            )&lt;=0),"Alt1-"   &amp;GD51,""),"")
&amp;IFERROR(IF(AND((GD$44-GD52-150-Sheep!$R$357                                           )&gt;(GD$44-GE$44),(GD$44-GD52-150-Sheep!$R$357                                            )&lt;=0),"Alt2-"   &amp;GD51,""),"")</f>
        <v/>
      </c>
      <c r="GE53" s="267" t="str">
        <f xml:space="preserve">                    IF(AND((GE$44                                  -Sheep!$N$254                               )&gt;(GE$44-GF$44),(GE$44                                  -Sheep!$N$254                                )&lt;=0),"Born","")
&amp;                   IF(AND((GE$44-Sheep!$R$355-Sheep!$N$254                                )&gt;(GE$44-GF$44),(GE$44-Sheep!$R$355-Sheep!$N$254                                )&lt;=0),"WeanStd","")
&amp;                   IF(AND((GE$44-Sheep!$R$356-Sheep!$N$254                                )&gt;(GE$44-GF$44),(GE$44-Sheep!$R$356-Sheep!$N$254                                )&lt;=0),"WeanAlt1","")
&amp;                   IF(AND((GE$44-Sheep!$R$357-Sheep!$N$254                                )&gt;(GE$44-GF$44),(GE$44-Sheep!$R$357-Sheep!$N$254                                )&lt;=0),"WeanAlt2","")
&amp;IFERROR(IF(AND((GE$44-GE52                                                                                     )&gt;(GE$44-GF$44),(GE$44-GE52                                                                                     )&lt;=0),"Join-"    &amp;GE51,""),"")
&amp;IFERROR(IF(AND((GE$44-GE52-INDEX(Sheep!$V$362:$V$369,GE51,1))&gt;(GE$44-GF$44),(GE$44-GE52-INDEX(Sheep!$V$362:$V$369,GE51,1))&lt;=0),"Scan-"  &amp;GE51,""),"")
&amp;IFERROR(IF(AND((GE$44-GE52-150                                                                            )&gt;(GE$44-GF$44),(GE$44-GE52-150                                                                             )&lt;=0),"Birth-" &amp;GE51,""),"")
&amp;IFERROR(IF(AND((GE$44-GE52-150-Sheep!$R$355                                           )&gt;(GE$44-GF$44),(GE$44-GE52-150-Sheep!$R$355                                            )&lt;=0),"Wean-"&amp;GE51,""),"")
&amp;IFERROR(IF(AND((GE$44-GE52-150-Sheep!$R$356                                           )&gt;(GE$44-GF$44),(GE$44-GE52-150-Sheep!$R$356                                            )&lt;=0),"Alt1-"   &amp;GE51,""),"")
&amp;IFERROR(IF(AND((GE$44-GE52-150-Sheep!$R$357                                           )&gt;(GE$44-GF$44),(GE$44-GE52-150-Sheep!$R$357                                            )&lt;=0),"Alt2-"   &amp;GE51,""),"")</f>
        <v/>
      </c>
      <c r="GF53" s="267" t="str">
        <f xml:space="preserve">                    IF(AND((GF$44                                  -Sheep!$N$254                               )&gt;(GF$44-GG$44),(GF$44                                  -Sheep!$N$254                                )&lt;=0),"Born","")
&amp;                   IF(AND((GF$44-Sheep!$R$355-Sheep!$N$254                                )&gt;(GF$44-GG$44),(GF$44-Sheep!$R$355-Sheep!$N$254                                )&lt;=0),"WeanStd","")
&amp;                   IF(AND((GF$44-Sheep!$R$356-Sheep!$N$254                                )&gt;(GF$44-GG$44),(GF$44-Sheep!$R$356-Sheep!$N$254                                )&lt;=0),"WeanAlt1","")
&amp;                   IF(AND((GF$44-Sheep!$R$357-Sheep!$N$254                                )&gt;(GF$44-GG$44),(GF$44-Sheep!$R$357-Sheep!$N$254                                )&lt;=0),"WeanAlt2","")
&amp;IFERROR(IF(AND((GF$44-GF52                                                                                     )&gt;(GF$44-GG$44),(GF$44-GF52                                                                                     )&lt;=0),"Join-"    &amp;GF51,""),"")
&amp;IFERROR(IF(AND((GF$44-GF52-INDEX(Sheep!$V$362:$V$369,GF51,1))&gt;(GF$44-GG$44),(GF$44-GF52-INDEX(Sheep!$V$362:$V$369,GF51,1))&lt;=0),"Scan-"  &amp;GF51,""),"")
&amp;IFERROR(IF(AND((GF$44-GF52-150                                                                            )&gt;(GF$44-GG$44),(GF$44-GF52-150                                                                             )&lt;=0),"Birth-" &amp;GF51,""),"")
&amp;IFERROR(IF(AND((GF$44-GF52-150-Sheep!$R$355                                           )&gt;(GF$44-GG$44),(GF$44-GF52-150-Sheep!$R$355                                            )&lt;=0),"Wean-"&amp;GF51,""),"")
&amp;IFERROR(IF(AND((GF$44-GF52-150-Sheep!$R$356                                           )&gt;(GF$44-GG$44),(GF$44-GF52-150-Sheep!$R$356                                            )&lt;=0),"Alt1-"   &amp;GF51,""),"")
&amp;IFERROR(IF(AND((GF$44-GF52-150-Sheep!$R$357                                           )&gt;(GF$44-GG$44),(GF$44-GF52-150-Sheep!$R$357                                            )&lt;=0),"Alt2-"   &amp;GF51,""),"")</f>
        <v/>
      </c>
      <c r="GG53" s="267" t="str">
        <f xml:space="preserve">                    IF(AND((GG$44                                  -Sheep!$N$254                               )&gt;(GG$44-GH$44),(GG$44                                  -Sheep!$N$254                                )&lt;=0),"Born","")
&amp;                   IF(AND((GG$44-Sheep!$R$355-Sheep!$N$254                                )&gt;(GG$44-GH$44),(GG$44-Sheep!$R$355-Sheep!$N$254                                )&lt;=0),"WeanStd","")
&amp;                   IF(AND((GG$44-Sheep!$R$356-Sheep!$N$254                                )&gt;(GG$44-GH$44),(GG$44-Sheep!$R$356-Sheep!$N$254                                )&lt;=0),"WeanAlt1","")
&amp;                   IF(AND((GG$44-Sheep!$R$357-Sheep!$N$254                                )&gt;(GG$44-GH$44),(GG$44-Sheep!$R$357-Sheep!$N$254                                )&lt;=0),"WeanAlt2","")
&amp;IFERROR(IF(AND((GG$44-GG52                                                                                     )&gt;(GG$44-GH$44),(GG$44-GG52                                                                                     )&lt;=0),"Join-"    &amp;GG51,""),"")
&amp;IFERROR(IF(AND((GG$44-GG52-INDEX(Sheep!$V$362:$V$369,GG51,1))&gt;(GG$44-GH$44),(GG$44-GG52-INDEX(Sheep!$V$362:$V$369,GG51,1))&lt;=0),"Scan-"  &amp;GG51,""),"")
&amp;IFERROR(IF(AND((GG$44-GG52-150                                                                            )&gt;(GG$44-GH$44),(GG$44-GG52-150                                                                             )&lt;=0),"Birth-" &amp;GG51,""),"")
&amp;IFERROR(IF(AND((GG$44-GG52-150-Sheep!$R$355                                           )&gt;(GG$44-GH$44),(GG$44-GG52-150-Sheep!$R$355                                            )&lt;=0),"Wean-"&amp;GG51,""),"")
&amp;IFERROR(IF(AND((GG$44-GG52-150-Sheep!$R$356                                           )&gt;(GG$44-GH$44),(GG$44-GG52-150-Sheep!$R$356                                            )&lt;=0),"Alt1-"   &amp;GG51,""),"")
&amp;IFERROR(IF(AND((GG$44-GG52-150-Sheep!$R$357                                           )&gt;(GG$44-GH$44),(GG$44-GG52-150-Sheep!$R$357                                            )&lt;=0),"Alt2-"   &amp;GG51,""),"")</f>
        <v/>
      </c>
      <c r="GH53" s="267" t="str">
        <f xml:space="preserve">                    IF(AND((GH$44                                  -Sheep!$N$254                               )&gt;(GH$44-GI$44),(GH$44                                  -Sheep!$N$254                                )&lt;=0),"Born","")
&amp;                   IF(AND((GH$44-Sheep!$R$355-Sheep!$N$254                                )&gt;(GH$44-GI$44),(GH$44-Sheep!$R$355-Sheep!$N$254                                )&lt;=0),"WeanStd","")
&amp;                   IF(AND((GH$44-Sheep!$R$356-Sheep!$N$254                                )&gt;(GH$44-GI$44),(GH$44-Sheep!$R$356-Sheep!$N$254                                )&lt;=0),"WeanAlt1","")
&amp;                   IF(AND((GH$44-Sheep!$R$357-Sheep!$N$254                                )&gt;(GH$44-GI$44),(GH$44-Sheep!$R$357-Sheep!$N$254                                )&lt;=0),"WeanAlt2","")
&amp;IFERROR(IF(AND((GH$44-GH52                                                                                     )&gt;(GH$44-GI$44),(GH$44-GH52                                                                                     )&lt;=0),"Join-"    &amp;GH51,""),"")
&amp;IFERROR(IF(AND((GH$44-GH52-INDEX(Sheep!$V$362:$V$369,GH51,1))&gt;(GH$44-GI$44),(GH$44-GH52-INDEX(Sheep!$V$362:$V$369,GH51,1))&lt;=0),"Scan-"  &amp;GH51,""),"")
&amp;IFERROR(IF(AND((GH$44-GH52-150                                                                            )&gt;(GH$44-GI$44),(GH$44-GH52-150                                                                             )&lt;=0),"Birth-" &amp;GH51,""),"")
&amp;IFERROR(IF(AND((GH$44-GH52-150-Sheep!$R$355                                           )&gt;(GH$44-GI$44),(GH$44-GH52-150-Sheep!$R$355                                            )&lt;=0),"Wean-"&amp;GH51,""),"")
&amp;IFERROR(IF(AND((GH$44-GH52-150-Sheep!$R$356                                           )&gt;(GH$44-GI$44),(GH$44-GH52-150-Sheep!$R$356                                            )&lt;=0),"Alt1-"   &amp;GH51,""),"")
&amp;IFERROR(IF(AND((GH$44-GH52-150-Sheep!$R$357                                           )&gt;(GH$44-GI$44),(GH$44-GH52-150-Sheep!$R$357                                            )&lt;=0),"Alt2-"   &amp;GH51,""),"")</f>
        <v/>
      </c>
      <c r="GI53" s="267" t="str">
        <f xml:space="preserve">                    IF(AND((GI$44                                  -Sheep!$N$254                               )&gt;(GI$44-GJ$44),(GI$44                                  -Sheep!$N$254                                )&lt;=0),"Born","")
&amp;                   IF(AND((GI$44-Sheep!$R$355-Sheep!$N$254                                )&gt;(GI$44-GJ$44),(GI$44-Sheep!$R$355-Sheep!$N$254                                )&lt;=0),"WeanStd","")
&amp;                   IF(AND((GI$44-Sheep!$R$356-Sheep!$N$254                                )&gt;(GI$44-GJ$44),(GI$44-Sheep!$R$356-Sheep!$N$254                                )&lt;=0),"WeanAlt1","")
&amp;                   IF(AND((GI$44-Sheep!$R$357-Sheep!$N$254                                )&gt;(GI$44-GJ$44),(GI$44-Sheep!$R$357-Sheep!$N$254                                )&lt;=0),"WeanAlt2","")
&amp;IFERROR(IF(AND((GI$44-GI52                                                                                     )&gt;(GI$44-GJ$44),(GI$44-GI52                                                                                     )&lt;=0),"Join-"    &amp;GI51,""),"")
&amp;IFERROR(IF(AND((GI$44-GI52-INDEX(Sheep!$V$362:$V$369,GI51,1))&gt;(GI$44-GJ$44),(GI$44-GI52-INDEX(Sheep!$V$362:$V$369,GI51,1))&lt;=0),"Scan-"  &amp;GI51,""),"")
&amp;IFERROR(IF(AND((GI$44-GI52-150                                                                            )&gt;(GI$44-GJ$44),(GI$44-GI52-150                                                                             )&lt;=0),"Birth-" &amp;GI51,""),"")
&amp;IFERROR(IF(AND((GI$44-GI52-150-Sheep!$R$355                                           )&gt;(GI$44-GJ$44),(GI$44-GI52-150-Sheep!$R$355                                            )&lt;=0),"Wean-"&amp;GI51,""),"")
&amp;IFERROR(IF(AND((GI$44-GI52-150-Sheep!$R$356                                           )&gt;(GI$44-GJ$44),(GI$44-GI52-150-Sheep!$R$356                                            )&lt;=0),"Alt1-"   &amp;GI51,""),"")
&amp;IFERROR(IF(AND((GI$44-GI52-150-Sheep!$R$357                                           )&gt;(GI$44-GJ$44),(GI$44-GI52-150-Sheep!$R$357                                            )&lt;=0),"Alt2-"   &amp;GI51,""),"")</f>
        <v/>
      </c>
      <c r="GJ53" s="267" t="str">
        <f xml:space="preserve">                    IF(AND((GJ$44                                  -Sheep!$N$254                               )&gt;(GJ$44-GK$44),(GJ$44                                  -Sheep!$N$254                                )&lt;=0),"Born","")
&amp;                   IF(AND((GJ$44-Sheep!$R$355-Sheep!$N$254                                )&gt;(GJ$44-GK$44),(GJ$44-Sheep!$R$355-Sheep!$N$254                                )&lt;=0),"WeanStd","")
&amp;                   IF(AND((GJ$44-Sheep!$R$356-Sheep!$N$254                                )&gt;(GJ$44-GK$44),(GJ$44-Sheep!$R$356-Sheep!$N$254                                )&lt;=0),"WeanAlt1","")
&amp;                   IF(AND((GJ$44-Sheep!$R$357-Sheep!$N$254                                )&gt;(GJ$44-GK$44),(GJ$44-Sheep!$R$357-Sheep!$N$254                                )&lt;=0),"WeanAlt2","")
&amp;IFERROR(IF(AND((GJ$44-GJ52                                                                                     )&gt;(GJ$44-GK$44),(GJ$44-GJ52                                                                                     )&lt;=0),"Join-"    &amp;GJ51,""),"")
&amp;IFERROR(IF(AND((GJ$44-GJ52-INDEX(Sheep!$V$362:$V$369,GJ51,1))&gt;(GJ$44-GK$44),(GJ$44-GJ52-INDEX(Sheep!$V$362:$V$369,GJ51,1))&lt;=0),"Scan-"  &amp;GJ51,""),"")
&amp;IFERROR(IF(AND((GJ$44-GJ52-150                                                                            )&gt;(GJ$44-GK$44),(GJ$44-GJ52-150                                                                             )&lt;=0),"Birth-" &amp;GJ51,""),"")
&amp;IFERROR(IF(AND((GJ$44-GJ52-150-Sheep!$R$355                                           )&gt;(GJ$44-GK$44),(GJ$44-GJ52-150-Sheep!$R$355                                            )&lt;=0),"Wean-"&amp;GJ51,""),"")
&amp;IFERROR(IF(AND((GJ$44-GJ52-150-Sheep!$R$356                                           )&gt;(GJ$44-GK$44),(GJ$44-GJ52-150-Sheep!$R$356                                            )&lt;=0),"Alt1-"   &amp;GJ51,""),"")
&amp;IFERROR(IF(AND((GJ$44-GJ52-150-Sheep!$R$357                                           )&gt;(GJ$44-GK$44),(GJ$44-GJ52-150-Sheep!$R$357                                            )&lt;=0),"Alt2-"   &amp;GJ51,""),"")</f>
        <v/>
      </c>
      <c r="GK53" s="267" t="str">
        <f xml:space="preserve">                    IF(AND((GK$44                                  -Sheep!$N$254                               )&gt;(GK$44-GL$44),(GK$44                                  -Sheep!$N$254                                )&lt;=0),"Born","")
&amp;                   IF(AND((GK$44-Sheep!$R$355-Sheep!$N$254                                )&gt;(GK$44-GL$44),(GK$44-Sheep!$R$355-Sheep!$N$254                                )&lt;=0),"WeanStd","")
&amp;                   IF(AND((GK$44-Sheep!$R$356-Sheep!$N$254                                )&gt;(GK$44-GL$44),(GK$44-Sheep!$R$356-Sheep!$N$254                                )&lt;=0),"WeanAlt1","")
&amp;                   IF(AND((GK$44-Sheep!$R$357-Sheep!$N$254                                )&gt;(GK$44-GL$44),(GK$44-Sheep!$R$357-Sheep!$N$254                                )&lt;=0),"WeanAlt2","")
&amp;IFERROR(IF(AND((GK$44-GK52                                                                                     )&gt;(GK$44-GL$44),(GK$44-GK52                                                                                     )&lt;=0),"Join-"    &amp;GK51,""),"")
&amp;IFERROR(IF(AND((GK$44-GK52-INDEX(Sheep!$V$362:$V$369,GK51,1))&gt;(GK$44-GL$44),(GK$44-GK52-INDEX(Sheep!$V$362:$V$369,GK51,1))&lt;=0),"Scan-"  &amp;GK51,""),"")
&amp;IFERROR(IF(AND((GK$44-GK52-150                                                                            )&gt;(GK$44-GL$44),(GK$44-GK52-150                                                                             )&lt;=0),"Birth-" &amp;GK51,""),"")
&amp;IFERROR(IF(AND((GK$44-GK52-150-Sheep!$R$355                                           )&gt;(GK$44-GL$44),(GK$44-GK52-150-Sheep!$R$355                                            )&lt;=0),"Wean-"&amp;GK51,""),"")
&amp;IFERROR(IF(AND((GK$44-GK52-150-Sheep!$R$356                                           )&gt;(GK$44-GL$44),(GK$44-GK52-150-Sheep!$R$356                                            )&lt;=0),"Alt1-"   &amp;GK51,""),"")
&amp;IFERROR(IF(AND((GK$44-GK52-150-Sheep!$R$357                                           )&gt;(GK$44-GL$44),(GK$44-GK52-150-Sheep!$R$357                                            )&lt;=0),"Alt2-"   &amp;GK51,""),"")</f>
        <v/>
      </c>
      <c r="GL53" s="267" t="str">
        <f xml:space="preserve">                    IF(AND((GL$44                                  -Sheep!$N$254                               )&gt;(GL$44-GM$44),(GL$44                                  -Sheep!$N$254                                )&lt;=0),"Born","")
&amp;                   IF(AND((GL$44-Sheep!$R$355-Sheep!$N$254                                )&gt;(GL$44-GM$44),(GL$44-Sheep!$R$355-Sheep!$N$254                                )&lt;=0),"WeanStd","")
&amp;                   IF(AND((GL$44-Sheep!$R$356-Sheep!$N$254                                )&gt;(GL$44-GM$44),(GL$44-Sheep!$R$356-Sheep!$N$254                                )&lt;=0),"WeanAlt1","")
&amp;                   IF(AND((GL$44-Sheep!$R$357-Sheep!$N$254                                )&gt;(GL$44-GM$44),(GL$44-Sheep!$R$357-Sheep!$N$254                                )&lt;=0),"WeanAlt2","")
&amp;IFERROR(IF(AND((GL$44-GL52                                                                                     )&gt;(GL$44-GM$44),(GL$44-GL52                                                                                     )&lt;=0),"Join-"    &amp;GL51,""),"")
&amp;IFERROR(IF(AND((GL$44-GL52-INDEX(Sheep!$V$362:$V$369,GL51,1))&gt;(GL$44-GM$44),(GL$44-GL52-INDEX(Sheep!$V$362:$V$369,GL51,1))&lt;=0),"Scan-"  &amp;GL51,""),"")
&amp;IFERROR(IF(AND((GL$44-GL52-150                                                                            )&gt;(GL$44-GM$44),(GL$44-GL52-150                                                                             )&lt;=0),"Birth-" &amp;GL51,""),"")
&amp;IFERROR(IF(AND((GL$44-GL52-150-Sheep!$R$355                                           )&gt;(GL$44-GM$44),(GL$44-GL52-150-Sheep!$R$355                                            )&lt;=0),"Wean-"&amp;GL51,""),"")
&amp;IFERROR(IF(AND((GL$44-GL52-150-Sheep!$R$356                                           )&gt;(GL$44-GM$44),(GL$44-GL52-150-Sheep!$R$356                                            )&lt;=0),"Alt1-"   &amp;GL51,""),"")
&amp;IFERROR(IF(AND((GL$44-GL52-150-Sheep!$R$357                                           )&gt;(GL$44-GM$44),(GL$44-GL52-150-Sheep!$R$357                                            )&lt;=0),"Alt2-"   &amp;GL51,""),"")</f>
        <v>Birth-3</v>
      </c>
      <c r="GM53" s="267" t="str">
        <f xml:space="preserve">                    IF(AND((GM$44                                  -Sheep!$N$254                               )&gt;(GM$44-GN$44),(GM$44                                  -Sheep!$N$254                                )&lt;=0),"Born","")
&amp;                   IF(AND((GM$44-Sheep!$R$355-Sheep!$N$254                                )&gt;(GM$44-GN$44),(GM$44-Sheep!$R$355-Sheep!$N$254                                )&lt;=0),"WeanStd","")
&amp;                   IF(AND((GM$44-Sheep!$R$356-Sheep!$N$254                                )&gt;(GM$44-GN$44),(GM$44-Sheep!$R$356-Sheep!$N$254                                )&lt;=0),"WeanAlt1","")
&amp;                   IF(AND((GM$44-Sheep!$R$357-Sheep!$N$254                                )&gt;(GM$44-GN$44),(GM$44-Sheep!$R$357-Sheep!$N$254                                )&lt;=0),"WeanAlt2","")
&amp;IFERROR(IF(AND((GM$44-GM52                                                                                     )&gt;(GM$44-GN$44),(GM$44-GM52                                                                                     )&lt;=0),"Join-"    &amp;GM51,""),"")
&amp;IFERROR(IF(AND((GM$44-GM52-INDEX(Sheep!$V$362:$V$369,GM51,1))&gt;(GM$44-GN$44),(GM$44-GM52-INDEX(Sheep!$V$362:$V$369,GM51,1))&lt;=0),"Scan-"  &amp;GM51,""),"")
&amp;IFERROR(IF(AND((GM$44-GM52-150                                                                            )&gt;(GM$44-GN$44),(GM$44-GM52-150                                                                             )&lt;=0),"Birth-" &amp;GM51,""),"")
&amp;IFERROR(IF(AND((GM$44-GM52-150-Sheep!$R$355                                           )&gt;(GM$44-GN$44),(GM$44-GM52-150-Sheep!$R$355                                            )&lt;=0),"Wean-"&amp;GM51,""),"")
&amp;IFERROR(IF(AND((GM$44-GM52-150-Sheep!$R$356                                           )&gt;(GM$44-GN$44),(GM$44-GM52-150-Sheep!$R$356                                            )&lt;=0),"Alt1-"   &amp;GM51,""),"")
&amp;IFERROR(IF(AND((GM$44-GM52-150-Sheep!$R$357                                           )&gt;(GM$44-GN$44),(GM$44-GM52-150-Sheep!$R$357                                            )&lt;=0),"Alt2-"   &amp;GM51,""),"")</f>
        <v/>
      </c>
      <c r="GN53" s="267" t="str">
        <f xml:space="preserve">                    IF(AND((GN$44                                  -Sheep!$N$254                               )&gt;(GN$44-GO$44),(GN$44                                  -Sheep!$N$254                                )&lt;=0),"Born","")
&amp;                   IF(AND((GN$44-Sheep!$R$355-Sheep!$N$254                                )&gt;(GN$44-GO$44),(GN$44-Sheep!$R$355-Sheep!$N$254                                )&lt;=0),"WeanStd","")
&amp;                   IF(AND((GN$44-Sheep!$R$356-Sheep!$N$254                                )&gt;(GN$44-GO$44),(GN$44-Sheep!$R$356-Sheep!$N$254                                )&lt;=0),"WeanAlt1","")
&amp;                   IF(AND((GN$44-Sheep!$R$357-Sheep!$N$254                                )&gt;(GN$44-GO$44),(GN$44-Sheep!$R$357-Sheep!$N$254                                )&lt;=0),"WeanAlt2","")
&amp;IFERROR(IF(AND((GN$44-GN52                                                                                     )&gt;(GN$44-GO$44),(GN$44-GN52                                                                                     )&lt;=0),"Join-"    &amp;GN51,""),"")
&amp;IFERROR(IF(AND((GN$44-GN52-INDEX(Sheep!$V$362:$V$369,GN51,1))&gt;(GN$44-GO$44),(GN$44-GN52-INDEX(Sheep!$V$362:$V$369,GN51,1))&lt;=0),"Scan-"  &amp;GN51,""),"")
&amp;IFERROR(IF(AND((GN$44-GN52-150                                                                            )&gt;(GN$44-GO$44),(GN$44-GN52-150                                                                             )&lt;=0),"Birth-" &amp;GN51,""),"")
&amp;IFERROR(IF(AND((GN$44-GN52-150-Sheep!$R$355                                           )&gt;(GN$44-GO$44),(GN$44-GN52-150-Sheep!$R$355                                            )&lt;=0),"Wean-"&amp;GN51,""),"")
&amp;IFERROR(IF(AND((GN$44-GN52-150-Sheep!$R$356                                           )&gt;(GN$44-GO$44),(GN$44-GN52-150-Sheep!$R$356                                            )&lt;=0),"Alt1-"   &amp;GN51,""),"")
&amp;IFERROR(IF(AND((GN$44-GN52-150-Sheep!$R$357                                           )&gt;(GN$44-GO$44),(GN$44-GN52-150-Sheep!$R$357                                            )&lt;=0),"Alt2-"   &amp;GN51,""),"")</f>
        <v/>
      </c>
      <c r="GO53" s="267" t="str">
        <f xml:space="preserve">                    IF(AND((GO$44                                  -Sheep!$N$254                               )&gt;(GO$44-GP$44),(GO$44                                  -Sheep!$N$254                                )&lt;=0),"Born","")
&amp;                   IF(AND((GO$44-Sheep!$R$355-Sheep!$N$254                                )&gt;(GO$44-GP$44),(GO$44-Sheep!$R$355-Sheep!$N$254                                )&lt;=0),"WeanStd","")
&amp;                   IF(AND((GO$44-Sheep!$R$356-Sheep!$N$254                                )&gt;(GO$44-GP$44),(GO$44-Sheep!$R$356-Sheep!$N$254                                )&lt;=0),"WeanAlt1","")
&amp;                   IF(AND((GO$44-Sheep!$R$357-Sheep!$N$254                                )&gt;(GO$44-GP$44),(GO$44-Sheep!$R$357-Sheep!$N$254                                )&lt;=0),"WeanAlt2","")
&amp;IFERROR(IF(AND((GO$44-GO52                                                                                     )&gt;(GO$44-GP$44),(GO$44-GO52                                                                                     )&lt;=0),"Join-"    &amp;GO51,""),"")
&amp;IFERROR(IF(AND((GO$44-GO52-INDEX(Sheep!$V$362:$V$369,GO51,1))&gt;(GO$44-GP$44),(GO$44-GO52-INDEX(Sheep!$V$362:$V$369,GO51,1))&lt;=0),"Scan-"  &amp;GO51,""),"")
&amp;IFERROR(IF(AND((GO$44-GO52-150                                                                            )&gt;(GO$44-GP$44),(GO$44-GO52-150                                                                             )&lt;=0),"Birth-" &amp;GO51,""),"")
&amp;IFERROR(IF(AND((GO$44-GO52-150-Sheep!$R$355                                           )&gt;(GO$44-GP$44),(GO$44-GO52-150-Sheep!$R$355                                            )&lt;=0),"Wean-"&amp;GO51,""),"")
&amp;IFERROR(IF(AND((GO$44-GO52-150-Sheep!$R$356                                           )&gt;(GO$44-GP$44),(GO$44-GO52-150-Sheep!$R$356                                            )&lt;=0),"Alt1-"   &amp;GO51,""),"")
&amp;IFERROR(IF(AND((GO$44-GO52-150-Sheep!$R$357                                           )&gt;(GO$44-GP$44),(GO$44-GO52-150-Sheep!$R$357                                            )&lt;=0),"Alt2-"   &amp;GO51,""),"")</f>
        <v/>
      </c>
      <c r="GP53" s="267" t="str">
        <f xml:space="preserve">                    IF(AND((GP$44                                  -Sheep!$N$254                               )&gt;(GP$44-GQ$44),(GP$44                                  -Sheep!$N$254                                )&lt;=0),"Born","")
&amp;                   IF(AND((GP$44-Sheep!$R$355-Sheep!$N$254                                )&gt;(GP$44-GQ$44),(GP$44-Sheep!$R$355-Sheep!$N$254                                )&lt;=0),"WeanStd","")
&amp;                   IF(AND((GP$44-Sheep!$R$356-Sheep!$N$254                                )&gt;(GP$44-GQ$44),(GP$44-Sheep!$R$356-Sheep!$N$254                                )&lt;=0),"WeanAlt1","")
&amp;                   IF(AND((GP$44-Sheep!$R$357-Sheep!$N$254                                )&gt;(GP$44-GQ$44),(GP$44-Sheep!$R$357-Sheep!$N$254                                )&lt;=0),"WeanAlt2","")
&amp;IFERROR(IF(AND((GP$44-GP52                                                                                     )&gt;(GP$44-GQ$44),(GP$44-GP52                                                                                     )&lt;=0),"Join-"    &amp;GP51,""),"")
&amp;IFERROR(IF(AND((GP$44-GP52-INDEX(Sheep!$V$362:$V$369,GP51,1))&gt;(GP$44-GQ$44),(GP$44-GP52-INDEX(Sheep!$V$362:$V$369,GP51,1))&lt;=0),"Scan-"  &amp;GP51,""),"")
&amp;IFERROR(IF(AND((GP$44-GP52-150                                                                            )&gt;(GP$44-GQ$44),(GP$44-GP52-150                                                                             )&lt;=0),"Birth-" &amp;GP51,""),"")
&amp;IFERROR(IF(AND((GP$44-GP52-150-Sheep!$R$355                                           )&gt;(GP$44-GQ$44),(GP$44-GP52-150-Sheep!$R$355                                            )&lt;=0),"Wean-"&amp;GP51,""),"")
&amp;IFERROR(IF(AND((GP$44-GP52-150-Sheep!$R$356                                           )&gt;(GP$44-GQ$44),(GP$44-GP52-150-Sheep!$R$356                                            )&lt;=0),"Alt1-"   &amp;GP51,""),"")
&amp;IFERROR(IF(AND((GP$44-GP52-150-Sheep!$R$357                                           )&gt;(GP$44-GQ$44),(GP$44-GP52-150-Sheep!$R$357                                            )&lt;=0),"Alt2-"   &amp;GP51,""),"")</f>
        <v/>
      </c>
      <c r="GQ53" s="267" t="str">
        <f xml:space="preserve">                    IF(AND((GQ$44                                  -Sheep!$N$254                               )&gt;(GQ$44-GR$44),(GQ$44                                  -Sheep!$N$254                                )&lt;=0),"Born","")
&amp;                   IF(AND((GQ$44-Sheep!$R$355-Sheep!$N$254                                )&gt;(GQ$44-GR$44),(GQ$44-Sheep!$R$355-Sheep!$N$254                                )&lt;=0),"WeanStd","")
&amp;                   IF(AND((GQ$44-Sheep!$R$356-Sheep!$N$254                                )&gt;(GQ$44-GR$44),(GQ$44-Sheep!$R$356-Sheep!$N$254                                )&lt;=0),"WeanAlt1","")
&amp;                   IF(AND((GQ$44-Sheep!$R$357-Sheep!$N$254                                )&gt;(GQ$44-GR$44),(GQ$44-Sheep!$R$357-Sheep!$N$254                                )&lt;=0),"WeanAlt2","")
&amp;IFERROR(IF(AND((GQ$44-GQ52                                                                                     )&gt;(GQ$44-GR$44),(GQ$44-GQ52                                                                                     )&lt;=0),"Join-"    &amp;GQ51,""),"")
&amp;IFERROR(IF(AND((GQ$44-GQ52-INDEX(Sheep!$V$362:$V$369,GQ51,1))&gt;(GQ$44-GR$44),(GQ$44-GQ52-INDEX(Sheep!$V$362:$V$369,GQ51,1))&lt;=0),"Scan-"  &amp;GQ51,""),"")
&amp;IFERROR(IF(AND((GQ$44-GQ52-150                                                                            )&gt;(GQ$44-GR$44),(GQ$44-GQ52-150                                                                             )&lt;=0),"Birth-" &amp;GQ51,""),"")
&amp;IFERROR(IF(AND((GQ$44-GQ52-150-Sheep!$R$355                                           )&gt;(GQ$44-GR$44),(GQ$44-GQ52-150-Sheep!$R$355                                            )&lt;=0),"Wean-"&amp;GQ51,""),"")
&amp;IFERROR(IF(AND((GQ$44-GQ52-150-Sheep!$R$356                                           )&gt;(GQ$44-GR$44),(GQ$44-GQ52-150-Sheep!$R$356                                            )&lt;=0),"Alt1-"   &amp;GQ51,""),"")
&amp;IFERROR(IF(AND((GQ$44-GQ52-150-Sheep!$R$357                                           )&gt;(GQ$44-GR$44),(GQ$44-GQ52-150-Sheep!$R$357                                            )&lt;=0),"Alt2-"   &amp;GQ51,""),"")</f>
        <v/>
      </c>
      <c r="GR53" s="267" t="str">
        <f xml:space="preserve">                    IF(AND((GR$44                                  -Sheep!$N$254                               )&gt;(GR$44-GS$44),(GR$44                                  -Sheep!$N$254                                )&lt;=0),"Born","")
&amp;                   IF(AND((GR$44-Sheep!$R$355-Sheep!$N$254                                )&gt;(GR$44-GS$44),(GR$44-Sheep!$R$355-Sheep!$N$254                                )&lt;=0),"WeanStd","")
&amp;                   IF(AND((GR$44-Sheep!$R$356-Sheep!$N$254                                )&gt;(GR$44-GS$44),(GR$44-Sheep!$R$356-Sheep!$N$254                                )&lt;=0),"WeanAlt1","")
&amp;                   IF(AND((GR$44-Sheep!$R$357-Sheep!$N$254                                )&gt;(GR$44-GS$44),(GR$44-Sheep!$R$357-Sheep!$N$254                                )&lt;=0),"WeanAlt2","")
&amp;IFERROR(IF(AND((GR$44-GR52                                                                                     )&gt;(GR$44-GS$44),(GR$44-GR52                                                                                     )&lt;=0),"Join-"    &amp;GR51,""),"")
&amp;IFERROR(IF(AND((GR$44-GR52-INDEX(Sheep!$V$362:$V$369,GR51,1))&gt;(GR$44-GS$44),(GR$44-GR52-INDEX(Sheep!$V$362:$V$369,GR51,1))&lt;=0),"Scan-"  &amp;GR51,""),"")
&amp;IFERROR(IF(AND((GR$44-GR52-150                                                                            )&gt;(GR$44-GS$44),(GR$44-GR52-150                                                                             )&lt;=0),"Birth-" &amp;GR51,""),"")
&amp;IFERROR(IF(AND((GR$44-GR52-150-Sheep!$R$355                                           )&gt;(GR$44-GS$44),(GR$44-GR52-150-Sheep!$R$355                                            )&lt;=0),"Wean-"&amp;GR51,""),"")
&amp;IFERROR(IF(AND((GR$44-GR52-150-Sheep!$R$356                                           )&gt;(GR$44-GS$44),(GR$44-GR52-150-Sheep!$R$356                                            )&lt;=0),"Alt1-"   &amp;GR51,""),"")
&amp;IFERROR(IF(AND((GR$44-GR52-150-Sheep!$R$357                                           )&gt;(GR$44-GS$44),(GR$44-GR52-150-Sheep!$R$357                                            )&lt;=0),"Alt2-"   &amp;GR51,""),"")</f>
        <v/>
      </c>
      <c r="GS53" s="267" t="str">
        <f xml:space="preserve">                    IF(AND((GS$44                                  -Sheep!$N$254                               )&gt;(GS$44-GT$44),(GS$44                                  -Sheep!$N$254                                )&lt;=0),"Born","")
&amp;                   IF(AND((GS$44-Sheep!$R$355-Sheep!$N$254                                )&gt;(GS$44-GT$44),(GS$44-Sheep!$R$355-Sheep!$N$254                                )&lt;=0),"WeanStd","")
&amp;                   IF(AND((GS$44-Sheep!$R$356-Sheep!$N$254                                )&gt;(GS$44-GT$44),(GS$44-Sheep!$R$356-Sheep!$N$254                                )&lt;=0),"WeanAlt1","")
&amp;                   IF(AND((GS$44-Sheep!$R$357-Sheep!$N$254                                )&gt;(GS$44-GT$44),(GS$44-Sheep!$R$357-Sheep!$N$254                                )&lt;=0),"WeanAlt2","")
&amp;IFERROR(IF(AND((GS$44-GS52                                                                                     )&gt;(GS$44-GT$44),(GS$44-GS52                                                                                     )&lt;=0),"Join-"    &amp;GS51,""),"")
&amp;IFERROR(IF(AND((GS$44-GS52-INDEX(Sheep!$V$362:$V$369,GS51,1))&gt;(GS$44-GT$44),(GS$44-GS52-INDEX(Sheep!$V$362:$V$369,GS51,1))&lt;=0),"Scan-"  &amp;GS51,""),"")
&amp;IFERROR(IF(AND((GS$44-GS52-150                                                                            )&gt;(GS$44-GT$44),(GS$44-GS52-150                                                                             )&lt;=0),"Birth-" &amp;GS51,""),"")
&amp;IFERROR(IF(AND((GS$44-GS52-150-Sheep!$R$355                                           )&gt;(GS$44-GT$44),(GS$44-GS52-150-Sheep!$R$355                                            )&lt;=0),"Wean-"&amp;GS51,""),"")
&amp;IFERROR(IF(AND((GS$44-GS52-150-Sheep!$R$356                                           )&gt;(GS$44-GT$44),(GS$44-GS52-150-Sheep!$R$356                                            )&lt;=0),"Alt1-"   &amp;GS51,""),"")
&amp;IFERROR(IF(AND((GS$44-GS52-150-Sheep!$R$357                                           )&gt;(GS$44-GT$44),(GS$44-GS52-150-Sheep!$R$357                                            )&lt;=0),"Alt2-"   &amp;GS51,""),"")</f>
        <v/>
      </c>
      <c r="GT53" s="267" t="str">
        <f xml:space="preserve">                    IF(AND((GT$44                                  -Sheep!$N$254                               )&gt;(GT$44-GU$44),(GT$44                                  -Sheep!$N$254                                )&lt;=0),"Born","")
&amp;                   IF(AND((GT$44-Sheep!$R$355-Sheep!$N$254                                )&gt;(GT$44-GU$44),(GT$44-Sheep!$R$355-Sheep!$N$254                                )&lt;=0),"WeanStd","")
&amp;                   IF(AND((GT$44-Sheep!$R$356-Sheep!$N$254                                )&gt;(GT$44-GU$44),(GT$44-Sheep!$R$356-Sheep!$N$254                                )&lt;=0),"WeanAlt1","")
&amp;                   IF(AND((GT$44-Sheep!$R$357-Sheep!$N$254                                )&gt;(GT$44-GU$44),(GT$44-Sheep!$R$357-Sheep!$N$254                                )&lt;=0),"WeanAlt2","")
&amp;IFERROR(IF(AND((GT$44-GT52                                                                                     )&gt;(GT$44-GU$44),(GT$44-GT52                                                                                     )&lt;=0),"Join-"    &amp;GT51,""),"")
&amp;IFERROR(IF(AND((GT$44-GT52-INDEX(Sheep!$V$362:$V$369,GT51,1))&gt;(GT$44-GU$44),(GT$44-GT52-INDEX(Sheep!$V$362:$V$369,GT51,1))&lt;=0),"Scan-"  &amp;GT51,""),"")
&amp;IFERROR(IF(AND((GT$44-GT52-150                                                                            )&gt;(GT$44-GU$44),(GT$44-GT52-150                                                                             )&lt;=0),"Birth-" &amp;GT51,""),"")
&amp;IFERROR(IF(AND((GT$44-GT52-150-Sheep!$R$355                                           )&gt;(GT$44-GU$44),(GT$44-GT52-150-Sheep!$R$355                                            )&lt;=0),"Wean-"&amp;GT51,""),"")
&amp;IFERROR(IF(AND((GT$44-GT52-150-Sheep!$R$356                                           )&gt;(GT$44-GU$44),(GT$44-GT52-150-Sheep!$R$356                                            )&lt;=0),"Alt1-"   &amp;GT51,""),"")
&amp;IFERROR(IF(AND((GT$44-GT52-150-Sheep!$R$357                                           )&gt;(GT$44-GU$44),(GT$44-GT52-150-Sheep!$R$357                                            )&lt;=0),"Alt2-"   &amp;GT51,""),"")</f>
        <v/>
      </c>
      <c r="GU53" s="267" t="str">
        <f xml:space="preserve">                    IF(AND((GU$44                                  -Sheep!$N$254                               )&gt;(GU$44-GV$44),(GU$44                                  -Sheep!$N$254                                )&lt;=0),"Born","")
&amp;                   IF(AND((GU$44-Sheep!$R$355-Sheep!$N$254                                )&gt;(GU$44-GV$44),(GU$44-Sheep!$R$355-Sheep!$N$254                                )&lt;=0),"WeanStd","")
&amp;                   IF(AND((GU$44-Sheep!$R$356-Sheep!$N$254                                )&gt;(GU$44-GV$44),(GU$44-Sheep!$R$356-Sheep!$N$254                                )&lt;=0),"WeanAlt1","")
&amp;                   IF(AND((GU$44-Sheep!$R$357-Sheep!$N$254                                )&gt;(GU$44-GV$44),(GU$44-Sheep!$R$357-Sheep!$N$254                                )&lt;=0),"WeanAlt2","")
&amp;IFERROR(IF(AND((GU$44-GU52                                                                                     )&gt;(GU$44-GV$44),(GU$44-GU52                                                                                     )&lt;=0),"Join-"    &amp;GU51,""),"")
&amp;IFERROR(IF(AND((GU$44-GU52-INDEX(Sheep!$V$362:$V$369,GU51,1))&gt;(GU$44-GV$44),(GU$44-GU52-INDEX(Sheep!$V$362:$V$369,GU51,1))&lt;=0),"Scan-"  &amp;GU51,""),"")
&amp;IFERROR(IF(AND((GU$44-GU52-150                                                                            )&gt;(GU$44-GV$44),(GU$44-GU52-150                                                                             )&lt;=0),"Birth-" &amp;GU51,""),"")
&amp;IFERROR(IF(AND((GU$44-GU52-150-Sheep!$R$355                                           )&gt;(GU$44-GV$44),(GU$44-GU52-150-Sheep!$R$355                                            )&lt;=0),"Wean-"&amp;GU51,""),"")
&amp;IFERROR(IF(AND((GU$44-GU52-150-Sheep!$R$356                                           )&gt;(GU$44-GV$44),(GU$44-GU52-150-Sheep!$R$356                                            )&lt;=0),"Alt1-"   &amp;GU51,""),"")
&amp;IFERROR(IF(AND((GU$44-GU52-150-Sheep!$R$357                                           )&gt;(GU$44-GV$44),(GU$44-GU52-150-Sheep!$R$357                                            )&lt;=0),"Alt2-"   &amp;GU51,""),"")</f>
        <v/>
      </c>
      <c r="GV53" s="267" t="str">
        <f xml:space="preserve">                    IF(AND((GV$44                                  -Sheep!$N$254                               )&gt;(GV$44-GW$44),(GV$44                                  -Sheep!$N$254                                )&lt;=0),"Born","")
&amp;                   IF(AND((GV$44-Sheep!$R$355-Sheep!$N$254                                )&gt;(GV$44-GW$44),(GV$44-Sheep!$R$355-Sheep!$N$254                                )&lt;=0),"WeanStd","")
&amp;                   IF(AND((GV$44-Sheep!$R$356-Sheep!$N$254                                )&gt;(GV$44-GW$44),(GV$44-Sheep!$R$356-Sheep!$N$254                                )&lt;=0),"WeanAlt1","")
&amp;                   IF(AND((GV$44-Sheep!$R$357-Sheep!$N$254                                )&gt;(GV$44-GW$44),(GV$44-Sheep!$R$357-Sheep!$N$254                                )&lt;=0),"WeanAlt2","")
&amp;IFERROR(IF(AND((GV$44-GV52                                                                                     )&gt;(GV$44-GW$44),(GV$44-GV52                                                                                     )&lt;=0),"Join-"    &amp;GV51,""),"")
&amp;IFERROR(IF(AND((GV$44-GV52-INDEX(Sheep!$V$362:$V$369,GV51,1))&gt;(GV$44-GW$44),(GV$44-GV52-INDEX(Sheep!$V$362:$V$369,GV51,1))&lt;=0),"Scan-"  &amp;GV51,""),"")
&amp;IFERROR(IF(AND((GV$44-GV52-150                                                                            )&gt;(GV$44-GW$44),(GV$44-GV52-150                                                                             )&lt;=0),"Birth-" &amp;GV51,""),"")
&amp;IFERROR(IF(AND((GV$44-GV52-150-Sheep!$R$355                                           )&gt;(GV$44-GW$44),(GV$44-GV52-150-Sheep!$R$355                                            )&lt;=0),"Wean-"&amp;GV51,""),"")
&amp;IFERROR(IF(AND((GV$44-GV52-150-Sheep!$R$356                                           )&gt;(GV$44-GW$44),(GV$44-GV52-150-Sheep!$R$356                                            )&lt;=0),"Alt1-"   &amp;GV51,""),"")
&amp;IFERROR(IF(AND((GV$44-GV52-150-Sheep!$R$357                                           )&gt;(GV$44-GW$44),(GV$44-GV52-150-Sheep!$R$357                                            )&lt;=0),"Alt2-"   &amp;GV51,""),"")</f>
        <v/>
      </c>
      <c r="GW53" s="267" t="str">
        <f xml:space="preserve">                    IF(AND((GW$44                                  -Sheep!$N$254                               )&gt;(GW$44-GX$44),(GW$44                                  -Sheep!$N$254                                )&lt;=0),"Born","")
&amp;                   IF(AND((GW$44-Sheep!$R$355-Sheep!$N$254                                )&gt;(GW$44-GX$44),(GW$44-Sheep!$R$355-Sheep!$N$254                                )&lt;=0),"WeanStd","")
&amp;                   IF(AND((GW$44-Sheep!$R$356-Sheep!$N$254                                )&gt;(GW$44-GX$44),(GW$44-Sheep!$R$356-Sheep!$N$254                                )&lt;=0),"WeanAlt1","")
&amp;                   IF(AND((GW$44-Sheep!$R$357-Sheep!$N$254                                )&gt;(GW$44-GX$44),(GW$44-Sheep!$R$357-Sheep!$N$254                                )&lt;=0),"WeanAlt2","")
&amp;IFERROR(IF(AND((GW$44-GW52                                                                                     )&gt;(GW$44-GX$44),(GW$44-GW52                                                                                     )&lt;=0),"Join-"    &amp;GW51,""),"")
&amp;IFERROR(IF(AND((GW$44-GW52-INDEX(Sheep!$V$362:$V$369,GW51,1))&gt;(GW$44-GX$44),(GW$44-GW52-INDEX(Sheep!$V$362:$V$369,GW51,1))&lt;=0),"Scan-"  &amp;GW51,""),"")
&amp;IFERROR(IF(AND((GW$44-GW52-150                                                                            )&gt;(GW$44-GX$44),(GW$44-GW52-150                                                                             )&lt;=0),"Birth-" &amp;GW51,""),"")
&amp;IFERROR(IF(AND((GW$44-GW52-150-Sheep!$R$355                                           )&gt;(GW$44-GX$44),(GW$44-GW52-150-Sheep!$R$355                                            )&lt;=0),"Wean-"&amp;GW51,""),"")
&amp;IFERROR(IF(AND((GW$44-GW52-150-Sheep!$R$356                                           )&gt;(GW$44-GX$44),(GW$44-GW52-150-Sheep!$R$356                                            )&lt;=0),"Alt1-"   &amp;GW51,""),"")
&amp;IFERROR(IF(AND((GW$44-GW52-150-Sheep!$R$357                                           )&gt;(GW$44-GX$44),(GW$44-GW52-150-Sheep!$R$357                                            )&lt;=0),"Alt2-"   &amp;GW51,""),"")</f>
        <v/>
      </c>
      <c r="GX53" s="267" t="str">
        <f xml:space="preserve">                    IF(AND((GX$44                                  -Sheep!$N$254                               )&gt;(GX$44-GY$44),(GX$44                                  -Sheep!$N$254                                )&lt;=0),"Born","")
&amp;                   IF(AND((GX$44-Sheep!$R$355-Sheep!$N$254                                )&gt;(GX$44-GY$44),(GX$44-Sheep!$R$355-Sheep!$N$254                                )&lt;=0),"WeanStd","")
&amp;                   IF(AND((GX$44-Sheep!$R$356-Sheep!$N$254                                )&gt;(GX$44-GY$44),(GX$44-Sheep!$R$356-Sheep!$N$254                                )&lt;=0),"WeanAlt1","")
&amp;                   IF(AND((GX$44-Sheep!$R$357-Sheep!$N$254                                )&gt;(GX$44-GY$44),(GX$44-Sheep!$R$357-Sheep!$N$254                                )&lt;=0),"WeanAlt2","")
&amp;IFERROR(IF(AND((GX$44-GX52                                                                                     )&gt;(GX$44-GY$44),(GX$44-GX52                                                                                     )&lt;=0),"Join-"    &amp;GX51,""),"")
&amp;IFERROR(IF(AND((GX$44-GX52-INDEX(Sheep!$V$362:$V$369,GX51,1))&gt;(GX$44-GY$44),(GX$44-GX52-INDEX(Sheep!$V$362:$V$369,GX51,1))&lt;=0),"Scan-"  &amp;GX51,""),"")
&amp;IFERROR(IF(AND((GX$44-GX52-150                                                                            )&gt;(GX$44-GY$44),(GX$44-GX52-150                                                                             )&lt;=0),"Birth-" &amp;GX51,""),"")
&amp;IFERROR(IF(AND((GX$44-GX52-150-Sheep!$R$355                                           )&gt;(GX$44-GY$44),(GX$44-GX52-150-Sheep!$R$355                                            )&lt;=0),"Wean-"&amp;GX51,""),"")
&amp;IFERROR(IF(AND((GX$44-GX52-150-Sheep!$R$356                                           )&gt;(GX$44-GY$44),(GX$44-GX52-150-Sheep!$R$356                                            )&lt;=0),"Alt1-"   &amp;GX51,""),"")
&amp;IFERROR(IF(AND((GX$44-GX52-150-Sheep!$R$357                                           )&gt;(GX$44-GY$44),(GX$44-GX52-150-Sheep!$R$357                                            )&lt;=0),"Alt2-"   &amp;GX51,""),"")</f>
        <v/>
      </c>
      <c r="GY53" s="267" t="str">
        <f xml:space="preserve">                    IF(AND((GY$44                                  -Sheep!$N$254                               )&gt;(GY$44-GZ$44),(GY$44                                  -Sheep!$N$254                                )&lt;=0),"Born","")
&amp;                   IF(AND((GY$44-Sheep!$R$355-Sheep!$N$254                                )&gt;(GY$44-GZ$44),(GY$44-Sheep!$R$355-Sheep!$N$254                                )&lt;=0),"WeanStd","")
&amp;                   IF(AND((GY$44-Sheep!$R$356-Sheep!$N$254                                )&gt;(GY$44-GZ$44),(GY$44-Sheep!$R$356-Sheep!$N$254                                )&lt;=0),"WeanAlt1","")
&amp;                   IF(AND((GY$44-Sheep!$R$357-Sheep!$N$254                                )&gt;(GY$44-GZ$44),(GY$44-Sheep!$R$357-Sheep!$N$254                                )&lt;=0),"WeanAlt2","")
&amp;IFERROR(IF(AND((GY$44-GY52                                                                                     )&gt;(GY$44-GZ$44),(GY$44-GY52                                                                                     )&lt;=0),"Join-"    &amp;GY51,""),"")
&amp;IFERROR(IF(AND((GY$44-GY52-INDEX(Sheep!$V$362:$V$369,GY51,1))&gt;(GY$44-GZ$44),(GY$44-GY52-INDEX(Sheep!$V$362:$V$369,GY51,1))&lt;=0),"Scan-"  &amp;GY51,""),"")
&amp;IFERROR(IF(AND((GY$44-GY52-150                                                                            )&gt;(GY$44-GZ$44),(GY$44-GY52-150                                                                             )&lt;=0),"Birth-" &amp;GY51,""),"")
&amp;IFERROR(IF(AND((GY$44-GY52-150-Sheep!$R$355                                           )&gt;(GY$44-GZ$44),(GY$44-GY52-150-Sheep!$R$355                                            )&lt;=0),"Wean-"&amp;GY51,""),"")
&amp;IFERROR(IF(AND((GY$44-GY52-150-Sheep!$R$356                                           )&gt;(GY$44-GZ$44),(GY$44-GY52-150-Sheep!$R$356                                            )&lt;=0),"Alt1-"   &amp;GY51,""),"")
&amp;IFERROR(IF(AND((GY$44-GY52-150-Sheep!$R$357                                           )&gt;(GY$44-GZ$44),(GY$44-GY52-150-Sheep!$R$357                                            )&lt;=0),"Alt2-"   &amp;GY51,""),"")</f>
        <v>Wean-3</v>
      </c>
      <c r="GZ53" s="267" t="str">
        <f xml:space="preserve">                    IF(AND((GZ$44                                  -Sheep!$N$254                               )&gt;(GZ$44-HA$44),(GZ$44                                  -Sheep!$N$254                                )&lt;=0),"Born","")
&amp;                   IF(AND((GZ$44-Sheep!$R$355-Sheep!$N$254                                )&gt;(GZ$44-HA$44),(GZ$44-Sheep!$R$355-Sheep!$N$254                                )&lt;=0),"WeanStd","")
&amp;                   IF(AND((GZ$44-Sheep!$R$356-Sheep!$N$254                                )&gt;(GZ$44-HA$44),(GZ$44-Sheep!$R$356-Sheep!$N$254                                )&lt;=0),"WeanAlt1","")
&amp;                   IF(AND((GZ$44-Sheep!$R$357-Sheep!$N$254                                )&gt;(GZ$44-HA$44),(GZ$44-Sheep!$R$357-Sheep!$N$254                                )&lt;=0),"WeanAlt2","")
&amp;IFERROR(IF(AND((GZ$44-GZ52                                                                                     )&gt;(GZ$44-HA$44),(GZ$44-GZ52                                                                                     )&lt;=0),"Join-"    &amp;GZ51,""),"")
&amp;IFERROR(IF(AND((GZ$44-GZ52-INDEX(Sheep!$V$362:$V$369,GZ51,1))&gt;(GZ$44-HA$44),(GZ$44-GZ52-INDEX(Sheep!$V$362:$V$369,GZ51,1))&lt;=0),"Scan-"  &amp;GZ51,""),"")
&amp;IFERROR(IF(AND((GZ$44-GZ52-150                                                                            )&gt;(GZ$44-HA$44),(GZ$44-GZ52-150                                                                             )&lt;=0),"Birth-" &amp;GZ51,""),"")
&amp;IFERROR(IF(AND((GZ$44-GZ52-150-Sheep!$R$355                                           )&gt;(GZ$44-HA$44),(GZ$44-GZ52-150-Sheep!$R$355                                            )&lt;=0),"Wean-"&amp;GZ51,""),"")
&amp;IFERROR(IF(AND((GZ$44-GZ52-150-Sheep!$R$356                                           )&gt;(GZ$44-HA$44),(GZ$44-GZ52-150-Sheep!$R$356                                            )&lt;=0),"Alt1-"   &amp;GZ51,""),"")
&amp;IFERROR(IF(AND((GZ$44-GZ52-150-Sheep!$R$357                                           )&gt;(GZ$44-HA$44),(GZ$44-GZ52-150-Sheep!$R$357                                            )&lt;=0),"Alt2-"   &amp;GZ51,""),"")</f>
        <v/>
      </c>
      <c r="HA53" s="267" t="str">
        <f xml:space="preserve">                    IF(AND((HA$44                                  -Sheep!$N$254                               )&gt;(HA$44-HB$44),(HA$44                                  -Sheep!$N$254                                )&lt;=0),"Born","")
&amp;                   IF(AND((HA$44-Sheep!$R$355-Sheep!$N$254                                )&gt;(HA$44-HB$44),(HA$44-Sheep!$R$355-Sheep!$N$254                                )&lt;=0),"WeanStd","")
&amp;                   IF(AND((HA$44-Sheep!$R$356-Sheep!$N$254                                )&gt;(HA$44-HB$44),(HA$44-Sheep!$R$356-Sheep!$N$254                                )&lt;=0),"WeanAlt1","")
&amp;                   IF(AND((HA$44-Sheep!$R$357-Sheep!$N$254                                )&gt;(HA$44-HB$44),(HA$44-Sheep!$R$357-Sheep!$N$254                                )&lt;=0),"WeanAlt2","")
&amp;IFERROR(IF(AND((HA$44-HA52                                                                                     )&gt;(HA$44-HB$44),(HA$44-HA52                                                                                     )&lt;=0),"Join-"    &amp;HA51,""),"")
&amp;IFERROR(IF(AND((HA$44-HA52-INDEX(Sheep!$V$362:$V$369,HA51,1))&gt;(HA$44-HB$44),(HA$44-HA52-INDEX(Sheep!$V$362:$V$369,HA51,1))&lt;=0),"Scan-"  &amp;HA51,""),"")
&amp;IFERROR(IF(AND((HA$44-HA52-150                                                                            )&gt;(HA$44-HB$44),(HA$44-HA52-150                                                                             )&lt;=0),"Birth-" &amp;HA51,""),"")
&amp;IFERROR(IF(AND((HA$44-HA52-150-Sheep!$R$355                                           )&gt;(HA$44-HB$44),(HA$44-HA52-150-Sheep!$R$355                                            )&lt;=0),"Wean-"&amp;HA51,""),"")
&amp;IFERROR(IF(AND((HA$44-HA52-150-Sheep!$R$356                                           )&gt;(HA$44-HB$44),(HA$44-HA52-150-Sheep!$R$356                                            )&lt;=0),"Alt1-"   &amp;HA51,""),"")
&amp;IFERROR(IF(AND((HA$44-HA52-150-Sheep!$R$357                                           )&gt;(HA$44-HB$44),(HA$44-HA52-150-Sheep!$R$357                                            )&lt;=0),"Alt2-"   &amp;HA51,""),"")</f>
        <v/>
      </c>
      <c r="HB53" s="267" t="str">
        <f xml:space="preserve">                    IF(AND((HB$44                                  -Sheep!$N$254                               )&gt;(HB$44-HC$44),(HB$44                                  -Sheep!$N$254                                )&lt;=0),"Born","")
&amp;                   IF(AND((HB$44-Sheep!$R$355-Sheep!$N$254                                )&gt;(HB$44-HC$44),(HB$44-Sheep!$R$355-Sheep!$N$254                                )&lt;=0),"WeanStd","")
&amp;                   IF(AND((HB$44-Sheep!$R$356-Sheep!$N$254                                )&gt;(HB$44-HC$44),(HB$44-Sheep!$R$356-Sheep!$N$254                                )&lt;=0),"WeanAlt1","")
&amp;                   IF(AND((HB$44-Sheep!$R$357-Sheep!$N$254                                )&gt;(HB$44-HC$44),(HB$44-Sheep!$R$357-Sheep!$N$254                                )&lt;=0),"WeanAlt2","")
&amp;IFERROR(IF(AND((HB$44-HB52                                                                                     )&gt;(HB$44-HC$44),(HB$44-HB52                                                                                     )&lt;=0),"Join-"    &amp;HB51,""),"")
&amp;IFERROR(IF(AND((HB$44-HB52-INDEX(Sheep!$V$362:$V$369,HB51,1))&gt;(HB$44-HC$44),(HB$44-HB52-INDEX(Sheep!$V$362:$V$369,HB51,1))&lt;=0),"Scan-"  &amp;HB51,""),"")
&amp;IFERROR(IF(AND((HB$44-HB52-150                                                                            )&gt;(HB$44-HC$44),(HB$44-HB52-150                                                                             )&lt;=0),"Birth-" &amp;HB51,""),"")
&amp;IFERROR(IF(AND((HB$44-HB52-150-Sheep!$R$355                                           )&gt;(HB$44-HC$44),(HB$44-HB52-150-Sheep!$R$355                                            )&lt;=0),"Wean-"&amp;HB51,""),"")
&amp;IFERROR(IF(AND((HB$44-HB52-150-Sheep!$R$356                                           )&gt;(HB$44-HC$44),(HB$44-HB52-150-Sheep!$R$356                                            )&lt;=0),"Alt1-"   &amp;HB51,""),"")
&amp;IFERROR(IF(AND((HB$44-HB52-150-Sheep!$R$357                                           )&gt;(HB$44-HC$44),(HB$44-HB52-150-Sheep!$R$357                                            )&lt;=0),"Alt2-"   &amp;HB51,""),"")</f>
        <v/>
      </c>
      <c r="HC53" s="267" t="str">
        <f xml:space="preserve">                    IF(AND((HC$44                                  -Sheep!$N$254                               )&gt;(HC$44-HD$44),(HC$44                                  -Sheep!$N$254                                )&lt;=0),"Born","")
&amp;                   IF(AND((HC$44-Sheep!$R$355-Sheep!$N$254                                )&gt;(HC$44-HD$44),(HC$44-Sheep!$R$355-Sheep!$N$254                                )&lt;=0),"WeanStd","")
&amp;                   IF(AND((HC$44-Sheep!$R$356-Sheep!$N$254                                )&gt;(HC$44-HD$44),(HC$44-Sheep!$R$356-Sheep!$N$254                                )&lt;=0),"WeanAlt1","")
&amp;                   IF(AND((HC$44-Sheep!$R$357-Sheep!$N$254                                )&gt;(HC$44-HD$44),(HC$44-Sheep!$R$357-Sheep!$N$254                                )&lt;=0),"WeanAlt2","")
&amp;IFERROR(IF(AND((HC$44-HC52                                                                                     )&gt;(HC$44-HD$44),(HC$44-HC52                                                                                     )&lt;=0),"Join-"    &amp;HC51,""),"")
&amp;IFERROR(IF(AND((HC$44-HC52-INDEX(Sheep!$V$362:$V$369,HC51,1))&gt;(HC$44-HD$44),(HC$44-HC52-INDEX(Sheep!$V$362:$V$369,HC51,1))&lt;=0),"Scan-"  &amp;HC51,""),"")
&amp;IFERROR(IF(AND((HC$44-HC52-150                                                                            )&gt;(HC$44-HD$44),(HC$44-HC52-150                                                                             )&lt;=0),"Birth-" &amp;HC51,""),"")
&amp;IFERROR(IF(AND((HC$44-HC52-150-Sheep!$R$355                                           )&gt;(HC$44-HD$44),(HC$44-HC52-150-Sheep!$R$355                                            )&lt;=0),"Wean-"&amp;HC51,""),"")
&amp;IFERROR(IF(AND((HC$44-HC52-150-Sheep!$R$356                                           )&gt;(HC$44-HD$44),(HC$44-HC52-150-Sheep!$R$356                                            )&lt;=0),"Alt1-"   &amp;HC51,""),"")
&amp;IFERROR(IF(AND((HC$44-HC52-150-Sheep!$R$357                                           )&gt;(HC$44-HD$44),(HC$44-HC52-150-Sheep!$R$357                                            )&lt;=0),"Alt2-"   &amp;HC51,""),"")</f>
        <v>Alt1-3</v>
      </c>
      <c r="HD53" s="267" t="str">
        <f xml:space="preserve">                    IF(AND((HD$44                                  -Sheep!$N$254                               )&gt;(HD$44-HE$44),(HD$44                                  -Sheep!$N$254                                )&lt;=0),"Born","")
&amp;                   IF(AND((HD$44-Sheep!$R$355-Sheep!$N$254                                )&gt;(HD$44-HE$44),(HD$44-Sheep!$R$355-Sheep!$N$254                                )&lt;=0),"WeanStd","")
&amp;                   IF(AND((HD$44-Sheep!$R$356-Sheep!$N$254                                )&gt;(HD$44-HE$44),(HD$44-Sheep!$R$356-Sheep!$N$254                                )&lt;=0),"WeanAlt1","")
&amp;                   IF(AND((HD$44-Sheep!$R$357-Sheep!$N$254                                )&gt;(HD$44-HE$44),(HD$44-Sheep!$R$357-Sheep!$N$254                                )&lt;=0),"WeanAlt2","")
&amp;IFERROR(IF(AND((HD$44-HD52                                                                                     )&gt;(HD$44-HE$44),(HD$44-HD52                                                                                     )&lt;=0),"Join-"    &amp;HD51,""),"")
&amp;IFERROR(IF(AND((HD$44-HD52-INDEX(Sheep!$V$362:$V$369,HD51,1))&gt;(HD$44-HE$44),(HD$44-HD52-INDEX(Sheep!$V$362:$V$369,HD51,1))&lt;=0),"Scan-"  &amp;HD51,""),"")
&amp;IFERROR(IF(AND((HD$44-HD52-150                                                                            )&gt;(HD$44-HE$44),(HD$44-HD52-150                                                                             )&lt;=0),"Birth-" &amp;HD51,""),"")
&amp;IFERROR(IF(AND((HD$44-HD52-150-Sheep!$R$355                                           )&gt;(HD$44-HE$44),(HD$44-HD52-150-Sheep!$R$355                                            )&lt;=0),"Wean-"&amp;HD51,""),"")
&amp;IFERROR(IF(AND((HD$44-HD52-150-Sheep!$R$356                                           )&gt;(HD$44-HE$44),(HD$44-HD52-150-Sheep!$R$356                                            )&lt;=0),"Alt1-"   &amp;HD51,""),"")
&amp;IFERROR(IF(AND((HD$44-HD52-150-Sheep!$R$357                                           )&gt;(HD$44-HE$44),(HD$44-HD52-150-Sheep!$R$357                                            )&lt;=0),"Alt2-"   &amp;HD51,""),"")</f>
        <v/>
      </c>
      <c r="HE53" s="267" t="str">
        <f xml:space="preserve">                    IF(AND((HE$44                                  -Sheep!$N$254                               )&gt;(HE$44-HF$44),(HE$44                                  -Sheep!$N$254                                )&lt;=0),"Born","")
&amp;                   IF(AND((HE$44-Sheep!$R$355-Sheep!$N$254                                )&gt;(HE$44-HF$44),(HE$44-Sheep!$R$355-Sheep!$N$254                                )&lt;=0),"WeanStd","")
&amp;                   IF(AND((HE$44-Sheep!$R$356-Sheep!$N$254                                )&gt;(HE$44-HF$44),(HE$44-Sheep!$R$356-Sheep!$N$254                                )&lt;=0),"WeanAlt1","")
&amp;                   IF(AND((HE$44-Sheep!$R$357-Sheep!$N$254                                )&gt;(HE$44-HF$44),(HE$44-Sheep!$R$357-Sheep!$N$254                                )&lt;=0),"WeanAlt2","")
&amp;IFERROR(IF(AND((HE$44-HE52                                                                                     )&gt;(HE$44-HF$44),(HE$44-HE52                                                                                     )&lt;=0),"Join-"    &amp;HE51,""),"")
&amp;IFERROR(IF(AND((HE$44-HE52-INDEX(Sheep!$V$362:$V$369,HE51,1))&gt;(HE$44-HF$44),(HE$44-HE52-INDEX(Sheep!$V$362:$V$369,HE51,1))&lt;=0),"Scan-"  &amp;HE51,""),"")
&amp;IFERROR(IF(AND((HE$44-HE52-150                                                                            )&gt;(HE$44-HF$44),(HE$44-HE52-150                                                                             )&lt;=0),"Birth-" &amp;HE51,""),"")
&amp;IFERROR(IF(AND((HE$44-HE52-150-Sheep!$R$355                                           )&gt;(HE$44-HF$44),(HE$44-HE52-150-Sheep!$R$355                                            )&lt;=0),"Wean-"&amp;HE51,""),"")
&amp;IFERROR(IF(AND((HE$44-HE52-150-Sheep!$R$356                                           )&gt;(HE$44-HF$44),(HE$44-HE52-150-Sheep!$R$356                                            )&lt;=0),"Alt1-"   &amp;HE51,""),"")
&amp;IFERROR(IF(AND((HE$44-HE52-150-Sheep!$R$357                                           )&gt;(HE$44-HF$44),(HE$44-HE52-150-Sheep!$R$357                                            )&lt;=0),"Alt2-"   &amp;HE51,""),"")</f>
        <v/>
      </c>
      <c r="HF53" s="267" t="str">
        <f xml:space="preserve">                    IF(AND((HF$44                                  -Sheep!$N$254                               )&gt;(HF$44-HG$44),(HF$44                                  -Sheep!$N$254                                )&lt;=0),"Born","")
&amp;                   IF(AND((HF$44-Sheep!$R$355-Sheep!$N$254                                )&gt;(HF$44-HG$44),(HF$44-Sheep!$R$355-Sheep!$N$254                                )&lt;=0),"WeanStd","")
&amp;                   IF(AND((HF$44-Sheep!$R$356-Sheep!$N$254                                )&gt;(HF$44-HG$44),(HF$44-Sheep!$R$356-Sheep!$N$254                                )&lt;=0),"WeanAlt1","")
&amp;                   IF(AND((HF$44-Sheep!$R$357-Sheep!$N$254                                )&gt;(HF$44-HG$44),(HF$44-Sheep!$R$357-Sheep!$N$254                                )&lt;=0),"WeanAlt2","")
&amp;IFERROR(IF(AND((HF$44-HF52                                                                                     )&gt;(HF$44-HG$44),(HF$44-HF52                                                                                     )&lt;=0),"Join-"    &amp;HF51,""),"")
&amp;IFERROR(IF(AND((HF$44-HF52-INDEX(Sheep!$V$362:$V$369,HF51,1))&gt;(HF$44-HG$44),(HF$44-HF52-INDEX(Sheep!$V$362:$V$369,HF51,1))&lt;=0),"Scan-"  &amp;HF51,""),"")
&amp;IFERROR(IF(AND((HF$44-HF52-150                                                                            )&gt;(HF$44-HG$44),(HF$44-HF52-150                                                                             )&lt;=0),"Birth-" &amp;HF51,""),"")
&amp;IFERROR(IF(AND((HF$44-HF52-150-Sheep!$R$355                                           )&gt;(HF$44-HG$44),(HF$44-HF52-150-Sheep!$R$355                                            )&lt;=0),"Wean-"&amp;HF51,""),"")
&amp;IFERROR(IF(AND((HF$44-HF52-150-Sheep!$R$356                                           )&gt;(HF$44-HG$44),(HF$44-HF52-150-Sheep!$R$356                                            )&lt;=0),"Alt1-"   &amp;HF51,""),"")
&amp;IFERROR(IF(AND((HF$44-HF52-150-Sheep!$R$357                                           )&gt;(HF$44-HG$44),(HF$44-HF52-150-Sheep!$R$357                                            )&lt;=0),"Alt2-"   &amp;HF51,""),"")</f>
        <v/>
      </c>
      <c r="HG53" s="267" t="str">
        <f xml:space="preserve">                    IF(AND((HG$44                                  -Sheep!$N$254                               )&gt;(HG$44-HH$44),(HG$44                                  -Sheep!$N$254                                )&lt;=0),"Born","")
&amp;                   IF(AND((HG$44-Sheep!$R$355-Sheep!$N$254                                )&gt;(HG$44-HH$44),(HG$44-Sheep!$R$355-Sheep!$N$254                                )&lt;=0),"WeanStd","")
&amp;                   IF(AND((HG$44-Sheep!$R$356-Sheep!$N$254                                )&gt;(HG$44-HH$44),(HG$44-Sheep!$R$356-Sheep!$N$254                                )&lt;=0),"WeanAlt1","")
&amp;                   IF(AND((HG$44-Sheep!$R$357-Sheep!$N$254                                )&gt;(HG$44-HH$44),(HG$44-Sheep!$R$357-Sheep!$N$254                                )&lt;=0),"WeanAlt2","")
&amp;IFERROR(IF(AND((HG$44-HG52                                                                                     )&gt;(HG$44-HH$44),(HG$44-HG52                                                                                     )&lt;=0),"Join-"    &amp;HG51,""),"")
&amp;IFERROR(IF(AND((HG$44-HG52-INDEX(Sheep!$V$362:$V$369,HG51,1))&gt;(HG$44-HH$44),(HG$44-HG52-INDEX(Sheep!$V$362:$V$369,HG51,1))&lt;=0),"Scan-"  &amp;HG51,""),"")
&amp;IFERROR(IF(AND((HG$44-HG52-150                                                                            )&gt;(HG$44-HH$44),(HG$44-HG52-150                                                                             )&lt;=0),"Birth-" &amp;HG51,""),"")
&amp;IFERROR(IF(AND((HG$44-HG52-150-Sheep!$R$355                                           )&gt;(HG$44-HH$44),(HG$44-HG52-150-Sheep!$R$355                                            )&lt;=0),"Wean-"&amp;HG51,""),"")
&amp;IFERROR(IF(AND((HG$44-HG52-150-Sheep!$R$356                                           )&gt;(HG$44-HH$44),(HG$44-HG52-150-Sheep!$R$356                                            )&lt;=0),"Alt1-"   &amp;HG51,""),"")
&amp;IFERROR(IF(AND((HG$44-HG52-150-Sheep!$R$357                                           )&gt;(HG$44-HH$44),(HG$44-HG52-150-Sheep!$R$357                                            )&lt;=0),"Alt2-"   &amp;HG51,""),"")</f>
        <v>Alt2-3</v>
      </c>
      <c r="HH53" s="267" t="str">
        <f xml:space="preserve">                    IF(AND((HH$44                                  -Sheep!$N$254                               )&gt;(HH$44-HI$44),(HH$44                                  -Sheep!$N$254                                )&lt;=0),"Born","")
&amp;                   IF(AND((HH$44-Sheep!$R$355-Sheep!$N$254                                )&gt;(HH$44-HI$44),(HH$44-Sheep!$R$355-Sheep!$N$254                                )&lt;=0),"WeanStd","")
&amp;                   IF(AND((HH$44-Sheep!$R$356-Sheep!$N$254                                )&gt;(HH$44-HI$44),(HH$44-Sheep!$R$356-Sheep!$N$254                                )&lt;=0),"WeanAlt1","")
&amp;                   IF(AND((HH$44-Sheep!$R$357-Sheep!$N$254                                )&gt;(HH$44-HI$44),(HH$44-Sheep!$R$357-Sheep!$N$254                                )&lt;=0),"WeanAlt2","")
&amp;IFERROR(IF(AND((HH$44-HH52                                                                                     )&gt;(HH$44-HI$44),(HH$44-HH52                                                                                     )&lt;=0),"Join-"    &amp;HH51,""),"")
&amp;IFERROR(IF(AND((HH$44-HH52-INDEX(Sheep!$V$362:$V$369,HH51,1))&gt;(HH$44-HI$44),(HH$44-HH52-INDEX(Sheep!$V$362:$V$369,HH51,1))&lt;=0),"Scan-"  &amp;HH51,""),"")
&amp;IFERROR(IF(AND((HH$44-HH52-150                                                                            )&gt;(HH$44-HI$44),(HH$44-HH52-150                                                                             )&lt;=0),"Birth-" &amp;HH51,""),"")
&amp;IFERROR(IF(AND((HH$44-HH52-150-Sheep!$R$355                                           )&gt;(HH$44-HI$44),(HH$44-HH52-150-Sheep!$R$355                                            )&lt;=0),"Wean-"&amp;HH51,""),"")
&amp;IFERROR(IF(AND((HH$44-HH52-150-Sheep!$R$356                                           )&gt;(HH$44-HI$44),(HH$44-HH52-150-Sheep!$R$356                                            )&lt;=0),"Alt1-"   &amp;HH51,""),"")
&amp;IFERROR(IF(AND((HH$44-HH52-150-Sheep!$R$357                                           )&gt;(HH$44-HI$44),(HH$44-HH52-150-Sheep!$R$357                                            )&lt;=0),"Alt2-"   &amp;HH51,""),"")</f>
        <v/>
      </c>
      <c r="HI53" s="267" t="str">
        <f xml:space="preserve">                    IF(AND((HI$44                                  -Sheep!$N$254                               )&gt;(HI$44-HJ$44),(HI$44                                  -Sheep!$N$254                                )&lt;=0),"Born","")
&amp;                   IF(AND((HI$44-Sheep!$R$355-Sheep!$N$254                                )&gt;(HI$44-HJ$44),(HI$44-Sheep!$R$355-Sheep!$N$254                                )&lt;=0),"WeanStd","")
&amp;                   IF(AND((HI$44-Sheep!$R$356-Sheep!$N$254                                )&gt;(HI$44-HJ$44),(HI$44-Sheep!$R$356-Sheep!$N$254                                )&lt;=0),"WeanAlt1","")
&amp;                   IF(AND((HI$44-Sheep!$R$357-Sheep!$N$254                                )&gt;(HI$44-HJ$44),(HI$44-Sheep!$R$357-Sheep!$N$254                                )&lt;=0),"WeanAlt2","")
&amp;IFERROR(IF(AND((HI$44-HI52                                                                                     )&gt;(HI$44-HJ$44),(HI$44-HI52                                                                                     )&lt;=0),"Join-"    &amp;HI51,""),"")
&amp;IFERROR(IF(AND((HI$44-HI52-INDEX(Sheep!$V$362:$V$369,HI51,1))&gt;(HI$44-HJ$44),(HI$44-HI52-INDEX(Sheep!$V$362:$V$369,HI51,1))&lt;=0),"Scan-"  &amp;HI51,""),"")
&amp;IFERROR(IF(AND((HI$44-HI52-150                                                                            )&gt;(HI$44-HJ$44),(HI$44-HI52-150                                                                             )&lt;=0),"Birth-" &amp;HI51,""),"")
&amp;IFERROR(IF(AND((HI$44-HI52-150-Sheep!$R$355                                           )&gt;(HI$44-HJ$44),(HI$44-HI52-150-Sheep!$R$355                                            )&lt;=0),"Wean-"&amp;HI51,""),"")
&amp;IFERROR(IF(AND((HI$44-HI52-150-Sheep!$R$356                                           )&gt;(HI$44-HJ$44),(HI$44-HI52-150-Sheep!$R$356                                            )&lt;=0),"Alt1-"   &amp;HI51,""),"")
&amp;IFERROR(IF(AND((HI$44-HI52-150-Sheep!$R$357                                           )&gt;(HI$44-HJ$44),(HI$44-HI52-150-Sheep!$R$357                                            )&lt;=0),"Alt2-"   &amp;HI51,""),"")</f>
        <v/>
      </c>
      <c r="HJ53" s="267" t="str">
        <f xml:space="preserve">                    IF(AND((HJ$44                                  -Sheep!$N$254                               )&gt;(HJ$44-HK$44),(HJ$44                                  -Sheep!$N$254                                )&lt;=0),"Born","")
&amp;                   IF(AND((HJ$44-Sheep!$R$355-Sheep!$N$254                                )&gt;(HJ$44-HK$44),(HJ$44-Sheep!$R$355-Sheep!$N$254                                )&lt;=0),"WeanStd","")
&amp;                   IF(AND((HJ$44-Sheep!$R$356-Sheep!$N$254                                )&gt;(HJ$44-HK$44),(HJ$44-Sheep!$R$356-Sheep!$N$254                                )&lt;=0),"WeanAlt1","")
&amp;                   IF(AND((HJ$44-Sheep!$R$357-Sheep!$N$254                                )&gt;(HJ$44-HK$44),(HJ$44-Sheep!$R$357-Sheep!$N$254                                )&lt;=0),"WeanAlt2","")
&amp;IFERROR(IF(AND((HJ$44-HJ52                                                                                     )&gt;(HJ$44-HK$44),(HJ$44-HJ52                                                                                     )&lt;=0),"Join-"    &amp;HJ51,""),"")
&amp;IFERROR(IF(AND((HJ$44-HJ52-INDEX(Sheep!$V$362:$V$369,HJ51,1))&gt;(HJ$44-HK$44),(HJ$44-HJ52-INDEX(Sheep!$V$362:$V$369,HJ51,1))&lt;=0),"Scan-"  &amp;HJ51,""),"")
&amp;IFERROR(IF(AND((HJ$44-HJ52-150                                                                            )&gt;(HJ$44-HK$44),(HJ$44-HJ52-150                                                                             )&lt;=0),"Birth-" &amp;HJ51,""),"")
&amp;IFERROR(IF(AND((HJ$44-HJ52-150-Sheep!$R$355                                           )&gt;(HJ$44-HK$44),(HJ$44-HJ52-150-Sheep!$R$355                                            )&lt;=0),"Wean-"&amp;HJ51,""),"")
&amp;IFERROR(IF(AND((HJ$44-HJ52-150-Sheep!$R$356                                           )&gt;(HJ$44-HK$44),(HJ$44-HJ52-150-Sheep!$R$356                                            )&lt;=0),"Alt1-"   &amp;HJ51,""),"")
&amp;IFERROR(IF(AND((HJ$44-HJ52-150-Sheep!$R$357                                           )&gt;(HJ$44-HK$44),(HJ$44-HJ52-150-Sheep!$R$357                                            )&lt;=0),"Alt2-"   &amp;HJ51,""),"")</f>
        <v/>
      </c>
      <c r="HK53" s="267" t="str">
        <f xml:space="preserve">                    IF(AND((HK$44                                  -Sheep!$N$254                               )&gt;(HK$44-HL$44),(HK$44                                  -Sheep!$N$254                                )&lt;=0),"Born","")
&amp;                   IF(AND((HK$44-Sheep!$R$355-Sheep!$N$254                                )&gt;(HK$44-HL$44),(HK$44-Sheep!$R$355-Sheep!$N$254                                )&lt;=0),"WeanStd","")
&amp;                   IF(AND((HK$44-Sheep!$R$356-Sheep!$N$254                                )&gt;(HK$44-HL$44),(HK$44-Sheep!$R$356-Sheep!$N$254                                )&lt;=0),"WeanAlt1","")
&amp;                   IF(AND((HK$44-Sheep!$R$357-Sheep!$N$254                                )&gt;(HK$44-HL$44),(HK$44-Sheep!$R$357-Sheep!$N$254                                )&lt;=0),"WeanAlt2","")
&amp;IFERROR(IF(AND((HK$44-HK52                                                                                     )&gt;(HK$44-HL$44),(HK$44-HK52                                                                                     )&lt;=0),"Join-"    &amp;HK51,""),"")
&amp;IFERROR(IF(AND((HK$44-HK52-INDEX(Sheep!$V$362:$V$369,HK51,1))&gt;(HK$44-HL$44),(HK$44-HK52-INDEX(Sheep!$V$362:$V$369,HK51,1))&lt;=0),"Scan-"  &amp;HK51,""),"")
&amp;IFERROR(IF(AND((HK$44-HK52-150                                                                            )&gt;(HK$44-HL$44),(HK$44-HK52-150                                                                             )&lt;=0),"Birth-" &amp;HK51,""),"")
&amp;IFERROR(IF(AND((HK$44-HK52-150-Sheep!$R$355                                           )&gt;(HK$44-HL$44),(HK$44-HK52-150-Sheep!$R$355                                            )&lt;=0),"Wean-"&amp;HK51,""),"")
&amp;IFERROR(IF(AND((HK$44-HK52-150-Sheep!$R$356                                           )&gt;(HK$44-HL$44),(HK$44-HK52-150-Sheep!$R$356                                            )&lt;=0),"Alt1-"   &amp;HK51,""),"")
&amp;IFERROR(IF(AND((HK$44-HK52-150-Sheep!$R$357                                           )&gt;(HK$44-HL$44),(HK$44-HK52-150-Sheep!$R$357                                            )&lt;=0),"Alt2-"   &amp;HK51,""),"")</f>
        <v/>
      </c>
      <c r="HL53" s="267" t="str">
        <f xml:space="preserve">                    IF(AND((HL$44                                  -Sheep!$N$254                               )&gt;(HL$44-HM$44),(HL$44                                  -Sheep!$N$254                                )&lt;=0),"Born","")
&amp;                   IF(AND((HL$44-Sheep!$R$355-Sheep!$N$254                                )&gt;(HL$44-HM$44),(HL$44-Sheep!$R$355-Sheep!$N$254                                )&lt;=0),"WeanStd","")
&amp;                   IF(AND((HL$44-Sheep!$R$356-Sheep!$N$254                                )&gt;(HL$44-HM$44),(HL$44-Sheep!$R$356-Sheep!$N$254                                )&lt;=0),"WeanAlt1","")
&amp;                   IF(AND((HL$44-Sheep!$R$357-Sheep!$N$254                                )&gt;(HL$44-HM$44),(HL$44-Sheep!$R$357-Sheep!$N$254                                )&lt;=0),"WeanAlt2","")
&amp;IFERROR(IF(AND((HL$44-HL52                                                                                     )&gt;(HL$44-HM$44),(HL$44-HL52                                                                                     )&lt;=0),"Join-"    &amp;HL51,""),"")
&amp;IFERROR(IF(AND((HL$44-HL52-INDEX(Sheep!$V$362:$V$369,HL51,1))&gt;(HL$44-HM$44),(HL$44-HL52-INDEX(Sheep!$V$362:$V$369,HL51,1))&lt;=0),"Scan-"  &amp;HL51,""),"")
&amp;IFERROR(IF(AND((HL$44-HL52-150                                                                            )&gt;(HL$44-HM$44),(HL$44-HL52-150                                                                             )&lt;=0),"Birth-" &amp;HL51,""),"")
&amp;IFERROR(IF(AND((HL$44-HL52-150-Sheep!$R$355                                           )&gt;(HL$44-HM$44),(HL$44-HL52-150-Sheep!$R$355                                            )&lt;=0),"Wean-"&amp;HL51,""),"")
&amp;IFERROR(IF(AND((HL$44-HL52-150-Sheep!$R$356                                           )&gt;(HL$44-HM$44),(HL$44-HL52-150-Sheep!$R$356                                            )&lt;=0),"Alt1-"   &amp;HL51,""),"")
&amp;IFERROR(IF(AND((HL$44-HL52-150-Sheep!$R$357                                           )&gt;(HL$44-HM$44),(HL$44-HL52-150-Sheep!$R$357                                            )&lt;=0),"Alt2-"   &amp;HL51,""),"")</f>
        <v/>
      </c>
      <c r="HM53" s="267" t="str">
        <f xml:space="preserve">                    IF(AND((HM$44                                  -Sheep!$N$254                               )&gt;(HM$44-HN$44),(HM$44                                  -Sheep!$N$254                                )&lt;=0),"Born","")
&amp;                   IF(AND((HM$44-Sheep!$R$355-Sheep!$N$254                                )&gt;(HM$44-HN$44),(HM$44-Sheep!$R$355-Sheep!$N$254                                )&lt;=0),"WeanStd","")
&amp;                   IF(AND((HM$44-Sheep!$R$356-Sheep!$N$254                                )&gt;(HM$44-HN$44),(HM$44-Sheep!$R$356-Sheep!$N$254                                )&lt;=0),"WeanAlt1","")
&amp;                   IF(AND((HM$44-Sheep!$R$357-Sheep!$N$254                                )&gt;(HM$44-HN$44),(HM$44-Sheep!$R$357-Sheep!$N$254                                )&lt;=0),"WeanAlt2","")
&amp;IFERROR(IF(AND((HM$44-HM52                                                                                     )&gt;(HM$44-HN$44),(HM$44-HM52                                                                                     )&lt;=0),"Join-"    &amp;HM51,""),"")
&amp;IFERROR(IF(AND((HM$44-HM52-INDEX(Sheep!$V$362:$V$369,HM51,1))&gt;(HM$44-HN$44),(HM$44-HM52-INDEX(Sheep!$V$362:$V$369,HM51,1))&lt;=0),"Scan-"  &amp;HM51,""),"")
&amp;IFERROR(IF(AND((HM$44-HM52-150                                                                            )&gt;(HM$44-HN$44),(HM$44-HM52-150                                                                             )&lt;=0),"Birth-" &amp;HM51,""),"")
&amp;IFERROR(IF(AND((HM$44-HM52-150-Sheep!$R$355                                           )&gt;(HM$44-HN$44),(HM$44-HM52-150-Sheep!$R$355                                            )&lt;=0),"Wean-"&amp;HM51,""),"")
&amp;IFERROR(IF(AND((HM$44-HM52-150-Sheep!$R$356                                           )&gt;(HM$44-HN$44),(HM$44-HM52-150-Sheep!$R$356                                            )&lt;=0),"Alt1-"   &amp;HM51,""),"")
&amp;IFERROR(IF(AND((HM$44-HM52-150-Sheep!$R$357                                           )&gt;(HM$44-HN$44),(HM$44-HM52-150-Sheep!$R$357                                            )&lt;=0),"Alt2-"   &amp;HM51,""),"")</f>
        <v/>
      </c>
      <c r="HN53" s="267" t="str">
        <f xml:space="preserve">                    IF(AND((HN$44                                  -Sheep!$N$254                               )&gt;(HN$44-HO$44),(HN$44                                  -Sheep!$N$254                                )&lt;=0),"Born","")
&amp;                   IF(AND((HN$44-Sheep!$R$355-Sheep!$N$254                                )&gt;(HN$44-HO$44),(HN$44-Sheep!$R$355-Sheep!$N$254                                )&lt;=0),"WeanStd","")
&amp;                   IF(AND((HN$44-Sheep!$R$356-Sheep!$N$254                                )&gt;(HN$44-HO$44),(HN$44-Sheep!$R$356-Sheep!$N$254                                )&lt;=0),"WeanAlt1","")
&amp;                   IF(AND((HN$44-Sheep!$R$357-Sheep!$N$254                                )&gt;(HN$44-HO$44),(HN$44-Sheep!$R$357-Sheep!$N$254                                )&lt;=0),"WeanAlt2","")
&amp;IFERROR(IF(AND((HN$44-HN52                                                                                     )&gt;(HN$44-HO$44),(HN$44-HN52                                                                                     )&lt;=0),"Join-"    &amp;HN51,""),"")
&amp;IFERROR(IF(AND((HN$44-HN52-INDEX(Sheep!$V$362:$V$369,HN51,1))&gt;(HN$44-HO$44),(HN$44-HN52-INDEX(Sheep!$V$362:$V$369,HN51,1))&lt;=0),"Scan-"  &amp;HN51,""),"")
&amp;IFERROR(IF(AND((HN$44-HN52-150                                                                            )&gt;(HN$44-HO$44),(HN$44-HN52-150                                                                             )&lt;=0),"Birth-" &amp;HN51,""),"")
&amp;IFERROR(IF(AND((HN$44-HN52-150-Sheep!$R$355                                           )&gt;(HN$44-HO$44),(HN$44-HN52-150-Sheep!$R$355                                            )&lt;=0),"Wean-"&amp;HN51,""),"")
&amp;IFERROR(IF(AND((HN$44-HN52-150-Sheep!$R$356                                           )&gt;(HN$44-HO$44),(HN$44-HN52-150-Sheep!$R$356                                            )&lt;=0),"Alt1-"   &amp;HN51,""),"")
&amp;IFERROR(IF(AND((HN$44-HN52-150-Sheep!$R$357                                           )&gt;(HN$44-HO$44),(HN$44-HN52-150-Sheep!$R$357                                            )&lt;=0),"Alt2-"   &amp;HN51,""),"")</f>
        <v/>
      </c>
      <c r="HO53" s="267" t="str">
        <f xml:space="preserve">                    IF(AND((HO$44                                  -Sheep!$N$254                               )&gt;(HO$44-HP$44),(HO$44                                  -Sheep!$N$254                                )&lt;=0),"Born","")
&amp;                   IF(AND((HO$44-Sheep!$R$355-Sheep!$N$254                                )&gt;(HO$44-HP$44),(HO$44-Sheep!$R$355-Sheep!$N$254                                )&lt;=0),"WeanStd","")
&amp;                   IF(AND((HO$44-Sheep!$R$356-Sheep!$N$254                                )&gt;(HO$44-HP$44),(HO$44-Sheep!$R$356-Sheep!$N$254                                )&lt;=0),"WeanAlt1","")
&amp;                   IF(AND((HO$44-Sheep!$R$357-Sheep!$N$254                                )&gt;(HO$44-HP$44),(HO$44-Sheep!$R$357-Sheep!$N$254                                )&lt;=0),"WeanAlt2","")
&amp;IFERROR(IF(AND((HO$44-HO52                                                                                     )&gt;(HO$44-HP$44),(HO$44-HO52                                                                                     )&lt;=0),"Join-"    &amp;HO51,""),"")
&amp;IFERROR(IF(AND((HO$44-HO52-INDEX(Sheep!$V$362:$V$369,HO51,1))&gt;(HO$44-HP$44),(HO$44-HO52-INDEX(Sheep!$V$362:$V$369,HO51,1))&lt;=0),"Scan-"  &amp;HO51,""),"")
&amp;IFERROR(IF(AND((HO$44-HO52-150                                                                            )&gt;(HO$44-HP$44),(HO$44-HO52-150                                                                             )&lt;=0),"Birth-" &amp;HO51,""),"")
&amp;IFERROR(IF(AND((HO$44-HO52-150-Sheep!$R$355                                           )&gt;(HO$44-HP$44),(HO$44-HO52-150-Sheep!$R$355                                            )&lt;=0),"Wean-"&amp;HO51,""),"")
&amp;IFERROR(IF(AND((HO$44-HO52-150-Sheep!$R$356                                           )&gt;(HO$44-HP$44),(HO$44-HO52-150-Sheep!$R$356                                            )&lt;=0),"Alt1-"   &amp;HO51,""),"")
&amp;IFERROR(IF(AND((HO$44-HO52-150-Sheep!$R$357                                           )&gt;(HO$44-HP$44),(HO$44-HO52-150-Sheep!$R$357                                            )&lt;=0),"Alt2-"   &amp;HO51,""),"")</f>
        <v/>
      </c>
      <c r="HP53" s="267" t="str">
        <f xml:space="preserve">                    IF(AND((HP$44                                  -Sheep!$N$254                               )&gt;(HP$44-HQ$44),(HP$44                                  -Sheep!$N$254                                )&lt;=0),"Born","")
&amp;                   IF(AND((HP$44-Sheep!$R$355-Sheep!$N$254                                )&gt;(HP$44-HQ$44),(HP$44-Sheep!$R$355-Sheep!$N$254                                )&lt;=0),"WeanStd","")
&amp;                   IF(AND((HP$44-Sheep!$R$356-Sheep!$N$254                                )&gt;(HP$44-HQ$44),(HP$44-Sheep!$R$356-Sheep!$N$254                                )&lt;=0),"WeanAlt1","")
&amp;                   IF(AND((HP$44-Sheep!$R$357-Sheep!$N$254                                )&gt;(HP$44-HQ$44),(HP$44-Sheep!$R$357-Sheep!$N$254                                )&lt;=0),"WeanAlt2","")
&amp;IFERROR(IF(AND((HP$44-HP52                                                                                     )&gt;(HP$44-HQ$44),(HP$44-HP52                                                                                     )&lt;=0),"Join-"    &amp;HP51,""),"")
&amp;IFERROR(IF(AND((HP$44-HP52-INDEX(Sheep!$V$362:$V$369,HP51,1))&gt;(HP$44-HQ$44),(HP$44-HP52-INDEX(Sheep!$V$362:$V$369,HP51,1))&lt;=0),"Scan-"  &amp;HP51,""),"")
&amp;IFERROR(IF(AND((HP$44-HP52-150                                                                            )&gt;(HP$44-HQ$44),(HP$44-HP52-150                                                                             )&lt;=0),"Birth-" &amp;HP51,""),"")
&amp;IFERROR(IF(AND((HP$44-HP52-150-Sheep!$R$355                                           )&gt;(HP$44-HQ$44),(HP$44-HP52-150-Sheep!$R$355                                            )&lt;=0),"Wean-"&amp;HP51,""),"")
&amp;IFERROR(IF(AND((HP$44-HP52-150-Sheep!$R$356                                           )&gt;(HP$44-HQ$44),(HP$44-HP52-150-Sheep!$R$356                                            )&lt;=0),"Alt1-"   &amp;HP51,""),"")
&amp;IFERROR(IF(AND((HP$44-HP52-150-Sheep!$R$357                                           )&gt;(HP$44-HQ$44),(HP$44-HP52-150-Sheep!$R$357                                            )&lt;=0),"Alt2-"   &amp;HP51,""),"")</f>
        <v>Join-4</v>
      </c>
      <c r="HQ53" s="267" t="str">
        <f xml:space="preserve">                    IF(AND((HQ$44                                  -Sheep!$N$254                               )&gt;(HQ$44-HR$44),(HQ$44                                  -Sheep!$N$254                                )&lt;=0),"Born","")
&amp;                   IF(AND((HQ$44-Sheep!$R$355-Sheep!$N$254                                )&gt;(HQ$44-HR$44),(HQ$44-Sheep!$R$355-Sheep!$N$254                                )&lt;=0),"WeanStd","")
&amp;                   IF(AND((HQ$44-Sheep!$R$356-Sheep!$N$254                                )&gt;(HQ$44-HR$44),(HQ$44-Sheep!$R$356-Sheep!$N$254                                )&lt;=0),"WeanAlt1","")
&amp;                   IF(AND((HQ$44-Sheep!$R$357-Sheep!$N$254                                )&gt;(HQ$44-HR$44),(HQ$44-Sheep!$R$357-Sheep!$N$254                                )&lt;=0),"WeanAlt2","")
&amp;IFERROR(IF(AND((HQ$44-HQ52                                                                                     )&gt;(HQ$44-HR$44),(HQ$44-HQ52                                                                                     )&lt;=0),"Join-"    &amp;HQ51,""),"")
&amp;IFERROR(IF(AND((HQ$44-HQ52-INDEX(Sheep!$V$362:$V$369,HQ51,1))&gt;(HQ$44-HR$44),(HQ$44-HQ52-INDEX(Sheep!$V$362:$V$369,HQ51,1))&lt;=0),"Scan-"  &amp;HQ51,""),"")
&amp;IFERROR(IF(AND((HQ$44-HQ52-150                                                                            )&gt;(HQ$44-HR$44),(HQ$44-HQ52-150                                                                             )&lt;=0),"Birth-" &amp;HQ51,""),"")
&amp;IFERROR(IF(AND((HQ$44-HQ52-150-Sheep!$R$355                                           )&gt;(HQ$44-HR$44),(HQ$44-HQ52-150-Sheep!$R$355                                            )&lt;=0),"Wean-"&amp;HQ51,""),"")
&amp;IFERROR(IF(AND((HQ$44-HQ52-150-Sheep!$R$356                                           )&gt;(HQ$44-HR$44),(HQ$44-HQ52-150-Sheep!$R$356                                            )&lt;=0),"Alt1-"   &amp;HQ51,""),"")
&amp;IFERROR(IF(AND((HQ$44-HQ52-150-Sheep!$R$357                                           )&gt;(HQ$44-HR$44),(HQ$44-HQ52-150-Sheep!$R$357                                            )&lt;=0),"Alt2-"   &amp;HQ51,""),"")</f>
        <v/>
      </c>
      <c r="HR53" s="267" t="str">
        <f xml:space="preserve">                    IF(AND((HR$44                                  -Sheep!$N$254                               )&gt;(HR$44-HS$44),(HR$44                                  -Sheep!$N$254                                )&lt;=0),"Born","")
&amp;                   IF(AND((HR$44-Sheep!$R$355-Sheep!$N$254                                )&gt;(HR$44-HS$44),(HR$44-Sheep!$R$355-Sheep!$N$254                                )&lt;=0),"WeanStd","")
&amp;                   IF(AND((HR$44-Sheep!$R$356-Sheep!$N$254                                )&gt;(HR$44-HS$44),(HR$44-Sheep!$R$356-Sheep!$N$254                                )&lt;=0),"WeanAlt1","")
&amp;                   IF(AND((HR$44-Sheep!$R$357-Sheep!$N$254                                )&gt;(HR$44-HS$44),(HR$44-Sheep!$R$357-Sheep!$N$254                                )&lt;=0),"WeanAlt2","")
&amp;IFERROR(IF(AND((HR$44-HR52                                                                                     )&gt;(HR$44-HS$44),(HR$44-HR52                                                                                     )&lt;=0),"Join-"    &amp;HR51,""),"")
&amp;IFERROR(IF(AND((HR$44-HR52-INDEX(Sheep!$V$362:$V$369,HR51,1))&gt;(HR$44-HS$44),(HR$44-HR52-INDEX(Sheep!$V$362:$V$369,HR51,1))&lt;=0),"Scan-"  &amp;HR51,""),"")
&amp;IFERROR(IF(AND((HR$44-HR52-150                                                                            )&gt;(HR$44-HS$44),(HR$44-HR52-150                                                                             )&lt;=0),"Birth-" &amp;HR51,""),"")
&amp;IFERROR(IF(AND((HR$44-HR52-150-Sheep!$R$355                                           )&gt;(HR$44-HS$44),(HR$44-HR52-150-Sheep!$R$355                                            )&lt;=0),"Wean-"&amp;HR51,""),"")
&amp;IFERROR(IF(AND((HR$44-HR52-150-Sheep!$R$356                                           )&gt;(HR$44-HS$44),(HR$44-HR52-150-Sheep!$R$356                                            )&lt;=0),"Alt1-"   &amp;HR51,""),"")
&amp;IFERROR(IF(AND((HR$44-HR52-150-Sheep!$R$357                                           )&gt;(HR$44-HS$44),(HR$44-HR52-150-Sheep!$R$357                                            )&lt;=0),"Alt2-"   &amp;HR51,""),"")</f>
        <v/>
      </c>
      <c r="HS53" s="267" t="str">
        <f xml:space="preserve">                    IF(AND((HS$44                                  -Sheep!$N$254                               )&gt;(HS$44-HT$44),(HS$44                                  -Sheep!$N$254                                )&lt;=0),"Born","")
&amp;                   IF(AND((HS$44-Sheep!$R$355-Sheep!$N$254                                )&gt;(HS$44-HT$44),(HS$44-Sheep!$R$355-Sheep!$N$254                                )&lt;=0),"WeanStd","")
&amp;                   IF(AND((HS$44-Sheep!$R$356-Sheep!$N$254                                )&gt;(HS$44-HT$44),(HS$44-Sheep!$R$356-Sheep!$N$254                                )&lt;=0),"WeanAlt1","")
&amp;                   IF(AND((HS$44-Sheep!$R$357-Sheep!$N$254                                )&gt;(HS$44-HT$44),(HS$44-Sheep!$R$357-Sheep!$N$254                                )&lt;=0),"WeanAlt2","")
&amp;IFERROR(IF(AND((HS$44-HS52                                                                                     )&gt;(HS$44-HT$44),(HS$44-HS52                                                                                     )&lt;=0),"Join-"    &amp;HS51,""),"")
&amp;IFERROR(IF(AND((HS$44-HS52-INDEX(Sheep!$V$362:$V$369,HS51,1))&gt;(HS$44-HT$44),(HS$44-HS52-INDEX(Sheep!$V$362:$V$369,HS51,1))&lt;=0),"Scan-"  &amp;HS51,""),"")
&amp;IFERROR(IF(AND((HS$44-HS52-150                                                                            )&gt;(HS$44-HT$44),(HS$44-HS52-150                                                                             )&lt;=0),"Birth-" &amp;HS51,""),"")
&amp;IFERROR(IF(AND((HS$44-HS52-150-Sheep!$R$355                                           )&gt;(HS$44-HT$44),(HS$44-HS52-150-Sheep!$R$355                                            )&lt;=0),"Wean-"&amp;HS51,""),"")
&amp;IFERROR(IF(AND((HS$44-HS52-150-Sheep!$R$356                                           )&gt;(HS$44-HT$44),(HS$44-HS52-150-Sheep!$R$356                                            )&lt;=0),"Alt1-"   &amp;HS51,""),"")
&amp;IFERROR(IF(AND((HS$44-HS52-150-Sheep!$R$357                                           )&gt;(HS$44-HT$44),(HS$44-HS52-150-Sheep!$R$357                                            )&lt;=0),"Alt2-"   &amp;HS51,""),"")</f>
        <v/>
      </c>
      <c r="HT53" s="267" t="str">
        <f xml:space="preserve">                    IF(AND((HT$44                                  -Sheep!$N$254                               )&gt;(HT$44-HU$44),(HT$44                                  -Sheep!$N$254                                )&lt;=0),"Born","")
&amp;                   IF(AND((HT$44-Sheep!$R$355-Sheep!$N$254                                )&gt;(HT$44-HU$44),(HT$44-Sheep!$R$355-Sheep!$N$254                                )&lt;=0),"WeanStd","")
&amp;                   IF(AND((HT$44-Sheep!$R$356-Sheep!$N$254                                )&gt;(HT$44-HU$44),(HT$44-Sheep!$R$356-Sheep!$N$254                                )&lt;=0),"WeanAlt1","")
&amp;                   IF(AND((HT$44-Sheep!$R$357-Sheep!$N$254                                )&gt;(HT$44-HU$44),(HT$44-Sheep!$R$357-Sheep!$N$254                                )&lt;=0),"WeanAlt2","")
&amp;IFERROR(IF(AND((HT$44-HT52                                                                                     )&gt;(HT$44-HU$44),(HT$44-HT52                                                                                     )&lt;=0),"Join-"    &amp;HT51,""),"")
&amp;IFERROR(IF(AND((HT$44-HT52-INDEX(Sheep!$V$362:$V$369,HT51,1))&gt;(HT$44-HU$44),(HT$44-HT52-INDEX(Sheep!$V$362:$V$369,HT51,1))&lt;=0),"Scan-"  &amp;HT51,""),"")
&amp;IFERROR(IF(AND((HT$44-HT52-150                                                                            )&gt;(HT$44-HU$44),(HT$44-HT52-150                                                                             )&lt;=0),"Birth-" &amp;HT51,""),"")
&amp;IFERROR(IF(AND((HT$44-HT52-150-Sheep!$R$355                                           )&gt;(HT$44-HU$44),(HT$44-HT52-150-Sheep!$R$355                                            )&lt;=0),"Wean-"&amp;HT51,""),"")
&amp;IFERROR(IF(AND((HT$44-HT52-150-Sheep!$R$356                                           )&gt;(HT$44-HU$44),(HT$44-HT52-150-Sheep!$R$356                                            )&lt;=0),"Alt1-"   &amp;HT51,""),"")
&amp;IFERROR(IF(AND((HT$44-HT52-150-Sheep!$R$357                                           )&gt;(HT$44-HU$44),(HT$44-HT52-150-Sheep!$R$357                                            )&lt;=0),"Alt2-"   &amp;HT51,""),"")</f>
        <v/>
      </c>
      <c r="HU53" s="267" t="str">
        <f xml:space="preserve">                    IF(AND((HU$44                                  -Sheep!$N$254                               )&gt;(HU$44-HV$44),(HU$44                                  -Sheep!$N$254                                )&lt;=0),"Born","")
&amp;                   IF(AND((HU$44-Sheep!$R$355-Sheep!$N$254                                )&gt;(HU$44-HV$44),(HU$44-Sheep!$R$355-Sheep!$N$254                                )&lt;=0),"WeanStd","")
&amp;                   IF(AND((HU$44-Sheep!$R$356-Sheep!$N$254                                )&gt;(HU$44-HV$44),(HU$44-Sheep!$R$356-Sheep!$N$254                                )&lt;=0),"WeanAlt1","")
&amp;                   IF(AND((HU$44-Sheep!$R$357-Sheep!$N$254                                )&gt;(HU$44-HV$44),(HU$44-Sheep!$R$357-Sheep!$N$254                                )&lt;=0),"WeanAlt2","")
&amp;IFERROR(IF(AND((HU$44-HU52                                                                                     )&gt;(HU$44-HV$44),(HU$44-HU52                                                                                     )&lt;=0),"Join-"    &amp;HU51,""),"")
&amp;IFERROR(IF(AND((HU$44-HU52-INDEX(Sheep!$V$362:$V$369,HU51,1))&gt;(HU$44-HV$44),(HU$44-HU52-INDEX(Sheep!$V$362:$V$369,HU51,1))&lt;=0),"Scan-"  &amp;HU51,""),"")
&amp;IFERROR(IF(AND((HU$44-HU52-150                                                                            )&gt;(HU$44-HV$44),(HU$44-HU52-150                                                                             )&lt;=0),"Birth-" &amp;HU51,""),"")
&amp;IFERROR(IF(AND((HU$44-HU52-150-Sheep!$R$355                                           )&gt;(HU$44-HV$44),(HU$44-HU52-150-Sheep!$R$355                                            )&lt;=0),"Wean-"&amp;HU51,""),"")
&amp;IFERROR(IF(AND((HU$44-HU52-150-Sheep!$R$356                                           )&gt;(HU$44-HV$44),(HU$44-HU52-150-Sheep!$R$356                                            )&lt;=0),"Alt1-"   &amp;HU51,""),"")
&amp;IFERROR(IF(AND((HU$44-HU52-150-Sheep!$R$357                                           )&gt;(HU$44-HV$44),(HU$44-HU52-150-Sheep!$R$357                                            )&lt;=0),"Alt2-"   &amp;HU51,""),"")</f>
        <v/>
      </c>
      <c r="HV53" s="267" t="str">
        <f xml:space="preserve">                    IF(AND((HV$44                                  -Sheep!$N$254                               )&gt;(HV$44-HW$44),(HV$44                                  -Sheep!$N$254                                )&lt;=0),"Born","")
&amp;                   IF(AND((HV$44-Sheep!$R$355-Sheep!$N$254                                )&gt;(HV$44-HW$44),(HV$44-Sheep!$R$355-Sheep!$N$254                                )&lt;=0),"WeanStd","")
&amp;                   IF(AND((HV$44-Sheep!$R$356-Sheep!$N$254                                )&gt;(HV$44-HW$44),(HV$44-Sheep!$R$356-Sheep!$N$254                                )&lt;=0),"WeanAlt1","")
&amp;                   IF(AND((HV$44-Sheep!$R$357-Sheep!$N$254                                )&gt;(HV$44-HW$44),(HV$44-Sheep!$R$357-Sheep!$N$254                                )&lt;=0),"WeanAlt2","")
&amp;IFERROR(IF(AND((HV$44-HV52                                                                                     )&gt;(HV$44-HW$44),(HV$44-HV52                                                                                     )&lt;=0),"Join-"    &amp;HV51,""),"")
&amp;IFERROR(IF(AND((HV$44-HV52-INDEX(Sheep!$V$362:$V$369,HV51,1))&gt;(HV$44-HW$44),(HV$44-HV52-INDEX(Sheep!$V$362:$V$369,HV51,1))&lt;=0),"Scan-"  &amp;HV51,""),"")
&amp;IFERROR(IF(AND((HV$44-HV52-150                                                                            )&gt;(HV$44-HW$44),(HV$44-HV52-150                                                                             )&lt;=0),"Birth-" &amp;HV51,""),"")
&amp;IFERROR(IF(AND((HV$44-HV52-150-Sheep!$R$355                                           )&gt;(HV$44-HW$44),(HV$44-HV52-150-Sheep!$R$355                                            )&lt;=0),"Wean-"&amp;HV51,""),"")
&amp;IFERROR(IF(AND((HV$44-HV52-150-Sheep!$R$356                                           )&gt;(HV$44-HW$44),(HV$44-HV52-150-Sheep!$R$356                                            )&lt;=0),"Alt1-"   &amp;HV51,""),"")
&amp;IFERROR(IF(AND((HV$44-HV52-150-Sheep!$R$357                                           )&gt;(HV$44-HW$44),(HV$44-HV52-150-Sheep!$R$357                                            )&lt;=0),"Alt2-"   &amp;HV51,""),"")</f>
        <v/>
      </c>
      <c r="HW53" s="267" t="str">
        <f xml:space="preserve">                    IF(AND((HW$44                                  -Sheep!$N$254                               )&gt;(HW$44-HX$44),(HW$44                                  -Sheep!$N$254                                )&lt;=0),"Born","")
&amp;                   IF(AND((HW$44-Sheep!$R$355-Sheep!$N$254                                )&gt;(HW$44-HX$44),(HW$44-Sheep!$R$355-Sheep!$N$254                                )&lt;=0),"WeanStd","")
&amp;                   IF(AND((HW$44-Sheep!$R$356-Sheep!$N$254                                )&gt;(HW$44-HX$44),(HW$44-Sheep!$R$356-Sheep!$N$254                                )&lt;=0),"WeanAlt1","")
&amp;                   IF(AND((HW$44-Sheep!$R$357-Sheep!$N$254                                )&gt;(HW$44-HX$44),(HW$44-Sheep!$R$357-Sheep!$N$254                                )&lt;=0),"WeanAlt2","")
&amp;IFERROR(IF(AND((HW$44-HW52                                                                                     )&gt;(HW$44-HX$44),(HW$44-HW52                                                                                     )&lt;=0),"Join-"    &amp;HW51,""),"")
&amp;IFERROR(IF(AND((HW$44-HW52-INDEX(Sheep!$V$362:$V$369,HW51,1))&gt;(HW$44-HX$44),(HW$44-HW52-INDEX(Sheep!$V$362:$V$369,HW51,1))&lt;=0),"Scan-"  &amp;HW51,""),"")
&amp;IFERROR(IF(AND((HW$44-HW52-150                                                                            )&gt;(HW$44-HX$44),(HW$44-HW52-150                                                                             )&lt;=0),"Birth-" &amp;HW51,""),"")
&amp;IFERROR(IF(AND((HW$44-HW52-150-Sheep!$R$355                                           )&gt;(HW$44-HX$44),(HW$44-HW52-150-Sheep!$R$355                                            )&lt;=0),"Wean-"&amp;HW51,""),"")
&amp;IFERROR(IF(AND((HW$44-HW52-150-Sheep!$R$356                                           )&gt;(HW$44-HX$44),(HW$44-HW52-150-Sheep!$R$356                                            )&lt;=0),"Alt1-"   &amp;HW51,""),"")
&amp;IFERROR(IF(AND((HW$44-HW52-150-Sheep!$R$357                                           )&gt;(HW$44-HX$44),(HW$44-HW52-150-Sheep!$R$357                                            )&lt;=0),"Alt2-"   &amp;HW51,""),"")</f>
        <v/>
      </c>
      <c r="HX53" s="267" t="str">
        <f xml:space="preserve">                    IF(AND((HX$44                                  -Sheep!$N$254                               )&gt;(HX$44-HY$44),(HX$44                                  -Sheep!$N$254                                )&lt;=0),"Born","")
&amp;                   IF(AND((HX$44-Sheep!$R$355-Sheep!$N$254                                )&gt;(HX$44-HY$44),(HX$44-Sheep!$R$355-Sheep!$N$254                                )&lt;=0),"WeanStd","")
&amp;                   IF(AND((HX$44-Sheep!$R$356-Sheep!$N$254                                )&gt;(HX$44-HY$44),(HX$44-Sheep!$R$356-Sheep!$N$254                                )&lt;=0),"WeanAlt1","")
&amp;                   IF(AND((HX$44-Sheep!$R$357-Sheep!$N$254                                )&gt;(HX$44-HY$44),(HX$44-Sheep!$R$357-Sheep!$N$254                                )&lt;=0),"WeanAlt2","")
&amp;IFERROR(IF(AND((HX$44-HX52                                                                                     )&gt;(HX$44-HY$44),(HX$44-HX52                                                                                     )&lt;=0),"Join-"    &amp;HX51,""),"")
&amp;IFERROR(IF(AND((HX$44-HX52-INDEX(Sheep!$V$362:$V$369,HX51,1))&gt;(HX$44-HY$44),(HX$44-HX52-INDEX(Sheep!$V$362:$V$369,HX51,1))&lt;=0),"Scan-"  &amp;HX51,""),"")
&amp;IFERROR(IF(AND((HX$44-HX52-150                                                                            )&gt;(HX$44-HY$44),(HX$44-HX52-150                                                                             )&lt;=0),"Birth-" &amp;HX51,""),"")
&amp;IFERROR(IF(AND((HX$44-HX52-150-Sheep!$R$355                                           )&gt;(HX$44-HY$44),(HX$44-HX52-150-Sheep!$R$355                                            )&lt;=0),"Wean-"&amp;HX51,""),"")
&amp;IFERROR(IF(AND((HX$44-HX52-150-Sheep!$R$356                                           )&gt;(HX$44-HY$44),(HX$44-HX52-150-Sheep!$R$356                                            )&lt;=0),"Alt1-"   &amp;HX51,""),"")
&amp;IFERROR(IF(AND((HX$44-HX52-150-Sheep!$R$357                                           )&gt;(HX$44-HY$44),(HX$44-HX52-150-Sheep!$R$357                                            )&lt;=0),"Alt2-"   &amp;HX51,""),"")</f>
        <v/>
      </c>
      <c r="HY53" s="267" t="str">
        <f xml:space="preserve">                    IF(AND((HY$44                                  -Sheep!$N$254                               )&gt;(HY$44-HZ$44),(HY$44                                  -Sheep!$N$254                                )&lt;=0),"Born","")
&amp;                   IF(AND((HY$44-Sheep!$R$355-Sheep!$N$254                                )&gt;(HY$44-HZ$44),(HY$44-Sheep!$R$355-Sheep!$N$254                                )&lt;=0),"WeanStd","")
&amp;                   IF(AND((HY$44-Sheep!$R$356-Sheep!$N$254                                )&gt;(HY$44-HZ$44),(HY$44-Sheep!$R$356-Sheep!$N$254                                )&lt;=0),"WeanAlt1","")
&amp;                   IF(AND((HY$44-Sheep!$R$357-Sheep!$N$254                                )&gt;(HY$44-HZ$44),(HY$44-Sheep!$R$357-Sheep!$N$254                                )&lt;=0),"WeanAlt2","")
&amp;IFERROR(IF(AND((HY$44-HY52                                                                                     )&gt;(HY$44-HZ$44),(HY$44-HY52                                                                                     )&lt;=0),"Join-"    &amp;HY51,""),"")
&amp;IFERROR(IF(AND((HY$44-HY52-INDEX(Sheep!$V$362:$V$369,HY51,1))&gt;(HY$44-HZ$44),(HY$44-HY52-INDEX(Sheep!$V$362:$V$369,HY51,1))&lt;=0),"Scan-"  &amp;HY51,""),"")
&amp;IFERROR(IF(AND((HY$44-HY52-150                                                                            )&gt;(HY$44-HZ$44),(HY$44-HY52-150                                                                             )&lt;=0),"Birth-" &amp;HY51,""),"")
&amp;IFERROR(IF(AND((HY$44-HY52-150-Sheep!$R$355                                           )&gt;(HY$44-HZ$44),(HY$44-HY52-150-Sheep!$R$355                                            )&lt;=0),"Wean-"&amp;HY51,""),"")
&amp;IFERROR(IF(AND((HY$44-HY52-150-Sheep!$R$356                                           )&gt;(HY$44-HZ$44),(HY$44-HY52-150-Sheep!$R$356                                            )&lt;=0),"Alt1-"   &amp;HY51,""),"")
&amp;IFERROR(IF(AND((HY$44-HY52-150-Sheep!$R$357                                           )&gt;(HY$44-HZ$44),(HY$44-HY52-150-Sheep!$R$357                                            )&lt;=0),"Alt2-"   &amp;HY51,""),"")</f>
        <v/>
      </c>
      <c r="HZ53" s="267" t="str">
        <f xml:space="preserve">                    IF(AND((HZ$44                                  -Sheep!$N$254                               )&gt;(HZ$44-IA$44),(HZ$44                                  -Sheep!$N$254                                )&lt;=0),"Born","")
&amp;                   IF(AND((HZ$44-Sheep!$R$355-Sheep!$N$254                                )&gt;(HZ$44-IA$44),(HZ$44-Sheep!$R$355-Sheep!$N$254                                )&lt;=0),"WeanStd","")
&amp;                   IF(AND((HZ$44-Sheep!$R$356-Sheep!$N$254                                )&gt;(HZ$44-IA$44),(HZ$44-Sheep!$R$356-Sheep!$N$254                                )&lt;=0),"WeanAlt1","")
&amp;                   IF(AND((HZ$44-Sheep!$R$357-Sheep!$N$254                                )&gt;(HZ$44-IA$44),(HZ$44-Sheep!$R$357-Sheep!$N$254                                )&lt;=0),"WeanAlt2","")
&amp;IFERROR(IF(AND((HZ$44-HZ52                                                                                     )&gt;(HZ$44-IA$44),(HZ$44-HZ52                                                                                     )&lt;=0),"Join-"    &amp;HZ51,""),"")
&amp;IFERROR(IF(AND((HZ$44-HZ52-INDEX(Sheep!$V$362:$V$369,HZ51,1))&gt;(HZ$44-IA$44),(HZ$44-HZ52-INDEX(Sheep!$V$362:$V$369,HZ51,1))&lt;=0),"Scan-"  &amp;HZ51,""),"")
&amp;IFERROR(IF(AND((HZ$44-HZ52-150                                                                            )&gt;(HZ$44-IA$44),(HZ$44-HZ52-150                                                                             )&lt;=0),"Birth-" &amp;HZ51,""),"")
&amp;IFERROR(IF(AND((HZ$44-HZ52-150-Sheep!$R$355                                           )&gt;(HZ$44-IA$44),(HZ$44-HZ52-150-Sheep!$R$355                                            )&lt;=0),"Wean-"&amp;HZ51,""),"")
&amp;IFERROR(IF(AND((HZ$44-HZ52-150-Sheep!$R$356                                           )&gt;(HZ$44-IA$44),(HZ$44-HZ52-150-Sheep!$R$356                                            )&lt;=0),"Alt1-"   &amp;HZ51,""),"")
&amp;IFERROR(IF(AND((HZ$44-HZ52-150-Sheep!$R$357                                           )&gt;(HZ$44-IA$44),(HZ$44-HZ52-150-Sheep!$R$357                                            )&lt;=0),"Alt2-"   &amp;HZ51,""),"")</f>
        <v>Scan-4</v>
      </c>
      <c r="IA53" s="267" t="str">
        <f xml:space="preserve">                    IF(AND((IA$44                                  -Sheep!$N$254                               )&gt;(IA$44-IB$44),(IA$44                                  -Sheep!$N$254                                )&lt;=0),"Born","")
&amp;                   IF(AND((IA$44-Sheep!$R$355-Sheep!$N$254                                )&gt;(IA$44-IB$44),(IA$44-Sheep!$R$355-Sheep!$N$254                                )&lt;=0),"WeanStd","")
&amp;                   IF(AND((IA$44-Sheep!$R$356-Sheep!$N$254                                )&gt;(IA$44-IB$44),(IA$44-Sheep!$R$356-Sheep!$N$254                                )&lt;=0),"WeanAlt1","")
&amp;                   IF(AND((IA$44-Sheep!$R$357-Sheep!$N$254                                )&gt;(IA$44-IB$44),(IA$44-Sheep!$R$357-Sheep!$N$254                                )&lt;=0),"WeanAlt2","")
&amp;IFERROR(IF(AND((IA$44-IA52                                                                                     )&gt;(IA$44-IB$44),(IA$44-IA52                                                                                     )&lt;=0),"Join-"    &amp;IA51,""),"")
&amp;IFERROR(IF(AND((IA$44-IA52-INDEX(Sheep!$V$362:$V$369,IA51,1))&gt;(IA$44-IB$44),(IA$44-IA52-INDEX(Sheep!$V$362:$V$369,IA51,1))&lt;=0),"Scan-"  &amp;IA51,""),"")
&amp;IFERROR(IF(AND((IA$44-IA52-150                                                                            )&gt;(IA$44-IB$44),(IA$44-IA52-150                                                                             )&lt;=0),"Birth-" &amp;IA51,""),"")
&amp;IFERROR(IF(AND((IA$44-IA52-150-Sheep!$R$355                                           )&gt;(IA$44-IB$44),(IA$44-IA52-150-Sheep!$R$355                                            )&lt;=0),"Wean-"&amp;IA51,""),"")
&amp;IFERROR(IF(AND((IA$44-IA52-150-Sheep!$R$356                                           )&gt;(IA$44-IB$44),(IA$44-IA52-150-Sheep!$R$356                                            )&lt;=0),"Alt1-"   &amp;IA51,""),"")
&amp;IFERROR(IF(AND((IA$44-IA52-150-Sheep!$R$357                                           )&gt;(IA$44-IB$44),(IA$44-IA52-150-Sheep!$R$357                                            )&lt;=0),"Alt2-"   &amp;IA51,""),"")</f>
        <v/>
      </c>
      <c r="IB53" s="267" t="str">
        <f xml:space="preserve">                    IF(AND((IB$44                                  -Sheep!$N$254                               )&gt;(IB$44-IC$44),(IB$44                                  -Sheep!$N$254                                )&lt;=0),"Born","")
&amp;                   IF(AND((IB$44-Sheep!$R$355-Sheep!$N$254                                )&gt;(IB$44-IC$44),(IB$44-Sheep!$R$355-Sheep!$N$254                                )&lt;=0),"WeanStd","")
&amp;                   IF(AND((IB$44-Sheep!$R$356-Sheep!$N$254                                )&gt;(IB$44-IC$44),(IB$44-Sheep!$R$356-Sheep!$N$254                                )&lt;=0),"WeanAlt1","")
&amp;                   IF(AND((IB$44-Sheep!$R$357-Sheep!$N$254                                )&gt;(IB$44-IC$44),(IB$44-Sheep!$R$357-Sheep!$N$254                                )&lt;=0),"WeanAlt2","")
&amp;IFERROR(IF(AND((IB$44-IB52                                                                                     )&gt;(IB$44-IC$44),(IB$44-IB52                                                                                     )&lt;=0),"Join-"    &amp;IB51,""),"")
&amp;IFERROR(IF(AND((IB$44-IB52-INDEX(Sheep!$V$362:$V$369,IB51,1))&gt;(IB$44-IC$44),(IB$44-IB52-INDEX(Sheep!$V$362:$V$369,IB51,1))&lt;=0),"Scan-"  &amp;IB51,""),"")
&amp;IFERROR(IF(AND((IB$44-IB52-150                                                                            )&gt;(IB$44-IC$44),(IB$44-IB52-150                                                                             )&lt;=0),"Birth-" &amp;IB51,""),"")
&amp;IFERROR(IF(AND((IB$44-IB52-150-Sheep!$R$355                                           )&gt;(IB$44-IC$44),(IB$44-IB52-150-Sheep!$R$355                                            )&lt;=0),"Wean-"&amp;IB51,""),"")
&amp;IFERROR(IF(AND((IB$44-IB52-150-Sheep!$R$356                                           )&gt;(IB$44-IC$44),(IB$44-IB52-150-Sheep!$R$356                                            )&lt;=0),"Alt1-"   &amp;IB51,""),"")
&amp;IFERROR(IF(AND((IB$44-IB52-150-Sheep!$R$357                                           )&gt;(IB$44-IC$44),(IB$44-IB52-150-Sheep!$R$357                                            )&lt;=0),"Alt2-"   &amp;IB51,""),"")</f>
        <v/>
      </c>
      <c r="IC53" s="267" t="str">
        <f xml:space="preserve">                    IF(AND((IC$44                                  -Sheep!$N$254                               )&gt;(IC$44-ID$44),(IC$44                                  -Sheep!$N$254                                )&lt;=0),"Born","")
&amp;                   IF(AND((IC$44-Sheep!$R$355-Sheep!$N$254                                )&gt;(IC$44-ID$44),(IC$44-Sheep!$R$355-Sheep!$N$254                                )&lt;=0),"WeanStd","")
&amp;                   IF(AND((IC$44-Sheep!$R$356-Sheep!$N$254                                )&gt;(IC$44-ID$44),(IC$44-Sheep!$R$356-Sheep!$N$254                                )&lt;=0),"WeanAlt1","")
&amp;                   IF(AND((IC$44-Sheep!$R$357-Sheep!$N$254                                )&gt;(IC$44-ID$44),(IC$44-Sheep!$R$357-Sheep!$N$254                                )&lt;=0),"WeanAlt2","")
&amp;IFERROR(IF(AND((IC$44-IC52                                                                                     )&gt;(IC$44-ID$44),(IC$44-IC52                                                                                     )&lt;=0),"Join-"    &amp;IC51,""),"")
&amp;IFERROR(IF(AND((IC$44-IC52-INDEX(Sheep!$V$362:$V$369,IC51,1))&gt;(IC$44-ID$44),(IC$44-IC52-INDEX(Sheep!$V$362:$V$369,IC51,1))&lt;=0),"Scan-"  &amp;IC51,""),"")
&amp;IFERROR(IF(AND((IC$44-IC52-150                                                                            )&gt;(IC$44-ID$44),(IC$44-IC52-150                                                                             )&lt;=0),"Birth-" &amp;IC51,""),"")
&amp;IFERROR(IF(AND((IC$44-IC52-150-Sheep!$R$355                                           )&gt;(IC$44-ID$44),(IC$44-IC52-150-Sheep!$R$355                                            )&lt;=0),"Wean-"&amp;IC51,""),"")
&amp;IFERROR(IF(AND((IC$44-IC52-150-Sheep!$R$356                                           )&gt;(IC$44-ID$44),(IC$44-IC52-150-Sheep!$R$356                                            )&lt;=0),"Alt1-"   &amp;IC51,""),"")
&amp;IFERROR(IF(AND((IC$44-IC52-150-Sheep!$R$357                                           )&gt;(IC$44-ID$44),(IC$44-IC52-150-Sheep!$R$357                                            )&lt;=0),"Alt2-"   &amp;IC51,""),"")</f>
        <v/>
      </c>
      <c r="ID53" s="267" t="str">
        <f xml:space="preserve">                    IF(AND((ID$44                                  -Sheep!$N$254                               )&gt;(ID$44-IE$44),(ID$44                                  -Sheep!$N$254                                )&lt;=0),"Born","")
&amp;                   IF(AND((ID$44-Sheep!$R$355-Sheep!$N$254                                )&gt;(ID$44-IE$44),(ID$44-Sheep!$R$355-Sheep!$N$254                                )&lt;=0),"WeanStd","")
&amp;                   IF(AND((ID$44-Sheep!$R$356-Sheep!$N$254                                )&gt;(ID$44-IE$44),(ID$44-Sheep!$R$356-Sheep!$N$254                                )&lt;=0),"WeanAlt1","")
&amp;                   IF(AND((ID$44-Sheep!$R$357-Sheep!$N$254                                )&gt;(ID$44-IE$44),(ID$44-Sheep!$R$357-Sheep!$N$254                                )&lt;=0),"WeanAlt2","")
&amp;IFERROR(IF(AND((ID$44-ID52                                                                                     )&gt;(ID$44-IE$44),(ID$44-ID52                                                                                     )&lt;=0),"Join-"    &amp;ID51,""),"")
&amp;IFERROR(IF(AND((ID$44-ID52-INDEX(Sheep!$V$362:$V$369,ID51,1))&gt;(ID$44-IE$44),(ID$44-ID52-INDEX(Sheep!$V$362:$V$369,ID51,1))&lt;=0),"Scan-"  &amp;ID51,""),"")
&amp;IFERROR(IF(AND((ID$44-ID52-150                                                                            )&gt;(ID$44-IE$44),(ID$44-ID52-150                                                                             )&lt;=0),"Birth-" &amp;ID51,""),"")
&amp;IFERROR(IF(AND((ID$44-ID52-150-Sheep!$R$355                                           )&gt;(ID$44-IE$44),(ID$44-ID52-150-Sheep!$R$355                                            )&lt;=0),"Wean-"&amp;ID51,""),"")
&amp;IFERROR(IF(AND((ID$44-ID52-150-Sheep!$R$356                                           )&gt;(ID$44-IE$44),(ID$44-ID52-150-Sheep!$R$356                                            )&lt;=0),"Alt1-"   &amp;ID51,""),"")
&amp;IFERROR(IF(AND((ID$44-ID52-150-Sheep!$R$357                                           )&gt;(ID$44-IE$44),(ID$44-ID52-150-Sheep!$R$357                                            )&lt;=0),"Alt2-"   &amp;ID51,""),"")</f>
        <v/>
      </c>
      <c r="IE53" s="267" t="str">
        <f xml:space="preserve">                    IF(AND((IE$44                                  -Sheep!$N$254                               )&gt;(IE$44-IF$44),(IE$44                                  -Sheep!$N$254                                )&lt;=0),"Born","")
&amp;                   IF(AND((IE$44-Sheep!$R$355-Sheep!$N$254                                )&gt;(IE$44-IF$44),(IE$44-Sheep!$R$355-Sheep!$N$254                                )&lt;=0),"WeanStd","")
&amp;                   IF(AND((IE$44-Sheep!$R$356-Sheep!$N$254                                )&gt;(IE$44-IF$44),(IE$44-Sheep!$R$356-Sheep!$N$254                                )&lt;=0),"WeanAlt1","")
&amp;                   IF(AND((IE$44-Sheep!$R$357-Sheep!$N$254                                )&gt;(IE$44-IF$44),(IE$44-Sheep!$R$357-Sheep!$N$254                                )&lt;=0),"WeanAlt2","")
&amp;IFERROR(IF(AND((IE$44-IE52                                                                                     )&gt;(IE$44-IF$44),(IE$44-IE52                                                                                     )&lt;=0),"Join-"    &amp;IE51,""),"")
&amp;IFERROR(IF(AND((IE$44-IE52-INDEX(Sheep!$V$362:$V$369,IE51,1))&gt;(IE$44-IF$44),(IE$44-IE52-INDEX(Sheep!$V$362:$V$369,IE51,1))&lt;=0),"Scan-"  &amp;IE51,""),"")
&amp;IFERROR(IF(AND((IE$44-IE52-150                                                                            )&gt;(IE$44-IF$44),(IE$44-IE52-150                                                                             )&lt;=0),"Birth-" &amp;IE51,""),"")
&amp;IFERROR(IF(AND((IE$44-IE52-150-Sheep!$R$355                                           )&gt;(IE$44-IF$44),(IE$44-IE52-150-Sheep!$R$355                                            )&lt;=0),"Wean-"&amp;IE51,""),"")
&amp;IFERROR(IF(AND((IE$44-IE52-150-Sheep!$R$356                                           )&gt;(IE$44-IF$44),(IE$44-IE52-150-Sheep!$R$356                                            )&lt;=0),"Alt1-"   &amp;IE51,""),"")
&amp;IFERROR(IF(AND((IE$44-IE52-150-Sheep!$R$357                                           )&gt;(IE$44-IF$44),(IE$44-IE52-150-Sheep!$R$357                                            )&lt;=0),"Alt2-"   &amp;IE51,""),"")</f>
        <v/>
      </c>
      <c r="IF53" s="267" t="str">
        <f xml:space="preserve">                    IF(AND((IF$44                                  -Sheep!$N$254                               )&gt;(IF$44-IG$44),(IF$44                                  -Sheep!$N$254                                )&lt;=0),"Born","")
&amp;                   IF(AND((IF$44-Sheep!$R$355-Sheep!$N$254                                )&gt;(IF$44-IG$44),(IF$44-Sheep!$R$355-Sheep!$N$254                                )&lt;=0),"WeanStd","")
&amp;                   IF(AND((IF$44-Sheep!$R$356-Sheep!$N$254                                )&gt;(IF$44-IG$44),(IF$44-Sheep!$R$356-Sheep!$N$254                                )&lt;=0),"WeanAlt1","")
&amp;                   IF(AND((IF$44-Sheep!$R$357-Sheep!$N$254                                )&gt;(IF$44-IG$44),(IF$44-Sheep!$R$357-Sheep!$N$254                                )&lt;=0),"WeanAlt2","")
&amp;IFERROR(IF(AND((IF$44-IF52                                                                                     )&gt;(IF$44-IG$44),(IF$44-IF52                                                                                     )&lt;=0),"Join-"    &amp;IF51,""),"")
&amp;IFERROR(IF(AND((IF$44-IF52-INDEX(Sheep!$V$362:$V$369,IF51,1))&gt;(IF$44-IG$44),(IF$44-IF52-INDEX(Sheep!$V$362:$V$369,IF51,1))&lt;=0),"Scan-"  &amp;IF51,""),"")
&amp;IFERROR(IF(AND((IF$44-IF52-150                                                                            )&gt;(IF$44-IG$44),(IF$44-IF52-150                                                                             )&lt;=0),"Birth-" &amp;IF51,""),"")
&amp;IFERROR(IF(AND((IF$44-IF52-150-Sheep!$R$355                                           )&gt;(IF$44-IG$44),(IF$44-IF52-150-Sheep!$R$355                                            )&lt;=0),"Wean-"&amp;IF51,""),"")
&amp;IFERROR(IF(AND((IF$44-IF52-150-Sheep!$R$356                                           )&gt;(IF$44-IG$44),(IF$44-IF52-150-Sheep!$R$356                                            )&lt;=0),"Alt1-"   &amp;IF51,""),"")
&amp;IFERROR(IF(AND((IF$44-IF52-150-Sheep!$R$357                                           )&gt;(IF$44-IG$44),(IF$44-IF52-150-Sheep!$R$357                                            )&lt;=0),"Alt2-"   &amp;IF51,""),"")</f>
        <v/>
      </c>
      <c r="IG53" s="267" t="str">
        <f xml:space="preserve">                    IF(AND((IG$44                                  -Sheep!$N$254                               )&gt;(IG$44-IH$44),(IG$44                                  -Sheep!$N$254                                )&lt;=0),"Born","")
&amp;                   IF(AND((IG$44-Sheep!$R$355-Sheep!$N$254                                )&gt;(IG$44-IH$44),(IG$44-Sheep!$R$355-Sheep!$N$254                                )&lt;=0),"WeanStd","")
&amp;                   IF(AND((IG$44-Sheep!$R$356-Sheep!$N$254                                )&gt;(IG$44-IH$44),(IG$44-Sheep!$R$356-Sheep!$N$254                                )&lt;=0),"WeanAlt1","")
&amp;                   IF(AND((IG$44-Sheep!$R$357-Sheep!$N$254                                )&gt;(IG$44-IH$44),(IG$44-Sheep!$R$357-Sheep!$N$254                                )&lt;=0),"WeanAlt2","")
&amp;IFERROR(IF(AND((IG$44-IG52                                                                                     )&gt;(IG$44-IH$44),(IG$44-IG52                                                                                     )&lt;=0),"Join-"    &amp;IG51,""),"")
&amp;IFERROR(IF(AND((IG$44-IG52-INDEX(Sheep!$V$362:$V$369,IG51,1))&gt;(IG$44-IH$44),(IG$44-IG52-INDEX(Sheep!$V$362:$V$369,IG51,1))&lt;=0),"Scan-"  &amp;IG51,""),"")
&amp;IFERROR(IF(AND((IG$44-IG52-150                                                                            )&gt;(IG$44-IH$44),(IG$44-IG52-150                                                                             )&lt;=0),"Birth-" &amp;IG51,""),"")
&amp;IFERROR(IF(AND((IG$44-IG52-150-Sheep!$R$355                                           )&gt;(IG$44-IH$44),(IG$44-IG52-150-Sheep!$R$355                                            )&lt;=0),"Wean-"&amp;IG51,""),"")
&amp;IFERROR(IF(AND((IG$44-IG52-150-Sheep!$R$356                                           )&gt;(IG$44-IH$44),(IG$44-IG52-150-Sheep!$R$356                                            )&lt;=0),"Alt1-"   &amp;IG51,""),"")
&amp;IFERROR(IF(AND((IG$44-IG52-150-Sheep!$R$357                                           )&gt;(IG$44-IH$44),(IG$44-IG52-150-Sheep!$R$357                                            )&lt;=0),"Alt2-"   &amp;IG51,""),"")</f>
        <v/>
      </c>
      <c r="IH53" s="267" t="str">
        <f xml:space="preserve">                    IF(AND((IH$44                                  -Sheep!$N$254                               )&gt;(IH$44-II$44),(IH$44                                  -Sheep!$N$254                                )&lt;=0),"Born","")
&amp;                   IF(AND((IH$44-Sheep!$R$355-Sheep!$N$254                                )&gt;(IH$44-II$44),(IH$44-Sheep!$R$355-Sheep!$N$254                                )&lt;=0),"WeanStd","")
&amp;                   IF(AND((IH$44-Sheep!$R$356-Sheep!$N$254                                )&gt;(IH$44-II$44),(IH$44-Sheep!$R$356-Sheep!$N$254                                )&lt;=0),"WeanAlt1","")
&amp;                   IF(AND((IH$44-Sheep!$R$357-Sheep!$N$254                                )&gt;(IH$44-II$44),(IH$44-Sheep!$R$357-Sheep!$N$254                                )&lt;=0),"WeanAlt2","")
&amp;IFERROR(IF(AND((IH$44-IH52                                                                                     )&gt;(IH$44-II$44),(IH$44-IH52                                                                                     )&lt;=0),"Join-"    &amp;IH51,""),"")
&amp;IFERROR(IF(AND((IH$44-IH52-INDEX(Sheep!$V$362:$V$369,IH51,1))&gt;(IH$44-II$44),(IH$44-IH52-INDEX(Sheep!$V$362:$V$369,IH51,1))&lt;=0),"Scan-"  &amp;IH51,""),"")
&amp;IFERROR(IF(AND((IH$44-IH52-150                                                                            )&gt;(IH$44-II$44),(IH$44-IH52-150                                                                             )&lt;=0),"Birth-" &amp;IH51,""),"")
&amp;IFERROR(IF(AND((IH$44-IH52-150-Sheep!$R$355                                           )&gt;(IH$44-II$44),(IH$44-IH52-150-Sheep!$R$355                                            )&lt;=0),"Wean-"&amp;IH51,""),"")
&amp;IFERROR(IF(AND((IH$44-IH52-150-Sheep!$R$356                                           )&gt;(IH$44-II$44),(IH$44-IH52-150-Sheep!$R$356                                            )&lt;=0),"Alt1-"   &amp;IH51,""),"")
&amp;IFERROR(IF(AND((IH$44-IH52-150-Sheep!$R$357                                           )&gt;(IH$44-II$44),(IH$44-IH52-150-Sheep!$R$357                                            )&lt;=0),"Alt2-"   &amp;IH51,""),"")</f>
        <v/>
      </c>
      <c r="II53" s="267" t="str">
        <f xml:space="preserve">                    IF(AND((II$44                                  -Sheep!$N$254                               )&gt;(II$44-IJ$44),(II$44                                  -Sheep!$N$254                                )&lt;=0),"Born","")
&amp;                   IF(AND((II$44-Sheep!$R$355-Sheep!$N$254                                )&gt;(II$44-IJ$44),(II$44-Sheep!$R$355-Sheep!$N$254                                )&lt;=0),"WeanStd","")
&amp;                   IF(AND((II$44-Sheep!$R$356-Sheep!$N$254                                )&gt;(II$44-IJ$44),(II$44-Sheep!$R$356-Sheep!$N$254                                )&lt;=0),"WeanAlt1","")
&amp;                   IF(AND((II$44-Sheep!$R$357-Sheep!$N$254                                )&gt;(II$44-IJ$44),(II$44-Sheep!$R$357-Sheep!$N$254                                )&lt;=0),"WeanAlt2","")
&amp;IFERROR(IF(AND((II$44-II52                                                                                     )&gt;(II$44-IJ$44),(II$44-II52                                                                                     )&lt;=0),"Join-"    &amp;II51,""),"")
&amp;IFERROR(IF(AND((II$44-II52-INDEX(Sheep!$V$362:$V$369,II51,1))&gt;(II$44-IJ$44),(II$44-II52-INDEX(Sheep!$V$362:$V$369,II51,1))&lt;=0),"Scan-"  &amp;II51,""),"")
&amp;IFERROR(IF(AND((II$44-II52-150                                                                            )&gt;(II$44-IJ$44),(II$44-II52-150                                                                             )&lt;=0),"Birth-" &amp;II51,""),"")
&amp;IFERROR(IF(AND((II$44-II52-150-Sheep!$R$355                                           )&gt;(II$44-IJ$44),(II$44-II52-150-Sheep!$R$355                                            )&lt;=0),"Wean-"&amp;II51,""),"")
&amp;IFERROR(IF(AND((II$44-II52-150-Sheep!$R$356                                           )&gt;(II$44-IJ$44),(II$44-II52-150-Sheep!$R$356                                            )&lt;=0),"Alt1-"   &amp;II51,""),"")
&amp;IFERROR(IF(AND((II$44-II52-150-Sheep!$R$357                                           )&gt;(II$44-IJ$44),(II$44-II52-150-Sheep!$R$357                                            )&lt;=0),"Alt2-"   &amp;II51,""),"")</f>
        <v/>
      </c>
      <c r="IJ53" s="267" t="str">
        <f xml:space="preserve">                    IF(AND((IJ$44                                  -Sheep!$N$254                               )&gt;(IJ$44-IK$44),(IJ$44                                  -Sheep!$N$254                                )&lt;=0),"Born","")
&amp;                   IF(AND((IJ$44-Sheep!$R$355-Sheep!$N$254                                )&gt;(IJ$44-IK$44),(IJ$44-Sheep!$R$355-Sheep!$N$254                                )&lt;=0),"WeanStd","")
&amp;                   IF(AND((IJ$44-Sheep!$R$356-Sheep!$N$254                                )&gt;(IJ$44-IK$44),(IJ$44-Sheep!$R$356-Sheep!$N$254                                )&lt;=0),"WeanAlt1","")
&amp;                   IF(AND((IJ$44-Sheep!$R$357-Sheep!$N$254                                )&gt;(IJ$44-IK$44),(IJ$44-Sheep!$R$357-Sheep!$N$254                                )&lt;=0),"WeanAlt2","")
&amp;IFERROR(IF(AND((IJ$44-IJ52                                                                                     )&gt;(IJ$44-IK$44),(IJ$44-IJ52                                                                                     )&lt;=0),"Join-"    &amp;IJ51,""),"")
&amp;IFERROR(IF(AND((IJ$44-IJ52-INDEX(Sheep!$V$362:$V$369,IJ51,1))&gt;(IJ$44-IK$44),(IJ$44-IJ52-INDEX(Sheep!$V$362:$V$369,IJ51,1))&lt;=0),"Scan-"  &amp;IJ51,""),"")
&amp;IFERROR(IF(AND((IJ$44-IJ52-150                                                                            )&gt;(IJ$44-IK$44),(IJ$44-IJ52-150                                                                             )&lt;=0),"Birth-" &amp;IJ51,""),"")
&amp;IFERROR(IF(AND((IJ$44-IJ52-150-Sheep!$R$355                                           )&gt;(IJ$44-IK$44),(IJ$44-IJ52-150-Sheep!$R$355                                            )&lt;=0),"Wean-"&amp;IJ51,""),"")
&amp;IFERROR(IF(AND((IJ$44-IJ52-150-Sheep!$R$356                                           )&gt;(IJ$44-IK$44),(IJ$44-IJ52-150-Sheep!$R$356                                            )&lt;=0),"Alt1-"   &amp;IJ51,""),"")
&amp;IFERROR(IF(AND((IJ$44-IJ52-150-Sheep!$R$357                                           )&gt;(IJ$44-IK$44),(IJ$44-IJ52-150-Sheep!$R$357                                            )&lt;=0),"Alt2-"   &amp;IJ51,""),"")</f>
        <v/>
      </c>
      <c r="IK53" s="267" t="str">
        <f xml:space="preserve">                    IF(AND((IK$44                                  -Sheep!$N$254                               )&gt;(IK$44-IL$44),(IK$44                                  -Sheep!$N$254                                )&lt;=0),"Born","")
&amp;                   IF(AND((IK$44-Sheep!$R$355-Sheep!$N$254                                )&gt;(IK$44-IL$44),(IK$44-Sheep!$R$355-Sheep!$N$254                                )&lt;=0),"WeanStd","")
&amp;                   IF(AND((IK$44-Sheep!$R$356-Sheep!$N$254                                )&gt;(IK$44-IL$44),(IK$44-Sheep!$R$356-Sheep!$N$254                                )&lt;=0),"WeanAlt1","")
&amp;                   IF(AND((IK$44-Sheep!$R$357-Sheep!$N$254                                )&gt;(IK$44-IL$44),(IK$44-Sheep!$R$357-Sheep!$N$254                                )&lt;=0),"WeanAlt2","")
&amp;IFERROR(IF(AND((IK$44-IK52                                                                                     )&gt;(IK$44-IL$44),(IK$44-IK52                                                                                     )&lt;=0),"Join-"    &amp;IK51,""),"")
&amp;IFERROR(IF(AND((IK$44-IK52-INDEX(Sheep!$V$362:$V$369,IK51,1))&gt;(IK$44-IL$44),(IK$44-IK52-INDEX(Sheep!$V$362:$V$369,IK51,1))&lt;=0),"Scan-"  &amp;IK51,""),"")
&amp;IFERROR(IF(AND((IK$44-IK52-150                                                                            )&gt;(IK$44-IL$44),(IK$44-IK52-150                                                                             )&lt;=0),"Birth-" &amp;IK51,""),"")
&amp;IFERROR(IF(AND((IK$44-IK52-150-Sheep!$R$355                                           )&gt;(IK$44-IL$44),(IK$44-IK52-150-Sheep!$R$355                                            )&lt;=0),"Wean-"&amp;IK51,""),"")
&amp;IFERROR(IF(AND((IK$44-IK52-150-Sheep!$R$356                                           )&gt;(IK$44-IL$44),(IK$44-IK52-150-Sheep!$R$356                                            )&lt;=0),"Alt1-"   &amp;IK51,""),"")
&amp;IFERROR(IF(AND((IK$44-IK52-150-Sheep!$R$357                                           )&gt;(IK$44-IL$44),(IK$44-IK52-150-Sheep!$R$357                                            )&lt;=0),"Alt2-"   &amp;IK51,""),"")</f>
        <v/>
      </c>
      <c r="IL53" s="267" t="str">
        <f xml:space="preserve">                    IF(AND((IL$44                                  -Sheep!$N$254                               )&gt;(IL$44-IM$44),(IL$44                                  -Sheep!$N$254                                )&lt;=0),"Born","")
&amp;                   IF(AND((IL$44-Sheep!$R$355-Sheep!$N$254                                )&gt;(IL$44-IM$44),(IL$44-Sheep!$R$355-Sheep!$N$254                                )&lt;=0),"WeanStd","")
&amp;                   IF(AND((IL$44-Sheep!$R$356-Sheep!$N$254                                )&gt;(IL$44-IM$44),(IL$44-Sheep!$R$356-Sheep!$N$254                                )&lt;=0),"WeanAlt1","")
&amp;                   IF(AND((IL$44-Sheep!$R$357-Sheep!$N$254                                )&gt;(IL$44-IM$44),(IL$44-Sheep!$R$357-Sheep!$N$254                                )&lt;=0),"WeanAlt2","")
&amp;IFERROR(IF(AND((IL$44-IL52                                                                                     )&gt;(IL$44-IM$44),(IL$44-IL52                                                                                     )&lt;=0),"Join-"    &amp;IL51,""),"")
&amp;IFERROR(IF(AND((IL$44-IL52-INDEX(Sheep!$V$362:$V$369,IL51,1))&gt;(IL$44-IM$44),(IL$44-IL52-INDEX(Sheep!$V$362:$V$369,IL51,1))&lt;=0),"Scan-"  &amp;IL51,""),"")
&amp;IFERROR(IF(AND((IL$44-IL52-150                                                                            )&gt;(IL$44-IM$44),(IL$44-IL52-150                                                                             )&lt;=0),"Birth-" &amp;IL51,""),"")
&amp;IFERROR(IF(AND((IL$44-IL52-150-Sheep!$R$355                                           )&gt;(IL$44-IM$44),(IL$44-IL52-150-Sheep!$R$355                                            )&lt;=0),"Wean-"&amp;IL51,""),"")
&amp;IFERROR(IF(AND((IL$44-IL52-150-Sheep!$R$356                                           )&gt;(IL$44-IM$44),(IL$44-IL52-150-Sheep!$R$356                                            )&lt;=0),"Alt1-"   &amp;IL51,""),"")
&amp;IFERROR(IF(AND((IL$44-IL52-150-Sheep!$R$357                                           )&gt;(IL$44-IM$44),(IL$44-IL52-150-Sheep!$R$357                                            )&lt;=0),"Alt2-"   &amp;IL51,""),"")</f>
        <v>Birth-4</v>
      </c>
      <c r="IM53" s="267" t="str">
        <f xml:space="preserve">                    IF(AND((IM$44                                  -Sheep!$N$254                               )&gt;(IM$44-IN$44),(IM$44                                  -Sheep!$N$254                                )&lt;=0),"Born","")
&amp;                   IF(AND((IM$44-Sheep!$R$355-Sheep!$N$254                                )&gt;(IM$44-IN$44),(IM$44-Sheep!$R$355-Sheep!$N$254                                )&lt;=0),"WeanStd","")
&amp;                   IF(AND((IM$44-Sheep!$R$356-Sheep!$N$254                                )&gt;(IM$44-IN$44),(IM$44-Sheep!$R$356-Sheep!$N$254                                )&lt;=0),"WeanAlt1","")
&amp;                   IF(AND((IM$44-Sheep!$R$357-Sheep!$N$254                                )&gt;(IM$44-IN$44),(IM$44-Sheep!$R$357-Sheep!$N$254                                )&lt;=0),"WeanAlt2","")
&amp;IFERROR(IF(AND((IM$44-IM52                                                                                     )&gt;(IM$44-IN$44),(IM$44-IM52                                                                                     )&lt;=0),"Join-"    &amp;IM51,""),"")
&amp;IFERROR(IF(AND((IM$44-IM52-INDEX(Sheep!$V$362:$V$369,IM51,1))&gt;(IM$44-IN$44),(IM$44-IM52-INDEX(Sheep!$V$362:$V$369,IM51,1))&lt;=0),"Scan-"  &amp;IM51,""),"")
&amp;IFERROR(IF(AND((IM$44-IM52-150                                                                            )&gt;(IM$44-IN$44),(IM$44-IM52-150                                                                             )&lt;=0),"Birth-" &amp;IM51,""),"")
&amp;IFERROR(IF(AND((IM$44-IM52-150-Sheep!$R$355                                           )&gt;(IM$44-IN$44),(IM$44-IM52-150-Sheep!$R$355                                            )&lt;=0),"Wean-"&amp;IM51,""),"")
&amp;IFERROR(IF(AND((IM$44-IM52-150-Sheep!$R$356                                           )&gt;(IM$44-IN$44),(IM$44-IM52-150-Sheep!$R$356                                            )&lt;=0),"Alt1-"   &amp;IM51,""),"")
&amp;IFERROR(IF(AND((IM$44-IM52-150-Sheep!$R$357                                           )&gt;(IM$44-IN$44),(IM$44-IM52-150-Sheep!$R$357                                            )&lt;=0),"Alt2-"   &amp;IM51,""),"")</f>
        <v/>
      </c>
      <c r="IN53" s="267" t="str">
        <f xml:space="preserve">                    IF(AND((IN$44                                  -Sheep!$N$254                               )&gt;(IN$44-IO$44),(IN$44                                  -Sheep!$N$254                                )&lt;=0),"Born","")
&amp;                   IF(AND((IN$44-Sheep!$R$355-Sheep!$N$254                                )&gt;(IN$44-IO$44),(IN$44-Sheep!$R$355-Sheep!$N$254                                )&lt;=0),"WeanStd","")
&amp;                   IF(AND((IN$44-Sheep!$R$356-Sheep!$N$254                                )&gt;(IN$44-IO$44),(IN$44-Sheep!$R$356-Sheep!$N$254                                )&lt;=0),"WeanAlt1","")
&amp;                   IF(AND((IN$44-Sheep!$R$357-Sheep!$N$254                                )&gt;(IN$44-IO$44),(IN$44-Sheep!$R$357-Sheep!$N$254                                )&lt;=0),"WeanAlt2","")
&amp;IFERROR(IF(AND((IN$44-IN52                                                                                     )&gt;(IN$44-IO$44),(IN$44-IN52                                                                                     )&lt;=0),"Join-"    &amp;IN51,""),"")
&amp;IFERROR(IF(AND((IN$44-IN52-INDEX(Sheep!$V$362:$V$369,IN51,1))&gt;(IN$44-IO$44),(IN$44-IN52-INDEX(Sheep!$V$362:$V$369,IN51,1))&lt;=0),"Scan-"  &amp;IN51,""),"")
&amp;IFERROR(IF(AND((IN$44-IN52-150                                                                            )&gt;(IN$44-IO$44),(IN$44-IN52-150                                                                             )&lt;=0),"Birth-" &amp;IN51,""),"")
&amp;IFERROR(IF(AND((IN$44-IN52-150-Sheep!$R$355                                           )&gt;(IN$44-IO$44),(IN$44-IN52-150-Sheep!$R$355                                            )&lt;=0),"Wean-"&amp;IN51,""),"")
&amp;IFERROR(IF(AND((IN$44-IN52-150-Sheep!$R$356                                           )&gt;(IN$44-IO$44),(IN$44-IN52-150-Sheep!$R$356                                            )&lt;=0),"Alt1-"   &amp;IN51,""),"")
&amp;IFERROR(IF(AND((IN$44-IN52-150-Sheep!$R$357                                           )&gt;(IN$44-IO$44),(IN$44-IN52-150-Sheep!$R$357                                            )&lt;=0),"Alt2-"   &amp;IN51,""),"")</f>
        <v/>
      </c>
      <c r="IO53" s="267" t="str">
        <f xml:space="preserve">                    IF(AND((IO$44                                  -Sheep!$N$254                               )&gt;(IO$44-IP$44),(IO$44                                  -Sheep!$N$254                                )&lt;=0),"Born","")
&amp;                   IF(AND((IO$44-Sheep!$R$355-Sheep!$N$254                                )&gt;(IO$44-IP$44),(IO$44-Sheep!$R$355-Sheep!$N$254                                )&lt;=0),"WeanStd","")
&amp;                   IF(AND((IO$44-Sheep!$R$356-Sheep!$N$254                                )&gt;(IO$44-IP$44),(IO$44-Sheep!$R$356-Sheep!$N$254                                )&lt;=0),"WeanAlt1","")
&amp;                   IF(AND((IO$44-Sheep!$R$357-Sheep!$N$254                                )&gt;(IO$44-IP$44),(IO$44-Sheep!$R$357-Sheep!$N$254                                )&lt;=0),"WeanAlt2","")
&amp;IFERROR(IF(AND((IO$44-IO52                                                                                     )&gt;(IO$44-IP$44),(IO$44-IO52                                                                                     )&lt;=0),"Join-"    &amp;IO51,""),"")
&amp;IFERROR(IF(AND((IO$44-IO52-INDEX(Sheep!$V$362:$V$369,IO51,1))&gt;(IO$44-IP$44),(IO$44-IO52-INDEX(Sheep!$V$362:$V$369,IO51,1))&lt;=0),"Scan-"  &amp;IO51,""),"")
&amp;IFERROR(IF(AND((IO$44-IO52-150                                                                            )&gt;(IO$44-IP$44),(IO$44-IO52-150                                                                             )&lt;=0),"Birth-" &amp;IO51,""),"")
&amp;IFERROR(IF(AND((IO$44-IO52-150-Sheep!$R$355                                           )&gt;(IO$44-IP$44),(IO$44-IO52-150-Sheep!$R$355                                            )&lt;=0),"Wean-"&amp;IO51,""),"")
&amp;IFERROR(IF(AND((IO$44-IO52-150-Sheep!$R$356                                           )&gt;(IO$44-IP$44),(IO$44-IO52-150-Sheep!$R$356                                            )&lt;=0),"Alt1-"   &amp;IO51,""),"")
&amp;IFERROR(IF(AND((IO$44-IO52-150-Sheep!$R$357                                           )&gt;(IO$44-IP$44),(IO$44-IO52-150-Sheep!$R$357                                            )&lt;=0),"Alt2-"   &amp;IO51,""),"")</f>
        <v/>
      </c>
      <c r="IP53" s="267" t="str">
        <f xml:space="preserve">                    IF(AND((IP$44                                  -Sheep!$N$254                               )&gt;(IP$44-IQ$44),(IP$44                                  -Sheep!$N$254                                )&lt;=0),"Born","")
&amp;                   IF(AND((IP$44-Sheep!$R$355-Sheep!$N$254                                )&gt;(IP$44-IQ$44),(IP$44-Sheep!$R$355-Sheep!$N$254                                )&lt;=0),"WeanStd","")
&amp;                   IF(AND((IP$44-Sheep!$R$356-Sheep!$N$254                                )&gt;(IP$44-IQ$44),(IP$44-Sheep!$R$356-Sheep!$N$254                                )&lt;=0),"WeanAlt1","")
&amp;                   IF(AND((IP$44-Sheep!$R$357-Sheep!$N$254                                )&gt;(IP$44-IQ$44),(IP$44-Sheep!$R$357-Sheep!$N$254                                )&lt;=0),"WeanAlt2","")
&amp;IFERROR(IF(AND((IP$44-IP52                                                                                     )&gt;(IP$44-IQ$44),(IP$44-IP52                                                                                     )&lt;=0),"Join-"    &amp;IP51,""),"")
&amp;IFERROR(IF(AND((IP$44-IP52-INDEX(Sheep!$V$362:$V$369,IP51,1))&gt;(IP$44-IQ$44),(IP$44-IP52-INDEX(Sheep!$V$362:$V$369,IP51,1))&lt;=0),"Scan-"  &amp;IP51,""),"")
&amp;IFERROR(IF(AND((IP$44-IP52-150                                                                            )&gt;(IP$44-IQ$44),(IP$44-IP52-150                                                                             )&lt;=0),"Birth-" &amp;IP51,""),"")
&amp;IFERROR(IF(AND((IP$44-IP52-150-Sheep!$R$355                                           )&gt;(IP$44-IQ$44),(IP$44-IP52-150-Sheep!$R$355                                            )&lt;=0),"Wean-"&amp;IP51,""),"")
&amp;IFERROR(IF(AND((IP$44-IP52-150-Sheep!$R$356                                           )&gt;(IP$44-IQ$44),(IP$44-IP52-150-Sheep!$R$356                                            )&lt;=0),"Alt1-"   &amp;IP51,""),"")
&amp;IFERROR(IF(AND((IP$44-IP52-150-Sheep!$R$357                                           )&gt;(IP$44-IQ$44),(IP$44-IP52-150-Sheep!$R$357                                            )&lt;=0),"Alt2-"   &amp;IP51,""),"")</f>
        <v/>
      </c>
      <c r="IQ53" s="267" t="str">
        <f xml:space="preserve">                    IF(AND((IQ$44                                  -Sheep!$N$254                               )&gt;(IQ$44-IR$44),(IQ$44                                  -Sheep!$N$254                                )&lt;=0),"Born","")
&amp;                   IF(AND((IQ$44-Sheep!$R$355-Sheep!$N$254                                )&gt;(IQ$44-IR$44),(IQ$44-Sheep!$R$355-Sheep!$N$254                                )&lt;=0),"WeanStd","")
&amp;                   IF(AND((IQ$44-Sheep!$R$356-Sheep!$N$254                                )&gt;(IQ$44-IR$44),(IQ$44-Sheep!$R$356-Sheep!$N$254                                )&lt;=0),"WeanAlt1","")
&amp;                   IF(AND((IQ$44-Sheep!$R$357-Sheep!$N$254                                )&gt;(IQ$44-IR$44),(IQ$44-Sheep!$R$357-Sheep!$N$254                                )&lt;=0),"WeanAlt2","")
&amp;IFERROR(IF(AND((IQ$44-IQ52                                                                                     )&gt;(IQ$44-IR$44),(IQ$44-IQ52                                                                                     )&lt;=0),"Join-"    &amp;IQ51,""),"")
&amp;IFERROR(IF(AND((IQ$44-IQ52-INDEX(Sheep!$V$362:$V$369,IQ51,1))&gt;(IQ$44-IR$44),(IQ$44-IQ52-INDEX(Sheep!$V$362:$V$369,IQ51,1))&lt;=0),"Scan-"  &amp;IQ51,""),"")
&amp;IFERROR(IF(AND((IQ$44-IQ52-150                                                                            )&gt;(IQ$44-IR$44),(IQ$44-IQ52-150                                                                             )&lt;=0),"Birth-" &amp;IQ51,""),"")
&amp;IFERROR(IF(AND((IQ$44-IQ52-150-Sheep!$R$355                                           )&gt;(IQ$44-IR$44),(IQ$44-IQ52-150-Sheep!$R$355                                            )&lt;=0),"Wean-"&amp;IQ51,""),"")
&amp;IFERROR(IF(AND((IQ$44-IQ52-150-Sheep!$R$356                                           )&gt;(IQ$44-IR$44),(IQ$44-IQ52-150-Sheep!$R$356                                            )&lt;=0),"Alt1-"   &amp;IQ51,""),"")
&amp;IFERROR(IF(AND((IQ$44-IQ52-150-Sheep!$R$357                                           )&gt;(IQ$44-IR$44),(IQ$44-IQ52-150-Sheep!$R$357                                            )&lt;=0),"Alt2-"   &amp;IQ51,""),"")</f>
        <v/>
      </c>
      <c r="IR53" s="267" t="str">
        <f xml:space="preserve">                    IF(AND((IR$44                                  -Sheep!$N$254                               )&gt;(IR$44-IS$44),(IR$44                                  -Sheep!$N$254                                )&lt;=0),"Born","")
&amp;                   IF(AND((IR$44-Sheep!$R$355-Sheep!$N$254                                )&gt;(IR$44-IS$44),(IR$44-Sheep!$R$355-Sheep!$N$254                                )&lt;=0),"WeanStd","")
&amp;                   IF(AND((IR$44-Sheep!$R$356-Sheep!$N$254                                )&gt;(IR$44-IS$44),(IR$44-Sheep!$R$356-Sheep!$N$254                                )&lt;=0),"WeanAlt1","")
&amp;                   IF(AND((IR$44-Sheep!$R$357-Sheep!$N$254                                )&gt;(IR$44-IS$44),(IR$44-Sheep!$R$357-Sheep!$N$254                                )&lt;=0),"WeanAlt2","")
&amp;IFERROR(IF(AND((IR$44-IR52                                                                                     )&gt;(IR$44-IS$44),(IR$44-IR52                                                                                     )&lt;=0),"Join-"    &amp;IR51,""),"")
&amp;IFERROR(IF(AND((IR$44-IR52-INDEX(Sheep!$V$362:$V$369,IR51,1))&gt;(IR$44-IS$44),(IR$44-IR52-INDEX(Sheep!$V$362:$V$369,IR51,1))&lt;=0),"Scan-"  &amp;IR51,""),"")
&amp;IFERROR(IF(AND((IR$44-IR52-150                                                                            )&gt;(IR$44-IS$44),(IR$44-IR52-150                                                                             )&lt;=0),"Birth-" &amp;IR51,""),"")
&amp;IFERROR(IF(AND((IR$44-IR52-150-Sheep!$R$355                                           )&gt;(IR$44-IS$44),(IR$44-IR52-150-Sheep!$R$355                                            )&lt;=0),"Wean-"&amp;IR51,""),"")
&amp;IFERROR(IF(AND((IR$44-IR52-150-Sheep!$R$356                                           )&gt;(IR$44-IS$44),(IR$44-IR52-150-Sheep!$R$356                                            )&lt;=0),"Alt1-"   &amp;IR51,""),"")
&amp;IFERROR(IF(AND((IR$44-IR52-150-Sheep!$R$357                                           )&gt;(IR$44-IS$44),(IR$44-IR52-150-Sheep!$R$357                                            )&lt;=0),"Alt2-"   &amp;IR51,""),"")</f>
        <v/>
      </c>
      <c r="IS53" s="267" t="str">
        <f xml:space="preserve">                    IF(AND((IS$44                                  -Sheep!$N$254                               )&gt;(IS$44-IT$44),(IS$44                                  -Sheep!$N$254                                )&lt;=0),"Born","")
&amp;                   IF(AND((IS$44-Sheep!$R$355-Sheep!$N$254                                )&gt;(IS$44-IT$44),(IS$44-Sheep!$R$355-Sheep!$N$254                                )&lt;=0),"WeanStd","")
&amp;                   IF(AND((IS$44-Sheep!$R$356-Sheep!$N$254                                )&gt;(IS$44-IT$44),(IS$44-Sheep!$R$356-Sheep!$N$254                                )&lt;=0),"WeanAlt1","")
&amp;                   IF(AND((IS$44-Sheep!$R$357-Sheep!$N$254                                )&gt;(IS$44-IT$44),(IS$44-Sheep!$R$357-Sheep!$N$254                                )&lt;=0),"WeanAlt2","")
&amp;IFERROR(IF(AND((IS$44-IS52                                                                                     )&gt;(IS$44-IT$44),(IS$44-IS52                                                                                     )&lt;=0),"Join-"    &amp;IS51,""),"")
&amp;IFERROR(IF(AND((IS$44-IS52-INDEX(Sheep!$V$362:$V$369,IS51,1))&gt;(IS$44-IT$44),(IS$44-IS52-INDEX(Sheep!$V$362:$V$369,IS51,1))&lt;=0),"Scan-"  &amp;IS51,""),"")
&amp;IFERROR(IF(AND((IS$44-IS52-150                                                                            )&gt;(IS$44-IT$44),(IS$44-IS52-150                                                                             )&lt;=0),"Birth-" &amp;IS51,""),"")
&amp;IFERROR(IF(AND((IS$44-IS52-150-Sheep!$R$355                                           )&gt;(IS$44-IT$44),(IS$44-IS52-150-Sheep!$R$355                                            )&lt;=0),"Wean-"&amp;IS51,""),"")
&amp;IFERROR(IF(AND((IS$44-IS52-150-Sheep!$R$356                                           )&gt;(IS$44-IT$44),(IS$44-IS52-150-Sheep!$R$356                                            )&lt;=0),"Alt1-"   &amp;IS51,""),"")
&amp;IFERROR(IF(AND((IS$44-IS52-150-Sheep!$R$357                                           )&gt;(IS$44-IT$44),(IS$44-IS52-150-Sheep!$R$357                                            )&lt;=0),"Alt2-"   &amp;IS51,""),"")</f>
        <v/>
      </c>
      <c r="IT53" s="267" t="str">
        <f xml:space="preserve">                    IF(AND((IT$44                                  -Sheep!$N$254                               )&gt;(IT$44-IU$44),(IT$44                                  -Sheep!$N$254                                )&lt;=0),"Born","")
&amp;                   IF(AND((IT$44-Sheep!$R$355-Sheep!$N$254                                )&gt;(IT$44-IU$44),(IT$44-Sheep!$R$355-Sheep!$N$254                                )&lt;=0),"WeanStd","")
&amp;                   IF(AND((IT$44-Sheep!$R$356-Sheep!$N$254                                )&gt;(IT$44-IU$44),(IT$44-Sheep!$R$356-Sheep!$N$254                                )&lt;=0),"WeanAlt1","")
&amp;                   IF(AND((IT$44-Sheep!$R$357-Sheep!$N$254                                )&gt;(IT$44-IU$44),(IT$44-Sheep!$R$357-Sheep!$N$254                                )&lt;=0),"WeanAlt2","")
&amp;IFERROR(IF(AND((IT$44-IT52                                                                                     )&gt;(IT$44-IU$44),(IT$44-IT52                                                                                     )&lt;=0),"Join-"    &amp;IT51,""),"")
&amp;IFERROR(IF(AND((IT$44-IT52-INDEX(Sheep!$V$362:$V$369,IT51,1))&gt;(IT$44-IU$44),(IT$44-IT52-INDEX(Sheep!$V$362:$V$369,IT51,1))&lt;=0),"Scan-"  &amp;IT51,""),"")
&amp;IFERROR(IF(AND((IT$44-IT52-150                                                                            )&gt;(IT$44-IU$44),(IT$44-IT52-150                                                                             )&lt;=0),"Birth-" &amp;IT51,""),"")
&amp;IFERROR(IF(AND((IT$44-IT52-150-Sheep!$R$355                                           )&gt;(IT$44-IU$44),(IT$44-IT52-150-Sheep!$R$355                                            )&lt;=0),"Wean-"&amp;IT51,""),"")
&amp;IFERROR(IF(AND((IT$44-IT52-150-Sheep!$R$356                                           )&gt;(IT$44-IU$44),(IT$44-IT52-150-Sheep!$R$356                                            )&lt;=0),"Alt1-"   &amp;IT51,""),"")
&amp;IFERROR(IF(AND((IT$44-IT52-150-Sheep!$R$357                                           )&gt;(IT$44-IU$44),(IT$44-IT52-150-Sheep!$R$357                                            )&lt;=0),"Alt2-"   &amp;IT51,""),"")</f>
        <v/>
      </c>
      <c r="IU53" s="267" t="str">
        <f xml:space="preserve">                    IF(AND((IU$44                                  -Sheep!$N$254                               )&gt;(IU$44-IV$44),(IU$44                                  -Sheep!$N$254                                )&lt;=0),"Born","")
&amp;                   IF(AND((IU$44-Sheep!$R$355-Sheep!$N$254                                )&gt;(IU$44-IV$44),(IU$44-Sheep!$R$355-Sheep!$N$254                                )&lt;=0),"WeanStd","")
&amp;                   IF(AND((IU$44-Sheep!$R$356-Sheep!$N$254                                )&gt;(IU$44-IV$44),(IU$44-Sheep!$R$356-Sheep!$N$254                                )&lt;=0),"WeanAlt1","")
&amp;                   IF(AND((IU$44-Sheep!$R$357-Sheep!$N$254                                )&gt;(IU$44-IV$44),(IU$44-Sheep!$R$357-Sheep!$N$254                                )&lt;=0),"WeanAlt2","")
&amp;IFERROR(IF(AND((IU$44-IU52                                                                                     )&gt;(IU$44-IV$44),(IU$44-IU52                                                                                     )&lt;=0),"Join-"    &amp;IU51,""),"")
&amp;IFERROR(IF(AND((IU$44-IU52-INDEX(Sheep!$V$362:$V$369,IU51,1))&gt;(IU$44-IV$44),(IU$44-IU52-INDEX(Sheep!$V$362:$V$369,IU51,1))&lt;=0),"Scan-"  &amp;IU51,""),"")
&amp;IFERROR(IF(AND((IU$44-IU52-150                                                                            )&gt;(IU$44-IV$44),(IU$44-IU52-150                                                                             )&lt;=0),"Birth-" &amp;IU51,""),"")
&amp;IFERROR(IF(AND((IU$44-IU52-150-Sheep!$R$355                                           )&gt;(IU$44-IV$44),(IU$44-IU52-150-Sheep!$R$355                                            )&lt;=0),"Wean-"&amp;IU51,""),"")
&amp;IFERROR(IF(AND((IU$44-IU52-150-Sheep!$R$356                                           )&gt;(IU$44-IV$44),(IU$44-IU52-150-Sheep!$R$356                                            )&lt;=0),"Alt1-"   &amp;IU51,""),"")
&amp;IFERROR(IF(AND((IU$44-IU52-150-Sheep!$R$357                                           )&gt;(IU$44-IV$44),(IU$44-IU52-150-Sheep!$R$357                                            )&lt;=0),"Alt2-"   &amp;IU51,""),"")</f>
        <v/>
      </c>
      <c r="IV53" s="267" t="str">
        <f xml:space="preserve">                    IF(AND((IV$44                                  -Sheep!$N$254                               )&gt;(IV$44-IW$44),(IV$44                                  -Sheep!$N$254                                )&lt;=0),"Born","")
&amp;                   IF(AND((IV$44-Sheep!$R$355-Sheep!$N$254                                )&gt;(IV$44-IW$44),(IV$44-Sheep!$R$355-Sheep!$N$254                                )&lt;=0),"WeanStd","")
&amp;                   IF(AND((IV$44-Sheep!$R$356-Sheep!$N$254                                )&gt;(IV$44-IW$44),(IV$44-Sheep!$R$356-Sheep!$N$254                                )&lt;=0),"WeanAlt1","")
&amp;                   IF(AND((IV$44-Sheep!$R$357-Sheep!$N$254                                )&gt;(IV$44-IW$44),(IV$44-Sheep!$R$357-Sheep!$N$254                                )&lt;=0),"WeanAlt2","")
&amp;IFERROR(IF(AND((IV$44-IV52                                                                                     )&gt;(IV$44-IW$44),(IV$44-IV52                                                                                     )&lt;=0),"Join-"    &amp;IV51,""),"")
&amp;IFERROR(IF(AND((IV$44-IV52-INDEX(Sheep!$V$362:$V$369,IV51,1))&gt;(IV$44-IW$44),(IV$44-IV52-INDEX(Sheep!$V$362:$V$369,IV51,1))&lt;=0),"Scan-"  &amp;IV51,""),"")
&amp;IFERROR(IF(AND((IV$44-IV52-150                                                                            )&gt;(IV$44-IW$44),(IV$44-IV52-150                                                                             )&lt;=0),"Birth-" &amp;IV51,""),"")
&amp;IFERROR(IF(AND((IV$44-IV52-150-Sheep!$R$355                                           )&gt;(IV$44-IW$44),(IV$44-IV52-150-Sheep!$R$355                                            )&lt;=0),"Wean-"&amp;IV51,""),"")
&amp;IFERROR(IF(AND((IV$44-IV52-150-Sheep!$R$356                                           )&gt;(IV$44-IW$44),(IV$44-IV52-150-Sheep!$R$356                                            )&lt;=0),"Alt1-"   &amp;IV51,""),"")
&amp;IFERROR(IF(AND((IV$44-IV52-150-Sheep!$R$357                                           )&gt;(IV$44-IW$44),(IV$44-IV52-150-Sheep!$R$357                                            )&lt;=0),"Alt2-"   &amp;IV51,""),"")</f>
        <v/>
      </c>
      <c r="IW53" s="267" t="str">
        <f xml:space="preserve">                    IF(AND((IW$44                                  -Sheep!$N$254                               )&gt;(IW$44-IX$44),(IW$44                                  -Sheep!$N$254                                )&lt;=0),"Born","")
&amp;                   IF(AND((IW$44-Sheep!$R$355-Sheep!$N$254                                )&gt;(IW$44-IX$44),(IW$44-Sheep!$R$355-Sheep!$N$254                                )&lt;=0),"WeanStd","")
&amp;                   IF(AND((IW$44-Sheep!$R$356-Sheep!$N$254                                )&gt;(IW$44-IX$44),(IW$44-Sheep!$R$356-Sheep!$N$254                                )&lt;=0),"WeanAlt1","")
&amp;                   IF(AND((IW$44-Sheep!$R$357-Sheep!$N$254                                )&gt;(IW$44-IX$44),(IW$44-Sheep!$R$357-Sheep!$N$254                                )&lt;=0),"WeanAlt2","")
&amp;IFERROR(IF(AND((IW$44-IW52                                                                                     )&gt;(IW$44-IX$44),(IW$44-IW52                                                                                     )&lt;=0),"Join-"    &amp;IW51,""),"")
&amp;IFERROR(IF(AND((IW$44-IW52-INDEX(Sheep!$V$362:$V$369,IW51,1))&gt;(IW$44-IX$44),(IW$44-IW52-INDEX(Sheep!$V$362:$V$369,IW51,1))&lt;=0),"Scan-"  &amp;IW51,""),"")
&amp;IFERROR(IF(AND((IW$44-IW52-150                                                                            )&gt;(IW$44-IX$44),(IW$44-IW52-150                                                                             )&lt;=0),"Birth-" &amp;IW51,""),"")
&amp;IFERROR(IF(AND((IW$44-IW52-150-Sheep!$R$355                                           )&gt;(IW$44-IX$44),(IW$44-IW52-150-Sheep!$R$355                                            )&lt;=0),"Wean-"&amp;IW51,""),"")
&amp;IFERROR(IF(AND((IW$44-IW52-150-Sheep!$R$356                                           )&gt;(IW$44-IX$44),(IW$44-IW52-150-Sheep!$R$356                                            )&lt;=0),"Alt1-"   &amp;IW51,""),"")
&amp;IFERROR(IF(AND((IW$44-IW52-150-Sheep!$R$357                                           )&gt;(IW$44-IX$44),(IW$44-IW52-150-Sheep!$R$357                                            )&lt;=0),"Alt2-"   &amp;IW51,""),"")</f>
        <v/>
      </c>
      <c r="IX53" s="267" t="str">
        <f xml:space="preserve">                    IF(AND((IX$44                                  -Sheep!$N$254                               )&gt;(IX$44-IY$44),(IX$44                                  -Sheep!$N$254                                )&lt;=0),"Born","")
&amp;                   IF(AND((IX$44-Sheep!$R$355-Sheep!$N$254                                )&gt;(IX$44-IY$44),(IX$44-Sheep!$R$355-Sheep!$N$254                                )&lt;=0),"WeanStd","")
&amp;                   IF(AND((IX$44-Sheep!$R$356-Sheep!$N$254                                )&gt;(IX$44-IY$44),(IX$44-Sheep!$R$356-Sheep!$N$254                                )&lt;=0),"WeanAlt1","")
&amp;                   IF(AND((IX$44-Sheep!$R$357-Sheep!$N$254                                )&gt;(IX$44-IY$44),(IX$44-Sheep!$R$357-Sheep!$N$254                                )&lt;=0),"WeanAlt2","")
&amp;IFERROR(IF(AND((IX$44-IX52                                                                                     )&gt;(IX$44-IY$44),(IX$44-IX52                                                                                     )&lt;=0),"Join-"    &amp;IX51,""),"")
&amp;IFERROR(IF(AND((IX$44-IX52-INDEX(Sheep!$V$362:$V$369,IX51,1))&gt;(IX$44-IY$44),(IX$44-IX52-INDEX(Sheep!$V$362:$V$369,IX51,1))&lt;=0),"Scan-"  &amp;IX51,""),"")
&amp;IFERROR(IF(AND((IX$44-IX52-150                                                                            )&gt;(IX$44-IY$44),(IX$44-IX52-150                                                                             )&lt;=0),"Birth-" &amp;IX51,""),"")
&amp;IFERROR(IF(AND((IX$44-IX52-150-Sheep!$R$355                                           )&gt;(IX$44-IY$44),(IX$44-IX52-150-Sheep!$R$355                                            )&lt;=0),"Wean-"&amp;IX51,""),"")
&amp;IFERROR(IF(AND((IX$44-IX52-150-Sheep!$R$356                                           )&gt;(IX$44-IY$44),(IX$44-IX52-150-Sheep!$R$356                                            )&lt;=0),"Alt1-"   &amp;IX51,""),"")
&amp;IFERROR(IF(AND((IX$44-IX52-150-Sheep!$R$357                                           )&gt;(IX$44-IY$44),(IX$44-IX52-150-Sheep!$R$357                                            )&lt;=0),"Alt2-"   &amp;IX51,""),"")</f>
        <v/>
      </c>
      <c r="IY53" s="267" t="str">
        <f xml:space="preserve">                    IF(AND((IY$44                                  -Sheep!$N$254                               )&gt;(IY$44-IZ$44),(IY$44                                  -Sheep!$N$254                                )&lt;=0),"Born","")
&amp;                   IF(AND((IY$44-Sheep!$R$355-Sheep!$N$254                                )&gt;(IY$44-IZ$44),(IY$44-Sheep!$R$355-Sheep!$N$254                                )&lt;=0),"WeanStd","")
&amp;                   IF(AND((IY$44-Sheep!$R$356-Sheep!$N$254                                )&gt;(IY$44-IZ$44),(IY$44-Sheep!$R$356-Sheep!$N$254                                )&lt;=0),"WeanAlt1","")
&amp;                   IF(AND((IY$44-Sheep!$R$357-Sheep!$N$254                                )&gt;(IY$44-IZ$44),(IY$44-Sheep!$R$357-Sheep!$N$254                                )&lt;=0),"WeanAlt2","")
&amp;IFERROR(IF(AND((IY$44-IY52                                                                                     )&gt;(IY$44-IZ$44),(IY$44-IY52                                                                                     )&lt;=0),"Join-"    &amp;IY51,""),"")
&amp;IFERROR(IF(AND((IY$44-IY52-INDEX(Sheep!$V$362:$V$369,IY51,1))&gt;(IY$44-IZ$44),(IY$44-IY52-INDEX(Sheep!$V$362:$V$369,IY51,1))&lt;=0),"Scan-"  &amp;IY51,""),"")
&amp;IFERROR(IF(AND((IY$44-IY52-150                                                                            )&gt;(IY$44-IZ$44),(IY$44-IY52-150                                                                             )&lt;=0),"Birth-" &amp;IY51,""),"")
&amp;IFERROR(IF(AND((IY$44-IY52-150-Sheep!$R$355                                           )&gt;(IY$44-IZ$44),(IY$44-IY52-150-Sheep!$R$355                                            )&lt;=0),"Wean-"&amp;IY51,""),"")
&amp;IFERROR(IF(AND((IY$44-IY52-150-Sheep!$R$356                                           )&gt;(IY$44-IZ$44),(IY$44-IY52-150-Sheep!$R$356                                            )&lt;=0),"Alt1-"   &amp;IY51,""),"")
&amp;IFERROR(IF(AND((IY$44-IY52-150-Sheep!$R$357                                           )&gt;(IY$44-IZ$44),(IY$44-IY52-150-Sheep!$R$357                                            )&lt;=0),"Alt2-"   &amp;IY51,""),"")</f>
        <v>Wean-4</v>
      </c>
      <c r="IZ53" s="267" t="str">
        <f xml:space="preserve">                    IF(AND((IZ$44                                  -Sheep!$N$254                               )&gt;(IZ$44-JA$44),(IZ$44                                  -Sheep!$N$254                                )&lt;=0),"Born","")
&amp;                   IF(AND((IZ$44-Sheep!$R$355-Sheep!$N$254                                )&gt;(IZ$44-JA$44),(IZ$44-Sheep!$R$355-Sheep!$N$254                                )&lt;=0),"WeanStd","")
&amp;                   IF(AND((IZ$44-Sheep!$R$356-Sheep!$N$254                                )&gt;(IZ$44-JA$44),(IZ$44-Sheep!$R$356-Sheep!$N$254                                )&lt;=0),"WeanAlt1","")
&amp;                   IF(AND((IZ$44-Sheep!$R$357-Sheep!$N$254                                )&gt;(IZ$44-JA$44),(IZ$44-Sheep!$R$357-Sheep!$N$254                                )&lt;=0),"WeanAlt2","")
&amp;IFERROR(IF(AND((IZ$44-IZ52                                                                                     )&gt;(IZ$44-JA$44),(IZ$44-IZ52                                                                                     )&lt;=0),"Join-"    &amp;IZ51,""),"")
&amp;IFERROR(IF(AND((IZ$44-IZ52-INDEX(Sheep!$V$362:$V$369,IZ51,1))&gt;(IZ$44-JA$44),(IZ$44-IZ52-INDEX(Sheep!$V$362:$V$369,IZ51,1))&lt;=0),"Scan-"  &amp;IZ51,""),"")
&amp;IFERROR(IF(AND((IZ$44-IZ52-150                                                                            )&gt;(IZ$44-JA$44),(IZ$44-IZ52-150                                                                             )&lt;=0),"Birth-" &amp;IZ51,""),"")
&amp;IFERROR(IF(AND((IZ$44-IZ52-150-Sheep!$R$355                                           )&gt;(IZ$44-JA$44),(IZ$44-IZ52-150-Sheep!$R$355                                            )&lt;=0),"Wean-"&amp;IZ51,""),"")
&amp;IFERROR(IF(AND((IZ$44-IZ52-150-Sheep!$R$356                                           )&gt;(IZ$44-JA$44),(IZ$44-IZ52-150-Sheep!$R$356                                            )&lt;=0),"Alt1-"   &amp;IZ51,""),"")
&amp;IFERROR(IF(AND((IZ$44-IZ52-150-Sheep!$R$357                                           )&gt;(IZ$44-JA$44),(IZ$44-IZ52-150-Sheep!$R$357                                            )&lt;=0),"Alt2-"   &amp;IZ51,""),"")</f>
        <v/>
      </c>
      <c r="JA53" s="267" t="str">
        <f xml:space="preserve">                    IF(AND((JA$44                                  -Sheep!$N$254                               )&gt;(JA$44-JB$44),(JA$44                                  -Sheep!$N$254                                )&lt;=0),"Born","")
&amp;                   IF(AND((JA$44-Sheep!$R$355-Sheep!$N$254                                )&gt;(JA$44-JB$44),(JA$44-Sheep!$R$355-Sheep!$N$254                                )&lt;=0),"WeanStd","")
&amp;                   IF(AND((JA$44-Sheep!$R$356-Sheep!$N$254                                )&gt;(JA$44-JB$44),(JA$44-Sheep!$R$356-Sheep!$N$254                                )&lt;=0),"WeanAlt1","")
&amp;                   IF(AND((JA$44-Sheep!$R$357-Sheep!$N$254                                )&gt;(JA$44-JB$44),(JA$44-Sheep!$R$357-Sheep!$N$254                                )&lt;=0),"WeanAlt2","")
&amp;IFERROR(IF(AND((JA$44-JA52                                                                                     )&gt;(JA$44-JB$44),(JA$44-JA52                                                                                     )&lt;=0),"Join-"    &amp;JA51,""),"")
&amp;IFERROR(IF(AND((JA$44-JA52-INDEX(Sheep!$V$362:$V$369,JA51,1))&gt;(JA$44-JB$44),(JA$44-JA52-INDEX(Sheep!$V$362:$V$369,JA51,1))&lt;=0),"Scan-"  &amp;JA51,""),"")
&amp;IFERROR(IF(AND((JA$44-JA52-150                                                                            )&gt;(JA$44-JB$44),(JA$44-JA52-150                                                                             )&lt;=0),"Birth-" &amp;JA51,""),"")
&amp;IFERROR(IF(AND((JA$44-JA52-150-Sheep!$R$355                                           )&gt;(JA$44-JB$44),(JA$44-JA52-150-Sheep!$R$355                                            )&lt;=0),"Wean-"&amp;JA51,""),"")
&amp;IFERROR(IF(AND((JA$44-JA52-150-Sheep!$R$356                                           )&gt;(JA$44-JB$44),(JA$44-JA52-150-Sheep!$R$356                                            )&lt;=0),"Alt1-"   &amp;JA51,""),"")
&amp;IFERROR(IF(AND((JA$44-JA52-150-Sheep!$R$357                                           )&gt;(JA$44-JB$44),(JA$44-JA52-150-Sheep!$R$357                                            )&lt;=0),"Alt2-"   &amp;JA51,""),"")</f>
        <v/>
      </c>
      <c r="JB53" s="267" t="str">
        <f xml:space="preserve">                    IF(AND((JB$44                                  -Sheep!$N$254                               )&gt;(JB$44-JC$44),(JB$44                                  -Sheep!$N$254                                )&lt;=0),"Born","")
&amp;                   IF(AND((JB$44-Sheep!$R$355-Sheep!$N$254                                )&gt;(JB$44-JC$44),(JB$44-Sheep!$R$355-Sheep!$N$254                                )&lt;=0),"WeanStd","")
&amp;                   IF(AND((JB$44-Sheep!$R$356-Sheep!$N$254                                )&gt;(JB$44-JC$44),(JB$44-Sheep!$R$356-Sheep!$N$254                                )&lt;=0),"WeanAlt1","")
&amp;                   IF(AND((JB$44-Sheep!$R$357-Sheep!$N$254                                )&gt;(JB$44-JC$44),(JB$44-Sheep!$R$357-Sheep!$N$254                                )&lt;=0),"WeanAlt2","")
&amp;IFERROR(IF(AND((JB$44-JB52                                                                                     )&gt;(JB$44-JC$44),(JB$44-JB52                                                                                     )&lt;=0),"Join-"    &amp;JB51,""),"")
&amp;IFERROR(IF(AND((JB$44-JB52-INDEX(Sheep!$V$362:$V$369,JB51,1))&gt;(JB$44-JC$44),(JB$44-JB52-INDEX(Sheep!$V$362:$V$369,JB51,1))&lt;=0),"Scan-"  &amp;JB51,""),"")
&amp;IFERROR(IF(AND((JB$44-JB52-150                                                                            )&gt;(JB$44-JC$44),(JB$44-JB52-150                                                                             )&lt;=0),"Birth-" &amp;JB51,""),"")
&amp;IFERROR(IF(AND((JB$44-JB52-150-Sheep!$R$355                                           )&gt;(JB$44-JC$44),(JB$44-JB52-150-Sheep!$R$355                                            )&lt;=0),"Wean-"&amp;JB51,""),"")
&amp;IFERROR(IF(AND((JB$44-JB52-150-Sheep!$R$356                                           )&gt;(JB$44-JC$44),(JB$44-JB52-150-Sheep!$R$356                                            )&lt;=0),"Alt1-"   &amp;JB51,""),"")
&amp;IFERROR(IF(AND((JB$44-JB52-150-Sheep!$R$357                                           )&gt;(JB$44-JC$44),(JB$44-JB52-150-Sheep!$R$357                                            )&lt;=0),"Alt2-"   &amp;JB51,""),"")</f>
        <v/>
      </c>
      <c r="JC53" s="267" t="str">
        <f xml:space="preserve">                    IF(AND((JC$44                                  -Sheep!$N$254                               )&gt;(JC$44-JD$44),(JC$44                                  -Sheep!$N$254                                )&lt;=0),"Born","")
&amp;                   IF(AND((JC$44-Sheep!$R$355-Sheep!$N$254                                )&gt;(JC$44-JD$44),(JC$44-Sheep!$R$355-Sheep!$N$254                                )&lt;=0),"WeanStd","")
&amp;                   IF(AND((JC$44-Sheep!$R$356-Sheep!$N$254                                )&gt;(JC$44-JD$44),(JC$44-Sheep!$R$356-Sheep!$N$254                                )&lt;=0),"WeanAlt1","")
&amp;                   IF(AND((JC$44-Sheep!$R$357-Sheep!$N$254                                )&gt;(JC$44-JD$44),(JC$44-Sheep!$R$357-Sheep!$N$254                                )&lt;=0),"WeanAlt2","")
&amp;IFERROR(IF(AND((JC$44-JC52                                                                                     )&gt;(JC$44-JD$44),(JC$44-JC52                                                                                     )&lt;=0),"Join-"    &amp;JC51,""),"")
&amp;IFERROR(IF(AND((JC$44-JC52-INDEX(Sheep!$V$362:$V$369,JC51,1))&gt;(JC$44-JD$44),(JC$44-JC52-INDEX(Sheep!$V$362:$V$369,JC51,1))&lt;=0),"Scan-"  &amp;JC51,""),"")
&amp;IFERROR(IF(AND((JC$44-JC52-150                                                                            )&gt;(JC$44-JD$44),(JC$44-JC52-150                                                                             )&lt;=0),"Birth-" &amp;JC51,""),"")
&amp;IFERROR(IF(AND((JC$44-JC52-150-Sheep!$R$355                                           )&gt;(JC$44-JD$44),(JC$44-JC52-150-Sheep!$R$355                                            )&lt;=0),"Wean-"&amp;JC51,""),"")
&amp;IFERROR(IF(AND((JC$44-JC52-150-Sheep!$R$356                                           )&gt;(JC$44-JD$44),(JC$44-JC52-150-Sheep!$R$356                                            )&lt;=0),"Alt1-"   &amp;JC51,""),"")
&amp;IFERROR(IF(AND((JC$44-JC52-150-Sheep!$R$357                                           )&gt;(JC$44-JD$44),(JC$44-JC52-150-Sheep!$R$357                                            )&lt;=0),"Alt2-"   &amp;JC51,""),"")</f>
        <v>Alt1-4</v>
      </c>
      <c r="JD53" s="267" t="str">
        <f xml:space="preserve">                    IF(AND((JD$44                                  -Sheep!$N$254                               )&gt;(JD$44-JE$44),(JD$44                                  -Sheep!$N$254                                )&lt;=0),"Born","")
&amp;                   IF(AND((JD$44-Sheep!$R$355-Sheep!$N$254                                )&gt;(JD$44-JE$44),(JD$44-Sheep!$R$355-Sheep!$N$254                                )&lt;=0),"WeanStd","")
&amp;                   IF(AND((JD$44-Sheep!$R$356-Sheep!$N$254                                )&gt;(JD$44-JE$44),(JD$44-Sheep!$R$356-Sheep!$N$254                                )&lt;=0),"WeanAlt1","")
&amp;                   IF(AND((JD$44-Sheep!$R$357-Sheep!$N$254                                )&gt;(JD$44-JE$44),(JD$44-Sheep!$R$357-Sheep!$N$254                                )&lt;=0),"WeanAlt2","")
&amp;IFERROR(IF(AND((JD$44-JD52                                                                                     )&gt;(JD$44-JE$44),(JD$44-JD52                                                                                     )&lt;=0),"Join-"    &amp;JD51,""),"")
&amp;IFERROR(IF(AND((JD$44-JD52-INDEX(Sheep!$V$362:$V$369,JD51,1))&gt;(JD$44-JE$44),(JD$44-JD52-INDEX(Sheep!$V$362:$V$369,JD51,1))&lt;=0),"Scan-"  &amp;JD51,""),"")
&amp;IFERROR(IF(AND((JD$44-JD52-150                                                                            )&gt;(JD$44-JE$44),(JD$44-JD52-150                                                                             )&lt;=0),"Birth-" &amp;JD51,""),"")
&amp;IFERROR(IF(AND((JD$44-JD52-150-Sheep!$R$355                                           )&gt;(JD$44-JE$44),(JD$44-JD52-150-Sheep!$R$355                                            )&lt;=0),"Wean-"&amp;JD51,""),"")
&amp;IFERROR(IF(AND((JD$44-JD52-150-Sheep!$R$356                                           )&gt;(JD$44-JE$44),(JD$44-JD52-150-Sheep!$R$356                                            )&lt;=0),"Alt1-"   &amp;JD51,""),"")
&amp;IFERROR(IF(AND((JD$44-JD52-150-Sheep!$R$357                                           )&gt;(JD$44-JE$44),(JD$44-JD52-150-Sheep!$R$357                                            )&lt;=0),"Alt2-"   &amp;JD51,""),"")</f>
        <v/>
      </c>
      <c r="JE53" s="267" t="str">
        <f xml:space="preserve">                    IF(AND((JE$44                                  -Sheep!$N$254                               )&gt;(JE$44-JF$44),(JE$44                                  -Sheep!$N$254                                )&lt;=0),"Born","")
&amp;                   IF(AND((JE$44-Sheep!$R$355-Sheep!$N$254                                )&gt;(JE$44-JF$44),(JE$44-Sheep!$R$355-Sheep!$N$254                                )&lt;=0),"WeanStd","")
&amp;                   IF(AND((JE$44-Sheep!$R$356-Sheep!$N$254                                )&gt;(JE$44-JF$44),(JE$44-Sheep!$R$356-Sheep!$N$254                                )&lt;=0),"WeanAlt1","")
&amp;                   IF(AND((JE$44-Sheep!$R$357-Sheep!$N$254                                )&gt;(JE$44-JF$44),(JE$44-Sheep!$R$357-Sheep!$N$254                                )&lt;=0),"WeanAlt2","")
&amp;IFERROR(IF(AND((JE$44-JE52                                                                                     )&gt;(JE$44-JF$44),(JE$44-JE52                                                                                     )&lt;=0),"Join-"    &amp;JE51,""),"")
&amp;IFERROR(IF(AND((JE$44-JE52-INDEX(Sheep!$V$362:$V$369,JE51,1))&gt;(JE$44-JF$44),(JE$44-JE52-INDEX(Sheep!$V$362:$V$369,JE51,1))&lt;=0),"Scan-"  &amp;JE51,""),"")
&amp;IFERROR(IF(AND((JE$44-JE52-150                                                                            )&gt;(JE$44-JF$44),(JE$44-JE52-150                                                                             )&lt;=0),"Birth-" &amp;JE51,""),"")
&amp;IFERROR(IF(AND((JE$44-JE52-150-Sheep!$R$355                                           )&gt;(JE$44-JF$44),(JE$44-JE52-150-Sheep!$R$355                                            )&lt;=0),"Wean-"&amp;JE51,""),"")
&amp;IFERROR(IF(AND((JE$44-JE52-150-Sheep!$R$356                                           )&gt;(JE$44-JF$44),(JE$44-JE52-150-Sheep!$R$356                                            )&lt;=0),"Alt1-"   &amp;JE51,""),"")
&amp;IFERROR(IF(AND((JE$44-JE52-150-Sheep!$R$357                                           )&gt;(JE$44-JF$44),(JE$44-JE52-150-Sheep!$R$357                                            )&lt;=0),"Alt2-"   &amp;JE51,""),"")</f>
        <v/>
      </c>
      <c r="JF53" s="267" t="str">
        <f xml:space="preserve">                    IF(AND((JF$44                                  -Sheep!$N$254                               )&gt;(JF$44-JG$44),(JF$44                                  -Sheep!$N$254                                )&lt;=0),"Born","")
&amp;                   IF(AND((JF$44-Sheep!$R$355-Sheep!$N$254                                )&gt;(JF$44-JG$44),(JF$44-Sheep!$R$355-Sheep!$N$254                                )&lt;=0),"WeanStd","")
&amp;                   IF(AND((JF$44-Sheep!$R$356-Sheep!$N$254                                )&gt;(JF$44-JG$44),(JF$44-Sheep!$R$356-Sheep!$N$254                                )&lt;=0),"WeanAlt1","")
&amp;                   IF(AND((JF$44-Sheep!$R$357-Sheep!$N$254                                )&gt;(JF$44-JG$44),(JF$44-Sheep!$R$357-Sheep!$N$254                                )&lt;=0),"WeanAlt2","")
&amp;IFERROR(IF(AND((JF$44-JF52                                                                                     )&gt;(JF$44-JG$44),(JF$44-JF52                                                                                     )&lt;=0),"Join-"    &amp;JF51,""),"")
&amp;IFERROR(IF(AND((JF$44-JF52-INDEX(Sheep!$V$362:$V$369,JF51,1))&gt;(JF$44-JG$44),(JF$44-JF52-INDEX(Sheep!$V$362:$V$369,JF51,1))&lt;=0),"Scan-"  &amp;JF51,""),"")
&amp;IFERROR(IF(AND((JF$44-JF52-150                                                                            )&gt;(JF$44-JG$44),(JF$44-JF52-150                                                                             )&lt;=0),"Birth-" &amp;JF51,""),"")
&amp;IFERROR(IF(AND((JF$44-JF52-150-Sheep!$R$355                                           )&gt;(JF$44-JG$44),(JF$44-JF52-150-Sheep!$R$355                                            )&lt;=0),"Wean-"&amp;JF51,""),"")
&amp;IFERROR(IF(AND((JF$44-JF52-150-Sheep!$R$356                                           )&gt;(JF$44-JG$44),(JF$44-JF52-150-Sheep!$R$356                                            )&lt;=0),"Alt1-"   &amp;JF51,""),"")
&amp;IFERROR(IF(AND((JF$44-JF52-150-Sheep!$R$357                                           )&gt;(JF$44-JG$44),(JF$44-JF52-150-Sheep!$R$357                                            )&lt;=0),"Alt2-"   &amp;JF51,""),"")</f>
        <v/>
      </c>
      <c r="JG53" s="267" t="str">
        <f xml:space="preserve">                    IF(AND((JG$44                                  -Sheep!$N$254                               )&gt;(JG$44-JH$44),(JG$44                                  -Sheep!$N$254                                )&lt;=0),"Born","")
&amp;                   IF(AND((JG$44-Sheep!$R$355-Sheep!$N$254                                )&gt;(JG$44-JH$44),(JG$44-Sheep!$R$355-Sheep!$N$254                                )&lt;=0),"WeanStd","")
&amp;                   IF(AND((JG$44-Sheep!$R$356-Sheep!$N$254                                )&gt;(JG$44-JH$44),(JG$44-Sheep!$R$356-Sheep!$N$254                                )&lt;=0),"WeanAlt1","")
&amp;                   IF(AND((JG$44-Sheep!$R$357-Sheep!$N$254                                )&gt;(JG$44-JH$44),(JG$44-Sheep!$R$357-Sheep!$N$254                                )&lt;=0),"WeanAlt2","")
&amp;IFERROR(IF(AND((JG$44-JG52                                                                                     )&gt;(JG$44-JH$44),(JG$44-JG52                                                                                     )&lt;=0),"Join-"    &amp;JG51,""),"")
&amp;IFERROR(IF(AND((JG$44-JG52-INDEX(Sheep!$V$362:$V$369,JG51,1))&gt;(JG$44-JH$44),(JG$44-JG52-INDEX(Sheep!$V$362:$V$369,JG51,1))&lt;=0),"Scan-"  &amp;JG51,""),"")
&amp;IFERROR(IF(AND((JG$44-JG52-150                                                                            )&gt;(JG$44-JH$44),(JG$44-JG52-150                                                                             )&lt;=0),"Birth-" &amp;JG51,""),"")
&amp;IFERROR(IF(AND((JG$44-JG52-150-Sheep!$R$355                                           )&gt;(JG$44-JH$44),(JG$44-JG52-150-Sheep!$R$355                                            )&lt;=0),"Wean-"&amp;JG51,""),"")
&amp;IFERROR(IF(AND((JG$44-JG52-150-Sheep!$R$356                                           )&gt;(JG$44-JH$44),(JG$44-JG52-150-Sheep!$R$356                                            )&lt;=0),"Alt1-"   &amp;JG51,""),"")
&amp;IFERROR(IF(AND((JG$44-JG52-150-Sheep!$R$357                                           )&gt;(JG$44-JH$44),(JG$44-JG52-150-Sheep!$R$357                                            )&lt;=0),"Alt2-"   &amp;JG51,""),"")</f>
        <v>Alt2-4</v>
      </c>
      <c r="JH53" s="267" t="str">
        <f xml:space="preserve">                    IF(AND((JH$44                                  -Sheep!$N$254                               )&gt;(JH$44-JI$44),(JH$44                                  -Sheep!$N$254                                )&lt;=0),"Born","")
&amp;                   IF(AND((JH$44-Sheep!$R$355-Sheep!$N$254                                )&gt;(JH$44-JI$44),(JH$44-Sheep!$R$355-Sheep!$N$254                                )&lt;=0),"WeanStd","")
&amp;                   IF(AND((JH$44-Sheep!$R$356-Sheep!$N$254                                )&gt;(JH$44-JI$44),(JH$44-Sheep!$R$356-Sheep!$N$254                                )&lt;=0),"WeanAlt1","")
&amp;                   IF(AND((JH$44-Sheep!$R$357-Sheep!$N$254                                )&gt;(JH$44-JI$44),(JH$44-Sheep!$R$357-Sheep!$N$254                                )&lt;=0),"WeanAlt2","")
&amp;IFERROR(IF(AND((JH$44-JH52                                                                                     )&gt;(JH$44-JI$44),(JH$44-JH52                                                                                     )&lt;=0),"Join-"    &amp;JH51,""),"")
&amp;IFERROR(IF(AND((JH$44-JH52-INDEX(Sheep!$V$362:$V$369,JH51,1))&gt;(JH$44-JI$44),(JH$44-JH52-INDEX(Sheep!$V$362:$V$369,JH51,1))&lt;=0),"Scan-"  &amp;JH51,""),"")
&amp;IFERROR(IF(AND((JH$44-JH52-150                                                                            )&gt;(JH$44-JI$44),(JH$44-JH52-150                                                                             )&lt;=0),"Birth-" &amp;JH51,""),"")
&amp;IFERROR(IF(AND((JH$44-JH52-150-Sheep!$R$355                                           )&gt;(JH$44-JI$44),(JH$44-JH52-150-Sheep!$R$355                                            )&lt;=0),"Wean-"&amp;JH51,""),"")
&amp;IFERROR(IF(AND((JH$44-JH52-150-Sheep!$R$356                                           )&gt;(JH$44-JI$44),(JH$44-JH52-150-Sheep!$R$356                                            )&lt;=0),"Alt1-"   &amp;JH51,""),"")
&amp;IFERROR(IF(AND((JH$44-JH52-150-Sheep!$R$357                                           )&gt;(JH$44-JI$44),(JH$44-JH52-150-Sheep!$R$357                                            )&lt;=0),"Alt2-"   &amp;JH51,""),"")</f>
        <v/>
      </c>
      <c r="JI53" s="267" t="str">
        <f xml:space="preserve">                    IF(AND((JI$44                                  -Sheep!$N$254                               )&gt;(JI$44-JJ$44),(JI$44                                  -Sheep!$N$254                                )&lt;=0),"Born","")
&amp;                   IF(AND((JI$44-Sheep!$R$355-Sheep!$N$254                                )&gt;(JI$44-JJ$44),(JI$44-Sheep!$R$355-Sheep!$N$254                                )&lt;=0),"WeanStd","")
&amp;                   IF(AND((JI$44-Sheep!$R$356-Sheep!$N$254                                )&gt;(JI$44-JJ$44),(JI$44-Sheep!$R$356-Sheep!$N$254                                )&lt;=0),"WeanAlt1","")
&amp;                   IF(AND((JI$44-Sheep!$R$357-Sheep!$N$254                                )&gt;(JI$44-JJ$44),(JI$44-Sheep!$R$357-Sheep!$N$254                                )&lt;=0),"WeanAlt2","")
&amp;IFERROR(IF(AND((JI$44-JI52                                                                                     )&gt;(JI$44-JJ$44),(JI$44-JI52                                                                                     )&lt;=0),"Join-"    &amp;JI51,""),"")
&amp;IFERROR(IF(AND((JI$44-JI52-INDEX(Sheep!$V$362:$V$369,JI51,1))&gt;(JI$44-JJ$44),(JI$44-JI52-INDEX(Sheep!$V$362:$V$369,JI51,1))&lt;=0),"Scan-"  &amp;JI51,""),"")
&amp;IFERROR(IF(AND((JI$44-JI52-150                                                                            )&gt;(JI$44-JJ$44),(JI$44-JI52-150                                                                             )&lt;=0),"Birth-" &amp;JI51,""),"")
&amp;IFERROR(IF(AND((JI$44-JI52-150-Sheep!$R$355                                           )&gt;(JI$44-JJ$44),(JI$44-JI52-150-Sheep!$R$355                                            )&lt;=0),"Wean-"&amp;JI51,""),"")
&amp;IFERROR(IF(AND((JI$44-JI52-150-Sheep!$R$356                                           )&gt;(JI$44-JJ$44),(JI$44-JI52-150-Sheep!$R$356                                            )&lt;=0),"Alt1-"   &amp;JI51,""),"")
&amp;IFERROR(IF(AND((JI$44-JI52-150-Sheep!$R$357                                           )&gt;(JI$44-JJ$44),(JI$44-JI52-150-Sheep!$R$357                                            )&lt;=0),"Alt2-"   &amp;JI51,""),"")</f>
        <v/>
      </c>
      <c r="JJ53" s="267" t="str">
        <f xml:space="preserve">                    IF(AND((JJ$44                                  -Sheep!$N$254                               )&gt;(JJ$44-JK$44),(JJ$44                                  -Sheep!$N$254                                )&lt;=0),"Born","")
&amp;                   IF(AND((JJ$44-Sheep!$R$355-Sheep!$N$254                                )&gt;(JJ$44-JK$44),(JJ$44-Sheep!$R$355-Sheep!$N$254                                )&lt;=0),"WeanStd","")
&amp;                   IF(AND((JJ$44-Sheep!$R$356-Sheep!$N$254                                )&gt;(JJ$44-JK$44),(JJ$44-Sheep!$R$356-Sheep!$N$254                                )&lt;=0),"WeanAlt1","")
&amp;                   IF(AND((JJ$44-Sheep!$R$357-Sheep!$N$254                                )&gt;(JJ$44-JK$44),(JJ$44-Sheep!$R$357-Sheep!$N$254                                )&lt;=0),"WeanAlt2","")
&amp;IFERROR(IF(AND((JJ$44-JJ52                                                                                     )&gt;(JJ$44-JK$44),(JJ$44-JJ52                                                                                     )&lt;=0),"Join-"    &amp;JJ51,""),"")
&amp;IFERROR(IF(AND((JJ$44-JJ52-INDEX(Sheep!$V$362:$V$369,JJ51,1))&gt;(JJ$44-JK$44),(JJ$44-JJ52-INDEX(Sheep!$V$362:$V$369,JJ51,1))&lt;=0),"Scan-"  &amp;JJ51,""),"")
&amp;IFERROR(IF(AND((JJ$44-JJ52-150                                                                            )&gt;(JJ$44-JK$44),(JJ$44-JJ52-150                                                                             )&lt;=0),"Birth-" &amp;JJ51,""),"")
&amp;IFERROR(IF(AND((JJ$44-JJ52-150-Sheep!$R$355                                           )&gt;(JJ$44-JK$44),(JJ$44-JJ52-150-Sheep!$R$355                                            )&lt;=0),"Wean-"&amp;JJ51,""),"")
&amp;IFERROR(IF(AND((JJ$44-JJ52-150-Sheep!$R$356                                           )&gt;(JJ$44-JK$44),(JJ$44-JJ52-150-Sheep!$R$356                                            )&lt;=0),"Alt1-"   &amp;JJ51,""),"")
&amp;IFERROR(IF(AND((JJ$44-JJ52-150-Sheep!$R$357                                           )&gt;(JJ$44-JK$44),(JJ$44-JJ52-150-Sheep!$R$357                                            )&lt;=0),"Alt2-"   &amp;JJ51,""),"")</f>
        <v/>
      </c>
      <c r="JK53" s="267" t="str">
        <f xml:space="preserve">                    IF(AND((JK$44                                  -Sheep!$N$254                               )&gt;(JK$44-JL$44),(JK$44                                  -Sheep!$N$254                                )&lt;=0),"Born","")
&amp;                   IF(AND((JK$44-Sheep!$R$355-Sheep!$N$254                                )&gt;(JK$44-JL$44),(JK$44-Sheep!$R$355-Sheep!$N$254                                )&lt;=0),"WeanStd","")
&amp;                   IF(AND((JK$44-Sheep!$R$356-Sheep!$N$254                                )&gt;(JK$44-JL$44),(JK$44-Sheep!$R$356-Sheep!$N$254                                )&lt;=0),"WeanAlt1","")
&amp;                   IF(AND((JK$44-Sheep!$R$357-Sheep!$N$254                                )&gt;(JK$44-JL$44),(JK$44-Sheep!$R$357-Sheep!$N$254                                )&lt;=0),"WeanAlt2","")
&amp;IFERROR(IF(AND((JK$44-JK52                                                                                     )&gt;(JK$44-JL$44),(JK$44-JK52                                                                                     )&lt;=0),"Join-"    &amp;JK51,""),"")
&amp;IFERROR(IF(AND((JK$44-JK52-INDEX(Sheep!$V$362:$V$369,JK51,1))&gt;(JK$44-JL$44),(JK$44-JK52-INDEX(Sheep!$V$362:$V$369,JK51,1))&lt;=0),"Scan-"  &amp;JK51,""),"")
&amp;IFERROR(IF(AND((JK$44-JK52-150                                                                            )&gt;(JK$44-JL$44),(JK$44-JK52-150                                                                             )&lt;=0),"Birth-" &amp;JK51,""),"")
&amp;IFERROR(IF(AND((JK$44-JK52-150-Sheep!$R$355                                           )&gt;(JK$44-JL$44),(JK$44-JK52-150-Sheep!$R$355                                            )&lt;=0),"Wean-"&amp;JK51,""),"")
&amp;IFERROR(IF(AND((JK$44-JK52-150-Sheep!$R$356                                           )&gt;(JK$44-JL$44),(JK$44-JK52-150-Sheep!$R$356                                            )&lt;=0),"Alt1-"   &amp;JK51,""),"")
&amp;IFERROR(IF(AND((JK$44-JK52-150-Sheep!$R$357                                           )&gt;(JK$44-JL$44),(JK$44-JK52-150-Sheep!$R$357                                            )&lt;=0),"Alt2-"   &amp;JK51,""),"")</f>
        <v/>
      </c>
      <c r="JL53" s="267" t="str">
        <f xml:space="preserve">                    IF(AND((JL$44                                  -Sheep!$N$254                               )&gt;(JL$44-JM$44),(JL$44                                  -Sheep!$N$254                                )&lt;=0),"Born","")
&amp;                   IF(AND((JL$44-Sheep!$R$355-Sheep!$N$254                                )&gt;(JL$44-JM$44),(JL$44-Sheep!$R$355-Sheep!$N$254                                )&lt;=0),"WeanStd","")
&amp;                   IF(AND((JL$44-Sheep!$R$356-Sheep!$N$254                                )&gt;(JL$44-JM$44),(JL$44-Sheep!$R$356-Sheep!$N$254                                )&lt;=0),"WeanAlt1","")
&amp;                   IF(AND((JL$44-Sheep!$R$357-Sheep!$N$254                                )&gt;(JL$44-JM$44),(JL$44-Sheep!$R$357-Sheep!$N$254                                )&lt;=0),"WeanAlt2","")
&amp;IFERROR(IF(AND((JL$44-JL52                                                                                     )&gt;(JL$44-JM$44),(JL$44-JL52                                                                                     )&lt;=0),"Join-"    &amp;JL51,""),"")
&amp;IFERROR(IF(AND((JL$44-JL52-INDEX(Sheep!$V$362:$V$369,JL51,1))&gt;(JL$44-JM$44),(JL$44-JL52-INDEX(Sheep!$V$362:$V$369,JL51,1))&lt;=0),"Scan-"  &amp;JL51,""),"")
&amp;IFERROR(IF(AND((JL$44-JL52-150                                                                            )&gt;(JL$44-JM$44),(JL$44-JL52-150                                                                             )&lt;=0),"Birth-" &amp;JL51,""),"")
&amp;IFERROR(IF(AND((JL$44-JL52-150-Sheep!$R$355                                           )&gt;(JL$44-JM$44),(JL$44-JL52-150-Sheep!$R$355                                            )&lt;=0),"Wean-"&amp;JL51,""),"")
&amp;IFERROR(IF(AND((JL$44-JL52-150-Sheep!$R$356                                           )&gt;(JL$44-JM$44),(JL$44-JL52-150-Sheep!$R$356                                            )&lt;=0),"Alt1-"   &amp;JL51,""),"")
&amp;IFERROR(IF(AND((JL$44-JL52-150-Sheep!$R$357                                           )&gt;(JL$44-JM$44),(JL$44-JL52-150-Sheep!$R$357                                            )&lt;=0),"Alt2-"   &amp;JL51,""),"")</f>
        <v/>
      </c>
      <c r="JM53" s="267" t="str">
        <f xml:space="preserve">                    IF(AND((JM$44                                  -Sheep!$N$254                               )&gt;(JM$44-JN$44),(JM$44                                  -Sheep!$N$254                                )&lt;=0),"Born","")
&amp;                   IF(AND((JM$44-Sheep!$R$355-Sheep!$N$254                                )&gt;(JM$44-JN$44),(JM$44-Sheep!$R$355-Sheep!$N$254                                )&lt;=0),"WeanStd","")
&amp;                   IF(AND((JM$44-Sheep!$R$356-Sheep!$N$254                                )&gt;(JM$44-JN$44),(JM$44-Sheep!$R$356-Sheep!$N$254                                )&lt;=0),"WeanAlt1","")
&amp;                   IF(AND((JM$44-Sheep!$R$357-Sheep!$N$254                                )&gt;(JM$44-JN$44),(JM$44-Sheep!$R$357-Sheep!$N$254                                )&lt;=0),"WeanAlt2","")
&amp;IFERROR(IF(AND((JM$44-JM52                                                                                     )&gt;(JM$44-JN$44),(JM$44-JM52                                                                                     )&lt;=0),"Join-"    &amp;JM51,""),"")
&amp;IFERROR(IF(AND((JM$44-JM52-INDEX(Sheep!$V$362:$V$369,JM51,1))&gt;(JM$44-JN$44),(JM$44-JM52-INDEX(Sheep!$V$362:$V$369,JM51,1))&lt;=0),"Scan-"  &amp;JM51,""),"")
&amp;IFERROR(IF(AND((JM$44-JM52-150                                                                            )&gt;(JM$44-JN$44),(JM$44-JM52-150                                                                             )&lt;=0),"Birth-" &amp;JM51,""),"")
&amp;IFERROR(IF(AND((JM$44-JM52-150-Sheep!$R$355                                           )&gt;(JM$44-JN$44),(JM$44-JM52-150-Sheep!$R$355                                            )&lt;=0),"Wean-"&amp;JM51,""),"")
&amp;IFERROR(IF(AND((JM$44-JM52-150-Sheep!$R$356                                           )&gt;(JM$44-JN$44),(JM$44-JM52-150-Sheep!$R$356                                            )&lt;=0),"Alt1-"   &amp;JM51,""),"")
&amp;IFERROR(IF(AND((JM$44-JM52-150-Sheep!$R$357                                           )&gt;(JM$44-JN$44),(JM$44-JM52-150-Sheep!$R$357                                            )&lt;=0),"Alt2-"   &amp;JM51,""),"")</f>
        <v/>
      </c>
      <c r="JN53" s="267" t="str">
        <f xml:space="preserve">                    IF(AND((JN$44                                  -Sheep!$N$254                               )&gt;(JN$44-JO$44),(JN$44                                  -Sheep!$N$254                                )&lt;=0),"Born","")
&amp;                   IF(AND((JN$44-Sheep!$R$355-Sheep!$N$254                                )&gt;(JN$44-JO$44),(JN$44-Sheep!$R$355-Sheep!$N$254                                )&lt;=0),"WeanStd","")
&amp;                   IF(AND((JN$44-Sheep!$R$356-Sheep!$N$254                                )&gt;(JN$44-JO$44),(JN$44-Sheep!$R$356-Sheep!$N$254                                )&lt;=0),"WeanAlt1","")
&amp;                   IF(AND((JN$44-Sheep!$R$357-Sheep!$N$254                                )&gt;(JN$44-JO$44),(JN$44-Sheep!$R$357-Sheep!$N$254                                )&lt;=0),"WeanAlt2","")
&amp;IFERROR(IF(AND((JN$44-JN52                                                                                     )&gt;(JN$44-JO$44),(JN$44-JN52                                                                                     )&lt;=0),"Join-"    &amp;JN51,""),"")
&amp;IFERROR(IF(AND((JN$44-JN52-INDEX(Sheep!$V$362:$V$369,JN51,1))&gt;(JN$44-JO$44),(JN$44-JN52-INDEX(Sheep!$V$362:$V$369,JN51,1))&lt;=0),"Scan-"  &amp;JN51,""),"")
&amp;IFERROR(IF(AND((JN$44-JN52-150                                                                            )&gt;(JN$44-JO$44),(JN$44-JN52-150                                                                             )&lt;=0),"Birth-" &amp;JN51,""),"")
&amp;IFERROR(IF(AND((JN$44-JN52-150-Sheep!$R$355                                           )&gt;(JN$44-JO$44),(JN$44-JN52-150-Sheep!$R$355                                            )&lt;=0),"Wean-"&amp;JN51,""),"")
&amp;IFERROR(IF(AND((JN$44-JN52-150-Sheep!$R$356                                           )&gt;(JN$44-JO$44),(JN$44-JN52-150-Sheep!$R$356                                            )&lt;=0),"Alt1-"   &amp;JN51,""),"")
&amp;IFERROR(IF(AND((JN$44-JN52-150-Sheep!$R$357                                           )&gt;(JN$44-JO$44),(JN$44-JN52-150-Sheep!$R$357                                            )&lt;=0),"Alt2-"   &amp;JN51,""),"")</f>
        <v/>
      </c>
      <c r="JO53" s="267" t="str">
        <f xml:space="preserve">                    IF(AND((JO$44                                  -Sheep!$N$254                               )&gt;(JO$44-JP$44),(JO$44                                  -Sheep!$N$254                                )&lt;=0),"Born","")
&amp;                   IF(AND((JO$44-Sheep!$R$355-Sheep!$N$254                                )&gt;(JO$44-JP$44),(JO$44-Sheep!$R$355-Sheep!$N$254                                )&lt;=0),"WeanStd","")
&amp;                   IF(AND((JO$44-Sheep!$R$356-Sheep!$N$254                                )&gt;(JO$44-JP$44),(JO$44-Sheep!$R$356-Sheep!$N$254                                )&lt;=0),"WeanAlt1","")
&amp;                   IF(AND((JO$44-Sheep!$R$357-Sheep!$N$254                                )&gt;(JO$44-JP$44),(JO$44-Sheep!$R$357-Sheep!$N$254                                )&lt;=0),"WeanAlt2","")
&amp;IFERROR(IF(AND((JO$44-JO52                                                                                     )&gt;(JO$44-JP$44),(JO$44-JO52                                                                                     )&lt;=0),"Join-"    &amp;JO51,""),"")
&amp;IFERROR(IF(AND((JO$44-JO52-INDEX(Sheep!$V$362:$V$369,JO51,1))&gt;(JO$44-JP$44),(JO$44-JO52-INDEX(Sheep!$V$362:$V$369,JO51,1))&lt;=0),"Scan-"  &amp;JO51,""),"")
&amp;IFERROR(IF(AND((JO$44-JO52-150                                                                            )&gt;(JO$44-JP$44),(JO$44-JO52-150                                                                             )&lt;=0),"Birth-" &amp;JO51,""),"")
&amp;IFERROR(IF(AND((JO$44-JO52-150-Sheep!$R$355                                           )&gt;(JO$44-JP$44),(JO$44-JO52-150-Sheep!$R$355                                            )&lt;=0),"Wean-"&amp;JO51,""),"")
&amp;IFERROR(IF(AND((JO$44-JO52-150-Sheep!$R$356                                           )&gt;(JO$44-JP$44),(JO$44-JO52-150-Sheep!$R$356                                            )&lt;=0),"Alt1-"   &amp;JO51,""),"")
&amp;IFERROR(IF(AND((JO$44-JO52-150-Sheep!$R$357                                           )&gt;(JO$44-JP$44),(JO$44-JO52-150-Sheep!$R$357                                            )&lt;=0),"Alt2-"   &amp;JO51,""),"")</f>
        <v/>
      </c>
      <c r="JP53" s="267" t="str">
        <f xml:space="preserve">                    IF(AND((JP$44                                  -Sheep!$N$254                               )&gt;(JP$44-JQ$44),(JP$44                                  -Sheep!$N$254                                )&lt;=0),"Born","")
&amp;                   IF(AND((JP$44-Sheep!$R$355-Sheep!$N$254                                )&gt;(JP$44-JQ$44),(JP$44-Sheep!$R$355-Sheep!$N$254                                )&lt;=0),"WeanStd","")
&amp;                   IF(AND((JP$44-Sheep!$R$356-Sheep!$N$254                                )&gt;(JP$44-JQ$44),(JP$44-Sheep!$R$356-Sheep!$N$254                                )&lt;=0),"WeanAlt1","")
&amp;                   IF(AND((JP$44-Sheep!$R$357-Sheep!$N$254                                )&gt;(JP$44-JQ$44),(JP$44-Sheep!$R$357-Sheep!$N$254                                )&lt;=0),"WeanAlt2","")
&amp;IFERROR(IF(AND((JP$44-JP52                                                                                     )&gt;(JP$44-JQ$44),(JP$44-JP52                                                                                     )&lt;=0),"Join-"    &amp;JP51,""),"")
&amp;IFERROR(IF(AND((JP$44-JP52-INDEX(Sheep!$V$362:$V$369,JP51,1))&gt;(JP$44-JQ$44),(JP$44-JP52-INDEX(Sheep!$V$362:$V$369,JP51,1))&lt;=0),"Scan-"  &amp;JP51,""),"")
&amp;IFERROR(IF(AND((JP$44-JP52-150                                                                            )&gt;(JP$44-JQ$44),(JP$44-JP52-150                                                                             )&lt;=0),"Birth-" &amp;JP51,""),"")
&amp;IFERROR(IF(AND((JP$44-JP52-150-Sheep!$R$355                                           )&gt;(JP$44-JQ$44),(JP$44-JP52-150-Sheep!$R$355                                            )&lt;=0),"Wean-"&amp;JP51,""),"")
&amp;IFERROR(IF(AND((JP$44-JP52-150-Sheep!$R$356                                           )&gt;(JP$44-JQ$44),(JP$44-JP52-150-Sheep!$R$356                                            )&lt;=0),"Alt1-"   &amp;JP51,""),"")
&amp;IFERROR(IF(AND((JP$44-JP52-150-Sheep!$R$357                                           )&gt;(JP$44-JQ$44),(JP$44-JP52-150-Sheep!$R$357                                            )&lt;=0),"Alt2-"   &amp;JP51,""),"")</f>
        <v>Join-5</v>
      </c>
      <c r="JQ53" s="267" t="str">
        <f xml:space="preserve">                    IF(AND((JQ$44                                  -Sheep!$N$254                               )&gt;(JQ$44-JR$44),(JQ$44                                  -Sheep!$N$254                                )&lt;=0),"Born","")
&amp;                   IF(AND((JQ$44-Sheep!$R$355-Sheep!$N$254                                )&gt;(JQ$44-JR$44),(JQ$44-Sheep!$R$355-Sheep!$N$254                                )&lt;=0),"WeanStd","")
&amp;                   IF(AND((JQ$44-Sheep!$R$356-Sheep!$N$254                                )&gt;(JQ$44-JR$44),(JQ$44-Sheep!$R$356-Sheep!$N$254                                )&lt;=0),"WeanAlt1","")
&amp;                   IF(AND((JQ$44-Sheep!$R$357-Sheep!$N$254                                )&gt;(JQ$44-JR$44),(JQ$44-Sheep!$R$357-Sheep!$N$254                                )&lt;=0),"WeanAlt2","")
&amp;IFERROR(IF(AND((JQ$44-JQ52                                                                                     )&gt;(JQ$44-JR$44),(JQ$44-JQ52                                                                                     )&lt;=0),"Join-"    &amp;JQ51,""),"")
&amp;IFERROR(IF(AND((JQ$44-JQ52-INDEX(Sheep!$V$362:$V$369,JQ51,1))&gt;(JQ$44-JR$44),(JQ$44-JQ52-INDEX(Sheep!$V$362:$V$369,JQ51,1))&lt;=0),"Scan-"  &amp;JQ51,""),"")
&amp;IFERROR(IF(AND((JQ$44-JQ52-150                                                                            )&gt;(JQ$44-JR$44),(JQ$44-JQ52-150                                                                             )&lt;=0),"Birth-" &amp;JQ51,""),"")
&amp;IFERROR(IF(AND((JQ$44-JQ52-150-Sheep!$R$355                                           )&gt;(JQ$44-JR$44),(JQ$44-JQ52-150-Sheep!$R$355                                            )&lt;=0),"Wean-"&amp;JQ51,""),"")
&amp;IFERROR(IF(AND((JQ$44-JQ52-150-Sheep!$R$356                                           )&gt;(JQ$44-JR$44),(JQ$44-JQ52-150-Sheep!$R$356                                            )&lt;=0),"Alt1-"   &amp;JQ51,""),"")
&amp;IFERROR(IF(AND((JQ$44-JQ52-150-Sheep!$R$357                                           )&gt;(JQ$44-JR$44),(JQ$44-JQ52-150-Sheep!$R$357                                            )&lt;=0),"Alt2-"   &amp;JQ51,""),"")</f>
        <v/>
      </c>
      <c r="JR53" s="267" t="str">
        <f xml:space="preserve">                    IF(AND((JR$44                                  -Sheep!$N$254                               )&gt;(JR$44-JS$44),(JR$44                                  -Sheep!$N$254                                )&lt;=0),"Born","")
&amp;                   IF(AND((JR$44-Sheep!$R$355-Sheep!$N$254                                )&gt;(JR$44-JS$44),(JR$44-Sheep!$R$355-Sheep!$N$254                                )&lt;=0),"WeanStd","")
&amp;                   IF(AND((JR$44-Sheep!$R$356-Sheep!$N$254                                )&gt;(JR$44-JS$44),(JR$44-Sheep!$R$356-Sheep!$N$254                                )&lt;=0),"WeanAlt1","")
&amp;                   IF(AND((JR$44-Sheep!$R$357-Sheep!$N$254                                )&gt;(JR$44-JS$44),(JR$44-Sheep!$R$357-Sheep!$N$254                                )&lt;=0),"WeanAlt2","")
&amp;IFERROR(IF(AND((JR$44-JR52                                                                                     )&gt;(JR$44-JS$44),(JR$44-JR52                                                                                     )&lt;=0),"Join-"    &amp;JR51,""),"")
&amp;IFERROR(IF(AND((JR$44-JR52-INDEX(Sheep!$V$362:$V$369,JR51,1))&gt;(JR$44-JS$44),(JR$44-JR52-INDEX(Sheep!$V$362:$V$369,JR51,1))&lt;=0),"Scan-"  &amp;JR51,""),"")
&amp;IFERROR(IF(AND((JR$44-JR52-150                                                                            )&gt;(JR$44-JS$44),(JR$44-JR52-150                                                                             )&lt;=0),"Birth-" &amp;JR51,""),"")
&amp;IFERROR(IF(AND((JR$44-JR52-150-Sheep!$R$355                                           )&gt;(JR$44-JS$44),(JR$44-JR52-150-Sheep!$R$355                                            )&lt;=0),"Wean-"&amp;JR51,""),"")
&amp;IFERROR(IF(AND((JR$44-JR52-150-Sheep!$R$356                                           )&gt;(JR$44-JS$44),(JR$44-JR52-150-Sheep!$R$356                                            )&lt;=0),"Alt1-"   &amp;JR51,""),"")
&amp;IFERROR(IF(AND((JR$44-JR52-150-Sheep!$R$357                                           )&gt;(JR$44-JS$44),(JR$44-JR52-150-Sheep!$R$357                                            )&lt;=0),"Alt2-"   &amp;JR51,""),"")</f>
        <v/>
      </c>
      <c r="JS53" s="267" t="str">
        <f xml:space="preserve">                    IF(AND((JS$44                                  -Sheep!$N$254                               )&gt;(JS$44-JT$44),(JS$44                                  -Sheep!$N$254                                )&lt;=0),"Born","")
&amp;                   IF(AND((JS$44-Sheep!$R$355-Sheep!$N$254                                )&gt;(JS$44-JT$44),(JS$44-Sheep!$R$355-Sheep!$N$254                                )&lt;=0),"WeanStd","")
&amp;                   IF(AND((JS$44-Sheep!$R$356-Sheep!$N$254                                )&gt;(JS$44-JT$44),(JS$44-Sheep!$R$356-Sheep!$N$254                                )&lt;=0),"WeanAlt1","")
&amp;                   IF(AND((JS$44-Sheep!$R$357-Sheep!$N$254                                )&gt;(JS$44-JT$44),(JS$44-Sheep!$R$357-Sheep!$N$254                                )&lt;=0),"WeanAlt2","")
&amp;IFERROR(IF(AND((JS$44-JS52                                                                                     )&gt;(JS$44-JT$44),(JS$44-JS52                                                                                     )&lt;=0),"Join-"    &amp;JS51,""),"")
&amp;IFERROR(IF(AND((JS$44-JS52-INDEX(Sheep!$V$362:$V$369,JS51,1))&gt;(JS$44-JT$44),(JS$44-JS52-INDEX(Sheep!$V$362:$V$369,JS51,1))&lt;=0),"Scan-"  &amp;JS51,""),"")
&amp;IFERROR(IF(AND((JS$44-JS52-150                                                                            )&gt;(JS$44-JT$44),(JS$44-JS52-150                                                                             )&lt;=0),"Birth-" &amp;JS51,""),"")
&amp;IFERROR(IF(AND((JS$44-JS52-150-Sheep!$R$355                                           )&gt;(JS$44-JT$44),(JS$44-JS52-150-Sheep!$R$355                                            )&lt;=0),"Wean-"&amp;JS51,""),"")
&amp;IFERROR(IF(AND((JS$44-JS52-150-Sheep!$R$356                                           )&gt;(JS$44-JT$44),(JS$44-JS52-150-Sheep!$R$356                                            )&lt;=0),"Alt1-"   &amp;JS51,""),"")
&amp;IFERROR(IF(AND((JS$44-JS52-150-Sheep!$R$357                                           )&gt;(JS$44-JT$44),(JS$44-JS52-150-Sheep!$R$357                                            )&lt;=0),"Alt2-"   &amp;JS51,""),"")</f>
        <v/>
      </c>
      <c r="JT53" s="267" t="str">
        <f xml:space="preserve">                    IF(AND((JT$44                                  -Sheep!$N$254                               )&gt;(JT$44-JU$44),(JT$44                                  -Sheep!$N$254                                )&lt;=0),"Born","")
&amp;                   IF(AND((JT$44-Sheep!$R$355-Sheep!$N$254                                )&gt;(JT$44-JU$44),(JT$44-Sheep!$R$355-Sheep!$N$254                                )&lt;=0),"WeanStd","")
&amp;                   IF(AND((JT$44-Sheep!$R$356-Sheep!$N$254                                )&gt;(JT$44-JU$44),(JT$44-Sheep!$R$356-Sheep!$N$254                                )&lt;=0),"WeanAlt1","")
&amp;                   IF(AND((JT$44-Sheep!$R$357-Sheep!$N$254                                )&gt;(JT$44-JU$44),(JT$44-Sheep!$R$357-Sheep!$N$254                                )&lt;=0),"WeanAlt2","")
&amp;IFERROR(IF(AND((JT$44-JT52                                                                                     )&gt;(JT$44-JU$44),(JT$44-JT52                                                                                     )&lt;=0),"Join-"    &amp;JT51,""),"")
&amp;IFERROR(IF(AND((JT$44-JT52-INDEX(Sheep!$V$362:$V$369,JT51,1))&gt;(JT$44-JU$44),(JT$44-JT52-INDEX(Sheep!$V$362:$V$369,JT51,1))&lt;=0),"Scan-"  &amp;JT51,""),"")
&amp;IFERROR(IF(AND((JT$44-JT52-150                                                                            )&gt;(JT$44-JU$44),(JT$44-JT52-150                                                                             )&lt;=0),"Birth-" &amp;JT51,""),"")
&amp;IFERROR(IF(AND((JT$44-JT52-150-Sheep!$R$355                                           )&gt;(JT$44-JU$44),(JT$44-JT52-150-Sheep!$R$355                                            )&lt;=0),"Wean-"&amp;JT51,""),"")
&amp;IFERROR(IF(AND((JT$44-JT52-150-Sheep!$R$356                                           )&gt;(JT$44-JU$44),(JT$44-JT52-150-Sheep!$R$356                                            )&lt;=0),"Alt1-"   &amp;JT51,""),"")
&amp;IFERROR(IF(AND((JT$44-JT52-150-Sheep!$R$357                                           )&gt;(JT$44-JU$44),(JT$44-JT52-150-Sheep!$R$357                                            )&lt;=0),"Alt2-"   &amp;JT51,""),"")</f>
        <v/>
      </c>
      <c r="JU53" s="267" t="str">
        <f xml:space="preserve">                    IF(AND((JU$44                                  -Sheep!$N$254                               )&gt;(JU$44-JV$44),(JU$44                                  -Sheep!$N$254                                )&lt;=0),"Born","")
&amp;                   IF(AND((JU$44-Sheep!$R$355-Sheep!$N$254                                )&gt;(JU$44-JV$44),(JU$44-Sheep!$R$355-Sheep!$N$254                                )&lt;=0),"WeanStd","")
&amp;                   IF(AND((JU$44-Sheep!$R$356-Sheep!$N$254                                )&gt;(JU$44-JV$44),(JU$44-Sheep!$R$356-Sheep!$N$254                                )&lt;=0),"WeanAlt1","")
&amp;                   IF(AND((JU$44-Sheep!$R$357-Sheep!$N$254                                )&gt;(JU$44-JV$44),(JU$44-Sheep!$R$357-Sheep!$N$254                                )&lt;=0),"WeanAlt2","")
&amp;IFERROR(IF(AND((JU$44-JU52                                                                                     )&gt;(JU$44-JV$44),(JU$44-JU52                                                                                     )&lt;=0),"Join-"    &amp;JU51,""),"")
&amp;IFERROR(IF(AND((JU$44-JU52-INDEX(Sheep!$V$362:$V$369,JU51,1))&gt;(JU$44-JV$44),(JU$44-JU52-INDEX(Sheep!$V$362:$V$369,JU51,1))&lt;=0),"Scan-"  &amp;JU51,""),"")
&amp;IFERROR(IF(AND((JU$44-JU52-150                                                                            )&gt;(JU$44-JV$44),(JU$44-JU52-150                                                                             )&lt;=0),"Birth-" &amp;JU51,""),"")
&amp;IFERROR(IF(AND((JU$44-JU52-150-Sheep!$R$355                                           )&gt;(JU$44-JV$44),(JU$44-JU52-150-Sheep!$R$355                                            )&lt;=0),"Wean-"&amp;JU51,""),"")
&amp;IFERROR(IF(AND((JU$44-JU52-150-Sheep!$R$356                                           )&gt;(JU$44-JV$44),(JU$44-JU52-150-Sheep!$R$356                                            )&lt;=0),"Alt1-"   &amp;JU51,""),"")
&amp;IFERROR(IF(AND((JU$44-JU52-150-Sheep!$R$357                                           )&gt;(JU$44-JV$44),(JU$44-JU52-150-Sheep!$R$357                                            )&lt;=0),"Alt2-"   &amp;JU51,""),"")</f>
        <v/>
      </c>
      <c r="JV53" s="267" t="str">
        <f xml:space="preserve">                    IF(AND((JV$44                                  -Sheep!$N$254                               )&gt;(JV$44-JW$44),(JV$44                                  -Sheep!$N$254                                )&lt;=0),"Born","")
&amp;                   IF(AND((JV$44-Sheep!$R$355-Sheep!$N$254                                )&gt;(JV$44-JW$44),(JV$44-Sheep!$R$355-Sheep!$N$254                                )&lt;=0),"WeanStd","")
&amp;                   IF(AND((JV$44-Sheep!$R$356-Sheep!$N$254                                )&gt;(JV$44-JW$44),(JV$44-Sheep!$R$356-Sheep!$N$254                                )&lt;=0),"WeanAlt1","")
&amp;                   IF(AND((JV$44-Sheep!$R$357-Sheep!$N$254                                )&gt;(JV$44-JW$44),(JV$44-Sheep!$R$357-Sheep!$N$254                                )&lt;=0),"WeanAlt2","")
&amp;IFERROR(IF(AND((JV$44-JV52                                                                                     )&gt;(JV$44-JW$44),(JV$44-JV52                                                                                     )&lt;=0),"Join-"    &amp;JV51,""),"")
&amp;IFERROR(IF(AND((JV$44-JV52-INDEX(Sheep!$V$362:$V$369,JV51,1))&gt;(JV$44-JW$44),(JV$44-JV52-INDEX(Sheep!$V$362:$V$369,JV51,1))&lt;=0),"Scan-"  &amp;JV51,""),"")
&amp;IFERROR(IF(AND((JV$44-JV52-150                                                                            )&gt;(JV$44-JW$44),(JV$44-JV52-150                                                                             )&lt;=0),"Birth-" &amp;JV51,""),"")
&amp;IFERROR(IF(AND((JV$44-JV52-150-Sheep!$R$355                                           )&gt;(JV$44-JW$44),(JV$44-JV52-150-Sheep!$R$355                                            )&lt;=0),"Wean-"&amp;JV51,""),"")
&amp;IFERROR(IF(AND((JV$44-JV52-150-Sheep!$R$356                                           )&gt;(JV$44-JW$44),(JV$44-JV52-150-Sheep!$R$356                                            )&lt;=0),"Alt1-"   &amp;JV51,""),"")
&amp;IFERROR(IF(AND((JV$44-JV52-150-Sheep!$R$357                                           )&gt;(JV$44-JW$44),(JV$44-JV52-150-Sheep!$R$357                                            )&lt;=0),"Alt2-"   &amp;JV51,""),"")</f>
        <v/>
      </c>
      <c r="JW53" s="267" t="str">
        <f xml:space="preserve">                    IF(AND((JW$44                                  -Sheep!$N$254                               )&gt;(JW$44-JX$44),(JW$44                                  -Sheep!$N$254                                )&lt;=0),"Born","")
&amp;                   IF(AND((JW$44-Sheep!$R$355-Sheep!$N$254                                )&gt;(JW$44-JX$44),(JW$44-Sheep!$R$355-Sheep!$N$254                                )&lt;=0),"WeanStd","")
&amp;                   IF(AND((JW$44-Sheep!$R$356-Sheep!$N$254                                )&gt;(JW$44-JX$44),(JW$44-Sheep!$R$356-Sheep!$N$254                                )&lt;=0),"WeanAlt1","")
&amp;                   IF(AND((JW$44-Sheep!$R$357-Sheep!$N$254                                )&gt;(JW$44-JX$44),(JW$44-Sheep!$R$357-Sheep!$N$254                                )&lt;=0),"WeanAlt2","")
&amp;IFERROR(IF(AND((JW$44-JW52                                                                                     )&gt;(JW$44-JX$44),(JW$44-JW52                                                                                     )&lt;=0),"Join-"    &amp;JW51,""),"")
&amp;IFERROR(IF(AND((JW$44-JW52-INDEX(Sheep!$V$362:$V$369,JW51,1))&gt;(JW$44-JX$44),(JW$44-JW52-INDEX(Sheep!$V$362:$V$369,JW51,1))&lt;=0),"Scan-"  &amp;JW51,""),"")
&amp;IFERROR(IF(AND((JW$44-JW52-150                                                                            )&gt;(JW$44-JX$44),(JW$44-JW52-150                                                                             )&lt;=0),"Birth-" &amp;JW51,""),"")
&amp;IFERROR(IF(AND((JW$44-JW52-150-Sheep!$R$355                                           )&gt;(JW$44-JX$44),(JW$44-JW52-150-Sheep!$R$355                                            )&lt;=0),"Wean-"&amp;JW51,""),"")
&amp;IFERROR(IF(AND((JW$44-JW52-150-Sheep!$R$356                                           )&gt;(JW$44-JX$44),(JW$44-JW52-150-Sheep!$R$356                                            )&lt;=0),"Alt1-"   &amp;JW51,""),"")
&amp;IFERROR(IF(AND((JW$44-JW52-150-Sheep!$R$357                                           )&gt;(JW$44-JX$44),(JW$44-JW52-150-Sheep!$R$357                                            )&lt;=0),"Alt2-"   &amp;JW51,""),"")</f>
        <v/>
      </c>
      <c r="JX53" s="267" t="str">
        <f xml:space="preserve">                    IF(AND((JX$44                                  -Sheep!$N$254                               )&gt;(JX$44-JY$44),(JX$44                                  -Sheep!$N$254                                )&lt;=0),"Born","")
&amp;                   IF(AND((JX$44-Sheep!$R$355-Sheep!$N$254                                )&gt;(JX$44-JY$44),(JX$44-Sheep!$R$355-Sheep!$N$254                                )&lt;=0),"WeanStd","")
&amp;                   IF(AND((JX$44-Sheep!$R$356-Sheep!$N$254                                )&gt;(JX$44-JY$44),(JX$44-Sheep!$R$356-Sheep!$N$254                                )&lt;=0),"WeanAlt1","")
&amp;                   IF(AND((JX$44-Sheep!$R$357-Sheep!$N$254                                )&gt;(JX$44-JY$44),(JX$44-Sheep!$R$357-Sheep!$N$254                                )&lt;=0),"WeanAlt2","")
&amp;IFERROR(IF(AND((JX$44-JX52                                                                                     )&gt;(JX$44-JY$44),(JX$44-JX52                                                                                     )&lt;=0),"Join-"    &amp;JX51,""),"")
&amp;IFERROR(IF(AND((JX$44-JX52-INDEX(Sheep!$V$362:$V$369,JX51,1))&gt;(JX$44-JY$44),(JX$44-JX52-INDEX(Sheep!$V$362:$V$369,JX51,1))&lt;=0),"Scan-"  &amp;JX51,""),"")
&amp;IFERROR(IF(AND((JX$44-JX52-150                                                                            )&gt;(JX$44-JY$44),(JX$44-JX52-150                                                                             )&lt;=0),"Birth-" &amp;JX51,""),"")
&amp;IFERROR(IF(AND((JX$44-JX52-150-Sheep!$R$355                                           )&gt;(JX$44-JY$44),(JX$44-JX52-150-Sheep!$R$355                                            )&lt;=0),"Wean-"&amp;JX51,""),"")
&amp;IFERROR(IF(AND((JX$44-JX52-150-Sheep!$R$356                                           )&gt;(JX$44-JY$44),(JX$44-JX52-150-Sheep!$R$356                                            )&lt;=0),"Alt1-"   &amp;JX51,""),"")
&amp;IFERROR(IF(AND((JX$44-JX52-150-Sheep!$R$357                                           )&gt;(JX$44-JY$44),(JX$44-JX52-150-Sheep!$R$357                                            )&lt;=0),"Alt2-"   &amp;JX51,""),"")</f>
        <v/>
      </c>
      <c r="JY53" s="267" t="str">
        <f xml:space="preserve">                    IF(AND((JY$44                                  -Sheep!$N$254                               )&gt;(JY$44-JZ$44),(JY$44                                  -Sheep!$N$254                                )&lt;=0),"Born","")
&amp;                   IF(AND((JY$44-Sheep!$R$355-Sheep!$N$254                                )&gt;(JY$44-JZ$44),(JY$44-Sheep!$R$355-Sheep!$N$254                                )&lt;=0),"WeanStd","")
&amp;                   IF(AND((JY$44-Sheep!$R$356-Sheep!$N$254                                )&gt;(JY$44-JZ$44),(JY$44-Sheep!$R$356-Sheep!$N$254                                )&lt;=0),"WeanAlt1","")
&amp;                   IF(AND((JY$44-Sheep!$R$357-Sheep!$N$254                                )&gt;(JY$44-JZ$44),(JY$44-Sheep!$R$357-Sheep!$N$254                                )&lt;=0),"WeanAlt2","")
&amp;IFERROR(IF(AND((JY$44-JY52                                                                                     )&gt;(JY$44-JZ$44),(JY$44-JY52                                                                                     )&lt;=0),"Join-"    &amp;JY51,""),"")
&amp;IFERROR(IF(AND((JY$44-JY52-INDEX(Sheep!$V$362:$V$369,JY51,1))&gt;(JY$44-JZ$44),(JY$44-JY52-INDEX(Sheep!$V$362:$V$369,JY51,1))&lt;=0),"Scan-"  &amp;JY51,""),"")
&amp;IFERROR(IF(AND((JY$44-JY52-150                                                                            )&gt;(JY$44-JZ$44),(JY$44-JY52-150                                                                             )&lt;=0),"Birth-" &amp;JY51,""),"")
&amp;IFERROR(IF(AND((JY$44-JY52-150-Sheep!$R$355                                           )&gt;(JY$44-JZ$44),(JY$44-JY52-150-Sheep!$R$355                                            )&lt;=0),"Wean-"&amp;JY51,""),"")
&amp;IFERROR(IF(AND((JY$44-JY52-150-Sheep!$R$356                                           )&gt;(JY$44-JZ$44),(JY$44-JY52-150-Sheep!$R$356                                            )&lt;=0),"Alt1-"   &amp;JY51,""),"")
&amp;IFERROR(IF(AND((JY$44-JY52-150-Sheep!$R$357                                           )&gt;(JY$44-JZ$44),(JY$44-JY52-150-Sheep!$R$357                                            )&lt;=0),"Alt2-"   &amp;JY51,""),"")</f>
        <v/>
      </c>
      <c r="JZ53" s="267" t="str">
        <f xml:space="preserve">                    IF(AND((JZ$44                                  -Sheep!$N$254                               )&gt;(JZ$44-KA$44),(JZ$44                                  -Sheep!$N$254                                )&lt;=0),"Born","")
&amp;                   IF(AND((JZ$44-Sheep!$R$355-Sheep!$N$254                                )&gt;(JZ$44-KA$44),(JZ$44-Sheep!$R$355-Sheep!$N$254                                )&lt;=0),"WeanStd","")
&amp;                   IF(AND((JZ$44-Sheep!$R$356-Sheep!$N$254                                )&gt;(JZ$44-KA$44),(JZ$44-Sheep!$R$356-Sheep!$N$254                                )&lt;=0),"WeanAlt1","")
&amp;                   IF(AND((JZ$44-Sheep!$R$357-Sheep!$N$254                                )&gt;(JZ$44-KA$44),(JZ$44-Sheep!$R$357-Sheep!$N$254                                )&lt;=0),"WeanAlt2","")
&amp;IFERROR(IF(AND((JZ$44-JZ52                                                                                     )&gt;(JZ$44-KA$44),(JZ$44-JZ52                                                                                     )&lt;=0),"Join-"    &amp;JZ51,""),"")
&amp;IFERROR(IF(AND((JZ$44-JZ52-INDEX(Sheep!$V$362:$V$369,JZ51,1))&gt;(JZ$44-KA$44),(JZ$44-JZ52-INDEX(Sheep!$V$362:$V$369,JZ51,1))&lt;=0),"Scan-"  &amp;JZ51,""),"")
&amp;IFERROR(IF(AND((JZ$44-JZ52-150                                                                            )&gt;(JZ$44-KA$44),(JZ$44-JZ52-150                                                                             )&lt;=0),"Birth-" &amp;JZ51,""),"")
&amp;IFERROR(IF(AND((JZ$44-JZ52-150-Sheep!$R$355                                           )&gt;(JZ$44-KA$44),(JZ$44-JZ52-150-Sheep!$R$355                                            )&lt;=0),"Wean-"&amp;JZ51,""),"")
&amp;IFERROR(IF(AND((JZ$44-JZ52-150-Sheep!$R$356                                           )&gt;(JZ$44-KA$44),(JZ$44-JZ52-150-Sheep!$R$356                                            )&lt;=0),"Alt1-"   &amp;JZ51,""),"")
&amp;IFERROR(IF(AND((JZ$44-JZ52-150-Sheep!$R$357                                           )&gt;(JZ$44-KA$44),(JZ$44-JZ52-150-Sheep!$R$357                                            )&lt;=0),"Alt2-"   &amp;JZ51,""),"")</f>
        <v>Scan-5</v>
      </c>
      <c r="KA53" s="267" t="str">
        <f xml:space="preserve">                    IF(AND((KA$44                                  -Sheep!$N$254                               )&gt;(KA$44-KB$44),(KA$44                                  -Sheep!$N$254                                )&lt;=0),"Born","")
&amp;                   IF(AND((KA$44-Sheep!$R$355-Sheep!$N$254                                )&gt;(KA$44-KB$44),(KA$44-Sheep!$R$355-Sheep!$N$254                                )&lt;=0),"WeanStd","")
&amp;                   IF(AND((KA$44-Sheep!$R$356-Sheep!$N$254                                )&gt;(KA$44-KB$44),(KA$44-Sheep!$R$356-Sheep!$N$254                                )&lt;=0),"WeanAlt1","")
&amp;                   IF(AND((KA$44-Sheep!$R$357-Sheep!$N$254                                )&gt;(KA$44-KB$44),(KA$44-Sheep!$R$357-Sheep!$N$254                                )&lt;=0),"WeanAlt2","")
&amp;IFERROR(IF(AND((KA$44-KA52                                                                                     )&gt;(KA$44-KB$44),(KA$44-KA52                                                                                     )&lt;=0),"Join-"    &amp;KA51,""),"")
&amp;IFERROR(IF(AND((KA$44-KA52-INDEX(Sheep!$V$362:$V$369,KA51,1))&gt;(KA$44-KB$44),(KA$44-KA52-INDEX(Sheep!$V$362:$V$369,KA51,1))&lt;=0),"Scan-"  &amp;KA51,""),"")
&amp;IFERROR(IF(AND((KA$44-KA52-150                                                                            )&gt;(KA$44-KB$44),(KA$44-KA52-150                                                                             )&lt;=0),"Birth-" &amp;KA51,""),"")
&amp;IFERROR(IF(AND((KA$44-KA52-150-Sheep!$R$355                                           )&gt;(KA$44-KB$44),(KA$44-KA52-150-Sheep!$R$355                                            )&lt;=0),"Wean-"&amp;KA51,""),"")
&amp;IFERROR(IF(AND((KA$44-KA52-150-Sheep!$R$356                                           )&gt;(KA$44-KB$44),(KA$44-KA52-150-Sheep!$R$356                                            )&lt;=0),"Alt1-"   &amp;KA51,""),"")
&amp;IFERROR(IF(AND((KA$44-KA52-150-Sheep!$R$357                                           )&gt;(KA$44-KB$44),(KA$44-KA52-150-Sheep!$R$357                                            )&lt;=0),"Alt2-"   &amp;KA51,""),"")</f>
        <v/>
      </c>
      <c r="KB53" s="267" t="str">
        <f xml:space="preserve">                    IF(AND((KB$44                                  -Sheep!$N$254                               )&gt;(KB$44-KC$44),(KB$44                                  -Sheep!$N$254                                )&lt;=0),"Born","")
&amp;                   IF(AND((KB$44-Sheep!$R$355-Sheep!$N$254                                )&gt;(KB$44-KC$44),(KB$44-Sheep!$R$355-Sheep!$N$254                                )&lt;=0),"WeanStd","")
&amp;                   IF(AND((KB$44-Sheep!$R$356-Sheep!$N$254                                )&gt;(KB$44-KC$44),(KB$44-Sheep!$R$356-Sheep!$N$254                                )&lt;=0),"WeanAlt1","")
&amp;                   IF(AND((KB$44-Sheep!$R$357-Sheep!$N$254                                )&gt;(KB$44-KC$44),(KB$44-Sheep!$R$357-Sheep!$N$254                                )&lt;=0),"WeanAlt2","")
&amp;IFERROR(IF(AND((KB$44-KB52                                                                                     )&gt;(KB$44-KC$44),(KB$44-KB52                                                                                     )&lt;=0),"Join-"    &amp;KB51,""),"")
&amp;IFERROR(IF(AND((KB$44-KB52-INDEX(Sheep!$V$362:$V$369,KB51,1))&gt;(KB$44-KC$44),(KB$44-KB52-INDEX(Sheep!$V$362:$V$369,KB51,1))&lt;=0),"Scan-"  &amp;KB51,""),"")
&amp;IFERROR(IF(AND((KB$44-KB52-150                                                                            )&gt;(KB$44-KC$44),(KB$44-KB52-150                                                                             )&lt;=0),"Birth-" &amp;KB51,""),"")
&amp;IFERROR(IF(AND((KB$44-KB52-150-Sheep!$R$355                                           )&gt;(KB$44-KC$44),(KB$44-KB52-150-Sheep!$R$355                                            )&lt;=0),"Wean-"&amp;KB51,""),"")
&amp;IFERROR(IF(AND((KB$44-KB52-150-Sheep!$R$356                                           )&gt;(KB$44-KC$44),(KB$44-KB52-150-Sheep!$R$356                                            )&lt;=0),"Alt1-"   &amp;KB51,""),"")
&amp;IFERROR(IF(AND((KB$44-KB52-150-Sheep!$R$357                                           )&gt;(KB$44-KC$44),(KB$44-KB52-150-Sheep!$R$357                                            )&lt;=0),"Alt2-"   &amp;KB51,""),"")</f>
        <v/>
      </c>
      <c r="KC53" s="267" t="str">
        <f xml:space="preserve">                    IF(AND((KC$44                                  -Sheep!$N$254                               )&gt;(KC$44-KD$44),(KC$44                                  -Sheep!$N$254                                )&lt;=0),"Born","")
&amp;                   IF(AND((KC$44-Sheep!$R$355-Sheep!$N$254                                )&gt;(KC$44-KD$44),(KC$44-Sheep!$R$355-Sheep!$N$254                                )&lt;=0),"WeanStd","")
&amp;                   IF(AND((KC$44-Sheep!$R$356-Sheep!$N$254                                )&gt;(KC$44-KD$44),(KC$44-Sheep!$R$356-Sheep!$N$254                                )&lt;=0),"WeanAlt1","")
&amp;                   IF(AND((KC$44-Sheep!$R$357-Sheep!$N$254                                )&gt;(KC$44-KD$44),(KC$44-Sheep!$R$357-Sheep!$N$254                                )&lt;=0),"WeanAlt2","")
&amp;IFERROR(IF(AND((KC$44-KC52                                                                                     )&gt;(KC$44-KD$44),(KC$44-KC52                                                                                     )&lt;=0),"Join-"    &amp;KC51,""),"")
&amp;IFERROR(IF(AND((KC$44-KC52-INDEX(Sheep!$V$362:$V$369,KC51,1))&gt;(KC$44-KD$44),(KC$44-KC52-INDEX(Sheep!$V$362:$V$369,KC51,1))&lt;=0),"Scan-"  &amp;KC51,""),"")
&amp;IFERROR(IF(AND((KC$44-KC52-150                                                                            )&gt;(KC$44-KD$44),(KC$44-KC52-150                                                                             )&lt;=0),"Birth-" &amp;KC51,""),"")
&amp;IFERROR(IF(AND((KC$44-KC52-150-Sheep!$R$355                                           )&gt;(KC$44-KD$44),(KC$44-KC52-150-Sheep!$R$355                                            )&lt;=0),"Wean-"&amp;KC51,""),"")
&amp;IFERROR(IF(AND((KC$44-KC52-150-Sheep!$R$356                                           )&gt;(KC$44-KD$44),(KC$44-KC52-150-Sheep!$R$356                                            )&lt;=0),"Alt1-"   &amp;KC51,""),"")
&amp;IFERROR(IF(AND((KC$44-KC52-150-Sheep!$R$357                                           )&gt;(KC$44-KD$44),(KC$44-KC52-150-Sheep!$R$357                                            )&lt;=0),"Alt2-"   &amp;KC51,""),"")</f>
        <v/>
      </c>
      <c r="KD53" s="267" t="str">
        <f xml:space="preserve">                    IF(AND((KD$44                                  -Sheep!$N$254                               )&gt;(KD$44-KE$44),(KD$44                                  -Sheep!$N$254                                )&lt;=0),"Born","")
&amp;                   IF(AND((KD$44-Sheep!$R$355-Sheep!$N$254                                )&gt;(KD$44-KE$44),(KD$44-Sheep!$R$355-Sheep!$N$254                                )&lt;=0),"WeanStd","")
&amp;                   IF(AND((KD$44-Sheep!$R$356-Sheep!$N$254                                )&gt;(KD$44-KE$44),(KD$44-Sheep!$R$356-Sheep!$N$254                                )&lt;=0),"WeanAlt1","")
&amp;                   IF(AND((KD$44-Sheep!$R$357-Sheep!$N$254                                )&gt;(KD$44-KE$44),(KD$44-Sheep!$R$357-Sheep!$N$254                                )&lt;=0),"WeanAlt2","")
&amp;IFERROR(IF(AND((KD$44-KD52                                                                                     )&gt;(KD$44-KE$44),(KD$44-KD52                                                                                     )&lt;=0),"Join-"    &amp;KD51,""),"")
&amp;IFERROR(IF(AND((KD$44-KD52-INDEX(Sheep!$V$362:$V$369,KD51,1))&gt;(KD$44-KE$44),(KD$44-KD52-INDEX(Sheep!$V$362:$V$369,KD51,1))&lt;=0),"Scan-"  &amp;KD51,""),"")
&amp;IFERROR(IF(AND((KD$44-KD52-150                                                                            )&gt;(KD$44-KE$44),(KD$44-KD52-150                                                                             )&lt;=0),"Birth-" &amp;KD51,""),"")
&amp;IFERROR(IF(AND((KD$44-KD52-150-Sheep!$R$355                                           )&gt;(KD$44-KE$44),(KD$44-KD52-150-Sheep!$R$355                                            )&lt;=0),"Wean-"&amp;KD51,""),"")
&amp;IFERROR(IF(AND((KD$44-KD52-150-Sheep!$R$356                                           )&gt;(KD$44-KE$44),(KD$44-KD52-150-Sheep!$R$356                                            )&lt;=0),"Alt1-"   &amp;KD51,""),"")
&amp;IFERROR(IF(AND((KD$44-KD52-150-Sheep!$R$357                                           )&gt;(KD$44-KE$44),(KD$44-KD52-150-Sheep!$R$357                                            )&lt;=0),"Alt2-"   &amp;KD51,""),"")</f>
        <v/>
      </c>
      <c r="KE53" s="267" t="str">
        <f xml:space="preserve">                    IF(AND((KE$44                                  -Sheep!$N$254                               )&gt;(KE$44-KF$44),(KE$44                                  -Sheep!$N$254                                )&lt;=0),"Born","")
&amp;                   IF(AND((KE$44-Sheep!$R$355-Sheep!$N$254                                )&gt;(KE$44-KF$44),(KE$44-Sheep!$R$355-Sheep!$N$254                                )&lt;=0),"WeanStd","")
&amp;                   IF(AND((KE$44-Sheep!$R$356-Sheep!$N$254                                )&gt;(KE$44-KF$44),(KE$44-Sheep!$R$356-Sheep!$N$254                                )&lt;=0),"WeanAlt1","")
&amp;                   IF(AND((KE$44-Sheep!$R$357-Sheep!$N$254                                )&gt;(KE$44-KF$44),(KE$44-Sheep!$R$357-Sheep!$N$254                                )&lt;=0),"WeanAlt2","")
&amp;IFERROR(IF(AND((KE$44-KE52                                                                                     )&gt;(KE$44-KF$44),(KE$44-KE52                                                                                     )&lt;=0),"Join-"    &amp;KE51,""),"")
&amp;IFERROR(IF(AND((KE$44-KE52-INDEX(Sheep!$V$362:$V$369,KE51,1))&gt;(KE$44-KF$44),(KE$44-KE52-INDEX(Sheep!$V$362:$V$369,KE51,1))&lt;=0),"Scan-"  &amp;KE51,""),"")
&amp;IFERROR(IF(AND((KE$44-KE52-150                                                                            )&gt;(KE$44-KF$44),(KE$44-KE52-150                                                                             )&lt;=0),"Birth-" &amp;KE51,""),"")
&amp;IFERROR(IF(AND((KE$44-KE52-150-Sheep!$R$355                                           )&gt;(KE$44-KF$44),(KE$44-KE52-150-Sheep!$R$355                                            )&lt;=0),"Wean-"&amp;KE51,""),"")
&amp;IFERROR(IF(AND((KE$44-KE52-150-Sheep!$R$356                                           )&gt;(KE$44-KF$44),(KE$44-KE52-150-Sheep!$R$356                                            )&lt;=0),"Alt1-"   &amp;KE51,""),"")
&amp;IFERROR(IF(AND((KE$44-KE52-150-Sheep!$R$357                                           )&gt;(KE$44-KF$44),(KE$44-KE52-150-Sheep!$R$357                                            )&lt;=0),"Alt2-"   &amp;KE51,""),"")</f>
        <v/>
      </c>
      <c r="KF53" s="267" t="str">
        <f xml:space="preserve">                    IF(AND((KF$44                                  -Sheep!$N$254                               )&gt;(KF$44-KG$44),(KF$44                                  -Sheep!$N$254                                )&lt;=0),"Born","")
&amp;                   IF(AND((KF$44-Sheep!$R$355-Sheep!$N$254                                )&gt;(KF$44-KG$44),(KF$44-Sheep!$R$355-Sheep!$N$254                                )&lt;=0),"WeanStd","")
&amp;                   IF(AND((KF$44-Sheep!$R$356-Sheep!$N$254                                )&gt;(KF$44-KG$44),(KF$44-Sheep!$R$356-Sheep!$N$254                                )&lt;=0),"WeanAlt1","")
&amp;                   IF(AND((KF$44-Sheep!$R$357-Sheep!$N$254                                )&gt;(KF$44-KG$44),(KF$44-Sheep!$R$357-Sheep!$N$254                                )&lt;=0),"WeanAlt2","")
&amp;IFERROR(IF(AND((KF$44-KF52                                                                                     )&gt;(KF$44-KG$44),(KF$44-KF52                                                                                     )&lt;=0),"Join-"    &amp;KF51,""),"")
&amp;IFERROR(IF(AND((KF$44-KF52-INDEX(Sheep!$V$362:$V$369,KF51,1))&gt;(KF$44-KG$44),(KF$44-KF52-INDEX(Sheep!$V$362:$V$369,KF51,1))&lt;=0),"Scan-"  &amp;KF51,""),"")
&amp;IFERROR(IF(AND((KF$44-KF52-150                                                                            )&gt;(KF$44-KG$44),(KF$44-KF52-150                                                                             )&lt;=0),"Birth-" &amp;KF51,""),"")
&amp;IFERROR(IF(AND((KF$44-KF52-150-Sheep!$R$355                                           )&gt;(KF$44-KG$44),(KF$44-KF52-150-Sheep!$R$355                                            )&lt;=0),"Wean-"&amp;KF51,""),"")
&amp;IFERROR(IF(AND((KF$44-KF52-150-Sheep!$R$356                                           )&gt;(KF$44-KG$44),(KF$44-KF52-150-Sheep!$R$356                                            )&lt;=0),"Alt1-"   &amp;KF51,""),"")
&amp;IFERROR(IF(AND((KF$44-KF52-150-Sheep!$R$357                                           )&gt;(KF$44-KG$44),(KF$44-KF52-150-Sheep!$R$357                                            )&lt;=0),"Alt2-"   &amp;KF51,""),"")</f>
        <v/>
      </c>
      <c r="KG53" s="267" t="str">
        <f xml:space="preserve">                    IF(AND((KG$44                                  -Sheep!$N$254                               )&gt;(KG$44-KH$44),(KG$44                                  -Sheep!$N$254                                )&lt;=0),"Born","")
&amp;                   IF(AND((KG$44-Sheep!$R$355-Sheep!$N$254                                )&gt;(KG$44-KH$44),(KG$44-Sheep!$R$355-Sheep!$N$254                                )&lt;=0),"WeanStd","")
&amp;                   IF(AND((KG$44-Sheep!$R$356-Sheep!$N$254                                )&gt;(KG$44-KH$44),(KG$44-Sheep!$R$356-Sheep!$N$254                                )&lt;=0),"WeanAlt1","")
&amp;                   IF(AND((KG$44-Sheep!$R$357-Sheep!$N$254                                )&gt;(KG$44-KH$44),(KG$44-Sheep!$R$357-Sheep!$N$254                                )&lt;=0),"WeanAlt2","")
&amp;IFERROR(IF(AND((KG$44-KG52                                                                                     )&gt;(KG$44-KH$44),(KG$44-KG52                                                                                     )&lt;=0),"Join-"    &amp;KG51,""),"")
&amp;IFERROR(IF(AND((KG$44-KG52-INDEX(Sheep!$V$362:$V$369,KG51,1))&gt;(KG$44-KH$44),(KG$44-KG52-INDEX(Sheep!$V$362:$V$369,KG51,1))&lt;=0),"Scan-"  &amp;KG51,""),"")
&amp;IFERROR(IF(AND((KG$44-KG52-150                                                                            )&gt;(KG$44-KH$44),(KG$44-KG52-150                                                                             )&lt;=0),"Birth-" &amp;KG51,""),"")
&amp;IFERROR(IF(AND((KG$44-KG52-150-Sheep!$R$355                                           )&gt;(KG$44-KH$44),(KG$44-KG52-150-Sheep!$R$355                                            )&lt;=0),"Wean-"&amp;KG51,""),"")
&amp;IFERROR(IF(AND((KG$44-KG52-150-Sheep!$R$356                                           )&gt;(KG$44-KH$44),(KG$44-KG52-150-Sheep!$R$356                                            )&lt;=0),"Alt1-"   &amp;KG51,""),"")
&amp;IFERROR(IF(AND((KG$44-KG52-150-Sheep!$R$357                                           )&gt;(KG$44-KH$44),(KG$44-KG52-150-Sheep!$R$357                                            )&lt;=0),"Alt2-"   &amp;KG51,""),"")</f>
        <v/>
      </c>
      <c r="KH53" s="267" t="str">
        <f xml:space="preserve">                    IF(AND((KH$44                                  -Sheep!$N$254                               )&gt;(KH$44-KI$44),(KH$44                                  -Sheep!$N$254                                )&lt;=0),"Born","")
&amp;                   IF(AND((KH$44-Sheep!$R$355-Sheep!$N$254                                )&gt;(KH$44-KI$44),(KH$44-Sheep!$R$355-Sheep!$N$254                                )&lt;=0),"WeanStd","")
&amp;                   IF(AND((KH$44-Sheep!$R$356-Sheep!$N$254                                )&gt;(KH$44-KI$44),(KH$44-Sheep!$R$356-Sheep!$N$254                                )&lt;=0),"WeanAlt1","")
&amp;                   IF(AND((KH$44-Sheep!$R$357-Sheep!$N$254                                )&gt;(KH$44-KI$44),(KH$44-Sheep!$R$357-Sheep!$N$254                                )&lt;=0),"WeanAlt2","")
&amp;IFERROR(IF(AND((KH$44-KH52                                                                                     )&gt;(KH$44-KI$44),(KH$44-KH52                                                                                     )&lt;=0),"Join-"    &amp;KH51,""),"")
&amp;IFERROR(IF(AND((KH$44-KH52-INDEX(Sheep!$V$362:$V$369,KH51,1))&gt;(KH$44-KI$44),(KH$44-KH52-INDEX(Sheep!$V$362:$V$369,KH51,1))&lt;=0),"Scan-"  &amp;KH51,""),"")
&amp;IFERROR(IF(AND((KH$44-KH52-150                                                                            )&gt;(KH$44-KI$44),(KH$44-KH52-150                                                                             )&lt;=0),"Birth-" &amp;KH51,""),"")
&amp;IFERROR(IF(AND((KH$44-KH52-150-Sheep!$R$355                                           )&gt;(KH$44-KI$44),(KH$44-KH52-150-Sheep!$R$355                                            )&lt;=0),"Wean-"&amp;KH51,""),"")
&amp;IFERROR(IF(AND((KH$44-KH52-150-Sheep!$R$356                                           )&gt;(KH$44-KI$44),(KH$44-KH52-150-Sheep!$R$356                                            )&lt;=0),"Alt1-"   &amp;KH51,""),"")
&amp;IFERROR(IF(AND((KH$44-KH52-150-Sheep!$R$357                                           )&gt;(KH$44-KI$44),(KH$44-KH52-150-Sheep!$R$357                                            )&lt;=0),"Alt2-"   &amp;KH51,""),"")</f>
        <v/>
      </c>
      <c r="KI53" s="267" t="str">
        <f xml:space="preserve">                    IF(AND((KI$44                                  -Sheep!$N$254                               )&gt;(KI$44-KJ$44),(KI$44                                  -Sheep!$N$254                                )&lt;=0),"Born","")
&amp;                   IF(AND((KI$44-Sheep!$R$355-Sheep!$N$254                                )&gt;(KI$44-KJ$44),(KI$44-Sheep!$R$355-Sheep!$N$254                                )&lt;=0),"WeanStd","")
&amp;                   IF(AND((KI$44-Sheep!$R$356-Sheep!$N$254                                )&gt;(KI$44-KJ$44),(KI$44-Sheep!$R$356-Sheep!$N$254                                )&lt;=0),"WeanAlt1","")
&amp;                   IF(AND((KI$44-Sheep!$R$357-Sheep!$N$254                                )&gt;(KI$44-KJ$44),(KI$44-Sheep!$R$357-Sheep!$N$254                                )&lt;=0),"WeanAlt2","")
&amp;IFERROR(IF(AND((KI$44-KI52                                                                                     )&gt;(KI$44-KJ$44),(KI$44-KI52                                                                                     )&lt;=0),"Join-"    &amp;KI51,""),"")
&amp;IFERROR(IF(AND((KI$44-KI52-INDEX(Sheep!$V$362:$V$369,KI51,1))&gt;(KI$44-KJ$44),(KI$44-KI52-INDEX(Sheep!$V$362:$V$369,KI51,1))&lt;=0),"Scan-"  &amp;KI51,""),"")
&amp;IFERROR(IF(AND((KI$44-KI52-150                                                                            )&gt;(KI$44-KJ$44),(KI$44-KI52-150                                                                             )&lt;=0),"Birth-" &amp;KI51,""),"")
&amp;IFERROR(IF(AND((KI$44-KI52-150-Sheep!$R$355                                           )&gt;(KI$44-KJ$44),(KI$44-KI52-150-Sheep!$R$355                                            )&lt;=0),"Wean-"&amp;KI51,""),"")
&amp;IFERROR(IF(AND((KI$44-KI52-150-Sheep!$R$356                                           )&gt;(KI$44-KJ$44),(KI$44-KI52-150-Sheep!$R$356                                            )&lt;=0),"Alt1-"   &amp;KI51,""),"")
&amp;IFERROR(IF(AND((KI$44-KI52-150-Sheep!$R$357                                           )&gt;(KI$44-KJ$44),(KI$44-KI52-150-Sheep!$R$357                                            )&lt;=0),"Alt2-"   &amp;KI51,""),"")</f>
        <v/>
      </c>
      <c r="KJ53" s="267" t="str">
        <f xml:space="preserve">                    IF(AND((KJ$44                                  -Sheep!$N$254                               )&gt;(KJ$44-KK$44),(KJ$44                                  -Sheep!$N$254                                )&lt;=0),"Born","")
&amp;                   IF(AND((KJ$44-Sheep!$R$355-Sheep!$N$254                                )&gt;(KJ$44-KK$44),(KJ$44-Sheep!$R$355-Sheep!$N$254                                )&lt;=0),"WeanStd","")
&amp;                   IF(AND((KJ$44-Sheep!$R$356-Sheep!$N$254                                )&gt;(KJ$44-KK$44),(KJ$44-Sheep!$R$356-Sheep!$N$254                                )&lt;=0),"WeanAlt1","")
&amp;                   IF(AND((KJ$44-Sheep!$R$357-Sheep!$N$254                                )&gt;(KJ$44-KK$44),(KJ$44-Sheep!$R$357-Sheep!$N$254                                )&lt;=0),"WeanAlt2","")
&amp;IFERROR(IF(AND((KJ$44-KJ52                                                                                     )&gt;(KJ$44-KK$44),(KJ$44-KJ52                                                                                     )&lt;=0),"Join-"    &amp;KJ51,""),"")
&amp;IFERROR(IF(AND((KJ$44-KJ52-INDEX(Sheep!$V$362:$V$369,KJ51,1))&gt;(KJ$44-KK$44),(KJ$44-KJ52-INDEX(Sheep!$V$362:$V$369,KJ51,1))&lt;=0),"Scan-"  &amp;KJ51,""),"")
&amp;IFERROR(IF(AND((KJ$44-KJ52-150                                                                            )&gt;(KJ$44-KK$44),(KJ$44-KJ52-150                                                                             )&lt;=0),"Birth-" &amp;KJ51,""),"")
&amp;IFERROR(IF(AND((KJ$44-KJ52-150-Sheep!$R$355                                           )&gt;(KJ$44-KK$44),(KJ$44-KJ52-150-Sheep!$R$355                                            )&lt;=0),"Wean-"&amp;KJ51,""),"")
&amp;IFERROR(IF(AND((KJ$44-KJ52-150-Sheep!$R$356                                           )&gt;(KJ$44-KK$44),(KJ$44-KJ52-150-Sheep!$R$356                                            )&lt;=0),"Alt1-"   &amp;KJ51,""),"")
&amp;IFERROR(IF(AND((KJ$44-KJ52-150-Sheep!$R$357                                           )&gt;(KJ$44-KK$44),(KJ$44-KJ52-150-Sheep!$R$357                                            )&lt;=0),"Alt2-"   &amp;KJ51,""),"")</f>
        <v/>
      </c>
      <c r="KK53" s="267" t="str">
        <f xml:space="preserve">                    IF(AND((KK$44                                  -Sheep!$N$254                               )&gt;(KK$44-KL$44),(KK$44                                  -Sheep!$N$254                                )&lt;=0),"Born","")
&amp;                   IF(AND((KK$44-Sheep!$R$355-Sheep!$N$254                                )&gt;(KK$44-KL$44),(KK$44-Sheep!$R$355-Sheep!$N$254                                )&lt;=0),"WeanStd","")
&amp;                   IF(AND((KK$44-Sheep!$R$356-Sheep!$N$254                                )&gt;(KK$44-KL$44),(KK$44-Sheep!$R$356-Sheep!$N$254                                )&lt;=0),"WeanAlt1","")
&amp;                   IF(AND((KK$44-Sheep!$R$357-Sheep!$N$254                                )&gt;(KK$44-KL$44),(KK$44-Sheep!$R$357-Sheep!$N$254                                )&lt;=0),"WeanAlt2","")
&amp;IFERROR(IF(AND((KK$44-KK52                                                                                     )&gt;(KK$44-KL$44),(KK$44-KK52                                                                                     )&lt;=0),"Join-"    &amp;KK51,""),"")
&amp;IFERROR(IF(AND((KK$44-KK52-INDEX(Sheep!$V$362:$V$369,KK51,1))&gt;(KK$44-KL$44),(KK$44-KK52-INDEX(Sheep!$V$362:$V$369,KK51,1))&lt;=0),"Scan-"  &amp;KK51,""),"")
&amp;IFERROR(IF(AND((KK$44-KK52-150                                                                            )&gt;(KK$44-KL$44),(KK$44-KK52-150                                                                             )&lt;=0),"Birth-" &amp;KK51,""),"")
&amp;IFERROR(IF(AND((KK$44-KK52-150-Sheep!$R$355                                           )&gt;(KK$44-KL$44),(KK$44-KK52-150-Sheep!$R$355                                            )&lt;=0),"Wean-"&amp;KK51,""),"")
&amp;IFERROR(IF(AND((KK$44-KK52-150-Sheep!$R$356                                           )&gt;(KK$44-KL$44),(KK$44-KK52-150-Sheep!$R$356                                            )&lt;=0),"Alt1-"   &amp;KK51,""),"")
&amp;IFERROR(IF(AND((KK$44-KK52-150-Sheep!$R$357                                           )&gt;(KK$44-KL$44),(KK$44-KK52-150-Sheep!$R$357                                            )&lt;=0),"Alt2-"   &amp;KK51,""),"")</f>
        <v/>
      </c>
      <c r="KL53" s="267" t="str">
        <f xml:space="preserve">                    IF(AND((KL$44                                  -Sheep!$N$254                               )&gt;(KL$44-KM$44),(KL$44                                  -Sheep!$N$254                                )&lt;=0),"Born","")
&amp;                   IF(AND((KL$44-Sheep!$R$355-Sheep!$N$254                                )&gt;(KL$44-KM$44),(KL$44-Sheep!$R$355-Sheep!$N$254                                )&lt;=0),"WeanStd","")
&amp;                   IF(AND((KL$44-Sheep!$R$356-Sheep!$N$254                                )&gt;(KL$44-KM$44),(KL$44-Sheep!$R$356-Sheep!$N$254                                )&lt;=0),"WeanAlt1","")
&amp;                   IF(AND((KL$44-Sheep!$R$357-Sheep!$N$254                                )&gt;(KL$44-KM$44),(KL$44-Sheep!$R$357-Sheep!$N$254                                )&lt;=0),"WeanAlt2","")
&amp;IFERROR(IF(AND((KL$44-KL52                                                                                     )&gt;(KL$44-KM$44),(KL$44-KL52                                                                                     )&lt;=0),"Join-"    &amp;KL51,""),"")
&amp;IFERROR(IF(AND((KL$44-KL52-INDEX(Sheep!$V$362:$V$369,KL51,1))&gt;(KL$44-KM$44),(KL$44-KL52-INDEX(Sheep!$V$362:$V$369,KL51,1))&lt;=0),"Scan-"  &amp;KL51,""),"")
&amp;IFERROR(IF(AND((KL$44-KL52-150                                                                            )&gt;(KL$44-KM$44),(KL$44-KL52-150                                                                             )&lt;=0),"Birth-" &amp;KL51,""),"")
&amp;IFERROR(IF(AND((KL$44-KL52-150-Sheep!$R$355                                           )&gt;(KL$44-KM$44),(KL$44-KL52-150-Sheep!$R$355                                            )&lt;=0),"Wean-"&amp;KL51,""),"")
&amp;IFERROR(IF(AND((KL$44-KL52-150-Sheep!$R$356                                           )&gt;(KL$44-KM$44),(KL$44-KL52-150-Sheep!$R$356                                            )&lt;=0),"Alt1-"   &amp;KL51,""),"")
&amp;IFERROR(IF(AND((KL$44-KL52-150-Sheep!$R$357                                           )&gt;(KL$44-KM$44),(KL$44-KL52-150-Sheep!$R$357                                            )&lt;=0),"Alt2-"   &amp;KL51,""),"")</f>
        <v>Birth-5</v>
      </c>
      <c r="KM53" s="267" t="str">
        <f xml:space="preserve">                    IF(AND((KM$44                                  -Sheep!$N$254                               )&gt;(KM$44-KN$44),(KM$44                                  -Sheep!$N$254                                )&lt;=0),"Born","")
&amp;                   IF(AND((KM$44-Sheep!$R$355-Sheep!$N$254                                )&gt;(KM$44-KN$44),(KM$44-Sheep!$R$355-Sheep!$N$254                                )&lt;=0),"WeanStd","")
&amp;                   IF(AND((KM$44-Sheep!$R$356-Sheep!$N$254                                )&gt;(KM$44-KN$44),(KM$44-Sheep!$R$356-Sheep!$N$254                                )&lt;=0),"WeanAlt1","")
&amp;                   IF(AND((KM$44-Sheep!$R$357-Sheep!$N$254                                )&gt;(KM$44-KN$44),(KM$44-Sheep!$R$357-Sheep!$N$254                                )&lt;=0),"WeanAlt2","")
&amp;IFERROR(IF(AND((KM$44-KM52                                                                                     )&gt;(KM$44-KN$44),(KM$44-KM52                                                                                     )&lt;=0),"Join-"    &amp;KM51,""),"")
&amp;IFERROR(IF(AND((KM$44-KM52-INDEX(Sheep!$V$362:$V$369,KM51,1))&gt;(KM$44-KN$44),(KM$44-KM52-INDEX(Sheep!$V$362:$V$369,KM51,1))&lt;=0),"Scan-"  &amp;KM51,""),"")
&amp;IFERROR(IF(AND((KM$44-KM52-150                                                                            )&gt;(KM$44-KN$44),(KM$44-KM52-150                                                                             )&lt;=0),"Birth-" &amp;KM51,""),"")
&amp;IFERROR(IF(AND((KM$44-KM52-150-Sheep!$R$355                                           )&gt;(KM$44-KN$44),(KM$44-KM52-150-Sheep!$R$355                                            )&lt;=0),"Wean-"&amp;KM51,""),"")
&amp;IFERROR(IF(AND((KM$44-KM52-150-Sheep!$R$356                                           )&gt;(KM$44-KN$44),(KM$44-KM52-150-Sheep!$R$356                                            )&lt;=0),"Alt1-"   &amp;KM51,""),"")
&amp;IFERROR(IF(AND((KM$44-KM52-150-Sheep!$R$357                                           )&gt;(KM$44-KN$44),(KM$44-KM52-150-Sheep!$R$357                                            )&lt;=0),"Alt2-"   &amp;KM51,""),"")</f>
        <v/>
      </c>
      <c r="KN53" s="267" t="str">
        <f xml:space="preserve">                    IF(AND((KN$44                                  -Sheep!$N$254                               )&gt;(KN$44-KO$44),(KN$44                                  -Sheep!$N$254                                )&lt;=0),"Born","")
&amp;                   IF(AND((KN$44-Sheep!$R$355-Sheep!$N$254                                )&gt;(KN$44-KO$44),(KN$44-Sheep!$R$355-Sheep!$N$254                                )&lt;=0),"WeanStd","")
&amp;                   IF(AND((KN$44-Sheep!$R$356-Sheep!$N$254                                )&gt;(KN$44-KO$44),(KN$44-Sheep!$R$356-Sheep!$N$254                                )&lt;=0),"WeanAlt1","")
&amp;                   IF(AND((KN$44-Sheep!$R$357-Sheep!$N$254                                )&gt;(KN$44-KO$44),(KN$44-Sheep!$R$357-Sheep!$N$254                                )&lt;=0),"WeanAlt2","")
&amp;IFERROR(IF(AND((KN$44-KN52                                                                                     )&gt;(KN$44-KO$44),(KN$44-KN52                                                                                     )&lt;=0),"Join-"    &amp;KN51,""),"")
&amp;IFERROR(IF(AND((KN$44-KN52-INDEX(Sheep!$V$362:$V$369,KN51,1))&gt;(KN$44-KO$44),(KN$44-KN52-INDEX(Sheep!$V$362:$V$369,KN51,1))&lt;=0),"Scan-"  &amp;KN51,""),"")
&amp;IFERROR(IF(AND((KN$44-KN52-150                                                                            )&gt;(KN$44-KO$44),(KN$44-KN52-150                                                                             )&lt;=0),"Birth-" &amp;KN51,""),"")
&amp;IFERROR(IF(AND((KN$44-KN52-150-Sheep!$R$355                                           )&gt;(KN$44-KO$44),(KN$44-KN52-150-Sheep!$R$355                                            )&lt;=0),"Wean-"&amp;KN51,""),"")
&amp;IFERROR(IF(AND((KN$44-KN52-150-Sheep!$R$356                                           )&gt;(KN$44-KO$44),(KN$44-KN52-150-Sheep!$R$356                                            )&lt;=0),"Alt1-"   &amp;KN51,""),"")
&amp;IFERROR(IF(AND((KN$44-KN52-150-Sheep!$R$357                                           )&gt;(KN$44-KO$44),(KN$44-KN52-150-Sheep!$R$357                                            )&lt;=0),"Alt2-"   &amp;KN51,""),"")</f>
        <v/>
      </c>
      <c r="KO53" s="267" t="str">
        <f xml:space="preserve">                    IF(AND((KO$44                                  -Sheep!$N$254                               )&gt;(KO$44-KP$44),(KO$44                                  -Sheep!$N$254                                )&lt;=0),"Born","")
&amp;                   IF(AND((KO$44-Sheep!$R$355-Sheep!$N$254                                )&gt;(KO$44-KP$44),(KO$44-Sheep!$R$355-Sheep!$N$254                                )&lt;=0),"WeanStd","")
&amp;                   IF(AND((KO$44-Sheep!$R$356-Sheep!$N$254                                )&gt;(KO$44-KP$44),(KO$44-Sheep!$R$356-Sheep!$N$254                                )&lt;=0),"WeanAlt1","")
&amp;                   IF(AND((KO$44-Sheep!$R$357-Sheep!$N$254                                )&gt;(KO$44-KP$44),(KO$44-Sheep!$R$357-Sheep!$N$254                                )&lt;=0),"WeanAlt2","")
&amp;IFERROR(IF(AND((KO$44-KO52                                                                                     )&gt;(KO$44-KP$44),(KO$44-KO52                                                                                     )&lt;=0),"Join-"    &amp;KO51,""),"")
&amp;IFERROR(IF(AND((KO$44-KO52-INDEX(Sheep!$V$362:$V$369,KO51,1))&gt;(KO$44-KP$44),(KO$44-KO52-INDEX(Sheep!$V$362:$V$369,KO51,1))&lt;=0),"Scan-"  &amp;KO51,""),"")
&amp;IFERROR(IF(AND((KO$44-KO52-150                                                                            )&gt;(KO$44-KP$44),(KO$44-KO52-150                                                                             )&lt;=0),"Birth-" &amp;KO51,""),"")
&amp;IFERROR(IF(AND((KO$44-KO52-150-Sheep!$R$355                                           )&gt;(KO$44-KP$44),(KO$44-KO52-150-Sheep!$R$355                                            )&lt;=0),"Wean-"&amp;KO51,""),"")
&amp;IFERROR(IF(AND((KO$44-KO52-150-Sheep!$R$356                                           )&gt;(KO$44-KP$44),(KO$44-KO52-150-Sheep!$R$356                                            )&lt;=0),"Alt1-"   &amp;KO51,""),"")
&amp;IFERROR(IF(AND((KO$44-KO52-150-Sheep!$R$357                                           )&gt;(KO$44-KP$44),(KO$44-KO52-150-Sheep!$R$357                                            )&lt;=0),"Alt2-"   &amp;KO51,""),"")</f>
        <v/>
      </c>
      <c r="KP53" s="267" t="str">
        <f xml:space="preserve">                    IF(AND((KP$44                                  -Sheep!$N$254                               )&gt;(KP$44-KQ$44),(KP$44                                  -Sheep!$N$254                                )&lt;=0),"Born","")
&amp;                   IF(AND((KP$44-Sheep!$R$355-Sheep!$N$254                                )&gt;(KP$44-KQ$44),(KP$44-Sheep!$R$355-Sheep!$N$254                                )&lt;=0),"WeanStd","")
&amp;                   IF(AND((KP$44-Sheep!$R$356-Sheep!$N$254                                )&gt;(KP$44-KQ$44),(KP$44-Sheep!$R$356-Sheep!$N$254                                )&lt;=0),"WeanAlt1","")
&amp;                   IF(AND((KP$44-Sheep!$R$357-Sheep!$N$254                                )&gt;(KP$44-KQ$44),(KP$44-Sheep!$R$357-Sheep!$N$254                                )&lt;=0),"WeanAlt2","")
&amp;IFERROR(IF(AND((KP$44-KP52                                                                                     )&gt;(KP$44-KQ$44),(KP$44-KP52                                                                                     )&lt;=0),"Join-"    &amp;KP51,""),"")
&amp;IFERROR(IF(AND((KP$44-KP52-INDEX(Sheep!$V$362:$V$369,KP51,1))&gt;(KP$44-KQ$44),(KP$44-KP52-INDEX(Sheep!$V$362:$V$369,KP51,1))&lt;=0),"Scan-"  &amp;KP51,""),"")
&amp;IFERROR(IF(AND((KP$44-KP52-150                                                                            )&gt;(KP$44-KQ$44),(KP$44-KP52-150                                                                             )&lt;=0),"Birth-" &amp;KP51,""),"")
&amp;IFERROR(IF(AND((KP$44-KP52-150-Sheep!$R$355                                           )&gt;(KP$44-KQ$44),(KP$44-KP52-150-Sheep!$R$355                                            )&lt;=0),"Wean-"&amp;KP51,""),"")
&amp;IFERROR(IF(AND((KP$44-KP52-150-Sheep!$R$356                                           )&gt;(KP$44-KQ$44),(KP$44-KP52-150-Sheep!$R$356                                            )&lt;=0),"Alt1-"   &amp;KP51,""),"")
&amp;IFERROR(IF(AND((KP$44-KP52-150-Sheep!$R$357                                           )&gt;(KP$44-KQ$44),(KP$44-KP52-150-Sheep!$R$357                                            )&lt;=0),"Alt2-"   &amp;KP51,""),"")</f>
        <v/>
      </c>
      <c r="KQ53" s="267" t="str">
        <f xml:space="preserve">                    IF(AND((KQ$44                                  -Sheep!$N$254                               )&gt;(KQ$44-KR$44),(KQ$44                                  -Sheep!$N$254                                )&lt;=0),"Born","")
&amp;                   IF(AND((KQ$44-Sheep!$R$355-Sheep!$N$254                                )&gt;(KQ$44-KR$44),(KQ$44-Sheep!$R$355-Sheep!$N$254                                )&lt;=0),"WeanStd","")
&amp;                   IF(AND((KQ$44-Sheep!$R$356-Sheep!$N$254                                )&gt;(KQ$44-KR$44),(KQ$44-Sheep!$R$356-Sheep!$N$254                                )&lt;=0),"WeanAlt1","")
&amp;                   IF(AND((KQ$44-Sheep!$R$357-Sheep!$N$254                                )&gt;(KQ$44-KR$44),(KQ$44-Sheep!$R$357-Sheep!$N$254                                )&lt;=0),"WeanAlt2","")
&amp;IFERROR(IF(AND((KQ$44-KQ52                                                                                     )&gt;(KQ$44-KR$44),(KQ$44-KQ52                                                                                     )&lt;=0),"Join-"    &amp;KQ51,""),"")
&amp;IFERROR(IF(AND((KQ$44-KQ52-INDEX(Sheep!$V$362:$V$369,KQ51,1))&gt;(KQ$44-KR$44),(KQ$44-KQ52-INDEX(Sheep!$V$362:$V$369,KQ51,1))&lt;=0),"Scan-"  &amp;KQ51,""),"")
&amp;IFERROR(IF(AND((KQ$44-KQ52-150                                                                            )&gt;(KQ$44-KR$44),(KQ$44-KQ52-150                                                                             )&lt;=0),"Birth-" &amp;KQ51,""),"")
&amp;IFERROR(IF(AND((KQ$44-KQ52-150-Sheep!$R$355                                           )&gt;(KQ$44-KR$44),(KQ$44-KQ52-150-Sheep!$R$355                                            )&lt;=0),"Wean-"&amp;KQ51,""),"")
&amp;IFERROR(IF(AND((KQ$44-KQ52-150-Sheep!$R$356                                           )&gt;(KQ$44-KR$44),(KQ$44-KQ52-150-Sheep!$R$356                                            )&lt;=0),"Alt1-"   &amp;KQ51,""),"")
&amp;IFERROR(IF(AND((KQ$44-KQ52-150-Sheep!$R$357                                           )&gt;(KQ$44-KR$44),(KQ$44-KQ52-150-Sheep!$R$357                                            )&lt;=0),"Alt2-"   &amp;KQ51,""),"")</f>
        <v/>
      </c>
      <c r="KR53" s="267" t="str">
        <f xml:space="preserve">                    IF(AND((KR$44                                  -Sheep!$N$254                               )&gt;(KR$44-KS$44),(KR$44                                  -Sheep!$N$254                                )&lt;=0),"Born","")
&amp;                   IF(AND((KR$44-Sheep!$R$355-Sheep!$N$254                                )&gt;(KR$44-KS$44),(KR$44-Sheep!$R$355-Sheep!$N$254                                )&lt;=0),"WeanStd","")
&amp;                   IF(AND((KR$44-Sheep!$R$356-Sheep!$N$254                                )&gt;(KR$44-KS$44),(KR$44-Sheep!$R$356-Sheep!$N$254                                )&lt;=0),"WeanAlt1","")
&amp;                   IF(AND((KR$44-Sheep!$R$357-Sheep!$N$254                                )&gt;(KR$44-KS$44),(KR$44-Sheep!$R$357-Sheep!$N$254                                )&lt;=0),"WeanAlt2","")
&amp;IFERROR(IF(AND((KR$44-KR52                                                                                     )&gt;(KR$44-KS$44),(KR$44-KR52                                                                                     )&lt;=0),"Join-"    &amp;KR51,""),"")
&amp;IFERROR(IF(AND((KR$44-KR52-INDEX(Sheep!$V$362:$V$369,KR51,1))&gt;(KR$44-KS$44),(KR$44-KR52-INDEX(Sheep!$V$362:$V$369,KR51,1))&lt;=0),"Scan-"  &amp;KR51,""),"")
&amp;IFERROR(IF(AND((KR$44-KR52-150                                                                            )&gt;(KR$44-KS$44),(KR$44-KR52-150                                                                             )&lt;=0),"Birth-" &amp;KR51,""),"")
&amp;IFERROR(IF(AND((KR$44-KR52-150-Sheep!$R$355                                           )&gt;(KR$44-KS$44),(KR$44-KR52-150-Sheep!$R$355                                            )&lt;=0),"Wean-"&amp;KR51,""),"")
&amp;IFERROR(IF(AND((KR$44-KR52-150-Sheep!$R$356                                           )&gt;(KR$44-KS$44),(KR$44-KR52-150-Sheep!$R$356                                            )&lt;=0),"Alt1-"   &amp;KR51,""),"")
&amp;IFERROR(IF(AND((KR$44-KR52-150-Sheep!$R$357                                           )&gt;(KR$44-KS$44),(KR$44-KR52-150-Sheep!$R$357                                            )&lt;=0),"Alt2-"   &amp;KR51,""),"")</f>
        <v/>
      </c>
      <c r="KS53" s="267" t="str">
        <f xml:space="preserve">                    IF(AND((KS$44                                  -Sheep!$N$254                               )&gt;(KS$44-KT$44),(KS$44                                  -Sheep!$N$254                                )&lt;=0),"Born","")
&amp;                   IF(AND((KS$44-Sheep!$R$355-Sheep!$N$254                                )&gt;(KS$44-KT$44),(KS$44-Sheep!$R$355-Sheep!$N$254                                )&lt;=0),"WeanStd","")
&amp;                   IF(AND((KS$44-Sheep!$R$356-Sheep!$N$254                                )&gt;(KS$44-KT$44),(KS$44-Sheep!$R$356-Sheep!$N$254                                )&lt;=0),"WeanAlt1","")
&amp;                   IF(AND((KS$44-Sheep!$R$357-Sheep!$N$254                                )&gt;(KS$44-KT$44),(KS$44-Sheep!$R$357-Sheep!$N$254                                )&lt;=0),"WeanAlt2","")
&amp;IFERROR(IF(AND((KS$44-KS52                                                                                     )&gt;(KS$44-KT$44),(KS$44-KS52                                                                                     )&lt;=0),"Join-"    &amp;KS51,""),"")
&amp;IFERROR(IF(AND((KS$44-KS52-INDEX(Sheep!$V$362:$V$369,KS51,1))&gt;(KS$44-KT$44),(KS$44-KS52-INDEX(Sheep!$V$362:$V$369,KS51,1))&lt;=0),"Scan-"  &amp;KS51,""),"")
&amp;IFERROR(IF(AND((KS$44-KS52-150                                                                            )&gt;(KS$44-KT$44),(KS$44-KS52-150                                                                             )&lt;=0),"Birth-" &amp;KS51,""),"")
&amp;IFERROR(IF(AND((KS$44-KS52-150-Sheep!$R$355                                           )&gt;(KS$44-KT$44),(KS$44-KS52-150-Sheep!$R$355                                            )&lt;=0),"Wean-"&amp;KS51,""),"")
&amp;IFERROR(IF(AND((KS$44-KS52-150-Sheep!$R$356                                           )&gt;(KS$44-KT$44),(KS$44-KS52-150-Sheep!$R$356                                            )&lt;=0),"Alt1-"   &amp;KS51,""),"")
&amp;IFERROR(IF(AND((KS$44-KS52-150-Sheep!$R$357                                           )&gt;(KS$44-KT$44),(KS$44-KS52-150-Sheep!$R$357                                            )&lt;=0),"Alt2-"   &amp;KS51,""),"")</f>
        <v/>
      </c>
      <c r="KT53" s="267" t="str">
        <f xml:space="preserve">                    IF(AND((KT$44                                  -Sheep!$N$254                               )&gt;(KT$44-KU$44),(KT$44                                  -Sheep!$N$254                                )&lt;=0),"Born","")
&amp;                   IF(AND((KT$44-Sheep!$R$355-Sheep!$N$254                                )&gt;(KT$44-KU$44),(KT$44-Sheep!$R$355-Sheep!$N$254                                )&lt;=0),"WeanStd","")
&amp;                   IF(AND((KT$44-Sheep!$R$356-Sheep!$N$254                                )&gt;(KT$44-KU$44),(KT$44-Sheep!$R$356-Sheep!$N$254                                )&lt;=0),"WeanAlt1","")
&amp;                   IF(AND((KT$44-Sheep!$R$357-Sheep!$N$254                                )&gt;(KT$44-KU$44),(KT$44-Sheep!$R$357-Sheep!$N$254                                )&lt;=0),"WeanAlt2","")
&amp;IFERROR(IF(AND((KT$44-KT52                                                                                     )&gt;(KT$44-KU$44),(KT$44-KT52                                                                                     )&lt;=0),"Join-"    &amp;KT51,""),"")
&amp;IFERROR(IF(AND((KT$44-KT52-INDEX(Sheep!$V$362:$V$369,KT51,1))&gt;(KT$44-KU$44),(KT$44-KT52-INDEX(Sheep!$V$362:$V$369,KT51,1))&lt;=0),"Scan-"  &amp;KT51,""),"")
&amp;IFERROR(IF(AND((KT$44-KT52-150                                                                            )&gt;(KT$44-KU$44),(KT$44-KT52-150                                                                             )&lt;=0),"Birth-" &amp;KT51,""),"")
&amp;IFERROR(IF(AND((KT$44-KT52-150-Sheep!$R$355                                           )&gt;(KT$44-KU$44),(KT$44-KT52-150-Sheep!$R$355                                            )&lt;=0),"Wean-"&amp;KT51,""),"")
&amp;IFERROR(IF(AND((KT$44-KT52-150-Sheep!$R$356                                           )&gt;(KT$44-KU$44),(KT$44-KT52-150-Sheep!$R$356                                            )&lt;=0),"Alt1-"   &amp;KT51,""),"")
&amp;IFERROR(IF(AND((KT$44-KT52-150-Sheep!$R$357                                           )&gt;(KT$44-KU$44),(KT$44-KT52-150-Sheep!$R$357                                            )&lt;=0),"Alt2-"   &amp;KT51,""),"")</f>
        <v/>
      </c>
      <c r="KU53" s="267" t="str">
        <f xml:space="preserve">                    IF(AND((KU$44                                  -Sheep!$N$254                               )&gt;(KU$44-KV$44),(KU$44                                  -Sheep!$N$254                                )&lt;=0),"Born","")
&amp;                   IF(AND((KU$44-Sheep!$R$355-Sheep!$N$254                                )&gt;(KU$44-KV$44),(KU$44-Sheep!$R$355-Sheep!$N$254                                )&lt;=0),"WeanStd","")
&amp;                   IF(AND((KU$44-Sheep!$R$356-Sheep!$N$254                                )&gt;(KU$44-KV$44),(KU$44-Sheep!$R$356-Sheep!$N$254                                )&lt;=0),"WeanAlt1","")
&amp;                   IF(AND((KU$44-Sheep!$R$357-Sheep!$N$254                                )&gt;(KU$44-KV$44),(KU$44-Sheep!$R$357-Sheep!$N$254                                )&lt;=0),"WeanAlt2","")
&amp;IFERROR(IF(AND((KU$44-KU52                                                                                     )&gt;(KU$44-KV$44),(KU$44-KU52                                                                                     )&lt;=0),"Join-"    &amp;KU51,""),"")
&amp;IFERROR(IF(AND((KU$44-KU52-INDEX(Sheep!$V$362:$V$369,KU51,1))&gt;(KU$44-KV$44),(KU$44-KU52-INDEX(Sheep!$V$362:$V$369,KU51,1))&lt;=0),"Scan-"  &amp;KU51,""),"")
&amp;IFERROR(IF(AND((KU$44-KU52-150                                                                            )&gt;(KU$44-KV$44),(KU$44-KU52-150                                                                             )&lt;=0),"Birth-" &amp;KU51,""),"")
&amp;IFERROR(IF(AND((KU$44-KU52-150-Sheep!$R$355                                           )&gt;(KU$44-KV$44),(KU$44-KU52-150-Sheep!$R$355                                            )&lt;=0),"Wean-"&amp;KU51,""),"")
&amp;IFERROR(IF(AND((KU$44-KU52-150-Sheep!$R$356                                           )&gt;(KU$44-KV$44),(KU$44-KU52-150-Sheep!$R$356                                            )&lt;=0),"Alt1-"   &amp;KU51,""),"")
&amp;IFERROR(IF(AND((KU$44-KU52-150-Sheep!$R$357                                           )&gt;(KU$44-KV$44),(KU$44-KU52-150-Sheep!$R$357                                            )&lt;=0),"Alt2-"   &amp;KU51,""),"")</f>
        <v/>
      </c>
      <c r="KV53" s="267" t="str">
        <f xml:space="preserve">                    IF(AND((KV$44                                  -Sheep!$N$254                               )&gt;(KV$44-KW$44),(KV$44                                  -Sheep!$N$254                                )&lt;=0),"Born","")
&amp;                   IF(AND((KV$44-Sheep!$R$355-Sheep!$N$254                                )&gt;(KV$44-KW$44),(KV$44-Sheep!$R$355-Sheep!$N$254                                )&lt;=0),"WeanStd","")
&amp;                   IF(AND((KV$44-Sheep!$R$356-Sheep!$N$254                                )&gt;(KV$44-KW$44),(KV$44-Sheep!$R$356-Sheep!$N$254                                )&lt;=0),"WeanAlt1","")
&amp;                   IF(AND((KV$44-Sheep!$R$357-Sheep!$N$254                                )&gt;(KV$44-KW$44),(KV$44-Sheep!$R$357-Sheep!$N$254                                )&lt;=0),"WeanAlt2","")
&amp;IFERROR(IF(AND((KV$44-KV52                                                                                     )&gt;(KV$44-KW$44),(KV$44-KV52                                                                                     )&lt;=0),"Join-"    &amp;KV51,""),"")
&amp;IFERROR(IF(AND((KV$44-KV52-INDEX(Sheep!$V$362:$V$369,KV51,1))&gt;(KV$44-KW$44),(KV$44-KV52-INDEX(Sheep!$V$362:$V$369,KV51,1))&lt;=0),"Scan-"  &amp;KV51,""),"")
&amp;IFERROR(IF(AND((KV$44-KV52-150                                                                            )&gt;(KV$44-KW$44),(KV$44-KV52-150                                                                             )&lt;=0),"Birth-" &amp;KV51,""),"")
&amp;IFERROR(IF(AND((KV$44-KV52-150-Sheep!$R$355                                           )&gt;(KV$44-KW$44),(KV$44-KV52-150-Sheep!$R$355                                            )&lt;=0),"Wean-"&amp;KV51,""),"")
&amp;IFERROR(IF(AND((KV$44-KV52-150-Sheep!$R$356                                           )&gt;(KV$44-KW$44),(KV$44-KV52-150-Sheep!$R$356                                            )&lt;=0),"Alt1-"   &amp;KV51,""),"")
&amp;IFERROR(IF(AND((KV$44-KV52-150-Sheep!$R$357                                           )&gt;(KV$44-KW$44),(KV$44-KV52-150-Sheep!$R$357                                            )&lt;=0),"Alt2-"   &amp;KV51,""),"")</f>
        <v/>
      </c>
      <c r="KW53" s="267" t="str">
        <f xml:space="preserve">                    IF(AND((KW$44                                  -Sheep!$N$254                               )&gt;(KW$44-KX$44),(KW$44                                  -Sheep!$N$254                                )&lt;=0),"Born","")
&amp;                   IF(AND((KW$44-Sheep!$R$355-Sheep!$N$254                                )&gt;(KW$44-KX$44),(KW$44-Sheep!$R$355-Sheep!$N$254                                )&lt;=0),"WeanStd","")
&amp;                   IF(AND((KW$44-Sheep!$R$356-Sheep!$N$254                                )&gt;(KW$44-KX$44),(KW$44-Sheep!$R$356-Sheep!$N$254                                )&lt;=0),"WeanAlt1","")
&amp;                   IF(AND((KW$44-Sheep!$R$357-Sheep!$N$254                                )&gt;(KW$44-KX$44),(KW$44-Sheep!$R$357-Sheep!$N$254                                )&lt;=0),"WeanAlt2","")
&amp;IFERROR(IF(AND((KW$44-KW52                                                                                     )&gt;(KW$44-KX$44),(KW$44-KW52                                                                                     )&lt;=0),"Join-"    &amp;KW51,""),"")
&amp;IFERROR(IF(AND((KW$44-KW52-INDEX(Sheep!$V$362:$V$369,KW51,1))&gt;(KW$44-KX$44),(KW$44-KW52-INDEX(Sheep!$V$362:$V$369,KW51,1))&lt;=0),"Scan-"  &amp;KW51,""),"")
&amp;IFERROR(IF(AND((KW$44-KW52-150                                                                            )&gt;(KW$44-KX$44),(KW$44-KW52-150                                                                             )&lt;=0),"Birth-" &amp;KW51,""),"")
&amp;IFERROR(IF(AND((KW$44-KW52-150-Sheep!$R$355                                           )&gt;(KW$44-KX$44),(KW$44-KW52-150-Sheep!$R$355                                            )&lt;=0),"Wean-"&amp;KW51,""),"")
&amp;IFERROR(IF(AND((KW$44-KW52-150-Sheep!$R$356                                           )&gt;(KW$44-KX$44),(KW$44-KW52-150-Sheep!$R$356                                            )&lt;=0),"Alt1-"   &amp;KW51,""),"")
&amp;IFERROR(IF(AND((KW$44-KW52-150-Sheep!$R$357                                           )&gt;(KW$44-KX$44),(KW$44-KW52-150-Sheep!$R$357                                            )&lt;=0),"Alt2-"   &amp;KW51,""),"")</f>
        <v/>
      </c>
      <c r="KX53" s="267" t="str">
        <f xml:space="preserve">                    IF(AND((KX$44                                  -Sheep!$N$254                               )&gt;(KX$44-KY$44),(KX$44                                  -Sheep!$N$254                                )&lt;=0),"Born","")
&amp;                   IF(AND((KX$44-Sheep!$R$355-Sheep!$N$254                                )&gt;(KX$44-KY$44),(KX$44-Sheep!$R$355-Sheep!$N$254                                )&lt;=0),"WeanStd","")
&amp;                   IF(AND((KX$44-Sheep!$R$356-Sheep!$N$254                                )&gt;(KX$44-KY$44),(KX$44-Sheep!$R$356-Sheep!$N$254                                )&lt;=0),"WeanAlt1","")
&amp;                   IF(AND((KX$44-Sheep!$R$357-Sheep!$N$254                                )&gt;(KX$44-KY$44),(KX$44-Sheep!$R$357-Sheep!$N$254                                )&lt;=0),"WeanAlt2","")
&amp;IFERROR(IF(AND((KX$44-KX52                                                                                     )&gt;(KX$44-KY$44),(KX$44-KX52                                                                                     )&lt;=0),"Join-"    &amp;KX51,""),"")
&amp;IFERROR(IF(AND((KX$44-KX52-INDEX(Sheep!$V$362:$V$369,KX51,1))&gt;(KX$44-KY$44),(KX$44-KX52-INDEX(Sheep!$V$362:$V$369,KX51,1))&lt;=0),"Scan-"  &amp;KX51,""),"")
&amp;IFERROR(IF(AND((KX$44-KX52-150                                                                            )&gt;(KX$44-KY$44),(KX$44-KX52-150                                                                             )&lt;=0),"Birth-" &amp;KX51,""),"")
&amp;IFERROR(IF(AND((KX$44-KX52-150-Sheep!$R$355                                           )&gt;(KX$44-KY$44),(KX$44-KX52-150-Sheep!$R$355                                            )&lt;=0),"Wean-"&amp;KX51,""),"")
&amp;IFERROR(IF(AND((KX$44-KX52-150-Sheep!$R$356                                           )&gt;(KX$44-KY$44),(KX$44-KX52-150-Sheep!$R$356                                            )&lt;=0),"Alt1-"   &amp;KX51,""),"")
&amp;IFERROR(IF(AND((KX$44-KX52-150-Sheep!$R$357                                           )&gt;(KX$44-KY$44),(KX$44-KX52-150-Sheep!$R$357                                            )&lt;=0),"Alt2-"   &amp;KX51,""),"")</f>
        <v/>
      </c>
      <c r="KY53" s="267" t="str">
        <f xml:space="preserve">                    IF(AND((KY$44                                  -Sheep!$N$254                               )&gt;(KY$44-KZ$44),(KY$44                                  -Sheep!$N$254                                )&lt;=0),"Born","")
&amp;                   IF(AND((KY$44-Sheep!$R$355-Sheep!$N$254                                )&gt;(KY$44-KZ$44),(KY$44-Sheep!$R$355-Sheep!$N$254                                )&lt;=0),"WeanStd","")
&amp;                   IF(AND((KY$44-Sheep!$R$356-Sheep!$N$254                                )&gt;(KY$44-KZ$44),(KY$44-Sheep!$R$356-Sheep!$N$254                                )&lt;=0),"WeanAlt1","")
&amp;                   IF(AND((KY$44-Sheep!$R$357-Sheep!$N$254                                )&gt;(KY$44-KZ$44),(KY$44-Sheep!$R$357-Sheep!$N$254                                )&lt;=0),"WeanAlt2","")
&amp;IFERROR(IF(AND((KY$44-KY52                                                                                     )&gt;(KY$44-KZ$44),(KY$44-KY52                                                                                     )&lt;=0),"Join-"    &amp;KY51,""),"")
&amp;IFERROR(IF(AND((KY$44-KY52-INDEX(Sheep!$V$362:$V$369,KY51,1))&gt;(KY$44-KZ$44),(KY$44-KY52-INDEX(Sheep!$V$362:$V$369,KY51,1))&lt;=0),"Scan-"  &amp;KY51,""),"")
&amp;IFERROR(IF(AND((KY$44-KY52-150                                                                            )&gt;(KY$44-KZ$44),(KY$44-KY52-150                                                                             )&lt;=0),"Birth-" &amp;KY51,""),"")
&amp;IFERROR(IF(AND((KY$44-KY52-150-Sheep!$R$355                                           )&gt;(KY$44-KZ$44),(KY$44-KY52-150-Sheep!$R$355                                            )&lt;=0),"Wean-"&amp;KY51,""),"")
&amp;IFERROR(IF(AND((KY$44-KY52-150-Sheep!$R$356                                           )&gt;(KY$44-KZ$44),(KY$44-KY52-150-Sheep!$R$356                                            )&lt;=0),"Alt1-"   &amp;KY51,""),"")
&amp;IFERROR(IF(AND((KY$44-KY52-150-Sheep!$R$357                                           )&gt;(KY$44-KZ$44),(KY$44-KY52-150-Sheep!$R$357                                            )&lt;=0),"Alt2-"   &amp;KY51,""),"")</f>
        <v>Wean-5</v>
      </c>
      <c r="KZ53" s="267" t="str">
        <f xml:space="preserve">                    IF(AND((KZ$44                                  -Sheep!$N$254                               )&gt;(KZ$44-LA$44),(KZ$44                                  -Sheep!$N$254                                )&lt;=0),"Born","")
&amp;                   IF(AND((KZ$44-Sheep!$R$355-Sheep!$N$254                                )&gt;(KZ$44-LA$44),(KZ$44-Sheep!$R$355-Sheep!$N$254                                )&lt;=0),"WeanStd","")
&amp;                   IF(AND((KZ$44-Sheep!$R$356-Sheep!$N$254                                )&gt;(KZ$44-LA$44),(KZ$44-Sheep!$R$356-Sheep!$N$254                                )&lt;=0),"WeanAlt1","")
&amp;                   IF(AND((KZ$44-Sheep!$R$357-Sheep!$N$254                                )&gt;(KZ$44-LA$44),(KZ$44-Sheep!$R$357-Sheep!$N$254                                )&lt;=0),"WeanAlt2","")
&amp;IFERROR(IF(AND((KZ$44-KZ52                                                                                     )&gt;(KZ$44-LA$44),(KZ$44-KZ52                                                                                     )&lt;=0),"Join-"    &amp;KZ51,""),"")
&amp;IFERROR(IF(AND((KZ$44-KZ52-INDEX(Sheep!$V$362:$V$369,KZ51,1))&gt;(KZ$44-LA$44),(KZ$44-KZ52-INDEX(Sheep!$V$362:$V$369,KZ51,1))&lt;=0),"Scan-"  &amp;KZ51,""),"")
&amp;IFERROR(IF(AND((KZ$44-KZ52-150                                                                            )&gt;(KZ$44-LA$44),(KZ$44-KZ52-150                                                                             )&lt;=0),"Birth-" &amp;KZ51,""),"")
&amp;IFERROR(IF(AND((KZ$44-KZ52-150-Sheep!$R$355                                           )&gt;(KZ$44-LA$44),(KZ$44-KZ52-150-Sheep!$R$355                                            )&lt;=0),"Wean-"&amp;KZ51,""),"")
&amp;IFERROR(IF(AND((KZ$44-KZ52-150-Sheep!$R$356                                           )&gt;(KZ$44-LA$44),(KZ$44-KZ52-150-Sheep!$R$356                                            )&lt;=0),"Alt1-"   &amp;KZ51,""),"")
&amp;IFERROR(IF(AND((KZ$44-KZ52-150-Sheep!$R$357                                           )&gt;(KZ$44-LA$44),(KZ$44-KZ52-150-Sheep!$R$357                                            )&lt;=0),"Alt2-"   &amp;KZ51,""),"")</f>
        <v/>
      </c>
      <c r="LA53" s="267" t="str">
        <f xml:space="preserve">                    IF(AND((LA$44                                  -Sheep!$N$254                               )&gt;(LA$44-LB$44),(LA$44                                  -Sheep!$N$254                                )&lt;=0),"Born","")
&amp;                   IF(AND((LA$44-Sheep!$R$355-Sheep!$N$254                                )&gt;(LA$44-LB$44),(LA$44-Sheep!$R$355-Sheep!$N$254                                )&lt;=0),"WeanStd","")
&amp;                   IF(AND((LA$44-Sheep!$R$356-Sheep!$N$254                                )&gt;(LA$44-LB$44),(LA$44-Sheep!$R$356-Sheep!$N$254                                )&lt;=0),"WeanAlt1","")
&amp;                   IF(AND((LA$44-Sheep!$R$357-Sheep!$N$254                                )&gt;(LA$44-LB$44),(LA$44-Sheep!$R$357-Sheep!$N$254                                )&lt;=0),"WeanAlt2","")
&amp;IFERROR(IF(AND((LA$44-LA52                                                                                     )&gt;(LA$44-LB$44),(LA$44-LA52                                                                                     )&lt;=0),"Join-"    &amp;LA51,""),"")
&amp;IFERROR(IF(AND((LA$44-LA52-INDEX(Sheep!$V$362:$V$369,LA51,1))&gt;(LA$44-LB$44),(LA$44-LA52-INDEX(Sheep!$V$362:$V$369,LA51,1))&lt;=0),"Scan-"  &amp;LA51,""),"")
&amp;IFERROR(IF(AND((LA$44-LA52-150                                                                            )&gt;(LA$44-LB$44),(LA$44-LA52-150                                                                             )&lt;=0),"Birth-" &amp;LA51,""),"")
&amp;IFERROR(IF(AND((LA$44-LA52-150-Sheep!$R$355                                           )&gt;(LA$44-LB$44),(LA$44-LA52-150-Sheep!$R$355                                            )&lt;=0),"Wean-"&amp;LA51,""),"")
&amp;IFERROR(IF(AND((LA$44-LA52-150-Sheep!$R$356                                           )&gt;(LA$44-LB$44),(LA$44-LA52-150-Sheep!$R$356                                            )&lt;=0),"Alt1-"   &amp;LA51,""),"")
&amp;IFERROR(IF(AND((LA$44-LA52-150-Sheep!$R$357                                           )&gt;(LA$44-LB$44),(LA$44-LA52-150-Sheep!$R$357                                            )&lt;=0),"Alt2-"   &amp;LA51,""),"")</f>
        <v/>
      </c>
      <c r="LB53" s="267" t="str">
        <f xml:space="preserve">                    IF(AND((LB$44                                  -Sheep!$N$254                               )&gt;(LB$44-LC$44),(LB$44                                  -Sheep!$N$254                                )&lt;=0),"Born","")
&amp;                   IF(AND((LB$44-Sheep!$R$355-Sheep!$N$254                                )&gt;(LB$44-LC$44),(LB$44-Sheep!$R$355-Sheep!$N$254                                )&lt;=0),"WeanStd","")
&amp;                   IF(AND((LB$44-Sheep!$R$356-Sheep!$N$254                                )&gt;(LB$44-LC$44),(LB$44-Sheep!$R$356-Sheep!$N$254                                )&lt;=0),"WeanAlt1","")
&amp;                   IF(AND((LB$44-Sheep!$R$357-Sheep!$N$254                                )&gt;(LB$44-LC$44),(LB$44-Sheep!$R$357-Sheep!$N$254                                )&lt;=0),"WeanAlt2","")
&amp;IFERROR(IF(AND((LB$44-LB52                                                                                     )&gt;(LB$44-LC$44),(LB$44-LB52                                                                                     )&lt;=0),"Join-"    &amp;LB51,""),"")
&amp;IFERROR(IF(AND((LB$44-LB52-INDEX(Sheep!$V$362:$V$369,LB51,1))&gt;(LB$44-LC$44),(LB$44-LB52-INDEX(Sheep!$V$362:$V$369,LB51,1))&lt;=0),"Scan-"  &amp;LB51,""),"")
&amp;IFERROR(IF(AND((LB$44-LB52-150                                                                            )&gt;(LB$44-LC$44),(LB$44-LB52-150                                                                             )&lt;=0),"Birth-" &amp;LB51,""),"")
&amp;IFERROR(IF(AND((LB$44-LB52-150-Sheep!$R$355                                           )&gt;(LB$44-LC$44),(LB$44-LB52-150-Sheep!$R$355                                            )&lt;=0),"Wean-"&amp;LB51,""),"")
&amp;IFERROR(IF(AND((LB$44-LB52-150-Sheep!$R$356                                           )&gt;(LB$44-LC$44),(LB$44-LB52-150-Sheep!$R$356                                            )&lt;=0),"Alt1-"   &amp;LB51,""),"")
&amp;IFERROR(IF(AND((LB$44-LB52-150-Sheep!$R$357                                           )&gt;(LB$44-LC$44),(LB$44-LB52-150-Sheep!$R$357                                            )&lt;=0),"Alt2-"   &amp;LB51,""),"")</f>
        <v/>
      </c>
      <c r="LC53" s="267" t="str">
        <f xml:space="preserve">                    IF(AND((LC$44                                  -Sheep!$N$254                               )&gt;(LC$44-LD$44),(LC$44                                  -Sheep!$N$254                                )&lt;=0),"Born","")
&amp;                   IF(AND((LC$44-Sheep!$R$355-Sheep!$N$254                                )&gt;(LC$44-LD$44),(LC$44-Sheep!$R$355-Sheep!$N$254                                )&lt;=0),"WeanStd","")
&amp;                   IF(AND((LC$44-Sheep!$R$356-Sheep!$N$254                                )&gt;(LC$44-LD$44),(LC$44-Sheep!$R$356-Sheep!$N$254                                )&lt;=0),"WeanAlt1","")
&amp;                   IF(AND((LC$44-Sheep!$R$357-Sheep!$N$254                                )&gt;(LC$44-LD$44),(LC$44-Sheep!$R$357-Sheep!$N$254                                )&lt;=0),"WeanAlt2","")
&amp;IFERROR(IF(AND((LC$44-LC52                                                                                     )&gt;(LC$44-LD$44),(LC$44-LC52                                                                                     )&lt;=0),"Join-"    &amp;LC51,""),"")
&amp;IFERROR(IF(AND((LC$44-LC52-INDEX(Sheep!$V$362:$V$369,LC51,1))&gt;(LC$44-LD$44),(LC$44-LC52-INDEX(Sheep!$V$362:$V$369,LC51,1))&lt;=0),"Scan-"  &amp;LC51,""),"")
&amp;IFERROR(IF(AND((LC$44-LC52-150                                                                            )&gt;(LC$44-LD$44),(LC$44-LC52-150                                                                             )&lt;=0),"Birth-" &amp;LC51,""),"")
&amp;IFERROR(IF(AND((LC$44-LC52-150-Sheep!$R$355                                           )&gt;(LC$44-LD$44),(LC$44-LC52-150-Sheep!$R$355                                            )&lt;=0),"Wean-"&amp;LC51,""),"")
&amp;IFERROR(IF(AND((LC$44-LC52-150-Sheep!$R$356                                           )&gt;(LC$44-LD$44),(LC$44-LC52-150-Sheep!$R$356                                            )&lt;=0),"Alt1-"   &amp;LC51,""),"")
&amp;IFERROR(IF(AND((LC$44-LC52-150-Sheep!$R$357                                           )&gt;(LC$44-LD$44),(LC$44-LC52-150-Sheep!$R$357                                            )&lt;=0),"Alt2-"   &amp;LC51,""),"")</f>
        <v>Alt1-5</v>
      </c>
      <c r="LD53" s="267" t="str">
        <f xml:space="preserve">                    IF(AND((LD$44                                  -Sheep!$N$254                               )&gt;(LD$44-LE$44),(LD$44                                  -Sheep!$N$254                                )&lt;=0),"Born","")
&amp;                   IF(AND((LD$44-Sheep!$R$355-Sheep!$N$254                                )&gt;(LD$44-LE$44),(LD$44-Sheep!$R$355-Sheep!$N$254                                )&lt;=0),"WeanStd","")
&amp;                   IF(AND((LD$44-Sheep!$R$356-Sheep!$N$254                                )&gt;(LD$44-LE$44),(LD$44-Sheep!$R$356-Sheep!$N$254                                )&lt;=0),"WeanAlt1","")
&amp;                   IF(AND((LD$44-Sheep!$R$357-Sheep!$N$254                                )&gt;(LD$44-LE$44),(LD$44-Sheep!$R$357-Sheep!$N$254                                )&lt;=0),"WeanAlt2","")
&amp;IFERROR(IF(AND((LD$44-LD52                                                                                     )&gt;(LD$44-LE$44),(LD$44-LD52                                                                                     )&lt;=0),"Join-"    &amp;LD51,""),"")
&amp;IFERROR(IF(AND((LD$44-LD52-INDEX(Sheep!$V$362:$V$369,LD51,1))&gt;(LD$44-LE$44),(LD$44-LD52-INDEX(Sheep!$V$362:$V$369,LD51,1))&lt;=0),"Scan-"  &amp;LD51,""),"")
&amp;IFERROR(IF(AND((LD$44-LD52-150                                                                            )&gt;(LD$44-LE$44),(LD$44-LD52-150                                                                             )&lt;=0),"Birth-" &amp;LD51,""),"")
&amp;IFERROR(IF(AND((LD$44-LD52-150-Sheep!$R$355                                           )&gt;(LD$44-LE$44),(LD$44-LD52-150-Sheep!$R$355                                            )&lt;=0),"Wean-"&amp;LD51,""),"")
&amp;IFERROR(IF(AND((LD$44-LD52-150-Sheep!$R$356                                           )&gt;(LD$44-LE$44),(LD$44-LD52-150-Sheep!$R$356                                            )&lt;=0),"Alt1-"   &amp;LD51,""),"")
&amp;IFERROR(IF(AND((LD$44-LD52-150-Sheep!$R$357                                           )&gt;(LD$44-LE$44),(LD$44-LD52-150-Sheep!$R$357                                            )&lt;=0),"Alt2-"   &amp;LD51,""),"")</f>
        <v/>
      </c>
      <c r="LE53" s="267" t="str">
        <f xml:space="preserve">                    IF(AND((LE$44                                  -Sheep!$N$254                               )&gt;(LE$44-LF$44),(LE$44                                  -Sheep!$N$254                                )&lt;=0),"Born","")
&amp;                   IF(AND((LE$44-Sheep!$R$355-Sheep!$N$254                                )&gt;(LE$44-LF$44),(LE$44-Sheep!$R$355-Sheep!$N$254                                )&lt;=0),"WeanStd","")
&amp;                   IF(AND((LE$44-Sheep!$R$356-Sheep!$N$254                                )&gt;(LE$44-LF$44),(LE$44-Sheep!$R$356-Sheep!$N$254                                )&lt;=0),"WeanAlt1","")
&amp;                   IF(AND((LE$44-Sheep!$R$357-Sheep!$N$254                                )&gt;(LE$44-LF$44),(LE$44-Sheep!$R$357-Sheep!$N$254                                )&lt;=0),"WeanAlt2","")
&amp;IFERROR(IF(AND((LE$44-LE52                                                                                     )&gt;(LE$44-LF$44),(LE$44-LE52                                                                                     )&lt;=0),"Join-"    &amp;LE51,""),"")
&amp;IFERROR(IF(AND((LE$44-LE52-INDEX(Sheep!$V$362:$V$369,LE51,1))&gt;(LE$44-LF$44),(LE$44-LE52-INDEX(Sheep!$V$362:$V$369,LE51,1))&lt;=0),"Scan-"  &amp;LE51,""),"")
&amp;IFERROR(IF(AND((LE$44-LE52-150                                                                            )&gt;(LE$44-LF$44),(LE$44-LE52-150                                                                             )&lt;=0),"Birth-" &amp;LE51,""),"")
&amp;IFERROR(IF(AND((LE$44-LE52-150-Sheep!$R$355                                           )&gt;(LE$44-LF$44),(LE$44-LE52-150-Sheep!$R$355                                            )&lt;=0),"Wean-"&amp;LE51,""),"")
&amp;IFERROR(IF(AND((LE$44-LE52-150-Sheep!$R$356                                           )&gt;(LE$44-LF$44),(LE$44-LE52-150-Sheep!$R$356                                            )&lt;=0),"Alt1-"   &amp;LE51,""),"")
&amp;IFERROR(IF(AND((LE$44-LE52-150-Sheep!$R$357                                           )&gt;(LE$44-LF$44),(LE$44-LE52-150-Sheep!$R$357                                            )&lt;=0),"Alt2-"   &amp;LE51,""),"")</f>
        <v/>
      </c>
      <c r="LF53" s="267" t="str">
        <f xml:space="preserve">                    IF(AND((LF$44                                  -Sheep!$N$254                               )&gt;(LF$44-LG$44),(LF$44                                  -Sheep!$N$254                                )&lt;=0),"Born","")
&amp;                   IF(AND((LF$44-Sheep!$R$355-Sheep!$N$254                                )&gt;(LF$44-LG$44),(LF$44-Sheep!$R$355-Sheep!$N$254                                )&lt;=0),"WeanStd","")
&amp;                   IF(AND((LF$44-Sheep!$R$356-Sheep!$N$254                                )&gt;(LF$44-LG$44),(LF$44-Sheep!$R$356-Sheep!$N$254                                )&lt;=0),"WeanAlt1","")
&amp;                   IF(AND((LF$44-Sheep!$R$357-Sheep!$N$254                                )&gt;(LF$44-LG$44),(LF$44-Sheep!$R$357-Sheep!$N$254                                )&lt;=0),"WeanAlt2","")
&amp;IFERROR(IF(AND((LF$44-LF52                                                                                     )&gt;(LF$44-LG$44),(LF$44-LF52                                                                                     )&lt;=0),"Join-"    &amp;LF51,""),"")
&amp;IFERROR(IF(AND((LF$44-LF52-INDEX(Sheep!$V$362:$V$369,LF51,1))&gt;(LF$44-LG$44),(LF$44-LF52-INDEX(Sheep!$V$362:$V$369,LF51,1))&lt;=0),"Scan-"  &amp;LF51,""),"")
&amp;IFERROR(IF(AND((LF$44-LF52-150                                                                            )&gt;(LF$44-LG$44),(LF$44-LF52-150                                                                             )&lt;=0),"Birth-" &amp;LF51,""),"")
&amp;IFERROR(IF(AND((LF$44-LF52-150-Sheep!$R$355                                           )&gt;(LF$44-LG$44),(LF$44-LF52-150-Sheep!$R$355                                            )&lt;=0),"Wean-"&amp;LF51,""),"")
&amp;IFERROR(IF(AND((LF$44-LF52-150-Sheep!$R$356                                           )&gt;(LF$44-LG$44),(LF$44-LF52-150-Sheep!$R$356                                            )&lt;=0),"Alt1-"   &amp;LF51,""),"")
&amp;IFERROR(IF(AND((LF$44-LF52-150-Sheep!$R$357                                           )&gt;(LF$44-LG$44),(LF$44-LF52-150-Sheep!$R$357                                            )&lt;=0),"Alt2-"   &amp;LF51,""),"")</f>
        <v/>
      </c>
      <c r="LG53" s="267" t="str">
        <f xml:space="preserve">                    IF(AND((LG$44                                  -Sheep!$N$254                               )&gt;(LG$44-LH$44),(LG$44                                  -Sheep!$N$254                                )&lt;=0),"Born","")
&amp;                   IF(AND((LG$44-Sheep!$R$355-Sheep!$N$254                                )&gt;(LG$44-LH$44),(LG$44-Sheep!$R$355-Sheep!$N$254                                )&lt;=0),"WeanStd","")
&amp;                   IF(AND((LG$44-Sheep!$R$356-Sheep!$N$254                                )&gt;(LG$44-LH$44),(LG$44-Sheep!$R$356-Sheep!$N$254                                )&lt;=0),"WeanAlt1","")
&amp;                   IF(AND((LG$44-Sheep!$R$357-Sheep!$N$254                                )&gt;(LG$44-LH$44),(LG$44-Sheep!$R$357-Sheep!$N$254                                )&lt;=0),"WeanAlt2","")
&amp;IFERROR(IF(AND((LG$44-LG52                                                                                     )&gt;(LG$44-LH$44),(LG$44-LG52                                                                                     )&lt;=0),"Join-"    &amp;LG51,""),"")
&amp;IFERROR(IF(AND((LG$44-LG52-INDEX(Sheep!$V$362:$V$369,LG51,1))&gt;(LG$44-LH$44),(LG$44-LG52-INDEX(Sheep!$V$362:$V$369,LG51,1))&lt;=0),"Scan-"  &amp;LG51,""),"")
&amp;IFERROR(IF(AND((LG$44-LG52-150                                                                            )&gt;(LG$44-LH$44),(LG$44-LG52-150                                                                             )&lt;=0),"Birth-" &amp;LG51,""),"")
&amp;IFERROR(IF(AND((LG$44-LG52-150-Sheep!$R$355                                           )&gt;(LG$44-LH$44),(LG$44-LG52-150-Sheep!$R$355                                            )&lt;=0),"Wean-"&amp;LG51,""),"")
&amp;IFERROR(IF(AND((LG$44-LG52-150-Sheep!$R$356                                           )&gt;(LG$44-LH$44),(LG$44-LG52-150-Sheep!$R$356                                            )&lt;=0),"Alt1-"   &amp;LG51,""),"")
&amp;IFERROR(IF(AND((LG$44-LG52-150-Sheep!$R$357                                           )&gt;(LG$44-LH$44),(LG$44-LG52-150-Sheep!$R$357                                            )&lt;=0),"Alt2-"   &amp;LG51,""),"")</f>
        <v>Alt2-5</v>
      </c>
      <c r="LH53" s="267" t="str">
        <f xml:space="preserve">                    IF(AND((LH$44                                  -Sheep!$N$254                               )&gt;(LH$44-LI$44),(LH$44                                  -Sheep!$N$254                                )&lt;=0),"Born","")
&amp;                   IF(AND((LH$44-Sheep!$R$355-Sheep!$N$254                                )&gt;(LH$44-LI$44),(LH$44-Sheep!$R$355-Sheep!$N$254                                )&lt;=0),"WeanStd","")
&amp;                   IF(AND((LH$44-Sheep!$R$356-Sheep!$N$254                                )&gt;(LH$44-LI$44),(LH$44-Sheep!$R$356-Sheep!$N$254                                )&lt;=0),"WeanAlt1","")
&amp;                   IF(AND((LH$44-Sheep!$R$357-Sheep!$N$254                                )&gt;(LH$44-LI$44),(LH$44-Sheep!$R$357-Sheep!$N$254                                )&lt;=0),"WeanAlt2","")
&amp;IFERROR(IF(AND((LH$44-LH52                                                                                     )&gt;(LH$44-LI$44),(LH$44-LH52                                                                                     )&lt;=0),"Join-"    &amp;LH51,""),"")
&amp;IFERROR(IF(AND((LH$44-LH52-INDEX(Sheep!$V$362:$V$369,LH51,1))&gt;(LH$44-LI$44),(LH$44-LH52-INDEX(Sheep!$V$362:$V$369,LH51,1))&lt;=0),"Scan-"  &amp;LH51,""),"")
&amp;IFERROR(IF(AND((LH$44-LH52-150                                                                            )&gt;(LH$44-LI$44),(LH$44-LH52-150                                                                             )&lt;=0),"Birth-" &amp;LH51,""),"")
&amp;IFERROR(IF(AND((LH$44-LH52-150-Sheep!$R$355                                           )&gt;(LH$44-LI$44),(LH$44-LH52-150-Sheep!$R$355                                            )&lt;=0),"Wean-"&amp;LH51,""),"")
&amp;IFERROR(IF(AND((LH$44-LH52-150-Sheep!$R$356                                           )&gt;(LH$44-LI$44),(LH$44-LH52-150-Sheep!$R$356                                            )&lt;=0),"Alt1-"   &amp;LH51,""),"")
&amp;IFERROR(IF(AND((LH$44-LH52-150-Sheep!$R$357                                           )&gt;(LH$44-LI$44),(LH$44-LH52-150-Sheep!$R$357                                            )&lt;=0),"Alt2-"   &amp;LH51,""),"")</f>
        <v/>
      </c>
      <c r="LI53" s="267" t="str">
        <f xml:space="preserve">                    IF(AND((LI$44                                  -Sheep!$N$254                               )&gt;(LI$44-LJ$44),(LI$44                                  -Sheep!$N$254                                )&lt;=0),"Born","")
&amp;                   IF(AND((LI$44-Sheep!$R$355-Sheep!$N$254                                )&gt;(LI$44-LJ$44),(LI$44-Sheep!$R$355-Sheep!$N$254                                )&lt;=0),"WeanStd","")
&amp;                   IF(AND((LI$44-Sheep!$R$356-Sheep!$N$254                                )&gt;(LI$44-LJ$44),(LI$44-Sheep!$R$356-Sheep!$N$254                                )&lt;=0),"WeanAlt1","")
&amp;                   IF(AND((LI$44-Sheep!$R$357-Sheep!$N$254                                )&gt;(LI$44-LJ$44),(LI$44-Sheep!$R$357-Sheep!$N$254                                )&lt;=0),"WeanAlt2","")
&amp;IFERROR(IF(AND((LI$44-LI52                                                                                     )&gt;(LI$44-LJ$44),(LI$44-LI52                                                                                     )&lt;=0),"Join-"    &amp;LI51,""),"")
&amp;IFERROR(IF(AND((LI$44-LI52-INDEX(Sheep!$V$362:$V$369,LI51,1))&gt;(LI$44-LJ$44),(LI$44-LI52-INDEX(Sheep!$V$362:$V$369,LI51,1))&lt;=0),"Scan-"  &amp;LI51,""),"")
&amp;IFERROR(IF(AND((LI$44-LI52-150                                                                            )&gt;(LI$44-LJ$44),(LI$44-LI52-150                                                                             )&lt;=0),"Birth-" &amp;LI51,""),"")
&amp;IFERROR(IF(AND((LI$44-LI52-150-Sheep!$R$355                                           )&gt;(LI$44-LJ$44),(LI$44-LI52-150-Sheep!$R$355                                            )&lt;=0),"Wean-"&amp;LI51,""),"")
&amp;IFERROR(IF(AND((LI$44-LI52-150-Sheep!$R$356                                           )&gt;(LI$44-LJ$44),(LI$44-LI52-150-Sheep!$R$356                                            )&lt;=0),"Alt1-"   &amp;LI51,""),"")
&amp;IFERROR(IF(AND((LI$44-LI52-150-Sheep!$R$357                                           )&gt;(LI$44-LJ$44),(LI$44-LI52-150-Sheep!$R$357                                            )&lt;=0),"Alt2-"   &amp;LI51,""),"")</f>
        <v/>
      </c>
      <c r="LJ53" s="267" t="str">
        <f xml:space="preserve">                    IF(AND((LJ$44                                  -Sheep!$N$254                               )&gt;(LJ$44-LK$44),(LJ$44                                  -Sheep!$N$254                                )&lt;=0),"Born","")
&amp;                   IF(AND((LJ$44-Sheep!$R$355-Sheep!$N$254                                )&gt;(LJ$44-LK$44),(LJ$44-Sheep!$R$355-Sheep!$N$254                                )&lt;=0),"WeanStd","")
&amp;                   IF(AND((LJ$44-Sheep!$R$356-Sheep!$N$254                                )&gt;(LJ$44-LK$44),(LJ$44-Sheep!$R$356-Sheep!$N$254                                )&lt;=0),"WeanAlt1","")
&amp;                   IF(AND((LJ$44-Sheep!$R$357-Sheep!$N$254                                )&gt;(LJ$44-LK$44),(LJ$44-Sheep!$R$357-Sheep!$N$254                                )&lt;=0),"WeanAlt2","")
&amp;IFERROR(IF(AND((LJ$44-LJ52                                                                                     )&gt;(LJ$44-LK$44),(LJ$44-LJ52                                                                                     )&lt;=0),"Join-"    &amp;LJ51,""),"")
&amp;IFERROR(IF(AND((LJ$44-LJ52-INDEX(Sheep!$V$362:$V$369,LJ51,1))&gt;(LJ$44-LK$44),(LJ$44-LJ52-INDEX(Sheep!$V$362:$V$369,LJ51,1))&lt;=0),"Scan-"  &amp;LJ51,""),"")
&amp;IFERROR(IF(AND((LJ$44-LJ52-150                                                                            )&gt;(LJ$44-LK$44),(LJ$44-LJ52-150                                                                             )&lt;=0),"Birth-" &amp;LJ51,""),"")
&amp;IFERROR(IF(AND((LJ$44-LJ52-150-Sheep!$R$355                                           )&gt;(LJ$44-LK$44),(LJ$44-LJ52-150-Sheep!$R$355                                            )&lt;=0),"Wean-"&amp;LJ51,""),"")
&amp;IFERROR(IF(AND((LJ$44-LJ52-150-Sheep!$R$356                                           )&gt;(LJ$44-LK$44),(LJ$44-LJ52-150-Sheep!$R$356                                            )&lt;=0),"Alt1-"   &amp;LJ51,""),"")
&amp;IFERROR(IF(AND((LJ$44-LJ52-150-Sheep!$R$357                                           )&gt;(LJ$44-LK$44),(LJ$44-LJ52-150-Sheep!$R$357                                            )&lt;=0),"Alt2-"   &amp;LJ51,""),"")</f>
        <v/>
      </c>
      <c r="LK53" s="267" t="str">
        <f xml:space="preserve">                    IF(AND((LK$44                                  -Sheep!$N$254                               )&gt;(LK$44-LL$44),(LK$44                                  -Sheep!$N$254                                )&lt;=0),"Born","")
&amp;                   IF(AND((LK$44-Sheep!$R$355-Sheep!$N$254                                )&gt;(LK$44-LL$44),(LK$44-Sheep!$R$355-Sheep!$N$254                                )&lt;=0),"WeanStd","")
&amp;                   IF(AND((LK$44-Sheep!$R$356-Sheep!$N$254                                )&gt;(LK$44-LL$44),(LK$44-Sheep!$R$356-Sheep!$N$254                                )&lt;=0),"WeanAlt1","")
&amp;                   IF(AND((LK$44-Sheep!$R$357-Sheep!$N$254                                )&gt;(LK$44-LL$44),(LK$44-Sheep!$R$357-Sheep!$N$254                                )&lt;=0),"WeanAlt2","")
&amp;IFERROR(IF(AND((LK$44-LK52                                                                                     )&gt;(LK$44-LL$44),(LK$44-LK52                                                                                     )&lt;=0),"Join-"    &amp;LK51,""),"")
&amp;IFERROR(IF(AND((LK$44-LK52-INDEX(Sheep!$V$362:$V$369,LK51,1))&gt;(LK$44-LL$44),(LK$44-LK52-INDEX(Sheep!$V$362:$V$369,LK51,1))&lt;=0),"Scan-"  &amp;LK51,""),"")
&amp;IFERROR(IF(AND((LK$44-LK52-150                                                                            )&gt;(LK$44-LL$44),(LK$44-LK52-150                                                                             )&lt;=0),"Birth-" &amp;LK51,""),"")
&amp;IFERROR(IF(AND((LK$44-LK52-150-Sheep!$R$355                                           )&gt;(LK$44-LL$44),(LK$44-LK52-150-Sheep!$R$355                                            )&lt;=0),"Wean-"&amp;LK51,""),"")
&amp;IFERROR(IF(AND((LK$44-LK52-150-Sheep!$R$356                                           )&gt;(LK$44-LL$44),(LK$44-LK52-150-Sheep!$R$356                                            )&lt;=0),"Alt1-"   &amp;LK51,""),"")
&amp;IFERROR(IF(AND((LK$44-LK52-150-Sheep!$R$357                                           )&gt;(LK$44-LL$44),(LK$44-LK52-150-Sheep!$R$357                                            )&lt;=0),"Alt2-"   &amp;LK51,""),"")</f>
        <v/>
      </c>
      <c r="LL53" s="267" t="str">
        <f xml:space="preserve">                    IF(AND((LL$44                                  -Sheep!$N$254                               )&gt;(LL$44-LM$44),(LL$44                                  -Sheep!$N$254                                )&lt;=0),"Born","")
&amp;                   IF(AND((LL$44-Sheep!$R$355-Sheep!$N$254                                )&gt;(LL$44-LM$44),(LL$44-Sheep!$R$355-Sheep!$N$254                                )&lt;=0),"WeanStd","")
&amp;                   IF(AND((LL$44-Sheep!$R$356-Sheep!$N$254                                )&gt;(LL$44-LM$44),(LL$44-Sheep!$R$356-Sheep!$N$254                                )&lt;=0),"WeanAlt1","")
&amp;                   IF(AND((LL$44-Sheep!$R$357-Sheep!$N$254                                )&gt;(LL$44-LM$44),(LL$44-Sheep!$R$357-Sheep!$N$254                                )&lt;=0),"WeanAlt2","")
&amp;IFERROR(IF(AND((LL$44-LL52                                                                                     )&gt;(LL$44-LM$44),(LL$44-LL52                                                                                     )&lt;=0),"Join-"    &amp;LL51,""),"")
&amp;IFERROR(IF(AND((LL$44-LL52-INDEX(Sheep!$V$362:$V$369,LL51,1))&gt;(LL$44-LM$44),(LL$44-LL52-INDEX(Sheep!$V$362:$V$369,LL51,1))&lt;=0),"Scan-"  &amp;LL51,""),"")
&amp;IFERROR(IF(AND((LL$44-LL52-150                                                                            )&gt;(LL$44-LM$44),(LL$44-LL52-150                                                                             )&lt;=0),"Birth-" &amp;LL51,""),"")
&amp;IFERROR(IF(AND((LL$44-LL52-150-Sheep!$R$355                                           )&gt;(LL$44-LM$44),(LL$44-LL52-150-Sheep!$R$355                                            )&lt;=0),"Wean-"&amp;LL51,""),"")
&amp;IFERROR(IF(AND((LL$44-LL52-150-Sheep!$R$356                                           )&gt;(LL$44-LM$44),(LL$44-LL52-150-Sheep!$R$356                                            )&lt;=0),"Alt1-"   &amp;LL51,""),"")
&amp;IFERROR(IF(AND((LL$44-LL52-150-Sheep!$R$357                                           )&gt;(LL$44-LM$44),(LL$44-LL52-150-Sheep!$R$357                                            )&lt;=0),"Alt2-"   &amp;LL51,""),"")</f>
        <v/>
      </c>
      <c r="LM53" s="267" t="str">
        <f xml:space="preserve">                    IF(AND((LM$44                                  -Sheep!$N$254                               )&gt;(LM$44-LN$44),(LM$44                                  -Sheep!$N$254                                )&lt;=0),"Born","")
&amp;                   IF(AND((LM$44-Sheep!$R$355-Sheep!$N$254                                )&gt;(LM$44-LN$44),(LM$44-Sheep!$R$355-Sheep!$N$254                                )&lt;=0),"WeanStd","")
&amp;                   IF(AND((LM$44-Sheep!$R$356-Sheep!$N$254                                )&gt;(LM$44-LN$44),(LM$44-Sheep!$R$356-Sheep!$N$254                                )&lt;=0),"WeanAlt1","")
&amp;                   IF(AND((LM$44-Sheep!$R$357-Sheep!$N$254                                )&gt;(LM$44-LN$44),(LM$44-Sheep!$R$357-Sheep!$N$254                                )&lt;=0),"WeanAlt2","")
&amp;IFERROR(IF(AND((LM$44-LM52                                                                                     )&gt;(LM$44-LN$44),(LM$44-LM52                                                                                     )&lt;=0),"Join-"    &amp;LM51,""),"")
&amp;IFERROR(IF(AND((LM$44-LM52-INDEX(Sheep!$V$362:$V$369,LM51,1))&gt;(LM$44-LN$44),(LM$44-LM52-INDEX(Sheep!$V$362:$V$369,LM51,1))&lt;=0),"Scan-"  &amp;LM51,""),"")
&amp;IFERROR(IF(AND((LM$44-LM52-150                                                                            )&gt;(LM$44-LN$44),(LM$44-LM52-150                                                                             )&lt;=0),"Birth-" &amp;LM51,""),"")
&amp;IFERROR(IF(AND((LM$44-LM52-150-Sheep!$R$355                                           )&gt;(LM$44-LN$44),(LM$44-LM52-150-Sheep!$R$355                                            )&lt;=0),"Wean-"&amp;LM51,""),"")
&amp;IFERROR(IF(AND((LM$44-LM52-150-Sheep!$R$356                                           )&gt;(LM$44-LN$44),(LM$44-LM52-150-Sheep!$R$356                                            )&lt;=0),"Alt1-"   &amp;LM51,""),"")
&amp;IFERROR(IF(AND((LM$44-LM52-150-Sheep!$R$357                                           )&gt;(LM$44-LN$44),(LM$44-LM52-150-Sheep!$R$357                                            )&lt;=0),"Alt2-"   &amp;LM51,""),"")</f>
        <v/>
      </c>
      <c r="LN53" s="267" t="str">
        <f xml:space="preserve">                    IF(AND((LN$44                                  -Sheep!$N$254                               )&gt;(LN$44-LO$44),(LN$44                                  -Sheep!$N$254                                )&lt;=0),"Born","")
&amp;                   IF(AND((LN$44-Sheep!$R$355-Sheep!$N$254                                )&gt;(LN$44-LO$44),(LN$44-Sheep!$R$355-Sheep!$N$254                                )&lt;=0),"WeanStd","")
&amp;                   IF(AND((LN$44-Sheep!$R$356-Sheep!$N$254                                )&gt;(LN$44-LO$44),(LN$44-Sheep!$R$356-Sheep!$N$254                                )&lt;=0),"WeanAlt1","")
&amp;                   IF(AND((LN$44-Sheep!$R$357-Sheep!$N$254                                )&gt;(LN$44-LO$44),(LN$44-Sheep!$R$357-Sheep!$N$254                                )&lt;=0),"WeanAlt2","")
&amp;IFERROR(IF(AND((LN$44-LN52                                                                                     )&gt;(LN$44-LO$44),(LN$44-LN52                                                                                     )&lt;=0),"Join-"    &amp;LN51,""),"")
&amp;IFERROR(IF(AND((LN$44-LN52-INDEX(Sheep!$V$362:$V$369,LN51,1))&gt;(LN$44-LO$44),(LN$44-LN52-INDEX(Sheep!$V$362:$V$369,LN51,1))&lt;=0),"Scan-"  &amp;LN51,""),"")
&amp;IFERROR(IF(AND((LN$44-LN52-150                                                                            )&gt;(LN$44-LO$44),(LN$44-LN52-150                                                                             )&lt;=0),"Birth-" &amp;LN51,""),"")
&amp;IFERROR(IF(AND((LN$44-LN52-150-Sheep!$R$355                                           )&gt;(LN$44-LO$44),(LN$44-LN52-150-Sheep!$R$355                                            )&lt;=0),"Wean-"&amp;LN51,""),"")
&amp;IFERROR(IF(AND((LN$44-LN52-150-Sheep!$R$356                                           )&gt;(LN$44-LO$44),(LN$44-LN52-150-Sheep!$R$356                                            )&lt;=0),"Alt1-"   &amp;LN51,""),"")
&amp;IFERROR(IF(AND((LN$44-LN52-150-Sheep!$R$357                                           )&gt;(LN$44-LO$44),(LN$44-LN52-150-Sheep!$R$357                                            )&lt;=0),"Alt2-"   &amp;LN51,""),"")</f>
        <v/>
      </c>
      <c r="LO53" s="267" t="str">
        <f xml:space="preserve">                    IF(AND((LO$44                                  -Sheep!$N$254                               )&gt;(LO$44-LP$44),(LO$44                                  -Sheep!$N$254                                )&lt;=0),"Born","")
&amp;                   IF(AND((LO$44-Sheep!$R$355-Sheep!$N$254                                )&gt;(LO$44-LP$44),(LO$44-Sheep!$R$355-Sheep!$N$254                                )&lt;=0),"WeanStd","")
&amp;                   IF(AND((LO$44-Sheep!$R$356-Sheep!$N$254                                )&gt;(LO$44-LP$44),(LO$44-Sheep!$R$356-Sheep!$N$254                                )&lt;=0),"WeanAlt1","")
&amp;                   IF(AND((LO$44-Sheep!$R$357-Sheep!$N$254                                )&gt;(LO$44-LP$44),(LO$44-Sheep!$R$357-Sheep!$N$254                                )&lt;=0),"WeanAlt2","")
&amp;IFERROR(IF(AND((LO$44-LO52                                                                                     )&gt;(LO$44-LP$44),(LO$44-LO52                                                                                     )&lt;=0),"Join-"    &amp;LO51,""),"")
&amp;IFERROR(IF(AND((LO$44-LO52-INDEX(Sheep!$V$362:$V$369,LO51,1))&gt;(LO$44-LP$44),(LO$44-LO52-INDEX(Sheep!$V$362:$V$369,LO51,1))&lt;=0),"Scan-"  &amp;LO51,""),"")
&amp;IFERROR(IF(AND((LO$44-LO52-150                                                                            )&gt;(LO$44-LP$44),(LO$44-LO52-150                                                                             )&lt;=0),"Birth-" &amp;LO51,""),"")
&amp;IFERROR(IF(AND((LO$44-LO52-150-Sheep!$R$355                                           )&gt;(LO$44-LP$44),(LO$44-LO52-150-Sheep!$R$355                                            )&lt;=0),"Wean-"&amp;LO51,""),"")
&amp;IFERROR(IF(AND((LO$44-LO52-150-Sheep!$R$356                                           )&gt;(LO$44-LP$44),(LO$44-LO52-150-Sheep!$R$356                                            )&lt;=0),"Alt1-"   &amp;LO51,""),"")
&amp;IFERROR(IF(AND((LO$44-LO52-150-Sheep!$R$357                                           )&gt;(LO$44-LP$44),(LO$44-LO52-150-Sheep!$R$357                                            )&lt;=0),"Alt2-"   &amp;LO51,""),"")</f>
        <v/>
      </c>
      <c r="LP53" s="267" t="str">
        <f xml:space="preserve">                    IF(AND((LP$44                                  -Sheep!$N$254                               )&gt;(LP$44-LQ$44),(LP$44                                  -Sheep!$N$254                                )&lt;=0),"Born","")
&amp;                   IF(AND((LP$44-Sheep!$R$355-Sheep!$N$254                                )&gt;(LP$44-LQ$44),(LP$44-Sheep!$R$355-Sheep!$N$254                                )&lt;=0),"WeanStd","")
&amp;                   IF(AND((LP$44-Sheep!$R$356-Sheep!$N$254                                )&gt;(LP$44-LQ$44),(LP$44-Sheep!$R$356-Sheep!$N$254                                )&lt;=0),"WeanAlt1","")
&amp;                   IF(AND((LP$44-Sheep!$R$357-Sheep!$N$254                                )&gt;(LP$44-LQ$44),(LP$44-Sheep!$R$357-Sheep!$N$254                                )&lt;=0),"WeanAlt2","")
&amp;IFERROR(IF(AND((LP$44-LP52                                                                                     )&gt;(LP$44-LQ$44),(LP$44-LP52                                                                                     )&lt;=0),"Join-"    &amp;LP51,""),"")
&amp;IFERROR(IF(AND((LP$44-LP52-INDEX(Sheep!$V$362:$V$369,LP51,1))&gt;(LP$44-LQ$44),(LP$44-LP52-INDEX(Sheep!$V$362:$V$369,LP51,1))&lt;=0),"Scan-"  &amp;LP51,""),"")
&amp;IFERROR(IF(AND((LP$44-LP52-150                                                                            )&gt;(LP$44-LQ$44),(LP$44-LP52-150                                                                             )&lt;=0),"Birth-" &amp;LP51,""),"")
&amp;IFERROR(IF(AND((LP$44-LP52-150-Sheep!$R$355                                           )&gt;(LP$44-LQ$44),(LP$44-LP52-150-Sheep!$R$355                                            )&lt;=0),"Wean-"&amp;LP51,""),"")
&amp;IFERROR(IF(AND((LP$44-LP52-150-Sheep!$R$356                                           )&gt;(LP$44-LQ$44),(LP$44-LP52-150-Sheep!$R$356                                            )&lt;=0),"Alt1-"   &amp;LP51,""),"")
&amp;IFERROR(IF(AND((LP$44-LP52-150-Sheep!$R$357                                           )&gt;(LP$44-LQ$44),(LP$44-LP52-150-Sheep!$R$357                                            )&lt;=0),"Alt2-"   &amp;LP51,""),"")</f>
        <v>Join-6</v>
      </c>
      <c r="LQ53" s="267" t="str">
        <f xml:space="preserve">                    IF(AND((LQ$44                                  -Sheep!$N$254                               )&gt;(LQ$44-LR$44),(LQ$44                                  -Sheep!$N$254                                )&lt;=0),"Born","")
&amp;                   IF(AND((LQ$44-Sheep!$R$355-Sheep!$N$254                                )&gt;(LQ$44-LR$44),(LQ$44-Sheep!$R$355-Sheep!$N$254                                )&lt;=0),"WeanStd","")
&amp;                   IF(AND((LQ$44-Sheep!$R$356-Sheep!$N$254                                )&gt;(LQ$44-LR$44),(LQ$44-Sheep!$R$356-Sheep!$N$254                                )&lt;=0),"WeanAlt1","")
&amp;                   IF(AND((LQ$44-Sheep!$R$357-Sheep!$N$254                                )&gt;(LQ$44-LR$44),(LQ$44-Sheep!$R$357-Sheep!$N$254                                )&lt;=0),"WeanAlt2","")
&amp;IFERROR(IF(AND((LQ$44-LQ52                                                                                     )&gt;(LQ$44-LR$44),(LQ$44-LQ52                                                                                     )&lt;=0),"Join-"    &amp;LQ51,""),"")
&amp;IFERROR(IF(AND((LQ$44-LQ52-INDEX(Sheep!$V$362:$V$369,LQ51,1))&gt;(LQ$44-LR$44),(LQ$44-LQ52-INDEX(Sheep!$V$362:$V$369,LQ51,1))&lt;=0),"Scan-"  &amp;LQ51,""),"")
&amp;IFERROR(IF(AND((LQ$44-LQ52-150                                                                            )&gt;(LQ$44-LR$44),(LQ$44-LQ52-150                                                                             )&lt;=0),"Birth-" &amp;LQ51,""),"")
&amp;IFERROR(IF(AND((LQ$44-LQ52-150-Sheep!$R$355                                           )&gt;(LQ$44-LR$44),(LQ$44-LQ52-150-Sheep!$R$355                                            )&lt;=0),"Wean-"&amp;LQ51,""),"")
&amp;IFERROR(IF(AND((LQ$44-LQ52-150-Sheep!$R$356                                           )&gt;(LQ$44-LR$44),(LQ$44-LQ52-150-Sheep!$R$356                                            )&lt;=0),"Alt1-"   &amp;LQ51,""),"")
&amp;IFERROR(IF(AND((LQ$44-LQ52-150-Sheep!$R$357                                           )&gt;(LQ$44-LR$44),(LQ$44-LQ52-150-Sheep!$R$357                                            )&lt;=0),"Alt2-"   &amp;LQ51,""),"")</f>
        <v/>
      </c>
      <c r="LR53" s="267" t="str">
        <f xml:space="preserve">                    IF(AND((LR$44                                  -Sheep!$N$254                               )&gt;(LR$44-LS$44),(LR$44                                  -Sheep!$N$254                                )&lt;=0),"Born","")
&amp;                   IF(AND((LR$44-Sheep!$R$355-Sheep!$N$254                                )&gt;(LR$44-LS$44),(LR$44-Sheep!$R$355-Sheep!$N$254                                )&lt;=0),"WeanStd","")
&amp;                   IF(AND((LR$44-Sheep!$R$356-Sheep!$N$254                                )&gt;(LR$44-LS$44),(LR$44-Sheep!$R$356-Sheep!$N$254                                )&lt;=0),"WeanAlt1","")
&amp;                   IF(AND((LR$44-Sheep!$R$357-Sheep!$N$254                                )&gt;(LR$44-LS$44),(LR$44-Sheep!$R$357-Sheep!$N$254                                )&lt;=0),"WeanAlt2","")
&amp;IFERROR(IF(AND((LR$44-LR52                                                                                     )&gt;(LR$44-LS$44),(LR$44-LR52                                                                                     )&lt;=0),"Join-"    &amp;LR51,""),"")
&amp;IFERROR(IF(AND((LR$44-LR52-INDEX(Sheep!$V$362:$V$369,LR51,1))&gt;(LR$44-LS$44),(LR$44-LR52-INDEX(Sheep!$V$362:$V$369,LR51,1))&lt;=0),"Scan-"  &amp;LR51,""),"")
&amp;IFERROR(IF(AND((LR$44-LR52-150                                                                            )&gt;(LR$44-LS$44),(LR$44-LR52-150                                                                             )&lt;=0),"Birth-" &amp;LR51,""),"")
&amp;IFERROR(IF(AND((LR$44-LR52-150-Sheep!$R$355                                           )&gt;(LR$44-LS$44),(LR$44-LR52-150-Sheep!$R$355                                            )&lt;=0),"Wean-"&amp;LR51,""),"")
&amp;IFERROR(IF(AND((LR$44-LR52-150-Sheep!$R$356                                           )&gt;(LR$44-LS$44),(LR$44-LR52-150-Sheep!$R$356                                            )&lt;=0),"Alt1-"   &amp;LR51,""),"")
&amp;IFERROR(IF(AND((LR$44-LR52-150-Sheep!$R$357                                           )&gt;(LR$44-LS$44),(LR$44-LR52-150-Sheep!$R$357                                            )&lt;=0),"Alt2-"   &amp;LR51,""),"")</f>
        <v/>
      </c>
      <c r="LS53" s="267" t="str">
        <f xml:space="preserve">                    IF(AND((LS$44                                  -Sheep!$N$254                               )&gt;(LS$44-LT$44),(LS$44                                  -Sheep!$N$254                                )&lt;=0),"Born","")
&amp;                   IF(AND((LS$44-Sheep!$R$355-Sheep!$N$254                                )&gt;(LS$44-LT$44),(LS$44-Sheep!$R$355-Sheep!$N$254                                )&lt;=0),"WeanStd","")
&amp;                   IF(AND((LS$44-Sheep!$R$356-Sheep!$N$254                                )&gt;(LS$44-LT$44),(LS$44-Sheep!$R$356-Sheep!$N$254                                )&lt;=0),"WeanAlt1","")
&amp;                   IF(AND((LS$44-Sheep!$R$357-Sheep!$N$254                                )&gt;(LS$44-LT$44),(LS$44-Sheep!$R$357-Sheep!$N$254                                )&lt;=0),"WeanAlt2","")
&amp;IFERROR(IF(AND((LS$44-LS52                                                                                     )&gt;(LS$44-LT$44),(LS$44-LS52                                                                                     )&lt;=0),"Join-"    &amp;LS51,""),"")
&amp;IFERROR(IF(AND((LS$44-LS52-INDEX(Sheep!$V$362:$V$369,LS51,1))&gt;(LS$44-LT$44),(LS$44-LS52-INDEX(Sheep!$V$362:$V$369,LS51,1))&lt;=0),"Scan-"  &amp;LS51,""),"")
&amp;IFERROR(IF(AND((LS$44-LS52-150                                                                            )&gt;(LS$44-LT$44),(LS$44-LS52-150                                                                             )&lt;=0),"Birth-" &amp;LS51,""),"")
&amp;IFERROR(IF(AND((LS$44-LS52-150-Sheep!$R$355                                           )&gt;(LS$44-LT$44),(LS$44-LS52-150-Sheep!$R$355                                            )&lt;=0),"Wean-"&amp;LS51,""),"")
&amp;IFERROR(IF(AND((LS$44-LS52-150-Sheep!$R$356                                           )&gt;(LS$44-LT$44),(LS$44-LS52-150-Sheep!$R$356                                            )&lt;=0),"Alt1-"   &amp;LS51,""),"")
&amp;IFERROR(IF(AND((LS$44-LS52-150-Sheep!$R$357                                           )&gt;(LS$44-LT$44),(LS$44-LS52-150-Sheep!$R$357                                            )&lt;=0),"Alt2-"   &amp;LS51,""),"")</f>
        <v/>
      </c>
      <c r="LT53" s="267" t="str">
        <f xml:space="preserve">                    IF(AND((LT$44                                  -Sheep!$N$254                               )&gt;(LT$44-LU$44),(LT$44                                  -Sheep!$N$254                                )&lt;=0),"Born","")
&amp;                   IF(AND((LT$44-Sheep!$R$355-Sheep!$N$254                                )&gt;(LT$44-LU$44),(LT$44-Sheep!$R$355-Sheep!$N$254                                )&lt;=0),"WeanStd","")
&amp;                   IF(AND((LT$44-Sheep!$R$356-Sheep!$N$254                                )&gt;(LT$44-LU$44),(LT$44-Sheep!$R$356-Sheep!$N$254                                )&lt;=0),"WeanAlt1","")
&amp;                   IF(AND((LT$44-Sheep!$R$357-Sheep!$N$254                                )&gt;(LT$44-LU$44),(LT$44-Sheep!$R$357-Sheep!$N$254                                )&lt;=0),"WeanAlt2","")
&amp;IFERROR(IF(AND((LT$44-LT52                                                                                     )&gt;(LT$44-LU$44),(LT$44-LT52                                                                                     )&lt;=0),"Join-"    &amp;LT51,""),"")
&amp;IFERROR(IF(AND((LT$44-LT52-INDEX(Sheep!$V$362:$V$369,LT51,1))&gt;(LT$44-LU$44),(LT$44-LT52-INDEX(Sheep!$V$362:$V$369,LT51,1))&lt;=0),"Scan-"  &amp;LT51,""),"")
&amp;IFERROR(IF(AND((LT$44-LT52-150                                                                            )&gt;(LT$44-LU$44),(LT$44-LT52-150                                                                             )&lt;=0),"Birth-" &amp;LT51,""),"")
&amp;IFERROR(IF(AND((LT$44-LT52-150-Sheep!$R$355                                           )&gt;(LT$44-LU$44),(LT$44-LT52-150-Sheep!$R$355                                            )&lt;=0),"Wean-"&amp;LT51,""),"")
&amp;IFERROR(IF(AND((LT$44-LT52-150-Sheep!$R$356                                           )&gt;(LT$44-LU$44),(LT$44-LT52-150-Sheep!$R$356                                            )&lt;=0),"Alt1-"   &amp;LT51,""),"")
&amp;IFERROR(IF(AND((LT$44-LT52-150-Sheep!$R$357                                           )&gt;(LT$44-LU$44),(LT$44-LT52-150-Sheep!$R$357                                            )&lt;=0),"Alt2-"   &amp;LT51,""),"")</f>
        <v/>
      </c>
      <c r="LU53" s="267" t="str">
        <f xml:space="preserve">                    IF(AND((LU$44                                  -Sheep!$N$254                               )&gt;(LU$44-LV$44),(LU$44                                  -Sheep!$N$254                                )&lt;=0),"Born","")
&amp;                   IF(AND((LU$44-Sheep!$R$355-Sheep!$N$254                                )&gt;(LU$44-LV$44),(LU$44-Sheep!$R$355-Sheep!$N$254                                )&lt;=0),"WeanStd","")
&amp;                   IF(AND((LU$44-Sheep!$R$356-Sheep!$N$254                                )&gt;(LU$44-LV$44),(LU$44-Sheep!$R$356-Sheep!$N$254                                )&lt;=0),"WeanAlt1","")
&amp;                   IF(AND((LU$44-Sheep!$R$357-Sheep!$N$254                                )&gt;(LU$44-LV$44),(LU$44-Sheep!$R$357-Sheep!$N$254                                )&lt;=0),"WeanAlt2","")
&amp;IFERROR(IF(AND((LU$44-LU52                                                                                     )&gt;(LU$44-LV$44),(LU$44-LU52                                                                                     )&lt;=0),"Join-"    &amp;LU51,""),"")
&amp;IFERROR(IF(AND((LU$44-LU52-INDEX(Sheep!$V$362:$V$369,LU51,1))&gt;(LU$44-LV$44),(LU$44-LU52-INDEX(Sheep!$V$362:$V$369,LU51,1))&lt;=0),"Scan-"  &amp;LU51,""),"")
&amp;IFERROR(IF(AND((LU$44-LU52-150                                                                            )&gt;(LU$44-LV$44),(LU$44-LU52-150                                                                             )&lt;=0),"Birth-" &amp;LU51,""),"")
&amp;IFERROR(IF(AND((LU$44-LU52-150-Sheep!$R$355                                           )&gt;(LU$44-LV$44),(LU$44-LU52-150-Sheep!$R$355                                            )&lt;=0),"Wean-"&amp;LU51,""),"")
&amp;IFERROR(IF(AND((LU$44-LU52-150-Sheep!$R$356                                           )&gt;(LU$44-LV$44),(LU$44-LU52-150-Sheep!$R$356                                            )&lt;=0),"Alt1-"   &amp;LU51,""),"")
&amp;IFERROR(IF(AND((LU$44-LU52-150-Sheep!$R$357                                           )&gt;(LU$44-LV$44),(LU$44-LU52-150-Sheep!$R$357                                            )&lt;=0),"Alt2-"   &amp;LU51,""),"")</f>
        <v/>
      </c>
      <c r="LV53" s="267" t="str">
        <f xml:space="preserve">                    IF(AND((LV$44                                  -Sheep!$N$254                               )&gt;(LV$44-LW$44),(LV$44                                  -Sheep!$N$254                                )&lt;=0),"Born","")
&amp;                   IF(AND((LV$44-Sheep!$R$355-Sheep!$N$254                                )&gt;(LV$44-LW$44),(LV$44-Sheep!$R$355-Sheep!$N$254                                )&lt;=0),"WeanStd","")
&amp;                   IF(AND((LV$44-Sheep!$R$356-Sheep!$N$254                                )&gt;(LV$44-LW$44),(LV$44-Sheep!$R$356-Sheep!$N$254                                )&lt;=0),"WeanAlt1","")
&amp;                   IF(AND((LV$44-Sheep!$R$357-Sheep!$N$254                                )&gt;(LV$44-LW$44),(LV$44-Sheep!$R$357-Sheep!$N$254                                )&lt;=0),"WeanAlt2","")
&amp;IFERROR(IF(AND((LV$44-LV52                                                                                     )&gt;(LV$44-LW$44),(LV$44-LV52                                                                                     )&lt;=0),"Join-"    &amp;LV51,""),"")
&amp;IFERROR(IF(AND((LV$44-LV52-INDEX(Sheep!$V$362:$V$369,LV51,1))&gt;(LV$44-LW$44),(LV$44-LV52-INDEX(Sheep!$V$362:$V$369,LV51,1))&lt;=0),"Scan-"  &amp;LV51,""),"")
&amp;IFERROR(IF(AND((LV$44-LV52-150                                                                            )&gt;(LV$44-LW$44),(LV$44-LV52-150                                                                             )&lt;=0),"Birth-" &amp;LV51,""),"")
&amp;IFERROR(IF(AND((LV$44-LV52-150-Sheep!$R$355                                           )&gt;(LV$44-LW$44),(LV$44-LV52-150-Sheep!$R$355                                            )&lt;=0),"Wean-"&amp;LV51,""),"")
&amp;IFERROR(IF(AND((LV$44-LV52-150-Sheep!$R$356                                           )&gt;(LV$44-LW$44),(LV$44-LV52-150-Sheep!$R$356                                            )&lt;=0),"Alt1-"   &amp;LV51,""),"")
&amp;IFERROR(IF(AND((LV$44-LV52-150-Sheep!$R$357                                           )&gt;(LV$44-LW$44),(LV$44-LV52-150-Sheep!$R$357                                            )&lt;=0),"Alt2-"   &amp;LV51,""),"")</f>
        <v/>
      </c>
      <c r="LW53" s="267" t="str">
        <f xml:space="preserve">                    IF(AND((LW$44                                  -Sheep!$N$254                               )&gt;(LW$44-LX$44),(LW$44                                  -Sheep!$N$254                                )&lt;=0),"Born","")
&amp;                   IF(AND((LW$44-Sheep!$R$355-Sheep!$N$254                                )&gt;(LW$44-LX$44),(LW$44-Sheep!$R$355-Sheep!$N$254                                )&lt;=0),"WeanStd","")
&amp;                   IF(AND((LW$44-Sheep!$R$356-Sheep!$N$254                                )&gt;(LW$44-LX$44),(LW$44-Sheep!$R$356-Sheep!$N$254                                )&lt;=0),"WeanAlt1","")
&amp;                   IF(AND((LW$44-Sheep!$R$357-Sheep!$N$254                                )&gt;(LW$44-LX$44),(LW$44-Sheep!$R$357-Sheep!$N$254                                )&lt;=0),"WeanAlt2","")
&amp;IFERROR(IF(AND((LW$44-LW52                                                                                     )&gt;(LW$44-LX$44),(LW$44-LW52                                                                                     )&lt;=0),"Join-"    &amp;LW51,""),"")
&amp;IFERROR(IF(AND((LW$44-LW52-INDEX(Sheep!$V$362:$V$369,LW51,1))&gt;(LW$44-LX$44),(LW$44-LW52-INDEX(Sheep!$V$362:$V$369,LW51,1))&lt;=0),"Scan-"  &amp;LW51,""),"")
&amp;IFERROR(IF(AND((LW$44-LW52-150                                                                            )&gt;(LW$44-LX$44),(LW$44-LW52-150                                                                             )&lt;=0),"Birth-" &amp;LW51,""),"")
&amp;IFERROR(IF(AND((LW$44-LW52-150-Sheep!$R$355                                           )&gt;(LW$44-LX$44),(LW$44-LW52-150-Sheep!$R$355                                            )&lt;=0),"Wean-"&amp;LW51,""),"")
&amp;IFERROR(IF(AND((LW$44-LW52-150-Sheep!$R$356                                           )&gt;(LW$44-LX$44),(LW$44-LW52-150-Sheep!$R$356                                            )&lt;=0),"Alt1-"   &amp;LW51,""),"")
&amp;IFERROR(IF(AND((LW$44-LW52-150-Sheep!$R$357                                           )&gt;(LW$44-LX$44),(LW$44-LW52-150-Sheep!$R$357                                            )&lt;=0),"Alt2-"   &amp;LW51,""),"")</f>
        <v/>
      </c>
      <c r="LX53" s="267" t="str">
        <f xml:space="preserve">                    IF(AND((LX$44                                  -Sheep!$N$254                               )&gt;(LX$44-LY$44),(LX$44                                  -Sheep!$N$254                                )&lt;=0),"Born","")
&amp;                   IF(AND((LX$44-Sheep!$R$355-Sheep!$N$254                                )&gt;(LX$44-LY$44),(LX$44-Sheep!$R$355-Sheep!$N$254                                )&lt;=0),"WeanStd","")
&amp;                   IF(AND((LX$44-Sheep!$R$356-Sheep!$N$254                                )&gt;(LX$44-LY$44),(LX$44-Sheep!$R$356-Sheep!$N$254                                )&lt;=0),"WeanAlt1","")
&amp;                   IF(AND((LX$44-Sheep!$R$357-Sheep!$N$254                                )&gt;(LX$44-LY$44),(LX$44-Sheep!$R$357-Sheep!$N$254                                )&lt;=0),"WeanAlt2","")
&amp;IFERROR(IF(AND((LX$44-LX52                                                                                     )&gt;(LX$44-LY$44),(LX$44-LX52                                                                                     )&lt;=0),"Join-"    &amp;LX51,""),"")
&amp;IFERROR(IF(AND((LX$44-LX52-INDEX(Sheep!$V$362:$V$369,LX51,1))&gt;(LX$44-LY$44),(LX$44-LX52-INDEX(Sheep!$V$362:$V$369,LX51,1))&lt;=0),"Scan-"  &amp;LX51,""),"")
&amp;IFERROR(IF(AND((LX$44-LX52-150                                                                            )&gt;(LX$44-LY$44),(LX$44-LX52-150                                                                             )&lt;=0),"Birth-" &amp;LX51,""),"")
&amp;IFERROR(IF(AND((LX$44-LX52-150-Sheep!$R$355                                           )&gt;(LX$44-LY$44),(LX$44-LX52-150-Sheep!$R$355                                            )&lt;=0),"Wean-"&amp;LX51,""),"")
&amp;IFERROR(IF(AND((LX$44-LX52-150-Sheep!$R$356                                           )&gt;(LX$44-LY$44),(LX$44-LX52-150-Sheep!$R$356                                            )&lt;=0),"Alt1-"   &amp;LX51,""),"")
&amp;IFERROR(IF(AND((LX$44-LX52-150-Sheep!$R$357                                           )&gt;(LX$44-LY$44),(LX$44-LX52-150-Sheep!$R$357                                            )&lt;=0),"Alt2-"   &amp;LX51,""),"")</f>
        <v/>
      </c>
      <c r="LY53" s="267" t="str">
        <f xml:space="preserve">                    IF(AND((LY$44                                  -Sheep!$N$254                               )&gt;(LY$44-LZ$44),(LY$44                                  -Sheep!$N$254                                )&lt;=0),"Born","")
&amp;                   IF(AND((LY$44-Sheep!$R$355-Sheep!$N$254                                )&gt;(LY$44-LZ$44),(LY$44-Sheep!$R$355-Sheep!$N$254                                )&lt;=0),"WeanStd","")
&amp;                   IF(AND((LY$44-Sheep!$R$356-Sheep!$N$254                                )&gt;(LY$44-LZ$44),(LY$44-Sheep!$R$356-Sheep!$N$254                                )&lt;=0),"WeanAlt1","")
&amp;                   IF(AND((LY$44-Sheep!$R$357-Sheep!$N$254                                )&gt;(LY$44-LZ$44),(LY$44-Sheep!$R$357-Sheep!$N$254                                )&lt;=0),"WeanAlt2","")
&amp;IFERROR(IF(AND((LY$44-LY52                                                                                     )&gt;(LY$44-LZ$44),(LY$44-LY52                                                                                     )&lt;=0),"Join-"    &amp;LY51,""),"")
&amp;IFERROR(IF(AND((LY$44-LY52-INDEX(Sheep!$V$362:$V$369,LY51,1))&gt;(LY$44-LZ$44),(LY$44-LY52-INDEX(Sheep!$V$362:$V$369,LY51,1))&lt;=0),"Scan-"  &amp;LY51,""),"")
&amp;IFERROR(IF(AND((LY$44-LY52-150                                                                            )&gt;(LY$44-LZ$44),(LY$44-LY52-150                                                                             )&lt;=0),"Birth-" &amp;LY51,""),"")
&amp;IFERROR(IF(AND((LY$44-LY52-150-Sheep!$R$355                                           )&gt;(LY$44-LZ$44),(LY$44-LY52-150-Sheep!$R$355                                            )&lt;=0),"Wean-"&amp;LY51,""),"")
&amp;IFERROR(IF(AND((LY$44-LY52-150-Sheep!$R$356                                           )&gt;(LY$44-LZ$44),(LY$44-LY52-150-Sheep!$R$356                                            )&lt;=0),"Alt1-"   &amp;LY51,""),"")
&amp;IFERROR(IF(AND((LY$44-LY52-150-Sheep!$R$357                                           )&gt;(LY$44-LZ$44),(LY$44-LY52-150-Sheep!$R$357                                            )&lt;=0),"Alt2-"   &amp;LY51,""),"")</f>
        <v/>
      </c>
      <c r="LZ53" s="267" t="str">
        <f xml:space="preserve">                    IF(AND((LZ$44                                  -Sheep!$N$254                               )&gt;(LZ$44-MA$44),(LZ$44                                  -Sheep!$N$254                                )&lt;=0),"Born","")
&amp;                   IF(AND((LZ$44-Sheep!$R$355-Sheep!$N$254                                )&gt;(LZ$44-MA$44),(LZ$44-Sheep!$R$355-Sheep!$N$254                                )&lt;=0),"WeanStd","")
&amp;                   IF(AND((LZ$44-Sheep!$R$356-Sheep!$N$254                                )&gt;(LZ$44-MA$44),(LZ$44-Sheep!$R$356-Sheep!$N$254                                )&lt;=0),"WeanAlt1","")
&amp;                   IF(AND((LZ$44-Sheep!$R$357-Sheep!$N$254                                )&gt;(LZ$44-MA$44),(LZ$44-Sheep!$R$357-Sheep!$N$254                                )&lt;=0),"WeanAlt2","")
&amp;IFERROR(IF(AND((LZ$44-LZ52                                                                                     )&gt;(LZ$44-MA$44),(LZ$44-LZ52                                                                                     )&lt;=0),"Join-"    &amp;LZ51,""),"")
&amp;IFERROR(IF(AND((LZ$44-LZ52-INDEX(Sheep!$V$362:$V$369,LZ51,1))&gt;(LZ$44-MA$44),(LZ$44-LZ52-INDEX(Sheep!$V$362:$V$369,LZ51,1))&lt;=0),"Scan-"  &amp;LZ51,""),"")
&amp;IFERROR(IF(AND((LZ$44-LZ52-150                                                                            )&gt;(LZ$44-MA$44),(LZ$44-LZ52-150                                                                             )&lt;=0),"Birth-" &amp;LZ51,""),"")
&amp;IFERROR(IF(AND((LZ$44-LZ52-150-Sheep!$R$355                                           )&gt;(LZ$44-MA$44),(LZ$44-LZ52-150-Sheep!$R$355                                            )&lt;=0),"Wean-"&amp;LZ51,""),"")
&amp;IFERROR(IF(AND((LZ$44-LZ52-150-Sheep!$R$356                                           )&gt;(LZ$44-MA$44),(LZ$44-LZ52-150-Sheep!$R$356                                            )&lt;=0),"Alt1-"   &amp;LZ51,""),"")
&amp;IFERROR(IF(AND((LZ$44-LZ52-150-Sheep!$R$357                                           )&gt;(LZ$44-MA$44),(LZ$44-LZ52-150-Sheep!$R$357                                            )&lt;=0),"Alt2-"   &amp;LZ51,""),"")</f>
        <v>Scan-6</v>
      </c>
      <c r="MA53" s="267" t="str">
        <f xml:space="preserve">                    IF(AND((MA$44                                  -Sheep!$N$254                               )&gt;(MA$44-MB$44),(MA$44                                  -Sheep!$N$254                                )&lt;=0),"Born","")
&amp;                   IF(AND((MA$44-Sheep!$R$355-Sheep!$N$254                                )&gt;(MA$44-MB$44),(MA$44-Sheep!$R$355-Sheep!$N$254                                )&lt;=0),"WeanStd","")
&amp;                   IF(AND((MA$44-Sheep!$R$356-Sheep!$N$254                                )&gt;(MA$44-MB$44),(MA$44-Sheep!$R$356-Sheep!$N$254                                )&lt;=0),"WeanAlt1","")
&amp;                   IF(AND((MA$44-Sheep!$R$357-Sheep!$N$254                                )&gt;(MA$44-MB$44),(MA$44-Sheep!$R$357-Sheep!$N$254                                )&lt;=0),"WeanAlt2","")
&amp;IFERROR(IF(AND((MA$44-MA52                                                                                     )&gt;(MA$44-MB$44),(MA$44-MA52                                                                                     )&lt;=0),"Join-"    &amp;MA51,""),"")
&amp;IFERROR(IF(AND((MA$44-MA52-INDEX(Sheep!$V$362:$V$369,MA51,1))&gt;(MA$44-MB$44),(MA$44-MA52-INDEX(Sheep!$V$362:$V$369,MA51,1))&lt;=0),"Scan-"  &amp;MA51,""),"")
&amp;IFERROR(IF(AND((MA$44-MA52-150                                                                            )&gt;(MA$44-MB$44),(MA$44-MA52-150                                                                             )&lt;=0),"Birth-" &amp;MA51,""),"")
&amp;IFERROR(IF(AND((MA$44-MA52-150-Sheep!$R$355                                           )&gt;(MA$44-MB$44),(MA$44-MA52-150-Sheep!$R$355                                            )&lt;=0),"Wean-"&amp;MA51,""),"")
&amp;IFERROR(IF(AND((MA$44-MA52-150-Sheep!$R$356                                           )&gt;(MA$44-MB$44),(MA$44-MA52-150-Sheep!$R$356                                            )&lt;=0),"Alt1-"   &amp;MA51,""),"")
&amp;IFERROR(IF(AND((MA$44-MA52-150-Sheep!$R$357                                           )&gt;(MA$44-MB$44),(MA$44-MA52-150-Sheep!$R$357                                            )&lt;=0),"Alt2-"   &amp;MA51,""),"")</f>
        <v/>
      </c>
      <c r="MB53" s="267" t="str">
        <f xml:space="preserve">                    IF(AND((MB$44                                  -Sheep!$N$254                               )&gt;(MB$44-MC$44),(MB$44                                  -Sheep!$N$254                                )&lt;=0),"Born","")
&amp;                   IF(AND((MB$44-Sheep!$R$355-Sheep!$N$254                                )&gt;(MB$44-MC$44),(MB$44-Sheep!$R$355-Sheep!$N$254                                )&lt;=0),"WeanStd","")
&amp;                   IF(AND((MB$44-Sheep!$R$356-Sheep!$N$254                                )&gt;(MB$44-MC$44),(MB$44-Sheep!$R$356-Sheep!$N$254                                )&lt;=0),"WeanAlt1","")
&amp;                   IF(AND((MB$44-Sheep!$R$357-Sheep!$N$254                                )&gt;(MB$44-MC$44),(MB$44-Sheep!$R$357-Sheep!$N$254                                )&lt;=0),"WeanAlt2","")
&amp;IFERROR(IF(AND((MB$44-MB52                                                                                     )&gt;(MB$44-MC$44),(MB$44-MB52                                                                                     )&lt;=0),"Join-"    &amp;MB51,""),"")
&amp;IFERROR(IF(AND((MB$44-MB52-INDEX(Sheep!$V$362:$V$369,MB51,1))&gt;(MB$44-MC$44),(MB$44-MB52-INDEX(Sheep!$V$362:$V$369,MB51,1))&lt;=0),"Scan-"  &amp;MB51,""),"")
&amp;IFERROR(IF(AND((MB$44-MB52-150                                                                            )&gt;(MB$44-MC$44),(MB$44-MB52-150                                                                             )&lt;=0),"Birth-" &amp;MB51,""),"")
&amp;IFERROR(IF(AND((MB$44-MB52-150-Sheep!$R$355                                           )&gt;(MB$44-MC$44),(MB$44-MB52-150-Sheep!$R$355                                            )&lt;=0),"Wean-"&amp;MB51,""),"")
&amp;IFERROR(IF(AND((MB$44-MB52-150-Sheep!$R$356                                           )&gt;(MB$44-MC$44),(MB$44-MB52-150-Sheep!$R$356                                            )&lt;=0),"Alt1-"   &amp;MB51,""),"")
&amp;IFERROR(IF(AND((MB$44-MB52-150-Sheep!$R$357                                           )&gt;(MB$44-MC$44),(MB$44-MB52-150-Sheep!$R$357                                            )&lt;=0),"Alt2-"   &amp;MB51,""),"")</f>
        <v/>
      </c>
      <c r="MC53" s="267" t="str">
        <f xml:space="preserve">                    IF(AND((MC$44                                  -Sheep!$N$254                               )&gt;(MC$44-MD$44),(MC$44                                  -Sheep!$N$254                                )&lt;=0),"Born","")
&amp;                   IF(AND((MC$44-Sheep!$R$355-Sheep!$N$254                                )&gt;(MC$44-MD$44),(MC$44-Sheep!$R$355-Sheep!$N$254                                )&lt;=0),"WeanStd","")
&amp;                   IF(AND((MC$44-Sheep!$R$356-Sheep!$N$254                                )&gt;(MC$44-MD$44),(MC$44-Sheep!$R$356-Sheep!$N$254                                )&lt;=0),"WeanAlt1","")
&amp;                   IF(AND((MC$44-Sheep!$R$357-Sheep!$N$254                                )&gt;(MC$44-MD$44),(MC$44-Sheep!$R$357-Sheep!$N$254                                )&lt;=0),"WeanAlt2","")
&amp;IFERROR(IF(AND((MC$44-MC52                                                                                     )&gt;(MC$44-MD$44),(MC$44-MC52                                                                                     )&lt;=0),"Join-"    &amp;MC51,""),"")
&amp;IFERROR(IF(AND((MC$44-MC52-INDEX(Sheep!$V$362:$V$369,MC51,1))&gt;(MC$44-MD$44),(MC$44-MC52-INDEX(Sheep!$V$362:$V$369,MC51,1))&lt;=0),"Scan-"  &amp;MC51,""),"")
&amp;IFERROR(IF(AND((MC$44-MC52-150                                                                            )&gt;(MC$44-MD$44),(MC$44-MC52-150                                                                             )&lt;=0),"Birth-" &amp;MC51,""),"")
&amp;IFERROR(IF(AND((MC$44-MC52-150-Sheep!$R$355                                           )&gt;(MC$44-MD$44),(MC$44-MC52-150-Sheep!$R$355                                            )&lt;=0),"Wean-"&amp;MC51,""),"")
&amp;IFERROR(IF(AND((MC$44-MC52-150-Sheep!$R$356                                           )&gt;(MC$44-MD$44),(MC$44-MC52-150-Sheep!$R$356                                            )&lt;=0),"Alt1-"   &amp;MC51,""),"")
&amp;IFERROR(IF(AND((MC$44-MC52-150-Sheep!$R$357                                           )&gt;(MC$44-MD$44),(MC$44-MC52-150-Sheep!$R$357                                            )&lt;=0),"Alt2-"   &amp;MC51,""),"")</f>
        <v/>
      </c>
      <c r="MD53" s="267" t="str">
        <f xml:space="preserve">                    IF(AND((MD$44                                  -Sheep!$N$254                               )&gt;(MD$44-ME$44),(MD$44                                  -Sheep!$N$254                                )&lt;=0),"Born","")
&amp;                   IF(AND((MD$44-Sheep!$R$355-Sheep!$N$254                                )&gt;(MD$44-ME$44),(MD$44-Sheep!$R$355-Sheep!$N$254                                )&lt;=0),"WeanStd","")
&amp;                   IF(AND((MD$44-Sheep!$R$356-Sheep!$N$254                                )&gt;(MD$44-ME$44),(MD$44-Sheep!$R$356-Sheep!$N$254                                )&lt;=0),"WeanAlt1","")
&amp;                   IF(AND((MD$44-Sheep!$R$357-Sheep!$N$254                                )&gt;(MD$44-ME$44),(MD$44-Sheep!$R$357-Sheep!$N$254                                )&lt;=0),"WeanAlt2","")
&amp;IFERROR(IF(AND((MD$44-MD52                                                                                     )&gt;(MD$44-ME$44),(MD$44-MD52                                                                                     )&lt;=0),"Join-"    &amp;MD51,""),"")
&amp;IFERROR(IF(AND((MD$44-MD52-INDEX(Sheep!$V$362:$V$369,MD51,1))&gt;(MD$44-ME$44),(MD$44-MD52-INDEX(Sheep!$V$362:$V$369,MD51,1))&lt;=0),"Scan-"  &amp;MD51,""),"")
&amp;IFERROR(IF(AND((MD$44-MD52-150                                                                            )&gt;(MD$44-ME$44),(MD$44-MD52-150                                                                             )&lt;=0),"Birth-" &amp;MD51,""),"")
&amp;IFERROR(IF(AND((MD$44-MD52-150-Sheep!$R$355                                           )&gt;(MD$44-ME$44),(MD$44-MD52-150-Sheep!$R$355                                            )&lt;=0),"Wean-"&amp;MD51,""),"")
&amp;IFERROR(IF(AND((MD$44-MD52-150-Sheep!$R$356                                           )&gt;(MD$44-ME$44),(MD$44-MD52-150-Sheep!$R$356                                            )&lt;=0),"Alt1-"   &amp;MD51,""),"")
&amp;IFERROR(IF(AND((MD$44-MD52-150-Sheep!$R$357                                           )&gt;(MD$44-ME$44),(MD$44-MD52-150-Sheep!$R$357                                            )&lt;=0),"Alt2-"   &amp;MD51,""),"")</f>
        <v/>
      </c>
      <c r="ME53" s="267" t="str">
        <f xml:space="preserve">                    IF(AND((ME$44                                  -Sheep!$N$254                               )&gt;(ME$44-MF$44),(ME$44                                  -Sheep!$N$254                                )&lt;=0),"Born","")
&amp;                   IF(AND((ME$44-Sheep!$R$355-Sheep!$N$254                                )&gt;(ME$44-MF$44),(ME$44-Sheep!$R$355-Sheep!$N$254                                )&lt;=0),"WeanStd","")
&amp;                   IF(AND((ME$44-Sheep!$R$356-Sheep!$N$254                                )&gt;(ME$44-MF$44),(ME$44-Sheep!$R$356-Sheep!$N$254                                )&lt;=0),"WeanAlt1","")
&amp;                   IF(AND((ME$44-Sheep!$R$357-Sheep!$N$254                                )&gt;(ME$44-MF$44),(ME$44-Sheep!$R$357-Sheep!$N$254                                )&lt;=0),"WeanAlt2","")
&amp;IFERROR(IF(AND((ME$44-ME52                                                                                     )&gt;(ME$44-MF$44),(ME$44-ME52                                                                                     )&lt;=0),"Join-"    &amp;ME51,""),"")
&amp;IFERROR(IF(AND((ME$44-ME52-INDEX(Sheep!$V$362:$V$369,ME51,1))&gt;(ME$44-MF$44),(ME$44-ME52-INDEX(Sheep!$V$362:$V$369,ME51,1))&lt;=0),"Scan-"  &amp;ME51,""),"")
&amp;IFERROR(IF(AND((ME$44-ME52-150                                                                            )&gt;(ME$44-MF$44),(ME$44-ME52-150                                                                             )&lt;=0),"Birth-" &amp;ME51,""),"")
&amp;IFERROR(IF(AND((ME$44-ME52-150-Sheep!$R$355                                           )&gt;(ME$44-MF$44),(ME$44-ME52-150-Sheep!$R$355                                            )&lt;=0),"Wean-"&amp;ME51,""),"")
&amp;IFERROR(IF(AND((ME$44-ME52-150-Sheep!$R$356                                           )&gt;(ME$44-MF$44),(ME$44-ME52-150-Sheep!$R$356                                            )&lt;=0),"Alt1-"   &amp;ME51,""),"")
&amp;IFERROR(IF(AND((ME$44-ME52-150-Sheep!$R$357                                           )&gt;(ME$44-MF$44),(ME$44-ME52-150-Sheep!$R$357                                            )&lt;=0),"Alt2-"   &amp;ME51,""),"")</f>
        <v/>
      </c>
      <c r="MF53" s="267" t="str">
        <f xml:space="preserve">                    IF(AND((MF$44                                  -Sheep!$N$254                               )&gt;(MF$44-MG$44),(MF$44                                  -Sheep!$N$254                                )&lt;=0),"Born","")
&amp;                   IF(AND((MF$44-Sheep!$R$355-Sheep!$N$254                                )&gt;(MF$44-MG$44),(MF$44-Sheep!$R$355-Sheep!$N$254                                )&lt;=0),"WeanStd","")
&amp;                   IF(AND((MF$44-Sheep!$R$356-Sheep!$N$254                                )&gt;(MF$44-MG$44),(MF$44-Sheep!$R$356-Sheep!$N$254                                )&lt;=0),"WeanAlt1","")
&amp;                   IF(AND((MF$44-Sheep!$R$357-Sheep!$N$254                                )&gt;(MF$44-MG$44),(MF$44-Sheep!$R$357-Sheep!$N$254                                )&lt;=0),"WeanAlt2","")
&amp;IFERROR(IF(AND((MF$44-MF52                                                                                     )&gt;(MF$44-MG$44),(MF$44-MF52                                                                                     )&lt;=0),"Join-"    &amp;MF51,""),"")
&amp;IFERROR(IF(AND((MF$44-MF52-INDEX(Sheep!$V$362:$V$369,MF51,1))&gt;(MF$44-MG$44),(MF$44-MF52-INDEX(Sheep!$V$362:$V$369,MF51,1))&lt;=0),"Scan-"  &amp;MF51,""),"")
&amp;IFERROR(IF(AND((MF$44-MF52-150                                                                            )&gt;(MF$44-MG$44),(MF$44-MF52-150                                                                             )&lt;=0),"Birth-" &amp;MF51,""),"")
&amp;IFERROR(IF(AND((MF$44-MF52-150-Sheep!$R$355                                           )&gt;(MF$44-MG$44),(MF$44-MF52-150-Sheep!$R$355                                            )&lt;=0),"Wean-"&amp;MF51,""),"")
&amp;IFERROR(IF(AND((MF$44-MF52-150-Sheep!$R$356                                           )&gt;(MF$44-MG$44),(MF$44-MF52-150-Sheep!$R$356                                            )&lt;=0),"Alt1-"   &amp;MF51,""),"")
&amp;IFERROR(IF(AND((MF$44-MF52-150-Sheep!$R$357                                           )&gt;(MF$44-MG$44),(MF$44-MF52-150-Sheep!$R$357                                            )&lt;=0),"Alt2-"   &amp;MF51,""),"")</f>
        <v/>
      </c>
      <c r="MG53" s="267" t="str">
        <f xml:space="preserve">                    IF(AND((MG$44                                  -Sheep!$N$254                               )&gt;(MG$44-MH$44),(MG$44                                  -Sheep!$N$254                                )&lt;=0),"Born","")
&amp;                   IF(AND((MG$44-Sheep!$R$355-Sheep!$N$254                                )&gt;(MG$44-MH$44),(MG$44-Sheep!$R$355-Sheep!$N$254                                )&lt;=0),"WeanStd","")
&amp;                   IF(AND((MG$44-Sheep!$R$356-Sheep!$N$254                                )&gt;(MG$44-MH$44),(MG$44-Sheep!$R$356-Sheep!$N$254                                )&lt;=0),"WeanAlt1","")
&amp;                   IF(AND((MG$44-Sheep!$R$357-Sheep!$N$254                                )&gt;(MG$44-MH$44),(MG$44-Sheep!$R$357-Sheep!$N$254                                )&lt;=0),"WeanAlt2","")
&amp;IFERROR(IF(AND((MG$44-MG52                                                                                     )&gt;(MG$44-MH$44),(MG$44-MG52                                                                                     )&lt;=0),"Join-"    &amp;MG51,""),"")
&amp;IFERROR(IF(AND((MG$44-MG52-INDEX(Sheep!$V$362:$V$369,MG51,1))&gt;(MG$44-MH$44),(MG$44-MG52-INDEX(Sheep!$V$362:$V$369,MG51,1))&lt;=0),"Scan-"  &amp;MG51,""),"")
&amp;IFERROR(IF(AND((MG$44-MG52-150                                                                            )&gt;(MG$44-MH$44),(MG$44-MG52-150                                                                             )&lt;=0),"Birth-" &amp;MG51,""),"")
&amp;IFERROR(IF(AND((MG$44-MG52-150-Sheep!$R$355                                           )&gt;(MG$44-MH$44),(MG$44-MG52-150-Sheep!$R$355                                            )&lt;=0),"Wean-"&amp;MG51,""),"")
&amp;IFERROR(IF(AND((MG$44-MG52-150-Sheep!$R$356                                           )&gt;(MG$44-MH$44),(MG$44-MG52-150-Sheep!$R$356                                            )&lt;=0),"Alt1-"   &amp;MG51,""),"")
&amp;IFERROR(IF(AND((MG$44-MG52-150-Sheep!$R$357                                           )&gt;(MG$44-MH$44),(MG$44-MG52-150-Sheep!$R$357                                            )&lt;=0),"Alt2-"   &amp;MG51,""),"")</f>
        <v/>
      </c>
      <c r="MH53" s="267" t="str">
        <f xml:space="preserve">                    IF(AND((MH$44                                  -Sheep!$N$254                               )&gt;(MH$44-MI$44),(MH$44                                  -Sheep!$N$254                                )&lt;=0),"Born","")
&amp;                   IF(AND((MH$44-Sheep!$R$355-Sheep!$N$254                                )&gt;(MH$44-MI$44),(MH$44-Sheep!$R$355-Sheep!$N$254                                )&lt;=0),"WeanStd","")
&amp;                   IF(AND((MH$44-Sheep!$R$356-Sheep!$N$254                                )&gt;(MH$44-MI$44),(MH$44-Sheep!$R$356-Sheep!$N$254                                )&lt;=0),"WeanAlt1","")
&amp;                   IF(AND((MH$44-Sheep!$R$357-Sheep!$N$254                                )&gt;(MH$44-MI$44),(MH$44-Sheep!$R$357-Sheep!$N$254                                )&lt;=0),"WeanAlt2","")
&amp;IFERROR(IF(AND((MH$44-MH52                                                                                     )&gt;(MH$44-MI$44),(MH$44-MH52                                                                                     )&lt;=0),"Join-"    &amp;MH51,""),"")
&amp;IFERROR(IF(AND((MH$44-MH52-INDEX(Sheep!$V$362:$V$369,MH51,1))&gt;(MH$44-MI$44),(MH$44-MH52-INDEX(Sheep!$V$362:$V$369,MH51,1))&lt;=0),"Scan-"  &amp;MH51,""),"")
&amp;IFERROR(IF(AND((MH$44-MH52-150                                                                            )&gt;(MH$44-MI$44),(MH$44-MH52-150                                                                             )&lt;=0),"Birth-" &amp;MH51,""),"")
&amp;IFERROR(IF(AND((MH$44-MH52-150-Sheep!$R$355                                           )&gt;(MH$44-MI$44),(MH$44-MH52-150-Sheep!$R$355                                            )&lt;=0),"Wean-"&amp;MH51,""),"")
&amp;IFERROR(IF(AND((MH$44-MH52-150-Sheep!$R$356                                           )&gt;(MH$44-MI$44),(MH$44-MH52-150-Sheep!$R$356                                            )&lt;=0),"Alt1-"   &amp;MH51,""),"")
&amp;IFERROR(IF(AND((MH$44-MH52-150-Sheep!$R$357                                           )&gt;(MH$44-MI$44),(MH$44-MH52-150-Sheep!$R$357                                            )&lt;=0),"Alt2-"   &amp;MH51,""),"")</f>
        <v/>
      </c>
      <c r="MI53" s="267" t="str">
        <f xml:space="preserve">                    IF(AND((MI$44                                  -Sheep!$N$254                               )&gt;(MI$44-MJ$44),(MI$44                                  -Sheep!$N$254                                )&lt;=0),"Born","")
&amp;                   IF(AND((MI$44-Sheep!$R$355-Sheep!$N$254                                )&gt;(MI$44-MJ$44),(MI$44-Sheep!$R$355-Sheep!$N$254                                )&lt;=0),"WeanStd","")
&amp;                   IF(AND((MI$44-Sheep!$R$356-Sheep!$N$254                                )&gt;(MI$44-MJ$44),(MI$44-Sheep!$R$356-Sheep!$N$254                                )&lt;=0),"WeanAlt1","")
&amp;                   IF(AND((MI$44-Sheep!$R$357-Sheep!$N$254                                )&gt;(MI$44-MJ$44),(MI$44-Sheep!$R$357-Sheep!$N$254                                )&lt;=0),"WeanAlt2","")
&amp;IFERROR(IF(AND((MI$44-MI52                                                                                     )&gt;(MI$44-MJ$44),(MI$44-MI52                                                                                     )&lt;=0),"Join-"    &amp;MI51,""),"")
&amp;IFERROR(IF(AND((MI$44-MI52-INDEX(Sheep!$V$362:$V$369,MI51,1))&gt;(MI$44-MJ$44),(MI$44-MI52-INDEX(Sheep!$V$362:$V$369,MI51,1))&lt;=0),"Scan-"  &amp;MI51,""),"")
&amp;IFERROR(IF(AND((MI$44-MI52-150                                                                            )&gt;(MI$44-MJ$44),(MI$44-MI52-150                                                                             )&lt;=0),"Birth-" &amp;MI51,""),"")
&amp;IFERROR(IF(AND((MI$44-MI52-150-Sheep!$R$355                                           )&gt;(MI$44-MJ$44),(MI$44-MI52-150-Sheep!$R$355                                            )&lt;=0),"Wean-"&amp;MI51,""),"")
&amp;IFERROR(IF(AND((MI$44-MI52-150-Sheep!$R$356                                           )&gt;(MI$44-MJ$44),(MI$44-MI52-150-Sheep!$R$356                                            )&lt;=0),"Alt1-"   &amp;MI51,""),"")
&amp;IFERROR(IF(AND((MI$44-MI52-150-Sheep!$R$357                                           )&gt;(MI$44-MJ$44),(MI$44-MI52-150-Sheep!$R$357                                            )&lt;=0),"Alt2-"   &amp;MI51,""),"")</f>
        <v/>
      </c>
      <c r="MJ53" s="267" t="str">
        <f xml:space="preserve">                    IF(AND((MJ$44                                  -Sheep!$N$254                               )&gt;(MJ$44-MK$44),(MJ$44                                  -Sheep!$N$254                                )&lt;=0),"Born","")
&amp;                   IF(AND((MJ$44-Sheep!$R$355-Sheep!$N$254                                )&gt;(MJ$44-MK$44),(MJ$44-Sheep!$R$355-Sheep!$N$254                                )&lt;=0),"WeanStd","")
&amp;                   IF(AND((MJ$44-Sheep!$R$356-Sheep!$N$254                                )&gt;(MJ$44-MK$44),(MJ$44-Sheep!$R$356-Sheep!$N$254                                )&lt;=0),"WeanAlt1","")
&amp;                   IF(AND((MJ$44-Sheep!$R$357-Sheep!$N$254                                )&gt;(MJ$44-MK$44),(MJ$44-Sheep!$R$357-Sheep!$N$254                                )&lt;=0),"WeanAlt2","")
&amp;IFERROR(IF(AND((MJ$44-MJ52                                                                                     )&gt;(MJ$44-MK$44),(MJ$44-MJ52                                                                                     )&lt;=0),"Join-"    &amp;MJ51,""),"")
&amp;IFERROR(IF(AND((MJ$44-MJ52-INDEX(Sheep!$V$362:$V$369,MJ51,1))&gt;(MJ$44-MK$44),(MJ$44-MJ52-INDEX(Sheep!$V$362:$V$369,MJ51,1))&lt;=0),"Scan-"  &amp;MJ51,""),"")
&amp;IFERROR(IF(AND((MJ$44-MJ52-150                                                                            )&gt;(MJ$44-MK$44),(MJ$44-MJ52-150                                                                             )&lt;=0),"Birth-" &amp;MJ51,""),"")
&amp;IFERROR(IF(AND((MJ$44-MJ52-150-Sheep!$R$355                                           )&gt;(MJ$44-MK$44),(MJ$44-MJ52-150-Sheep!$R$355                                            )&lt;=0),"Wean-"&amp;MJ51,""),"")
&amp;IFERROR(IF(AND((MJ$44-MJ52-150-Sheep!$R$356                                           )&gt;(MJ$44-MK$44),(MJ$44-MJ52-150-Sheep!$R$356                                            )&lt;=0),"Alt1-"   &amp;MJ51,""),"")
&amp;IFERROR(IF(AND((MJ$44-MJ52-150-Sheep!$R$357                                           )&gt;(MJ$44-MK$44),(MJ$44-MJ52-150-Sheep!$R$357                                            )&lt;=0),"Alt2-"   &amp;MJ51,""),"")</f>
        <v/>
      </c>
      <c r="MK53" s="267" t="str">
        <f xml:space="preserve">                    IF(AND((MK$44                                  -Sheep!$N$254                               )&gt;(MK$44-ML$44),(MK$44                                  -Sheep!$N$254                                )&lt;=0),"Born","")
&amp;                   IF(AND((MK$44-Sheep!$R$355-Sheep!$N$254                                )&gt;(MK$44-ML$44),(MK$44-Sheep!$R$355-Sheep!$N$254                                )&lt;=0),"WeanStd","")
&amp;                   IF(AND((MK$44-Sheep!$R$356-Sheep!$N$254                                )&gt;(MK$44-ML$44),(MK$44-Sheep!$R$356-Sheep!$N$254                                )&lt;=0),"WeanAlt1","")
&amp;                   IF(AND((MK$44-Sheep!$R$357-Sheep!$N$254                                )&gt;(MK$44-ML$44),(MK$44-Sheep!$R$357-Sheep!$N$254                                )&lt;=0),"WeanAlt2","")
&amp;IFERROR(IF(AND((MK$44-MK52                                                                                     )&gt;(MK$44-ML$44),(MK$44-MK52                                                                                     )&lt;=0),"Join-"    &amp;MK51,""),"")
&amp;IFERROR(IF(AND((MK$44-MK52-INDEX(Sheep!$V$362:$V$369,MK51,1))&gt;(MK$44-ML$44),(MK$44-MK52-INDEX(Sheep!$V$362:$V$369,MK51,1))&lt;=0),"Scan-"  &amp;MK51,""),"")
&amp;IFERROR(IF(AND((MK$44-MK52-150                                                                            )&gt;(MK$44-ML$44),(MK$44-MK52-150                                                                             )&lt;=0),"Birth-" &amp;MK51,""),"")
&amp;IFERROR(IF(AND((MK$44-MK52-150-Sheep!$R$355                                           )&gt;(MK$44-ML$44),(MK$44-MK52-150-Sheep!$R$355                                            )&lt;=0),"Wean-"&amp;MK51,""),"")
&amp;IFERROR(IF(AND((MK$44-MK52-150-Sheep!$R$356                                           )&gt;(MK$44-ML$44),(MK$44-MK52-150-Sheep!$R$356                                            )&lt;=0),"Alt1-"   &amp;MK51,""),"")
&amp;IFERROR(IF(AND((MK$44-MK52-150-Sheep!$R$357                                           )&gt;(MK$44-ML$44),(MK$44-MK52-150-Sheep!$R$357                                            )&lt;=0),"Alt2-"   &amp;MK51,""),"")</f>
        <v/>
      </c>
      <c r="ML53" s="267" t="str">
        <f xml:space="preserve">                    IF(AND((ML$44                                  -Sheep!$N$254                               )&gt;(ML$44-MM$44),(ML$44                                  -Sheep!$N$254                                )&lt;=0),"Born","")
&amp;                   IF(AND((ML$44-Sheep!$R$355-Sheep!$N$254                                )&gt;(ML$44-MM$44),(ML$44-Sheep!$R$355-Sheep!$N$254                                )&lt;=0),"WeanStd","")
&amp;                   IF(AND((ML$44-Sheep!$R$356-Sheep!$N$254                                )&gt;(ML$44-MM$44),(ML$44-Sheep!$R$356-Sheep!$N$254                                )&lt;=0),"WeanAlt1","")
&amp;                   IF(AND((ML$44-Sheep!$R$357-Sheep!$N$254                                )&gt;(ML$44-MM$44),(ML$44-Sheep!$R$357-Sheep!$N$254                                )&lt;=0),"WeanAlt2","")
&amp;IFERROR(IF(AND((ML$44-ML52                                                                                     )&gt;(ML$44-MM$44),(ML$44-ML52                                                                                     )&lt;=0),"Join-"    &amp;ML51,""),"")
&amp;IFERROR(IF(AND((ML$44-ML52-INDEX(Sheep!$V$362:$V$369,ML51,1))&gt;(ML$44-MM$44),(ML$44-ML52-INDEX(Sheep!$V$362:$V$369,ML51,1))&lt;=0),"Scan-"  &amp;ML51,""),"")
&amp;IFERROR(IF(AND((ML$44-ML52-150                                                                            )&gt;(ML$44-MM$44),(ML$44-ML52-150                                                                             )&lt;=0),"Birth-" &amp;ML51,""),"")
&amp;IFERROR(IF(AND((ML$44-ML52-150-Sheep!$R$355                                           )&gt;(ML$44-MM$44),(ML$44-ML52-150-Sheep!$R$355                                            )&lt;=0),"Wean-"&amp;ML51,""),"")
&amp;IFERROR(IF(AND((ML$44-ML52-150-Sheep!$R$356                                           )&gt;(ML$44-MM$44),(ML$44-ML52-150-Sheep!$R$356                                            )&lt;=0),"Alt1-"   &amp;ML51,""),"")
&amp;IFERROR(IF(AND((ML$44-ML52-150-Sheep!$R$357                                           )&gt;(ML$44-MM$44),(ML$44-ML52-150-Sheep!$R$357                                            )&lt;=0),"Alt2-"   &amp;ML51,""),"")</f>
        <v>Birth-6</v>
      </c>
      <c r="MM53" s="267" t="str">
        <f xml:space="preserve">                    IF(AND((MM$44                                  -Sheep!$N$254                               )&gt;(MM$44-MN$44),(MM$44                                  -Sheep!$N$254                                )&lt;=0),"Born","")
&amp;                   IF(AND((MM$44-Sheep!$R$355-Sheep!$N$254                                )&gt;(MM$44-MN$44),(MM$44-Sheep!$R$355-Sheep!$N$254                                )&lt;=0),"WeanStd","")
&amp;                   IF(AND((MM$44-Sheep!$R$356-Sheep!$N$254                                )&gt;(MM$44-MN$44),(MM$44-Sheep!$R$356-Sheep!$N$254                                )&lt;=0),"WeanAlt1","")
&amp;                   IF(AND((MM$44-Sheep!$R$357-Sheep!$N$254                                )&gt;(MM$44-MN$44),(MM$44-Sheep!$R$357-Sheep!$N$254                                )&lt;=0),"WeanAlt2","")
&amp;IFERROR(IF(AND((MM$44-MM52                                                                                     )&gt;(MM$44-MN$44),(MM$44-MM52                                                                                     )&lt;=0),"Join-"    &amp;MM51,""),"")
&amp;IFERROR(IF(AND((MM$44-MM52-INDEX(Sheep!$V$362:$V$369,MM51,1))&gt;(MM$44-MN$44),(MM$44-MM52-INDEX(Sheep!$V$362:$V$369,MM51,1))&lt;=0),"Scan-"  &amp;MM51,""),"")
&amp;IFERROR(IF(AND((MM$44-MM52-150                                                                            )&gt;(MM$44-MN$44),(MM$44-MM52-150                                                                             )&lt;=0),"Birth-" &amp;MM51,""),"")
&amp;IFERROR(IF(AND((MM$44-MM52-150-Sheep!$R$355                                           )&gt;(MM$44-MN$44),(MM$44-MM52-150-Sheep!$R$355                                            )&lt;=0),"Wean-"&amp;MM51,""),"")
&amp;IFERROR(IF(AND((MM$44-MM52-150-Sheep!$R$356                                           )&gt;(MM$44-MN$44),(MM$44-MM52-150-Sheep!$R$356                                            )&lt;=0),"Alt1-"   &amp;MM51,""),"")
&amp;IFERROR(IF(AND((MM$44-MM52-150-Sheep!$R$357                                           )&gt;(MM$44-MN$44),(MM$44-MM52-150-Sheep!$R$357                                            )&lt;=0),"Alt2-"   &amp;MM51,""),"")</f>
        <v/>
      </c>
      <c r="MN53" s="267" t="str">
        <f xml:space="preserve">                    IF(AND((MN$44                                  -Sheep!$N$254                               )&gt;(MN$44-MO$44),(MN$44                                  -Sheep!$N$254                                )&lt;=0),"Born","")
&amp;                   IF(AND((MN$44-Sheep!$R$355-Sheep!$N$254                                )&gt;(MN$44-MO$44),(MN$44-Sheep!$R$355-Sheep!$N$254                                )&lt;=0),"WeanStd","")
&amp;                   IF(AND((MN$44-Sheep!$R$356-Sheep!$N$254                                )&gt;(MN$44-MO$44),(MN$44-Sheep!$R$356-Sheep!$N$254                                )&lt;=0),"WeanAlt1","")
&amp;                   IF(AND((MN$44-Sheep!$R$357-Sheep!$N$254                                )&gt;(MN$44-MO$44),(MN$44-Sheep!$R$357-Sheep!$N$254                                )&lt;=0),"WeanAlt2","")
&amp;IFERROR(IF(AND((MN$44-MN52                                                                                     )&gt;(MN$44-MO$44),(MN$44-MN52                                                                                     )&lt;=0),"Join-"    &amp;MN51,""),"")
&amp;IFERROR(IF(AND((MN$44-MN52-INDEX(Sheep!$V$362:$V$369,MN51,1))&gt;(MN$44-MO$44),(MN$44-MN52-INDEX(Sheep!$V$362:$V$369,MN51,1))&lt;=0),"Scan-"  &amp;MN51,""),"")
&amp;IFERROR(IF(AND((MN$44-MN52-150                                                                            )&gt;(MN$44-MO$44),(MN$44-MN52-150                                                                             )&lt;=0),"Birth-" &amp;MN51,""),"")
&amp;IFERROR(IF(AND((MN$44-MN52-150-Sheep!$R$355                                           )&gt;(MN$44-MO$44),(MN$44-MN52-150-Sheep!$R$355                                            )&lt;=0),"Wean-"&amp;MN51,""),"")
&amp;IFERROR(IF(AND((MN$44-MN52-150-Sheep!$R$356                                           )&gt;(MN$44-MO$44),(MN$44-MN52-150-Sheep!$R$356                                            )&lt;=0),"Alt1-"   &amp;MN51,""),"")
&amp;IFERROR(IF(AND((MN$44-MN52-150-Sheep!$R$357                                           )&gt;(MN$44-MO$44),(MN$44-MN52-150-Sheep!$R$357                                            )&lt;=0),"Alt2-"   &amp;MN51,""),"")</f>
        <v/>
      </c>
      <c r="MO53" s="267" t="str">
        <f xml:space="preserve">                    IF(AND((MO$44                                  -Sheep!$N$254                               )&gt;(MO$44-MP$44),(MO$44                                  -Sheep!$N$254                                )&lt;=0),"Born","")
&amp;                   IF(AND((MO$44-Sheep!$R$355-Sheep!$N$254                                )&gt;(MO$44-MP$44),(MO$44-Sheep!$R$355-Sheep!$N$254                                )&lt;=0),"WeanStd","")
&amp;                   IF(AND((MO$44-Sheep!$R$356-Sheep!$N$254                                )&gt;(MO$44-MP$44),(MO$44-Sheep!$R$356-Sheep!$N$254                                )&lt;=0),"WeanAlt1","")
&amp;                   IF(AND((MO$44-Sheep!$R$357-Sheep!$N$254                                )&gt;(MO$44-MP$44),(MO$44-Sheep!$R$357-Sheep!$N$254                                )&lt;=0),"WeanAlt2","")
&amp;IFERROR(IF(AND((MO$44-MO52                                                                                     )&gt;(MO$44-MP$44),(MO$44-MO52                                                                                     )&lt;=0),"Join-"    &amp;MO51,""),"")
&amp;IFERROR(IF(AND((MO$44-MO52-INDEX(Sheep!$V$362:$V$369,MO51,1))&gt;(MO$44-MP$44),(MO$44-MO52-INDEX(Sheep!$V$362:$V$369,MO51,1))&lt;=0),"Scan-"  &amp;MO51,""),"")
&amp;IFERROR(IF(AND((MO$44-MO52-150                                                                            )&gt;(MO$44-MP$44),(MO$44-MO52-150                                                                             )&lt;=0),"Birth-" &amp;MO51,""),"")
&amp;IFERROR(IF(AND((MO$44-MO52-150-Sheep!$R$355                                           )&gt;(MO$44-MP$44),(MO$44-MO52-150-Sheep!$R$355                                            )&lt;=0),"Wean-"&amp;MO51,""),"")
&amp;IFERROR(IF(AND((MO$44-MO52-150-Sheep!$R$356                                           )&gt;(MO$44-MP$44),(MO$44-MO52-150-Sheep!$R$356                                            )&lt;=0),"Alt1-"   &amp;MO51,""),"")
&amp;IFERROR(IF(AND((MO$44-MO52-150-Sheep!$R$357                                           )&gt;(MO$44-MP$44),(MO$44-MO52-150-Sheep!$R$357                                            )&lt;=0),"Alt2-"   &amp;MO51,""),"")</f>
        <v/>
      </c>
      <c r="MP53" s="267" t="str">
        <f xml:space="preserve">                    IF(AND((MP$44                                  -Sheep!$N$254                               )&gt;(MP$44-MQ$44),(MP$44                                  -Sheep!$N$254                                )&lt;=0),"Born","")
&amp;                   IF(AND((MP$44-Sheep!$R$355-Sheep!$N$254                                )&gt;(MP$44-MQ$44),(MP$44-Sheep!$R$355-Sheep!$N$254                                )&lt;=0),"WeanStd","")
&amp;                   IF(AND((MP$44-Sheep!$R$356-Sheep!$N$254                                )&gt;(MP$44-MQ$44),(MP$44-Sheep!$R$356-Sheep!$N$254                                )&lt;=0),"WeanAlt1","")
&amp;                   IF(AND((MP$44-Sheep!$R$357-Sheep!$N$254                                )&gt;(MP$44-MQ$44),(MP$44-Sheep!$R$357-Sheep!$N$254                                )&lt;=0),"WeanAlt2","")
&amp;IFERROR(IF(AND((MP$44-MP52                                                                                     )&gt;(MP$44-MQ$44),(MP$44-MP52                                                                                     )&lt;=0),"Join-"    &amp;MP51,""),"")
&amp;IFERROR(IF(AND((MP$44-MP52-INDEX(Sheep!$V$362:$V$369,MP51,1))&gt;(MP$44-MQ$44),(MP$44-MP52-INDEX(Sheep!$V$362:$V$369,MP51,1))&lt;=0),"Scan-"  &amp;MP51,""),"")
&amp;IFERROR(IF(AND((MP$44-MP52-150                                                                            )&gt;(MP$44-MQ$44),(MP$44-MP52-150                                                                             )&lt;=0),"Birth-" &amp;MP51,""),"")
&amp;IFERROR(IF(AND((MP$44-MP52-150-Sheep!$R$355                                           )&gt;(MP$44-MQ$44),(MP$44-MP52-150-Sheep!$R$355                                            )&lt;=0),"Wean-"&amp;MP51,""),"")
&amp;IFERROR(IF(AND((MP$44-MP52-150-Sheep!$R$356                                           )&gt;(MP$44-MQ$44),(MP$44-MP52-150-Sheep!$R$356                                            )&lt;=0),"Alt1-"   &amp;MP51,""),"")
&amp;IFERROR(IF(AND((MP$44-MP52-150-Sheep!$R$357                                           )&gt;(MP$44-MQ$44),(MP$44-MP52-150-Sheep!$R$357                                            )&lt;=0),"Alt2-"   &amp;MP51,""),"")</f>
        <v/>
      </c>
      <c r="MQ53" s="267" t="str">
        <f xml:space="preserve">                    IF(AND((MQ$44                                  -Sheep!$N$254                               )&gt;(MQ$44-MR$44),(MQ$44                                  -Sheep!$N$254                                )&lt;=0),"Born","")
&amp;                   IF(AND((MQ$44-Sheep!$R$355-Sheep!$N$254                                )&gt;(MQ$44-MR$44),(MQ$44-Sheep!$R$355-Sheep!$N$254                                )&lt;=0),"WeanStd","")
&amp;                   IF(AND((MQ$44-Sheep!$R$356-Sheep!$N$254                                )&gt;(MQ$44-MR$44),(MQ$44-Sheep!$R$356-Sheep!$N$254                                )&lt;=0),"WeanAlt1","")
&amp;                   IF(AND((MQ$44-Sheep!$R$357-Sheep!$N$254                                )&gt;(MQ$44-MR$44),(MQ$44-Sheep!$R$357-Sheep!$N$254                                )&lt;=0),"WeanAlt2","")
&amp;IFERROR(IF(AND((MQ$44-MQ52                                                                                     )&gt;(MQ$44-MR$44),(MQ$44-MQ52                                                                                     )&lt;=0),"Join-"    &amp;MQ51,""),"")
&amp;IFERROR(IF(AND((MQ$44-MQ52-INDEX(Sheep!$V$362:$V$369,MQ51,1))&gt;(MQ$44-MR$44),(MQ$44-MQ52-INDEX(Sheep!$V$362:$V$369,MQ51,1))&lt;=0),"Scan-"  &amp;MQ51,""),"")
&amp;IFERROR(IF(AND((MQ$44-MQ52-150                                                                            )&gt;(MQ$44-MR$44),(MQ$44-MQ52-150                                                                             )&lt;=0),"Birth-" &amp;MQ51,""),"")
&amp;IFERROR(IF(AND((MQ$44-MQ52-150-Sheep!$R$355                                           )&gt;(MQ$44-MR$44),(MQ$44-MQ52-150-Sheep!$R$355                                            )&lt;=0),"Wean-"&amp;MQ51,""),"")
&amp;IFERROR(IF(AND((MQ$44-MQ52-150-Sheep!$R$356                                           )&gt;(MQ$44-MR$44),(MQ$44-MQ52-150-Sheep!$R$356                                            )&lt;=0),"Alt1-"   &amp;MQ51,""),"")
&amp;IFERROR(IF(AND((MQ$44-MQ52-150-Sheep!$R$357                                           )&gt;(MQ$44-MR$44),(MQ$44-MQ52-150-Sheep!$R$357                                            )&lt;=0),"Alt2-"   &amp;MQ51,""),"")</f>
        <v/>
      </c>
      <c r="MR53" s="267" t="str">
        <f xml:space="preserve">                    IF(AND((MR$44                                  -Sheep!$N$254                               )&gt;(MR$44-MS$44),(MR$44                                  -Sheep!$N$254                                )&lt;=0),"Born","")
&amp;                   IF(AND((MR$44-Sheep!$R$355-Sheep!$N$254                                )&gt;(MR$44-MS$44),(MR$44-Sheep!$R$355-Sheep!$N$254                                )&lt;=0),"WeanStd","")
&amp;                   IF(AND((MR$44-Sheep!$R$356-Sheep!$N$254                                )&gt;(MR$44-MS$44),(MR$44-Sheep!$R$356-Sheep!$N$254                                )&lt;=0),"WeanAlt1","")
&amp;                   IF(AND((MR$44-Sheep!$R$357-Sheep!$N$254                                )&gt;(MR$44-MS$44),(MR$44-Sheep!$R$357-Sheep!$N$254                                )&lt;=0),"WeanAlt2","")
&amp;IFERROR(IF(AND((MR$44-MR52                                                                                     )&gt;(MR$44-MS$44),(MR$44-MR52                                                                                     )&lt;=0),"Join-"    &amp;MR51,""),"")
&amp;IFERROR(IF(AND((MR$44-MR52-INDEX(Sheep!$V$362:$V$369,MR51,1))&gt;(MR$44-MS$44),(MR$44-MR52-INDEX(Sheep!$V$362:$V$369,MR51,1))&lt;=0),"Scan-"  &amp;MR51,""),"")
&amp;IFERROR(IF(AND((MR$44-MR52-150                                                                            )&gt;(MR$44-MS$44),(MR$44-MR52-150                                                                             )&lt;=0),"Birth-" &amp;MR51,""),"")
&amp;IFERROR(IF(AND((MR$44-MR52-150-Sheep!$R$355                                           )&gt;(MR$44-MS$44),(MR$44-MR52-150-Sheep!$R$355                                            )&lt;=0),"Wean-"&amp;MR51,""),"")
&amp;IFERROR(IF(AND((MR$44-MR52-150-Sheep!$R$356                                           )&gt;(MR$44-MS$44),(MR$44-MR52-150-Sheep!$R$356                                            )&lt;=0),"Alt1-"   &amp;MR51,""),"")
&amp;IFERROR(IF(AND((MR$44-MR52-150-Sheep!$R$357                                           )&gt;(MR$44-MS$44),(MR$44-MR52-150-Sheep!$R$357                                            )&lt;=0),"Alt2-"   &amp;MR51,""),"")</f>
        <v/>
      </c>
      <c r="MS53" s="267" t="str">
        <f xml:space="preserve">                    IF(AND((MS$44                                  -Sheep!$N$254                               )&gt;(MS$44-MT$44),(MS$44                                  -Sheep!$N$254                                )&lt;=0),"Born","")
&amp;                   IF(AND((MS$44-Sheep!$R$355-Sheep!$N$254                                )&gt;(MS$44-MT$44),(MS$44-Sheep!$R$355-Sheep!$N$254                                )&lt;=0),"WeanStd","")
&amp;                   IF(AND((MS$44-Sheep!$R$356-Sheep!$N$254                                )&gt;(MS$44-MT$44),(MS$44-Sheep!$R$356-Sheep!$N$254                                )&lt;=0),"WeanAlt1","")
&amp;                   IF(AND((MS$44-Sheep!$R$357-Sheep!$N$254                                )&gt;(MS$44-MT$44),(MS$44-Sheep!$R$357-Sheep!$N$254                                )&lt;=0),"WeanAlt2","")
&amp;IFERROR(IF(AND((MS$44-MS52                                                                                     )&gt;(MS$44-MT$44),(MS$44-MS52                                                                                     )&lt;=0),"Join-"    &amp;MS51,""),"")
&amp;IFERROR(IF(AND((MS$44-MS52-INDEX(Sheep!$V$362:$V$369,MS51,1))&gt;(MS$44-MT$44),(MS$44-MS52-INDEX(Sheep!$V$362:$V$369,MS51,1))&lt;=0),"Scan-"  &amp;MS51,""),"")
&amp;IFERROR(IF(AND((MS$44-MS52-150                                                                            )&gt;(MS$44-MT$44),(MS$44-MS52-150                                                                             )&lt;=0),"Birth-" &amp;MS51,""),"")
&amp;IFERROR(IF(AND((MS$44-MS52-150-Sheep!$R$355                                           )&gt;(MS$44-MT$44),(MS$44-MS52-150-Sheep!$R$355                                            )&lt;=0),"Wean-"&amp;MS51,""),"")
&amp;IFERROR(IF(AND((MS$44-MS52-150-Sheep!$R$356                                           )&gt;(MS$44-MT$44),(MS$44-MS52-150-Sheep!$R$356                                            )&lt;=0),"Alt1-"   &amp;MS51,""),"")
&amp;IFERROR(IF(AND((MS$44-MS52-150-Sheep!$R$357                                           )&gt;(MS$44-MT$44),(MS$44-MS52-150-Sheep!$R$357                                            )&lt;=0),"Alt2-"   &amp;MS51,""),"")</f>
        <v/>
      </c>
      <c r="MT53" s="267" t="str">
        <f xml:space="preserve">                    IF(AND((MT$44                                  -Sheep!$N$254                               )&gt;(MT$44-MU$44),(MT$44                                  -Sheep!$N$254                                )&lt;=0),"Born","")
&amp;                   IF(AND((MT$44-Sheep!$R$355-Sheep!$N$254                                )&gt;(MT$44-MU$44),(MT$44-Sheep!$R$355-Sheep!$N$254                                )&lt;=0),"WeanStd","")
&amp;                   IF(AND((MT$44-Sheep!$R$356-Sheep!$N$254                                )&gt;(MT$44-MU$44),(MT$44-Sheep!$R$356-Sheep!$N$254                                )&lt;=0),"WeanAlt1","")
&amp;                   IF(AND((MT$44-Sheep!$R$357-Sheep!$N$254                                )&gt;(MT$44-MU$44),(MT$44-Sheep!$R$357-Sheep!$N$254                                )&lt;=0),"WeanAlt2","")
&amp;IFERROR(IF(AND((MT$44-MT52                                                                                     )&gt;(MT$44-MU$44),(MT$44-MT52                                                                                     )&lt;=0),"Join-"    &amp;MT51,""),"")
&amp;IFERROR(IF(AND((MT$44-MT52-INDEX(Sheep!$V$362:$V$369,MT51,1))&gt;(MT$44-MU$44),(MT$44-MT52-INDEX(Sheep!$V$362:$V$369,MT51,1))&lt;=0),"Scan-"  &amp;MT51,""),"")
&amp;IFERROR(IF(AND((MT$44-MT52-150                                                                            )&gt;(MT$44-MU$44),(MT$44-MT52-150                                                                             )&lt;=0),"Birth-" &amp;MT51,""),"")
&amp;IFERROR(IF(AND((MT$44-MT52-150-Sheep!$R$355                                           )&gt;(MT$44-MU$44),(MT$44-MT52-150-Sheep!$R$355                                            )&lt;=0),"Wean-"&amp;MT51,""),"")
&amp;IFERROR(IF(AND((MT$44-MT52-150-Sheep!$R$356                                           )&gt;(MT$44-MU$44),(MT$44-MT52-150-Sheep!$R$356                                            )&lt;=0),"Alt1-"   &amp;MT51,""),"")
&amp;IFERROR(IF(AND((MT$44-MT52-150-Sheep!$R$357                                           )&gt;(MT$44-MU$44),(MT$44-MT52-150-Sheep!$R$357                                            )&lt;=0),"Alt2-"   &amp;MT51,""),"")</f>
        <v/>
      </c>
      <c r="MU53" s="267" t="str">
        <f xml:space="preserve">                    IF(AND((MU$44                                  -Sheep!$N$254                               )&gt;(MU$44-MV$44),(MU$44                                  -Sheep!$N$254                                )&lt;=0),"Born","")
&amp;                   IF(AND((MU$44-Sheep!$R$355-Sheep!$N$254                                )&gt;(MU$44-MV$44),(MU$44-Sheep!$R$355-Sheep!$N$254                                )&lt;=0),"WeanStd","")
&amp;                   IF(AND((MU$44-Sheep!$R$356-Sheep!$N$254                                )&gt;(MU$44-MV$44),(MU$44-Sheep!$R$356-Sheep!$N$254                                )&lt;=0),"WeanAlt1","")
&amp;                   IF(AND((MU$44-Sheep!$R$357-Sheep!$N$254                                )&gt;(MU$44-MV$44),(MU$44-Sheep!$R$357-Sheep!$N$254                                )&lt;=0),"WeanAlt2","")
&amp;IFERROR(IF(AND((MU$44-MU52                                                                                     )&gt;(MU$44-MV$44),(MU$44-MU52                                                                                     )&lt;=0),"Join-"    &amp;MU51,""),"")
&amp;IFERROR(IF(AND((MU$44-MU52-INDEX(Sheep!$V$362:$V$369,MU51,1))&gt;(MU$44-MV$44),(MU$44-MU52-INDEX(Sheep!$V$362:$V$369,MU51,1))&lt;=0),"Scan-"  &amp;MU51,""),"")
&amp;IFERROR(IF(AND((MU$44-MU52-150                                                                            )&gt;(MU$44-MV$44),(MU$44-MU52-150                                                                             )&lt;=0),"Birth-" &amp;MU51,""),"")
&amp;IFERROR(IF(AND((MU$44-MU52-150-Sheep!$R$355                                           )&gt;(MU$44-MV$44),(MU$44-MU52-150-Sheep!$R$355                                            )&lt;=0),"Wean-"&amp;MU51,""),"")
&amp;IFERROR(IF(AND((MU$44-MU52-150-Sheep!$R$356                                           )&gt;(MU$44-MV$44),(MU$44-MU52-150-Sheep!$R$356                                            )&lt;=0),"Alt1-"   &amp;MU51,""),"")
&amp;IFERROR(IF(AND((MU$44-MU52-150-Sheep!$R$357                                           )&gt;(MU$44-MV$44),(MU$44-MU52-150-Sheep!$R$357                                            )&lt;=0),"Alt2-"   &amp;MU51,""),"")</f>
        <v/>
      </c>
      <c r="MV53" s="267" t="str">
        <f xml:space="preserve">                    IF(AND((MV$44                                  -Sheep!$N$254                               )&gt;(MV$44-MW$44),(MV$44                                  -Sheep!$N$254                                )&lt;=0),"Born","")
&amp;                   IF(AND((MV$44-Sheep!$R$355-Sheep!$N$254                                )&gt;(MV$44-MW$44),(MV$44-Sheep!$R$355-Sheep!$N$254                                )&lt;=0),"WeanStd","")
&amp;                   IF(AND((MV$44-Sheep!$R$356-Sheep!$N$254                                )&gt;(MV$44-MW$44),(MV$44-Sheep!$R$356-Sheep!$N$254                                )&lt;=0),"WeanAlt1","")
&amp;                   IF(AND((MV$44-Sheep!$R$357-Sheep!$N$254                                )&gt;(MV$44-MW$44),(MV$44-Sheep!$R$357-Sheep!$N$254                                )&lt;=0),"WeanAlt2","")
&amp;IFERROR(IF(AND((MV$44-MV52                                                                                     )&gt;(MV$44-MW$44),(MV$44-MV52                                                                                     )&lt;=0),"Join-"    &amp;MV51,""),"")
&amp;IFERROR(IF(AND((MV$44-MV52-INDEX(Sheep!$V$362:$V$369,MV51,1))&gt;(MV$44-MW$44),(MV$44-MV52-INDEX(Sheep!$V$362:$V$369,MV51,1))&lt;=0),"Scan-"  &amp;MV51,""),"")
&amp;IFERROR(IF(AND((MV$44-MV52-150                                                                            )&gt;(MV$44-MW$44),(MV$44-MV52-150                                                                             )&lt;=0),"Birth-" &amp;MV51,""),"")
&amp;IFERROR(IF(AND((MV$44-MV52-150-Sheep!$R$355                                           )&gt;(MV$44-MW$44),(MV$44-MV52-150-Sheep!$R$355                                            )&lt;=0),"Wean-"&amp;MV51,""),"")
&amp;IFERROR(IF(AND((MV$44-MV52-150-Sheep!$R$356                                           )&gt;(MV$44-MW$44),(MV$44-MV52-150-Sheep!$R$356                                            )&lt;=0),"Alt1-"   &amp;MV51,""),"")
&amp;IFERROR(IF(AND((MV$44-MV52-150-Sheep!$R$357                                           )&gt;(MV$44-MW$44),(MV$44-MV52-150-Sheep!$R$357                                            )&lt;=0),"Alt2-"   &amp;MV51,""),"")</f>
        <v/>
      </c>
      <c r="MW53" s="267" t="str">
        <f xml:space="preserve">                    IF(AND((MW$44                                  -Sheep!$N$254                               )&gt;(MW$44-MX$44),(MW$44                                  -Sheep!$N$254                                )&lt;=0),"Born","")
&amp;                   IF(AND((MW$44-Sheep!$R$355-Sheep!$N$254                                )&gt;(MW$44-MX$44),(MW$44-Sheep!$R$355-Sheep!$N$254                                )&lt;=0),"WeanStd","")
&amp;                   IF(AND((MW$44-Sheep!$R$356-Sheep!$N$254                                )&gt;(MW$44-MX$44),(MW$44-Sheep!$R$356-Sheep!$N$254                                )&lt;=0),"WeanAlt1","")
&amp;                   IF(AND((MW$44-Sheep!$R$357-Sheep!$N$254                                )&gt;(MW$44-MX$44),(MW$44-Sheep!$R$357-Sheep!$N$254                                )&lt;=0),"WeanAlt2","")
&amp;IFERROR(IF(AND((MW$44-MW52                                                                                     )&gt;(MW$44-MX$44),(MW$44-MW52                                                                                     )&lt;=0),"Join-"    &amp;MW51,""),"")
&amp;IFERROR(IF(AND((MW$44-MW52-INDEX(Sheep!$V$362:$V$369,MW51,1))&gt;(MW$44-MX$44),(MW$44-MW52-INDEX(Sheep!$V$362:$V$369,MW51,1))&lt;=0),"Scan-"  &amp;MW51,""),"")
&amp;IFERROR(IF(AND((MW$44-MW52-150                                                                            )&gt;(MW$44-MX$44),(MW$44-MW52-150                                                                             )&lt;=0),"Birth-" &amp;MW51,""),"")
&amp;IFERROR(IF(AND((MW$44-MW52-150-Sheep!$R$355                                           )&gt;(MW$44-MX$44),(MW$44-MW52-150-Sheep!$R$355                                            )&lt;=0),"Wean-"&amp;MW51,""),"")
&amp;IFERROR(IF(AND((MW$44-MW52-150-Sheep!$R$356                                           )&gt;(MW$44-MX$44),(MW$44-MW52-150-Sheep!$R$356                                            )&lt;=0),"Alt1-"   &amp;MW51,""),"")
&amp;IFERROR(IF(AND((MW$44-MW52-150-Sheep!$R$357                                           )&gt;(MW$44-MX$44),(MW$44-MW52-150-Sheep!$R$357                                            )&lt;=0),"Alt2-"   &amp;MW51,""),"")</f>
        <v/>
      </c>
      <c r="MX53" s="267" t="str">
        <f xml:space="preserve">                    IF(AND((MX$44                                  -Sheep!$N$254                               )&gt;(MX$44-MY$44),(MX$44                                  -Sheep!$N$254                                )&lt;=0),"Born","")
&amp;                   IF(AND((MX$44-Sheep!$R$355-Sheep!$N$254                                )&gt;(MX$44-MY$44),(MX$44-Sheep!$R$355-Sheep!$N$254                                )&lt;=0),"WeanStd","")
&amp;                   IF(AND((MX$44-Sheep!$R$356-Sheep!$N$254                                )&gt;(MX$44-MY$44),(MX$44-Sheep!$R$356-Sheep!$N$254                                )&lt;=0),"WeanAlt1","")
&amp;                   IF(AND((MX$44-Sheep!$R$357-Sheep!$N$254                                )&gt;(MX$44-MY$44),(MX$44-Sheep!$R$357-Sheep!$N$254                                )&lt;=0),"WeanAlt2","")
&amp;IFERROR(IF(AND((MX$44-MX52                                                                                     )&gt;(MX$44-MY$44),(MX$44-MX52                                                                                     )&lt;=0),"Join-"    &amp;MX51,""),"")
&amp;IFERROR(IF(AND((MX$44-MX52-INDEX(Sheep!$V$362:$V$369,MX51,1))&gt;(MX$44-MY$44),(MX$44-MX52-INDEX(Sheep!$V$362:$V$369,MX51,1))&lt;=0),"Scan-"  &amp;MX51,""),"")
&amp;IFERROR(IF(AND((MX$44-MX52-150                                                                            )&gt;(MX$44-MY$44),(MX$44-MX52-150                                                                             )&lt;=0),"Birth-" &amp;MX51,""),"")
&amp;IFERROR(IF(AND((MX$44-MX52-150-Sheep!$R$355                                           )&gt;(MX$44-MY$44),(MX$44-MX52-150-Sheep!$R$355                                            )&lt;=0),"Wean-"&amp;MX51,""),"")
&amp;IFERROR(IF(AND((MX$44-MX52-150-Sheep!$R$356                                           )&gt;(MX$44-MY$44),(MX$44-MX52-150-Sheep!$R$356                                            )&lt;=0),"Alt1-"   &amp;MX51,""),"")
&amp;IFERROR(IF(AND((MX$44-MX52-150-Sheep!$R$357                                           )&gt;(MX$44-MY$44),(MX$44-MX52-150-Sheep!$R$357                                            )&lt;=0),"Alt2-"   &amp;MX51,""),"")</f>
        <v/>
      </c>
      <c r="MY53" s="267" t="str">
        <f xml:space="preserve">                    IF(AND((MY$44                                  -Sheep!$N$254                               )&gt;(MY$44-MZ$44),(MY$44                                  -Sheep!$N$254                                )&lt;=0),"Born","")
&amp;                   IF(AND((MY$44-Sheep!$R$355-Sheep!$N$254                                )&gt;(MY$44-MZ$44),(MY$44-Sheep!$R$355-Sheep!$N$254                                )&lt;=0),"WeanStd","")
&amp;                   IF(AND((MY$44-Sheep!$R$356-Sheep!$N$254                                )&gt;(MY$44-MZ$44),(MY$44-Sheep!$R$356-Sheep!$N$254                                )&lt;=0),"WeanAlt1","")
&amp;                   IF(AND((MY$44-Sheep!$R$357-Sheep!$N$254                                )&gt;(MY$44-MZ$44),(MY$44-Sheep!$R$357-Sheep!$N$254                                )&lt;=0),"WeanAlt2","")
&amp;IFERROR(IF(AND((MY$44-MY52                                                                                     )&gt;(MY$44-MZ$44),(MY$44-MY52                                                                                     )&lt;=0),"Join-"    &amp;MY51,""),"")
&amp;IFERROR(IF(AND((MY$44-MY52-INDEX(Sheep!$V$362:$V$369,MY51,1))&gt;(MY$44-MZ$44),(MY$44-MY52-INDEX(Sheep!$V$362:$V$369,MY51,1))&lt;=0),"Scan-"  &amp;MY51,""),"")
&amp;IFERROR(IF(AND((MY$44-MY52-150                                                                            )&gt;(MY$44-MZ$44),(MY$44-MY52-150                                                                             )&lt;=0),"Birth-" &amp;MY51,""),"")
&amp;IFERROR(IF(AND((MY$44-MY52-150-Sheep!$R$355                                           )&gt;(MY$44-MZ$44),(MY$44-MY52-150-Sheep!$R$355                                            )&lt;=0),"Wean-"&amp;MY51,""),"")
&amp;IFERROR(IF(AND((MY$44-MY52-150-Sheep!$R$356                                           )&gt;(MY$44-MZ$44),(MY$44-MY52-150-Sheep!$R$356                                            )&lt;=0),"Alt1-"   &amp;MY51,""),"")
&amp;IFERROR(IF(AND((MY$44-MY52-150-Sheep!$R$357                                           )&gt;(MY$44-MZ$44),(MY$44-MY52-150-Sheep!$R$357                                            )&lt;=0),"Alt2-"   &amp;MY51,""),"")</f>
        <v>Wean-6</v>
      </c>
      <c r="MZ53" s="267" t="str">
        <f xml:space="preserve">                    IF(AND((MZ$44                                  -Sheep!$N$254                               )&gt;(MZ$44-NA$44),(MZ$44                                  -Sheep!$N$254                                )&lt;=0),"Born","")
&amp;                   IF(AND((MZ$44-Sheep!$R$355-Sheep!$N$254                                )&gt;(MZ$44-NA$44),(MZ$44-Sheep!$R$355-Sheep!$N$254                                )&lt;=0),"WeanStd","")
&amp;                   IF(AND((MZ$44-Sheep!$R$356-Sheep!$N$254                                )&gt;(MZ$44-NA$44),(MZ$44-Sheep!$R$356-Sheep!$N$254                                )&lt;=0),"WeanAlt1","")
&amp;                   IF(AND((MZ$44-Sheep!$R$357-Sheep!$N$254                                )&gt;(MZ$44-NA$44),(MZ$44-Sheep!$R$357-Sheep!$N$254                                )&lt;=0),"WeanAlt2","")
&amp;IFERROR(IF(AND((MZ$44-MZ52                                                                                     )&gt;(MZ$44-NA$44),(MZ$44-MZ52                                                                                     )&lt;=0),"Join-"    &amp;MZ51,""),"")
&amp;IFERROR(IF(AND((MZ$44-MZ52-INDEX(Sheep!$V$362:$V$369,MZ51,1))&gt;(MZ$44-NA$44),(MZ$44-MZ52-INDEX(Sheep!$V$362:$V$369,MZ51,1))&lt;=0),"Scan-"  &amp;MZ51,""),"")
&amp;IFERROR(IF(AND((MZ$44-MZ52-150                                                                            )&gt;(MZ$44-NA$44),(MZ$44-MZ52-150                                                                             )&lt;=0),"Birth-" &amp;MZ51,""),"")
&amp;IFERROR(IF(AND((MZ$44-MZ52-150-Sheep!$R$355                                           )&gt;(MZ$44-NA$44),(MZ$44-MZ52-150-Sheep!$R$355                                            )&lt;=0),"Wean-"&amp;MZ51,""),"")
&amp;IFERROR(IF(AND((MZ$44-MZ52-150-Sheep!$R$356                                           )&gt;(MZ$44-NA$44),(MZ$44-MZ52-150-Sheep!$R$356                                            )&lt;=0),"Alt1-"   &amp;MZ51,""),"")
&amp;IFERROR(IF(AND((MZ$44-MZ52-150-Sheep!$R$357                                           )&gt;(MZ$44-NA$44),(MZ$44-MZ52-150-Sheep!$R$357                                            )&lt;=0),"Alt2-"   &amp;MZ51,""),"")</f>
        <v/>
      </c>
      <c r="NA53" s="267" t="str">
        <f xml:space="preserve">                    IF(AND((NA$44                                  -Sheep!$N$254                               )&gt;(NA$44-NB$44),(NA$44                                  -Sheep!$N$254                                )&lt;=0),"Born","")
&amp;                   IF(AND((NA$44-Sheep!$R$355-Sheep!$N$254                                )&gt;(NA$44-NB$44),(NA$44-Sheep!$R$355-Sheep!$N$254                                )&lt;=0),"WeanStd","")
&amp;                   IF(AND((NA$44-Sheep!$R$356-Sheep!$N$254                                )&gt;(NA$44-NB$44),(NA$44-Sheep!$R$356-Sheep!$N$254                                )&lt;=0),"WeanAlt1","")
&amp;                   IF(AND((NA$44-Sheep!$R$357-Sheep!$N$254                                )&gt;(NA$44-NB$44),(NA$44-Sheep!$R$357-Sheep!$N$254                                )&lt;=0),"WeanAlt2","")
&amp;IFERROR(IF(AND((NA$44-NA52                                                                                     )&gt;(NA$44-NB$44),(NA$44-NA52                                                                                     )&lt;=0),"Join-"    &amp;NA51,""),"")
&amp;IFERROR(IF(AND((NA$44-NA52-INDEX(Sheep!$V$362:$V$369,NA51,1))&gt;(NA$44-NB$44),(NA$44-NA52-INDEX(Sheep!$V$362:$V$369,NA51,1))&lt;=0),"Scan-"  &amp;NA51,""),"")
&amp;IFERROR(IF(AND((NA$44-NA52-150                                                                            )&gt;(NA$44-NB$44),(NA$44-NA52-150                                                                             )&lt;=0),"Birth-" &amp;NA51,""),"")
&amp;IFERROR(IF(AND((NA$44-NA52-150-Sheep!$R$355                                           )&gt;(NA$44-NB$44),(NA$44-NA52-150-Sheep!$R$355                                            )&lt;=0),"Wean-"&amp;NA51,""),"")
&amp;IFERROR(IF(AND((NA$44-NA52-150-Sheep!$R$356                                           )&gt;(NA$44-NB$44),(NA$44-NA52-150-Sheep!$R$356                                            )&lt;=0),"Alt1-"   &amp;NA51,""),"")
&amp;IFERROR(IF(AND((NA$44-NA52-150-Sheep!$R$357                                           )&gt;(NA$44-NB$44),(NA$44-NA52-150-Sheep!$R$357                                            )&lt;=0),"Alt2-"   &amp;NA51,""),"")</f>
        <v/>
      </c>
      <c r="NB53" s="267" t="str">
        <f xml:space="preserve">                    IF(AND((NB$44                                  -Sheep!$N$254                               )&gt;(NB$44-NC$44),(NB$44                                  -Sheep!$N$254                                )&lt;=0),"Born","")
&amp;                   IF(AND((NB$44-Sheep!$R$355-Sheep!$N$254                                )&gt;(NB$44-NC$44),(NB$44-Sheep!$R$355-Sheep!$N$254                                )&lt;=0),"WeanStd","")
&amp;                   IF(AND((NB$44-Sheep!$R$356-Sheep!$N$254                                )&gt;(NB$44-NC$44),(NB$44-Sheep!$R$356-Sheep!$N$254                                )&lt;=0),"WeanAlt1","")
&amp;                   IF(AND((NB$44-Sheep!$R$357-Sheep!$N$254                                )&gt;(NB$44-NC$44),(NB$44-Sheep!$R$357-Sheep!$N$254                                )&lt;=0),"WeanAlt2","")
&amp;IFERROR(IF(AND((NB$44-NB52                                                                                     )&gt;(NB$44-NC$44),(NB$44-NB52                                                                                     )&lt;=0),"Join-"    &amp;NB51,""),"")
&amp;IFERROR(IF(AND((NB$44-NB52-INDEX(Sheep!$V$362:$V$369,NB51,1))&gt;(NB$44-NC$44),(NB$44-NB52-INDEX(Sheep!$V$362:$V$369,NB51,1))&lt;=0),"Scan-"  &amp;NB51,""),"")
&amp;IFERROR(IF(AND((NB$44-NB52-150                                                                            )&gt;(NB$44-NC$44),(NB$44-NB52-150                                                                             )&lt;=0),"Birth-" &amp;NB51,""),"")
&amp;IFERROR(IF(AND((NB$44-NB52-150-Sheep!$R$355                                           )&gt;(NB$44-NC$44),(NB$44-NB52-150-Sheep!$R$355                                            )&lt;=0),"Wean-"&amp;NB51,""),"")
&amp;IFERROR(IF(AND((NB$44-NB52-150-Sheep!$R$356                                           )&gt;(NB$44-NC$44),(NB$44-NB52-150-Sheep!$R$356                                            )&lt;=0),"Alt1-"   &amp;NB51,""),"")
&amp;IFERROR(IF(AND((NB$44-NB52-150-Sheep!$R$357                                           )&gt;(NB$44-NC$44),(NB$44-NB52-150-Sheep!$R$357                                            )&lt;=0),"Alt2-"   &amp;NB51,""),"")</f>
        <v/>
      </c>
      <c r="NC53" s="267" t="str">
        <f xml:space="preserve">                    IF(AND((NC$44                                  -Sheep!$N$254                               )&gt;(NC$44-ND$44),(NC$44                                  -Sheep!$N$254                                )&lt;=0),"Born","")
&amp;                   IF(AND((NC$44-Sheep!$R$355-Sheep!$N$254                                )&gt;(NC$44-ND$44),(NC$44-Sheep!$R$355-Sheep!$N$254                                )&lt;=0),"WeanStd","")
&amp;                   IF(AND((NC$44-Sheep!$R$356-Sheep!$N$254                                )&gt;(NC$44-ND$44),(NC$44-Sheep!$R$356-Sheep!$N$254                                )&lt;=0),"WeanAlt1","")
&amp;                   IF(AND((NC$44-Sheep!$R$357-Sheep!$N$254                                )&gt;(NC$44-ND$44),(NC$44-Sheep!$R$357-Sheep!$N$254                                )&lt;=0),"WeanAlt2","")
&amp;IFERROR(IF(AND((NC$44-NC52                                                                                     )&gt;(NC$44-ND$44),(NC$44-NC52                                                                                     )&lt;=0),"Join-"    &amp;NC51,""),"")
&amp;IFERROR(IF(AND((NC$44-NC52-INDEX(Sheep!$V$362:$V$369,NC51,1))&gt;(NC$44-ND$44),(NC$44-NC52-INDEX(Sheep!$V$362:$V$369,NC51,1))&lt;=0),"Scan-"  &amp;NC51,""),"")
&amp;IFERROR(IF(AND((NC$44-NC52-150                                                                            )&gt;(NC$44-ND$44),(NC$44-NC52-150                                                                             )&lt;=0),"Birth-" &amp;NC51,""),"")
&amp;IFERROR(IF(AND((NC$44-NC52-150-Sheep!$R$355                                           )&gt;(NC$44-ND$44),(NC$44-NC52-150-Sheep!$R$355                                            )&lt;=0),"Wean-"&amp;NC51,""),"")
&amp;IFERROR(IF(AND((NC$44-NC52-150-Sheep!$R$356                                           )&gt;(NC$44-ND$44),(NC$44-NC52-150-Sheep!$R$356                                            )&lt;=0),"Alt1-"   &amp;NC51,""),"")
&amp;IFERROR(IF(AND((NC$44-NC52-150-Sheep!$R$357                                           )&gt;(NC$44-ND$44),(NC$44-NC52-150-Sheep!$R$357                                            )&lt;=0),"Alt2-"   &amp;NC51,""),"")</f>
        <v>Alt1-6</v>
      </c>
      <c r="ND53" s="267" t="str">
        <f xml:space="preserve">                    IF(AND((ND$44                                  -Sheep!$N$254                               )&gt;(ND$44-NE$44),(ND$44                                  -Sheep!$N$254                                )&lt;=0),"Born","")
&amp;                   IF(AND((ND$44-Sheep!$R$355-Sheep!$N$254                                )&gt;(ND$44-NE$44),(ND$44-Sheep!$R$355-Sheep!$N$254                                )&lt;=0),"WeanStd","")
&amp;                   IF(AND((ND$44-Sheep!$R$356-Sheep!$N$254                                )&gt;(ND$44-NE$44),(ND$44-Sheep!$R$356-Sheep!$N$254                                )&lt;=0),"WeanAlt1","")
&amp;                   IF(AND((ND$44-Sheep!$R$357-Sheep!$N$254                                )&gt;(ND$44-NE$44),(ND$44-Sheep!$R$357-Sheep!$N$254                                )&lt;=0),"WeanAlt2","")
&amp;IFERROR(IF(AND((ND$44-ND52                                                                                     )&gt;(ND$44-NE$44),(ND$44-ND52                                                                                     )&lt;=0),"Join-"    &amp;ND51,""),"")
&amp;IFERROR(IF(AND((ND$44-ND52-INDEX(Sheep!$V$362:$V$369,ND51,1))&gt;(ND$44-NE$44),(ND$44-ND52-INDEX(Sheep!$V$362:$V$369,ND51,1))&lt;=0),"Scan-"  &amp;ND51,""),"")
&amp;IFERROR(IF(AND((ND$44-ND52-150                                                                            )&gt;(ND$44-NE$44),(ND$44-ND52-150                                                                             )&lt;=0),"Birth-" &amp;ND51,""),"")
&amp;IFERROR(IF(AND((ND$44-ND52-150-Sheep!$R$355                                           )&gt;(ND$44-NE$44),(ND$44-ND52-150-Sheep!$R$355                                            )&lt;=0),"Wean-"&amp;ND51,""),"")
&amp;IFERROR(IF(AND((ND$44-ND52-150-Sheep!$R$356                                           )&gt;(ND$44-NE$44),(ND$44-ND52-150-Sheep!$R$356                                            )&lt;=0),"Alt1-"   &amp;ND51,""),"")
&amp;IFERROR(IF(AND((ND$44-ND52-150-Sheep!$R$357                                           )&gt;(ND$44-NE$44),(ND$44-ND52-150-Sheep!$R$357                                            )&lt;=0),"Alt2-"   &amp;ND51,""),"")</f>
        <v/>
      </c>
      <c r="NE53" s="267" t="str">
        <f xml:space="preserve">                    IF(AND((NE$44                                  -Sheep!$N$254                               )&gt;(NE$44-NF$44),(NE$44                                  -Sheep!$N$254                                )&lt;=0),"Born","")
&amp;                   IF(AND((NE$44-Sheep!$R$355-Sheep!$N$254                                )&gt;(NE$44-NF$44),(NE$44-Sheep!$R$355-Sheep!$N$254                                )&lt;=0),"WeanStd","")
&amp;                   IF(AND((NE$44-Sheep!$R$356-Sheep!$N$254                                )&gt;(NE$44-NF$44),(NE$44-Sheep!$R$356-Sheep!$N$254                                )&lt;=0),"WeanAlt1","")
&amp;                   IF(AND((NE$44-Sheep!$R$357-Sheep!$N$254                                )&gt;(NE$44-NF$44),(NE$44-Sheep!$R$357-Sheep!$N$254                                )&lt;=0),"WeanAlt2","")
&amp;IFERROR(IF(AND((NE$44-NE52                                                                                     )&gt;(NE$44-NF$44),(NE$44-NE52                                                                                     )&lt;=0),"Join-"    &amp;NE51,""),"")
&amp;IFERROR(IF(AND((NE$44-NE52-INDEX(Sheep!$V$362:$V$369,NE51,1))&gt;(NE$44-NF$44),(NE$44-NE52-INDEX(Sheep!$V$362:$V$369,NE51,1))&lt;=0),"Scan-"  &amp;NE51,""),"")
&amp;IFERROR(IF(AND((NE$44-NE52-150                                                                            )&gt;(NE$44-NF$44),(NE$44-NE52-150                                                                             )&lt;=0),"Birth-" &amp;NE51,""),"")
&amp;IFERROR(IF(AND((NE$44-NE52-150-Sheep!$R$355                                           )&gt;(NE$44-NF$44),(NE$44-NE52-150-Sheep!$R$355                                            )&lt;=0),"Wean-"&amp;NE51,""),"")
&amp;IFERROR(IF(AND((NE$44-NE52-150-Sheep!$R$356                                           )&gt;(NE$44-NF$44),(NE$44-NE52-150-Sheep!$R$356                                            )&lt;=0),"Alt1-"   &amp;NE51,""),"")
&amp;IFERROR(IF(AND((NE$44-NE52-150-Sheep!$R$357                                           )&gt;(NE$44-NF$44),(NE$44-NE52-150-Sheep!$R$357                                            )&lt;=0),"Alt2-"   &amp;NE51,""),"")</f>
        <v/>
      </c>
      <c r="NF53" s="267" t="str">
        <f xml:space="preserve">                    IF(AND((NF$44                                  -Sheep!$N$254                               )&gt;(NF$44-NG$44),(NF$44                                  -Sheep!$N$254                                )&lt;=0),"Born","")
&amp;                   IF(AND((NF$44-Sheep!$R$355-Sheep!$N$254                                )&gt;(NF$44-NG$44),(NF$44-Sheep!$R$355-Sheep!$N$254                                )&lt;=0),"WeanStd","")
&amp;                   IF(AND((NF$44-Sheep!$R$356-Sheep!$N$254                                )&gt;(NF$44-NG$44),(NF$44-Sheep!$R$356-Sheep!$N$254                                )&lt;=0),"WeanAlt1","")
&amp;                   IF(AND((NF$44-Sheep!$R$357-Sheep!$N$254                                )&gt;(NF$44-NG$44),(NF$44-Sheep!$R$357-Sheep!$N$254                                )&lt;=0),"WeanAlt2","")
&amp;IFERROR(IF(AND((NF$44-NF52                                                                                     )&gt;(NF$44-NG$44),(NF$44-NF52                                                                                     )&lt;=0),"Join-"    &amp;NF51,""),"")
&amp;IFERROR(IF(AND((NF$44-NF52-INDEX(Sheep!$V$362:$V$369,NF51,1))&gt;(NF$44-NG$44),(NF$44-NF52-INDEX(Sheep!$V$362:$V$369,NF51,1))&lt;=0),"Scan-"  &amp;NF51,""),"")
&amp;IFERROR(IF(AND((NF$44-NF52-150                                                                            )&gt;(NF$44-NG$44),(NF$44-NF52-150                                                                             )&lt;=0),"Birth-" &amp;NF51,""),"")
&amp;IFERROR(IF(AND((NF$44-NF52-150-Sheep!$R$355                                           )&gt;(NF$44-NG$44),(NF$44-NF52-150-Sheep!$R$355                                            )&lt;=0),"Wean-"&amp;NF51,""),"")
&amp;IFERROR(IF(AND((NF$44-NF52-150-Sheep!$R$356                                           )&gt;(NF$44-NG$44),(NF$44-NF52-150-Sheep!$R$356                                            )&lt;=0),"Alt1-"   &amp;NF51,""),"")
&amp;IFERROR(IF(AND((NF$44-NF52-150-Sheep!$R$357                                           )&gt;(NF$44-NG$44),(NF$44-NF52-150-Sheep!$R$357                                            )&lt;=0),"Alt2-"   &amp;NF51,""),"")</f>
        <v/>
      </c>
      <c r="NG53" s="267" t="str">
        <f xml:space="preserve">                    IF(AND((NG$44                                  -Sheep!$N$254                               )&gt;(NG$44-NH$44),(NG$44                                  -Sheep!$N$254                                )&lt;=0),"Born","")
&amp;                   IF(AND((NG$44-Sheep!$R$355-Sheep!$N$254                                )&gt;(NG$44-NH$44),(NG$44-Sheep!$R$355-Sheep!$N$254                                )&lt;=0),"WeanStd","")
&amp;                   IF(AND((NG$44-Sheep!$R$356-Sheep!$N$254                                )&gt;(NG$44-NH$44),(NG$44-Sheep!$R$356-Sheep!$N$254                                )&lt;=0),"WeanAlt1","")
&amp;                   IF(AND((NG$44-Sheep!$R$357-Sheep!$N$254                                )&gt;(NG$44-NH$44),(NG$44-Sheep!$R$357-Sheep!$N$254                                )&lt;=0),"WeanAlt2","")
&amp;IFERROR(IF(AND((NG$44-NG52                                                                                     )&gt;(NG$44-NH$44),(NG$44-NG52                                                                                     )&lt;=0),"Join-"    &amp;NG51,""),"")
&amp;IFERROR(IF(AND((NG$44-NG52-INDEX(Sheep!$V$362:$V$369,NG51,1))&gt;(NG$44-NH$44),(NG$44-NG52-INDEX(Sheep!$V$362:$V$369,NG51,1))&lt;=0),"Scan-"  &amp;NG51,""),"")
&amp;IFERROR(IF(AND((NG$44-NG52-150                                                                            )&gt;(NG$44-NH$44),(NG$44-NG52-150                                                                             )&lt;=0),"Birth-" &amp;NG51,""),"")
&amp;IFERROR(IF(AND((NG$44-NG52-150-Sheep!$R$355                                           )&gt;(NG$44-NH$44),(NG$44-NG52-150-Sheep!$R$355                                            )&lt;=0),"Wean-"&amp;NG51,""),"")
&amp;IFERROR(IF(AND((NG$44-NG52-150-Sheep!$R$356                                           )&gt;(NG$44-NH$44),(NG$44-NG52-150-Sheep!$R$356                                            )&lt;=0),"Alt1-"   &amp;NG51,""),"")
&amp;IFERROR(IF(AND((NG$44-NG52-150-Sheep!$R$357                                           )&gt;(NG$44-NH$44),(NG$44-NG52-150-Sheep!$R$357                                            )&lt;=0),"Alt2-"   &amp;NG51,""),"")</f>
        <v>Alt2-6</v>
      </c>
      <c r="NH53" s="267" t="str">
        <f xml:space="preserve">                    IF(AND((NH$44                                  -Sheep!$N$254                               )&gt;(NH$44-NI$44),(NH$44                                  -Sheep!$N$254                                )&lt;=0),"Born","")
&amp;                   IF(AND((NH$44-Sheep!$R$355-Sheep!$N$254                                )&gt;(NH$44-NI$44),(NH$44-Sheep!$R$355-Sheep!$N$254                                )&lt;=0),"WeanStd","")
&amp;                   IF(AND((NH$44-Sheep!$R$356-Sheep!$N$254                                )&gt;(NH$44-NI$44),(NH$44-Sheep!$R$356-Sheep!$N$254                                )&lt;=0),"WeanAlt1","")
&amp;                   IF(AND((NH$44-Sheep!$R$357-Sheep!$N$254                                )&gt;(NH$44-NI$44),(NH$44-Sheep!$R$357-Sheep!$N$254                                )&lt;=0),"WeanAlt2","")
&amp;IFERROR(IF(AND((NH$44-NH52                                                                                     )&gt;(NH$44-NI$44),(NH$44-NH52                                                                                     )&lt;=0),"Join-"    &amp;NH51,""),"")
&amp;IFERROR(IF(AND((NH$44-NH52-INDEX(Sheep!$V$362:$V$369,NH51,1))&gt;(NH$44-NI$44),(NH$44-NH52-INDEX(Sheep!$V$362:$V$369,NH51,1))&lt;=0),"Scan-"  &amp;NH51,""),"")
&amp;IFERROR(IF(AND((NH$44-NH52-150                                                                            )&gt;(NH$44-NI$44),(NH$44-NH52-150                                                                             )&lt;=0),"Birth-" &amp;NH51,""),"")
&amp;IFERROR(IF(AND((NH$44-NH52-150-Sheep!$R$355                                           )&gt;(NH$44-NI$44),(NH$44-NH52-150-Sheep!$R$355                                            )&lt;=0),"Wean-"&amp;NH51,""),"")
&amp;IFERROR(IF(AND((NH$44-NH52-150-Sheep!$R$356                                           )&gt;(NH$44-NI$44),(NH$44-NH52-150-Sheep!$R$356                                            )&lt;=0),"Alt1-"   &amp;NH51,""),"")
&amp;IFERROR(IF(AND((NH$44-NH52-150-Sheep!$R$357                                           )&gt;(NH$44-NI$44),(NH$44-NH52-150-Sheep!$R$357                                            )&lt;=0),"Alt2-"   &amp;NH51,""),"")</f>
        <v/>
      </c>
      <c r="NI53" s="267" t="str">
        <f xml:space="preserve">                    IF(AND((NI$44                                  -Sheep!$N$254                               )&gt;(NI$44-NJ$44),(NI$44                                  -Sheep!$N$254                                )&lt;=0),"Born","")
&amp;                   IF(AND((NI$44-Sheep!$R$355-Sheep!$N$254                                )&gt;(NI$44-NJ$44),(NI$44-Sheep!$R$355-Sheep!$N$254                                )&lt;=0),"WeanStd","")
&amp;                   IF(AND((NI$44-Sheep!$R$356-Sheep!$N$254                                )&gt;(NI$44-NJ$44),(NI$44-Sheep!$R$356-Sheep!$N$254                                )&lt;=0),"WeanAlt1","")
&amp;                   IF(AND((NI$44-Sheep!$R$357-Sheep!$N$254                                )&gt;(NI$44-NJ$44),(NI$44-Sheep!$R$357-Sheep!$N$254                                )&lt;=0),"WeanAlt2","")
&amp;IFERROR(IF(AND((NI$44-NI52                                                                                     )&gt;(NI$44-NJ$44),(NI$44-NI52                                                                                     )&lt;=0),"Join-"    &amp;NI51,""),"")
&amp;IFERROR(IF(AND((NI$44-NI52-INDEX(Sheep!$V$362:$V$369,NI51,1))&gt;(NI$44-NJ$44),(NI$44-NI52-INDEX(Sheep!$V$362:$V$369,NI51,1))&lt;=0),"Scan-"  &amp;NI51,""),"")
&amp;IFERROR(IF(AND((NI$44-NI52-150                                                                            )&gt;(NI$44-NJ$44),(NI$44-NI52-150                                                                             )&lt;=0),"Birth-" &amp;NI51,""),"")
&amp;IFERROR(IF(AND((NI$44-NI52-150-Sheep!$R$355                                           )&gt;(NI$44-NJ$44),(NI$44-NI52-150-Sheep!$R$355                                            )&lt;=0),"Wean-"&amp;NI51,""),"")
&amp;IFERROR(IF(AND((NI$44-NI52-150-Sheep!$R$356                                           )&gt;(NI$44-NJ$44),(NI$44-NI52-150-Sheep!$R$356                                            )&lt;=0),"Alt1-"   &amp;NI51,""),"")
&amp;IFERROR(IF(AND((NI$44-NI52-150-Sheep!$R$357                                           )&gt;(NI$44-NJ$44),(NI$44-NI52-150-Sheep!$R$357                                            )&lt;=0),"Alt2-"   &amp;NI51,""),"")</f>
        <v/>
      </c>
      <c r="NJ53" s="267" t="str">
        <f xml:space="preserve">                    IF(AND((NJ$44                                  -Sheep!$N$254                               )&gt;(NJ$44-NK$44),(NJ$44                                  -Sheep!$N$254                                )&lt;=0),"Born","")
&amp;                   IF(AND((NJ$44-Sheep!$R$355-Sheep!$N$254                                )&gt;(NJ$44-NK$44),(NJ$44-Sheep!$R$355-Sheep!$N$254                                )&lt;=0),"WeanStd","")
&amp;                   IF(AND((NJ$44-Sheep!$R$356-Sheep!$N$254                                )&gt;(NJ$44-NK$44),(NJ$44-Sheep!$R$356-Sheep!$N$254                                )&lt;=0),"WeanAlt1","")
&amp;                   IF(AND((NJ$44-Sheep!$R$357-Sheep!$N$254                                )&gt;(NJ$44-NK$44),(NJ$44-Sheep!$R$357-Sheep!$N$254                                )&lt;=0),"WeanAlt2","")
&amp;IFERROR(IF(AND((NJ$44-NJ52                                                                                     )&gt;(NJ$44-NK$44),(NJ$44-NJ52                                                                                     )&lt;=0),"Join-"    &amp;NJ51,""),"")
&amp;IFERROR(IF(AND((NJ$44-NJ52-INDEX(Sheep!$V$362:$V$369,NJ51,1))&gt;(NJ$44-NK$44),(NJ$44-NJ52-INDEX(Sheep!$V$362:$V$369,NJ51,1))&lt;=0),"Scan-"  &amp;NJ51,""),"")
&amp;IFERROR(IF(AND((NJ$44-NJ52-150                                                                            )&gt;(NJ$44-NK$44),(NJ$44-NJ52-150                                                                             )&lt;=0),"Birth-" &amp;NJ51,""),"")
&amp;IFERROR(IF(AND((NJ$44-NJ52-150-Sheep!$R$355                                           )&gt;(NJ$44-NK$44),(NJ$44-NJ52-150-Sheep!$R$355                                            )&lt;=0),"Wean-"&amp;NJ51,""),"")
&amp;IFERROR(IF(AND((NJ$44-NJ52-150-Sheep!$R$356                                           )&gt;(NJ$44-NK$44),(NJ$44-NJ52-150-Sheep!$R$356                                            )&lt;=0),"Alt1-"   &amp;NJ51,""),"")
&amp;IFERROR(IF(AND((NJ$44-NJ52-150-Sheep!$R$357                                           )&gt;(NJ$44-NK$44),(NJ$44-NJ52-150-Sheep!$R$357                                            )&lt;=0),"Alt2-"   &amp;NJ51,""),"")</f>
        <v/>
      </c>
      <c r="NK53" s="267" t="str">
        <f xml:space="preserve">                    IF(AND((NK$44                                  -Sheep!$N$254                               )&gt;(NK$44-NL$44),(NK$44                                  -Sheep!$N$254                                )&lt;=0),"Born","")
&amp;                   IF(AND((NK$44-Sheep!$R$355-Sheep!$N$254                                )&gt;(NK$44-NL$44),(NK$44-Sheep!$R$355-Sheep!$N$254                                )&lt;=0),"WeanStd","")
&amp;                   IF(AND((NK$44-Sheep!$R$356-Sheep!$N$254                                )&gt;(NK$44-NL$44),(NK$44-Sheep!$R$356-Sheep!$N$254                                )&lt;=0),"WeanAlt1","")
&amp;                   IF(AND((NK$44-Sheep!$R$357-Sheep!$N$254                                )&gt;(NK$44-NL$44),(NK$44-Sheep!$R$357-Sheep!$N$254                                )&lt;=0),"WeanAlt2","")
&amp;IFERROR(IF(AND((NK$44-NK52                                                                                     )&gt;(NK$44-NL$44),(NK$44-NK52                                                                                     )&lt;=0),"Join-"    &amp;NK51,""),"")
&amp;IFERROR(IF(AND((NK$44-NK52-INDEX(Sheep!$V$362:$V$369,NK51,1))&gt;(NK$44-NL$44),(NK$44-NK52-INDEX(Sheep!$V$362:$V$369,NK51,1))&lt;=0),"Scan-"  &amp;NK51,""),"")
&amp;IFERROR(IF(AND((NK$44-NK52-150                                                                            )&gt;(NK$44-NL$44),(NK$44-NK52-150                                                                             )&lt;=0),"Birth-" &amp;NK51,""),"")
&amp;IFERROR(IF(AND((NK$44-NK52-150-Sheep!$R$355                                           )&gt;(NK$44-NL$44),(NK$44-NK52-150-Sheep!$R$355                                            )&lt;=0),"Wean-"&amp;NK51,""),"")
&amp;IFERROR(IF(AND((NK$44-NK52-150-Sheep!$R$356                                           )&gt;(NK$44-NL$44),(NK$44-NK52-150-Sheep!$R$356                                            )&lt;=0),"Alt1-"   &amp;NK51,""),"")
&amp;IFERROR(IF(AND((NK$44-NK52-150-Sheep!$R$357                                           )&gt;(NK$44-NL$44),(NK$44-NK52-150-Sheep!$R$357                                            )&lt;=0),"Alt2-"   &amp;NK51,""),"")</f>
        <v/>
      </c>
      <c r="NL53" s="267" t="str">
        <f xml:space="preserve">                    IF(AND((NL$44                                  -Sheep!$N$254                               )&gt;(NL$44-NM$44),(NL$44                                  -Sheep!$N$254                                )&lt;=0),"Born","")
&amp;                   IF(AND((NL$44-Sheep!$R$355-Sheep!$N$254                                )&gt;(NL$44-NM$44),(NL$44-Sheep!$R$355-Sheep!$N$254                                )&lt;=0),"WeanStd","")
&amp;                   IF(AND((NL$44-Sheep!$R$356-Sheep!$N$254                                )&gt;(NL$44-NM$44),(NL$44-Sheep!$R$356-Sheep!$N$254                                )&lt;=0),"WeanAlt1","")
&amp;                   IF(AND((NL$44-Sheep!$R$357-Sheep!$N$254                                )&gt;(NL$44-NM$44),(NL$44-Sheep!$R$357-Sheep!$N$254                                )&lt;=0),"WeanAlt2","")
&amp;IFERROR(IF(AND((NL$44-NL52                                                                                     )&gt;(NL$44-NM$44),(NL$44-NL52                                                                                     )&lt;=0),"Join-"    &amp;NL51,""),"")
&amp;IFERROR(IF(AND((NL$44-NL52-INDEX(Sheep!$V$362:$V$369,NL51,1))&gt;(NL$44-NM$44),(NL$44-NL52-INDEX(Sheep!$V$362:$V$369,NL51,1))&lt;=0),"Scan-"  &amp;NL51,""),"")
&amp;IFERROR(IF(AND((NL$44-NL52-150                                                                            )&gt;(NL$44-NM$44),(NL$44-NL52-150                                                                             )&lt;=0),"Birth-" &amp;NL51,""),"")
&amp;IFERROR(IF(AND((NL$44-NL52-150-Sheep!$R$355                                           )&gt;(NL$44-NM$44),(NL$44-NL52-150-Sheep!$R$355                                            )&lt;=0),"Wean-"&amp;NL51,""),"")
&amp;IFERROR(IF(AND((NL$44-NL52-150-Sheep!$R$356                                           )&gt;(NL$44-NM$44),(NL$44-NL52-150-Sheep!$R$356                                            )&lt;=0),"Alt1-"   &amp;NL51,""),"")
&amp;IFERROR(IF(AND((NL$44-NL52-150-Sheep!$R$357                                           )&gt;(NL$44-NM$44),(NL$44-NL52-150-Sheep!$R$357                                            )&lt;=0),"Alt2-"   &amp;NL51,""),"")</f>
        <v/>
      </c>
      <c r="NM53" s="267" t="str">
        <f xml:space="preserve">                    IF(AND((NM$44                                  -Sheep!$N$254                               )&gt;(NM$44-NN$44),(NM$44                                  -Sheep!$N$254                                )&lt;=0),"Born","")
&amp;                   IF(AND((NM$44-Sheep!$R$355-Sheep!$N$254                                )&gt;(NM$44-NN$44),(NM$44-Sheep!$R$355-Sheep!$N$254                                )&lt;=0),"WeanStd","")
&amp;                   IF(AND((NM$44-Sheep!$R$356-Sheep!$N$254                                )&gt;(NM$44-NN$44),(NM$44-Sheep!$R$356-Sheep!$N$254                                )&lt;=0),"WeanAlt1","")
&amp;                   IF(AND((NM$44-Sheep!$R$357-Sheep!$N$254                                )&gt;(NM$44-NN$44),(NM$44-Sheep!$R$357-Sheep!$N$254                                )&lt;=0),"WeanAlt2","")
&amp;IFERROR(IF(AND((NM$44-NM52                                                                                     )&gt;(NM$44-NN$44),(NM$44-NM52                                                                                     )&lt;=0),"Join-"    &amp;NM51,""),"")
&amp;IFERROR(IF(AND((NM$44-NM52-INDEX(Sheep!$V$362:$V$369,NM51,1))&gt;(NM$44-NN$44),(NM$44-NM52-INDEX(Sheep!$V$362:$V$369,NM51,1))&lt;=0),"Scan-"  &amp;NM51,""),"")
&amp;IFERROR(IF(AND((NM$44-NM52-150                                                                            )&gt;(NM$44-NN$44),(NM$44-NM52-150                                                                             )&lt;=0),"Birth-" &amp;NM51,""),"")
&amp;IFERROR(IF(AND((NM$44-NM52-150-Sheep!$R$355                                           )&gt;(NM$44-NN$44),(NM$44-NM52-150-Sheep!$R$355                                            )&lt;=0),"Wean-"&amp;NM51,""),"")
&amp;IFERROR(IF(AND((NM$44-NM52-150-Sheep!$R$356                                           )&gt;(NM$44-NN$44),(NM$44-NM52-150-Sheep!$R$356                                            )&lt;=0),"Alt1-"   &amp;NM51,""),"")
&amp;IFERROR(IF(AND((NM$44-NM52-150-Sheep!$R$357                                           )&gt;(NM$44-NN$44),(NM$44-NM52-150-Sheep!$R$357                                            )&lt;=0),"Alt2-"   &amp;NM51,""),"")</f>
        <v/>
      </c>
      <c r="NN53" s="267" t="str">
        <f xml:space="preserve">                    IF(AND((NN$44                                  -Sheep!$N$254                               )&gt;(NN$44-NO$44),(NN$44                                  -Sheep!$N$254                                )&lt;=0),"Born","")
&amp;                   IF(AND((NN$44-Sheep!$R$355-Sheep!$N$254                                )&gt;(NN$44-NO$44),(NN$44-Sheep!$R$355-Sheep!$N$254                                )&lt;=0),"WeanStd","")
&amp;                   IF(AND((NN$44-Sheep!$R$356-Sheep!$N$254                                )&gt;(NN$44-NO$44),(NN$44-Sheep!$R$356-Sheep!$N$254                                )&lt;=0),"WeanAlt1","")
&amp;                   IF(AND((NN$44-Sheep!$R$357-Sheep!$N$254                                )&gt;(NN$44-NO$44),(NN$44-Sheep!$R$357-Sheep!$N$254                                )&lt;=0),"WeanAlt2","")
&amp;IFERROR(IF(AND((NN$44-NN52                                                                                     )&gt;(NN$44-NO$44),(NN$44-NN52                                                                                     )&lt;=0),"Join-"    &amp;NN51,""),"")
&amp;IFERROR(IF(AND((NN$44-NN52-INDEX(Sheep!$V$362:$V$369,NN51,1))&gt;(NN$44-NO$44),(NN$44-NN52-INDEX(Sheep!$V$362:$V$369,NN51,1))&lt;=0),"Scan-"  &amp;NN51,""),"")
&amp;IFERROR(IF(AND((NN$44-NN52-150                                                                            )&gt;(NN$44-NO$44),(NN$44-NN52-150                                                                             )&lt;=0),"Birth-" &amp;NN51,""),"")
&amp;IFERROR(IF(AND((NN$44-NN52-150-Sheep!$R$355                                           )&gt;(NN$44-NO$44),(NN$44-NN52-150-Sheep!$R$355                                            )&lt;=0),"Wean-"&amp;NN51,""),"")
&amp;IFERROR(IF(AND((NN$44-NN52-150-Sheep!$R$356                                           )&gt;(NN$44-NO$44),(NN$44-NN52-150-Sheep!$R$356                                            )&lt;=0),"Alt1-"   &amp;NN51,""),"")
&amp;IFERROR(IF(AND((NN$44-NN52-150-Sheep!$R$357                                           )&gt;(NN$44-NO$44),(NN$44-NN52-150-Sheep!$R$357                                            )&lt;=0),"Alt2-"   &amp;NN51,""),"")</f>
        <v/>
      </c>
      <c r="NO53" s="267" t="str">
        <f xml:space="preserve">                    IF(AND((NO$44                                  -Sheep!$N$254                               )&gt;(NO$44-NP$44),(NO$44                                  -Sheep!$N$254                                )&lt;=0),"Born","")
&amp;                   IF(AND((NO$44-Sheep!$R$355-Sheep!$N$254                                )&gt;(NO$44-NP$44),(NO$44-Sheep!$R$355-Sheep!$N$254                                )&lt;=0),"WeanStd","")
&amp;                   IF(AND((NO$44-Sheep!$R$356-Sheep!$N$254                                )&gt;(NO$44-NP$44),(NO$44-Sheep!$R$356-Sheep!$N$254                                )&lt;=0),"WeanAlt1","")
&amp;                   IF(AND((NO$44-Sheep!$R$357-Sheep!$N$254                                )&gt;(NO$44-NP$44),(NO$44-Sheep!$R$357-Sheep!$N$254                                )&lt;=0),"WeanAlt2","")
&amp;IFERROR(IF(AND((NO$44-NO52                                                                                     )&gt;(NO$44-NP$44),(NO$44-NO52                                                                                     )&lt;=0),"Join-"    &amp;NO51,""),"")
&amp;IFERROR(IF(AND((NO$44-NO52-INDEX(Sheep!$V$362:$V$369,NO51,1))&gt;(NO$44-NP$44),(NO$44-NO52-INDEX(Sheep!$V$362:$V$369,NO51,1))&lt;=0),"Scan-"  &amp;NO51,""),"")
&amp;IFERROR(IF(AND((NO$44-NO52-150                                                                            )&gt;(NO$44-NP$44),(NO$44-NO52-150                                                                             )&lt;=0),"Birth-" &amp;NO51,""),"")
&amp;IFERROR(IF(AND((NO$44-NO52-150-Sheep!$R$355                                           )&gt;(NO$44-NP$44),(NO$44-NO52-150-Sheep!$R$355                                            )&lt;=0),"Wean-"&amp;NO51,""),"")
&amp;IFERROR(IF(AND((NO$44-NO52-150-Sheep!$R$356                                           )&gt;(NO$44-NP$44),(NO$44-NO52-150-Sheep!$R$356                                            )&lt;=0),"Alt1-"   &amp;NO51,""),"")
&amp;IFERROR(IF(AND((NO$44-NO52-150-Sheep!$R$357                                           )&gt;(NO$44-NP$44),(NO$44-NO52-150-Sheep!$R$357                                            )&lt;=0),"Alt2-"   &amp;NO51,""),"")</f>
        <v/>
      </c>
      <c r="NP53" s="267" t="str">
        <f xml:space="preserve">                    IF(AND((NP$44                                  -Sheep!$N$254                               )&gt;(NP$44-NQ$44),(NP$44                                  -Sheep!$N$254                                )&lt;=0),"Born","")
&amp;                   IF(AND((NP$44-Sheep!$R$355-Sheep!$N$254                                )&gt;(NP$44-NQ$44),(NP$44-Sheep!$R$355-Sheep!$N$254                                )&lt;=0),"WeanStd","")
&amp;                   IF(AND((NP$44-Sheep!$R$356-Sheep!$N$254                                )&gt;(NP$44-NQ$44),(NP$44-Sheep!$R$356-Sheep!$N$254                                )&lt;=0),"WeanAlt1","")
&amp;                   IF(AND((NP$44-Sheep!$R$357-Sheep!$N$254                                )&gt;(NP$44-NQ$44),(NP$44-Sheep!$R$357-Sheep!$N$254                                )&lt;=0),"WeanAlt2","")
&amp;IFERROR(IF(AND((NP$44-NP52                                                                                     )&gt;(NP$44-NQ$44),(NP$44-NP52                                                                                     )&lt;=0),"Join-"    &amp;NP51,""),"")
&amp;IFERROR(IF(AND((NP$44-NP52-INDEX(Sheep!$V$362:$V$369,NP51,1))&gt;(NP$44-NQ$44),(NP$44-NP52-INDEX(Sheep!$V$362:$V$369,NP51,1))&lt;=0),"Scan-"  &amp;NP51,""),"")
&amp;IFERROR(IF(AND((NP$44-NP52-150                                                                            )&gt;(NP$44-NQ$44),(NP$44-NP52-150                                                                             )&lt;=0),"Birth-" &amp;NP51,""),"")
&amp;IFERROR(IF(AND((NP$44-NP52-150-Sheep!$R$355                                           )&gt;(NP$44-NQ$44),(NP$44-NP52-150-Sheep!$R$355                                            )&lt;=0),"Wean-"&amp;NP51,""),"")
&amp;IFERROR(IF(AND((NP$44-NP52-150-Sheep!$R$356                                           )&gt;(NP$44-NQ$44),(NP$44-NP52-150-Sheep!$R$356                                            )&lt;=0),"Alt1-"   &amp;NP51,""),"")
&amp;IFERROR(IF(AND((NP$44-NP52-150-Sheep!$R$357                                           )&gt;(NP$44-NQ$44),(NP$44-NP52-150-Sheep!$R$357                                            )&lt;=0),"Alt2-"   &amp;NP51,""),"")</f>
        <v>Join-7</v>
      </c>
      <c r="NQ53" s="267" t="str">
        <f xml:space="preserve">                    IF(AND((NQ$44                                  -Sheep!$N$254                               )&gt;(NQ$44-NR$44),(NQ$44                                  -Sheep!$N$254                                )&lt;=0),"Born","")
&amp;                   IF(AND((NQ$44-Sheep!$R$355-Sheep!$N$254                                )&gt;(NQ$44-NR$44),(NQ$44-Sheep!$R$355-Sheep!$N$254                                )&lt;=0),"WeanStd","")
&amp;                   IF(AND((NQ$44-Sheep!$R$356-Sheep!$N$254                                )&gt;(NQ$44-NR$44),(NQ$44-Sheep!$R$356-Sheep!$N$254                                )&lt;=0),"WeanAlt1","")
&amp;                   IF(AND((NQ$44-Sheep!$R$357-Sheep!$N$254                                )&gt;(NQ$44-NR$44),(NQ$44-Sheep!$R$357-Sheep!$N$254                                )&lt;=0),"WeanAlt2","")
&amp;IFERROR(IF(AND((NQ$44-NQ52                                                                                     )&gt;(NQ$44-NR$44),(NQ$44-NQ52                                                                                     )&lt;=0),"Join-"    &amp;NQ51,""),"")
&amp;IFERROR(IF(AND((NQ$44-NQ52-INDEX(Sheep!$V$362:$V$369,NQ51,1))&gt;(NQ$44-NR$44),(NQ$44-NQ52-INDEX(Sheep!$V$362:$V$369,NQ51,1))&lt;=0),"Scan-"  &amp;NQ51,""),"")
&amp;IFERROR(IF(AND((NQ$44-NQ52-150                                                                            )&gt;(NQ$44-NR$44),(NQ$44-NQ52-150                                                                             )&lt;=0),"Birth-" &amp;NQ51,""),"")
&amp;IFERROR(IF(AND((NQ$44-NQ52-150-Sheep!$R$355                                           )&gt;(NQ$44-NR$44),(NQ$44-NQ52-150-Sheep!$R$355                                            )&lt;=0),"Wean-"&amp;NQ51,""),"")
&amp;IFERROR(IF(AND((NQ$44-NQ52-150-Sheep!$R$356                                           )&gt;(NQ$44-NR$44),(NQ$44-NQ52-150-Sheep!$R$356                                            )&lt;=0),"Alt1-"   &amp;NQ51,""),"")
&amp;IFERROR(IF(AND((NQ$44-NQ52-150-Sheep!$R$357                                           )&gt;(NQ$44-NR$44),(NQ$44-NQ52-150-Sheep!$R$357                                            )&lt;=0),"Alt2-"   &amp;NQ51,""),"")</f>
        <v/>
      </c>
      <c r="NR53" s="267" t="str">
        <f xml:space="preserve">                    IF(AND((NR$44                                  -Sheep!$N$254                               )&gt;(NR$44-NS$44),(NR$44                                  -Sheep!$N$254                                )&lt;=0),"Born","")
&amp;                   IF(AND((NR$44-Sheep!$R$355-Sheep!$N$254                                )&gt;(NR$44-NS$44),(NR$44-Sheep!$R$355-Sheep!$N$254                                )&lt;=0),"WeanStd","")
&amp;                   IF(AND((NR$44-Sheep!$R$356-Sheep!$N$254                                )&gt;(NR$44-NS$44),(NR$44-Sheep!$R$356-Sheep!$N$254                                )&lt;=0),"WeanAlt1","")
&amp;                   IF(AND((NR$44-Sheep!$R$357-Sheep!$N$254                                )&gt;(NR$44-NS$44),(NR$44-Sheep!$R$357-Sheep!$N$254                                )&lt;=0),"WeanAlt2","")
&amp;IFERROR(IF(AND((NR$44-NR52                                                                                     )&gt;(NR$44-NS$44),(NR$44-NR52                                                                                     )&lt;=0),"Join-"    &amp;NR51,""),"")
&amp;IFERROR(IF(AND((NR$44-NR52-INDEX(Sheep!$V$362:$V$369,NR51,1))&gt;(NR$44-NS$44),(NR$44-NR52-INDEX(Sheep!$V$362:$V$369,NR51,1))&lt;=0),"Scan-"  &amp;NR51,""),"")
&amp;IFERROR(IF(AND((NR$44-NR52-150                                                                            )&gt;(NR$44-NS$44),(NR$44-NR52-150                                                                             )&lt;=0),"Birth-" &amp;NR51,""),"")
&amp;IFERROR(IF(AND((NR$44-NR52-150-Sheep!$R$355                                           )&gt;(NR$44-NS$44),(NR$44-NR52-150-Sheep!$R$355                                            )&lt;=0),"Wean-"&amp;NR51,""),"")
&amp;IFERROR(IF(AND((NR$44-NR52-150-Sheep!$R$356                                           )&gt;(NR$44-NS$44),(NR$44-NR52-150-Sheep!$R$356                                            )&lt;=0),"Alt1-"   &amp;NR51,""),"")
&amp;IFERROR(IF(AND((NR$44-NR52-150-Sheep!$R$357                                           )&gt;(NR$44-NS$44),(NR$44-NR52-150-Sheep!$R$357                                            )&lt;=0),"Alt2-"   &amp;NR51,""),"")</f>
        <v/>
      </c>
      <c r="NS53" s="267" t="str">
        <f xml:space="preserve">                    IF(AND((NS$44                                  -Sheep!$N$254                               )&gt;(NS$44-NT$44),(NS$44                                  -Sheep!$N$254                                )&lt;=0),"Born","")
&amp;                   IF(AND((NS$44-Sheep!$R$355-Sheep!$N$254                                )&gt;(NS$44-NT$44),(NS$44-Sheep!$R$355-Sheep!$N$254                                )&lt;=0),"WeanStd","")
&amp;                   IF(AND((NS$44-Sheep!$R$356-Sheep!$N$254                                )&gt;(NS$44-NT$44),(NS$44-Sheep!$R$356-Sheep!$N$254                                )&lt;=0),"WeanAlt1","")
&amp;                   IF(AND((NS$44-Sheep!$R$357-Sheep!$N$254                                )&gt;(NS$44-NT$44),(NS$44-Sheep!$R$357-Sheep!$N$254                                )&lt;=0),"WeanAlt2","")
&amp;IFERROR(IF(AND((NS$44-NS52                                                                                     )&gt;(NS$44-NT$44),(NS$44-NS52                                                                                     )&lt;=0),"Join-"    &amp;NS51,""),"")
&amp;IFERROR(IF(AND((NS$44-NS52-INDEX(Sheep!$V$362:$V$369,NS51,1))&gt;(NS$44-NT$44),(NS$44-NS52-INDEX(Sheep!$V$362:$V$369,NS51,1))&lt;=0),"Scan-"  &amp;NS51,""),"")
&amp;IFERROR(IF(AND((NS$44-NS52-150                                                                            )&gt;(NS$44-NT$44),(NS$44-NS52-150                                                                             )&lt;=0),"Birth-" &amp;NS51,""),"")
&amp;IFERROR(IF(AND((NS$44-NS52-150-Sheep!$R$355                                           )&gt;(NS$44-NT$44),(NS$44-NS52-150-Sheep!$R$355                                            )&lt;=0),"Wean-"&amp;NS51,""),"")
&amp;IFERROR(IF(AND((NS$44-NS52-150-Sheep!$R$356                                           )&gt;(NS$44-NT$44),(NS$44-NS52-150-Sheep!$R$356                                            )&lt;=0),"Alt1-"   &amp;NS51,""),"")
&amp;IFERROR(IF(AND((NS$44-NS52-150-Sheep!$R$357                                           )&gt;(NS$44-NT$44),(NS$44-NS52-150-Sheep!$R$357                                            )&lt;=0),"Alt2-"   &amp;NS51,""),"")</f>
        <v/>
      </c>
      <c r="NT53" s="267" t="str">
        <f xml:space="preserve">                    IF(AND((NT$44                                  -Sheep!$N$254                               )&gt;(NT$44-NU$44),(NT$44                                  -Sheep!$N$254                                )&lt;=0),"Born","")
&amp;                   IF(AND((NT$44-Sheep!$R$355-Sheep!$N$254                                )&gt;(NT$44-NU$44),(NT$44-Sheep!$R$355-Sheep!$N$254                                )&lt;=0),"WeanStd","")
&amp;                   IF(AND((NT$44-Sheep!$R$356-Sheep!$N$254                                )&gt;(NT$44-NU$44),(NT$44-Sheep!$R$356-Sheep!$N$254                                )&lt;=0),"WeanAlt1","")
&amp;                   IF(AND((NT$44-Sheep!$R$357-Sheep!$N$254                                )&gt;(NT$44-NU$44),(NT$44-Sheep!$R$357-Sheep!$N$254                                )&lt;=0),"WeanAlt2","")
&amp;IFERROR(IF(AND((NT$44-NT52                                                                                     )&gt;(NT$44-NU$44),(NT$44-NT52                                                                                     )&lt;=0),"Join-"    &amp;NT51,""),"")
&amp;IFERROR(IF(AND((NT$44-NT52-INDEX(Sheep!$V$362:$V$369,NT51,1))&gt;(NT$44-NU$44),(NT$44-NT52-INDEX(Sheep!$V$362:$V$369,NT51,1))&lt;=0),"Scan-"  &amp;NT51,""),"")
&amp;IFERROR(IF(AND((NT$44-NT52-150                                                                            )&gt;(NT$44-NU$44),(NT$44-NT52-150                                                                             )&lt;=0),"Birth-" &amp;NT51,""),"")
&amp;IFERROR(IF(AND((NT$44-NT52-150-Sheep!$R$355                                           )&gt;(NT$44-NU$44),(NT$44-NT52-150-Sheep!$R$355                                            )&lt;=0),"Wean-"&amp;NT51,""),"")
&amp;IFERROR(IF(AND((NT$44-NT52-150-Sheep!$R$356                                           )&gt;(NT$44-NU$44),(NT$44-NT52-150-Sheep!$R$356                                            )&lt;=0),"Alt1-"   &amp;NT51,""),"")
&amp;IFERROR(IF(AND((NT$44-NT52-150-Sheep!$R$357                                           )&gt;(NT$44-NU$44),(NT$44-NT52-150-Sheep!$R$357                                            )&lt;=0),"Alt2-"   &amp;NT51,""),"")</f>
        <v/>
      </c>
      <c r="NU53" s="267" t="str">
        <f xml:space="preserve">                    IF(AND((NU$44                                  -Sheep!$N$254                               )&gt;(NU$44-NV$44),(NU$44                                  -Sheep!$N$254                                )&lt;=0),"Born","")
&amp;                   IF(AND((NU$44-Sheep!$R$355-Sheep!$N$254                                )&gt;(NU$44-NV$44),(NU$44-Sheep!$R$355-Sheep!$N$254                                )&lt;=0),"WeanStd","")
&amp;                   IF(AND((NU$44-Sheep!$R$356-Sheep!$N$254                                )&gt;(NU$44-NV$44),(NU$44-Sheep!$R$356-Sheep!$N$254                                )&lt;=0),"WeanAlt1","")
&amp;                   IF(AND((NU$44-Sheep!$R$357-Sheep!$N$254                                )&gt;(NU$44-NV$44),(NU$44-Sheep!$R$357-Sheep!$N$254                                )&lt;=0),"WeanAlt2","")
&amp;IFERROR(IF(AND((NU$44-NU52                                                                                     )&gt;(NU$44-NV$44),(NU$44-NU52                                                                                     )&lt;=0),"Join-"    &amp;NU51,""),"")
&amp;IFERROR(IF(AND((NU$44-NU52-INDEX(Sheep!$V$362:$V$369,NU51,1))&gt;(NU$44-NV$44),(NU$44-NU52-INDEX(Sheep!$V$362:$V$369,NU51,1))&lt;=0),"Scan-"  &amp;NU51,""),"")
&amp;IFERROR(IF(AND((NU$44-NU52-150                                                                            )&gt;(NU$44-NV$44),(NU$44-NU52-150                                                                             )&lt;=0),"Birth-" &amp;NU51,""),"")
&amp;IFERROR(IF(AND((NU$44-NU52-150-Sheep!$R$355                                           )&gt;(NU$44-NV$44),(NU$44-NU52-150-Sheep!$R$355                                            )&lt;=0),"Wean-"&amp;NU51,""),"")
&amp;IFERROR(IF(AND((NU$44-NU52-150-Sheep!$R$356                                           )&gt;(NU$44-NV$44),(NU$44-NU52-150-Sheep!$R$356                                            )&lt;=0),"Alt1-"   &amp;NU51,""),"")
&amp;IFERROR(IF(AND((NU$44-NU52-150-Sheep!$R$357                                           )&gt;(NU$44-NV$44),(NU$44-NU52-150-Sheep!$R$357                                            )&lt;=0),"Alt2-"   &amp;NU51,""),"")</f>
        <v/>
      </c>
      <c r="NV53" s="267" t="str">
        <f xml:space="preserve">                    IF(AND((NV$44                                  -Sheep!$N$254                               )&gt;(NV$44-NW$44),(NV$44                                  -Sheep!$N$254                                )&lt;=0),"Born","")
&amp;                   IF(AND((NV$44-Sheep!$R$355-Sheep!$N$254                                )&gt;(NV$44-NW$44),(NV$44-Sheep!$R$355-Sheep!$N$254                                )&lt;=0),"WeanStd","")
&amp;                   IF(AND((NV$44-Sheep!$R$356-Sheep!$N$254                                )&gt;(NV$44-NW$44),(NV$44-Sheep!$R$356-Sheep!$N$254                                )&lt;=0),"WeanAlt1","")
&amp;                   IF(AND((NV$44-Sheep!$R$357-Sheep!$N$254                                )&gt;(NV$44-NW$44),(NV$44-Sheep!$R$357-Sheep!$N$254                                )&lt;=0),"WeanAlt2","")
&amp;IFERROR(IF(AND((NV$44-NV52                                                                                     )&gt;(NV$44-NW$44),(NV$44-NV52                                                                                     )&lt;=0),"Join-"    &amp;NV51,""),"")
&amp;IFERROR(IF(AND((NV$44-NV52-INDEX(Sheep!$V$362:$V$369,NV51,1))&gt;(NV$44-NW$44),(NV$44-NV52-INDEX(Sheep!$V$362:$V$369,NV51,1))&lt;=0),"Scan-"  &amp;NV51,""),"")
&amp;IFERROR(IF(AND((NV$44-NV52-150                                                                            )&gt;(NV$44-NW$44),(NV$44-NV52-150                                                                             )&lt;=0),"Birth-" &amp;NV51,""),"")
&amp;IFERROR(IF(AND((NV$44-NV52-150-Sheep!$R$355                                           )&gt;(NV$44-NW$44),(NV$44-NV52-150-Sheep!$R$355                                            )&lt;=0),"Wean-"&amp;NV51,""),"")
&amp;IFERROR(IF(AND((NV$44-NV52-150-Sheep!$R$356                                           )&gt;(NV$44-NW$44),(NV$44-NV52-150-Sheep!$R$356                                            )&lt;=0),"Alt1-"   &amp;NV51,""),"")
&amp;IFERROR(IF(AND((NV$44-NV52-150-Sheep!$R$357                                           )&gt;(NV$44-NW$44),(NV$44-NV52-150-Sheep!$R$357                                            )&lt;=0),"Alt2-"   &amp;NV51,""),"")</f>
        <v/>
      </c>
      <c r="NW53" s="267" t="str">
        <f xml:space="preserve">                    IF(AND((NW$44                                  -Sheep!$N$254                               )&gt;(NW$44-NX$44),(NW$44                                  -Sheep!$N$254                                )&lt;=0),"Born","")
&amp;                   IF(AND((NW$44-Sheep!$R$355-Sheep!$N$254                                )&gt;(NW$44-NX$44),(NW$44-Sheep!$R$355-Sheep!$N$254                                )&lt;=0),"WeanStd","")
&amp;                   IF(AND((NW$44-Sheep!$R$356-Sheep!$N$254                                )&gt;(NW$44-NX$44),(NW$44-Sheep!$R$356-Sheep!$N$254                                )&lt;=0),"WeanAlt1","")
&amp;                   IF(AND((NW$44-Sheep!$R$357-Sheep!$N$254                                )&gt;(NW$44-NX$44),(NW$44-Sheep!$R$357-Sheep!$N$254                                )&lt;=0),"WeanAlt2","")
&amp;IFERROR(IF(AND((NW$44-NW52                                                                                     )&gt;(NW$44-NX$44),(NW$44-NW52                                                                                     )&lt;=0),"Join-"    &amp;NW51,""),"")
&amp;IFERROR(IF(AND((NW$44-NW52-INDEX(Sheep!$V$362:$V$369,NW51,1))&gt;(NW$44-NX$44),(NW$44-NW52-INDEX(Sheep!$V$362:$V$369,NW51,1))&lt;=0),"Scan-"  &amp;NW51,""),"")
&amp;IFERROR(IF(AND((NW$44-NW52-150                                                                            )&gt;(NW$44-NX$44),(NW$44-NW52-150                                                                             )&lt;=0),"Birth-" &amp;NW51,""),"")
&amp;IFERROR(IF(AND((NW$44-NW52-150-Sheep!$R$355                                           )&gt;(NW$44-NX$44),(NW$44-NW52-150-Sheep!$R$355                                            )&lt;=0),"Wean-"&amp;NW51,""),"")
&amp;IFERROR(IF(AND((NW$44-NW52-150-Sheep!$R$356                                           )&gt;(NW$44-NX$44),(NW$44-NW52-150-Sheep!$R$356                                            )&lt;=0),"Alt1-"   &amp;NW51,""),"")
&amp;IFERROR(IF(AND((NW$44-NW52-150-Sheep!$R$357                                           )&gt;(NW$44-NX$44),(NW$44-NW52-150-Sheep!$R$357                                            )&lt;=0),"Alt2-"   &amp;NW51,""),"")</f>
        <v/>
      </c>
      <c r="NX53" s="267" t="str">
        <f xml:space="preserve">                    IF(AND((NX$44                                  -Sheep!$N$254                               )&gt;(NX$44-NY$44),(NX$44                                  -Sheep!$N$254                                )&lt;=0),"Born","")
&amp;                   IF(AND((NX$44-Sheep!$R$355-Sheep!$N$254                                )&gt;(NX$44-NY$44),(NX$44-Sheep!$R$355-Sheep!$N$254                                )&lt;=0),"WeanStd","")
&amp;                   IF(AND((NX$44-Sheep!$R$356-Sheep!$N$254                                )&gt;(NX$44-NY$44),(NX$44-Sheep!$R$356-Sheep!$N$254                                )&lt;=0),"WeanAlt1","")
&amp;                   IF(AND((NX$44-Sheep!$R$357-Sheep!$N$254                                )&gt;(NX$44-NY$44),(NX$44-Sheep!$R$357-Sheep!$N$254                                )&lt;=0),"WeanAlt2","")
&amp;IFERROR(IF(AND((NX$44-NX52                                                                                     )&gt;(NX$44-NY$44),(NX$44-NX52                                                                                     )&lt;=0),"Join-"    &amp;NX51,""),"")
&amp;IFERROR(IF(AND((NX$44-NX52-INDEX(Sheep!$V$362:$V$369,NX51,1))&gt;(NX$44-NY$44),(NX$44-NX52-INDEX(Sheep!$V$362:$V$369,NX51,1))&lt;=0),"Scan-"  &amp;NX51,""),"")
&amp;IFERROR(IF(AND((NX$44-NX52-150                                                                            )&gt;(NX$44-NY$44),(NX$44-NX52-150                                                                             )&lt;=0),"Birth-" &amp;NX51,""),"")
&amp;IFERROR(IF(AND((NX$44-NX52-150-Sheep!$R$355                                           )&gt;(NX$44-NY$44),(NX$44-NX52-150-Sheep!$R$355                                            )&lt;=0),"Wean-"&amp;NX51,""),"")
&amp;IFERROR(IF(AND((NX$44-NX52-150-Sheep!$R$356                                           )&gt;(NX$44-NY$44),(NX$44-NX52-150-Sheep!$R$356                                            )&lt;=0),"Alt1-"   &amp;NX51,""),"")
&amp;IFERROR(IF(AND((NX$44-NX52-150-Sheep!$R$357                                           )&gt;(NX$44-NY$44),(NX$44-NX52-150-Sheep!$R$357                                            )&lt;=0),"Alt2-"   &amp;NX51,""),"")</f>
        <v/>
      </c>
      <c r="NY53" s="267" t="str">
        <f xml:space="preserve">                    IF(AND((NY$44                                  -Sheep!$N$254                               )&gt;(NY$44-NZ$44),(NY$44                                  -Sheep!$N$254                                )&lt;=0),"Born","")
&amp;                   IF(AND((NY$44-Sheep!$R$355-Sheep!$N$254                                )&gt;(NY$44-NZ$44),(NY$44-Sheep!$R$355-Sheep!$N$254                                )&lt;=0),"WeanStd","")
&amp;                   IF(AND((NY$44-Sheep!$R$356-Sheep!$N$254                                )&gt;(NY$44-NZ$44),(NY$44-Sheep!$R$356-Sheep!$N$254                                )&lt;=0),"WeanAlt1","")
&amp;                   IF(AND((NY$44-Sheep!$R$357-Sheep!$N$254                                )&gt;(NY$44-NZ$44),(NY$44-Sheep!$R$357-Sheep!$N$254                                )&lt;=0),"WeanAlt2","")
&amp;IFERROR(IF(AND((NY$44-NY52                                                                                     )&gt;(NY$44-NZ$44),(NY$44-NY52                                                                                     )&lt;=0),"Join-"    &amp;NY51,""),"")
&amp;IFERROR(IF(AND((NY$44-NY52-INDEX(Sheep!$V$362:$V$369,NY51,1))&gt;(NY$44-NZ$44),(NY$44-NY52-INDEX(Sheep!$V$362:$V$369,NY51,1))&lt;=0),"Scan-"  &amp;NY51,""),"")
&amp;IFERROR(IF(AND((NY$44-NY52-150                                                                            )&gt;(NY$44-NZ$44),(NY$44-NY52-150                                                                             )&lt;=0),"Birth-" &amp;NY51,""),"")
&amp;IFERROR(IF(AND((NY$44-NY52-150-Sheep!$R$355                                           )&gt;(NY$44-NZ$44),(NY$44-NY52-150-Sheep!$R$355                                            )&lt;=0),"Wean-"&amp;NY51,""),"")
&amp;IFERROR(IF(AND((NY$44-NY52-150-Sheep!$R$356                                           )&gt;(NY$44-NZ$44),(NY$44-NY52-150-Sheep!$R$356                                            )&lt;=0),"Alt1-"   &amp;NY51,""),"")
&amp;IFERROR(IF(AND((NY$44-NY52-150-Sheep!$R$357                                           )&gt;(NY$44-NZ$44),(NY$44-NY52-150-Sheep!$R$357                                            )&lt;=0),"Alt2-"   &amp;NY51,""),"")</f>
        <v/>
      </c>
      <c r="NZ53" s="267" t="str">
        <f xml:space="preserve">                    IF(AND((NZ$44                                  -Sheep!$N$254                               )&gt;(NZ$44-OA$44),(NZ$44                                  -Sheep!$N$254                                )&lt;=0),"Born","")
&amp;                   IF(AND((NZ$44-Sheep!$R$355-Sheep!$N$254                                )&gt;(NZ$44-OA$44),(NZ$44-Sheep!$R$355-Sheep!$N$254                                )&lt;=0),"WeanStd","")
&amp;                   IF(AND((NZ$44-Sheep!$R$356-Sheep!$N$254                                )&gt;(NZ$44-OA$44),(NZ$44-Sheep!$R$356-Sheep!$N$254                                )&lt;=0),"WeanAlt1","")
&amp;                   IF(AND((NZ$44-Sheep!$R$357-Sheep!$N$254                                )&gt;(NZ$44-OA$44),(NZ$44-Sheep!$R$357-Sheep!$N$254                                )&lt;=0),"WeanAlt2","")
&amp;IFERROR(IF(AND((NZ$44-NZ52                                                                                     )&gt;(NZ$44-OA$44),(NZ$44-NZ52                                                                                     )&lt;=0),"Join-"    &amp;NZ51,""),"")
&amp;IFERROR(IF(AND((NZ$44-NZ52-INDEX(Sheep!$V$362:$V$369,NZ51,1))&gt;(NZ$44-OA$44),(NZ$44-NZ52-INDEX(Sheep!$V$362:$V$369,NZ51,1))&lt;=0),"Scan-"  &amp;NZ51,""),"")
&amp;IFERROR(IF(AND((NZ$44-NZ52-150                                                                            )&gt;(NZ$44-OA$44),(NZ$44-NZ52-150                                                                             )&lt;=0),"Birth-" &amp;NZ51,""),"")
&amp;IFERROR(IF(AND((NZ$44-NZ52-150-Sheep!$R$355                                           )&gt;(NZ$44-OA$44),(NZ$44-NZ52-150-Sheep!$R$355                                            )&lt;=0),"Wean-"&amp;NZ51,""),"")
&amp;IFERROR(IF(AND((NZ$44-NZ52-150-Sheep!$R$356                                           )&gt;(NZ$44-OA$44),(NZ$44-NZ52-150-Sheep!$R$356                                            )&lt;=0),"Alt1-"   &amp;NZ51,""),"")
&amp;IFERROR(IF(AND((NZ$44-NZ52-150-Sheep!$R$357                                           )&gt;(NZ$44-OA$44),(NZ$44-NZ52-150-Sheep!$R$357                                            )&lt;=0),"Alt2-"   &amp;NZ51,""),"")</f>
        <v>Scan-7</v>
      </c>
      <c r="OA53" s="267" t="str">
        <f xml:space="preserve">                    IF(AND((OA$44                                  -Sheep!$N$254                               )&gt;(OA$44-OB$44),(OA$44                                  -Sheep!$N$254                                )&lt;=0),"Born","")
&amp;                   IF(AND((OA$44-Sheep!$R$355-Sheep!$N$254                                )&gt;(OA$44-OB$44),(OA$44-Sheep!$R$355-Sheep!$N$254                                )&lt;=0),"WeanStd","")
&amp;                   IF(AND((OA$44-Sheep!$R$356-Sheep!$N$254                                )&gt;(OA$44-OB$44),(OA$44-Sheep!$R$356-Sheep!$N$254                                )&lt;=0),"WeanAlt1","")
&amp;                   IF(AND((OA$44-Sheep!$R$357-Sheep!$N$254                                )&gt;(OA$44-OB$44),(OA$44-Sheep!$R$357-Sheep!$N$254                                )&lt;=0),"WeanAlt2","")
&amp;IFERROR(IF(AND((OA$44-OA52                                                                                     )&gt;(OA$44-OB$44),(OA$44-OA52                                                                                     )&lt;=0),"Join-"    &amp;OA51,""),"")
&amp;IFERROR(IF(AND((OA$44-OA52-INDEX(Sheep!$V$362:$V$369,OA51,1))&gt;(OA$44-OB$44),(OA$44-OA52-INDEX(Sheep!$V$362:$V$369,OA51,1))&lt;=0),"Scan-"  &amp;OA51,""),"")
&amp;IFERROR(IF(AND((OA$44-OA52-150                                                                            )&gt;(OA$44-OB$44),(OA$44-OA52-150                                                                             )&lt;=0),"Birth-" &amp;OA51,""),"")
&amp;IFERROR(IF(AND((OA$44-OA52-150-Sheep!$R$355                                           )&gt;(OA$44-OB$44),(OA$44-OA52-150-Sheep!$R$355                                            )&lt;=0),"Wean-"&amp;OA51,""),"")
&amp;IFERROR(IF(AND((OA$44-OA52-150-Sheep!$R$356                                           )&gt;(OA$44-OB$44),(OA$44-OA52-150-Sheep!$R$356                                            )&lt;=0),"Alt1-"   &amp;OA51,""),"")
&amp;IFERROR(IF(AND((OA$44-OA52-150-Sheep!$R$357                                           )&gt;(OA$44-OB$44),(OA$44-OA52-150-Sheep!$R$357                                            )&lt;=0),"Alt2-"   &amp;OA51,""),"")</f>
        <v/>
      </c>
      <c r="OB53" s="267" t="str">
        <f xml:space="preserve">                    IF(AND((OB$44                                  -Sheep!$N$254                               )&gt;(OB$44-OC$44),(OB$44                                  -Sheep!$N$254                                )&lt;=0),"Born","")
&amp;                   IF(AND((OB$44-Sheep!$R$355-Sheep!$N$254                                )&gt;(OB$44-OC$44),(OB$44-Sheep!$R$355-Sheep!$N$254                                )&lt;=0),"WeanStd","")
&amp;                   IF(AND((OB$44-Sheep!$R$356-Sheep!$N$254                                )&gt;(OB$44-OC$44),(OB$44-Sheep!$R$356-Sheep!$N$254                                )&lt;=0),"WeanAlt1","")
&amp;                   IF(AND((OB$44-Sheep!$R$357-Sheep!$N$254                                )&gt;(OB$44-OC$44),(OB$44-Sheep!$R$357-Sheep!$N$254                                )&lt;=0),"WeanAlt2","")
&amp;IFERROR(IF(AND((OB$44-OB52                                                                                     )&gt;(OB$44-OC$44),(OB$44-OB52                                                                                     )&lt;=0),"Join-"    &amp;OB51,""),"")
&amp;IFERROR(IF(AND((OB$44-OB52-INDEX(Sheep!$V$362:$V$369,OB51,1))&gt;(OB$44-OC$44),(OB$44-OB52-INDEX(Sheep!$V$362:$V$369,OB51,1))&lt;=0),"Scan-"  &amp;OB51,""),"")
&amp;IFERROR(IF(AND((OB$44-OB52-150                                                                            )&gt;(OB$44-OC$44),(OB$44-OB52-150                                                                             )&lt;=0),"Birth-" &amp;OB51,""),"")
&amp;IFERROR(IF(AND((OB$44-OB52-150-Sheep!$R$355                                           )&gt;(OB$44-OC$44),(OB$44-OB52-150-Sheep!$R$355                                            )&lt;=0),"Wean-"&amp;OB51,""),"")
&amp;IFERROR(IF(AND((OB$44-OB52-150-Sheep!$R$356                                           )&gt;(OB$44-OC$44),(OB$44-OB52-150-Sheep!$R$356                                            )&lt;=0),"Alt1-"   &amp;OB51,""),"")
&amp;IFERROR(IF(AND((OB$44-OB52-150-Sheep!$R$357                                           )&gt;(OB$44-OC$44),(OB$44-OB52-150-Sheep!$R$357                                            )&lt;=0),"Alt2-"   &amp;OB51,""),"")</f>
        <v/>
      </c>
      <c r="OC53" s="267" t="str">
        <f xml:space="preserve">                    IF(AND((OC$44                                  -Sheep!$N$254                               )&gt;(OC$44-OD$44),(OC$44                                  -Sheep!$N$254                                )&lt;=0),"Born","")
&amp;                   IF(AND((OC$44-Sheep!$R$355-Sheep!$N$254                                )&gt;(OC$44-OD$44),(OC$44-Sheep!$R$355-Sheep!$N$254                                )&lt;=0),"WeanStd","")
&amp;                   IF(AND((OC$44-Sheep!$R$356-Sheep!$N$254                                )&gt;(OC$44-OD$44),(OC$44-Sheep!$R$356-Sheep!$N$254                                )&lt;=0),"WeanAlt1","")
&amp;                   IF(AND((OC$44-Sheep!$R$357-Sheep!$N$254                                )&gt;(OC$44-OD$44),(OC$44-Sheep!$R$357-Sheep!$N$254                                )&lt;=0),"WeanAlt2","")
&amp;IFERROR(IF(AND((OC$44-OC52                                                                                     )&gt;(OC$44-OD$44),(OC$44-OC52                                                                                     )&lt;=0),"Join-"    &amp;OC51,""),"")
&amp;IFERROR(IF(AND((OC$44-OC52-INDEX(Sheep!$V$362:$V$369,OC51,1))&gt;(OC$44-OD$44),(OC$44-OC52-INDEX(Sheep!$V$362:$V$369,OC51,1))&lt;=0),"Scan-"  &amp;OC51,""),"")
&amp;IFERROR(IF(AND((OC$44-OC52-150                                                                            )&gt;(OC$44-OD$44),(OC$44-OC52-150                                                                             )&lt;=0),"Birth-" &amp;OC51,""),"")
&amp;IFERROR(IF(AND((OC$44-OC52-150-Sheep!$R$355                                           )&gt;(OC$44-OD$44),(OC$44-OC52-150-Sheep!$R$355                                            )&lt;=0),"Wean-"&amp;OC51,""),"")
&amp;IFERROR(IF(AND((OC$44-OC52-150-Sheep!$R$356                                           )&gt;(OC$44-OD$44),(OC$44-OC52-150-Sheep!$R$356                                            )&lt;=0),"Alt1-"   &amp;OC51,""),"")
&amp;IFERROR(IF(AND((OC$44-OC52-150-Sheep!$R$357                                           )&gt;(OC$44-OD$44),(OC$44-OC52-150-Sheep!$R$357                                            )&lt;=0),"Alt2-"   &amp;OC51,""),"")</f>
        <v/>
      </c>
      <c r="OD53" s="267" t="str">
        <f xml:space="preserve">                    IF(AND((OD$44                                  -Sheep!$N$254                               )&gt;(OD$44-OE$44),(OD$44                                  -Sheep!$N$254                                )&lt;=0),"Born","")
&amp;                   IF(AND((OD$44-Sheep!$R$355-Sheep!$N$254                                )&gt;(OD$44-OE$44),(OD$44-Sheep!$R$355-Sheep!$N$254                                )&lt;=0),"WeanStd","")
&amp;                   IF(AND((OD$44-Sheep!$R$356-Sheep!$N$254                                )&gt;(OD$44-OE$44),(OD$44-Sheep!$R$356-Sheep!$N$254                                )&lt;=0),"WeanAlt1","")
&amp;                   IF(AND((OD$44-Sheep!$R$357-Sheep!$N$254                                )&gt;(OD$44-OE$44),(OD$44-Sheep!$R$357-Sheep!$N$254                                )&lt;=0),"WeanAlt2","")
&amp;IFERROR(IF(AND((OD$44-OD52                                                                                     )&gt;(OD$44-OE$44),(OD$44-OD52                                                                                     )&lt;=0),"Join-"    &amp;OD51,""),"")
&amp;IFERROR(IF(AND((OD$44-OD52-INDEX(Sheep!$V$362:$V$369,OD51,1))&gt;(OD$44-OE$44),(OD$44-OD52-INDEX(Sheep!$V$362:$V$369,OD51,1))&lt;=0),"Scan-"  &amp;OD51,""),"")
&amp;IFERROR(IF(AND((OD$44-OD52-150                                                                            )&gt;(OD$44-OE$44),(OD$44-OD52-150                                                                             )&lt;=0),"Birth-" &amp;OD51,""),"")
&amp;IFERROR(IF(AND((OD$44-OD52-150-Sheep!$R$355                                           )&gt;(OD$44-OE$44),(OD$44-OD52-150-Sheep!$R$355                                            )&lt;=0),"Wean-"&amp;OD51,""),"")
&amp;IFERROR(IF(AND((OD$44-OD52-150-Sheep!$R$356                                           )&gt;(OD$44-OE$44),(OD$44-OD52-150-Sheep!$R$356                                            )&lt;=0),"Alt1-"   &amp;OD51,""),"")
&amp;IFERROR(IF(AND((OD$44-OD52-150-Sheep!$R$357                                           )&gt;(OD$44-OE$44),(OD$44-OD52-150-Sheep!$R$357                                            )&lt;=0),"Alt2-"   &amp;OD51,""),"")</f>
        <v/>
      </c>
      <c r="OE53" s="267" t="str">
        <f xml:space="preserve">                    IF(AND((OE$44                                  -Sheep!$N$254                               )&gt;(OE$44-OF$44),(OE$44                                  -Sheep!$N$254                                )&lt;=0),"Born","")
&amp;                   IF(AND((OE$44-Sheep!$R$355-Sheep!$N$254                                )&gt;(OE$44-OF$44),(OE$44-Sheep!$R$355-Sheep!$N$254                                )&lt;=0),"WeanStd","")
&amp;                   IF(AND((OE$44-Sheep!$R$356-Sheep!$N$254                                )&gt;(OE$44-OF$44),(OE$44-Sheep!$R$356-Sheep!$N$254                                )&lt;=0),"WeanAlt1","")
&amp;                   IF(AND((OE$44-Sheep!$R$357-Sheep!$N$254                                )&gt;(OE$44-OF$44),(OE$44-Sheep!$R$357-Sheep!$N$254                                )&lt;=0),"WeanAlt2","")
&amp;IFERROR(IF(AND((OE$44-OE52                                                                                     )&gt;(OE$44-OF$44),(OE$44-OE52                                                                                     )&lt;=0),"Join-"    &amp;OE51,""),"")
&amp;IFERROR(IF(AND((OE$44-OE52-INDEX(Sheep!$V$362:$V$369,OE51,1))&gt;(OE$44-OF$44),(OE$44-OE52-INDEX(Sheep!$V$362:$V$369,OE51,1))&lt;=0),"Scan-"  &amp;OE51,""),"")
&amp;IFERROR(IF(AND((OE$44-OE52-150                                                                            )&gt;(OE$44-OF$44),(OE$44-OE52-150                                                                             )&lt;=0),"Birth-" &amp;OE51,""),"")
&amp;IFERROR(IF(AND((OE$44-OE52-150-Sheep!$R$355                                           )&gt;(OE$44-OF$44),(OE$44-OE52-150-Sheep!$R$355                                            )&lt;=0),"Wean-"&amp;OE51,""),"")
&amp;IFERROR(IF(AND((OE$44-OE52-150-Sheep!$R$356                                           )&gt;(OE$44-OF$44),(OE$44-OE52-150-Sheep!$R$356                                            )&lt;=0),"Alt1-"   &amp;OE51,""),"")
&amp;IFERROR(IF(AND((OE$44-OE52-150-Sheep!$R$357                                           )&gt;(OE$44-OF$44),(OE$44-OE52-150-Sheep!$R$357                                            )&lt;=0),"Alt2-"   &amp;OE51,""),"")</f>
        <v/>
      </c>
      <c r="OF53" s="267" t="str">
        <f xml:space="preserve">                    IF(AND((OF$44                                  -Sheep!$N$254                               )&gt;(OF$44-OG$44),(OF$44                                  -Sheep!$N$254                                )&lt;=0),"Born","")
&amp;                   IF(AND((OF$44-Sheep!$R$355-Sheep!$N$254                                )&gt;(OF$44-OG$44),(OF$44-Sheep!$R$355-Sheep!$N$254                                )&lt;=0),"WeanStd","")
&amp;                   IF(AND((OF$44-Sheep!$R$356-Sheep!$N$254                                )&gt;(OF$44-OG$44),(OF$44-Sheep!$R$356-Sheep!$N$254                                )&lt;=0),"WeanAlt1","")
&amp;                   IF(AND((OF$44-Sheep!$R$357-Sheep!$N$254                                )&gt;(OF$44-OG$44),(OF$44-Sheep!$R$357-Sheep!$N$254                                )&lt;=0),"WeanAlt2","")
&amp;IFERROR(IF(AND((OF$44-OF52                                                                                     )&gt;(OF$44-OG$44),(OF$44-OF52                                                                                     )&lt;=0),"Join-"    &amp;OF51,""),"")
&amp;IFERROR(IF(AND((OF$44-OF52-INDEX(Sheep!$V$362:$V$369,OF51,1))&gt;(OF$44-OG$44),(OF$44-OF52-INDEX(Sheep!$V$362:$V$369,OF51,1))&lt;=0),"Scan-"  &amp;OF51,""),"")
&amp;IFERROR(IF(AND((OF$44-OF52-150                                                                            )&gt;(OF$44-OG$44),(OF$44-OF52-150                                                                             )&lt;=0),"Birth-" &amp;OF51,""),"")
&amp;IFERROR(IF(AND((OF$44-OF52-150-Sheep!$R$355                                           )&gt;(OF$44-OG$44),(OF$44-OF52-150-Sheep!$R$355                                            )&lt;=0),"Wean-"&amp;OF51,""),"")
&amp;IFERROR(IF(AND((OF$44-OF52-150-Sheep!$R$356                                           )&gt;(OF$44-OG$44),(OF$44-OF52-150-Sheep!$R$356                                            )&lt;=0),"Alt1-"   &amp;OF51,""),"")
&amp;IFERROR(IF(AND((OF$44-OF52-150-Sheep!$R$357                                           )&gt;(OF$44-OG$44),(OF$44-OF52-150-Sheep!$R$357                                            )&lt;=0),"Alt2-"   &amp;OF51,""),"")</f>
        <v/>
      </c>
      <c r="OG53" s="267" t="str">
        <f xml:space="preserve">                    IF(AND((OG$44                                  -Sheep!$N$254                               )&gt;(OG$44-OH$44),(OG$44                                  -Sheep!$N$254                                )&lt;=0),"Born","")
&amp;                   IF(AND((OG$44-Sheep!$R$355-Sheep!$N$254                                )&gt;(OG$44-OH$44),(OG$44-Sheep!$R$355-Sheep!$N$254                                )&lt;=0),"WeanStd","")
&amp;                   IF(AND((OG$44-Sheep!$R$356-Sheep!$N$254                                )&gt;(OG$44-OH$44),(OG$44-Sheep!$R$356-Sheep!$N$254                                )&lt;=0),"WeanAlt1","")
&amp;                   IF(AND((OG$44-Sheep!$R$357-Sheep!$N$254                                )&gt;(OG$44-OH$44),(OG$44-Sheep!$R$357-Sheep!$N$254                                )&lt;=0),"WeanAlt2","")
&amp;IFERROR(IF(AND((OG$44-OG52                                                                                     )&gt;(OG$44-OH$44),(OG$44-OG52                                                                                     )&lt;=0),"Join-"    &amp;OG51,""),"")
&amp;IFERROR(IF(AND((OG$44-OG52-INDEX(Sheep!$V$362:$V$369,OG51,1))&gt;(OG$44-OH$44),(OG$44-OG52-INDEX(Sheep!$V$362:$V$369,OG51,1))&lt;=0),"Scan-"  &amp;OG51,""),"")
&amp;IFERROR(IF(AND((OG$44-OG52-150                                                                            )&gt;(OG$44-OH$44),(OG$44-OG52-150                                                                             )&lt;=0),"Birth-" &amp;OG51,""),"")
&amp;IFERROR(IF(AND((OG$44-OG52-150-Sheep!$R$355                                           )&gt;(OG$44-OH$44),(OG$44-OG52-150-Sheep!$R$355                                            )&lt;=0),"Wean-"&amp;OG51,""),"")
&amp;IFERROR(IF(AND((OG$44-OG52-150-Sheep!$R$356                                           )&gt;(OG$44-OH$44),(OG$44-OG52-150-Sheep!$R$356                                            )&lt;=0),"Alt1-"   &amp;OG51,""),"")
&amp;IFERROR(IF(AND((OG$44-OG52-150-Sheep!$R$357                                           )&gt;(OG$44-OH$44),(OG$44-OG52-150-Sheep!$R$357                                            )&lt;=0),"Alt2-"   &amp;OG51,""),"")</f>
        <v/>
      </c>
      <c r="OH53" s="267" t="str">
        <f xml:space="preserve">                    IF(AND((OH$44                                  -Sheep!$N$254                               )&gt;(OH$44-OI$44),(OH$44                                  -Sheep!$N$254                                )&lt;=0),"Born","")
&amp;                   IF(AND((OH$44-Sheep!$R$355-Sheep!$N$254                                )&gt;(OH$44-OI$44),(OH$44-Sheep!$R$355-Sheep!$N$254                                )&lt;=0),"WeanStd","")
&amp;                   IF(AND((OH$44-Sheep!$R$356-Sheep!$N$254                                )&gt;(OH$44-OI$44),(OH$44-Sheep!$R$356-Sheep!$N$254                                )&lt;=0),"WeanAlt1","")
&amp;                   IF(AND((OH$44-Sheep!$R$357-Sheep!$N$254                                )&gt;(OH$44-OI$44),(OH$44-Sheep!$R$357-Sheep!$N$254                                )&lt;=0),"WeanAlt2","")
&amp;IFERROR(IF(AND((OH$44-OH52                                                                                     )&gt;(OH$44-OI$44),(OH$44-OH52                                                                                     )&lt;=0),"Join-"    &amp;OH51,""),"")
&amp;IFERROR(IF(AND((OH$44-OH52-INDEX(Sheep!$V$362:$V$369,OH51,1))&gt;(OH$44-OI$44),(OH$44-OH52-INDEX(Sheep!$V$362:$V$369,OH51,1))&lt;=0),"Scan-"  &amp;OH51,""),"")
&amp;IFERROR(IF(AND((OH$44-OH52-150                                                                            )&gt;(OH$44-OI$44),(OH$44-OH52-150                                                                             )&lt;=0),"Birth-" &amp;OH51,""),"")
&amp;IFERROR(IF(AND((OH$44-OH52-150-Sheep!$R$355                                           )&gt;(OH$44-OI$44),(OH$44-OH52-150-Sheep!$R$355                                            )&lt;=0),"Wean-"&amp;OH51,""),"")
&amp;IFERROR(IF(AND((OH$44-OH52-150-Sheep!$R$356                                           )&gt;(OH$44-OI$44),(OH$44-OH52-150-Sheep!$R$356                                            )&lt;=0),"Alt1-"   &amp;OH51,""),"")
&amp;IFERROR(IF(AND((OH$44-OH52-150-Sheep!$R$357                                           )&gt;(OH$44-OI$44),(OH$44-OH52-150-Sheep!$R$357                                            )&lt;=0),"Alt2-"   &amp;OH51,""),"")</f>
        <v/>
      </c>
      <c r="OI53" s="267" t="str">
        <f xml:space="preserve">                    IF(AND((OI$44                                  -Sheep!$N$254                               )&gt;(OI$44-OJ$44),(OI$44                                  -Sheep!$N$254                                )&lt;=0),"Born","")
&amp;                   IF(AND((OI$44-Sheep!$R$355-Sheep!$N$254                                )&gt;(OI$44-OJ$44),(OI$44-Sheep!$R$355-Sheep!$N$254                                )&lt;=0),"WeanStd","")
&amp;                   IF(AND((OI$44-Sheep!$R$356-Sheep!$N$254                                )&gt;(OI$44-OJ$44),(OI$44-Sheep!$R$356-Sheep!$N$254                                )&lt;=0),"WeanAlt1","")
&amp;                   IF(AND((OI$44-Sheep!$R$357-Sheep!$N$254                                )&gt;(OI$44-OJ$44),(OI$44-Sheep!$R$357-Sheep!$N$254                                )&lt;=0),"WeanAlt2","")
&amp;IFERROR(IF(AND((OI$44-OI52                                                                                     )&gt;(OI$44-OJ$44),(OI$44-OI52                                                                                     )&lt;=0),"Join-"    &amp;OI51,""),"")
&amp;IFERROR(IF(AND((OI$44-OI52-INDEX(Sheep!$V$362:$V$369,OI51,1))&gt;(OI$44-OJ$44),(OI$44-OI52-INDEX(Sheep!$V$362:$V$369,OI51,1))&lt;=0),"Scan-"  &amp;OI51,""),"")
&amp;IFERROR(IF(AND((OI$44-OI52-150                                                                            )&gt;(OI$44-OJ$44),(OI$44-OI52-150                                                                             )&lt;=0),"Birth-" &amp;OI51,""),"")
&amp;IFERROR(IF(AND((OI$44-OI52-150-Sheep!$R$355                                           )&gt;(OI$44-OJ$44),(OI$44-OI52-150-Sheep!$R$355                                            )&lt;=0),"Wean-"&amp;OI51,""),"")
&amp;IFERROR(IF(AND((OI$44-OI52-150-Sheep!$R$356                                           )&gt;(OI$44-OJ$44),(OI$44-OI52-150-Sheep!$R$356                                            )&lt;=0),"Alt1-"   &amp;OI51,""),"")
&amp;IFERROR(IF(AND((OI$44-OI52-150-Sheep!$R$357                                           )&gt;(OI$44-OJ$44),(OI$44-OI52-150-Sheep!$R$357                                            )&lt;=0),"Alt2-"   &amp;OI51,""),"")</f>
        <v/>
      </c>
      <c r="OJ53" s="267" t="str">
        <f xml:space="preserve">                    IF(AND((OJ$44                                  -Sheep!$N$254                               )&gt;(OJ$44-OK$44),(OJ$44                                  -Sheep!$N$254                                )&lt;=0),"Born","")
&amp;                   IF(AND((OJ$44-Sheep!$R$355-Sheep!$N$254                                )&gt;(OJ$44-OK$44),(OJ$44-Sheep!$R$355-Sheep!$N$254                                )&lt;=0),"WeanStd","")
&amp;                   IF(AND((OJ$44-Sheep!$R$356-Sheep!$N$254                                )&gt;(OJ$44-OK$44),(OJ$44-Sheep!$R$356-Sheep!$N$254                                )&lt;=0),"WeanAlt1","")
&amp;                   IF(AND((OJ$44-Sheep!$R$357-Sheep!$N$254                                )&gt;(OJ$44-OK$44),(OJ$44-Sheep!$R$357-Sheep!$N$254                                )&lt;=0),"WeanAlt2","")
&amp;IFERROR(IF(AND((OJ$44-OJ52                                                                                     )&gt;(OJ$44-OK$44),(OJ$44-OJ52                                                                                     )&lt;=0),"Join-"    &amp;OJ51,""),"")
&amp;IFERROR(IF(AND((OJ$44-OJ52-INDEX(Sheep!$V$362:$V$369,OJ51,1))&gt;(OJ$44-OK$44),(OJ$44-OJ52-INDEX(Sheep!$V$362:$V$369,OJ51,1))&lt;=0),"Scan-"  &amp;OJ51,""),"")
&amp;IFERROR(IF(AND((OJ$44-OJ52-150                                                                            )&gt;(OJ$44-OK$44),(OJ$44-OJ52-150                                                                             )&lt;=0),"Birth-" &amp;OJ51,""),"")
&amp;IFERROR(IF(AND((OJ$44-OJ52-150-Sheep!$R$355                                           )&gt;(OJ$44-OK$44),(OJ$44-OJ52-150-Sheep!$R$355                                            )&lt;=0),"Wean-"&amp;OJ51,""),"")
&amp;IFERROR(IF(AND((OJ$44-OJ52-150-Sheep!$R$356                                           )&gt;(OJ$44-OK$44),(OJ$44-OJ52-150-Sheep!$R$356                                            )&lt;=0),"Alt1-"   &amp;OJ51,""),"")
&amp;IFERROR(IF(AND((OJ$44-OJ52-150-Sheep!$R$357                                           )&gt;(OJ$44-OK$44),(OJ$44-OJ52-150-Sheep!$R$357                                            )&lt;=0),"Alt2-"   &amp;OJ51,""),"")</f>
        <v/>
      </c>
      <c r="OK53" s="267" t="str">
        <f xml:space="preserve">                    IF(AND((OK$44                                  -Sheep!$N$254                               )&gt;(OK$44-OL$44),(OK$44                                  -Sheep!$N$254                                )&lt;=0),"Born","")
&amp;                   IF(AND((OK$44-Sheep!$R$355-Sheep!$N$254                                )&gt;(OK$44-OL$44),(OK$44-Sheep!$R$355-Sheep!$N$254                                )&lt;=0),"WeanStd","")
&amp;                   IF(AND((OK$44-Sheep!$R$356-Sheep!$N$254                                )&gt;(OK$44-OL$44),(OK$44-Sheep!$R$356-Sheep!$N$254                                )&lt;=0),"WeanAlt1","")
&amp;                   IF(AND((OK$44-Sheep!$R$357-Sheep!$N$254                                )&gt;(OK$44-OL$44),(OK$44-Sheep!$R$357-Sheep!$N$254                                )&lt;=0),"WeanAlt2","")
&amp;IFERROR(IF(AND((OK$44-OK52                                                                                     )&gt;(OK$44-OL$44),(OK$44-OK52                                                                                     )&lt;=0),"Join-"    &amp;OK51,""),"")
&amp;IFERROR(IF(AND((OK$44-OK52-INDEX(Sheep!$V$362:$V$369,OK51,1))&gt;(OK$44-OL$44),(OK$44-OK52-INDEX(Sheep!$V$362:$V$369,OK51,1))&lt;=0),"Scan-"  &amp;OK51,""),"")
&amp;IFERROR(IF(AND((OK$44-OK52-150                                                                            )&gt;(OK$44-OL$44),(OK$44-OK52-150                                                                             )&lt;=0),"Birth-" &amp;OK51,""),"")
&amp;IFERROR(IF(AND((OK$44-OK52-150-Sheep!$R$355                                           )&gt;(OK$44-OL$44),(OK$44-OK52-150-Sheep!$R$355                                            )&lt;=0),"Wean-"&amp;OK51,""),"")
&amp;IFERROR(IF(AND((OK$44-OK52-150-Sheep!$R$356                                           )&gt;(OK$44-OL$44),(OK$44-OK52-150-Sheep!$R$356                                            )&lt;=0),"Alt1-"   &amp;OK51,""),"")
&amp;IFERROR(IF(AND((OK$44-OK52-150-Sheep!$R$357                                           )&gt;(OK$44-OL$44),(OK$44-OK52-150-Sheep!$R$357                                            )&lt;=0),"Alt2-"   &amp;OK51,""),"")</f>
        <v/>
      </c>
      <c r="OL53" s="267" t="str">
        <f xml:space="preserve">                    IF(AND((OL$44                                  -Sheep!$N$254                               )&gt;(OL$44-OM$44),(OL$44                                  -Sheep!$N$254                                )&lt;=0),"Born","")
&amp;                   IF(AND((OL$44-Sheep!$R$355-Sheep!$N$254                                )&gt;(OL$44-OM$44),(OL$44-Sheep!$R$355-Sheep!$N$254                                )&lt;=0),"WeanStd","")
&amp;                   IF(AND((OL$44-Sheep!$R$356-Sheep!$N$254                                )&gt;(OL$44-OM$44),(OL$44-Sheep!$R$356-Sheep!$N$254                                )&lt;=0),"WeanAlt1","")
&amp;                   IF(AND((OL$44-Sheep!$R$357-Sheep!$N$254                                )&gt;(OL$44-OM$44),(OL$44-Sheep!$R$357-Sheep!$N$254                                )&lt;=0),"WeanAlt2","")
&amp;IFERROR(IF(AND((OL$44-OL52                                                                                     )&gt;(OL$44-OM$44),(OL$44-OL52                                                                                     )&lt;=0),"Join-"    &amp;OL51,""),"")
&amp;IFERROR(IF(AND((OL$44-OL52-INDEX(Sheep!$V$362:$V$369,OL51,1))&gt;(OL$44-OM$44),(OL$44-OL52-INDEX(Sheep!$V$362:$V$369,OL51,1))&lt;=0),"Scan-"  &amp;OL51,""),"")
&amp;IFERROR(IF(AND((OL$44-OL52-150                                                                            )&gt;(OL$44-OM$44),(OL$44-OL52-150                                                                             )&lt;=0),"Birth-" &amp;OL51,""),"")
&amp;IFERROR(IF(AND((OL$44-OL52-150-Sheep!$R$355                                           )&gt;(OL$44-OM$44),(OL$44-OL52-150-Sheep!$R$355                                            )&lt;=0),"Wean-"&amp;OL51,""),"")
&amp;IFERROR(IF(AND((OL$44-OL52-150-Sheep!$R$356                                           )&gt;(OL$44-OM$44),(OL$44-OL52-150-Sheep!$R$356                                            )&lt;=0),"Alt1-"   &amp;OL51,""),"")
&amp;IFERROR(IF(AND((OL$44-OL52-150-Sheep!$R$357                                           )&gt;(OL$44-OM$44),(OL$44-OL52-150-Sheep!$R$357                                            )&lt;=0),"Alt2-"   &amp;OL51,""),"")</f>
        <v>Birth-7</v>
      </c>
      <c r="OM53" s="267" t="str">
        <f xml:space="preserve">                    IF(AND((OM$44                                  -Sheep!$N$254                               )&gt;(OM$44-ON$44),(OM$44                                  -Sheep!$N$254                                )&lt;=0),"Born","")
&amp;                   IF(AND((OM$44-Sheep!$R$355-Sheep!$N$254                                )&gt;(OM$44-ON$44),(OM$44-Sheep!$R$355-Sheep!$N$254                                )&lt;=0),"WeanStd","")
&amp;                   IF(AND((OM$44-Sheep!$R$356-Sheep!$N$254                                )&gt;(OM$44-ON$44),(OM$44-Sheep!$R$356-Sheep!$N$254                                )&lt;=0),"WeanAlt1","")
&amp;                   IF(AND((OM$44-Sheep!$R$357-Sheep!$N$254                                )&gt;(OM$44-ON$44),(OM$44-Sheep!$R$357-Sheep!$N$254                                )&lt;=0),"WeanAlt2","")
&amp;IFERROR(IF(AND((OM$44-OM52                                                                                     )&gt;(OM$44-ON$44),(OM$44-OM52                                                                                     )&lt;=0),"Join-"    &amp;OM51,""),"")
&amp;IFERROR(IF(AND((OM$44-OM52-INDEX(Sheep!$V$362:$V$369,OM51,1))&gt;(OM$44-ON$44),(OM$44-OM52-INDEX(Sheep!$V$362:$V$369,OM51,1))&lt;=0),"Scan-"  &amp;OM51,""),"")
&amp;IFERROR(IF(AND((OM$44-OM52-150                                                                            )&gt;(OM$44-ON$44),(OM$44-OM52-150                                                                             )&lt;=0),"Birth-" &amp;OM51,""),"")
&amp;IFERROR(IF(AND((OM$44-OM52-150-Sheep!$R$355                                           )&gt;(OM$44-ON$44),(OM$44-OM52-150-Sheep!$R$355                                            )&lt;=0),"Wean-"&amp;OM51,""),"")
&amp;IFERROR(IF(AND((OM$44-OM52-150-Sheep!$R$356                                           )&gt;(OM$44-ON$44),(OM$44-OM52-150-Sheep!$R$356                                            )&lt;=0),"Alt1-"   &amp;OM51,""),"")
&amp;IFERROR(IF(AND((OM$44-OM52-150-Sheep!$R$357                                           )&gt;(OM$44-ON$44),(OM$44-OM52-150-Sheep!$R$357                                            )&lt;=0),"Alt2-"   &amp;OM51,""),"")</f>
        <v/>
      </c>
      <c r="ON53" s="267" t="str">
        <f xml:space="preserve">                    IF(AND((ON$44                                  -Sheep!$N$254                               )&gt;(ON$44-OO$44),(ON$44                                  -Sheep!$N$254                                )&lt;=0),"Born","")
&amp;                   IF(AND((ON$44-Sheep!$R$355-Sheep!$N$254                                )&gt;(ON$44-OO$44),(ON$44-Sheep!$R$355-Sheep!$N$254                                )&lt;=0),"WeanStd","")
&amp;                   IF(AND((ON$44-Sheep!$R$356-Sheep!$N$254                                )&gt;(ON$44-OO$44),(ON$44-Sheep!$R$356-Sheep!$N$254                                )&lt;=0),"WeanAlt1","")
&amp;                   IF(AND((ON$44-Sheep!$R$357-Sheep!$N$254                                )&gt;(ON$44-OO$44),(ON$44-Sheep!$R$357-Sheep!$N$254                                )&lt;=0),"WeanAlt2","")
&amp;IFERROR(IF(AND((ON$44-ON52                                                                                     )&gt;(ON$44-OO$44),(ON$44-ON52                                                                                     )&lt;=0),"Join-"    &amp;ON51,""),"")
&amp;IFERROR(IF(AND((ON$44-ON52-INDEX(Sheep!$V$362:$V$369,ON51,1))&gt;(ON$44-OO$44),(ON$44-ON52-INDEX(Sheep!$V$362:$V$369,ON51,1))&lt;=0),"Scan-"  &amp;ON51,""),"")
&amp;IFERROR(IF(AND((ON$44-ON52-150                                                                            )&gt;(ON$44-OO$44),(ON$44-ON52-150                                                                             )&lt;=0),"Birth-" &amp;ON51,""),"")
&amp;IFERROR(IF(AND((ON$44-ON52-150-Sheep!$R$355                                           )&gt;(ON$44-OO$44),(ON$44-ON52-150-Sheep!$R$355                                            )&lt;=0),"Wean-"&amp;ON51,""),"")
&amp;IFERROR(IF(AND((ON$44-ON52-150-Sheep!$R$356                                           )&gt;(ON$44-OO$44),(ON$44-ON52-150-Sheep!$R$356                                            )&lt;=0),"Alt1-"   &amp;ON51,""),"")
&amp;IFERROR(IF(AND((ON$44-ON52-150-Sheep!$R$357                                           )&gt;(ON$44-OO$44),(ON$44-ON52-150-Sheep!$R$357                                            )&lt;=0),"Alt2-"   &amp;ON51,""),"")</f>
        <v/>
      </c>
      <c r="OO53" s="267" t="str">
        <f xml:space="preserve">                    IF(AND((OO$44                                  -Sheep!$N$254                               )&gt;(OO$44-OP$44),(OO$44                                  -Sheep!$N$254                                )&lt;=0),"Born","")
&amp;                   IF(AND((OO$44-Sheep!$R$355-Sheep!$N$254                                )&gt;(OO$44-OP$44),(OO$44-Sheep!$R$355-Sheep!$N$254                                )&lt;=0),"WeanStd","")
&amp;                   IF(AND((OO$44-Sheep!$R$356-Sheep!$N$254                                )&gt;(OO$44-OP$44),(OO$44-Sheep!$R$356-Sheep!$N$254                                )&lt;=0),"WeanAlt1","")
&amp;                   IF(AND((OO$44-Sheep!$R$357-Sheep!$N$254                                )&gt;(OO$44-OP$44),(OO$44-Sheep!$R$357-Sheep!$N$254                                )&lt;=0),"WeanAlt2","")
&amp;IFERROR(IF(AND((OO$44-OO52                                                                                     )&gt;(OO$44-OP$44),(OO$44-OO52                                                                                     )&lt;=0),"Join-"    &amp;OO51,""),"")
&amp;IFERROR(IF(AND((OO$44-OO52-INDEX(Sheep!$V$362:$V$369,OO51,1))&gt;(OO$44-OP$44),(OO$44-OO52-INDEX(Sheep!$V$362:$V$369,OO51,1))&lt;=0),"Scan-"  &amp;OO51,""),"")
&amp;IFERROR(IF(AND((OO$44-OO52-150                                                                            )&gt;(OO$44-OP$44),(OO$44-OO52-150                                                                             )&lt;=0),"Birth-" &amp;OO51,""),"")
&amp;IFERROR(IF(AND((OO$44-OO52-150-Sheep!$R$355                                           )&gt;(OO$44-OP$44),(OO$44-OO52-150-Sheep!$R$355                                            )&lt;=0),"Wean-"&amp;OO51,""),"")
&amp;IFERROR(IF(AND((OO$44-OO52-150-Sheep!$R$356                                           )&gt;(OO$44-OP$44),(OO$44-OO52-150-Sheep!$R$356                                            )&lt;=0),"Alt1-"   &amp;OO51,""),"")
&amp;IFERROR(IF(AND((OO$44-OO52-150-Sheep!$R$357                                           )&gt;(OO$44-OP$44),(OO$44-OO52-150-Sheep!$R$357                                            )&lt;=0),"Alt2-"   &amp;OO51,""),"")</f>
        <v/>
      </c>
      <c r="OP53" s="267" t="str">
        <f xml:space="preserve">                    IF(AND((OP$44                                  -Sheep!$N$254                               )&gt;(OP$44-OQ$44),(OP$44                                  -Sheep!$N$254                                )&lt;=0),"Born","")
&amp;                   IF(AND((OP$44-Sheep!$R$355-Sheep!$N$254                                )&gt;(OP$44-OQ$44),(OP$44-Sheep!$R$355-Sheep!$N$254                                )&lt;=0),"WeanStd","")
&amp;                   IF(AND((OP$44-Sheep!$R$356-Sheep!$N$254                                )&gt;(OP$44-OQ$44),(OP$44-Sheep!$R$356-Sheep!$N$254                                )&lt;=0),"WeanAlt1","")
&amp;                   IF(AND((OP$44-Sheep!$R$357-Sheep!$N$254                                )&gt;(OP$44-OQ$44),(OP$44-Sheep!$R$357-Sheep!$N$254                                )&lt;=0),"WeanAlt2","")
&amp;IFERROR(IF(AND((OP$44-OP52                                                                                     )&gt;(OP$44-OQ$44),(OP$44-OP52                                                                                     )&lt;=0),"Join-"    &amp;OP51,""),"")
&amp;IFERROR(IF(AND((OP$44-OP52-INDEX(Sheep!$V$362:$V$369,OP51,1))&gt;(OP$44-OQ$44),(OP$44-OP52-INDEX(Sheep!$V$362:$V$369,OP51,1))&lt;=0),"Scan-"  &amp;OP51,""),"")
&amp;IFERROR(IF(AND((OP$44-OP52-150                                                                            )&gt;(OP$44-OQ$44),(OP$44-OP52-150                                                                             )&lt;=0),"Birth-" &amp;OP51,""),"")
&amp;IFERROR(IF(AND((OP$44-OP52-150-Sheep!$R$355                                           )&gt;(OP$44-OQ$44),(OP$44-OP52-150-Sheep!$R$355                                            )&lt;=0),"Wean-"&amp;OP51,""),"")
&amp;IFERROR(IF(AND((OP$44-OP52-150-Sheep!$R$356                                           )&gt;(OP$44-OQ$44),(OP$44-OP52-150-Sheep!$R$356                                            )&lt;=0),"Alt1-"   &amp;OP51,""),"")
&amp;IFERROR(IF(AND((OP$44-OP52-150-Sheep!$R$357                                           )&gt;(OP$44-OQ$44),(OP$44-OP52-150-Sheep!$R$357                                            )&lt;=0),"Alt2-"   &amp;OP51,""),"")</f>
        <v/>
      </c>
      <c r="OQ53" s="267" t="str">
        <f xml:space="preserve">                    IF(AND((OQ$44                                  -Sheep!$N$254                               )&gt;(OQ$44-OR$44),(OQ$44                                  -Sheep!$N$254                                )&lt;=0),"Born","")
&amp;                   IF(AND((OQ$44-Sheep!$R$355-Sheep!$N$254                                )&gt;(OQ$44-OR$44),(OQ$44-Sheep!$R$355-Sheep!$N$254                                )&lt;=0),"WeanStd","")
&amp;                   IF(AND((OQ$44-Sheep!$R$356-Sheep!$N$254                                )&gt;(OQ$44-OR$44),(OQ$44-Sheep!$R$356-Sheep!$N$254                                )&lt;=0),"WeanAlt1","")
&amp;                   IF(AND((OQ$44-Sheep!$R$357-Sheep!$N$254                                )&gt;(OQ$44-OR$44),(OQ$44-Sheep!$R$357-Sheep!$N$254                                )&lt;=0),"WeanAlt2","")
&amp;IFERROR(IF(AND((OQ$44-OQ52                                                                                     )&gt;(OQ$44-OR$44),(OQ$44-OQ52                                                                                     )&lt;=0),"Join-"    &amp;OQ51,""),"")
&amp;IFERROR(IF(AND((OQ$44-OQ52-INDEX(Sheep!$V$362:$V$369,OQ51,1))&gt;(OQ$44-OR$44),(OQ$44-OQ52-INDEX(Sheep!$V$362:$V$369,OQ51,1))&lt;=0),"Scan-"  &amp;OQ51,""),"")
&amp;IFERROR(IF(AND((OQ$44-OQ52-150                                                                            )&gt;(OQ$44-OR$44),(OQ$44-OQ52-150                                                                             )&lt;=0),"Birth-" &amp;OQ51,""),"")
&amp;IFERROR(IF(AND((OQ$44-OQ52-150-Sheep!$R$355                                           )&gt;(OQ$44-OR$44),(OQ$44-OQ52-150-Sheep!$R$355                                            )&lt;=0),"Wean-"&amp;OQ51,""),"")
&amp;IFERROR(IF(AND((OQ$44-OQ52-150-Sheep!$R$356                                           )&gt;(OQ$44-OR$44),(OQ$44-OQ52-150-Sheep!$R$356                                            )&lt;=0),"Alt1-"   &amp;OQ51,""),"")
&amp;IFERROR(IF(AND((OQ$44-OQ52-150-Sheep!$R$357                                           )&gt;(OQ$44-OR$44),(OQ$44-OQ52-150-Sheep!$R$357                                            )&lt;=0),"Alt2-"   &amp;OQ51,""),"")</f>
        <v/>
      </c>
      <c r="OR53" s="267" t="str">
        <f xml:space="preserve">                    IF(AND((OR$44                                  -Sheep!$N$254                               )&gt;(OR$44-OS$44),(OR$44                                  -Sheep!$N$254                                )&lt;=0),"Born","")
&amp;                   IF(AND((OR$44-Sheep!$R$355-Sheep!$N$254                                )&gt;(OR$44-OS$44),(OR$44-Sheep!$R$355-Sheep!$N$254                                )&lt;=0),"WeanStd","")
&amp;                   IF(AND((OR$44-Sheep!$R$356-Sheep!$N$254                                )&gt;(OR$44-OS$44),(OR$44-Sheep!$R$356-Sheep!$N$254                                )&lt;=0),"WeanAlt1","")
&amp;                   IF(AND((OR$44-Sheep!$R$357-Sheep!$N$254                                )&gt;(OR$44-OS$44),(OR$44-Sheep!$R$357-Sheep!$N$254                                )&lt;=0),"WeanAlt2","")
&amp;IFERROR(IF(AND((OR$44-OR52                                                                                     )&gt;(OR$44-OS$44),(OR$44-OR52                                                                                     )&lt;=0),"Join-"    &amp;OR51,""),"")
&amp;IFERROR(IF(AND((OR$44-OR52-INDEX(Sheep!$V$362:$V$369,OR51,1))&gt;(OR$44-OS$44),(OR$44-OR52-INDEX(Sheep!$V$362:$V$369,OR51,1))&lt;=0),"Scan-"  &amp;OR51,""),"")
&amp;IFERROR(IF(AND((OR$44-OR52-150                                                                            )&gt;(OR$44-OS$44),(OR$44-OR52-150                                                                             )&lt;=0),"Birth-" &amp;OR51,""),"")
&amp;IFERROR(IF(AND((OR$44-OR52-150-Sheep!$R$355                                           )&gt;(OR$44-OS$44),(OR$44-OR52-150-Sheep!$R$355                                            )&lt;=0),"Wean-"&amp;OR51,""),"")
&amp;IFERROR(IF(AND((OR$44-OR52-150-Sheep!$R$356                                           )&gt;(OR$44-OS$44),(OR$44-OR52-150-Sheep!$R$356                                            )&lt;=0),"Alt1-"   &amp;OR51,""),"")
&amp;IFERROR(IF(AND((OR$44-OR52-150-Sheep!$R$357                                           )&gt;(OR$44-OS$44),(OR$44-OR52-150-Sheep!$R$357                                            )&lt;=0),"Alt2-"   &amp;OR51,""),"")</f>
        <v/>
      </c>
      <c r="OS53" s="267" t="str">
        <f xml:space="preserve">                    IF(AND((OS$44                                  -Sheep!$N$254                               )&gt;(OS$44-OT$44),(OS$44                                  -Sheep!$N$254                                )&lt;=0),"Born","")
&amp;                   IF(AND((OS$44-Sheep!$R$355-Sheep!$N$254                                )&gt;(OS$44-OT$44),(OS$44-Sheep!$R$355-Sheep!$N$254                                )&lt;=0),"WeanStd","")
&amp;                   IF(AND((OS$44-Sheep!$R$356-Sheep!$N$254                                )&gt;(OS$44-OT$44),(OS$44-Sheep!$R$356-Sheep!$N$254                                )&lt;=0),"WeanAlt1","")
&amp;                   IF(AND((OS$44-Sheep!$R$357-Sheep!$N$254                                )&gt;(OS$44-OT$44),(OS$44-Sheep!$R$357-Sheep!$N$254                                )&lt;=0),"WeanAlt2","")
&amp;IFERROR(IF(AND((OS$44-OS52                                                                                     )&gt;(OS$44-OT$44),(OS$44-OS52                                                                                     )&lt;=0),"Join-"    &amp;OS51,""),"")
&amp;IFERROR(IF(AND((OS$44-OS52-INDEX(Sheep!$V$362:$V$369,OS51,1))&gt;(OS$44-OT$44),(OS$44-OS52-INDEX(Sheep!$V$362:$V$369,OS51,1))&lt;=0),"Scan-"  &amp;OS51,""),"")
&amp;IFERROR(IF(AND((OS$44-OS52-150                                                                            )&gt;(OS$44-OT$44),(OS$44-OS52-150                                                                             )&lt;=0),"Birth-" &amp;OS51,""),"")
&amp;IFERROR(IF(AND((OS$44-OS52-150-Sheep!$R$355                                           )&gt;(OS$44-OT$44),(OS$44-OS52-150-Sheep!$R$355                                            )&lt;=0),"Wean-"&amp;OS51,""),"")
&amp;IFERROR(IF(AND((OS$44-OS52-150-Sheep!$R$356                                           )&gt;(OS$44-OT$44),(OS$44-OS52-150-Sheep!$R$356                                            )&lt;=0),"Alt1-"   &amp;OS51,""),"")
&amp;IFERROR(IF(AND((OS$44-OS52-150-Sheep!$R$357                                           )&gt;(OS$44-OT$44),(OS$44-OS52-150-Sheep!$R$357                                            )&lt;=0),"Alt2-"   &amp;OS51,""),"")</f>
        <v/>
      </c>
      <c r="OT53" s="267" t="str">
        <f xml:space="preserve">                    IF(AND((OT$44                                  -Sheep!$N$254                               )&gt;(OT$44-OU$44),(OT$44                                  -Sheep!$N$254                                )&lt;=0),"Born","")
&amp;                   IF(AND((OT$44-Sheep!$R$355-Sheep!$N$254                                )&gt;(OT$44-OU$44),(OT$44-Sheep!$R$355-Sheep!$N$254                                )&lt;=0),"WeanStd","")
&amp;                   IF(AND((OT$44-Sheep!$R$356-Sheep!$N$254                                )&gt;(OT$44-OU$44),(OT$44-Sheep!$R$356-Sheep!$N$254                                )&lt;=0),"WeanAlt1","")
&amp;                   IF(AND((OT$44-Sheep!$R$357-Sheep!$N$254                                )&gt;(OT$44-OU$44),(OT$44-Sheep!$R$357-Sheep!$N$254                                )&lt;=0),"WeanAlt2","")
&amp;IFERROR(IF(AND((OT$44-OT52                                                                                     )&gt;(OT$44-OU$44),(OT$44-OT52                                                                                     )&lt;=0),"Join-"    &amp;OT51,""),"")
&amp;IFERROR(IF(AND((OT$44-OT52-INDEX(Sheep!$V$362:$V$369,OT51,1))&gt;(OT$44-OU$44),(OT$44-OT52-INDEX(Sheep!$V$362:$V$369,OT51,1))&lt;=0),"Scan-"  &amp;OT51,""),"")
&amp;IFERROR(IF(AND((OT$44-OT52-150                                                                            )&gt;(OT$44-OU$44),(OT$44-OT52-150                                                                             )&lt;=0),"Birth-" &amp;OT51,""),"")
&amp;IFERROR(IF(AND((OT$44-OT52-150-Sheep!$R$355                                           )&gt;(OT$44-OU$44),(OT$44-OT52-150-Sheep!$R$355                                            )&lt;=0),"Wean-"&amp;OT51,""),"")
&amp;IFERROR(IF(AND((OT$44-OT52-150-Sheep!$R$356                                           )&gt;(OT$44-OU$44),(OT$44-OT52-150-Sheep!$R$356                                            )&lt;=0),"Alt1-"   &amp;OT51,""),"")
&amp;IFERROR(IF(AND((OT$44-OT52-150-Sheep!$R$357                                           )&gt;(OT$44-OU$44),(OT$44-OT52-150-Sheep!$R$357                                            )&lt;=0),"Alt2-"   &amp;OT51,""),"")</f>
        <v/>
      </c>
      <c r="OU53" s="267" t="str">
        <f xml:space="preserve">                    IF(AND((OU$44                                  -Sheep!$N$254                               )&gt;(OU$44-OV$44),(OU$44                                  -Sheep!$N$254                                )&lt;=0),"Born","")
&amp;                   IF(AND((OU$44-Sheep!$R$355-Sheep!$N$254                                )&gt;(OU$44-OV$44),(OU$44-Sheep!$R$355-Sheep!$N$254                                )&lt;=0),"WeanStd","")
&amp;                   IF(AND((OU$44-Sheep!$R$356-Sheep!$N$254                                )&gt;(OU$44-OV$44),(OU$44-Sheep!$R$356-Sheep!$N$254                                )&lt;=0),"WeanAlt1","")
&amp;                   IF(AND((OU$44-Sheep!$R$357-Sheep!$N$254                                )&gt;(OU$44-OV$44),(OU$44-Sheep!$R$357-Sheep!$N$254                                )&lt;=0),"WeanAlt2","")
&amp;IFERROR(IF(AND((OU$44-OU52                                                                                     )&gt;(OU$44-OV$44),(OU$44-OU52                                                                                     )&lt;=0),"Join-"    &amp;OU51,""),"")
&amp;IFERROR(IF(AND((OU$44-OU52-INDEX(Sheep!$V$362:$V$369,OU51,1))&gt;(OU$44-OV$44),(OU$44-OU52-INDEX(Sheep!$V$362:$V$369,OU51,1))&lt;=0),"Scan-"  &amp;OU51,""),"")
&amp;IFERROR(IF(AND((OU$44-OU52-150                                                                            )&gt;(OU$44-OV$44),(OU$44-OU52-150                                                                             )&lt;=0),"Birth-" &amp;OU51,""),"")
&amp;IFERROR(IF(AND((OU$44-OU52-150-Sheep!$R$355                                           )&gt;(OU$44-OV$44),(OU$44-OU52-150-Sheep!$R$355                                            )&lt;=0),"Wean-"&amp;OU51,""),"")
&amp;IFERROR(IF(AND((OU$44-OU52-150-Sheep!$R$356                                           )&gt;(OU$44-OV$44),(OU$44-OU52-150-Sheep!$R$356                                            )&lt;=0),"Alt1-"   &amp;OU51,""),"")
&amp;IFERROR(IF(AND((OU$44-OU52-150-Sheep!$R$357                                           )&gt;(OU$44-OV$44),(OU$44-OU52-150-Sheep!$R$357                                            )&lt;=0),"Alt2-"   &amp;OU51,""),"")</f>
        <v/>
      </c>
      <c r="OV53" s="267" t="str">
        <f xml:space="preserve">                    IF(AND((OV$44                                  -Sheep!$N$254                               )&gt;(OV$44-OW$44),(OV$44                                  -Sheep!$N$254                                )&lt;=0),"Born","")
&amp;                   IF(AND((OV$44-Sheep!$R$355-Sheep!$N$254                                )&gt;(OV$44-OW$44),(OV$44-Sheep!$R$355-Sheep!$N$254                                )&lt;=0),"WeanStd","")
&amp;                   IF(AND((OV$44-Sheep!$R$356-Sheep!$N$254                                )&gt;(OV$44-OW$44),(OV$44-Sheep!$R$356-Sheep!$N$254                                )&lt;=0),"WeanAlt1","")
&amp;                   IF(AND((OV$44-Sheep!$R$357-Sheep!$N$254                                )&gt;(OV$44-OW$44),(OV$44-Sheep!$R$357-Sheep!$N$254                                )&lt;=0),"WeanAlt2","")
&amp;IFERROR(IF(AND((OV$44-OV52                                                                                     )&gt;(OV$44-OW$44),(OV$44-OV52                                                                                     )&lt;=0),"Join-"    &amp;OV51,""),"")
&amp;IFERROR(IF(AND((OV$44-OV52-INDEX(Sheep!$V$362:$V$369,OV51,1))&gt;(OV$44-OW$44),(OV$44-OV52-INDEX(Sheep!$V$362:$V$369,OV51,1))&lt;=0),"Scan-"  &amp;OV51,""),"")
&amp;IFERROR(IF(AND((OV$44-OV52-150                                                                            )&gt;(OV$44-OW$44),(OV$44-OV52-150                                                                             )&lt;=0),"Birth-" &amp;OV51,""),"")
&amp;IFERROR(IF(AND((OV$44-OV52-150-Sheep!$R$355                                           )&gt;(OV$44-OW$44),(OV$44-OV52-150-Sheep!$R$355                                            )&lt;=0),"Wean-"&amp;OV51,""),"")
&amp;IFERROR(IF(AND((OV$44-OV52-150-Sheep!$R$356                                           )&gt;(OV$44-OW$44),(OV$44-OV52-150-Sheep!$R$356                                            )&lt;=0),"Alt1-"   &amp;OV51,""),"")
&amp;IFERROR(IF(AND((OV$44-OV52-150-Sheep!$R$357                                           )&gt;(OV$44-OW$44),(OV$44-OV52-150-Sheep!$R$357                                            )&lt;=0),"Alt2-"   &amp;OV51,""),"")</f>
        <v/>
      </c>
      <c r="OW53" s="267" t="str">
        <f xml:space="preserve">                    IF(AND((OW$44                                  -Sheep!$N$254                               )&gt;(OW$44-OX$44),(OW$44                                  -Sheep!$N$254                                )&lt;=0),"Born","")
&amp;                   IF(AND((OW$44-Sheep!$R$355-Sheep!$N$254                                )&gt;(OW$44-OX$44),(OW$44-Sheep!$R$355-Sheep!$N$254                                )&lt;=0),"WeanStd","")
&amp;                   IF(AND((OW$44-Sheep!$R$356-Sheep!$N$254                                )&gt;(OW$44-OX$44),(OW$44-Sheep!$R$356-Sheep!$N$254                                )&lt;=0),"WeanAlt1","")
&amp;                   IF(AND((OW$44-Sheep!$R$357-Sheep!$N$254                                )&gt;(OW$44-OX$44),(OW$44-Sheep!$R$357-Sheep!$N$254                                )&lt;=0),"WeanAlt2","")
&amp;IFERROR(IF(AND((OW$44-OW52                                                                                     )&gt;(OW$44-OX$44),(OW$44-OW52                                                                                     )&lt;=0),"Join-"    &amp;OW51,""),"")
&amp;IFERROR(IF(AND((OW$44-OW52-INDEX(Sheep!$V$362:$V$369,OW51,1))&gt;(OW$44-OX$44),(OW$44-OW52-INDEX(Sheep!$V$362:$V$369,OW51,1))&lt;=0),"Scan-"  &amp;OW51,""),"")
&amp;IFERROR(IF(AND((OW$44-OW52-150                                                                            )&gt;(OW$44-OX$44),(OW$44-OW52-150                                                                             )&lt;=0),"Birth-" &amp;OW51,""),"")
&amp;IFERROR(IF(AND((OW$44-OW52-150-Sheep!$R$355                                           )&gt;(OW$44-OX$44),(OW$44-OW52-150-Sheep!$R$355                                            )&lt;=0),"Wean-"&amp;OW51,""),"")
&amp;IFERROR(IF(AND((OW$44-OW52-150-Sheep!$R$356                                           )&gt;(OW$44-OX$44),(OW$44-OW52-150-Sheep!$R$356                                            )&lt;=0),"Alt1-"   &amp;OW51,""),"")
&amp;IFERROR(IF(AND((OW$44-OW52-150-Sheep!$R$357                                           )&gt;(OW$44-OX$44),(OW$44-OW52-150-Sheep!$R$357                                            )&lt;=0),"Alt2-"   &amp;OW51,""),"")</f>
        <v/>
      </c>
      <c r="OX53" s="267" t="str">
        <f xml:space="preserve">                    IF(AND((OX$44                                  -Sheep!$N$254                               )&gt;(OX$44-OY$44),(OX$44                                  -Sheep!$N$254                                )&lt;=0),"Born","")
&amp;                   IF(AND((OX$44-Sheep!$R$355-Sheep!$N$254                                )&gt;(OX$44-OY$44),(OX$44-Sheep!$R$355-Sheep!$N$254                                )&lt;=0),"WeanStd","")
&amp;                   IF(AND((OX$44-Sheep!$R$356-Sheep!$N$254                                )&gt;(OX$44-OY$44),(OX$44-Sheep!$R$356-Sheep!$N$254                                )&lt;=0),"WeanAlt1","")
&amp;                   IF(AND((OX$44-Sheep!$R$357-Sheep!$N$254                                )&gt;(OX$44-OY$44),(OX$44-Sheep!$R$357-Sheep!$N$254                                )&lt;=0),"WeanAlt2","")
&amp;IFERROR(IF(AND((OX$44-OX52                                                                                     )&gt;(OX$44-OY$44),(OX$44-OX52                                                                                     )&lt;=0),"Join-"    &amp;OX51,""),"")
&amp;IFERROR(IF(AND((OX$44-OX52-INDEX(Sheep!$V$362:$V$369,OX51,1))&gt;(OX$44-OY$44),(OX$44-OX52-INDEX(Sheep!$V$362:$V$369,OX51,1))&lt;=0),"Scan-"  &amp;OX51,""),"")
&amp;IFERROR(IF(AND((OX$44-OX52-150                                                                            )&gt;(OX$44-OY$44),(OX$44-OX52-150                                                                             )&lt;=0),"Birth-" &amp;OX51,""),"")
&amp;IFERROR(IF(AND((OX$44-OX52-150-Sheep!$R$355                                           )&gt;(OX$44-OY$44),(OX$44-OX52-150-Sheep!$R$355                                            )&lt;=0),"Wean-"&amp;OX51,""),"")
&amp;IFERROR(IF(AND((OX$44-OX52-150-Sheep!$R$356                                           )&gt;(OX$44-OY$44),(OX$44-OX52-150-Sheep!$R$356                                            )&lt;=0),"Alt1-"   &amp;OX51,""),"")
&amp;IFERROR(IF(AND((OX$44-OX52-150-Sheep!$R$357                                           )&gt;(OX$44-OY$44),(OX$44-OX52-150-Sheep!$R$357                                            )&lt;=0),"Alt2-"   &amp;OX51,""),"")</f>
        <v/>
      </c>
      <c r="OY53" s="267" t="str">
        <f xml:space="preserve">                    IF(AND((OY$44                                  -Sheep!$N$254                               )&gt;(OY$44-OZ$44),(OY$44                                  -Sheep!$N$254                                )&lt;=0),"Born","")
&amp;                   IF(AND((OY$44-Sheep!$R$355-Sheep!$N$254                                )&gt;(OY$44-OZ$44),(OY$44-Sheep!$R$355-Sheep!$N$254                                )&lt;=0),"WeanStd","")
&amp;                   IF(AND((OY$44-Sheep!$R$356-Sheep!$N$254                                )&gt;(OY$44-OZ$44),(OY$44-Sheep!$R$356-Sheep!$N$254                                )&lt;=0),"WeanAlt1","")
&amp;                   IF(AND((OY$44-Sheep!$R$357-Sheep!$N$254                                )&gt;(OY$44-OZ$44),(OY$44-Sheep!$R$357-Sheep!$N$254                                )&lt;=0),"WeanAlt2","")
&amp;IFERROR(IF(AND((OY$44-OY52                                                                                     )&gt;(OY$44-OZ$44),(OY$44-OY52                                                                                     )&lt;=0),"Join-"    &amp;OY51,""),"")
&amp;IFERROR(IF(AND((OY$44-OY52-INDEX(Sheep!$V$362:$V$369,OY51,1))&gt;(OY$44-OZ$44),(OY$44-OY52-INDEX(Sheep!$V$362:$V$369,OY51,1))&lt;=0),"Scan-"  &amp;OY51,""),"")
&amp;IFERROR(IF(AND((OY$44-OY52-150                                                                            )&gt;(OY$44-OZ$44),(OY$44-OY52-150                                                                             )&lt;=0),"Birth-" &amp;OY51,""),"")
&amp;IFERROR(IF(AND((OY$44-OY52-150-Sheep!$R$355                                           )&gt;(OY$44-OZ$44),(OY$44-OY52-150-Sheep!$R$355                                            )&lt;=0),"Wean-"&amp;OY51,""),"")
&amp;IFERROR(IF(AND((OY$44-OY52-150-Sheep!$R$356                                           )&gt;(OY$44-OZ$44),(OY$44-OY52-150-Sheep!$R$356                                            )&lt;=0),"Alt1-"   &amp;OY51,""),"")
&amp;IFERROR(IF(AND((OY$44-OY52-150-Sheep!$R$357                                           )&gt;(OY$44-OZ$44),(OY$44-OY52-150-Sheep!$R$357                                            )&lt;=0),"Alt2-"   &amp;OY51,""),"")</f>
        <v>Wean-7</v>
      </c>
      <c r="OZ53" s="267" t="str">
        <f xml:space="preserve">                    IF(AND((OZ$44                                  -Sheep!$N$254                               )&gt;(OZ$44-PA$44),(OZ$44                                  -Sheep!$N$254                                )&lt;=0),"Born","")
&amp;                   IF(AND((OZ$44-Sheep!$R$355-Sheep!$N$254                                )&gt;(OZ$44-PA$44),(OZ$44-Sheep!$R$355-Sheep!$N$254                                )&lt;=0),"WeanStd","")
&amp;                   IF(AND((OZ$44-Sheep!$R$356-Sheep!$N$254                                )&gt;(OZ$44-PA$44),(OZ$44-Sheep!$R$356-Sheep!$N$254                                )&lt;=0),"WeanAlt1","")
&amp;                   IF(AND((OZ$44-Sheep!$R$357-Sheep!$N$254                                )&gt;(OZ$44-PA$44),(OZ$44-Sheep!$R$357-Sheep!$N$254                                )&lt;=0),"WeanAlt2","")
&amp;IFERROR(IF(AND((OZ$44-OZ52                                                                                     )&gt;(OZ$44-PA$44),(OZ$44-OZ52                                                                                     )&lt;=0),"Join-"    &amp;OZ51,""),"")
&amp;IFERROR(IF(AND((OZ$44-OZ52-INDEX(Sheep!$V$362:$V$369,OZ51,1))&gt;(OZ$44-PA$44),(OZ$44-OZ52-INDEX(Sheep!$V$362:$V$369,OZ51,1))&lt;=0),"Scan-"  &amp;OZ51,""),"")
&amp;IFERROR(IF(AND((OZ$44-OZ52-150                                                                            )&gt;(OZ$44-PA$44),(OZ$44-OZ52-150                                                                             )&lt;=0),"Birth-" &amp;OZ51,""),"")
&amp;IFERROR(IF(AND((OZ$44-OZ52-150-Sheep!$R$355                                           )&gt;(OZ$44-PA$44),(OZ$44-OZ52-150-Sheep!$R$355                                            )&lt;=0),"Wean-"&amp;OZ51,""),"")
&amp;IFERROR(IF(AND((OZ$44-OZ52-150-Sheep!$R$356                                           )&gt;(OZ$44-PA$44),(OZ$44-OZ52-150-Sheep!$R$356                                            )&lt;=0),"Alt1-"   &amp;OZ51,""),"")
&amp;IFERROR(IF(AND((OZ$44-OZ52-150-Sheep!$R$357                                           )&gt;(OZ$44-PA$44),(OZ$44-OZ52-150-Sheep!$R$357                                            )&lt;=0),"Alt2-"   &amp;OZ51,""),"")</f>
        <v/>
      </c>
      <c r="PA53" s="267" t="str">
        <f xml:space="preserve">                    IF(AND((PA$44                                  -Sheep!$N$254                               )&gt;(PA$44-PB$44),(PA$44                                  -Sheep!$N$254                                )&lt;=0),"Born","")
&amp;                   IF(AND((PA$44-Sheep!$R$355-Sheep!$N$254                                )&gt;(PA$44-PB$44),(PA$44-Sheep!$R$355-Sheep!$N$254                                )&lt;=0),"WeanStd","")
&amp;                   IF(AND((PA$44-Sheep!$R$356-Sheep!$N$254                                )&gt;(PA$44-PB$44),(PA$44-Sheep!$R$356-Sheep!$N$254                                )&lt;=0),"WeanAlt1","")
&amp;                   IF(AND((PA$44-Sheep!$R$357-Sheep!$N$254                                )&gt;(PA$44-PB$44),(PA$44-Sheep!$R$357-Sheep!$N$254                                )&lt;=0),"WeanAlt2","")
&amp;IFERROR(IF(AND((PA$44-PA52                                                                                     )&gt;(PA$44-PB$44),(PA$44-PA52                                                                                     )&lt;=0),"Join-"    &amp;PA51,""),"")
&amp;IFERROR(IF(AND((PA$44-PA52-INDEX(Sheep!$V$362:$V$369,PA51,1))&gt;(PA$44-PB$44),(PA$44-PA52-INDEX(Sheep!$V$362:$V$369,PA51,1))&lt;=0),"Scan-"  &amp;PA51,""),"")
&amp;IFERROR(IF(AND((PA$44-PA52-150                                                                            )&gt;(PA$44-PB$44),(PA$44-PA52-150                                                                             )&lt;=0),"Birth-" &amp;PA51,""),"")
&amp;IFERROR(IF(AND((PA$44-PA52-150-Sheep!$R$355                                           )&gt;(PA$44-PB$44),(PA$44-PA52-150-Sheep!$R$355                                            )&lt;=0),"Wean-"&amp;PA51,""),"")
&amp;IFERROR(IF(AND((PA$44-PA52-150-Sheep!$R$356                                           )&gt;(PA$44-PB$44),(PA$44-PA52-150-Sheep!$R$356                                            )&lt;=0),"Alt1-"   &amp;PA51,""),"")
&amp;IFERROR(IF(AND((PA$44-PA52-150-Sheep!$R$357                                           )&gt;(PA$44-PB$44),(PA$44-PA52-150-Sheep!$R$357                                            )&lt;=0),"Alt2-"   &amp;PA51,""),"")</f>
        <v/>
      </c>
      <c r="PB53" s="267" t="str">
        <f xml:space="preserve">                    IF(AND((PB$44                                  -Sheep!$N$254                               )&gt;(PB$44-PC$44),(PB$44                                  -Sheep!$N$254                                )&lt;=0),"Born","")
&amp;                   IF(AND((PB$44-Sheep!$R$355-Sheep!$N$254                                )&gt;(PB$44-PC$44),(PB$44-Sheep!$R$355-Sheep!$N$254                                )&lt;=0),"WeanStd","")
&amp;                   IF(AND((PB$44-Sheep!$R$356-Sheep!$N$254                                )&gt;(PB$44-PC$44),(PB$44-Sheep!$R$356-Sheep!$N$254                                )&lt;=0),"WeanAlt1","")
&amp;                   IF(AND((PB$44-Sheep!$R$357-Sheep!$N$254                                )&gt;(PB$44-PC$44),(PB$44-Sheep!$R$357-Sheep!$N$254                                )&lt;=0),"WeanAlt2","")
&amp;IFERROR(IF(AND((PB$44-PB52                                                                                     )&gt;(PB$44-PC$44),(PB$44-PB52                                                                                     )&lt;=0),"Join-"    &amp;PB51,""),"")
&amp;IFERROR(IF(AND((PB$44-PB52-INDEX(Sheep!$V$362:$V$369,PB51,1))&gt;(PB$44-PC$44),(PB$44-PB52-INDEX(Sheep!$V$362:$V$369,PB51,1))&lt;=0),"Scan-"  &amp;PB51,""),"")
&amp;IFERROR(IF(AND((PB$44-PB52-150                                                                            )&gt;(PB$44-PC$44),(PB$44-PB52-150                                                                             )&lt;=0),"Birth-" &amp;PB51,""),"")
&amp;IFERROR(IF(AND((PB$44-PB52-150-Sheep!$R$355                                           )&gt;(PB$44-PC$44),(PB$44-PB52-150-Sheep!$R$355                                            )&lt;=0),"Wean-"&amp;PB51,""),"")
&amp;IFERROR(IF(AND((PB$44-PB52-150-Sheep!$R$356                                           )&gt;(PB$44-PC$44),(PB$44-PB52-150-Sheep!$R$356                                            )&lt;=0),"Alt1-"   &amp;PB51,""),"")
&amp;IFERROR(IF(AND((PB$44-PB52-150-Sheep!$R$357                                           )&gt;(PB$44-PC$44),(PB$44-PB52-150-Sheep!$R$357                                            )&lt;=0),"Alt2-"   &amp;PB51,""),"")</f>
        <v/>
      </c>
      <c r="PC53" s="267" t="str">
        <f xml:space="preserve">                    IF(AND((PC$44                                  -Sheep!$N$254                               )&gt;(PC$44-PD$44),(PC$44                                  -Sheep!$N$254                                )&lt;=0),"Born","")
&amp;                   IF(AND((PC$44-Sheep!$R$355-Sheep!$N$254                                )&gt;(PC$44-PD$44),(PC$44-Sheep!$R$355-Sheep!$N$254                                )&lt;=0),"WeanStd","")
&amp;                   IF(AND((PC$44-Sheep!$R$356-Sheep!$N$254                                )&gt;(PC$44-PD$44),(PC$44-Sheep!$R$356-Sheep!$N$254                                )&lt;=0),"WeanAlt1","")
&amp;                   IF(AND((PC$44-Sheep!$R$357-Sheep!$N$254                                )&gt;(PC$44-PD$44),(PC$44-Sheep!$R$357-Sheep!$N$254                                )&lt;=0),"WeanAlt2","")
&amp;IFERROR(IF(AND((PC$44-PC52                                                                                     )&gt;(PC$44-PD$44),(PC$44-PC52                                                                                     )&lt;=0),"Join-"    &amp;PC51,""),"")
&amp;IFERROR(IF(AND((PC$44-PC52-INDEX(Sheep!$V$362:$V$369,PC51,1))&gt;(PC$44-PD$44),(PC$44-PC52-INDEX(Sheep!$V$362:$V$369,PC51,1))&lt;=0),"Scan-"  &amp;PC51,""),"")
&amp;IFERROR(IF(AND((PC$44-PC52-150                                                                            )&gt;(PC$44-PD$44),(PC$44-PC52-150                                                                             )&lt;=0),"Birth-" &amp;PC51,""),"")
&amp;IFERROR(IF(AND((PC$44-PC52-150-Sheep!$R$355                                           )&gt;(PC$44-PD$44),(PC$44-PC52-150-Sheep!$R$355                                            )&lt;=0),"Wean-"&amp;PC51,""),"")
&amp;IFERROR(IF(AND((PC$44-PC52-150-Sheep!$R$356                                           )&gt;(PC$44-PD$44),(PC$44-PC52-150-Sheep!$R$356                                            )&lt;=0),"Alt1-"   &amp;PC51,""),"")
&amp;IFERROR(IF(AND((PC$44-PC52-150-Sheep!$R$357                                           )&gt;(PC$44-PD$44),(PC$44-PC52-150-Sheep!$R$357                                            )&lt;=0),"Alt2-"   &amp;PC51,""),"")</f>
        <v>Alt1-7</v>
      </c>
      <c r="PD53" s="267" t="str">
        <f xml:space="preserve">                    IF(AND((PD$44                                  -Sheep!$N$254                               )&gt;(PD$44-PE$44),(PD$44                                  -Sheep!$N$254                                )&lt;=0),"Born","")
&amp;                   IF(AND((PD$44-Sheep!$R$355-Sheep!$N$254                                )&gt;(PD$44-PE$44),(PD$44-Sheep!$R$355-Sheep!$N$254                                )&lt;=0),"WeanStd","")
&amp;                   IF(AND((PD$44-Sheep!$R$356-Sheep!$N$254                                )&gt;(PD$44-PE$44),(PD$44-Sheep!$R$356-Sheep!$N$254                                )&lt;=0),"WeanAlt1","")
&amp;                   IF(AND((PD$44-Sheep!$R$357-Sheep!$N$254                                )&gt;(PD$44-PE$44),(PD$44-Sheep!$R$357-Sheep!$N$254                                )&lt;=0),"WeanAlt2","")
&amp;IFERROR(IF(AND((PD$44-PD52                                                                                     )&gt;(PD$44-PE$44),(PD$44-PD52                                                                                     )&lt;=0),"Join-"    &amp;PD51,""),"")
&amp;IFERROR(IF(AND((PD$44-PD52-INDEX(Sheep!$V$362:$V$369,PD51,1))&gt;(PD$44-PE$44),(PD$44-PD52-INDEX(Sheep!$V$362:$V$369,PD51,1))&lt;=0),"Scan-"  &amp;PD51,""),"")
&amp;IFERROR(IF(AND((PD$44-PD52-150                                                                            )&gt;(PD$44-PE$44),(PD$44-PD52-150                                                                             )&lt;=0),"Birth-" &amp;PD51,""),"")
&amp;IFERROR(IF(AND((PD$44-PD52-150-Sheep!$R$355                                           )&gt;(PD$44-PE$44),(PD$44-PD52-150-Sheep!$R$355                                            )&lt;=0),"Wean-"&amp;PD51,""),"")
&amp;IFERROR(IF(AND((PD$44-PD52-150-Sheep!$R$356                                           )&gt;(PD$44-PE$44),(PD$44-PD52-150-Sheep!$R$356                                            )&lt;=0),"Alt1-"   &amp;PD51,""),"")
&amp;IFERROR(IF(AND((PD$44-PD52-150-Sheep!$R$357                                           )&gt;(PD$44-PE$44),(PD$44-PD52-150-Sheep!$R$357                                            )&lt;=0),"Alt2-"   &amp;PD51,""),"")</f>
        <v/>
      </c>
      <c r="PE53" s="267" t="str">
        <f xml:space="preserve">                    IF(AND((PE$44                                  -Sheep!$N$254                               )&gt;(PE$44-PF$44),(PE$44                                  -Sheep!$N$254                                )&lt;=0),"Born","")
&amp;                   IF(AND((PE$44-Sheep!$R$355-Sheep!$N$254                                )&gt;(PE$44-PF$44),(PE$44-Sheep!$R$355-Sheep!$N$254                                )&lt;=0),"WeanStd","")
&amp;                   IF(AND((PE$44-Sheep!$R$356-Sheep!$N$254                                )&gt;(PE$44-PF$44),(PE$44-Sheep!$R$356-Sheep!$N$254                                )&lt;=0),"WeanAlt1","")
&amp;                   IF(AND((PE$44-Sheep!$R$357-Sheep!$N$254                                )&gt;(PE$44-PF$44),(PE$44-Sheep!$R$357-Sheep!$N$254                                )&lt;=0),"WeanAlt2","")
&amp;IFERROR(IF(AND((PE$44-PE52                                                                                     )&gt;(PE$44-PF$44),(PE$44-PE52                                                                                     )&lt;=0),"Join-"    &amp;PE51,""),"")
&amp;IFERROR(IF(AND((PE$44-PE52-INDEX(Sheep!$V$362:$V$369,PE51,1))&gt;(PE$44-PF$44),(PE$44-PE52-INDEX(Sheep!$V$362:$V$369,PE51,1))&lt;=0),"Scan-"  &amp;PE51,""),"")
&amp;IFERROR(IF(AND((PE$44-PE52-150                                                                            )&gt;(PE$44-PF$44),(PE$44-PE52-150                                                                             )&lt;=0),"Birth-" &amp;PE51,""),"")
&amp;IFERROR(IF(AND((PE$44-PE52-150-Sheep!$R$355                                           )&gt;(PE$44-PF$44),(PE$44-PE52-150-Sheep!$R$355                                            )&lt;=0),"Wean-"&amp;PE51,""),"")
&amp;IFERROR(IF(AND((PE$44-PE52-150-Sheep!$R$356                                           )&gt;(PE$44-PF$44),(PE$44-PE52-150-Sheep!$R$356                                            )&lt;=0),"Alt1-"   &amp;PE51,""),"")
&amp;IFERROR(IF(AND((PE$44-PE52-150-Sheep!$R$357                                           )&gt;(PE$44-PF$44),(PE$44-PE52-150-Sheep!$R$357                                            )&lt;=0),"Alt2-"   &amp;PE51,""),"")</f>
        <v/>
      </c>
      <c r="PF53" s="267" t="str">
        <f xml:space="preserve">                    IF(AND((PF$44                                  -Sheep!$N$254                               )&gt;(PF$44-PG$44),(PF$44                                  -Sheep!$N$254                                )&lt;=0),"Born","")
&amp;                   IF(AND((PF$44-Sheep!$R$355-Sheep!$N$254                                )&gt;(PF$44-PG$44),(PF$44-Sheep!$R$355-Sheep!$N$254                                )&lt;=0),"WeanStd","")
&amp;                   IF(AND((PF$44-Sheep!$R$356-Sheep!$N$254                                )&gt;(PF$44-PG$44),(PF$44-Sheep!$R$356-Sheep!$N$254                                )&lt;=0),"WeanAlt1","")
&amp;                   IF(AND((PF$44-Sheep!$R$357-Sheep!$N$254                                )&gt;(PF$44-PG$44),(PF$44-Sheep!$R$357-Sheep!$N$254                                )&lt;=0),"WeanAlt2","")
&amp;IFERROR(IF(AND((PF$44-PF52                                                                                     )&gt;(PF$44-PG$44),(PF$44-PF52                                                                                     )&lt;=0),"Join-"    &amp;PF51,""),"")
&amp;IFERROR(IF(AND((PF$44-PF52-INDEX(Sheep!$V$362:$V$369,PF51,1))&gt;(PF$44-PG$44),(PF$44-PF52-INDEX(Sheep!$V$362:$V$369,PF51,1))&lt;=0),"Scan-"  &amp;PF51,""),"")
&amp;IFERROR(IF(AND((PF$44-PF52-150                                                                            )&gt;(PF$44-PG$44),(PF$44-PF52-150                                                                             )&lt;=0),"Birth-" &amp;PF51,""),"")
&amp;IFERROR(IF(AND((PF$44-PF52-150-Sheep!$R$355                                           )&gt;(PF$44-PG$44),(PF$44-PF52-150-Sheep!$R$355                                            )&lt;=0),"Wean-"&amp;PF51,""),"")
&amp;IFERROR(IF(AND((PF$44-PF52-150-Sheep!$R$356                                           )&gt;(PF$44-PG$44),(PF$44-PF52-150-Sheep!$R$356                                            )&lt;=0),"Alt1-"   &amp;PF51,""),"")
&amp;IFERROR(IF(AND((PF$44-PF52-150-Sheep!$R$357                                           )&gt;(PF$44-PG$44),(PF$44-PF52-150-Sheep!$R$357                                            )&lt;=0),"Alt2-"   &amp;PF51,""),"")</f>
        <v/>
      </c>
      <c r="PG53" s="267" t="str">
        <f xml:space="preserve">                    IF(AND((PG$44                                  -Sheep!$N$254                               )&gt;(PG$44-PH$44),(PG$44                                  -Sheep!$N$254                                )&lt;=0),"Born","")
&amp;                   IF(AND((PG$44-Sheep!$R$355-Sheep!$N$254                                )&gt;(PG$44-PH$44),(PG$44-Sheep!$R$355-Sheep!$N$254                                )&lt;=0),"WeanStd","")
&amp;                   IF(AND((PG$44-Sheep!$R$356-Sheep!$N$254                                )&gt;(PG$44-PH$44),(PG$44-Sheep!$R$356-Sheep!$N$254                                )&lt;=0),"WeanAlt1","")
&amp;                   IF(AND((PG$44-Sheep!$R$357-Sheep!$N$254                                )&gt;(PG$44-PH$44),(PG$44-Sheep!$R$357-Sheep!$N$254                                )&lt;=0),"WeanAlt2","")
&amp;IFERROR(IF(AND((PG$44-PG52                                                                                     )&gt;(PG$44-PH$44),(PG$44-PG52                                                                                     )&lt;=0),"Join-"    &amp;PG51,""),"")
&amp;IFERROR(IF(AND((PG$44-PG52-INDEX(Sheep!$V$362:$V$369,PG51,1))&gt;(PG$44-PH$44),(PG$44-PG52-INDEX(Sheep!$V$362:$V$369,PG51,1))&lt;=0),"Scan-"  &amp;PG51,""),"")
&amp;IFERROR(IF(AND((PG$44-PG52-150                                                                            )&gt;(PG$44-PH$44),(PG$44-PG52-150                                                                             )&lt;=0),"Birth-" &amp;PG51,""),"")
&amp;IFERROR(IF(AND((PG$44-PG52-150-Sheep!$R$355                                           )&gt;(PG$44-PH$44),(PG$44-PG52-150-Sheep!$R$355                                            )&lt;=0),"Wean-"&amp;PG51,""),"")
&amp;IFERROR(IF(AND((PG$44-PG52-150-Sheep!$R$356                                           )&gt;(PG$44-PH$44),(PG$44-PG52-150-Sheep!$R$356                                            )&lt;=0),"Alt1-"   &amp;PG51,""),"")
&amp;IFERROR(IF(AND((PG$44-PG52-150-Sheep!$R$357                                           )&gt;(PG$44-PH$44),(PG$44-PG52-150-Sheep!$R$357                                            )&lt;=0),"Alt2-"   &amp;PG51,""),"")</f>
        <v>Alt2-7</v>
      </c>
      <c r="PH53" s="267" t="str">
        <f xml:space="preserve">                    IF(AND((PH$44                                  -Sheep!$N$254                               )&gt;(PH$44-PI$44),(PH$44                                  -Sheep!$N$254                                )&lt;=0),"Born","")
&amp;                   IF(AND((PH$44-Sheep!$R$355-Sheep!$N$254                                )&gt;(PH$44-PI$44),(PH$44-Sheep!$R$355-Sheep!$N$254                                )&lt;=0),"WeanStd","")
&amp;                   IF(AND((PH$44-Sheep!$R$356-Sheep!$N$254                                )&gt;(PH$44-PI$44),(PH$44-Sheep!$R$356-Sheep!$N$254                                )&lt;=0),"WeanAlt1","")
&amp;                   IF(AND((PH$44-Sheep!$R$357-Sheep!$N$254                                )&gt;(PH$44-PI$44),(PH$44-Sheep!$R$357-Sheep!$N$254                                )&lt;=0),"WeanAlt2","")
&amp;IFERROR(IF(AND((PH$44-PH52                                                                                     )&gt;(PH$44-PI$44),(PH$44-PH52                                                                                     )&lt;=0),"Join-"    &amp;PH51,""),"")
&amp;IFERROR(IF(AND((PH$44-PH52-INDEX(Sheep!$V$362:$V$369,PH51,1))&gt;(PH$44-PI$44),(PH$44-PH52-INDEX(Sheep!$V$362:$V$369,PH51,1))&lt;=0),"Scan-"  &amp;PH51,""),"")
&amp;IFERROR(IF(AND((PH$44-PH52-150                                                                            )&gt;(PH$44-PI$44),(PH$44-PH52-150                                                                             )&lt;=0),"Birth-" &amp;PH51,""),"")
&amp;IFERROR(IF(AND((PH$44-PH52-150-Sheep!$R$355                                           )&gt;(PH$44-PI$44),(PH$44-PH52-150-Sheep!$R$355                                            )&lt;=0),"Wean-"&amp;PH51,""),"")
&amp;IFERROR(IF(AND((PH$44-PH52-150-Sheep!$R$356                                           )&gt;(PH$44-PI$44),(PH$44-PH52-150-Sheep!$R$356                                            )&lt;=0),"Alt1-"   &amp;PH51,""),"")
&amp;IFERROR(IF(AND((PH$44-PH52-150-Sheep!$R$357                                           )&gt;(PH$44-PI$44),(PH$44-PH52-150-Sheep!$R$357                                            )&lt;=0),"Alt2-"   &amp;PH51,""),"")</f>
        <v/>
      </c>
      <c r="PI53" s="267" t="str">
        <f xml:space="preserve">                    IF(AND((PI$44                                  -Sheep!$N$254                               )&gt;(PI$44-PJ$44),(PI$44                                  -Sheep!$N$254                                )&lt;=0),"Born","")
&amp;                   IF(AND((PI$44-Sheep!$R$355-Sheep!$N$254                                )&gt;(PI$44-PJ$44),(PI$44-Sheep!$R$355-Sheep!$N$254                                )&lt;=0),"WeanStd","")
&amp;                   IF(AND((PI$44-Sheep!$R$356-Sheep!$N$254                                )&gt;(PI$44-PJ$44),(PI$44-Sheep!$R$356-Sheep!$N$254                                )&lt;=0),"WeanAlt1","")
&amp;                   IF(AND((PI$44-Sheep!$R$357-Sheep!$N$254                                )&gt;(PI$44-PJ$44),(PI$44-Sheep!$R$357-Sheep!$N$254                                )&lt;=0),"WeanAlt2","")
&amp;IFERROR(IF(AND((PI$44-PI52                                                                                     )&gt;(PI$44-PJ$44),(PI$44-PI52                                                                                     )&lt;=0),"Join-"    &amp;PI51,""),"")
&amp;IFERROR(IF(AND((PI$44-PI52-INDEX(Sheep!$V$362:$V$369,PI51,1))&gt;(PI$44-PJ$44),(PI$44-PI52-INDEX(Sheep!$V$362:$V$369,PI51,1))&lt;=0),"Scan-"  &amp;PI51,""),"")
&amp;IFERROR(IF(AND((PI$44-PI52-150                                                                            )&gt;(PI$44-PJ$44),(PI$44-PI52-150                                                                             )&lt;=0),"Birth-" &amp;PI51,""),"")
&amp;IFERROR(IF(AND((PI$44-PI52-150-Sheep!$R$355                                           )&gt;(PI$44-PJ$44),(PI$44-PI52-150-Sheep!$R$355                                            )&lt;=0),"Wean-"&amp;PI51,""),"")
&amp;IFERROR(IF(AND((PI$44-PI52-150-Sheep!$R$356                                           )&gt;(PI$44-PJ$44),(PI$44-PI52-150-Sheep!$R$356                                            )&lt;=0),"Alt1-"   &amp;PI51,""),"")
&amp;IFERROR(IF(AND((PI$44-PI52-150-Sheep!$R$357                                           )&gt;(PI$44-PJ$44),(PI$44-PI52-150-Sheep!$R$357                                            )&lt;=0),"Alt2-"   &amp;PI51,""),"")</f>
        <v/>
      </c>
      <c r="PJ53" s="267" t="str">
        <f xml:space="preserve">                    IF(AND((PJ$44                                  -Sheep!$N$254                               )&gt;(PJ$44-PK$44),(PJ$44                                  -Sheep!$N$254                                )&lt;=0),"Born","")
&amp;                   IF(AND((PJ$44-Sheep!$R$355-Sheep!$N$254                                )&gt;(PJ$44-PK$44),(PJ$44-Sheep!$R$355-Sheep!$N$254                                )&lt;=0),"WeanStd","")
&amp;                   IF(AND((PJ$44-Sheep!$R$356-Sheep!$N$254                                )&gt;(PJ$44-PK$44),(PJ$44-Sheep!$R$356-Sheep!$N$254                                )&lt;=0),"WeanAlt1","")
&amp;                   IF(AND((PJ$44-Sheep!$R$357-Sheep!$N$254                                )&gt;(PJ$44-PK$44),(PJ$44-Sheep!$R$357-Sheep!$N$254                                )&lt;=0),"WeanAlt2","")
&amp;IFERROR(IF(AND((PJ$44-PJ52                                                                                     )&gt;(PJ$44-PK$44),(PJ$44-PJ52                                                                                     )&lt;=0),"Join-"    &amp;PJ51,""),"")
&amp;IFERROR(IF(AND((PJ$44-PJ52-INDEX(Sheep!$V$362:$V$369,PJ51,1))&gt;(PJ$44-PK$44),(PJ$44-PJ52-INDEX(Sheep!$V$362:$V$369,PJ51,1))&lt;=0),"Scan-"  &amp;PJ51,""),"")
&amp;IFERROR(IF(AND((PJ$44-PJ52-150                                                                            )&gt;(PJ$44-PK$44),(PJ$44-PJ52-150                                                                             )&lt;=0),"Birth-" &amp;PJ51,""),"")
&amp;IFERROR(IF(AND((PJ$44-PJ52-150-Sheep!$R$355                                           )&gt;(PJ$44-PK$44),(PJ$44-PJ52-150-Sheep!$R$355                                            )&lt;=0),"Wean-"&amp;PJ51,""),"")
&amp;IFERROR(IF(AND((PJ$44-PJ52-150-Sheep!$R$356                                           )&gt;(PJ$44-PK$44),(PJ$44-PJ52-150-Sheep!$R$356                                            )&lt;=0),"Alt1-"   &amp;PJ51,""),"")
&amp;IFERROR(IF(AND((PJ$44-PJ52-150-Sheep!$R$357                                           )&gt;(PJ$44-PK$44),(PJ$44-PJ52-150-Sheep!$R$357                                            )&lt;=0),"Alt2-"   &amp;PJ51,""),"")</f>
        <v/>
      </c>
      <c r="PK53" s="267" t="str">
        <f xml:space="preserve">                    IF(AND((PK$44                                  -Sheep!$N$254                               )&gt;(PK$44-PL$44),(PK$44                                  -Sheep!$N$254                                )&lt;=0),"Born","")
&amp;                   IF(AND((PK$44-Sheep!$R$355-Sheep!$N$254                                )&gt;(PK$44-PL$44),(PK$44-Sheep!$R$355-Sheep!$N$254                                )&lt;=0),"WeanStd","")
&amp;                   IF(AND((PK$44-Sheep!$R$356-Sheep!$N$254                                )&gt;(PK$44-PL$44),(PK$44-Sheep!$R$356-Sheep!$N$254                                )&lt;=0),"WeanAlt1","")
&amp;                   IF(AND((PK$44-Sheep!$R$357-Sheep!$N$254                                )&gt;(PK$44-PL$44),(PK$44-Sheep!$R$357-Sheep!$N$254                                )&lt;=0),"WeanAlt2","")
&amp;IFERROR(IF(AND((PK$44-PK52                                                                                     )&gt;(PK$44-PL$44),(PK$44-PK52                                                                                     )&lt;=0),"Join-"    &amp;PK51,""),"")
&amp;IFERROR(IF(AND((PK$44-PK52-INDEX(Sheep!$V$362:$V$369,PK51,1))&gt;(PK$44-PL$44),(PK$44-PK52-INDEX(Sheep!$V$362:$V$369,PK51,1))&lt;=0),"Scan-"  &amp;PK51,""),"")
&amp;IFERROR(IF(AND((PK$44-PK52-150                                                                            )&gt;(PK$44-PL$44),(PK$44-PK52-150                                                                             )&lt;=0),"Birth-" &amp;PK51,""),"")
&amp;IFERROR(IF(AND((PK$44-PK52-150-Sheep!$R$355                                           )&gt;(PK$44-PL$44),(PK$44-PK52-150-Sheep!$R$355                                            )&lt;=0),"Wean-"&amp;PK51,""),"")
&amp;IFERROR(IF(AND((PK$44-PK52-150-Sheep!$R$356                                           )&gt;(PK$44-PL$44),(PK$44-PK52-150-Sheep!$R$356                                            )&lt;=0),"Alt1-"   &amp;PK51,""),"")
&amp;IFERROR(IF(AND((PK$44-PK52-150-Sheep!$R$357                                           )&gt;(PK$44-PL$44),(PK$44-PK52-150-Sheep!$R$357                                            )&lt;=0),"Alt2-"   &amp;PK51,""),"")</f>
        <v/>
      </c>
      <c r="PL53" s="267" t="str">
        <f xml:space="preserve">                    IF(AND((PL$44                                  -Sheep!$N$254                               )&gt;(PL$44-PM$44),(PL$44                                  -Sheep!$N$254                                )&lt;=0),"Born","")
&amp;                   IF(AND((PL$44-Sheep!$R$355-Sheep!$N$254                                )&gt;(PL$44-PM$44),(PL$44-Sheep!$R$355-Sheep!$N$254                                )&lt;=0),"WeanStd","")
&amp;                   IF(AND((PL$44-Sheep!$R$356-Sheep!$N$254                                )&gt;(PL$44-PM$44),(PL$44-Sheep!$R$356-Sheep!$N$254                                )&lt;=0),"WeanAlt1","")
&amp;                   IF(AND((PL$44-Sheep!$R$357-Sheep!$N$254                                )&gt;(PL$44-PM$44),(PL$44-Sheep!$R$357-Sheep!$N$254                                )&lt;=0),"WeanAlt2","")
&amp;IFERROR(IF(AND((PL$44-PL52                                                                                     )&gt;(PL$44-PM$44),(PL$44-PL52                                                                                     )&lt;=0),"Join-"    &amp;PL51,""),"")
&amp;IFERROR(IF(AND((PL$44-PL52-INDEX(Sheep!$V$362:$V$369,PL51,1))&gt;(PL$44-PM$44),(PL$44-PL52-INDEX(Sheep!$V$362:$V$369,PL51,1))&lt;=0),"Scan-"  &amp;PL51,""),"")
&amp;IFERROR(IF(AND((PL$44-PL52-150                                                                            )&gt;(PL$44-PM$44),(PL$44-PL52-150                                                                             )&lt;=0),"Birth-" &amp;PL51,""),"")
&amp;IFERROR(IF(AND((PL$44-PL52-150-Sheep!$R$355                                           )&gt;(PL$44-PM$44),(PL$44-PL52-150-Sheep!$R$355                                            )&lt;=0),"Wean-"&amp;PL51,""),"")
&amp;IFERROR(IF(AND((PL$44-PL52-150-Sheep!$R$356                                           )&gt;(PL$44-PM$44),(PL$44-PL52-150-Sheep!$R$356                                            )&lt;=0),"Alt1-"   &amp;PL51,""),"")
&amp;IFERROR(IF(AND((PL$44-PL52-150-Sheep!$R$357                                           )&gt;(PL$44-PM$44),(PL$44-PL52-150-Sheep!$R$357                                            )&lt;=0),"Alt2-"   &amp;PL51,""),"")</f>
        <v/>
      </c>
      <c r="PM53" s="267" t="str">
        <f xml:space="preserve">                    IF(AND((PM$44                                  -Sheep!$N$254                               )&gt;(PM$44-PN$44),(PM$44                                  -Sheep!$N$254                                )&lt;=0),"Born","")
&amp;                   IF(AND((PM$44-Sheep!$R$355-Sheep!$N$254                                )&gt;(PM$44-PN$44),(PM$44-Sheep!$R$355-Sheep!$N$254                                )&lt;=0),"WeanStd","")
&amp;                   IF(AND((PM$44-Sheep!$R$356-Sheep!$N$254                                )&gt;(PM$44-PN$44),(PM$44-Sheep!$R$356-Sheep!$N$254                                )&lt;=0),"WeanAlt1","")
&amp;                   IF(AND((PM$44-Sheep!$R$357-Sheep!$N$254                                )&gt;(PM$44-PN$44),(PM$44-Sheep!$R$357-Sheep!$N$254                                )&lt;=0),"WeanAlt2","")
&amp;IFERROR(IF(AND((PM$44-PM52                                                                                     )&gt;(PM$44-PN$44),(PM$44-PM52                                                                                     )&lt;=0),"Join-"    &amp;PM51,""),"")
&amp;IFERROR(IF(AND((PM$44-PM52-INDEX(Sheep!$V$362:$V$369,PM51,1))&gt;(PM$44-PN$44),(PM$44-PM52-INDEX(Sheep!$V$362:$V$369,PM51,1))&lt;=0),"Scan-"  &amp;PM51,""),"")
&amp;IFERROR(IF(AND((PM$44-PM52-150                                                                            )&gt;(PM$44-PN$44),(PM$44-PM52-150                                                                             )&lt;=0),"Birth-" &amp;PM51,""),"")
&amp;IFERROR(IF(AND((PM$44-PM52-150-Sheep!$R$355                                           )&gt;(PM$44-PN$44),(PM$44-PM52-150-Sheep!$R$355                                            )&lt;=0),"Wean-"&amp;PM51,""),"")
&amp;IFERROR(IF(AND((PM$44-PM52-150-Sheep!$R$356                                           )&gt;(PM$44-PN$44),(PM$44-PM52-150-Sheep!$R$356                                            )&lt;=0),"Alt1-"   &amp;PM51,""),"")
&amp;IFERROR(IF(AND((PM$44-PM52-150-Sheep!$R$357                                           )&gt;(PM$44-PN$44),(PM$44-PM52-150-Sheep!$R$357                                            )&lt;=0),"Alt2-"   &amp;PM51,""),"")</f>
        <v/>
      </c>
      <c r="PN53" s="267" t="str">
        <f xml:space="preserve">                    IF(AND((PN$44                                  -Sheep!$N$254                               )&gt;(PN$44-PO$44),(PN$44                                  -Sheep!$N$254                                )&lt;=0),"Born","")
&amp;                   IF(AND((PN$44-Sheep!$R$355-Sheep!$N$254                                )&gt;(PN$44-PO$44),(PN$44-Sheep!$R$355-Sheep!$N$254                                )&lt;=0),"WeanStd","")
&amp;                   IF(AND((PN$44-Sheep!$R$356-Sheep!$N$254                                )&gt;(PN$44-PO$44),(PN$44-Sheep!$R$356-Sheep!$N$254                                )&lt;=0),"WeanAlt1","")
&amp;                   IF(AND((PN$44-Sheep!$R$357-Sheep!$N$254                                )&gt;(PN$44-PO$44),(PN$44-Sheep!$R$357-Sheep!$N$254                                )&lt;=0),"WeanAlt2","")
&amp;IFERROR(IF(AND((PN$44-PN52                                                                                     )&gt;(PN$44-PO$44),(PN$44-PN52                                                                                     )&lt;=0),"Join-"    &amp;PN51,""),"")
&amp;IFERROR(IF(AND((PN$44-PN52-INDEX(Sheep!$V$362:$V$369,PN51,1))&gt;(PN$44-PO$44),(PN$44-PN52-INDEX(Sheep!$V$362:$V$369,PN51,1))&lt;=0),"Scan-"  &amp;PN51,""),"")
&amp;IFERROR(IF(AND((PN$44-PN52-150                                                                            )&gt;(PN$44-PO$44),(PN$44-PN52-150                                                                             )&lt;=0),"Birth-" &amp;PN51,""),"")
&amp;IFERROR(IF(AND((PN$44-PN52-150-Sheep!$R$355                                           )&gt;(PN$44-PO$44),(PN$44-PN52-150-Sheep!$R$355                                            )&lt;=0),"Wean-"&amp;PN51,""),"")
&amp;IFERROR(IF(AND((PN$44-PN52-150-Sheep!$R$356                                           )&gt;(PN$44-PO$44),(PN$44-PN52-150-Sheep!$R$356                                            )&lt;=0),"Alt1-"   &amp;PN51,""),"")
&amp;IFERROR(IF(AND((PN$44-PN52-150-Sheep!$R$357                                           )&gt;(PN$44-PO$44),(PN$44-PN52-150-Sheep!$R$357                                            )&lt;=0),"Alt2-"   &amp;PN51,""),"")</f>
        <v/>
      </c>
      <c r="PO53" s="267" t="str">
        <f xml:space="preserve">                    IF(AND((PO$44                                  -Sheep!$N$254                               )&gt;(PO$44-PP$44),(PO$44                                  -Sheep!$N$254                                )&lt;=0),"Born","")
&amp;                   IF(AND((PO$44-Sheep!$R$355-Sheep!$N$254                                )&gt;(PO$44-PP$44),(PO$44-Sheep!$R$355-Sheep!$N$254                                )&lt;=0),"WeanStd","")
&amp;                   IF(AND((PO$44-Sheep!$R$356-Sheep!$N$254                                )&gt;(PO$44-PP$44),(PO$44-Sheep!$R$356-Sheep!$N$254                                )&lt;=0),"WeanAlt1","")
&amp;                   IF(AND((PO$44-Sheep!$R$357-Sheep!$N$254                                )&gt;(PO$44-PP$44),(PO$44-Sheep!$R$357-Sheep!$N$254                                )&lt;=0),"WeanAlt2","")
&amp;IFERROR(IF(AND((PO$44-PO52                                                                                     )&gt;(PO$44-PP$44),(PO$44-PO52                                                                                     )&lt;=0),"Join-"    &amp;PO51,""),"")
&amp;IFERROR(IF(AND((PO$44-PO52-INDEX(Sheep!$V$362:$V$369,PO51,1))&gt;(PO$44-PP$44),(PO$44-PO52-INDEX(Sheep!$V$362:$V$369,PO51,1))&lt;=0),"Scan-"  &amp;PO51,""),"")
&amp;IFERROR(IF(AND((PO$44-PO52-150                                                                            )&gt;(PO$44-PP$44),(PO$44-PO52-150                                                                             )&lt;=0),"Birth-" &amp;PO51,""),"")
&amp;IFERROR(IF(AND((PO$44-PO52-150-Sheep!$R$355                                           )&gt;(PO$44-PP$44),(PO$44-PO52-150-Sheep!$R$355                                            )&lt;=0),"Wean-"&amp;PO51,""),"")
&amp;IFERROR(IF(AND((PO$44-PO52-150-Sheep!$R$356                                           )&gt;(PO$44-PP$44),(PO$44-PO52-150-Sheep!$R$356                                            )&lt;=0),"Alt1-"   &amp;PO51,""),"")
&amp;IFERROR(IF(AND((PO$44-PO52-150-Sheep!$R$357                                           )&gt;(PO$44-PP$44),(PO$44-PO52-150-Sheep!$R$357                                            )&lt;=0),"Alt2-"   &amp;PO51,""),"")</f>
        <v/>
      </c>
      <c r="PP53" s="267" t="str">
        <f xml:space="preserve">                    IF(AND((PP$44                                  -Sheep!$N$254                               )&gt;(PP$44-PQ$44),(PP$44                                  -Sheep!$N$254                                )&lt;=0),"Born","")
&amp;                   IF(AND((PP$44-Sheep!$R$355-Sheep!$N$254                                )&gt;(PP$44-PQ$44),(PP$44-Sheep!$R$355-Sheep!$N$254                                )&lt;=0),"WeanStd","")
&amp;                   IF(AND((PP$44-Sheep!$R$356-Sheep!$N$254                                )&gt;(PP$44-PQ$44),(PP$44-Sheep!$R$356-Sheep!$N$254                                )&lt;=0),"WeanAlt1","")
&amp;                   IF(AND((PP$44-Sheep!$R$357-Sheep!$N$254                                )&gt;(PP$44-PQ$44),(PP$44-Sheep!$R$357-Sheep!$N$254                                )&lt;=0),"WeanAlt2","")
&amp;IFERROR(IF(AND((PP$44-PP52                                                                                     )&gt;(PP$44-PQ$44),(PP$44-PP52                                                                                     )&lt;=0),"Join-"    &amp;PP51,""),"")
&amp;IFERROR(IF(AND((PP$44-PP52-INDEX(Sheep!$V$362:$V$369,PP51,1))&gt;(PP$44-PQ$44),(PP$44-PP52-INDEX(Sheep!$V$362:$V$369,PP51,1))&lt;=0),"Scan-"  &amp;PP51,""),"")
&amp;IFERROR(IF(AND((PP$44-PP52-150                                                                            )&gt;(PP$44-PQ$44),(PP$44-PP52-150                                                                             )&lt;=0),"Birth-" &amp;PP51,""),"")
&amp;IFERROR(IF(AND((PP$44-PP52-150-Sheep!$R$355                                           )&gt;(PP$44-PQ$44),(PP$44-PP52-150-Sheep!$R$355                                            )&lt;=0),"Wean-"&amp;PP51,""),"")
&amp;IFERROR(IF(AND((PP$44-PP52-150-Sheep!$R$356                                           )&gt;(PP$44-PQ$44),(PP$44-PP52-150-Sheep!$R$356                                            )&lt;=0),"Alt1-"   &amp;PP51,""),"")
&amp;IFERROR(IF(AND((PP$44-PP52-150-Sheep!$R$357                                           )&gt;(PP$44-PQ$44),(PP$44-PP52-150-Sheep!$R$357                                            )&lt;=0),"Alt2-"   &amp;PP51,""),"")</f>
        <v>Join-8</v>
      </c>
      <c r="PQ53" s="267" t="str">
        <f xml:space="preserve">                    IF(AND((PQ$44                                  -Sheep!$N$254                               )&gt;(PQ$44-PR$44),(PQ$44                                  -Sheep!$N$254                                )&lt;=0),"Born","")
&amp;                   IF(AND((PQ$44-Sheep!$R$355-Sheep!$N$254                                )&gt;(PQ$44-PR$44),(PQ$44-Sheep!$R$355-Sheep!$N$254                                )&lt;=0),"WeanStd","")
&amp;                   IF(AND((PQ$44-Sheep!$R$356-Sheep!$N$254                                )&gt;(PQ$44-PR$44),(PQ$44-Sheep!$R$356-Sheep!$N$254                                )&lt;=0),"WeanAlt1","")
&amp;                   IF(AND((PQ$44-Sheep!$R$357-Sheep!$N$254                                )&gt;(PQ$44-PR$44),(PQ$44-Sheep!$R$357-Sheep!$N$254                                )&lt;=0),"WeanAlt2","")
&amp;IFERROR(IF(AND((PQ$44-PQ52                                                                                     )&gt;(PQ$44-PR$44),(PQ$44-PQ52                                                                                     )&lt;=0),"Join-"    &amp;PQ51,""),"")
&amp;IFERROR(IF(AND((PQ$44-PQ52-INDEX(Sheep!$V$362:$V$369,PQ51,1))&gt;(PQ$44-PR$44),(PQ$44-PQ52-INDEX(Sheep!$V$362:$V$369,PQ51,1))&lt;=0),"Scan-"  &amp;PQ51,""),"")
&amp;IFERROR(IF(AND((PQ$44-PQ52-150                                                                            )&gt;(PQ$44-PR$44),(PQ$44-PQ52-150                                                                             )&lt;=0),"Birth-" &amp;PQ51,""),"")
&amp;IFERROR(IF(AND((PQ$44-PQ52-150-Sheep!$R$355                                           )&gt;(PQ$44-PR$44),(PQ$44-PQ52-150-Sheep!$R$355                                            )&lt;=0),"Wean-"&amp;PQ51,""),"")
&amp;IFERROR(IF(AND((PQ$44-PQ52-150-Sheep!$R$356                                           )&gt;(PQ$44-PR$44),(PQ$44-PQ52-150-Sheep!$R$356                                            )&lt;=0),"Alt1-"   &amp;PQ51,""),"")
&amp;IFERROR(IF(AND((PQ$44-PQ52-150-Sheep!$R$357                                           )&gt;(PQ$44-PR$44),(PQ$44-PQ52-150-Sheep!$R$357                                            )&lt;=0),"Alt2-"   &amp;PQ51,""),"")</f>
        <v/>
      </c>
      <c r="PR53" s="267" t="str">
        <f xml:space="preserve">                    IF(AND((PR$44                                  -Sheep!$N$254                               )&gt;(PR$44-PS$44),(PR$44                                  -Sheep!$N$254                                )&lt;=0),"Born","")
&amp;                   IF(AND((PR$44-Sheep!$R$355-Sheep!$N$254                                )&gt;(PR$44-PS$44),(PR$44-Sheep!$R$355-Sheep!$N$254                                )&lt;=0),"WeanStd","")
&amp;                   IF(AND((PR$44-Sheep!$R$356-Sheep!$N$254                                )&gt;(PR$44-PS$44),(PR$44-Sheep!$R$356-Sheep!$N$254                                )&lt;=0),"WeanAlt1","")
&amp;                   IF(AND((PR$44-Sheep!$R$357-Sheep!$N$254                                )&gt;(PR$44-PS$44),(PR$44-Sheep!$R$357-Sheep!$N$254                                )&lt;=0),"WeanAlt2","")
&amp;IFERROR(IF(AND((PR$44-PR52                                                                                     )&gt;(PR$44-PS$44),(PR$44-PR52                                                                                     )&lt;=0),"Join-"    &amp;PR51,""),"")
&amp;IFERROR(IF(AND((PR$44-PR52-INDEX(Sheep!$V$362:$V$369,PR51,1))&gt;(PR$44-PS$44),(PR$44-PR52-INDEX(Sheep!$V$362:$V$369,PR51,1))&lt;=0),"Scan-"  &amp;PR51,""),"")
&amp;IFERROR(IF(AND((PR$44-PR52-150                                                                            )&gt;(PR$44-PS$44),(PR$44-PR52-150                                                                             )&lt;=0),"Birth-" &amp;PR51,""),"")
&amp;IFERROR(IF(AND((PR$44-PR52-150-Sheep!$R$355                                           )&gt;(PR$44-PS$44),(PR$44-PR52-150-Sheep!$R$355                                            )&lt;=0),"Wean-"&amp;PR51,""),"")
&amp;IFERROR(IF(AND((PR$44-PR52-150-Sheep!$R$356                                           )&gt;(PR$44-PS$44),(PR$44-PR52-150-Sheep!$R$356                                            )&lt;=0),"Alt1-"   &amp;PR51,""),"")
&amp;IFERROR(IF(AND((PR$44-PR52-150-Sheep!$R$357                                           )&gt;(PR$44-PS$44),(PR$44-PR52-150-Sheep!$R$357                                            )&lt;=0),"Alt2-"   &amp;PR51,""),"")</f>
        <v/>
      </c>
      <c r="PS53" s="267" t="str">
        <f xml:space="preserve">                    IF(AND((PS$44                                  -Sheep!$N$254                               )&gt;(PS$44-PT$44),(PS$44                                  -Sheep!$N$254                                )&lt;=0),"Born","")
&amp;                   IF(AND((PS$44-Sheep!$R$355-Sheep!$N$254                                )&gt;(PS$44-PT$44),(PS$44-Sheep!$R$355-Sheep!$N$254                                )&lt;=0),"WeanStd","")
&amp;                   IF(AND((PS$44-Sheep!$R$356-Sheep!$N$254                                )&gt;(PS$44-PT$44),(PS$44-Sheep!$R$356-Sheep!$N$254                                )&lt;=0),"WeanAlt1","")
&amp;                   IF(AND((PS$44-Sheep!$R$357-Sheep!$N$254                                )&gt;(PS$44-PT$44),(PS$44-Sheep!$R$357-Sheep!$N$254                                )&lt;=0),"WeanAlt2","")
&amp;IFERROR(IF(AND((PS$44-PS52                                                                                     )&gt;(PS$44-PT$44),(PS$44-PS52                                                                                     )&lt;=0),"Join-"    &amp;PS51,""),"")
&amp;IFERROR(IF(AND((PS$44-PS52-INDEX(Sheep!$V$362:$V$369,PS51,1))&gt;(PS$44-PT$44),(PS$44-PS52-INDEX(Sheep!$V$362:$V$369,PS51,1))&lt;=0),"Scan-"  &amp;PS51,""),"")
&amp;IFERROR(IF(AND((PS$44-PS52-150                                                                            )&gt;(PS$44-PT$44),(PS$44-PS52-150                                                                             )&lt;=0),"Birth-" &amp;PS51,""),"")
&amp;IFERROR(IF(AND((PS$44-PS52-150-Sheep!$R$355                                           )&gt;(PS$44-PT$44),(PS$44-PS52-150-Sheep!$R$355                                            )&lt;=0),"Wean-"&amp;PS51,""),"")
&amp;IFERROR(IF(AND((PS$44-PS52-150-Sheep!$R$356                                           )&gt;(PS$44-PT$44),(PS$44-PS52-150-Sheep!$R$356                                            )&lt;=0),"Alt1-"   &amp;PS51,""),"")
&amp;IFERROR(IF(AND((PS$44-PS52-150-Sheep!$R$357                                           )&gt;(PS$44-PT$44),(PS$44-PS52-150-Sheep!$R$357                                            )&lt;=0),"Alt2-"   &amp;PS51,""),"")</f>
        <v/>
      </c>
      <c r="PT53" s="267" t="str">
        <f xml:space="preserve">                    IF(AND((PT$44                                  -Sheep!$N$254                               )&gt;(PT$44-PU$44),(PT$44                                  -Sheep!$N$254                                )&lt;=0),"Born","")
&amp;                   IF(AND((PT$44-Sheep!$R$355-Sheep!$N$254                                )&gt;(PT$44-PU$44),(PT$44-Sheep!$R$355-Sheep!$N$254                                )&lt;=0),"WeanStd","")
&amp;                   IF(AND((PT$44-Sheep!$R$356-Sheep!$N$254                                )&gt;(PT$44-PU$44),(PT$44-Sheep!$R$356-Sheep!$N$254                                )&lt;=0),"WeanAlt1","")
&amp;                   IF(AND((PT$44-Sheep!$R$357-Sheep!$N$254                                )&gt;(PT$44-PU$44),(PT$44-Sheep!$R$357-Sheep!$N$254                                )&lt;=0),"WeanAlt2","")
&amp;IFERROR(IF(AND((PT$44-PT52                                                                                     )&gt;(PT$44-PU$44),(PT$44-PT52                                                                                     )&lt;=0),"Join-"    &amp;PT51,""),"")
&amp;IFERROR(IF(AND((PT$44-PT52-INDEX(Sheep!$V$362:$V$369,PT51,1))&gt;(PT$44-PU$44),(PT$44-PT52-INDEX(Sheep!$V$362:$V$369,PT51,1))&lt;=0),"Scan-"  &amp;PT51,""),"")
&amp;IFERROR(IF(AND((PT$44-PT52-150                                                                            )&gt;(PT$44-PU$44),(PT$44-PT52-150                                                                             )&lt;=0),"Birth-" &amp;PT51,""),"")
&amp;IFERROR(IF(AND((PT$44-PT52-150-Sheep!$R$355                                           )&gt;(PT$44-PU$44),(PT$44-PT52-150-Sheep!$R$355                                            )&lt;=0),"Wean-"&amp;PT51,""),"")
&amp;IFERROR(IF(AND((PT$44-PT52-150-Sheep!$R$356                                           )&gt;(PT$44-PU$44),(PT$44-PT52-150-Sheep!$R$356                                            )&lt;=0),"Alt1-"   &amp;PT51,""),"")
&amp;IFERROR(IF(AND((PT$44-PT52-150-Sheep!$R$357                                           )&gt;(PT$44-PU$44),(PT$44-PT52-150-Sheep!$R$357                                            )&lt;=0),"Alt2-"   &amp;PT51,""),"")</f>
        <v/>
      </c>
      <c r="PU53" s="267" t="str">
        <f xml:space="preserve">                    IF(AND((PU$44                                  -Sheep!$N$254                               )&gt;(PU$44-PV$44),(PU$44                                  -Sheep!$N$254                                )&lt;=0),"Born","")
&amp;                   IF(AND((PU$44-Sheep!$R$355-Sheep!$N$254                                )&gt;(PU$44-PV$44),(PU$44-Sheep!$R$355-Sheep!$N$254                                )&lt;=0),"WeanStd","")
&amp;                   IF(AND((PU$44-Sheep!$R$356-Sheep!$N$254                                )&gt;(PU$44-PV$44),(PU$44-Sheep!$R$356-Sheep!$N$254                                )&lt;=0),"WeanAlt1","")
&amp;                   IF(AND((PU$44-Sheep!$R$357-Sheep!$N$254                                )&gt;(PU$44-PV$44),(PU$44-Sheep!$R$357-Sheep!$N$254                                )&lt;=0),"WeanAlt2","")
&amp;IFERROR(IF(AND((PU$44-PU52                                                                                     )&gt;(PU$44-PV$44),(PU$44-PU52                                                                                     )&lt;=0),"Join-"    &amp;PU51,""),"")
&amp;IFERROR(IF(AND((PU$44-PU52-INDEX(Sheep!$V$362:$V$369,PU51,1))&gt;(PU$44-PV$44),(PU$44-PU52-INDEX(Sheep!$V$362:$V$369,PU51,1))&lt;=0),"Scan-"  &amp;PU51,""),"")
&amp;IFERROR(IF(AND((PU$44-PU52-150                                                                            )&gt;(PU$44-PV$44),(PU$44-PU52-150                                                                             )&lt;=0),"Birth-" &amp;PU51,""),"")
&amp;IFERROR(IF(AND((PU$44-PU52-150-Sheep!$R$355                                           )&gt;(PU$44-PV$44),(PU$44-PU52-150-Sheep!$R$355                                            )&lt;=0),"Wean-"&amp;PU51,""),"")
&amp;IFERROR(IF(AND((PU$44-PU52-150-Sheep!$R$356                                           )&gt;(PU$44-PV$44),(PU$44-PU52-150-Sheep!$R$356                                            )&lt;=0),"Alt1-"   &amp;PU51,""),"")
&amp;IFERROR(IF(AND((PU$44-PU52-150-Sheep!$R$357                                           )&gt;(PU$44-PV$44),(PU$44-PU52-150-Sheep!$R$357                                            )&lt;=0),"Alt2-"   &amp;PU51,""),"")</f>
        <v/>
      </c>
      <c r="PV53" s="267" t="str">
        <f xml:space="preserve">                    IF(AND((PV$44                                  -Sheep!$N$254                               )&gt;(PV$44-PW$44),(PV$44                                  -Sheep!$N$254                                )&lt;=0),"Born","")
&amp;                   IF(AND((PV$44-Sheep!$R$355-Sheep!$N$254                                )&gt;(PV$44-PW$44),(PV$44-Sheep!$R$355-Sheep!$N$254                                )&lt;=0),"WeanStd","")
&amp;                   IF(AND((PV$44-Sheep!$R$356-Sheep!$N$254                                )&gt;(PV$44-PW$44),(PV$44-Sheep!$R$356-Sheep!$N$254                                )&lt;=0),"WeanAlt1","")
&amp;                   IF(AND((PV$44-Sheep!$R$357-Sheep!$N$254                                )&gt;(PV$44-PW$44),(PV$44-Sheep!$R$357-Sheep!$N$254                                )&lt;=0),"WeanAlt2","")
&amp;IFERROR(IF(AND((PV$44-PV52                                                                                     )&gt;(PV$44-PW$44),(PV$44-PV52                                                                                     )&lt;=0),"Join-"    &amp;PV51,""),"")
&amp;IFERROR(IF(AND((PV$44-PV52-INDEX(Sheep!$V$362:$V$369,PV51,1))&gt;(PV$44-PW$44),(PV$44-PV52-INDEX(Sheep!$V$362:$V$369,PV51,1))&lt;=0),"Scan-"  &amp;PV51,""),"")
&amp;IFERROR(IF(AND((PV$44-PV52-150                                                                            )&gt;(PV$44-PW$44),(PV$44-PV52-150                                                                             )&lt;=0),"Birth-" &amp;PV51,""),"")
&amp;IFERROR(IF(AND((PV$44-PV52-150-Sheep!$R$355                                           )&gt;(PV$44-PW$44),(PV$44-PV52-150-Sheep!$R$355                                            )&lt;=0),"Wean-"&amp;PV51,""),"")
&amp;IFERROR(IF(AND((PV$44-PV52-150-Sheep!$R$356                                           )&gt;(PV$44-PW$44),(PV$44-PV52-150-Sheep!$R$356                                            )&lt;=0),"Alt1-"   &amp;PV51,""),"")
&amp;IFERROR(IF(AND((PV$44-PV52-150-Sheep!$R$357                                           )&gt;(PV$44-PW$44),(PV$44-PV52-150-Sheep!$R$357                                            )&lt;=0),"Alt2-"   &amp;PV51,""),"")</f>
        <v/>
      </c>
      <c r="PW53" s="267" t="str">
        <f xml:space="preserve">                    IF(AND((PW$44                                  -Sheep!$N$254                               )&gt;(PW$44-PX$44),(PW$44                                  -Sheep!$N$254                                )&lt;=0),"Born","")
&amp;                   IF(AND((PW$44-Sheep!$R$355-Sheep!$N$254                                )&gt;(PW$44-PX$44),(PW$44-Sheep!$R$355-Sheep!$N$254                                )&lt;=0),"WeanStd","")
&amp;                   IF(AND((PW$44-Sheep!$R$356-Sheep!$N$254                                )&gt;(PW$44-PX$44),(PW$44-Sheep!$R$356-Sheep!$N$254                                )&lt;=0),"WeanAlt1","")
&amp;                   IF(AND((PW$44-Sheep!$R$357-Sheep!$N$254                                )&gt;(PW$44-PX$44),(PW$44-Sheep!$R$357-Sheep!$N$254                                )&lt;=0),"WeanAlt2","")
&amp;IFERROR(IF(AND((PW$44-PW52                                                                                     )&gt;(PW$44-PX$44),(PW$44-PW52                                                                                     )&lt;=0),"Join-"    &amp;PW51,""),"")
&amp;IFERROR(IF(AND((PW$44-PW52-INDEX(Sheep!$V$362:$V$369,PW51,1))&gt;(PW$44-PX$44),(PW$44-PW52-INDEX(Sheep!$V$362:$V$369,PW51,1))&lt;=0),"Scan-"  &amp;PW51,""),"")
&amp;IFERROR(IF(AND((PW$44-PW52-150                                                                            )&gt;(PW$44-PX$44),(PW$44-PW52-150                                                                             )&lt;=0),"Birth-" &amp;PW51,""),"")
&amp;IFERROR(IF(AND((PW$44-PW52-150-Sheep!$R$355                                           )&gt;(PW$44-PX$44),(PW$44-PW52-150-Sheep!$R$355                                            )&lt;=0),"Wean-"&amp;PW51,""),"")
&amp;IFERROR(IF(AND((PW$44-PW52-150-Sheep!$R$356                                           )&gt;(PW$44-PX$44),(PW$44-PW52-150-Sheep!$R$356                                            )&lt;=0),"Alt1-"   &amp;PW51,""),"")
&amp;IFERROR(IF(AND((PW$44-PW52-150-Sheep!$R$357                                           )&gt;(PW$44-PX$44),(PW$44-PW52-150-Sheep!$R$357                                            )&lt;=0),"Alt2-"   &amp;PW51,""),"")</f>
        <v/>
      </c>
      <c r="PX53" s="267" t="str">
        <f xml:space="preserve">                    IF(AND((PX$44                                  -Sheep!$N$254                               )&gt;(PX$44-PY$44),(PX$44                                  -Sheep!$N$254                                )&lt;=0),"Born","")
&amp;                   IF(AND((PX$44-Sheep!$R$355-Sheep!$N$254                                )&gt;(PX$44-PY$44),(PX$44-Sheep!$R$355-Sheep!$N$254                                )&lt;=0),"WeanStd","")
&amp;                   IF(AND((PX$44-Sheep!$R$356-Sheep!$N$254                                )&gt;(PX$44-PY$44),(PX$44-Sheep!$R$356-Sheep!$N$254                                )&lt;=0),"WeanAlt1","")
&amp;                   IF(AND((PX$44-Sheep!$R$357-Sheep!$N$254                                )&gt;(PX$44-PY$44),(PX$44-Sheep!$R$357-Sheep!$N$254                                )&lt;=0),"WeanAlt2","")
&amp;IFERROR(IF(AND((PX$44-PX52                                                                                     )&gt;(PX$44-PY$44),(PX$44-PX52                                                                                     )&lt;=0),"Join-"    &amp;PX51,""),"")
&amp;IFERROR(IF(AND((PX$44-PX52-INDEX(Sheep!$V$362:$V$369,PX51,1))&gt;(PX$44-PY$44),(PX$44-PX52-INDEX(Sheep!$V$362:$V$369,PX51,1))&lt;=0),"Scan-"  &amp;PX51,""),"")
&amp;IFERROR(IF(AND((PX$44-PX52-150                                                                            )&gt;(PX$44-PY$44),(PX$44-PX52-150                                                                             )&lt;=0),"Birth-" &amp;PX51,""),"")
&amp;IFERROR(IF(AND((PX$44-PX52-150-Sheep!$R$355                                           )&gt;(PX$44-PY$44),(PX$44-PX52-150-Sheep!$R$355                                            )&lt;=0),"Wean-"&amp;PX51,""),"")
&amp;IFERROR(IF(AND((PX$44-PX52-150-Sheep!$R$356                                           )&gt;(PX$44-PY$44),(PX$44-PX52-150-Sheep!$R$356                                            )&lt;=0),"Alt1-"   &amp;PX51,""),"")
&amp;IFERROR(IF(AND((PX$44-PX52-150-Sheep!$R$357                                           )&gt;(PX$44-PY$44),(PX$44-PX52-150-Sheep!$R$357                                            )&lt;=0),"Alt2-"   &amp;PX51,""),"")</f>
        <v/>
      </c>
      <c r="PY53" s="267" t="str">
        <f xml:space="preserve">                    IF(AND((PY$44                                  -Sheep!$N$254                               )&gt;(PY$44-PZ$44),(PY$44                                  -Sheep!$N$254                                )&lt;=0),"Born","")
&amp;                   IF(AND((PY$44-Sheep!$R$355-Sheep!$N$254                                )&gt;(PY$44-PZ$44),(PY$44-Sheep!$R$355-Sheep!$N$254                                )&lt;=0),"WeanStd","")
&amp;                   IF(AND((PY$44-Sheep!$R$356-Sheep!$N$254                                )&gt;(PY$44-PZ$44),(PY$44-Sheep!$R$356-Sheep!$N$254                                )&lt;=0),"WeanAlt1","")
&amp;                   IF(AND((PY$44-Sheep!$R$357-Sheep!$N$254                                )&gt;(PY$44-PZ$44),(PY$44-Sheep!$R$357-Sheep!$N$254                                )&lt;=0),"WeanAlt2","")
&amp;IFERROR(IF(AND((PY$44-PY52                                                                                     )&gt;(PY$44-PZ$44),(PY$44-PY52                                                                                     )&lt;=0),"Join-"    &amp;PY51,""),"")
&amp;IFERROR(IF(AND((PY$44-PY52-INDEX(Sheep!$V$362:$V$369,PY51,1))&gt;(PY$44-PZ$44),(PY$44-PY52-INDEX(Sheep!$V$362:$V$369,PY51,1))&lt;=0),"Scan-"  &amp;PY51,""),"")
&amp;IFERROR(IF(AND((PY$44-PY52-150                                                                            )&gt;(PY$44-PZ$44),(PY$44-PY52-150                                                                             )&lt;=0),"Birth-" &amp;PY51,""),"")
&amp;IFERROR(IF(AND((PY$44-PY52-150-Sheep!$R$355                                           )&gt;(PY$44-PZ$44),(PY$44-PY52-150-Sheep!$R$355                                            )&lt;=0),"Wean-"&amp;PY51,""),"")
&amp;IFERROR(IF(AND((PY$44-PY52-150-Sheep!$R$356                                           )&gt;(PY$44-PZ$44),(PY$44-PY52-150-Sheep!$R$356                                            )&lt;=0),"Alt1-"   &amp;PY51,""),"")
&amp;IFERROR(IF(AND((PY$44-PY52-150-Sheep!$R$357                                           )&gt;(PY$44-PZ$44),(PY$44-PY52-150-Sheep!$R$357                                            )&lt;=0),"Alt2-"   &amp;PY51,""),"")</f>
        <v/>
      </c>
      <c r="PZ53" s="267" t="str">
        <f xml:space="preserve">                    IF(AND((PZ$44                                  -Sheep!$N$254                               )&gt;(PZ$44-QA$44),(PZ$44                                  -Sheep!$N$254                                )&lt;=0),"Born","")
&amp;                   IF(AND((PZ$44-Sheep!$R$355-Sheep!$N$254                                )&gt;(PZ$44-QA$44),(PZ$44-Sheep!$R$355-Sheep!$N$254                                )&lt;=0),"WeanStd","")
&amp;                   IF(AND((PZ$44-Sheep!$R$356-Sheep!$N$254                                )&gt;(PZ$44-QA$44),(PZ$44-Sheep!$R$356-Sheep!$N$254                                )&lt;=0),"WeanAlt1","")
&amp;                   IF(AND((PZ$44-Sheep!$R$357-Sheep!$N$254                                )&gt;(PZ$44-QA$44),(PZ$44-Sheep!$R$357-Sheep!$N$254                                )&lt;=0),"WeanAlt2","")
&amp;IFERROR(IF(AND((PZ$44-PZ52                                                                                     )&gt;(PZ$44-QA$44),(PZ$44-PZ52                                                                                     )&lt;=0),"Join-"    &amp;PZ51,""),"")
&amp;IFERROR(IF(AND((PZ$44-PZ52-INDEX(Sheep!$V$362:$V$369,PZ51,1))&gt;(PZ$44-QA$44),(PZ$44-PZ52-INDEX(Sheep!$V$362:$V$369,PZ51,1))&lt;=0),"Scan-"  &amp;PZ51,""),"")
&amp;IFERROR(IF(AND((PZ$44-PZ52-150                                                                            )&gt;(PZ$44-QA$44),(PZ$44-PZ52-150                                                                             )&lt;=0),"Birth-" &amp;PZ51,""),"")
&amp;IFERROR(IF(AND((PZ$44-PZ52-150-Sheep!$R$355                                           )&gt;(PZ$44-QA$44),(PZ$44-PZ52-150-Sheep!$R$355                                            )&lt;=0),"Wean-"&amp;PZ51,""),"")
&amp;IFERROR(IF(AND((PZ$44-PZ52-150-Sheep!$R$356                                           )&gt;(PZ$44-QA$44),(PZ$44-PZ52-150-Sheep!$R$356                                            )&lt;=0),"Alt1-"   &amp;PZ51,""),"")
&amp;IFERROR(IF(AND((PZ$44-PZ52-150-Sheep!$R$357                                           )&gt;(PZ$44-QA$44),(PZ$44-PZ52-150-Sheep!$R$357                                            )&lt;=0),"Alt2-"   &amp;PZ51,""),"")</f>
        <v>Scan-8</v>
      </c>
      <c r="QA53" s="267" t="str">
        <f xml:space="preserve">                    IF(AND((QA$44                                  -Sheep!$N$254                               )&gt;(QA$44-QB$44),(QA$44                                  -Sheep!$N$254                                )&lt;=0),"Born","")
&amp;                   IF(AND((QA$44-Sheep!$R$355-Sheep!$N$254                                )&gt;(QA$44-QB$44),(QA$44-Sheep!$R$355-Sheep!$N$254                                )&lt;=0),"WeanStd","")
&amp;                   IF(AND((QA$44-Sheep!$R$356-Sheep!$N$254                                )&gt;(QA$44-QB$44),(QA$44-Sheep!$R$356-Sheep!$N$254                                )&lt;=0),"WeanAlt1","")
&amp;                   IF(AND((QA$44-Sheep!$R$357-Sheep!$N$254                                )&gt;(QA$44-QB$44),(QA$44-Sheep!$R$357-Sheep!$N$254                                )&lt;=0),"WeanAlt2","")
&amp;IFERROR(IF(AND((QA$44-QA52                                                                                     )&gt;(QA$44-QB$44),(QA$44-QA52                                                                                     )&lt;=0),"Join-"    &amp;QA51,""),"")
&amp;IFERROR(IF(AND((QA$44-QA52-INDEX(Sheep!$V$362:$V$369,QA51,1))&gt;(QA$44-QB$44),(QA$44-QA52-INDEX(Sheep!$V$362:$V$369,QA51,1))&lt;=0),"Scan-"  &amp;QA51,""),"")
&amp;IFERROR(IF(AND((QA$44-QA52-150                                                                            )&gt;(QA$44-QB$44),(QA$44-QA52-150                                                                             )&lt;=0),"Birth-" &amp;QA51,""),"")
&amp;IFERROR(IF(AND((QA$44-QA52-150-Sheep!$R$355                                           )&gt;(QA$44-QB$44),(QA$44-QA52-150-Sheep!$R$355                                            )&lt;=0),"Wean-"&amp;QA51,""),"")
&amp;IFERROR(IF(AND((QA$44-QA52-150-Sheep!$R$356                                           )&gt;(QA$44-QB$44),(QA$44-QA52-150-Sheep!$R$356                                            )&lt;=0),"Alt1-"   &amp;QA51,""),"")
&amp;IFERROR(IF(AND((QA$44-QA52-150-Sheep!$R$357                                           )&gt;(QA$44-QB$44),(QA$44-QA52-150-Sheep!$R$357                                            )&lt;=0),"Alt2-"   &amp;QA51,""),"")</f>
        <v/>
      </c>
      <c r="QB53" s="267" t="str">
        <f xml:space="preserve">                    IF(AND((QB$44                                  -Sheep!$N$254                               )&gt;(QB$44-QC$44),(QB$44                                  -Sheep!$N$254                                )&lt;=0),"Born","")
&amp;                   IF(AND((QB$44-Sheep!$R$355-Sheep!$N$254                                )&gt;(QB$44-QC$44),(QB$44-Sheep!$R$355-Sheep!$N$254                                )&lt;=0),"WeanStd","")
&amp;                   IF(AND((QB$44-Sheep!$R$356-Sheep!$N$254                                )&gt;(QB$44-QC$44),(QB$44-Sheep!$R$356-Sheep!$N$254                                )&lt;=0),"WeanAlt1","")
&amp;                   IF(AND((QB$44-Sheep!$R$357-Sheep!$N$254                                )&gt;(QB$44-QC$44),(QB$44-Sheep!$R$357-Sheep!$N$254                                )&lt;=0),"WeanAlt2","")
&amp;IFERROR(IF(AND((QB$44-QB52                                                                                     )&gt;(QB$44-QC$44),(QB$44-QB52                                                                                     )&lt;=0),"Join-"    &amp;QB51,""),"")
&amp;IFERROR(IF(AND((QB$44-QB52-INDEX(Sheep!$V$362:$V$369,QB51,1))&gt;(QB$44-QC$44),(QB$44-QB52-INDEX(Sheep!$V$362:$V$369,QB51,1))&lt;=0),"Scan-"  &amp;QB51,""),"")
&amp;IFERROR(IF(AND((QB$44-QB52-150                                                                            )&gt;(QB$44-QC$44),(QB$44-QB52-150                                                                             )&lt;=0),"Birth-" &amp;QB51,""),"")
&amp;IFERROR(IF(AND((QB$44-QB52-150-Sheep!$R$355                                           )&gt;(QB$44-QC$44),(QB$44-QB52-150-Sheep!$R$355                                            )&lt;=0),"Wean-"&amp;QB51,""),"")
&amp;IFERROR(IF(AND((QB$44-QB52-150-Sheep!$R$356                                           )&gt;(QB$44-QC$44),(QB$44-QB52-150-Sheep!$R$356                                            )&lt;=0),"Alt1-"   &amp;QB51,""),"")
&amp;IFERROR(IF(AND((QB$44-QB52-150-Sheep!$R$357                                           )&gt;(QB$44-QC$44),(QB$44-QB52-150-Sheep!$R$357                                            )&lt;=0),"Alt2-"   &amp;QB51,""),"")</f>
        <v/>
      </c>
      <c r="QC53" s="267" t="str">
        <f xml:space="preserve">                    IF(AND((QC$44                                  -Sheep!$N$254                               )&gt;(QC$44-QD$44),(QC$44                                  -Sheep!$N$254                                )&lt;=0),"Born","")
&amp;                   IF(AND((QC$44-Sheep!$R$355-Sheep!$N$254                                )&gt;(QC$44-QD$44),(QC$44-Sheep!$R$355-Sheep!$N$254                                )&lt;=0),"WeanStd","")
&amp;                   IF(AND((QC$44-Sheep!$R$356-Sheep!$N$254                                )&gt;(QC$44-QD$44),(QC$44-Sheep!$R$356-Sheep!$N$254                                )&lt;=0),"WeanAlt1","")
&amp;                   IF(AND((QC$44-Sheep!$R$357-Sheep!$N$254                                )&gt;(QC$44-QD$44),(QC$44-Sheep!$R$357-Sheep!$N$254                                )&lt;=0),"WeanAlt2","")
&amp;IFERROR(IF(AND((QC$44-QC52                                                                                     )&gt;(QC$44-QD$44),(QC$44-QC52                                                                                     )&lt;=0),"Join-"    &amp;QC51,""),"")
&amp;IFERROR(IF(AND((QC$44-QC52-INDEX(Sheep!$V$362:$V$369,QC51,1))&gt;(QC$44-QD$44),(QC$44-QC52-INDEX(Sheep!$V$362:$V$369,QC51,1))&lt;=0),"Scan-"  &amp;QC51,""),"")
&amp;IFERROR(IF(AND((QC$44-QC52-150                                                                            )&gt;(QC$44-QD$44),(QC$44-QC52-150                                                                             )&lt;=0),"Birth-" &amp;QC51,""),"")
&amp;IFERROR(IF(AND((QC$44-QC52-150-Sheep!$R$355                                           )&gt;(QC$44-QD$44),(QC$44-QC52-150-Sheep!$R$355                                            )&lt;=0),"Wean-"&amp;QC51,""),"")
&amp;IFERROR(IF(AND((QC$44-QC52-150-Sheep!$R$356                                           )&gt;(QC$44-QD$44),(QC$44-QC52-150-Sheep!$R$356                                            )&lt;=0),"Alt1-"   &amp;QC51,""),"")
&amp;IFERROR(IF(AND((QC$44-QC52-150-Sheep!$R$357                                           )&gt;(QC$44-QD$44),(QC$44-QC52-150-Sheep!$R$357                                            )&lt;=0),"Alt2-"   &amp;QC51,""),"")</f>
        <v/>
      </c>
      <c r="QD53" s="267" t="str">
        <f xml:space="preserve">                    IF(AND((QD$44                                  -Sheep!$N$254                               )&gt;(QD$44-QE$44),(QD$44                                  -Sheep!$N$254                                )&lt;=0),"Born","")
&amp;                   IF(AND((QD$44-Sheep!$R$355-Sheep!$N$254                                )&gt;(QD$44-QE$44),(QD$44-Sheep!$R$355-Sheep!$N$254                                )&lt;=0),"WeanStd","")
&amp;                   IF(AND((QD$44-Sheep!$R$356-Sheep!$N$254                                )&gt;(QD$44-QE$44),(QD$44-Sheep!$R$356-Sheep!$N$254                                )&lt;=0),"WeanAlt1","")
&amp;                   IF(AND((QD$44-Sheep!$R$357-Sheep!$N$254                                )&gt;(QD$44-QE$44),(QD$44-Sheep!$R$357-Sheep!$N$254                                )&lt;=0),"WeanAlt2","")
&amp;IFERROR(IF(AND((QD$44-QD52                                                                                     )&gt;(QD$44-QE$44),(QD$44-QD52                                                                                     )&lt;=0),"Join-"    &amp;QD51,""),"")
&amp;IFERROR(IF(AND((QD$44-QD52-INDEX(Sheep!$V$362:$V$369,QD51,1))&gt;(QD$44-QE$44),(QD$44-QD52-INDEX(Sheep!$V$362:$V$369,QD51,1))&lt;=0),"Scan-"  &amp;QD51,""),"")
&amp;IFERROR(IF(AND((QD$44-QD52-150                                                                            )&gt;(QD$44-QE$44),(QD$44-QD52-150                                                                             )&lt;=0),"Birth-" &amp;QD51,""),"")
&amp;IFERROR(IF(AND((QD$44-QD52-150-Sheep!$R$355                                           )&gt;(QD$44-QE$44),(QD$44-QD52-150-Sheep!$R$355                                            )&lt;=0),"Wean-"&amp;QD51,""),"")
&amp;IFERROR(IF(AND((QD$44-QD52-150-Sheep!$R$356                                           )&gt;(QD$44-QE$44),(QD$44-QD52-150-Sheep!$R$356                                            )&lt;=0),"Alt1-"   &amp;QD51,""),"")
&amp;IFERROR(IF(AND((QD$44-QD52-150-Sheep!$R$357                                           )&gt;(QD$44-QE$44),(QD$44-QD52-150-Sheep!$R$357                                            )&lt;=0),"Alt2-"   &amp;QD51,""),"")</f>
        <v/>
      </c>
      <c r="QE53" s="267" t="str">
        <f xml:space="preserve">                    IF(AND((QE$44                                  -Sheep!$N$254                               )&gt;(QE$44-QF$44),(QE$44                                  -Sheep!$N$254                                )&lt;=0),"Born","")
&amp;                   IF(AND((QE$44-Sheep!$R$355-Sheep!$N$254                                )&gt;(QE$44-QF$44),(QE$44-Sheep!$R$355-Sheep!$N$254                                )&lt;=0),"WeanStd","")
&amp;                   IF(AND((QE$44-Sheep!$R$356-Sheep!$N$254                                )&gt;(QE$44-QF$44),(QE$44-Sheep!$R$356-Sheep!$N$254                                )&lt;=0),"WeanAlt1","")
&amp;                   IF(AND((QE$44-Sheep!$R$357-Sheep!$N$254                                )&gt;(QE$44-QF$44),(QE$44-Sheep!$R$357-Sheep!$N$254                                )&lt;=0),"WeanAlt2","")
&amp;IFERROR(IF(AND((QE$44-QE52                                                                                     )&gt;(QE$44-QF$44),(QE$44-QE52                                                                                     )&lt;=0),"Join-"    &amp;QE51,""),"")
&amp;IFERROR(IF(AND((QE$44-QE52-INDEX(Sheep!$V$362:$V$369,QE51,1))&gt;(QE$44-QF$44),(QE$44-QE52-INDEX(Sheep!$V$362:$V$369,QE51,1))&lt;=0),"Scan-"  &amp;QE51,""),"")
&amp;IFERROR(IF(AND((QE$44-QE52-150                                                                            )&gt;(QE$44-QF$44),(QE$44-QE52-150                                                                             )&lt;=0),"Birth-" &amp;QE51,""),"")
&amp;IFERROR(IF(AND((QE$44-QE52-150-Sheep!$R$355                                           )&gt;(QE$44-QF$44),(QE$44-QE52-150-Sheep!$R$355                                            )&lt;=0),"Wean-"&amp;QE51,""),"")
&amp;IFERROR(IF(AND((QE$44-QE52-150-Sheep!$R$356                                           )&gt;(QE$44-QF$44),(QE$44-QE52-150-Sheep!$R$356                                            )&lt;=0),"Alt1-"   &amp;QE51,""),"")
&amp;IFERROR(IF(AND((QE$44-QE52-150-Sheep!$R$357                                           )&gt;(QE$44-QF$44),(QE$44-QE52-150-Sheep!$R$357                                            )&lt;=0),"Alt2-"   &amp;QE51,""),"")</f>
        <v/>
      </c>
      <c r="QF53" s="267" t="str">
        <f xml:space="preserve">                    IF(AND((QF$44                                  -Sheep!$N$254                               )&gt;(QF$44-QG$44),(QF$44                                  -Sheep!$N$254                                )&lt;=0),"Born","")
&amp;                   IF(AND((QF$44-Sheep!$R$355-Sheep!$N$254                                )&gt;(QF$44-QG$44),(QF$44-Sheep!$R$355-Sheep!$N$254                                )&lt;=0),"WeanStd","")
&amp;                   IF(AND((QF$44-Sheep!$R$356-Sheep!$N$254                                )&gt;(QF$44-QG$44),(QF$44-Sheep!$R$356-Sheep!$N$254                                )&lt;=0),"WeanAlt1","")
&amp;                   IF(AND((QF$44-Sheep!$R$357-Sheep!$N$254                                )&gt;(QF$44-QG$44),(QF$44-Sheep!$R$357-Sheep!$N$254                                )&lt;=0),"WeanAlt2","")
&amp;IFERROR(IF(AND((QF$44-QF52                                                                                     )&gt;(QF$44-QG$44),(QF$44-QF52                                                                                     )&lt;=0),"Join-"    &amp;QF51,""),"")
&amp;IFERROR(IF(AND((QF$44-QF52-INDEX(Sheep!$V$362:$V$369,QF51,1))&gt;(QF$44-QG$44),(QF$44-QF52-INDEX(Sheep!$V$362:$V$369,QF51,1))&lt;=0),"Scan-"  &amp;QF51,""),"")
&amp;IFERROR(IF(AND((QF$44-QF52-150                                                                            )&gt;(QF$44-QG$44),(QF$44-QF52-150                                                                             )&lt;=0),"Birth-" &amp;QF51,""),"")
&amp;IFERROR(IF(AND((QF$44-QF52-150-Sheep!$R$355                                           )&gt;(QF$44-QG$44),(QF$44-QF52-150-Sheep!$R$355                                            )&lt;=0),"Wean-"&amp;QF51,""),"")
&amp;IFERROR(IF(AND((QF$44-QF52-150-Sheep!$R$356                                           )&gt;(QF$44-QG$44),(QF$44-QF52-150-Sheep!$R$356                                            )&lt;=0),"Alt1-"   &amp;QF51,""),"")
&amp;IFERROR(IF(AND((QF$44-QF52-150-Sheep!$R$357                                           )&gt;(QF$44-QG$44),(QF$44-QF52-150-Sheep!$R$357                                            )&lt;=0),"Alt2-"   &amp;QF51,""),"")</f>
        <v/>
      </c>
      <c r="QG53" s="267" t="str">
        <f xml:space="preserve">                    IF(AND((QG$44                                  -Sheep!$N$254                               )&gt;(QG$44-QH$44),(QG$44                                  -Sheep!$N$254                                )&lt;=0),"Born","")
&amp;                   IF(AND((QG$44-Sheep!$R$355-Sheep!$N$254                                )&gt;(QG$44-QH$44),(QG$44-Sheep!$R$355-Sheep!$N$254                                )&lt;=0),"WeanStd","")
&amp;                   IF(AND((QG$44-Sheep!$R$356-Sheep!$N$254                                )&gt;(QG$44-QH$44),(QG$44-Sheep!$R$356-Sheep!$N$254                                )&lt;=0),"WeanAlt1","")
&amp;                   IF(AND((QG$44-Sheep!$R$357-Sheep!$N$254                                )&gt;(QG$44-QH$44),(QG$44-Sheep!$R$357-Sheep!$N$254                                )&lt;=0),"WeanAlt2","")
&amp;IFERROR(IF(AND((QG$44-QG52                                                                                     )&gt;(QG$44-QH$44),(QG$44-QG52                                                                                     )&lt;=0),"Join-"    &amp;QG51,""),"")
&amp;IFERROR(IF(AND((QG$44-QG52-INDEX(Sheep!$V$362:$V$369,QG51,1))&gt;(QG$44-QH$44),(QG$44-QG52-INDEX(Sheep!$V$362:$V$369,QG51,1))&lt;=0),"Scan-"  &amp;QG51,""),"")
&amp;IFERROR(IF(AND((QG$44-QG52-150                                                                            )&gt;(QG$44-QH$44),(QG$44-QG52-150                                                                             )&lt;=0),"Birth-" &amp;QG51,""),"")
&amp;IFERROR(IF(AND((QG$44-QG52-150-Sheep!$R$355                                           )&gt;(QG$44-QH$44),(QG$44-QG52-150-Sheep!$R$355                                            )&lt;=0),"Wean-"&amp;QG51,""),"")
&amp;IFERROR(IF(AND((QG$44-QG52-150-Sheep!$R$356                                           )&gt;(QG$44-QH$44),(QG$44-QG52-150-Sheep!$R$356                                            )&lt;=0),"Alt1-"   &amp;QG51,""),"")
&amp;IFERROR(IF(AND((QG$44-QG52-150-Sheep!$R$357                                           )&gt;(QG$44-QH$44),(QG$44-QG52-150-Sheep!$R$357                                            )&lt;=0),"Alt2-"   &amp;QG51,""),"")</f>
        <v/>
      </c>
      <c r="QH53" s="267" t="str">
        <f xml:space="preserve">                    IF(AND((QH$44                                  -Sheep!$N$254                               )&gt;(QH$44-QI$44),(QH$44                                  -Sheep!$N$254                                )&lt;=0),"Born","")
&amp;                   IF(AND((QH$44-Sheep!$R$355-Sheep!$N$254                                )&gt;(QH$44-QI$44),(QH$44-Sheep!$R$355-Sheep!$N$254                                )&lt;=0),"WeanStd","")
&amp;                   IF(AND((QH$44-Sheep!$R$356-Sheep!$N$254                                )&gt;(QH$44-QI$44),(QH$44-Sheep!$R$356-Sheep!$N$254                                )&lt;=0),"WeanAlt1","")
&amp;                   IF(AND((QH$44-Sheep!$R$357-Sheep!$N$254                                )&gt;(QH$44-QI$44),(QH$44-Sheep!$R$357-Sheep!$N$254                                )&lt;=0),"WeanAlt2","")
&amp;IFERROR(IF(AND((QH$44-QH52                                                                                     )&gt;(QH$44-QI$44),(QH$44-QH52                                                                                     )&lt;=0),"Join-"    &amp;QH51,""),"")
&amp;IFERROR(IF(AND((QH$44-QH52-INDEX(Sheep!$V$362:$V$369,QH51,1))&gt;(QH$44-QI$44),(QH$44-QH52-INDEX(Sheep!$V$362:$V$369,QH51,1))&lt;=0),"Scan-"  &amp;QH51,""),"")
&amp;IFERROR(IF(AND((QH$44-QH52-150                                                                            )&gt;(QH$44-QI$44),(QH$44-QH52-150                                                                             )&lt;=0),"Birth-" &amp;QH51,""),"")
&amp;IFERROR(IF(AND((QH$44-QH52-150-Sheep!$R$355                                           )&gt;(QH$44-QI$44),(QH$44-QH52-150-Sheep!$R$355                                            )&lt;=0),"Wean-"&amp;QH51,""),"")
&amp;IFERROR(IF(AND((QH$44-QH52-150-Sheep!$R$356                                           )&gt;(QH$44-QI$44),(QH$44-QH52-150-Sheep!$R$356                                            )&lt;=0),"Alt1-"   &amp;QH51,""),"")
&amp;IFERROR(IF(AND((QH$44-QH52-150-Sheep!$R$357                                           )&gt;(QH$44-QI$44),(QH$44-QH52-150-Sheep!$R$357                                            )&lt;=0),"Alt2-"   &amp;QH51,""),"")</f>
        <v/>
      </c>
      <c r="QI53" s="267" t="str">
        <f xml:space="preserve">                    IF(AND((QI$44                                  -Sheep!$N$254                               )&gt;(QI$44-QJ$44),(QI$44                                  -Sheep!$N$254                                )&lt;=0),"Born","")
&amp;                   IF(AND((QI$44-Sheep!$R$355-Sheep!$N$254                                )&gt;(QI$44-QJ$44),(QI$44-Sheep!$R$355-Sheep!$N$254                                )&lt;=0),"WeanStd","")
&amp;                   IF(AND((QI$44-Sheep!$R$356-Sheep!$N$254                                )&gt;(QI$44-QJ$44),(QI$44-Sheep!$R$356-Sheep!$N$254                                )&lt;=0),"WeanAlt1","")
&amp;                   IF(AND((QI$44-Sheep!$R$357-Sheep!$N$254                                )&gt;(QI$44-QJ$44),(QI$44-Sheep!$R$357-Sheep!$N$254                                )&lt;=0),"WeanAlt2","")
&amp;IFERROR(IF(AND((QI$44-QI52                                                                                     )&gt;(QI$44-QJ$44),(QI$44-QI52                                                                                     )&lt;=0),"Join-"    &amp;QI51,""),"")
&amp;IFERROR(IF(AND((QI$44-QI52-INDEX(Sheep!$V$362:$V$369,QI51,1))&gt;(QI$44-QJ$44),(QI$44-QI52-INDEX(Sheep!$V$362:$V$369,QI51,1))&lt;=0),"Scan-"  &amp;QI51,""),"")
&amp;IFERROR(IF(AND((QI$44-QI52-150                                                                            )&gt;(QI$44-QJ$44),(QI$44-QI52-150                                                                             )&lt;=0),"Birth-" &amp;QI51,""),"")
&amp;IFERROR(IF(AND((QI$44-QI52-150-Sheep!$R$355                                           )&gt;(QI$44-QJ$44),(QI$44-QI52-150-Sheep!$R$355                                            )&lt;=0),"Wean-"&amp;QI51,""),"")
&amp;IFERROR(IF(AND((QI$44-QI52-150-Sheep!$R$356                                           )&gt;(QI$44-QJ$44),(QI$44-QI52-150-Sheep!$R$356                                            )&lt;=0),"Alt1-"   &amp;QI51,""),"")
&amp;IFERROR(IF(AND((QI$44-QI52-150-Sheep!$R$357                                           )&gt;(QI$44-QJ$44),(QI$44-QI52-150-Sheep!$R$357                                            )&lt;=0),"Alt2-"   &amp;QI51,""),"")</f>
        <v/>
      </c>
      <c r="QJ53" s="267" t="str">
        <f xml:space="preserve">                    IF(AND((QJ$44                                  -Sheep!$N$254                               )&gt;(QJ$44-QK$44),(QJ$44                                  -Sheep!$N$254                                )&lt;=0),"Born","")
&amp;                   IF(AND((QJ$44-Sheep!$R$355-Sheep!$N$254                                )&gt;(QJ$44-QK$44),(QJ$44-Sheep!$R$355-Sheep!$N$254                                )&lt;=0),"WeanStd","")
&amp;                   IF(AND((QJ$44-Sheep!$R$356-Sheep!$N$254                                )&gt;(QJ$44-QK$44),(QJ$44-Sheep!$R$356-Sheep!$N$254                                )&lt;=0),"WeanAlt1","")
&amp;                   IF(AND((QJ$44-Sheep!$R$357-Sheep!$N$254                                )&gt;(QJ$44-QK$44),(QJ$44-Sheep!$R$357-Sheep!$N$254                                )&lt;=0),"WeanAlt2","")
&amp;IFERROR(IF(AND((QJ$44-QJ52                                                                                     )&gt;(QJ$44-QK$44),(QJ$44-QJ52                                                                                     )&lt;=0),"Join-"    &amp;QJ51,""),"")
&amp;IFERROR(IF(AND((QJ$44-QJ52-INDEX(Sheep!$V$362:$V$369,QJ51,1))&gt;(QJ$44-QK$44),(QJ$44-QJ52-INDEX(Sheep!$V$362:$V$369,QJ51,1))&lt;=0),"Scan-"  &amp;QJ51,""),"")
&amp;IFERROR(IF(AND((QJ$44-QJ52-150                                                                            )&gt;(QJ$44-QK$44),(QJ$44-QJ52-150                                                                             )&lt;=0),"Birth-" &amp;QJ51,""),"")
&amp;IFERROR(IF(AND((QJ$44-QJ52-150-Sheep!$R$355                                           )&gt;(QJ$44-QK$44),(QJ$44-QJ52-150-Sheep!$R$355                                            )&lt;=0),"Wean-"&amp;QJ51,""),"")
&amp;IFERROR(IF(AND((QJ$44-QJ52-150-Sheep!$R$356                                           )&gt;(QJ$44-QK$44),(QJ$44-QJ52-150-Sheep!$R$356                                            )&lt;=0),"Alt1-"   &amp;QJ51,""),"")
&amp;IFERROR(IF(AND((QJ$44-QJ52-150-Sheep!$R$357                                           )&gt;(QJ$44-QK$44),(QJ$44-QJ52-150-Sheep!$R$357                                            )&lt;=0),"Alt2-"   &amp;QJ51,""),"")</f>
        <v/>
      </c>
      <c r="QK53" s="267" t="str">
        <f xml:space="preserve">                    IF(AND((QK$44                                  -Sheep!$N$254                               )&gt;(QK$44-QL$44),(QK$44                                  -Sheep!$N$254                                )&lt;=0),"Born","")
&amp;                   IF(AND((QK$44-Sheep!$R$355-Sheep!$N$254                                )&gt;(QK$44-QL$44),(QK$44-Sheep!$R$355-Sheep!$N$254                                )&lt;=0),"WeanStd","")
&amp;                   IF(AND((QK$44-Sheep!$R$356-Sheep!$N$254                                )&gt;(QK$44-QL$44),(QK$44-Sheep!$R$356-Sheep!$N$254                                )&lt;=0),"WeanAlt1","")
&amp;                   IF(AND((QK$44-Sheep!$R$357-Sheep!$N$254                                )&gt;(QK$44-QL$44),(QK$44-Sheep!$R$357-Sheep!$N$254                                )&lt;=0),"WeanAlt2","")
&amp;IFERROR(IF(AND((QK$44-QK52                                                                                     )&gt;(QK$44-QL$44),(QK$44-QK52                                                                                     )&lt;=0),"Join-"    &amp;QK51,""),"")
&amp;IFERROR(IF(AND((QK$44-QK52-INDEX(Sheep!$V$362:$V$369,QK51,1))&gt;(QK$44-QL$44),(QK$44-QK52-INDEX(Sheep!$V$362:$V$369,QK51,1))&lt;=0),"Scan-"  &amp;QK51,""),"")
&amp;IFERROR(IF(AND((QK$44-QK52-150                                                                            )&gt;(QK$44-QL$44),(QK$44-QK52-150                                                                             )&lt;=0),"Birth-" &amp;QK51,""),"")
&amp;IFERROR(IF(AND((QK$44-QK52-150-Sheep!$R$355                                           )&gt;(QK$44-QL$44),(QK$44-QK52-150-Sheep!$R$355                                            )&lt;=0),"Wean-"&amp;QK51,""),"")
&amp;IFERROR(IF(AND((QK$44-QK52-150-Sheep!$R$356                                           )&gt;(QK$44-QL$44),(QK$44-QK52-150-Sheep!$R$356                                            )&lt;=0),"Alt1-"   &amp;QK51,""),"")
&amp;IFERROR(IF(AND((QK$44-QK52-150-Sheep!$R$357                                           )&gt;(QK$44-QL$44),(QK$44-QK52-150-Sheep!$R$357                                            )&lt;=0),"Alt2-"   &amp;QK51,""),"")</f>
        <v/>
      </c>
      <c r="QL53" s="267" t="str">
        <f xml:space="preserve">                    IF(AND((QL$44                                  -Sheep!$N$254                               )&gt;(QL$44-QM$44),(QL$44                                  -Sheep!$N$254                                )&lt;=0),"Born","")
&amp;                   IF(AND((QL$44-Sheep!$R$355-Sheep!$N$254                                )&gt;(QL$44-QM$44),(QL$44-Sheep!$R$355-Sheep!$N$254                                )&lt;=0),"WeanStd","")
&amp;                   IF(AND((QL$44-Sheep!$R$356-Sheep!$N$254                                )&gt;(QL$44-QM$44),(QL$44-Sheep!$R$356-Sheep!$N$254                                )&lt;=0),"WeanAlt1","")
&amp;                   IF(AND((QL$44-Sheep!$R$357-Sheep!$N$254                                )&gt;(QL$44-QM$44),(QL$44-Sheep!$R$357-Sheep!$N$254                                )&lt;=0),"WeanAlt2","")
&amp;IFERROR(IF(AND((QL$44-QL52                                                                                     )&gt;(QL$44-QM$44),(QL$44-QL52                                                                                     )&lt;=0),"Join-"    &amp;QL51,""),"")
&amp;IFERROR(IF(AND((QL$44-QL52-INDEX(Sheep!$V$362:$V$369,QL51,1))&gt;(QL$44-QM$44),(QL$44-QL52-INDEX(Sheep!$V$362:$V$369,QL51,1))&lt;=0),"Scan-"  &amp;QL51,""),"")
&amp;IFERROR(IF(AND((QL$44-QL52-150                                                                            )&gt;(QL$44-QM$44),(QL$44-QL52-150                                                                             )&lt;=0),"Birth-" &amp;QL51,""),"")
&amp;IFERROR(IF(AND((QL$44-QL52-150-Sheep!$R$355                                           )&gt;(QL$44-QM$44),(QL$44-QL52-150-Sheep!$R$355                                            )&lt;=0),"Wean-"&amp;QL51,""),"")
&amp;IFERROR(IF(AND((QL$44-QL52-150-Sheep!$R$356                                           )&gt;(QL$44-QM$44),(QL$44-QL52-150-Sheep!$R$356                                            )&lt;=0),"Alt1-"   &amp;QL51,""),"")
&amp;IFERROR(IF(AND((QL$44-QL52-150-Sheep!$R$357                                           )&gt;(QL$44-QM$44),(QL$44-QL52-150-Sheep!$R$357                                            )&lt;=0),"Alt2-"   &amp;QL51,""),"")</f>
        <v>Birth-8</v>
      </c>
      <c r="QM53" s="267" t="str">
        <f xml:space="preserve">                    IF(AND((QM$44                                  -Sheep!$N$254                               )&gt;(QM$44-QN$44),(QM$44                                  -Sheep!$N$254                                )&lt;=0),"Born","")
&amp;                   IF(AND((QM$44-Sheep!$R$355-Sheep!$N$254                                )&gt;(QM$44-QN$44),(QM$44-Sheep!$R$355-Sheep!$N$254                                )&lt;=0),"WeanStd","")
&amp;                   IF(AND((QM$44-Sheep!$R$356-Sheep!$N$254                                )&gt;(QM$44-QN$44),(QM$44-Sheep!$R$356-Sheep!$N$254                                )&lt;=0),"WeanAlt1","")
&amp;                   IF(AND((QM$44-Sheep!$R$357-Sheep!$N$254                                )&gt;(QM$44-QN$44),(QM$44-Sheep!$R$357-Sheep!$N$254                                )&lt;=0),"WeanAlt2","")
&amp;IFERROR(IF(AND((QM$44-QM52                                                                                     )&gt;(QM$44-QN$44),(QM$44-QM52                                                                                     )&lt;=0),"Join-"    &amp;QM51,""),"")
&amp;IFERROR(IF(AND((QM$44-QM52-INDEX(Sheep!$V$362:$V$369,QM51,1))&gt;(QM$44-QN$44),(QM$44-QM52-INDEX(Sheep!$V$362:$V$369,QM51,1))&lt;=0),"Scan-"  &amp;QM51,""),"")
&amp;IFERROR(IF(AND((QM$44-QM52-150                                                                            )&gt;(QM$44-QN$44),(QM$44-QM52-150                                                                             )&lt;=0),"Birth-" &amp;QM51,""),"")
&amp;IFERROR(IF(AND((QM$44-QM52-150-Sheep!$R$355                                           )&gt;(QM$44-QN$44),(QM$44-QM52-150-Sheep!$R$355                                            )&lt;=0),"Wean-"&amp;QM51,""),"")
&amp;IFERROR(IF(AND((QM$44-QM52-150-Sheep!$R$356                                           )&gt;(QM$44-QN$44),(QM$44-QM52-150-Sheep!$R$356                                            )&lt;=0),"Alt1-"   &amp;QM51,""),"")
&amp;IFERROR(IF(AND((QM$44-QM52-150-Sheep!$R$357                                           )&gt;(QM$44-QN$44),(QM$44-QM52-150-Sheep!$R$357                                            )&lt;=0),"Alt2-"   &amp;QM51,""),"")</f>
        <v/>
      </c>
      <c r="QN53" s="267" t="str">
        <f xml:space="preserve">                    IF(AND((QN$44                                  -Sheep!$N$254                               )&gt;(QN$44-QO$44),(QN$44                                  -Sheep!$N$254                                )&lt;=0),"Born","")
&amp;                   IF(AND((QN$44-Sheep!$R$355-Sheep!$N$254                                )&gt;(QN$44-QO$44),(QN$44-Sheep!$R$355-Sheep!$N$254                                )&lt;=0),"WeanStd","")
&amp;                   IF(AND((QN$44-Sheep!$R$356-Sheep!$N$254                                )&gt;(QN$44-QO$44),(QN$44-Sheep!$R$356-Sheep!$N$254                                )&lt;=0),"WeanAlt1","")
&amp;                   IF(AND((QN$44-Sheep!$R$357-Sheep!$N$254                                )&gt;(QN$44-QO$44),(QN$44-Sheep!$R$357-Sheep!$N$254                                )&lt;=0),"WeanAlt2","")
&amp;IFERROR(IF(AND((QN$44-QN52                                                                                     )&gt;(QN$44-QO$44),(QN$44-QN52                                                                                     )&lt;=0),"Join-"    &amp;QN51,""),"")
&amp;IFERROR(IF(AND((QN$44-QN52-INDEX(Sheep!$V$362:$V$369,QN51,1))&gt;(QN$44-QO$44),(QN$44-QN52-INDEX(Sheep!$V$362:$V$369,QN51,1))&lt;=0),"Scan-"  &amp;QN51,""),"")
&amp;IFERROR(IF(AND((QN$44-QN52-150                                                                            )&gt;(QN$44-QO$44),(QN$44-QN52-150                                                                             )&lt;=0),"Birth-" &amp;QN51,""),"")
&amp;IFERROR(IF(AND((QN$44-QN52-150-Sheep!$R$355                                           )&gt;(QN$44-QO$44),(QN$44-QN52-150-Sheep!$R$355                                            )&lt;=0),"Wean-"&amp;QN51,""),"")
&amp;IFERROR(IF(AND((QN$44-QN52-150-Sheep!$R$356                                           )&gt;(QN$44-QO$44),(QN$44-QN52-150-Sheep!$R$356                                            )&lt;=0),"Alt1-"   &amp;QN51,""),"")
&amp;IFERROR(IF(AND((QN$44-QN52-150-Sheep!$R$357                                           )&gt;(QN$44-QO$44),(QN$44-QN52-150-Sheep!$R$357                                            )&lt;=0),"Alt2-"   &amp;QN51,""),"")</f>
        <v/>
      </c>
      <c r="QO53" s="267" t="str">
        <f xml:space="preserve">                    IF(AND((QO$44                                  -Sheep!$N$254                               )&gt;(QO$44-QP$44),(QO$44                                  -Sheep!$N$254                                )&lt;=0),"Born","")
&amp;                   IF(AND((QO$44-Sheep!$R$355-Sheep!$N$254                                )&gt;(QO$44-QP$44),(QO$44-Sheep!$R$355-Sheep!$N$254                                )&lt;=0),"WeanStd","")
&amp;                   IF(AND((QO$44-Sheep!$R$356-Sheep!$N$254                                )&gt;(QO$44-QP$44),(QO$44-Sheep!$R$356-Sheep!$N$254                                )&lt;=0),"WeanAlt1","")
&amp;                   IF(AND((QO$44-Sheep!$R$357-Sheep!$N$254                                )&gt;(QO$44-QP$44),(QO$44-Sheep!$R$357-Sheep!$N$254                                )&lt;=0),"WeanAlt2","")
&amp;IFERROR(IF(AND((QO$44-QO52                                                                                     )&gt;(QO$44-QP$44),(QO$44-QO52                                                                                     )&lt;=0),"Join-"    &amp;QO51,""),"")
&amp;IFERROR(IF(AND((QO$44-QO52-INDEX(Sheep!$V$362:$V$369,QO51,1))&gt;(QO$44-QP$44),(QO$44-QO52-INDEX(Sheep!$V$362:$V$369,QO51,1))&lt;=0),"Scan-"  &amp;QO51,""),"")
&amp;IFERROR(IF(AND((QO$44-QO52-150                                                                            )&gt;(QO$44-QP$44),(QO$44-QO52-150                                                                             )&lt;=0),"Birth-" &amp;QO51,""),"")
&amp;IFERROR(IF(AND((QO$44-QO52-150-Sheep!$R$355                                           )&gt;(QO$44-QP$44),(QO$44-QO52-150-Sheep!$R$355                                            )&lt;=0),"Wean-"&amp;QO51,""),"")
&amp;IFERROR(IF(AND((QO$44-QO52-150-Sheep!$R$356                                           )&gt;(QO$44-QP$44),(QO$44-QO52-150-Sheep!$R$356                                            )&lt;=0),"Alt1-"   &amp;QO51,""),"")
&amp;IFERROR(IF(AND((QO$44-QO52-150-Sheep!$R$357                                           )&gt;(QO$44-QP$44),(QO$44-QO52-150-Sheep!$R$357                                            )&lt;=0),"Alt2-"   &amp;QO51,""),"")</f>
        <v/>
      </c>
      <c r="QP53" s="267" t="str">
        <f xml:space="preserve">                    IF(AND((QP$44                                  -Sheep!$N$254                               )&gt;(QP$44-QQ$44),(QP$44                                  -Sheep!$N$254                                )&lt;=0),"Born","")
&amp;                   IF(AND((QP$44-Sheep!$R$355-Sheep!$N$254                                )&gt;(QP$44-QQ$44),(QP$44-Sheep!$R$355-Sheep!$N$254                                )&lt;=0),"WeanStd","")
&amp;                   IF(AND((QP$44-Sheep!$R$356-Sheep!$N$254                                )&gt;(QP$44-QQ$44),(QP$44-Sheep!$R$356-Sheep!$N$254                                )&lt;=0),"WeanAlt1","")
&amp;                   IF(AND((QP$44-Sheep!$R$357-Sheep!$N$254                                )&gt;(QP$44-QQ$44),(QP$44-Sheep!$R$357-Sheep!$N$254                                )&lt;=0),"WeanAlt2","")
&amp;IFERROR(IF(AND((QP$44-QP52                                                                                     )&gt;(QP$44-QQ$44),(QP$44-QP52                                                                                     )&lt;=0),"Join-"    &amp;QP51,""),"")
&amp;IFERROR(IF(AND((QP$44-QP52-INDEX(Sheep!$V$362:$V$369,QP51,1))&gt;(QP$44-QQ$44),(QP$44-QP52-INDEX(Sheep!$V$362:$V$369,QP51,1))&lt;=0),"Scan-"  &amp;QP51,""),"")
&amp;IFERROR(IF(AND((QP$44-QP52-150                                                                            )&gt;(QP$44-QQ$44),(QP$44-QP52-150                                                                             )&lt;=0),"Birth-" &amp;QP51,""),"")
&amp;IFERROR(IF(AND((QP$44-QP52-150-Sheep!$R$355                                           )&gt;(QP$44-QQ$44),(QP$44-QP52-150-Sheep!$R$355                                            )&lt;=0),"Wean-"&amp;QP51,""),"")
&amp;IFERROR(IF(AND((QP$44-QP52-150-Sheep!$R$356                                           )&gt;(QP$44-QQ$44),(QP$44-QP52-150-Sheep!$R$356                                            )&lt;=0),"Alt1-"   &amp;QP51,""),"")
&amp;IFERROR(IF(AND((QP$44-QP52-150-Sheep!$R$357                                           )&gt;(QP$44-QQ$44),(QP$44-QP52-150-Sheep!$R$357                                            )&lt;=0),"Alt2-"   &amp;QP51,""),"")</f>
        <v/>
      </c>
      <c r="QQ53" s="267" t="str">
        <f xml:space="preserve">                    IF(AND((QQ$44                                  -Sheep!$N$254                               )&gt;(QQ$44-QR$44),(QQ$44                                  -Sheep!$N$254                                )&lt;=0),"Born","")
&amp;                   IF(AND((QQ$44-Sheep!$R$355-Sheep!$N$254                                )&gt;(QQ$44-QR$44),(QQ$44-Sheep!$R$355-Sheep!$N$254                                )&lt;=0),"WeanStd","")
&amp;                   IF(AND((QQ$44-Sheep!$R$356-Sheep!$N$254                                )&gt;(QQ$44-QR$44),(QQ$44-Sheep!$R$356-Sheep!$N$254                                )&lt;=0),"WeanAlt1","")
&amp;                   IF(AND((QQ$44-Sheep!$R$357-Sheep!$N$254                                )&gt;(QQ$44-QR$44),(QQ$44-Sheep!$R$357-Sheep!$N$254                                )&lt;=0),"WeanAlt2","")
&amp;IFERROR(IF(AND((QQ$44-QQ52                                                                                     )&gt;(QQ$44-QR$44),(QQ$44-QQ52                                                                                     )&lt;=0),"Join-"    &amp;QQ51,""),"")
&amp;IFERROR(IF(AND((QQ$44-QQ52-INDEX(Sheep!$V$362:$V$369,QQ51,1))&gt;(QQ$44-QR$44),(QQ$44-QQ52-INDEX(Sheep!$V$362:$V$369,QQ51,1))&lt;=0),"Scan-"  &amp;QQ51,""),"")
&amp;IFERROR(IF(AND((QQ$44-QQ52-150                                                                            )&gt;(QQ$44-QR$44),(QQ$44-QQ52-150                                                                             )&lt;=0),"Birth-" &amp;QQ51,""),"")
&amp;IFERROR(IF(AND((QQ$44-QQ52-150-Sheep!$R$355                                           )&gt;(QQ$44-QR$44),(QQ$44-QQ52-150-Sheep!$R$355                                            )&lt;=0),"Wean-"&amp;QQ51,""),"")
&amp;IFERROR(IF(AND((QQ$44-QQ52-150-Sheep!$R$356                                           )&gt;(QQ$44-QR$44),(QQ$44-QQ52-150-Sheep!$R$356                                            )&lt;=0),"Alt1-"   &amp;QQ51,""),"")
&amp;IFERROR(IF(AND((QQ$44-QQ52-150-Sheep!$R$357                                           )&gt;(QQ$44-QR$44),(QQ$44-QQ52-150-Sheep!$R$357                                            )&lt;=0),"Alt2-"   &amp;QQ51,""),"")</f>
        <v/>
      </c>
      <c r="QR53" s="267" t="str">
        <f xml:space="preserve">                    IF(AND((QR$44                                  -Sheep!$N$254                               )&gt;(QR$44-QS$44),(QR$44                                  -Sheep!$N$254                                )&lt;=0),"Born","")
&amp;                   IF(AND((QR$44-Sheep!$R$355-Sheep!$N$254                                )&gt;(QR$44-QS$44),(QR$44-Sheep!$R$355-Sheep!$N$254                                )&lt;=0),"WeanStd","")
&amp;                   IF(AND((QR$44-Sheep!$R$356-Sheep!$N$254                                )&gt;(QR$44-QS$44),(QR$44-Sheep!$R$356-Sheep!$N$254                                )&lt;=0),"WeanAlt1","")
&amp;                   IF(AND((QR$44-Sheep!$R$357-Sheep!$N$254                                )&gt;(QR$44-QS$44),(QR$44-Sheep!$R$357-Sheep!$N$254                                )&lt;=0),"WeanAlt2","")
&amp;IFERROR(IF(AND((QR$44-QR52                                                                                     )&gt;(QR$44-QS$44),(QR$44-QR52                                                                                     )&lt;=0),"Join-"    &amp;QR51,""),"")
&amp;IFERROR(IF(AND((QR$44-QR52-INDEX(Sheep!$V$362:$V$369,QR51,1))&gt;(QR$44-QS$44),(QR$44-QR52-INDEX(Sheep!$V$362:$V$369,QR51,1))&lt;=0),"Scan-"  &amp;QR51,""),"")
&amp;IFERROR(IF(AND((QR$44-QR52-150                                                                            )&gt;(QR$44-QS$44),(QR$44-QR52-150                                                                             )&lt;=0),"Birth-" &amp;QR51,""),"")
&amp;IFERROR(IF(AND((QR$44-QR52-150-Sheep!$R$355                                           )&gt;(QR$44-QS$44),(QR$44-QR52-150-Sheep!$R$355                                            )&lt;=0),"Wean-"&amp;QR51,""),"")
&amp;IFERROR(IF(AND((QR$44-QR52-150-Sheep!$R$356                                           )&gt;(QR$44-QS$44),(QR$44-QR52-150-Sheep!$R$356                                            )&lt;=0),"Alt1-"   &amp;QR51,""),"")
&amp;IFERROR(IF(AND((QR$44-QR52-150-Sheep!$R$357                                           )&gt;(QR$44-QS$44),(QR$44-QR52-150-Sheep!$R$357                                            )&lt;=0),"Alt2-"   &amp;QR51,""),"")</f>
        <v/>
      </c>
      <c r="QS53" s="267" t="str">
        <f xml:space="preserve">                    IF(AND((QS$44                                  -Sheep!$N$254                               )&gt;(QS$44-QT$44),(QS$44                                  -Sheep!$N$254                                )&lt;=0),"Born","")
&amp;                   IF(AND((QS$44-Sheep!$R$355-Sheep!$N$254                                )&gt;(QS$44-QT$44),(QS$44-Sheep!$R$355-Sheep!$N$254                                )&lt;=0),"WeanStd","")
&amp;                   IF(AND((QS$44-Sheep!$R$356-Sheep!$N$254                                )&gt;(QS$44-QT$44),(QS$44-Sheep!$R$356-Sheep!$N$254                                )&lt;=0),"WeanAlt1","")
&amp;                   IF(AND((QS$44-Sheep!$R$357-Sheep!$N$254                                )&gt;(QS$44-QT$44),(QS$44-Sheep!$R$357-Sheep!$N$254                                )&lt;=0),"WeanAlt2","")
&amp;IFERROR(IF(AND((QS$44-QS52                                                                                     )&gt;(QS$44-QT$44),(QS$44-QS52                                                                                     )&lt;=0),"Join-"    &amp;QS51,""),"")
&amp;IFERROR(IF(AND((QS$44-QS52-INDEX(Sheep!$V$362:$V$369,QS51,1))&gt;(QS$44-QT$44),(QS$44-QS52-INDEX(Sheep!$V$362:$V$369,QS51,1))&lt;=0),"Scan-"  &amp;QS51,""),"")
&amp;IFERROR(IF(AND((QS$44-QS52-150                                                                            )&gt;(QS$44-QT$44),(QS$44-QS52-150                                                                             )&lt;=0),"Birth-" &amp;QS51,""),"")
&amp;IFERROR(IF(AND((QS$44-QS52-150-Sheep!$R$355                                           )&gt;(QS$44-QT$44),(QS$44-QS52-150-Sheep!$R$355                                            )&lt;=0),"Wean-"&amp;QS51,""),"")
&amp;IFERROR(IF(AND((QS$44-QS52-150-Sheep!$R$356                                           )&gt;(QS$44-QT$44),(QS$44-QS52-150-Sheep!$R$356                                            )&lt;=0),"Alt1-"   &amp;QS51,""),"")
&amp;IFERROR(IF(AND((QS$44-QS52-150-Sheep!$R$357                                           )&gt;(QS$44-QT$44),(QS$44-QS52-150-Sheep!$R$357                                            )&lt;=0),"Alt2-"   &amp;QS51,""),"")</f>
        <v/>
      </c>
      <c r="QT53" s="267" t="str">
        <f xml:space="preserve">                    IF(AND((QT$44                                  -Sheep!$N$254                               )&gt;(QT$44-QU$44),(QT$44                                  -Sheep!$N$254                                )&lt;=0),"Born","")
&amp;                   IF(AND((QT$44-Sheep!$R$355-Sheep!$N$254                                )&gt;(QT$44-QU$44),(QT$44-Sheep!$R$355-Sheep!$N$254                                )&lt;=0),"WeanStd","")
&amp;                   IF(AND((QT$44-Sheep!$R$356-Sheep!$N$254                                )&gt;(QT$44-QU$44),(QT$44-Sheep!$R$356-Sheep!$N$254                                )&lt;=0),"WeanAlt1","")
&amp;                   IF(AND((QT$44-Sheep!$R$357-Sheep!$N$254                                )&gt;(QT$44-QU$44),(QT$44-Sheep!$R$357-Sheep!$N$254                                )&lt;=0),"WeanAlt2","")
&amp;IFERROR(IF(AND((QT$44-QT52                                                                                     )&gt;(QT$44-QU$44),(QT$44-QT52                                                                                     )&lt;=0),"Join-"    &amp;QT51,""),"")
&amp;IFERROR(IF(AND((QT$44-QT52-INDEX(Sheep!$V$362:$V$369,QT51,1))&gt;(QT$44-QU$44),(QT$44-QT52-INDEX(Sheep!$V$362:$V$369,QT51,1))&lt;=0),"Scan-"  &amp;QT51,""),"")
&amp;IFERROR(IF(AND((QT$44-QT52-150                                                                            )&gt;(QT$44-QU$44),(QT$44-QT52-150                                                                             )&lt;=0),"Birth-" &amp;QT51,""),"")
&amp;IFERROR(IF(AND((QT$44-QT52-150-Sheep!$R$355                                           )&gt;(QT$44-QU$44),(QT$44-QT52-150-Sheep!$R$355                                            )&lt;=0),"Wean-"&amp;QT51,""),"")
&amp;IFERROR(IF(AND((QT$44-QT52-150-Sheep!$R$356                                           )&gt;(QT$44-QU$44),(QT$44-QT52-150-Sheep!$R$356                                            )&lt;=0),"Alt1-"   &amp;QT51,""),"")
&amp;IFERROR(IF(AND((QT$44-QT52-150-Sheep!$R$357                                           )&gt;(QT$44-QU$44),(QT$44-QT52-150-Sheep!$R$357                                            )&lt;=0),"Alt2-"   &amp;QT51,""),"")</f>
        <v/>
      </c>
      <c r="QU53" s="267" t="str">
        <f xml:space="preserve">                    IF(AND((QU$44                                  -Sheep!$N$254                               )&gt;(QU$44-QV$44),(QU$44                                  -Sheep!$N$254                                )&lt;=0),"Born","")
&amp;                   IF(AND((QU$44-Sheep!$R$355-Sheep!$N$254                                )&gt;(QU$44-QV$44),(QU$44-Sheep!$R$355-Sheep!$N$254                                )&lt;=0),"WeanStd","")
&amp;                   IF(AND((QU$44-Sheep!$R$356-Sheep!$N$254                                )&gt;(QU$44-QV$44),(QU$44-Sheep!$R$356-Sheep!$N$254                                )&lt;=0),"WeanAlt1","")
&amp;                   IF(AND((QU$44-Sheep!$R$357-Sheep!$N$254                                )&gt;(QU$44-QV$44),(QU$44-Sheep!$R$357-Sheep!$N$254                                )&lt;=0),"WeanAlt2","")
&amp;IFERROR(IF(AND((QU$44-QU52                                                                                     )&gt;(QU$44-QV$44),(QU$44-QU52                                                                                     )&lt;=0),"Join-"    &amp;QU51,""),"")
&amp;IFERROR(IF(AND((QU$44-QU52-INDEX(Sheep!$V$362:$V$369,QU51,1))&gt;(QU$44-QV$44),(QU$44-QU52-INDEX(Sheep!$V$362:$V$369,QU51,1))&lt;=0),"Scan-"  &amp;QU51,""),"")
&amp;IFERROR(IF(AND((QU$44-QU52-150                                                                            )&gt;(QU$44-QV$44),(QU$44-QU52-150                                                                             )&lt;=0),"Birth-" &amp;QU51,""),"")
&amp;IFERROR(IF(AND((QU$44-QU52-150-Sheep!$R$355                                           )&gt;(QU$44-QV$44),(QU$44-QU52-150-Sheep!$R$355                                            )&lt;=0),"Wean-"&amp;QU51,""),"")
&amp;IFERROR(IF(AND((QU$44-QU52-150-Sheep!$R$356                                           )&gt;(QU$44-QV$44),(QU$44-QU52-150-Sheep!$R$356                                            )&lt;=0),"Alt1-"   &amp;QU51,""),"")
&amp;IFERROR(IF(AND((QU$44-QU52-150-Sheep!$R$357                                           )&gt;(QU$44-QV$44),(QU$44-QU52-150-Sheep!$R$357                                            )&lt;=0),"Alt2-"   &amp;QU51,""),"")</f>
        <v/>
      </c>
      <c r="QV53" s="267" t="str">
        <f xml:space="preserve">                    IF(AND((QV$44                                  -Sheep!$N$254                               )&gt;(QV$44-QW$44),(QV$44                                  -Sheep!$N$254                                )&lt;=0),"Born","")
&amp;                   IF(AND((QV$44-Sheep!$R$355-Sheep!$N$254                                )&gt;(QV$44-QW$44),(QV$44-Sheep!$R$355-Sheep!$N$254                                )&lt;=0),"WeanStd","")
&amp;                   IF(AND((QV$44-Sheep!$R$356-Sheep!$N$254                                )&gt;(QV$44-QW$44),(QV$44-Sheep!$R$356-Sheep!$N$254                                )&lt;=0),"WeanAlt1","")
&amp;                   IF(AND((QV$44-Sheep!$R$357-Sheep!$N$254                                )&gt;(QV$44-QW$44),(QV$44-Sheep!$R$357-Sheep!$N$254                                )&lt;=0),"WeanAlt2","")
&amp;IFERROR(IF(AND((QV$44-QV52                                                                                     )&gt;(QV$44-QW$44),(QV$44-QV52                                                                                     )&lt;=0),"Join-"    &amp;QV51,""),"")
&amp;IFERROR(IF(AND((QV$44-QV52-INDEX(Sheep!$V$362:$V$369,QV51,1))&gt;(QV$44-QW$44),(QV$44-QV52-INDEX(Sheep!$V$362:$V$369,QV51,1))&lt;=0),"Scan-"  &amp;QV51,""),"")
&amp;IFERROR(IF(AND((QV$44-QV52-150                                                                            )&gt;(QV$44-QW$44),(QV$44-QV52-150                                                                             )&lt;=0),"Birth-" &amp;QV51,""),"")
&amp;IFERROR(IF(AND((QV$44-QV52-150-Sheep!$R$355                                           )&gt;(QV$44-QW$44),(QV$44-QV52-150-Sheep!$R$355                                            )&lt;=0),"Wean-"&amp;QV51,""),"")
&amp;IFERROR(IF(AND((QV$44-QV52-150-Sheep!$R$356                                           )&gt;(QV$44-QW$44),(QV$44-QV52-150-Sheep!$R$356                                            )&lt;=0),"Alt1-"   &amp;QV51,""),"")
&amp;IFERROR(IF(AND((QV$44-QV52-150-Sheep!$R$357                                           )&gt;(QV$44-QW$44),(QV$44-QV52-150-Sheep!$R$357                                            )&lt;=0),"Alt2-"   &amp;QV51,""),"")</f>
        <v/>
      </c>
      <c r="QW53" s="267" t="str">
        <f xml:space="preserve">                    IF(AND((QW$44                                  -Sheep!$N$254                               )&gt;(QW$44-QX$44),(QW$44                                  -Sheep!$N$254                                )&lt;=0),"Born","")
&amp;                   IF(AND((QW$44-Sheep!$R$355-Sheep!$N$254                                )&gt;(QW$44-QX$44),(QW$44-Sheep!$R$355-Sheep!$N$254                                )&lt;=0),"WeanStd","")
&amp;                   IF(AND((QW$44-Sheep!$R$356-Sheep!$N$254                                )&gt;(QW$44-QX$44),(QW$44-Sheep!$R$356-Sheep!$N$254                                )&lt;=0),"WeanAlt1","")
&amp;                   IF(AND((QW$44-Sheep!$R$357-Sheep!$N$254                                )&gt;(QW$44-QX$44),(QW$44-Sheep!$R$357-Sheep!$N$254                                )&lt;=0),"WeanAlt2","")
&amp;IFERROR(IF(AND((QW$44-QW52                                                                                     )&gt;(QW$44-QX$44),(QW$44-QW52                                                                                     )&lt;=0),"Join-"    &amp;QW51,""),"")
&amp;IFERROR(IF(AND((QW$44-QW52-INDEX(Sheep!$V$362:$V$369,QW51,1))&gt;(QW$44-QX$44),(QW$44-QW52-INDEX(Sheep!$V$362:$V$369,QW51,1))&lt;=0),"Scan-"  &amp;QW51,""),"")
&amp;IFERROR(IF(AND((QW$44-QW52-150                                                                            )&gt;(QW$44-QX$44),(QW$44-QW52-150                                                                             )&lt;=0),"Birth-" &amp;QW51,""),"")
&amp;IFERROR(IF(AND((QW$44-QW52-150-Sheep!$R$355                                           )&gt;(QW$44-QX$44),(QW$44-QW52-150-Sheep!$R$355                                            )&lt;=0),"Wean-"&amp;QW51,""),"")
&amp;IFERROR(IF(AND((QW$44-QW52-150-Sheep!$R$356                                           )&gt;(QW$44-QX$44),(QW$44-QW52-150-Sheep!$R$356                                            )&lt;=0),"Alt1-"   &amp;QW51,""),"")
&amp;IFERROR(IF(AND((QW$44-QW52-150-Sheep!$R$357                                           )&gt;(QW$44-QX$44),(QW$44-QW52-150-Sheep!$R$357                                            )&lt;=0),"Alt2-"   &amp;QW51,""),"")</f>
        <v/>
      </c>
      <c r="QX53" s="267" t="str">
        <f xml:space="preserve">                    IF(AND((QX$44                                  -Sheep!$N$254                               )&gt;(QX$44-QY$44),(QX$44                                  -Sheep!$N$254                                )&lt;=0),"Born","")
&amp;                   IF(AND((QX$44-Sheep!$R$355-Sheep!$N$254                                )&gt;(QX$44-QY$44),(QX$44-Sheep!$R$355-Sheep!$N$254                                )&lt;=0),"WeanStd","")
&amp;                   IF(AND((QX$44-Sheep!$R$356-Sheep!$N$254                                )&gt;(QX$44-QY$44),(QX$44-Sheep!$R$356-Sheep!$N$254                                )&lt;=0),"WeanAlt1","")
&amp;                   IF(AND((QX$44-Sheep!$R$357-Sheep!$N$254                                )&gt;(QX$44-QY$44),(QX$44-Sheep!$R$357-Sheep!$N$254                                )&lt;=0),"WeanAlt2","")
&amp;IFERROR(IF(AND((QX$44-QX52                                                                                     )&gt;(QX$44-QY$44),(QX$44-QX52                                                                                     )&lt;=0),"Join-"    &amp;QX51,""),"")
&amp;IFERROR(IF(AND((QX$44-QX52-INDEX(Sheep!$V$362:$V$369,QX51,1))&gt;(QX$44-QY$44),(QX$44-QX52-INDEX(Sheep!$V$362:$V$369,QX51,1))&lt;=0),"Scan-"  &amp;QX51,""),"")
&amp;IFERROR(IF(AND((QX$44-QX52-150                                                                            )&gt;(QX$44-QY$44),(QX$44-QX52-150                                                                             )&lt;=0),"Birth-" &amp;QX51,""),"")
&amp;IFERROR(IF(AND((QX$44-QX52-150-Sheep!$R$355                                           )&gt;(QX$44-QY$44),(QX$44-QX52-150-Sheep!$R$355                                            )&lt;=0),"Wean-"&amp;QX51,""),"")
&amp;IFERROR(IF(AND((QX$44-QX52-150-Sheep!$R$356                                           )&gt;(QX$44-QY$44),(QX$44-QX52-150-Sheep!$R$356                                            )&lt;=0),"Alt1-"   &amp;QX51,""),"")
&amp;IFERROR(IF(AND((QX$44-QX52-150-Sheep!$R$357                                           )&gt;(QX$44-QY$44),(QX$44-QX52-150-Sheep!$R$357                                            )&lt;=0),"Alt2-"   &amp;QX51,""),"")</f>
        <v/>
      </c>
      <c r="QY53" s="267" t="str">
        <f xml:space="preserve">                    IF(AND((QY$44                                  -Sheep!$N$254                               )&gt;(QY$44-QZ$44),(QY$44                                  -Sheep!$N$254                                )&lt;=0),"Born","")
&amp;                   IF(AND((QY$44-Sheep!$R$355-Sheep!$N$254                                )&gt;(QY$44-QZ$44),(QY$44-Sheep!$R$355-Sheep!$N$254                                )&lt;=0),"WeanStd","")
&amp;                   IF(AND((QY$44-Sheep!$R$356-Sheep!$N$254                                )&gt;(QY$44-QZ$44),(QY$44-Sheep!$R$356-Sheep!$N$254                                )&lt;=0),"WeanAlt1","")
&amp;                   IF(AND((QY$44-Sheep!$R$357-Sheep!$N$254                                )&gt;(QY$44-QZ$44),(QY$44-Sheep!$R$357-Sheep!$N$254                                )&lt;=0),"WeanAlt2","")
&amp;IFERROR(IF(AND((QY$44-QY52                                                                                     )&gt;(QY$44-QZ$44),(QY$44-QY52                                                                                     )&lt;=0),"Join-"    &amp;QY51,""),"")
&amp;IFERROR(IF(AND((QY$44-QY52-INDEX(Sheep!$V$362:$V$369,QY51,1))&gt;(QY$44-QZ$44),(QY$44-QY52-INDEX(Sheep!$V$362:$V$369,QY51,1))&lt;=0),"Scan-"  &amp;QY51,""),"")
&amp;IFERROR(IF(AND((QY$44-QY52-150                                                                            )&gt;(QY$44-QZ$44),(QY$44-QY52-150                                                                             )&lt;=0),"Birth-" &amp;QY51,""),"")
&amp;IFERROR(IF(AND((QY$44-QY52-150-Sheep!$R$355                                           )&gt;(QY$44-QZ$44),(QY$44-QY52-150-Sheep!$R$355                                            )&lt;=0),"Wean-"&amp;QY51,""),"")
&amp;IFERROR(IF(AND((QY$44-QY52-150-Sheep!$R$356                                           )&gt;(QY$44-QZ$44),(QY$44-QY52-150-Sheep!$R$356                                            )&lt;=0),"Alt1-"   &amp;QY51,""),"")
&amp;IFERROR(IF(AND((QY$44-QY52-150-Sheep!$R$357                                           )&gt;(QY$44-QZ$44),(QY$44-QY52-150-Sheep!$R$357                                            )&lt;=0),"Alt2-"   &amp;QY51,""),"")</f>
        <v>Wean-8</v>
      </c>
      <c r="QZ53" s="267" t="str">
        <f xml:space="preserve">                    IF(AND((QZ$44                                  -Sheep!$N$254                               )&gt;(QZ$44-RA$44),(QZ$44                                  -Sheep!$N$254                                )&lt;=0),"Born","")
&amp;                   IF(AND((QZ$44-Sheep!$R$355-Sheep!$N$254                                )&gt;(QZ$44-RA$44),(QZ$44-Sheep!$R$355-Sheep!$N$254                                )&lt;=0),"WeanStd","")
&amp;                   IF(AND((QZ$44-Sheep!$R$356-Sheep!$N$254                                )&gt;(QZ$44-RA$44),(QZ$44-Sheep!$R$356-Sheep!$N$254                                )&lt;=0),"WeanAlt1","")
&amp;                   IF(AND((QZ$44-Sheep!$R$357-Sheep!$N$254                                )&gt;(QZ$44-RA$44),(QZ$44-Sheep!$R$357-Sheep!$N$254                                )&lt;=0),"WeanAlt2","")
&amp;IFERROR(IF(AND((QZ$44-QZ52                                                                                     )&gt;(QZ$44-RA$44),(QZ$44-QZ52                                                                                     )&lt;=0),"Join-"    &amp;QZ51,""),"")
&amp;IFERROR(IF(AND((QZ$44-QZ52-INDEX(Sheep!$V$362:$V$369,QZ51,1))&gt;(QZ$44-RA$44),(QZ$44-QZ52-INDEX(Sheep!$V$362:$V$369,QZ51,1))&lt;=0),"Scan-"  &amp;QZ51,""),"")
&amp;IFERROR(IF(AND((QZ$44-QZ52-150                                                                            )&gt;(QZ$44-RA$44),(QZ$44-QZ52-150                                                                             )&lt;=0),"Birth-" &amp;QZ51,""),"")
&amp;IFERROR(IF(AND((QZ$44-QZ52-150-Sheep!$R$355                                           )&gt;(QZ$44-RA$44),(QZ$44-QZ52-150-Sheep!$R$355                                            )&lt;=0),"Wean-"&amp;QZ51,""),"")
&amp;IFERROR(IF(AND((QZ$44-QZ52-150-Sheep!$R$356                                           )&gt;(QZ$44-RA$44),(QZ$44-QZ52-150-Sheep!$R$356                                            )&lt;=0),"Alt1-"   &amp;QZ51,""),"")
&amp;IFERROR(IF(AND((QZ$44-QZ52-150-Sheep!$R$357                                           )&gt;(QZ$44-RA$44),(QZ$44-QZ52-150-Sheep!$R$357                                            )&lt;=0),"Alt2-"   &amp;QZ51,""),"")</f>
        <v/>
      </c>
      <c r="RA53" s="267" t="str">
        <f xml:space="preserve">                    IF(AND((RA$44                                  -Sheep!$N$254                               )&gt;(RA$44-RB$44),(RA$44                                  -Sheep!$N$254                                )&lt;=0),"Born","")
&amp;                   IF(AND((RA$44-Sheep!$R$355-Sheep!$N$254                                )&gt;(RA$44-RB$44),(RA$44-Sheep!$R$355-Sheep!$N$254                                )&lt;=0),"WeanStd","")
&amp;                   IF(AND((RA$44-Sheep!$R$356-Sheep!$N$254                                )&gt;(RA$44-RB$44),(RA$44-Sheep!$R$356-Sheep!$N$254                                )&lt;=0),"WeanAlt1","")
&amp;                   IF(AND((RA$44-Sheep!$R$357-Sheep!$N$254                                )&gt;(RA$44-RB$44),(RA$44-Sheep!$R$357-Sheep!$N$254                                )&lt;=0),"WeanAlt2","")
&amp;IFERROR(IF(AND((RA$44-RA52                                                                                     )&gt;(RA$44-RB$44),(RA$44-RA52                                                                                     )&lt;=0),"Join-"    &amp;RA51,""),"")
&amp;IFERROR(IF(AND((RA$44-RA52-INDEX(Sheep!$V$362:$V$369,RA51,1))&gt;(RA$44-RB$44),(RA$44-RA52-INDEX(Sheep!$V$362:$V$369,RA51,1))&lt;=0),"Scan-"  &amp;RA51,""),"")
&amp;IFERROR(IF(AND((RA$44-RA52-150                                                                            )&gt;(RA$44-RB$44),(RA$44-RA52-150                                                                             )&lt;=0),"Birth-" &amp;RA51,""),"")
&amp;IFERROR(IF(AND((RA$44-RA52-150-Sheep!$R$355                                           )&gt;(RA$44-RB$44),(RA$44-RA52-150-Sheep!$R$355                                            )&lt;=0),"Wean-"&amp;RA51,""),"")
&amp;IFERROR(IF(AND((RA$44-RA52-150-Sheep!$R$356                                           )&gt;(RA$44-RB$44),(RA$44-RA52-150-Sheep!$R$356                                            )&lt;=0),"Alt1-"   &amp;RA51,""),"")
&amp;IFERROR(IF(AND((RA$44-RA52-150-Sheep!$R$357                                           )&gt;(RA$44-RB$44),(RA$44-RA52-150-Sheep!$R$357                                            )&lt;=0),"Alt2-"   &amp;RA51,""),"")</f>
        <v/>
      </c>
      <c r="RB53" s="267" t="str">
        <f xml:space="preserve">                    IF(AND((RB$44                                  -Sheep!$N$254                               )&gt;(RB$44-RC$44),(RB$44                                  -Sheep!$N$254                                )&lt;=0),"Born","")
&amp;                   IF(AND((RB$44-Sheep!$R$355-Sheep!$N$254                                )&gt;(RB$44-RC$44),(RB$44-Sheep!$R$355-Sheep!$N$254                                )&lt;=0),"WeanStd","")
&amp;                   IF(AND((RB$44-Sheep!$R$356-Sheep!$N$254                                )&gt;(RB$44-RC$44),(RB$44-Sheep!$R$356-Sheep!$N$254                                )&lt;=0),"WeanAlt1","")
&amp;                   IF(AND((RB$44-Sheep!$R$357-Sheep!$N$254                                )&gt;(RB$44-RC$44),(RB$44-Sheep!$R$357-Sheep!$N$254                                )&lt;=0),"WeanAlt2","")
&amp;IFERROR(IF(AND((RB$44-RB52                                                                                     )&gt;(RB$44-RC$44),(RB$44-RB52                                                                                     )&lt;=0),"Join-"    &amp;RB51,""),"")
&amp;IFERROR(IF(AND((RB$44-RB52-INDEX(Sheep!$V$362:$V$369,RB51,1))&gt;(RB$44-RC$44),(RB$44-RB52-INDEX(Sheep!$V$362:$V$369,RB51,1))&lt;=0),"Scan-"  &amp;RB51,""),"")
&amp;IFERROR(IF(AND((RB$44-RB52-150                                                                            )&gt;(RB$44-RC$44),(RB$44-RB52-150                                                                             )&lt;=0),"Birth-" &amp;RB51,""),"")
&amp;IFERROR(IF(AND((RB$44-RB52-150-Sheep!$R$355                                           )&gt;(RB$44-RC$44),(RB$44-RB52-150-Sheep!$R$355                                            )&lt;=0),"Wean-"&amp;RB51,""),"")
&amp;IFERROR(IF(AND((RB$44-RB52-150-Sheep!$R$356                                           )&gt;(RB$44-RC$44),(RB$44-RB52-150-Sheep!$R$356                                            )&lt;=0),"Alt1-"   &amp;RB51,""),"")
&amp;IFERROR(IF(AND((RB$44-RB52-150-Sheep!$R$357                                           )&gt;(RB$44-RC$44),(RB$44-RB52-150-Sheep!$R$357                                            )&lt;=0),"Alt2-"   &amp;RB51,""),"")</f>
        <v/>
      </c>
      <c r="RC53" s="267" t="str">
        <f xml:space="preserve">                    IF(AND((RC$44                                  -Sheep!$N$254                               )&gt;(RC$44-RD$44),(RC$44                                  -Sheep!$N$254                                )&lt;=0),"Born","")
&amp;                   IF(AND((RC$44-Sheep!$R$355-Sheep!$N$254                                )&gt;(RC$44-RD$44),(RC$44-Sheep!$R$355-Sheep!$N$254                                )&lt;=0),"WeanStd","")
&amp;                   IF(AND((RC$44-Sheep!$R$356-Sheep!$N$254                                )&gt;(RC$44-RD$44),(RC$44-Sheep!$R$356-Sheep!$N$254                                )&lt;=0),"WeanAlt1","")
&amp;                   IF(AND((RC$44-Sheep!$R$357-Sheep!$N$254                                )&gt;(RC$44-RD$44),(RC$44-Sheep!$R$357-Sheep!$N$254                                )&lt;=0),"WeanAlt2","")
&amp;IFERROR(IF(AND((RC$44-RC52                                                                                     )&gt;(RC$44-RD$44),(RC$44-RC52                                                                                     )&lt;=0),"Join-"    &amp;RC51,""),"")
&amp;IFERROR(IF(AND((RC$44-RC52-INDEX(Sheep!$V$362:$V$369,RC51,1))&gt;(RC$44-RD$44),(RC$44-RC52-INDEX(Sheep!$V$362:$V$369,RC51,1))&lt;=0),"Scan-"  &amp;RC51,""),"")
&amp;IFERROR(IF(AND((RC$44-RC52-150                                                                            )&gt;(RC$44-RD$44),(RC$44-RC52-150                                                                             )&lt;=0),"Birth-" &amp;RC51,""),"")
&amp;IFERROR(IF(AND((RC$44-RC52-150-Sheep!$R$355                                           )&gt;(RC$44-RD$44),(RC$44-RC52-150-Sheep!$R$355                                            )&lt;=0),"Wean-"&amp;RC51,""),"")
&amp;IFERROR(IF(AND((RC$44-RC52-150-Sheep!$R$356                                           )&gt;(RC$44-RD$44),(RC$44-RC52-150-Sheep!$R$356                                            )&lt;=0),"Alt1-"   &amp;RC51,""),"")
&amp;IFERROR(IF(AND((RC$44-RC52-150-Sheep!$R$357                                           )&gt;(RC$44-RD$44),(RC$44-RC52-150-Sheep!$R$357                                            )&lt;=0),"Alt2-"   &amp;RC51,""),"")</f>
        <v>Alt1-8</v>
      </c>
      <c r="RD53" s="267" t="str">
        <f xml:space="preserve">                    IF(AND((RD$44                                  -Sheep!$N$254                               )&gt;(RD$44-RE$44),(RD$44                                  -Sheep!$N$254                                )&lt;=0),"Born","")
&amp;                   IF(AND((RD$44-Sheep!$R$355-Sheep!$N$254                                )&gt;(RD$44-RE$44),(RD$44-Sheep!$R$355-Sheep!$N$254                                )&lt;=0),"WeanStd","")
&amp;                   IF(AND((RD$44-Sheep!$R$356-Sheep!$N$254                                )&gt;(RD$44-RE$44),(RD$44-Sheep!$R$356-Sheep!$N$254                                )&lt;=0),"WeanAlt1","")
&amp;                   IF(AND((RD$44-Sheep!$R$357-Sheep!$N$254                                )&gt;(RD$44-RE$44),(RD$44-Sheep!$R$357-Sheep!$N$254                                )&lt;=0),"WeanAlt2","")
&amp;IFERROR(IF(AND((RD$44-RD52                                                                                     )&gt;(RD$44-RE$44),(RD$44-RD52                                                                                     )&lt;=0),"Join-"    &amp;RD51,""),"")
&amp;IFERROR(IF(AND((RD$44-RD52-INDEX(Sheep!$V$362:$V$369,RD51,1))&gt;(RD$44-RE$44),(RD$44-RD52-INDEX(Sheep!$V$362:$V$369,RD51,1))&lt;=0),"Scan-"  &amp;RD51,""),"")
&amp;IFERROR(IF(AND((RD$44-RD52-150                                                                            )&gt;(RD$44-RE$44),(RD$44-RD52-150                                                                             )&lt;=0),"Birth-" &amp;RD51,""),"")
&amp;IFERROR(IF(AND((RD$44-RD52-150-Sheep!$R$355                                           )&gt;(RD$44-RE$44),(RD$44-RD52-150-Sheep!$R$355                                            )&lt;=0),"Wean-"&amp;RD51,""),"")
&amp;IFERROR(IF(AND((RD$44-RD52-150-Sheep!$R$356                                           )&gt;(RD$44-RE$44),(RD$44-RD52-150-Sheep!$R$356                                            )&lt;=0),"Alt1-"   &amp;RD51,""),"")
&amp;IFERROR(IF(AND((RD$44-RD52-150-Sheep!$R$357                                           )&gt;(RD$44-RE$44),(RD$44-RD52-150-Sheep!$R$357                                            )&lt;=0),"Alt2-"   &amp;RD51,""),"")</f>
        <v/>
      </c>
      <c r="RE53" s="267" t="str">
        <f xml:space="preserve">                    IF(AND((RE$44                                  -Sheep!$N$254                               )&gt;(RE$44-RF$44),(RE$44                                  -Sheep!$N$254                                )&lt;=0),"Born","")
&amp;                   IF(AND((RE$44-Sheep!$R$355-Sheep!$N$254                                )&gt;(RE$44-RF$44),(RE$44-Sheep!$R$355-Sheep!$N$254                                )&lt;=0),"WeanStd","")
&amp;                   IF(AND((RE$44-Sheep!$R$356-Sheep!$N$254                                )&gt;(RE$44-RF$44),(RE$44-Sheep!$R$356-Sheep!$N$254                                )&lt;=0),"WeanAlt1","")
&amp;                   IF(AND((RE$44-Sheep!$R$357-Sheep!$N$254                                )&gt;(RE$44-RF$44),(RE$44-Sheep!$R$357-Sheep!$N$254                                )&lt;=0),"WeanAlt2","")
&amp;IFERROR(IF(AND((RE$44-RE52                                                                                     )&gt;(RE$44-RF$44),(RE$44-RE52                                                                                     )&lt;=0),"Join-"    &amp;RE51,""),"")
&amp;IFERROR(IF(AND((RE$44-RE52-INDEX(Sheep!$V$362:$V$369,RE51,1))&gt;(RE$44-RF$44),(RE$44-RE52-INDEX(Sheep!$V$362:$V$369,RE51,1))&lt;=0),"Scan-"  &amp;RE51,""),"")
&amp;IFERROR(IF(AND((RE$44-RE52-150                                                                            )&gt;(RE$44-RF$44),(RE$44-RE52-150                                                                             )&lt;=0),"Birth-" &amp;RE51,""),"")
&amp;IFERROR(IF(AND((RE$44-RE52-150-Sheep!$R$355                                           )&gt;(RE$44-RF$44),(RE$44-RE52-150-Sheep!$R$355                                            )&lt;=0),"Wean-"&amp;RE51,""),"")
&amp;IFERROR(IF(AND((RE$44-RE52-150-Sheep!$R$356                                           )&gt;(RE$44-RF$44),(RE$44-RE52-150-Sheep!$R$356                                            )&lt;=0),"Alt1-"   &amp;RE51,""),"")
&amp;IFERROR(IF(AND((RE$44-RE52-150-Sheep!$R$357                                           )&gt;(RE$44-RF$44),(RE$44-RE52-150-Sheep!$R$357                                            )&lt;=0),"Alt2-"   &amp;RE51,""),"")</f>
        <v/>
      </c>
      <c r="RF53" s="267" t="str">
        <f xml:space="preserve">                    IF(AND((RF$44                                  -Sheep!$N$254                               )&gt;(RF$44-RG$44),(RF$44                                  -Sheep!$N$254                                )&lt;=0),"Born","")
&amp;                   IF(AND((RF$44-Sheep!$R$355-Sheep!$N$254                                )&gt;(RF$44-RG$44),(RF$44-Sheep!$R$355-Sheep!$N$254                                )&lt;=0),"WeanStd","")
&amp;                   IF(AND((RF$44-Sheep!$R$356-Sheep!$N$254                                )&gt;(RF$44-RG$44),(RF$44-Sheep!$R$356-Sheep!$N$254                                )&lt;=0),"WeanAlt1","")
&amp;                   IF(AND((RF$44-Sheep!$R$357-Sheep!$N$254                                )&gt;(RF$44-RG$44),(RF$44-Sheep!$R$357-Sheep!$N$254                                )&lt;=0),"WeanAlt2","")
&amp;IFERROR(IF(AND((RF$44-RF52                                                                                     )&gt;(RF$44-RG$44),(RF$44-RF52                                                                                     )&lt;=0),"Join-"    &amp;RF51,""),"")
&amp;IFERROR(IF(AND((RF$44-RF52-INDEX(Sheep!$V$362:$V$369,RF51,1))&gt;(RF$44-RG$44),(RF$44-RF52-INDEX(Sheep!$V$362:$V$369,RF51,1))&lt;=0),"Scan-"  &amp;RF51,""),"")
&amp;IFERROR(IF(AND((RF$44-RF52-150                                                                            )&gt;(RF$44-RG$44),(RF$44-RF52-150                                                                             )&lt;=0),"Birth-" &amp;RF51,""),"")
&amp;IFERROR(IF(AND((RF$44-RF52-150-Sheep!$R$355                                           )&gt;(RF$44-RG$44),(RF$44-RF52-150-Sheep!$R$355                                            )&lt;=0),"Wean-"&amp;RF51,""),"")
&amp;IFERROR(IF(AND((RF$44-RF52-150-Sheep!$R$356                                           )&gt;(RF$44-RG$44),(RF$44-RF52-150-Sheep!$R$356                                            )&lt;=0),"Alt1-"   &amp;RF51,""),"")
&amp;IFERROR(IF(AND((RF$44-RF52-150-Sheep!$R$357                                           )&gt;(RF$44-RG$44),(RF$44-RF52-150-Sheep!$R$357                                            )&lt;=0),"Alt2-"   &amp;RF51,""),"")</f>
        <v/>
      </c>
      <c r="RG53" s="267" t="str">
        <f xml:space="preserve">                    IF(AND((RG$44                                  -Sheep!$N$254                               )&gt;(RG$44-RH$44),(RG$44                                  -Sheep!$N$254                                )&lt;=0),"Born","")
&amp;                   IF(AND((RG$44-Sheep!$R$355-Sheep!$N$254                                )&gt;(RG$44-RH$44),(RG$44-Sheep!$R$355-Sheep!$N$254                                )&lt;=0),"WeanStd","")
&amp;                   IF(AND((RG$44-Sheep!$R$356-Sheep!$N$254                                )&gt;(RG$44-RH$44),(RG$44-Sheep!$R$356-Sheep!$N$254                                )&lt;=0),"WeanAlt1","")
&amp;                   IF(AND((RG$44-Sheep!$R$357-Sheep!$N$254                                )&gt;(RG$44-RH$44),(RG$44-Sheep!$R$357-Sheep!$N$254                                )&lt;=0),"WeanAlt2","")
&amp;IFERROR(IF(AND((RG$44-RG52                                                                                     )&gt;(RG$44-RH$44),(RG$44-RG52                                                                                     )&lt;=0),"Join-"    &amp;RG51,""),"")
&amp;IFERROR(IF(AND((RG$44-RG52-INDEX(Sheep!$V$362:$V$369,RG51,1))&gt;(RG$44-RH$44),(RG$44-RG52-INDEX(Sheep!$V$362:$V$369,RG51,1))&lt;=0),"Scan-"  &amp;RG51,""),"")
&amp;IFERROR(IF(AND((RG$44-RG52-150                                                                            )&gt;(RG$44-RH$44),(RG$44-RG52-150                                                                             )&lt;=0),"Birth-" &amp;RG51,""),"")
&amp;IFERROR(IF(AND((RG$44-RG52-150-Sheep!$R$355                                           )&gt;(RG$44-RH$44),(RG$44-RG52-150-Sheep!$R$355                                            )&lt;=0),"Wean-"&amp;RG51,""),"")
&amp;IFERROR(IF(AND((RG$44-RG52-150-Sheep!$R$356                                           )&gt;(RG$44-RH$44),(RG$44-RG52-150-Sheep!$R$356                                            )&lt;=0),"Alt1-"   &amp;RG51,""),"")
&amp;IFERROR(IF(AND((RG$44-RG52-150-Sheep!$R$357                                           )&gt;(RG$44-RH$44),(RG$44-RG52-150-Sheep!$R$357                                            )&lt;=0),"Alt2-"   &amp;RG51,""),"")</f>
        <v>Alt2-8</v>
      </c>
      <c r="RH53" s="267" t="str">
        <f xml:space="preserve">                    IF(AND((RH$44                                  -Sheep!$N$254                               )&gt;(RH$44-RI$44),(RH$44                                  -Sheep!$N$254                                )&lt;=0),"Born","")
&amp;                   IF(AND((RH$44-Sheep!$R$355-Sheep!$N$254                                )&gt;(RH$44-RI$44),(RH$44-Sheep!$R$355-Sheep!$N$254                                )&lt;=0),"WeanStd","")
&amp;                   IF(AND((RH$44-Sheep!$R$356-Sheep!$N$254                                )&gt;(RH$44-RI$44),(RH$44-Sheep!$R$356-Sheep!$N$254                                )&lt;=0),"WeanAlt1","")
&amp;                   IF(AND((RH$44-Sheep!$R$357-Sheep!$N$254                                )&gt;(RH$44-RI$44),(RH$44-Sheep!$R$357-Sheep!$N$254                                )&lt;=0),"WeanAlt2","")
&amp;IFERROR(IF(AND((RH$44-RH52                                                                                     )&gt;(RH$44-RI$44),(RH$44-RH52                                                                                     )&lt;=0),"Join-"    &amp;RH51,""),"")
&amp;IFERROR(IF(AND((RH$44-RH52-INDEX(Sheep!$V$362:$V$369,RH51,1))&gt;(RH$44-RI$44),(RH$44-RH52-INDEX(Sheep!$V$362:$V$369,RH51,1))&lt;=0),"Scan-"  &amp;RH51,""),"")
&amp;IFERROR(IF(AND((RH$44-RH52-150                                                                            )&gt;(RH$44-RI$44),(RH$44-RH52-150                                                                             )&lt;=0),"Birth-" &amp;RH51,""),"")
&amp;IFERROR(IF(AND((RH$44-RH52-150-Sheep!$R$355                                           )&gt;(RH$44-RI$44),(RH$44-RH52-150-Sheep!$R$355                                            )&lt;=0),"Wean-"&amp;RH51,""),"")
&amp;IFERROR(IF(AND((RH$44-RH52-150-Sheep!$R$356                                           )&gt;(RH$44-RI$44),(RH$44-RH52-150-Sheep!$R$356                                            )&lt;=0),"Alt1-"   &amp;RH51,""),"")
&amp;IFERROR(IF(AND((RH$44-RH52-150-Sheep!$R$357                                           )&gt;(RH$44-RI$44),(RH$44-RH52-150-Sheep!$R$357                                            )&lt;=0),"Alt2-"   &amp;RH51,""),"")</f>
        <v/>
      </c>
      <c r="RI53" s="267" t="str">
        <f xml:space="preserve">                    IF(AND((RI$44                                  -Sheep!$N$254                               )&gt;(RI$44-RJ$44),(RI$44                                  -Sheep!$N$254                                )&lt;=0),"Born","")
&amp;                   IF(AND((RI$44-Sheep!$R$355-Sheep!$N$254                                )&gt;(RI$44-RJ$44),(RI$44-Sheep!$R$355-Sheep!$N$254                                )&lt;=0),"WeanStd","")
&amp;                   IF(AND((RI$44-Sheep!$R$356-Sheep!$N$254                                )&gt;(RI$44-RJ$44),(RI$44-Sheep!$R$356-Sheep!$N$254                                )&lt;=0),"WeanAlt1","")
&amp;                   IF(AND((RI$44-Sheep!$R$357-Sheep!$N$254                                )&gt;(RI$44-RJ$44),(RI$44-Sheep!$R$357-Sheep!$N$254                                )&lt;=0),"WeanAlt2","")
&amp;IFERROR(IF(AND((RI$44-RI52                                                                                     )&gt;(RI$44-RJ$44),(RI$44-RI52                                                                                     )&lt;=0),"Join-"    &amp;RI51,""),"")
&amp;IFERROR(IF(AND((RI$44-RI52-INDEX(Sheep!$V$362:$V$369,RI51,1))&gt;(RI$44-RJ$44),(RI$44-RI52-INDEX(Sheep!$V$362:$V$369,RI51,1))&lt;=0),"Scan-"  &amp;RI51,""),"")
&amp;IFERROR(IF(AND((RI$44-RI52-150                                                                            )&gt;(RI$44-RJ$44),(RI$44-RI52-150                                                                             )&lt;=0),"Birth-" &amp;RI51,""),"")
&amp;IFERROR(IF(AND((RI$44-RI52-150-Sheep!$R$355                                           )&gt;(RI$44-RJ$44),(RI$44-RI52-150-Sheep!$R$355                                            )&lt;=0),"Wean-"&amp;RI51,""),"")
&amp;IFERROR(IF(AND((RI$44-RI52-150-Sheep!$R$356                                           )&gt;(RI$44-RJ$44),(RI$44-RI52-150-Sheep!$R$356                                            )&lt;=0),"Alt1-"   &amp;RI51,""),"")
&amp;IFERROR(IF(AND((RI$44-RI52-150-Sheep!$R$357                                           )&gt;(RI$44-RJ$44),(RI$44-RI52-150-Sheep!$R$357                                            )&lt;=0),"Alt2-"   &amp;RI51,""),"")</f>
        <v/>
      </c>
      <c r="RJ53" s="267" t="str">
        <f xml:space="preserve">                    IF(AND((RJ$44                                  -Sheep!$N$254                               )&gt;(RJ$44-RK$44),(RJ$44                                  -Sheep!$N$254                                )&lt;=0),"Born","")
&amp;                   IF(AND((RJ$44-Sheep!$R$355-Sheep!$N$254                                )&gt;(RJ$44-RK$44),(RJ$44-Sheep!$R$355-Sheep!$N$254                                )&lt;=0),"WeanStd","")
&amp;                   IF(AND((RJ$44-Sheep!$R$356-Sheep!$N$254                                )&gt;(RJ$44-RK$44),(RJ$44-Sheep!$R$356-Sheep!$N$254                                )&lt;=0),"WeanAlt1","")
&amp;                   IF(AND((RJ$44-Sheep!$R$357-Sheep!$N$254                                )&gt;(RJ$44-RK$44),(RJ$44-Sheep!$R$357-Sheep!$N$254                                )&lt;=0),"WeanAlt2","")
&amp;IFERROR(IF(AND((RJ$44-RJ52                                                                                     )&gt;(RJ$44-RK$44),(RJ$44-RJ52                                                                                     )&lt;=0),"Join-"    &amp;RJ51,""),"")
&amp;IFERROR(IF(AND((RJ$44-RJ52-INDEX(Sheep!$V$362:$V$369,RJ51,1))&gt;(RJ$44-RK$44),(RJ$44-RJ52-INDEX(Sheep!$V$362:$V$369,RJ51,1))&lt;=0),"Scan-"  &amp;RJ51,""),"")
&amp;IFERROR(IF(AND((RJ$44-RJ52-150                                                                            )&gt;(RJ$44-RK$44),(RJ$44-RJ52-150                                                                             )&lt;=0),"Birth-" &amp;RJ51,""),"")
&amp;IFERROR(IF(AND((RJ$44-RJ52-150-Sheep!$R$355                                           )&gt;(RJ$44-RK$44),(RJ$44-RJ52-150-Sheep!$R$355                                            )&lt;=0),"Wean-"&amp;RJ51,""),"")
&amp;IFERROR(IF(AND((RJ$44-RJ52-150-Sheep!$R$356                                           )&gt;(RJ$44-RK$44),(RJ$44-RJ52-150-Sheep!$R$356                                            )&lt;=0),"Alt1-"   &amp;RJ51,""),"")
&amp;IFERROR(IF(AND((RJ$44-RJ52-150-Sheep!$R$357                                           )&gt;(RJ$44-RK$44),(RJ$44-RJ52-150-Sheep!$R$357                                            )&lt;=0),"Alt2-"   &amp;RJ51,""),"")</f>
        <v/>
      </c>
      <c r="RK53" s="267" t="str">
        <f xml:space="preserve">                    IF(AND((RK$44                                  -Sheep!$N$254                               )&gt;(RK$44-RL$44),(RK$44                                  -Sheep!$N$254                                )&lt;=0),"Born","")
&amp;                   IF(AND((RK$44-Sheep!$R$355-Sheep!$N$254                                )&gt;(RK$44-RL$44),(RK$44-Sheep!$R$355-Sheep!$N$254                                )&lt;=0),"WeanStd","")
&amp;                   IF(AND((RK$44-Sheep!$R$356-Sheep!$N$254                                )&gt;(RK$44-RL$44),(RK$44-Sheep!$R$356-Sheep!$N$254                                )&lt;=0),"WeanAlt1","")
&amp;                   IF(AND((RK$44-Sheep!$R$357-Sheep!$N$254                                )&gt;(RK$44-RL$44),(RK$44-Sheep!$R$357-Sheep!$N$254                                )&lt;=0),"WeanAlt2","")
&amp;IFERROR(IF(AND((RK$44-RK52                                                                                     )&gt;(RK$44-RL$44),(RK$44-RK52                                                                                     )&lt;=0),"Join-"    &amp;RK51,""),"")
&amp;IFERROR(IF(AND((RK$44-RK52-INDEX(Sheep!$V$362:$V$369,RK51,1))&gt;(RK$44-RL$44),(RK$44-RK52-INDEX(Sheep!$V$362:$V$369,RK51,1))&lt;=0),"Scan-"  &amp;RK51,""),"")
&amp;IFERROR(IF(AND((RK$44-RK52-150                                                                            )&gt;(RK$44-RL$44),(RK$44-RK52-150                                                                             )&lt;=0),"Birth-" &amp;RK51,""),"")
&amp;IFERROR(IF(AND((RK$44-RK52-150-Sheep!$R$355                                           )&gt;(RK$44-RL$44),(RK$44-RK52-150-Sheep!$R$355                                            )&lt;=0),"Wean-"&amp;RK51,""),"")
&amp;IFERROR(IF(AND((RK$44-RK52-150-Sheep!$R$356                                           )&gt;(RK$44-RL$44),(RK$44-RK52-150-Sheep!$R$356                                            )&lt;=0),"Alt1-"   &amp;RK51,""),"")
&amp;IFERROR(IF(AND((RK$44-RK52-150-Sheep!$R$357                                           )&gt;(RK$44-RL$44),(RK$44-RK52-150-Sheep!$R$357                                            )&lt;=0),"Alt2-"   &amp;RK51,""),"")</f>
        <v/>
      </c>
      <c r="RL53" s="267" t="str">
        <f xml:space="preserve">                    IF(AND((RL$44                                  -Sheep!$N$254                               )&gt;(RL$44-RM$44),(RL$44                                  -Sheep!$N$254                                )&lt;=0),"Born","")
&amp;                   IF(AND((RL$44-Sheep!$R$355-Sheep!$N$254                                )&gt;(RL$44-RM$44),(RL$44-Sheep!$R$355-Sheep!$N$254                                )&lt;=0),"WeanStd","")
&amp;                   IF(AND((RL$44-Sheep!$R$356-Sheep!$N$254                                )&gt;(RL$44-RM$44),(RL$44-Sheep!$R$356-Sheep!$N$254                                )&lt;=0),"WeanAlt1","")
&amp;                   IF(AND((RL$44-Sheep!$R$357-Sheep!$N$254                                )&gt;(RL$44-RM$44),(RL$44-Sheep!$R$357-Sheep!$N$254                                )&lt;=0),"WeanAlt2","")
&amp;IFERROR(IF(AND((RL$44-RL52                                                                                     )&gt;(RL$44-RM$44),(RL$44-RL52                                                                                     )&lt;=0),"Join-"    &amp;RL51,""),"")
&amp;IFERROR(IF(AND((RL$44-RL52-INDEX(Sheep!$V$362:$V$369,RL51,1))&gt;(RL$44-RM$44),(RL$44-RL52-INDEX(Sheep!$V$362:$V$369,RL51,1))&lt;=0),"Scan-"  &amp;RL51,""),"")
&amp;IFERROR(IF(AND((RL$44-RL52-150                                                                            )&gt;(RL$44-RM$44),(RL$44-RL52-150                                                                             )&lt;=0),"Birth-" &amp;RL51,""),"")
&amp;IFERROR(IF(AND((RL$44-RL52-150-Sheep!$R$355                                           )&gt;(RL$44-RM$44),(RL$44-RL52-150-Sheep!$R$355                                            )&lt;=0),"Wean-"&amp;RL51,""),"")
&amp;IFERROR(IF(AND((RL$44-RL52-150-Sheep!$R$356                                           )&gt;(RL$44-RM$44),(RL$44-RL52-150-Sheep!$R$356                                            )&lt;=0),"Alt1-"   &amp;RL51,""),"")
&amp;IFERROR(IF(AND((RL$44-RL52-150-Sheep!$R$357                                           )&gt;(RL$44-RM$44),(RL$44-RL52-150-Sheep!$R$357                                            )&lt;=0),"Alt2-"   &amp;RL51,""),"")</f>
        <v/>
      </c>
      <c r="RM53" s="267" t="str">
        <f xml:space="preserve">                    IF(AND((RM$44                                  -Sheep!$N$254                               )&gt;(RM$44-RN$44),(RM$44                                  -Sheep!$N$254                                )&lt;=0),"Born","")
&amp;                   IF(AND((RM$44-Sheep!$R$355-Sheep!$N$254                                )&gt;(RM$44-RN$44),(RM$44-Sheep!$R$355-Sheep!$N$254                                )&lt;=0),"WeanStd","")
&amp;                   IF(AND((RM$44-Sheep!$R$356-Sheep!$N$254                                )&gt;(RM$44-RN$44),(RM$44-Sheep!$R$356-Sheep!$N$254                                )&lt;=0),"WeanAlt1","")
&amp;                   IF(AND((RM$44-Sheep!$R$357-Sheep!$N$254                                )&gt;(RM$44-RN$44),(RM$44-Sheep!$R$357-Sheep!$N$254                                )&lt;=0),"WeanAlt2","")
&amp;IFERROR(IF(AND((RM$44-RM52                                                                                     )&gt;(RM$44-RN$44),(RM$44-RM52                                                                                     )&lt;=0),"Join-"    &amp;RM51,""),"")
&amp;IFERROR(IF(AND((RM$44-RM52-INDEX(Sheep!$V$362:$V$369,RM51,1))&gt;(RM$44-RN$44),(RM$44-RM52-INDEX(Sheep!$V$362:$V$369,RM51,1))&lt;=0),"Scan-"  &amp;RM51,""),"")
&amp;IFERROR(IF(AND((RM$44-RM52-150                                                                            )&gt;(RM$44-RN$44),(RM$44-RM52-150                                                                             )&lt;=0),"Birth-" &amp;RM51,""),"")
&amp;IFERROR(IF(AND((RM$44-RM52-150-Sheep!$R$355                                           )&gt;(RM$44-RN$44),(RM$44-RM52-150-Sheep!$R$355                                            )&lt;=0),"Wean-"&amp;RM51,""),"")
&amp;IFERROR(IF(AND((RM$44-RM52-150-Sheep!$R$356                                           )&gt;(RM$44-RN$44),(RM$44-RM52-150-Sheep!$R$356                                            )&lt;=0),"Alt1-"   &amp;RM51,""),"")
&amp;IFERROR(IF(AND((RM$44-RM52-150-Sheep!$R$357                                           )&gt;(RM$44-RN$44),(RM$44-RM52-150-Sheep!$R$357                                            )&lt;=0),"Alt2-"   &amp;RM51,""),"")</f>
        <v/>
      </c>
      <c r="RN53" s="267" t="str">
        <f xml:space="preserve">                    IF(AND((RN$44                                  -Sheep!$N$254                               )&gt;(RN$44-RO$44),(RN$44                                  -Sheep!$N$254                                )&lt;=0),"Born","")
&amp;                   IF(AND((RN$44-Sheep!$R$355-Sheep!$N$254                                )&gt;(RN$44-RO$44),(RN$44-Sheep!$R$355-Sheep!$N$254                                )&lt;=0),"WeanStd","")
&amp;                   IF(AND((RN$44-Sheep!$R$356-Sheep!$N$254                                )&gt;(RN$44-RO$44),(RN$44-Sheep!$R$356-Sheep!$N$254                                )&lt;=0),"WeanAlt1","")
&amp;                   IF(AND((RN$44-Sheep!$R$357-Sheep!$N$254                                )&gt;(RN$44-RO$44),(RN$44-Sheep!$R$357-Sheep!$N$254                                )&lt;=0),"WeanAlt2","")
&amp;IFERROR(IF(AND((RN$44-RN52                                                                                     )&gt;(RN$44-RO$44),(RN$44-RN52                                                                                     )&lt;=0),"Join-"    &amp;RN51,""),"")
&amp;IFERROR(IF(AND((RN$44-RN52-INDEX(Sheep!$V$362:$V$369,RN51,1))&gt;(RN$44-RO$44),(RN$44-RN52-INDEX(Sheep!$V$362:$V$369,RN51,1))&lt;=0),"Scan-"  &amp;RN51,""),"")
&amp;IFERROR(IF(AND((RN$44-RN52-150                                                                            )&gt;(RN$44-RO$44),(RN$44-RN52-150                                                                             )&lt;=0),"Birth-" &amp;RN51,""),"")
&amp;IFERROR(IF(AND((RN$44-RN52-150-Sheep!$R$355                                           )&gt;(RN$44-RO$44),(RN$44-RN52-150-Sheep!$R$355                                            )&lt;=0),"Wean-"&amp;RN51,""),"")
&amp;IFERROR(IF(AND((RN$44-RN52-150-Sheep!$R$356                                           )&gt;(RN$44-RO$44),(RN$44-RN52-150-Sheep!$R$356                                            )&lt;=0),"Alt1-"   &amp;RN51,""),"")
&amp;IFERROR(IF(AND((RN$44-RN52-150-Sheep!$R$357                                           )&gt;(RN$44-RO$44),(RN$44-RN52-150-Sheep!$R$357                                            )&lt;=0),"Alt2-"   &amp;RN51,""),"")</f>
        <v/>
      </c>
      <c r="RO53" s="267" t="str">
        <f xml:space="preserve">                    IF(AND((RO$44                                  -Sheep!$N$254                               )&gt;(RO$44-RP$44),(RO$44                                  -Sheep!$N$254                                )&lt;=0),"Born","")
&amp;                   IF(AND((RO$44-Sheep!$R$355-Sheep!$N$254                                )&gt;(RO$44-RP$44),(RO$44-Sheep!$R$355-Sheep!$N$254                                )&lt;=0),"WeanStd","")
&amp;                   IF(AND((RO$44-Sheep!$R$356-Sheep!$N$254                                )&gt;(RO$44-RP$44),(RO$44-Sheep!$R$356-Sheep!$N$254                                )&lt;=0),"WeanAlt1","")
&amp;                   IF(AND((RO$44-Sheep!$R$357-Sheep!$N$254                                )&gt;(RO$44-RP$44),(RO$44-Sheep!$R$357-Sheep!$N$254                                )&lt;=0),"WeanAlt2","")
&amp;IFERROR(IF(AND((RO$44-RO52                                                                                     )&gt;(RO$44-RP$44),(RO$44-RO52                                                                                     )&lt;=0),"Join-"    &amp;RO51,""),"")
&amp;IFERROR(IF(AND((RO$44-RO52-INDEX(Sheep!$V$362:$V$369,RO51,1))&gt;(RO$44-RP$44),(RO$44-RO52-INDEX(Sheep!$V$362:$V$369,RO51,1))&lt;=0),"Scan-"  &amp;RO51,""),"")
&amp;IFERROR(IF(AND((RO$44-RO52-150                                                                            )&gt;(RO$44-RP$44),(RO$44-RO52-150                                                                             )&lt;=0),"Birth-" &amp;RO51,""),"")
&amp;IFERROR(IF(AND((RO$44-RO52-150-Sheep!$R$355                                           )&gt;(RO$44-RP$44),(RO$44-RO52-150-Sheep!$R$355                                            )&lt;=0),"Wean-"&amp;RO51,""),"")
&amp;IFERROR(IF(AND((RO$44-RO52-150-Sheep!$R$356                                           )&gt;(RO$44-RP$44),(RO$44-RO52-150-Sheep!$R$356                                            )&lt;=0),"Alt1-"   &amp;RO51,""),"")
&amp;IFERROR(IF(AND((RO$44-RO52-150-Sheep!$R$357                                           )&gt;(RO$44-RP$44),(RO$44-RO52-150-Sheep!$R$357                                            )&lt;=0),"Alt2-"   &amp;RO51,""),"")</f>
        <v/>
      </c>
      <c r="RP53" s="267" t="str">
        <f xml:space="preserve">                    IF(AND((RP$44                                  -Sheep!$N$254                               )&gt;(RP$44-RQ$44),(RP$44                                  -Sheep!$N$254                                )&lt;=0),"Born","")
&amp;                   IF(AND((RP$44-Sheep!$R$355-Sheep!$N$254                                )&gt;(RP$44-RQ$44),(RP$44-Sheep!$R$355-Sheep!$N$254                                )&lt;=0),"WeanStd","")
&amp;                   IF(AND((RP$44-Sheep!$R$356-Sheep!$N$254                                )&gt;(RP$44-RQ$44),(RP$44-Sheep!$R$356-Sheep!$N$254                                )&lt;=0),"WeanAlt1","")
&amp;                   IF(AND((RP$44-Sheep!$R$357-Sheep!$N$254                                )&gt;(RP$44-RQ$44),(RP$44-Sheep!$R$357-Sheep!$N$254                                )&lt;=0),"WeanAlt2","")
&amp;IFERROR(IF(AND((RP$44-RP52                                                                                     )&gt;(RP$44-RQ$44),(RP$44-RP52                                                                                     )&lt;=0),"Join-"    &amp;RP51,""),"")
&amp;IFERROR(IF(AND((RP$44-RP52-INDEX(Sheep!$V$362:$V$369,RP51,1))&gt;(RP$44-RQ$44),(RP$44-RP52-INDEX(Sheep!$V$362:$V$369,RP51,1))&lt;=0),"Scan-"  &amp;RP51,""),"")
&amp;IFERROR(IF(AND((RP$44-RP52-150                                                                            )&gt;(RP$44-RQ$44),(RP$44-RP52-150                                                                             )&lt;=0),"Birth-" &amp;RP51,""),"")
&amp;IFERROR(IF(AND((RP$44-RP52-150-Sheep!$R$355                                           )&gt;(RP$44-RQ$44),(RP$44-RP52-150-Sheep!$R$355                                            )&lt;=0),"Wean-"&amp;RP51,""),"")
&amp;IFERROR(IF(AND((RP$44-RP52-150-Sheep!$R$356                                           )&gt;(RP$44-RQ$44),(RP$44-RP52-150-Sheep!$R$356                                            )&lt;=0),"Alt1-"   &amp;RP51,""),"")
&amp;IFERROR(IF(AND((RP$44-RP52-150-Sheep!$R$357                                           )&gt;(RP$44-RQ$44),(RP$44-RP52-150-Sheep!$R$357                                            )&lt;=0),"Alt2-"   &amp;RP51,""),"")</f>
        <v/>
      </c>
      <c r="RQ53" s="267" t="str">
        <f xml:space="preserve">                    IF(AND((RQ$44                                  -Sheep!$N$254                               )&gt;(RQ$44-RR$44),(RQ$44                                  -Sheep!$N$254                                )&lt;=0),"Born","")
&amp;                   IF(AND((RQ$44-Sheep!$R$355-Sheep!$N$254                                )&gt;(RQ$44-RR$44),(RQ$44-Sheep!$R$355-Sheep!$N$254                                )&lt;=0),"WeanStd","")
&amp;                   IF(AND((RQ$44-Sheep!$R$356-Sheep!$N$254                                )&gt;(RQ$44-RR$44),(RQ$44-Sheep!$R$356-Sheep!$N$254                                )&lt;=0),"WeanAlt1","")
&amp;                   IF(AND((RQ$44-Sheep!$R$357-Sheep!$N$254                                )&gt;(RQ$44-RR$44),(RQ$44-Sheep!$R$357-Sheep!$N$254                                )&lt;=0),"WeanAlt2","")
&amp;IFERROR(IF(AND((RQ$44-RQ52                                                                                     )&gt;(RQ$44-RR$44),(RQ$44-RQ52                                                                                     )&lt;=0),"Join-"    &amp;RQ51,""),"")
&amp;IFERROR(IF(AND((RQ$44-RQ52-INDEX(Sheep!$V$362:$V$369,RQ51,1))&gt;(RQ$44-RR$44),(RQ$44-RQ52-INDEX(Sheep!$V$362:$V$369,RQ51,1))&lt;=0),"Scan-"  &amp;RQ51,""),"")
&amp;IFERROR(IF(AND((RQ$44-RQ52-150                                                                            )&gt;(RQ$44-RR$44),(RQ$44-RQ52-150                                                                             )&lt;=0),"Birth-" &amp;RQ51,""),"")
&amp;IFERROR(IF(AND((RQ$44-RQ52-150-Sheep!$R$355                                           )&gt;(RQ$44-RR$44),(RQ$44-RQ52-150-Sheep!$R$355                                            )&lt;=0),"Wean-"&amp;RQ51,""),"")
&amp;IFERROR(IF(AND((RQ$44-RQ52-150-Sheep!$R$356                                           )&gt;(RQ$44-RR$44),(RQ$44-RQ52-150-Sheep!$R$356                                            )&lt;=0),"Alt1-"   &amp;RQ51,""),"")
&amp;IFERROR(IF(AND((RQ$44-RQ52-150-Sheep!$R$357                                           )&gt;(RQ$44-RR$44),(RQ$44-RQ52-150-Sheep!$R$357                                            )&lt;=0),"Alt2-"   &amp;RQ51,""),"")</f>
        <v/>
      </c>
      <c r="RR53" s="267" t="str">
        <f xml:space="preserve">                    IF(AND((RR$44                                  -Sheep!$N$254                               )&gt;(RR$44-RS$44),(RR$44                                  -Sheep!$N$254                                )&lt;=0),"Born","")
&amp;                   IF(AND((RR$44-Sheep!$R$355-Sheep!$N$254                                )&gt;(RR$44-RS$44),(RR$44-Sheep!$R$355-Sheep!$N$254                                )&lt;=0),"WeanStd","")
&amp;                   IF(AND((RR$44-Sheep!$R$356-Sheep!$N$254                                )&gt;(RR$44-RS$44),(RR$44-Sheep!$R$356-Sheep!$N$254                                )&lt;=0),"WeanAlt1","")
&amp;                   IF(AND((RR$44-Sheep!$R$357-Sheep!$N$254                                )&gt;(RR$44-RS$44),(RR$44-Sheep!$R$357-Sheep!$N$254                                )&lt;=0),"WeanAlt2","")
&amp;IFERROR(IF(AND((RR$44-RR52                                                                                     )&gt;(RR$44-RS$44),(RR$44-RR52                                                                                     )&lt;=0),"Join-"    &amp;RR51,""),"")
&amp;IFERROR(IF(AND((RR$44-RR52-INDEX(Sheep!$V$362:$V$369,RR51,1))&gt;(RR$44-RS$44),(RR$44-RR52-INDEX(Sheep!$V$362:$V$369,RR51,1))&lt;=0),"Scan-"  &amp;RR51,""),"")
&amp;IFERROR(IF(AND((RR$44-RR52-150                                                                            )&gt;(RR$44-RS$44),(RR$44-RR52-150                                                                             )&lt;=0),"Birth-" &amp;RR51,""),"")
&amp;IFERROR(IF(AND((RR$44-RR52-150-Sheep!$R$355                                           )&gt;(RR$44-RS$44),(RR$44-RR52-150-Sheep!$R$355                                            )&lt;=0),"Wean-"&amp;RR51,""),"")
&amp;IFERROR(IF(AND((RR$44-RR52-150-Sheep!$R$356                                           )&gt;(RR$44-RS$44),(RR$44-RR52-150-Sheep!$R$356                                            )&lt;=0),"Alt1-"   &amp;RR51,""),"")
&amp;IFERROR(IF(AND((RR$44-RR52-150-Sheep!$R$357                                           )&gt;(RR$44-RS$44),(RR$44-RR52-150-Sheep!$R$357                                            )&lt;=0),"Alt2-"   &amp;RR51,""),"")</f>
        <v/>
      </c>
      <c r="RS53" s="267" t="str">
        <f xml:space="preserve">                    IF(AND((RS$44                                  -Sheep!$N$254                               )&gt;(RS$44-RT$44),(RS$44                                  -Sheep!$N$254                                )&lt;=0),"Born","")
&amp;                   IF(AND((RS$44-Sheep!$R$355-Sheep!$N$254                                )&gt;(RS$44-RT$44),(RS$44-Sheep!$R$355-Sheep!$N$254                                )&lt;=0),"WeanStd","")
&amp;                   IF(AND((RS$44-Sheep!$R$356-Sheep!$N$254                                )&gt;(RS$44-RT$44),(RS$44-Sheep!$R$356-Sheep!$N$254                                )&lt;=0),"WeanAlt1","")
&amp;                   IF(AND((RS$44-Sheep!$R$357-Sheep!$N$254                                )&gt;(RS$44-RT$44),(RS$44-Sheep!$R$357-Sheep!$N$254                                )&lt;=0),"WeanAlt2","")
&amp;IFERROR(IF(AND((RS$44-RS52                                                                                     )&gt;(RS$44-RT$44),(RS$44-RS52                                                                                     )&lt;=0),"Join-"    &amp;RS51,""),"")
&amp;IFERROR(IF(AND((RS$44-RS52-INDEX(Sheep!$V$362:$V$369,RS51,1))&gt;(RS$44-RT$44),(RS$44-RS52-INDEX(Sheep!$V$362:$V$369,RS51,1))&lt;=0),"Scan-"  &amp;RS51,""),"")
&amp;IFERROR(IF(AND((RS$44-RS52-150                                                                            )&gt;(RS$44-RT$44),(RS$44-RS52-150                                                                             )&lt;=0),"Birth-" &amp;RS51,""),"")
&amp;IFERROR(IF(AND((RS$44-RS52-150-Sheep!$R$355                                           )&gt;(RS$44-RT$44),(RS$44-RS52-150-Sheep!$R$355                                            )&lt;=0),"Wean-"&amp;RS51,""),"")
&amp;IFERROR(IF(AND((RS$44-RS52-150-Sheep!$R$356                                           )&gt;(RS$44-RT$44),(RS$44-RS52-150-Sheep!$R$356                                            )&lt;=0),"Alt1-"   &amp;RS51,""),"")
&amp;IFERROR(IF(AND((RS$44-RS52-150-Sheep!$R$357                                           )&gt;(RS$44-RT$44),(RS$44-RS52-150-Sheep!$R$357                                            )&lt;=0),"Alt2-"   &amp;RS51,""),"")</f>
        <v/>
      </c>
      <c r="RT53" s="267" t="str">
        <f xml:space="preserve">                    IF(AND((RT$44                                  -Sheep!$N$254                               )&gt;(RT$44-RU$44),(RT$44                                  -Sheep!$N$254                                )&lt;=0),"Born","")
&amp;                   IF(AND((RT$44-Sheep!$R$355-Sheep!$N$254                                )&gt;(RT$44-RU$44),(RT$44-Sheep!$R$355-Sheep!$N$254                                )&lt;=0),"WeanStd","")
&amp;                   IF(AND((RT$44-Sheep!$R$356-Sheep!$N$254                                )&gt;(RT$44-RU$44),(RT$44-Sheep!$R$356-Sheep!$N$254                                )&lt;=0),"WeanAlt1","")
&amp;                   IF(AND((RT$44-Sheep!$R$357-Sheep!$N$254                                )&gt;(RT$44-RU$44),(RT$44-Sheep!$R$357-Sheep!$N$254                                )&lt;=0),"WeanAlt2","")
&amp;IFERROR(IF(AND((RT$44-RT52                                                                                     )&gt;(RT$44-RU$44),(RT$44-RT52                                                                                     )&lt;=0),"Join-"    &amp;RT51,""),"")
&amp;IFERROR(IF(AND((RT$44-RT52-INDEX(Sheep!$V$362:$V$369,RT51,1))&gt;(RT$44-RU$44),(RT$44-RT52-INDEX(Sheep!$V$362:$V$369,RT51,1))&lt;=0),"Scan-"  &amp;RT51,""),"")
&amp;IFERROR(IF(AND((RT$44-RT52-150                                                                            )&gt;(RT$44-RU$44),(RT$44-RT52-150                                                                             )&lt;=0),"Birth-" &amp;RT51,""),"")
&amp;IFERROR(IF(AND((RT$44-RT52-150-Sheep!$R$355                                           )&gt;(RT$44-RU$44),(RT$44-RT52-150-Sheep!$R$355                                            )&lt;=0),"Wean-"&amp;RT51,""),"")
&amp;IFERROR(IF(AND((RT$44-RT52-150-Sheep!$R$356                                           )&gt;(RT$44-RU$44),(RT$44-RT52-150-Sheep!$R$356                                            )&lt;=0),"Alt1-"   &amp;RT51,""),"")
&amp;IFERROR(IF(AND((RT$44-RT52-150-Sheep!$R$357                                           )&gt;(RT$44-RU$44),(RT$44-RT52-150-Sheep!$R$357                                            )&lt;=0),"Alt2-"   &amp;RT51,""),"")</f>
        <v/>
      </c>
      <c r="RU53" s="267" t="str">
        <f xml:space="preserve">                    IF(AND((RU$44                                  -Sheep!$N$254                               )&gt;(RU$44-RV$44),(RU$44                                  -Sheep!$N$254                                )&lt;=0),"Born","")
&amp;                   IF(AND((RU$44-Sheep!$R$355-Sheep!$N$254                                )&gt;(RU$44-RV$44),(RU$44-Sheep!$R$355-Sheep!$N$254                                )&lt;=0),"WeanStd","")
&amp;                   IF(AND((RU$44-Sheep!$R$356-Sheep!$N$254                                )&gt;(RU$44-RV$44),(RU$44-Sheep!$R$356-Sheep!$N$254                                )&lt;=0),"WeanAlt1","")
&amp;                   IF(AND((RU$44-Sheep!$R$357-Sheep!$N$254                                )&gt;(RU$44-RV$44),(RU$44-Sheep!$R$357-Sheep!$N$254                                )&lt;=0),"WeanAlt2","")
&amp;IFERROR(IF(AND((RU$44-RU52                                                                                     )&gt;(RU$44-RV$44),(RU$44-RU52                                                                                     )&lt;=0),"Join-"    &amp;RU51,""),"")
&amp;IFERROR(IF(AND((RU$44-RU52-INDEX(Sheep!$V$362:$V$369,RU51,1))&gt;(RU$44-RV$44),(RU$44-RU52-INDEX(Sheep!$V$362:$V$369,RU51,1))&lt;=0),"Scan-"  &amp;RU51,""),"")
&amp;IFERROR(IF(AND((RU$44-RU52-150                                                                            )&gt;(RU$44-RV$44),(RU$44-RU52-150                                                                             )&lt;=0),"Birth-" &amp;RU51,""),"")
&amp;IFERROR(IF(AND((RU$44-RU52-150-Sheep!$R$355                                           )&gt;(RU$44-RV$44),(RU$44-RU52-150-Sheep!$R$355                                            )&lt;=0),"Wean-"&amp;RU51,""),"")
&amp;IFERROR(IF(AND((RU$44-RU52-150-Sheep!$R$356                                           )&gt;(RU$44-RV$44),(RU$44-RU52-150-Sheep!$R$356                                            )&lt;=0),"Alt1-"   &amp;RU51,""),"")
&amp;IFERROR(IF(AND((RU$44-RU52-150-Sheep!$R$357                                           )&gt;(RU$44-RV$44),(RU$44-RU52-150-Sheep!$R$357                                            )&lt;=0),"Alt2-"   &amp;RU51,""),"")</f>
        <v/>
      </c>
      <c r="RV53" s="267" t="str">
        <f xml:space="preserve">                    IF(AND((RV$44                                  -Sheep!$N$254                               )&gt;(RV$44-RW$44),(RV$44                                  -Sheep!$N$254                                )&lt;=0),"Born","")
&amp;                   IF(AND((RV$44-Sheep!$R$355-Sheep!$N$254                                )&gt;(RV$44-RW$44),(RV$44-Sheep!$R$355-Sheep!$N$254                                )&lt;=0),"WeanStd","")
&amp;                   IF(AND((RV$44-Sheep!$R$356-Sheep!$N$254                                )&gt;(RV$44-RW$44),(RV$44-Sheep!$R$356-Sheep!$N$254                                )&lt;=0),"WeanAlt1","")
&amp;                   IF(AND((RV$44-Sheep!$R$357-Sheep!$N$254                                )&gt;(RV$44-RW$44),(RV$44-Sheep!$R$357-Sheep!$N$254                                )&lt;=0),"WeanAlt2","")
&amp;IFERROR(IF(AND((RV$44-RV52                                                                                     )&gt;(RV$44-RW$44),(RV$44-RV52                                                                                     )&lt;=0),"Join-"    &amp;RV51,""),"")
&amp;IFERROR(IF(AND((RV$44-RV52-INDEX(Sheep!$V$362:$V$369,RV51,1))&gt;(RV$44-RW$44),(RV$44-RV52-INDEX(Sheep!$V$362:$V$369,RV51,1))&lt;=0),"Scan-"  &amp;RV51,""),"")
&amp;IFERROR(IF(AND((RV$44-RV52-150                                                                            )&gt;(RV$44-RW$44),(RV$44-RV52-150                                                                             )&lt;=0),"Birth-" &amp;RV51,""),"")
&amp;IFERROR(IF(AND((RV$44-RV52-150-Sheep!$R$355                                           )&gt;(RV$44-RW$44),(RV$44-RV52-150-Sheep!$R$355                                            )&lt;=0),"Wean-"&amp;RV51,""),"")
&amp;IFERROR(IF(AND((RV$44-RV52-150-Sheep!$R$356                                           )&gt;(RV$44-RW$44),(RV$44-RV52-150-Sheep!$R$356                                            )&lt;=0),"Alt1-"   &amp;RV51,""),"")
&amp;IFERROR(IF(AND((RV$44-RV52-150-Sheep!$R$357                                           )&gt;(RV$44-RW$44),(RV$44-RV52-150-Sheep!$R$357                                            )&lt;=0),"Alt2-"   &amp;RV51,""),"")</f>
        <v/>
      </c>
      <c r="RW53" s="267" t="str">
        <f xml:space="preserve">                    IF(AND((RW$44                                  -Sheep!$N$254                               )&gt;(RW$44-RX$44),(RW$44                                  -Sheep!$N$254                                )&lt;=0),"Born","")
&amp;                   IF(AND((RW$44-Sheep!$R$355-Sheep!$N$254                                )&gt;(RW$44-RX$44),(RW$44-Sheep!$R$355-Sheep!$N$254                                )&lt;=0),"WeanStd","")
&amp;                   IF(AND((RW$44-Sheep!$R$356-Sheep!$N$254                                )&gt;(RW$44-RX$44),(RW$44-Sheep!$R$356-Sheep!$N$254                                )&lt;=0),"WeanAlt1","")
&amp;                   IF(AND((RW$44-Sheep!$R$357-Sheep!$N$254                                )&gt;(RW$44-RX$44),(RW$44-Sheep!$R$357-Sheep!$N$254                                )&lt;=0),"WeanAlt2","")
&amp;IFERROR(IF(AND((RW$44-RW52                                                                                     )&gt;(RW$44-RX$44),(RW$44-RW52                                                                                     )&lt;=0),"Join-"    &amp;RW51,""),"")
&amp;IFERROR(IF(AND((RW$44-RW52-INDEX(Sheep!$V$362:$V$369,RW51,1))&gt;(RW$44-RX$44),(RW$44-RW52-INDEX(Sheep!$V$362:$V$369,RW51,1))&lt;=0),"Scan-"  &amp;RW51,""),"")
&amp;IFERROR(IF(AND((RW$44-RW52-150                                                                            )&gt;(RW$44-RX$44),(RW$44-RW52-150                                                                             )&lt;=0),"Birth-" &amp;RW51,""),"")
&amp;IFERROR(IF(AND((RW$44-RW52-150-Sheep!$R$355                                           )&gt;(RW$44-RX$44),(RW$44-RW52-150-Sheep!$R$355                                            )&lt;=0),"Wean-"&amp;RW51,""),"")
&amp;IFERROR(IF(AND((RW$44-RW52-150-Sheep!$R$356                                           )&gt;(RW$44-RX$44),(RW$44-RW52-150-Sheep!$R$356                                            )&lt;=0),"Alt1-"   &amp;RW51,""),"")
&amp;IFERROR(IF(AND((RW$44-RW52-150-Sheep!$R$357                                           )&gt;(RW$44-RX$44),(RW$44-RW52-150-Sheep!$R$357                                            )&lt;=0),"Alt2-"   &amp;RW51,""),"")</f>
        <v/>
      </c>
      <c r="RX53" s="267" t="str">
        <f xml:space="preserve">                    IF(AND((RX$44                                  -Sheep!$N$254                               )&gt;(RX$44-RY$44),(RX$44                                  -Sheep!$N$254                                )&lt;=0),"Born","")
&amp;                   IF(AND((RX$44-Sheep!$R$355-Sheep!$N$254                                )&gt;(RX$44-RY$44),(RX$44-Sheep!$R$355-Sheep!$N$254                                )&lt;=0),"WeanStd","")
&amp;                   IF(AND((RX$44-Sheep!$R$356-Sheep!$N$254                                )&gt;(RX$44-RY$44),(RX$44-Sheep!$R$356-Sheep!$N$254                                )&lt;=0),"WeanAlt1","")
&amp;                   IF(AND((RX$44-Sheep!$R$357-Sheep!$N$254                                )&gt;(RX$44-RY$44),(RX$44-Sheep!$R$357-Sheep!$N$254                                )&lt;=0),"WeanAlt2","")
&amp;IFERROR(IF(AND((RX$44-RX52                                                                                     )&gt;(RX$44-RY$44),(RX$44-RX52                                                                                     )&lt;=0),"Join-"    &amp;RX51,""),"")
&amp;IFERROR(IF(AND((RX$44-RX52-INDEX(Sheep!$V$362:$V$369,RX51,1))&gt;(RX$44-RY$44),(RX$44-RX52-INDEX(Sheep!$V$362:$V$369,RX51,1))&lt;=0),"Scan-"  &amp;RX51,""),"")
&amp;IFERROR(IF(AND((RX$44-RX52-150                                                                            )&gt;(RX$44-RY$44),(RX$44-RX52-150                                                                             )&lt;=0),"Birth-" &amp;RX51,""),"")
&amp;IFERROR(IF(AND((RX$44-RX52-150-Sheep!$R$355                                           )&gt;(RX$44-RY$44),(RX$44-RX52-150-Sheep!$R$355                                            )&lt;=0),"Wean-"&amp;RX51,""),"")
&amp;IFERROR(IF(AND((RX$44-RX52-150-Sheep!$R$356                                           )&gt;(RX$44-RY$44),(RX$44-RX52-150-Sheep!$R$356                                            )&lt;=0),"Alt1-"   &amp;RX51,""),"")
&amp;IFERROR(IF(AND((RX$44-RX52-150-Sheep!$R$357                                           )&gt;(RX$44-RY$44),(RX$44-RX52-150-Sheep!$R$357                                            )&lt;=0),"Alt2-"   &amp;RX51,""),"")</f>
        <v/>
      </c>
      <c r="RY53" s="267" t="str">
        <f xml:space="preserve">                    IF(AND((RY$44                                  -Sheep!$N$254                               )&gt;(RY$44-RZ$44),(RY$44                                  -Sheep!$N$254                                )&lt;=0),"Born","")
&amp;                   IF(AND((RY$44-Sheep!$R$355-Sheep!$N$254                                )&gt;(RY$44-RZ$44),(RY$44-Sheep!$R$355-Sheep!$N$254                                )&lt;=0),"WeanStd","")
&amp;                   IF(AND((RY$44-Sheep!$R$356-Sheep!$N$254                                )&gt;(RY$44-RZ$44),(RY$44-Sheep!$R$356-Sheep!$N$254                                )&lt;=0),"WeanAlt1","")
&amp;                   IF(AND((RY$44-Sheep!$R$357-Sheep!$N$254                                )&gt;(RY$44-RZ$44),(RY$44-Sheep!$R$357-Sheep!$N$254                                )&lt;=0),"WeanAlt2","")
&amp;IFERROR(IF(AND((RY$44-RY52                                                                                     )&gt;(RY$44-RZ$44),(RY$44-RY52                                                                                     )&lt;=0),"Join-"    &amp;RY51,""),"")
&amp;IFERROR(IF(AND((RY$44-RY52-INDEX(Sheep!$V$362:$V$369,RY51,1))&gt;(RY$44-RZ$44),(RY$44-RY52-INDEX(Sheep!$V$362:$V$369,RY51,1))&lt;=0),"Scan-"  &amp;RY51,""),"")
&amp;IFERROR(IF(AND((RY$44-RY52-150                                                                            )&gt;(RY$44-RZ$44),(RY$44-RY52-150                                                                             )&lt;=0),"Birth-" &amp;RY51,""),"")
&amp;IFERROR(IF(AND((RY$44-RY52-150-Sheep!$R$355                                           )&gt;(RY$44-RZ$44),(RY$44-RY52-150-Sheep!$R$355                                            )&lt;=0),"Wean-"&amp;RY51,""),"")
&amp;IFERROR(IF(AND((RY$44-RY52-150-Sheep!$R$356                                           )&gt;(RY$44-RZ$44),(RY$44-RY52-150-Sheep!$R$356                                            )&lt;=0),"Alt1-"   &amp;RY51,""),"")
&amp;IFERROR(IF(AND((RY$44-RY52-150-Sheep!$R$357                                           )&gt;(RY$44-RZ$44),(RY$44-RY52-150-Sheep!$R$357                                            )&lt;=0),"Alt2-"   &amp;RY51,""),"")</f>
        <v/>
      </c>
      <c r="RZ53" s="267" t="str">
        <f xml:space="preserve">                    IF(AND((RZ$44                                  -Sheep!$N$254                               )&gt;(RZ$44-SA$44),(RZ$44                                  -Sheep!$N$254                                )&lt;=0),"Born","")
&amp;                   IF(AND((RZ$44-Sheep!$R$355-Sheep!$N$254                                )&gt;(RZ$44-SA$44),(RZ$44-Sheep!$R$355-Sheep!$N$254                                )&lt;=0),"WeanStd","")
&amp;                   IF(AND((RZ$44-Sheep!$R$356-Sheep!$N$254                                )&gt;(RZ$44-SA$44),(RZ$44-Sheep!$R$356-Sheep!$N$254                                )&lt;=0),"WeanAlt1","")
&amp;                   IF(AND((RZ$44-Sheep!$R$357-Sheep!$N$254                                )&gt;(RZ$44-SA$44),(RZ$44-Sheep!$R$357-Sheep!$N$254                                )&lt;=0),"WeanAlt2","")
&amp;IFERROR(IF(AND((RZ$44-RZ52                                                                                     )&gt;(RZ$44-SA$44),(RZ$44-RZ52                                                                                     )&lt;=0),"Join-"    &amp;RZ51,""),"")
&amp;IFERROR(IF(AND((RZ$44-RZ52-INDEX(Sheep!$V$362:$V$369,RZ51,1))&gt;(RZ$44-SA$44),(RZ$44-RZ52-INDEX(Sheep!$V$362:$V$369,RZ51,1))&lt;=0),"Scan-"  &amp;RZ51,""),"")
&amp;IFERROR(IF(AND((RZ$44-RZ52-150                                                                            )&gt;(RZ$44-SA$44),(RZ$44-RZ52-150                                                                             )&lt;=0),"Birth-" &amp;RZ51,""),"")
&amp;IFERROR(IF(AND((RZ$44-RZ52-150-Sheep!$R$355                                           )&gt;(RZ$44-SA$44),(RZ$44-RZ52-150-Sheep!$R$355                                            )&lt;=0),"Wean-"&amp;RZ51,""),"")
&amp;IFERROR(IF(AND((RZ$44-RZ52-150-Sheep!$R$356                                           )&gt;(RZ$44-SA$44),(RZ$44-RZ52-150-Sheep!$R$356                                            )&lt;=0),"Alt1-"   &amp;RZ51,""),"")
&amp;IFERROR(IF(AND((RZ$44-RZ52-150-Sheep!$R$357                                           )&gt;(RZ$44-SA$44),(RZ$44-RZ52-150-Sheep!$R$357                                            )&lt;=0),"Alt2-"   &amp;RZ51,""),"")</f>
        <v/>
      </c>
      <c r="SA53" s="267" t="str">
        <f xml:space="preserve">                    IF(AND((SA$44                                  -Sheep!$N$254                               )&gt;(SA$44-SB$44),(SA$44                                  -Sheep!$N$254                                )&lt;=0),"Born","")
&amp;                   IF(AND((SA$44-Sheep!$R$355-Sheep!$N$254                                )&gt;(SA$44-SB$44),(SA$44-Sheep!$R$355-Sheep!$N$254                                )&lt;=0),"WeanStd","")
&amp;                   IF(AND((SA$44-Sheep!$R$356-Sheep!$N$254                                )&gt;(SA$44-SB$44),(SA$44-Sheep!$R$356-Sheep!$N$254                                )&lt;=0),"WeanAlt1","")
&amp;                   IF(AND((SA$44-Sheep!$R$357-Sheep!$N$254                                )&gt;(SA$44-SB$44),(SA$44-Sheep!$R$357-Sheep!$N$254                                )&lt;=0),"WeanAlt2","")
&amp;IFERROR(IF(AND((SA$44-SA52                                                                                     )&gt;(SA$44-SB$44),(SA$44-SA52                                                                                     )&lt;=0),"Join-"    &amp;SA51,""),"")
&amp;IFERROR(IF(AND((SA$44-SA52-INDEX(Sheep!$V$362:$V$369,SA51,1))&gt;(SA$44-SB$44),(SA$44-SA52-INDEX(Sheep!$V$362:$V$369,SA51,1))&lt;=0),"Scan-"  &amp;SA51,""),"")
&amp;IFERROR(IF(AND((SA$44-SA52-150                                                                            )&gt;(SA$44-SB$44),(SA$44-SA52-150                                                                             )&lt;=0),"Birth-" &amp;SA51,""),"")
&amp;IFERROR(IF(AND((SA$44-SA52-150-Sheep!$R$355                                           )&gt;(SA$44-SB$44),(SA$44-SA52-150-Sheep!$R$355                                            )&lt;=0),"Wean-"&amp;SA51,""),"")
&amp;IFERROR(IF(AND((SA$44-SA52-150-Sheep!$R$356                                           )&gt;(SA$44-SB$44),(SA$44-SA52-150-Sheep!$R$356                                            )&lt;=0),"Alt1-"   &amp;SA51,""),"")
&amp;IFERROR(IF(AND((SA$44-SA52-150-Sheep!$R$357                                           )&gt;(SA$44-SB$44),(SA$44-SA52-150-Sheep!$R$357                                            )&lt;=0),"Alt2-"   &amp;SA51,""),"")</f>
        <v/>
      </c>
      <c r="SB53" s="267" t="str">
        <f xml:space="preserve">                    IF(AND((SB$44                                  -Sheep!$N$254                               )&gt;(SB$44-SC$44),(SB$44                                  -Sheep!$N$254                                )&lt;=0),"Born","")
&amp;                   IF(AND((SB$44-Sheep!$R$355-Sheep!$N$254                                )&gt;(SB$44-SC$44),(SB$44-Sheep!$R$355-Sheep!$N$254                                )&lt;=0),"WeanStd","")
&amp;                   IF(AND((SB$44-Sheep!$R$356-Sheep!$N$254                                )&gt;(SB$44-SC$44),(SB$44-Sheep!$R$356-Sheep!$N$254                                )&lt;=0),"WeanAlt1","")
&amp;                   IF(AND((SB$44-Sheep!$R$357-Sheep!$N$254                                )&gt;(SB$44-SC$44),(SB$44-Sheep!$R$357-Sheep!$N$254                                )&lt;=0),"WeanAlt2","")
&amp;IFERROR(IF(AND((SB$44-SB52                                                                                     )&gt;(SB$44-SC$44),(SB$44-SB52                                                                                     )&lt;=0),"Join-"    &amp;SB51,""),"")
&amp;IFERROR(IF(AND((SB$44-SB52-INDEX(Sheep!$V$362:$V$369,SB51,1))&gt;(SB$44-SC$44),(SB$44-SB52-INDEX(Sheep!$V$362:$V$369,SB51,1))&lt;=0),"Scan-"  &amp;SB51,""),"")
&amp;IFERROR(IF(AND((SB$44-SB52-150                                                                            )&gt;(SB$44-SC$44),(SB$44-SB52-150                                                                             )&lt;=0),"Birth-" &amp;SB51,""),"")
&amp;IFERROR(IF(AND((SB$44-SB52-150-Sheep!$R$355                                           )&gt;(SB$44-SC$44),(SB$44-SB52-150-Sheep!$R$355                                            )&lt;=0),"Wean-"&amp;SB51,""),"")
&amp;IFERROR(IF(AND((SB$44-SB52-150-Sheep!$R$356                                           )&gt;(SB$44-SC$44),(SB$44-SB52-150-Sheep!$R$356                                            )&lt;=0),"Alt1-"   &amp;SB51,""),"")
&amp;IFERROR(IF(AND((SB$44-SB52-150-Sheep!$R$357                                           )&gt;(SB$44-SC$44),(SB$44-SB52-150-Sheep!$R$357                                            )&lt;=0),"Alt2-"   &amp;SB51,""),"")</f>
        <v/>
      </c>
      <c r="SC53" s="267" t="str">
        <f xml:space="preserve">                    IF(AND((SC$44                                  -Sheep!$N$254                               )&gt;(SC$44-SD$44),(SC$44                                  -Sheep!$N$254                                )&lt;=0),"Born","")
&amp;                   IF(AND((SC$44-Sheep!$R$355-Sheep!$N$254                                )&gt;(SC$44-SD$44),(SC$44-Sheep!$R$355-Sheep!$N$254                                )&lt;=0),"WeanStd","")
&amp;                   IF(AND((SC$44-Sheep!$R$356-Sheep!$N$254                                )&gt;(SC$44-SD$44),(SC$44-Sheep!$R$356-Sheep!$N$254                                )&lt;=0),"WeanAlt1","")
&amp;                   IF(AND((SC$44-Sheep!$R$357-Sheep!$N$254                                )&gt;(SC$44-SD$44),(SC$44-Sheep!$R$357-Sheep!$N$254                                )&lt;=0),"WeanAlt2","")
&amp;IFERROR(IF(AND((SC$44-SC52                                                                                     )&gt;(SC$44-SD$44),(SC$44-SC52                                                                                     )&lt;=0),"Join-"    &amp;SC51,""),"")
&amp;IFERROR(IF(AND((SC$44-SC52-INDEX(Sheep!$V$362:$V$369,SC51,1))&gt;(SC$44-SD$44),(SC$44-SC52-INDEX(Sheep!$V$362:$V$369,SC51,1))&lt;=0),"Scan-"  &amp;SC51,""),"")
&amp;IFERROR(IF(AND((SC$44-SC52-150                                                                            )&gt;(SC$44-SD$44),(SC$44-SC52-150                                                                             )&lt;=0),"Birth-" &amp;SC51,""),"")
&amp;IFERROR(IF(AND((SC$44-SC52-150-Sheep!$R$355                                           )&gt;(SC$44-SD$44),(SC$44-SC52-150-Sheep!$R$355                                            )&lt;=0),"Wean-"&amp;SC51,""),"")
&amp;IFERROR(IF(AND((SC$44-SC52-150-Sheep!$R$356                                           )&gt;(SC$44-SD$44),(SC$44-SC52-150-Sheep!$R$356                                            )&lt;=0),"Alt1-"   &amp;SC51,""),"")
&amp;IFERROR(IF(AND((SC$44-SC52-150-Sheep!$R$357                                           )&gt;(SC$44-SD$44),(SC$44-SC52-150-Sheep!$R$357                                            )&lt;=0),"Alt2-"   &amp;SC51,""),"")</f>
        <v/>
      </c>
      <c r="SD53" s="267" t="str">
        <f xml:space="preserve">                    IF(AND((SD$44                                  -Sheep!$N$254                               )&gt;(SD$44-SE$44),(SD$44                                  -Sheep!$N$254                                )&lt;=0),"Born","")
&amp;                   IF(AND((SD$44-Sheep!$R$355-Sheep!$N$254                                )&gt;(SD$44-SE$44),(SD$44-Sheep!$R$355-Sheep!$N$254                                )&lt;=0),"WeanStd","")
&amp;                   IF(AND((SD$44-Sheep!$R$356-Sheep!$N$254                                )&gt;(SD$44-SE$44),(SD$44-Sheep!$R$356-Sheep!$N$254                                )&lt;=0),"WeanAlt1","")
&amp;                   IF(AND((SD$44-Sheep!$R$357-Sheep!$N$254                                )&gt;(SD$44-SE$44),(SD$44-Sheep!$R$357-Sheep!$N$254                                )&lt;=0),"WeanAlt2","")
&amp;IFERROR(IF(AND((SD$44-SD52                                                                                     )&gt;(SD$44-SE$44),(SD$44-SD52                                                                                     )&lt;=0),"Join-"    &amp;SD51,""),"")
&amp;IFERROR(IF(AND((SD$44-SD52-INDEX(Sheep!$V$362:$V$369,SD51,1))&gt;(SD$44-SE$44),(SD$44-SD52-INDEX(Sheep!$V$362:$V$369,SD51,1))&lt;=0),"Scan-"  &amp;SD51,""),"")
&amp;IFERROR(IF(AND((SD$44-SD52-150                                                                            )&gt;(SD$44-SE$44),(SD$44-SD52-150                                                                             )&lt;=0),"Birth-" &amp;SD51,""),"")
&amp;IFERROR(IF(AND((SD$44-SD52-150-Sheep!$R$355                                           )&gt;(SD$44-SE$44),(SD$44-SD52-150-Sheep!$R$355                                            )&lt;=0),"Wean-"&amp;SD51,""),"")
&amp;IFERROR(IF(AND((SD$44-SD52-150-Sheep!$R$356                                           )&gt;(SD$44-SE$44),(SD$44-SD52-150-Sheep!$R$356                                            )&lt;=0),"Alt1-"   &amp;SD51,""),"")
&amp;IFERROR(IF(AND((SD$44-SD52-150-Sheep!$R$357                                           )&gt;(SD$44-SE$44),(SD$44-SD52-150-Sheep!$R$357                                            )&lt;=0),"Alt2-"   &amp;SD51,""),"")</f>
        <v/>
      </c>
      <c r="SE53" s="267" t="str">
        <f xml:space="preserve">                    IF(AND((SE$44                                  -Sheep!$N$254                               )&gt;(SE$44-SF$44),(SE$44                                  -Sheep!$N$254                                )&lt;=0),"Born","")
&amp;                   IF(AND((SE$44-Sheep!$R$355-Sheep!$N$254                                )&gt;(SE$44-SF$44),(SE$44-Sheep!$R$355-Sheep!$N$254                                )&lt;=0),"WeanStd","")
&amp;                   IF(AND((SE$44-Sheep!$R$356-Sheep!$N$254                                )&gt;(SE$44-SF$44),(SE$44-Sheep!$R$356-Sheep!$N$254                                )&lt;=0),"WeanAlt1","")
&amp;                   IF(AND((SE$44-Sheep!$R$357-Sheep!$N$254                                )&gt;(SE$44-SF$44),(SE$44-Sheep!$R$357-Sheep!$N$254                                )&lt;=0),"WeanAlt2","")
&amp;IFERROR(IF(AND((SE$44-SE52                                                                                     )&gt;(SE$44-SF$44),(SE$44-SE52                                                                                     )&lt;=0),"Join-"    &amp;SE51,""),"")
&amp;IFERROR(IF(AND((SE$44-SE52-INDEX(Sheep!$V$362:$V$369,SE51,1))&gt;(SE$44-SF$44),(SE$44-SE52-INDEX(Sheep!$V$362:$V$369,SE51,1))&lt;=0),"Scan-"  &amp;SE51,""),"")
&amp;IFERROR(IF(AND((SE$44-SE52-150                                                                            )&gt;(SE$44-SF$44),(SE$44-SE52-150                                                                             )&lt;=0),"Birth-" &amp;SE51,""),"")
&amp;IFERROR(IF(AND((SE$44-SE52-150-Sheep!$R$355                                           )&gt;(SE$44-SF$44),(SE$44-SE52-150-Sheep!$R$355                                            )&lt;=0),"Wean-"&amp;SE51,""),"")
&amp;IFERROR(IF(AND((SE$44-SE52-150-Sheep!$R$356                                           )&gt;(SE$44-SF$44),(SE$44-SE52-150-Sheep!$R$356                                            )&lt;=0),"Alt1-"   &amp;SE51,""),"")
&amp;IFERROR(IF(AND((SE$44-SE52-150-Sheep!$R$357                                           )&gt;(SE$44-SF$44),(SE$44-SE52-150-Sheep!$R$357                                            )&lt;=0),"Alt2-"   &amp;SE51,""),"")</f>
        <v/>
      </c>
      <c r="SF53" s="267" t="str">
        <f xml:space="preserve">                    IF(AND((SF$44                                  -Sheep!$N$254                               )&gt;(SF$44-SG$44),(SF$44                                  -Sheep!$N$254                                )&lt;=0),"Born","")
&amp;                   IF(AND((SF$44-Sheep!$R$355-Sheep!$N$254                                )&gt;(SF$44-SG$44),(SF$44-Sheep!$R$355-Sheep!$N$254                                )&lt;=0),"WeanStd","")
&amp;                   IF(AND((SF$44-Sheep!$R$356-Sheep!$N$254                                )&gt;(SF$44-SG$44),(SF$44-Sheep!$R$356-Sheep!$N$254                                )&lt;=0),"WeanAlt1","")
&amp;                   IF(AND((SF$44-Sheep!$R$357-Sheep!$N$254                                )&gt;(SF$44-SG$44),(SF$44-Sheep!$R$357-Sheep!$N$254                                )&lt;=0),"WeanAlt2","")
&amp;IFERROR(IF(AND((SF$44-SF52                                                                                     )&gt;(SF$44-SG$44),(SF$44-SF52                                                                                     )&lt;=0),"Join-"    &amp;SF51,""),"")
&amp;IFERROR(IF(AND((SF$44-SF52-INDEX(Sheep!$V$362:$V$369,SF51,1))&gt;(SF$44-SG$44),(SF$44-SF52-INDEX(Sheep!$V$362:$V$369,SF51,1))&lt;=0),"Scan-"  &amp;SF51,""),"")
&amp;IFERROR(IF(AND((SF$44-SF52-150                                                                            )&gt;(SF$44-SG$44),(SF$44-SF52-150                                                                             )&lt;=0),"Birth-" &amp;SF51,""),"")
&amp;IFERROR(IF(AND((SF$44-SF52-150-Sheep!$R$355                                           )&gt;(SF$44-SG$44),(SF$44-SF52-150-Sheep!$R$355                                            )&lt;=0),"Wean-"&amp;SF51,""),"")
&amp;IFERROR(IF(AND((SF$44-SF52-150-Sheep!$R$356                                           )&gt;(SF$44-SG$44),(SF$44-SF52-150-Sheep!$R$356                                            )&lt;=0),"Alt1-"   &amp;SF51,""),"")
&amp;IFERROR(IF(AND((SF$44-SF52-150-Sheep!$R$357                                           )&gt;(SF$44-SG$44),(SF$44-SF52-150-Sheep!$R$357                                            )&lt;=0),"Alt2-"   &amp;SF51,""),"")</f>
        <v/>
      </c>
      <c r="SG53" s="267" t="str">
        <f xml:space="preserve">                    IF(AND((SG$44                                  -Sheep!$N$254                               )&gt;(SG$44-SH$44),(SG$44                                  -Sheep!$N$254                                )&lt;=0),"Born","")
&amp;                   IF(AND((SG$44-Sheep!$R$355-Sheep!$N$254                                )&gt;(SG$44-SH$44),(SG$44-Sheep!$R$355-Sheep!$N$254                                )&lt;=0),"WeanStd","")
&amp;                   IF(AND((SG$44-Sheep!$R$356-Sheep!$N$254                                )&gt;(SG$44-SH$44),(SG$44-Sheep!$R$356-Sheep!$N$254                                )&lt;=0),"WeanAlt1","")
&amp;                   IF(AND((SG$44-Sheep!$R$357-Sheep!$N$254                                )&gt;(SG$44-SH$44),(SG$44-Sheep!$R$357-Sheep!$N$254                                )&lt;=0),"WeanAlt2","")
&amp;IFERROR(IF(AND((SG$44-SG52                                                                                     )&gt;(SG$44-SH$44),(SG$44-SG52                                                                                     )&lt;=0),"Join-"    &amp;SG51,""),"")
&amp;IFERROR(IF(AND((SG$44-SG52-INDEX(Sheep!$V$362:$V$369,SG51,1))&gt;(SG$44-SH$44),(SG$44-SG52-INDEX(Sheep!$V$362:$V$369,SG51,1))&lt;=0),"Scan-"  &amp;SG51,""),"")
&amp;IFERROR(IF(AND((SG$44-SG52-150                                                                            )&gt;(SG$44-SH$44),(SG$44-SG52-150                                                                             )&lt;=0),"Birth-" &amp;SG51,""),"")
&amp;IFERROR(IF(AND((SG$44-SG52-150-Sheep!$R$355                                           )&gt;(SG$44-SH$44),(SG$44-SG52-150-Sheep!$R$355                                            )&lt;=0),"Wean-"&amp;SG51,""),"")
&amp;IFERROR(IF(AND((SG$44-SG52-150-Sheep!$R$356                                           )&gt;(SG$44-SH$44),(SG$44-SG52-150-Sheep!$R$356                                            )&lt;=0),"Alt1-"   &amp;SG51,""),"")
&amp;IFERROR(IF(AND((SG$44-SG52-150-Sheep!$R$357                                           )&gt;(SG$44-SH$44),(SG$44-SG52-150-Sheep!$R$357                                            )&lt;=0),"Alt2-"   &amp;SG51,""),"")</f>
        <v/>
      </c>
      <c r="SH53" s="267" t="str">
        <f xml:space="preserve">                    IF(AND((SH$44                                  -Sheep!$N$254                               )&gt;(SH$44-SJ$44),(SH$44                                  -Sheep!$N$254                                )&lt;=0),"Born","")
&amp;                   IF(AND((SH$44-Sheep!$R$355-Sheep!$N$254                                )&gt;(SH$44-SJ$44),(SH$44-Sheep!$R$355-Sheep!$N$254                                )&lt;=0),"WeanStd","")
&amp;                   IF(AND((SH$44-Sheep!$R$356-Sheep!$N$254                                )&gt;(SH$44-SJ$44),(SH$44-Sheep!$R$356-Sheep!$N$254                                )&lt;=0),"WeanAlt1","")
&amp;                   IF(AND((SH$44-Sheep!$R$357-Sheep!$N$254                                )&gt;(SH$44-SJ$44),(SH$44-Sheep!$R$357-Sheep!$N$254                                )&lt;=0),"WeanAlt2","")
&amp;IFERROR(IF(AND((SH$44-SH52                                                                                     )&gt;(SH$44-SJ$44),(SH$44-SH52                                                                                     )&lt;=0),"Join-"    &amp;SH51,""),"")
&amp;IFERROR(IF(AND((SH$44-SH52-INDEX(Sheep!$V$362:$V$369,SH51,1))&gt;(SH$44-SJ$44),(SH$44-SH52-INDEX(Sheep!$V$362:$V$369,SH51,1))&lt;=0),"Scan-"  &amp;SH51,""),"")
&amp;IFERROR(IF(AND((SH$44-SH52-150                                                                            )&gt;(SH$44-SJ$44),(SH$44-SH52-150                                                                             )&lt;=0),"Birth-" &amp;SH51,""),"")
&amp;IFERROR(IF(AND((SH$44-SH52-150-Sheep!$R$355                                           )&gt;(SH$44-SJ$44),(SH$44-SH52-150-Sheep!$R$355                                            )&lt;=0),"Wean-"&amp;SH51,""),"")
&amp;IFERROR(IF(AND((SH$44-SH52-150-Sheep!$R$356                                           )&gt;(SH$44-SJ$44),(SH$44-SH52-150-Sheep!$R$356                                            )&lt;=0),"Alt1-"   &amp;SH51,""),"")
&amp;IFERROR(IF(AND((SH$44-SH52-150-Sheep!$R$357                                           )&gt;(SH$44-SJ$44),(SH$44-SH52-150-Sheep!$R$357                                            )&lt;=0),"Alt2-"   &amp;SH51,""),"")</f>
        <v/>
      </c>
      <c r="SI53" s="267" t="str">
        <f xml:space="preserve">                    IF(AND((SI$44                                  -Sheep!$N$254                               )&gt;(SI$44-SK$44),(SI$44                                  -Sheep!$N$254                                )&lt;=0),"Born","")
&amp;                   IF(AND((SI$44-Sheep!$R$355-Sheep!$N$254                                )&gt;(SI$44-SK$44),(SI$44-Sheep!$R$355-Sheep!$N$254                                )&lt;=0),"WeanStd","")
&amp;                   IF(AND((SI$44-Sheep!$R$356-Sheep!$N$254                                )&gt;(SI$44-SK$44),(SI$44-Sheep!$R$356-Sheep!$N$254                                )&lt;=0),"WeanAlt1","")
&amp;                   IF(AND((SI$44-Sheep!$R$357-Sheep!$N$254                                )&gt;(SI$44-SK$44),(SI$44-Sheep!$R$357-Sheep!$N$254                                )&lt;=0),"WeanAlt2","")
&amp;IFERROR(IF(AND((SI$44-SI52                                                                                     )&gt;(SI$44-SK$44),(SI$44-SI52                                                                                     )&lt;=0),"Join-"    &amp;SI51,""),"")
&amp;IFERROR(IF(AND((SI$44-SI52-INDEX(Sheep!$V$362:$V$369,SI51,1))&gt;(SI$44-SK$44),(SI$44-SI52-INDEX(Sheep!$V$362:$V$369,SI51,1))&lt;=0),"Scan-"  &amp;SI51,""),"")
&amp;IFERROR(IF(AND((SI$44-SI52-150                                                                            )&gt;(SI$44-SK$44),(SI$44-SI52-150                                                                             )&lt;=0),"Birth-" &amp;SI51,""),"")
&amp;IFERROR(IF(AND((SI$44-SI52-150-Sheep!$R$355                                           )&gt;(SI$44-SK$44),(SI$44-SI52-150-Sheep!$R$355                                            )&lt;=0),"Wean-"&amp;SI51,""),"")
&amp;IFERROR(IF(AND((SI$44-SI52-150-Sheep!$R$356                                           )&gt;(SI$44-SK$44),(SI$44-SI52-150-Sheep!$R$356                                            )&lt;=0),"Alt1-"   &amp;SI51,""),"")
&amp;IFERROR(IF(AND((SI$44-SI52-150-Sheep!$R$357                                           )&gt;(SI$44-SK$44),(SI$44-SI52-150-Sheep!$R$357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707</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708</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710</v>
      </c>
      <c r="I57" s="286" t="s">
        <v>940</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790</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840</v>
      </c>
      <c r="I60" s="289" t="s">
        <v>709</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843</v>
      </c>
      <c r="I63" s="457" t="s">
        <v>709</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844</v>
      </c>
      <c r="I66" s="289" t="s">
        <v>709</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845</v>
      </c>
      <c r="I69" s="289" t="s">
        <v>709</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842</v>
      </c>
      <c r="I72" s="289" t="s">
        <v>709</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846</v>
      </c>
      <c r="I75" s="289" t="s">
        <v>709</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841</v>
      </c>
      <c r="I78" s="289" t="s">
        <v>709</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847</v>
      </c>
      <c r="I81" s="457" t="s">
        <v>709</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848</v>
      </c>
      <c r="I84" s="289" t="s">
        <v>709</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849</v>
      </c>
      <c r="I87" s="289" t="s">
        <v>709</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850</v>
      </c>
      <c r="I90" s="289" t="s">
        <v>709</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851</v>
      </c>
      <c r="I93" s="289" t="s">
        <v>709</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852</v>
      </c>
      <c r="I96" s="289" t="s">
        <v>709</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853</v>
      </c>
      <c r="I99" s="457" t="s">
        <v>709</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854</v>
      </c>
      <c r="I102" s="289" t="s">
        <v>709</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855</v>
      </c>
      <c r="I105" s="289" t="s">
        <v>709</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856</v>
      </c>
      <c r="I108" s="289" t="s">
        <v>709</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857</v>
      </c>
      <c r="I111" s="289" t="s">
        <v>709</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858</v>
      </c>
      <c r="I114" s="289" t="s">
        <v>709</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859</v>
      </c>
      <c r="I117" s="289" t="s">
        <v>709</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860</v>
      </c>
      <c r="I120" s="289" t="s">
        <v>709</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935</v>
      </c>
      <c r="I124" s="638" t="s">
        <v>937</v>
      </c>
      <c r="J124" s="637" t="s">
        <v>735</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790</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840</v>
      </c>
      <c r="I127" s="289" t="s">
        <v>709</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843</v>
      </c>
      <c r="I128" s="457" t="s">
        <v>709</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844</v>
      </c>
      <c r="I129" s="289" t="s">
        <v>709</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845</v>
      </c>
      <c r="I130" s="289" t="s">
        <v>709</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842</v>
      </c>
      <c r="I131" s="289" t="s">
        <v>709</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846</v>
      </c>
      <c r="I132" s="289" t="s">
        <v>709</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841</v>
      </c>
      <c r="I133" s="289" t="s">
        <v>709</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847</v>
      </c>
      <c r="I134" s="457" t="s">
        <v>709</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848</v>
      </c>
      <c r="I135" s="289" t="s">
        <v>709</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849</v>
      </c>
      <c r="I136" s="289" t="s">
        <v>709</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850</v>
      </c>
      <c r="I137" s="289" t="s">
        <v>709</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851</v>
      </c>
      <c r="I138" s="289" t="s">
        <v>709</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852</v>
      </c>
      <c r="I139" s="289" t="s">
        <v>709</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853</v>
      </c>
      <c r="I140" s="457" t="s">
        <v>709</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854</v>
      </c>
      <c r="I141" s="289" t="s">
        <v>709</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855</v>
      </c>
      <c r="I142" s="289" t="s">
        <v>709</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856</v>
      </c>
      <c r="I143" s="289" t="s">
        <v>709</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857</v>
      </c>
      <c r="I144" s="289" t="s">
        <v>709</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858</v>
      </c>
      <c r="I145" s="289" t="s">
        <v>709</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859</v>
      </c>
      <c r="I146" s="289" t="s">
        <v>709</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860</v>
      </c>
      <c r="I147" s="289" t="s">
        <v>709</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711</v>
      </c>
      <c r="I149" s="286"/>
      <c r="J149" s="286" t="s">
        <v>720</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570</v>
      </c>
      <c r="I150" s="455" t="s">
        <v>712</v>
      </c>
      <c r="J150" s="258" t="s">
        <v>790</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886</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Sheep!$H$252&amp;" Merino BBB"</f>
        <v>Aut Merino BBB</v>
      </c>
      <c r="I153" s="551" t="s">
        <v>877</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878</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880</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879</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881</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884</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885</v>
      </c>
      <c r="J159" s="554"/>
      <c r="K159" s="848">
        <f>K156</f>
        <v>0</v>
      </c>
      <c r="L159" s="848">
        <f t="shared" ref="L159:BW161" si="46">L156</f>
        <v>0</v>
      </c>
      <c r="M159" s="848">
        <f t="shared" si="46"/>
        <v>0</v>
      </c>
      <c r="N159" s="848">
        <f t="shared" si="46"/>
        <v>0</v>
      </c>
      <c r="O159" s="848">
        <f t="shared" si="46"/>
        <v>0</v>
      </c>
      <c r="P159" s="848">
        <f t="shared" si="46"/>
        <v>0</v>
      </c>
      <c r="Q159" s="848">
        <f t="shared" si="46"/>
        <v>0</v>
      </c>
      <c r="R159" s="848">
        <f t="shared" si="46"/>
        <v>0</v>
      </c>
      <c r="S159" s="848">
        <f t="shared" si="46"/>
        <v>0</v>
      </c>
      <c r="T159" s="848">
        <f t="shared" si="46"/>
        <v>0</v>
      </c>
      <c r="U159" s="848">
        <f t="shared" si="46"/>
        <v>0</v>
      </c>
      <c r="V159" s="848">
        <f t="shared" si="46"/>
        <v>0</v>
      </c>
      <c r="W159" s="848">
        <f t="shared" si="46"/>
        <v>0</v>
      </c>
      <c r="X159" s="848">
        <f t="shared" si="46"/>
        <v>0</v>
      </c>
      <c r="Y159" s="848">
        <f t="shared" si="46"/>
        <v>0</v>
      </c>
      <c r="Z159" s="848">
        <f t="shared" si="46"/>
        <v>0</v>
      </c>
      <c r="AA159" s="848">
        <f t="shared" si="46"/>
        <v>0</v>
      </c>
      <c r="AB159" s="848">
        <f t="shared" si="46"/>
        <v>0</v>
      </c>
      <c r="AC159" s="848">
        <f t="shared" si="46"/>
        <v>0</v>
      </c>
      <c r="AD159" s="848">
        <f t="shared" si="46"/>
        <v>0</v>
      </c>
      <c r="AE159" s="848">
        <f t="shared" si="46"/>
        <v>0</v>
      </c>
      <c r="AF159" s="848">
        <f t="shared" si="46"/>
        <v>0</v>
      </c>
      <c r="AG159" s="848">
        <f t="shared" si="46"/>
        <v>0</v>
      </c>
      <c r="AH159" s="848">
        <f t="shared" si="46"/>
        <v>0</v>
      </c>
      <c r="AI159" s="848">
        <f t="shared" si="46"/>
        <v>0</v>
      </c>
      <c r="AJ159" s="848">
        <f t="shared" si="46"/>
        <v>0</v>
      </c>
      <c r="AK159" s="848">
        <f t="shared" si="46"/>
        <v>0</v>
      </c>
      <c r="AL159" s="848">
        <f t="shared" si="46"/>
        <v>0</v>
      </c>
      <c r="AM159" s="848">
        <f t="shared" si="46"/>
        <v>0</v>
      </c>
      <c r="AN159" s="848">
        <f t="shared" si="46"/>
        <v>0</v>
      </c>
      <c r="AO159" s="848">
        <f t="shared" si="46"/>
        <v>0</v>
      </c>
      <c r="AP159" s="848">
        <f t="shared" si="46"/>
        <v>0</v>
      </c>
      <c r="AQ159" s="848">
        <f t="shared" si="46"/>
        <v>0</v>
      </c>
      <c r="AR159" s="848">
        <f t="shared" si="46"/>
        <v>0</v>
      </c>
      <c r="AS159" s="848">
        <f t="shared" si="46"/>
        <v>0</v>
      </c>
      <c r="AT159" s="848">
        <f t="shared" si="46"/>
        <v>0</v>
      </c>
      <c r="AU159" s="848">
        <f t="shared" si="46"/>
        <v>0</v>
      </c>
      <c r="AV159" s="848">
        <f t="shared" si="46"/>
        <v>0</v>
      </c>
      <c r="AW159" s="848">
        <f t="shared" si="46"/>
        <v>0</v>
      </c>
      <c r="AX159" s="848">
        <f t="shared" si="46"/>
        <v>0</v>
      </c>
      <c r="AY159" s="848">
        <f t="shared" si="46"/>
        <v>0</v>
      </c>
      <c r="AZ159" s="848">
        <f t="shared" si="46"/>
        <v>0</v>
      </c>
      <c r="BA159" s="848">
        <f t="shared" si="46"/>
        <v>0</v>
      </c>
      <c r="BB159" s="848">
        <f t="shared" si="46"/>
        <v>0</v>
      </c>
      <c r="BC159" s="848">
        <f t="shared" si="46"/>
        <v>0</v>
      </c>
      <c r="BD159" s="848">
        <f t="shared" si="46"/>
        <v>0</v>
      </c>
      <c r="BE159" s="848">
        <f t="shared" si="46"/>
        <v>0</v>
      </c>
      <c r="BF159" s="848">
        <f t="shared" si="46"/>
        <v>0</v>
      </c>
      <c r="BG159" s="848">
        <f t="shared" si="46"/>
        <v>0</v>
      </c>
      <c r="BH159" s="848">
        <f t="shared" si="46"/>
        <v>0</v>
      </c>
      <c r="BI159" s="848">
        <f t="shared" si="46"/>
        <v>0</v>
      </c>
      <c r="BJ159" s="848">
        <f t="shared" si="46"/>
        <v>0</v>
      </c>
      <c r="BK159" s="848">
        <f t="shared" si="46"/>
        <v>0</v>
      </c>
      <c r="BL159" s="848">
        <f t="shared" si="46"/>
        <v>0</v>
      </c>
      <c r="BM159" s="848">
        <f t="shared" si="46"/>
        <v>0</v>
      </c>
      <c r="BN159" s="848">
        <f t="shared" si="46"/>
        <v>0</v>
      </c>
      <c r="BO159" s="848">
        <f t="shared" si="46"/>
        <v>0</v>
      </c>
      <c r="BP159" s="848">
        <f t="shared" si="46"/>
        <v>0</v>
      </c>
      <c r="BQ159" s="848">
        <f t="shared" si="46"/>
        <v>0</v>
      </c>
      <c r="BR159" s="848">
        <f t="shared" si="46"/>
        <v>0</v>
      </c>
      <c r="BS159" s="848">
        <f t="shared" si="46"/>
        <v>0</v>
      </c>
      <c r="BT159" s="848">
        <f t="shared" si="46"/>
        <v>0</v>
      </c>
      <c r="BU159" s="848">
        <f t="shared" si="46"/>
        <v>0</v>
      </c>
      <c r="BV159" s="848">
        <f t="shared" si="46"/>
        <v>0</v>
      </c>
      <c r="BW159" s="848">
        <f t="shared" si="46"/>
        <v>0</v>
      </c>
      <c r="BX159" s="848">
        <f t="shared" ref="BX159:EI161" si="47">BX156</f>
        <v>0</v>
      </c>
      <c r="BY159" s="848">
        <f t="shared" si="47"/>
        <v>0</v>
      </c>
      <c r="BZ159" s="848">
        <f t="shared" si="47"/>
        <v>0</v>
      </c>
      <c r="CA159" s="848">
        <f t="shared" si="47"/>
        <v>0</v>
      </c>
      <c r="CB159" s="848">
        <f t="shared" si="47"/>
        <v>0</v>
      </c>
      <c r="CC159" s="848">
        <f t="shared" si="47"/>
        <v>0</v>
      </c>
      <c r="CD159" s="848">
        <f t="shared" si="47"/>
        <v>0</v>
      </c>
      <c r="CE159" s="848">
        <f t="shared" si="47"/>
        <v>0</v>
      </c>
      <c r="CF159" s="848">
        <f t="shared" si="47"/>
        <v>0</v>
      </c>
      <c r="CG159" s="848">
        <f t="shared" si="47"/>
        <v>0</v>
      </c>
      <c r="CH159" s="848">
        <f t="shared" si="47"/>
        <v>0</v>
      </c>
      <c r="CI159" s="848">
        <f t="shared" si="47"/>
        <v>0</v>
      </c>
      <c r="CJ159" s="848">
        <f t="shared" si="47"/>
        <v>0</v>
      </c>
      <c r="CK159" s="848">
        <f t="shared" si="47"/>
        <v>0</v>
      </c>
      <c r="CL159" s="848">
        <f t="shared" si="47"/>
        <v>0</v>
      </c>
      <c r="CM159" s="848">
        <f t="shared" si="47"/>
        <v>0</v>
      </c>
      <c r="CN159" s="848">
        <f t="shared" si="47"/>
        <v>0</v>
      </c>
      <c r="CO159" s="848">
        <f t="shared" si="47"/>
        <v>0</v>
      </c>
      <c r="CP159" s="848">
        <f t="shared" si="47"/>
        <v>0</v>
      </c>
      <c r="CQ159" s="848">
        <f t="shared" si="47"/>
        <v>0</v>
      </c>
      <c r="CR159" s="848">
        <f t="shared" si="47"/>
        <v>0</v>
      </c>
      <c r="CS159" s="848">
        <f t="shared" si="47"/>
        <v>0</v>
      </c>
      <c r="CT159" s="848">
        <f t="shared" si="47"/>
        <v>0</v>
      </c>
      <c r="CU159" s="848">
        <f t="shared" si="47"/>
        <v>0</v>
      </c>
      <c r="CV159" s="848">
        <f t="shared" si="47"/>
        <v>0</v>
      </c>
      <c r="CW159" s="848">
        <f t="shared" si="47"/>
        <v>0</v>
      </c>
      <c r="CX159" s="848">
        <f t="shared" si="47"/>
        <v>0</v>
      </c>
      <c r="CY159" s="848">
        <f t="shared" si="47"/>
        <v>0</v>
      </c>
      <c r="CZ159" s="848">
        <f t="shared" si="47"/>
        <v>0</v>
      </c>
      <c r="DA159" s="848">
        <f t="shared" si="47"/>
        <v>0</v>
      </c>
      <c r="DB159" s="848">
        <f t="shared" si="47"/>
        <v>0</v>
      </c>
      <c r="DC159" s="848">
        <f t="shared" si="47"/>
        <v>0</v>
      </c>
      <c r="DD159" s="848">
        <f t="shared" si="47"/>
        <v>0</v>
      </c>
      <c r="DE159" s="848">
        <f t="shared" si="47"/>
        <v>0</v>
      </c>
      <c r="DF159" s="848">
        <f t="shared" si="47"/>
        <v>0</v>
      </c>
      <c r="DG159" s="848">
        <f t="shared" si="47"/>
        <v>0</v>
      </c>
      <c r="DH159" s="848">
        <f t="shared" si="47"/>
        <v>0</v>
      </c>
      <c r="DI159" s="848">
        <f t="shared" si="47"/>
        <v>0</v>
      </c>
      <c r="DJ159" s="848">
        <f t="shared" si="47"/>
        <v>0</v>
      </c>
      <c r="DK159" s="848">
        <f t="shared" si="47"/>
        <v>0</v>
      </c>
      <c r="DL159" s="848">
        <f t="shared" si="47"/>
        <v>0</v>
      </c>
      <c r="DM159" s="848">
        <f t="shared" si="47"/>
        <v>0</v>
      </c>
      <c r="DN159" s="848">
        <f t="shared" si="47"/>
        <v>0</v>
      </c>
      <c r="DO159" s="848">
        <f t="shared" si="47"/>
        <v>0</v>
      </c>
      <c r="DP159" s="848">
        <f t="shared" si="47"/>
        <v>0</v>
      </c>
      <c r="DQ159" s="848">
        <f t="shared" si="47"/>
        <v>0</v>
      </c>
      <c r="DR159" s="848">
        <f t="shared" si="47"/>
        <v>0</v>
      </c>
      <c r="DS159" s="848">
        <f t="shared" si="47"/>
        <v>0</v>
      </c>
      <c r="DT159" s="848">
        <f t="shared" si="47"/>
        <v>0</v>
      </c>
      <c r="DU159" s="848">
        <f t="shared" si="47"/>
        <v>0</v>
      </c>
      <c r="DV159" s="848">
        <f t="shared" si="47"/>
        <v>0</v>
      </c>
      <c r="DW159" s="848">
        <f t="shared" si="47"/>
        <v>0</v>
      </c>
      <c r="DX159" s="848">
        <f t="shared" si="47"/>
        <v>0</v>
      </c>
      <c r="DY159" s="848">
        <f t="shared" si="47"/>
        <v>0</v>
      </c>
      <c r="DZ159" s="848">
        <f t="shared" si="47"/>
        <v>0</v>
      </c>
      <c r="EA159" s="848">
        <f t="shared" si="47"/>
        <v>0</v>
      </c>
      <c r="EB159" s="848">
        <f t="shared" si="47"/>
        <v>0</v>
      </c>
      <c r="EC159" s="848">
        <f t="shared" si="47"/>
        <v>0</v>
      </c>
      <c r="ED159" s="848">
        <f t="shared" si="47"/>
        <v>0</v>
      </c>
      <c r="EE159" s="848">
        <f t="shared" si="47"/>
        <v>0</v>
      </c>
      <c r="EF159" s="848">
        <f t="shared" si="47"/>
        <v>0</v>
      </c>
      <c r="EG159" s="848">
        <f t="shared" si="47"/>
        <v>0</v>
      </c>
      <c r="EH159" s="848">
        <f t="shared" si="47"/>
        <v>0</v>
      </c>
      <c r="EI159" s="848">
        <f t="shared" si="47"/>
        <v>0</v>
      </c>
      <c r="EJ159" s="848">
        <f t="shared" ref="EJ159:GU161" si="48">EJ156</f>
        <v>0</v>
      </c>
      <c r="EK159" s="848">
        <f t="shared" si="48"/>
        <v>0</v>
      </c>
      <c r="EL159" s="848">
        <f t="shared" si="48"/>
        <v>0</v>
      </c>
      <c r="EM159" s="848">
        <f t="shared" si="48"/>
        <v>0</v>
      </c>
      <c r="EN159" s="848">
        <f t="shared" si="48"/>
        <v>0</v>
      </c>
      <c r="EO159" s="848">
        <f t="shared" si="48"/>
        <v>0</v>
      </c>
      <c r="EP159" s="848">
        <f t="shared" si="48"/>
        <v>0</v>
      </c>
      <c r="EQ159" s="848">
        <f t="shared" si="48"/>
        <v>0</v>
      </c>
      <c r="ER159" s="848">
        <f t="shared" si="48"/>
        <v>0</v>
      </c>
      <c r="ES159" s="848">
        <f t="shared" si="48"/>
        <v>0</v>
      </c>
      <c r="ET159" s="848">
        <f t="shared" si="48"/>
        <v>0</v>
      </c>
      <c r="EU159" s="848">
        <f t="shared" si="48"/>
        <v>0</v>
      </c>
      <c r="EV159" s="848">
        <f t="shared" si="48"/>
        <v>0</v>
      </c>
      <c r="EW159" s="848">
        <f t="shared" si="48"/>
        <v>0</v>
      </c>
      <c r="EX159" s="848">
        <f t="shared" si="48"/>
        <v>0</v>
      </c>
      <c r="EY159" s="848">
        <f t="shared" si="48"/>
        <v>0</v>
      </c>
      <c r="EZ159" s="848">
        <f t="shared" si="48"/>
        <v>0</v>
      </c>
      <c r="FA159" s="848">
        <f t="shared" si="48"/>
        <v>0</v>
      </c>
      <c r="FB159" s="848">
        <f t="shared" si="48"/>
        <v>0</v>
      </c>
      <c r="FC159" s="848">
        <f t="shared" si="48"/>
        <v>0</v>
      </c>
      <c r="FD159" s="848">
        <f t="shared" si="48"/>
        <v>0</v>
      </c>
      <c r="FE159" s="848">
        <f t="shared" si="48"/>
        <v>0</v>
      </c>
      <c r="FF159" s="848">
        <f t="shared" si="48"/>
        <v>0</v>
      </c>
      <c r="FG159" s="848">
        <f t="shared" si="48"/>
        <v>0</v>
      </c>
      <c r="FH159" s="848">
        <f t="shared" si="48"/>
        <v>0</v>
      </c>
      <c r="FI159" s="848">
        <f t="shared" si="48"/>
        <v>0</v>
      </c>
      <c r="FJ159" s="848">
        <f t="shared" si="48"/>
        <v>0</v>
      </c>
      <c r="FK159" s="848">
        <f t="shared" si="48"/>
        <v>0</v>
      </c>
      <c r="FL159" s="848">
        <f t="shared" si="48"/>
        <v>0</v>
      </c>
      <c r="FM159" s="848">
        <f t="shared" si="48"/>
        <v>0</v>
      </c>
      <c r="FN159" s="848">
        <f t="shared" si="48"/>
        <v>0</v>
      </c>
      <c r="FO159" s="848">
        <f t="shared" si="48"/>
        <v>0</v>
      </c>
      <c r="FP159" s="848">
        <f t="shared" si="48"/>
        <v>0</v>
      </c>
      <c r="FQ159" s="848">
        <f t="shared" si="48"/>
        <v>0</v>
      </c>
      <c r="FR159" s="848">
        <f t="shared" si="48"/>
        <v>0</v>
      </c>
      <c r="FS159" s="848">
        <f t="shared" si="48"/>
        <v>0</v>
      </c>
      <c r="FT159" s="848">
        <f t="shared" si="48"/>
        <v>0</v>
      </c>
      <c r="FU159" s="848">
        <f t="shared" si="48"/>
        <v>0</v>
      </c>
      <c r="FV159" s="848">
        <f t="shared" si="48"/>
        <v>0</v>
      </c>
      <c r="FW159" s="848">
        <f t="shared" si="48"/>
        <v>0</v>
      </c>
      <c r="FX159" s="848">
        <f t="shared" si="48"/>
        <v>0</v>
      </c>
      <c r="FY159" s="848">
        <f t="shared" si="48"/>
        <v>0</v>
      </c>
      <c r="FZ159" s="848">
        <f t="shared" si="48"/>
        <v>0</v>
      </c>
      <c r="GA159" s="848">
        <f t="shared" si="48"/>
        <v>0</v>
      </c>
      <c r="GB159" s="848">
        <f t="shared" si="48"/>
        <v>0</v>
      </c>
      <c r="GC159" s="848">
        <f t="shared" si="48"/>
        <v>0</v>
      </c>
      <c r="GD159" s="848">
        <f t="shared" si="48"/>
        <v>0</v>
      </c>
      <c r="GE159" s="848">
        <f t="shared" si="48"/>
        <v>0</v>
      </c>
      <c r="GF159" s="848">
        <f t="shared" si="48"/>
        <v>0</v>
      </c>
      <c r="GG159" s="848">
        <f t="shared" si="48"/>
        <v>0</v>
      </c>
      <c r="GH159" s="848">
        <f t="shared" si="48"/>
        <v>0</v>
      </c>
      <c r="GI159" s="848">
        <f t="shared" si="48"/>
        <v>0</v>
      </c>
      <c r="GJ159" s="848">
        <f t="shared" si="48"/>
        <v>0</v>
      </c>
      <c r="GK159" s="848">
        <f t="shared" si="48"/>
        <v>0</v>
      </c>
      <c r="GL159" s="848">
        <f t="shared" si="48"/>
        <v>0</v>
      </c>
      <c r="GM159" s="848">
        <f t="shared" si="48"/>
        <v>0</v>
      </c>
      <c r="GN159" s="848">
        <f t="shared" si="48"/>
        <v>0</v>
      </c>
      <c r="GO159" s="848">
        <f t="shared" si="48"/>
        <v>0</v>
      </c>
      <c r="GP159" s="848">
        <f t="shared" si="48"/>
        <v>0</v>
      </c>
      <c r="GQ159" s="848">
        <f t="shared" si="48"/>
        <v>0</v>
      </c>
      <c r="GR159" s="848">
        <f t="shared" si="48"/>
        <v>0</v>
      </c>
      <c r="GS159" s="848">
        <f t="shared" si="48"/>
        <v>0</v>
      </c>
      <c r="GT159" s="848">
        <f t="shared" si="48"/>
        <v>0</v>
      </c>
      <c r="GU159" s="848">
        <f t="shared" si="48"/>
        <v>0</v>
      </c>
      <c r="GV159" s="848">
        <f t="shared" ref="GV159:JG161" si="49">GV156</f>
        <v>0</v>
      </c>
      <c r="GW159" s="848">
        <f t="shared" si="49"/>
        <v>0</v>
      </c>
      <c r="GX159" s="848">
        <f t="shared" si="49"/>
        <v>0</v>
      </c>
      <c r="GY159" s="848">
        <f t="shared" si="49"/>
        <v>0</v>
      </c>
      <c r="GZ159" s="848">
        <f t="shared" si="49"/>
        <v>0</v>
      </c>
      <c r="HA159" s="848">
        <f t="shared" si="49"/>
        <v>0</v>
      </c>
      <c r="HB159" s="848">
        <f t="shared" si="49"/>
        <v>0</v>
      </c>
      <c r="HC159" s="848">
        <f t="shared" si="49"/>
        <v>0</v>
      </c>
      <c r="HD159" s="848">
        <f t="shared" si="49"/>
        <v>0</v>
      </c>
      <c r="HE159" s="848">
        <f t="shared" si="49"/>
        <v>0</v>
      </c>
      <c r="HF159" s="848">
        <f t="shared" si="49"/>
        <v>0</v>
      </c>
      <c r="HG159" s="848">
        <f t="shared" si="49"/>
        <v>0</v>
      </c>
      <c r="HH159" s="848">
        <f t="shared" si="49"/>
        <v>0</v>
      </c>
      <c r="HI159" s="848">
        <f t="shared" si="49"/>
        <v>0</v>
      </c>
      <c r="HJ159" s="848">
        <f t="shared" si="49"/>
        <v>0</v>
      </c>
      <c r="HK159" s="848">
        <f t="shared" si="49"/>
        <v>0</v>
      </c>
      <c r="HL159" s="848">
        <f t="shared" si="49"/>
        <v>0</v>
      </c>
      <c r="HM159" s="848">
        <f t="shared" si="49"/>
        <v>0</v>
      </c>
      <c r="HN159" s="848">
        <f t="shared" si="49"/>
        <v>0</v>
      </c>
      <c r="HO159" s="848">
        <f t="shared" si="49"/>
        <v>0</v>
      </c>
      <c r="HP159" s="848">
        <f t="shared" si="49"/>
        <v>0</v>
      </c>
      <c r="HQ159" s="848">
        <f t="shared" si="49"/>
        <v>0</v>
      </c>
      <c r="HR159" s="848">
        <f t="shared" si="49"/>
        <v>0</v>
      </c>
      <c r="HS159" s="848">
        <f t="shared" si="49"/>
        <v>0</v>
      </c>
      <c r="HT159" s="848">
        <f t="shared" si="49"/>
        <v>0</v>
      </c>
      <c r="HU159" s="848">
        <f t="shared" si="49"/>
        <v>0</v>
      </c>
      <c r="HV159" s="848">
        <f t="shared" si="49"/>
        <v>0</v>
      </c>
      <c r="HW159" s="848">
        <f t="shared" si="49"/>
        <v>0</v>
      </c>
      <c r="HX159" s="848">
        <f t="shared" si="49"/>
        <v>0</v>
      </c>
      <c r="HY159" s="848">
        <f t="shared" si="49"/>
        <v>0</v>
      </c>
      <c r="HZ159" s="848">
        <f t="shared" si="49"/>
        <v>0</v>
      </c>
      <c r="IA159" s="848">
        <f t="shared" si="49"/>
        <v>0</v>
      </c>
      <c r="IB159" s="848">
        <f t="shared" si="49"/>
        <v>0</v>
      </c>
      <c r="IC159" s="848">
        <f t="shared" si="49"/>
        <v>0</v>
      </c>
      <c r="ID159" s="848">
        <f t="shared" si="49"/>
        <v>0</v>
      </c>
      <c r="IE159" s="848">
        <f t="shared" si="49"/>
        <v>0</v>
      </c>
      <c r="IF159" s="848">
        <f t="shared" si="49"/>
        <v>0</v>
      </c>
      <c r="IG159" s="848">
        <f t="shared" si="49"/>
        <v>0</v>
      </c>
      <c r="IH159" s="848">
        <f t="shared" si="49"/>
        <v>0</v>
      </c>
      <c r="II159" s="848">
        <f t="shared" si="49"/>
        <v>0</v>
      </c>
      <c r="IJ159" s="848">
        <f t="shared" si="49"/>
        <v>0</v>
      </c>
      <c r="IK159" s="848">
        <f t="shared" si="49"/>
        <v>0</v>
      </c>
      <c r="IL159" s="848">
        <f t="shared" si="49"/>
        <v>0</v>
      </c>
      <c r="IM159" s="848">
        <f t="shared" si="49"/>
        <v>0</v>
      </c>
      <c r="IN159" s="848">
        <f t="shared" si="49"/>
        <v>0</v>
      </c>
      <c r="IO159" s="848">
        <f t="shared" si="49"/>
        <v>0</v>
      </c>
      <c r="IP159" s="848">
        <f t="shared" si="49"/>
        <v>0</v>
      </c>
      <c r="IQ159" s="848">
        <f t="shared" si="49"/>
        <v>0</v>
      </c>
      <c r="IR159" s="848">
        <f t="shared" si="49"/>
        <v>0</v>
      </c>
      <c r="IS159" s="848">
        <f t="shared" si="49"/>
        <v>0</v>
      </c>
      <c r="IT159" s="848">
        <f t="shared" si="49"/>
        <v>0</v>
      </c>
      <c r="IU159" s="848">
        <f t="shared" si="49"/>
        <v>0</v>
      </c>
      <c r="IV159" s="848">
        <f t="shared" si="49"/>
        <v>0</v>
      </c>
      <c r="IW159" s="848">
        <f t="shared" si="49"/>
        <v>0</v>
      </c>
      <c r="IX159" s="848">
        <f t="shared" si="49"/>
        <v>0</v>
      </c>
      <c r="IY159" s="848">
        <f t="shared" si="49"/>
        <v>0</v>
      </c>
      <c r="IZ159" s="848">
        <f t="shared" si="49"/>
        <v>0</v>
      </c>
      <c r="JA159" s="848">
        <f t="shared" si="49"/>
        <v>0</v>
      </c>
      <c r="JB159" s="848">
        <f t="shared" si="49"/>
        <v>0</v>
      </c>
      <c r="JC159" s="848">
        <f t="shared" si="49"/>
        <v>0</v>
      </c>
      <c r="JD159" s="848">
        <f t="shared" si="49"/>
        <v>0</v>
      </c>
      <c r="JE159" s="848">
        <f t="shared" si="49"/>
        <v>0</v>
      </c>
      <c r="JF159" s="848">
        <f t="shared" si="49"/>
        <v>0</v>
      </c>
      <c r="JG159" s="848">
        <f t="shared" si="49"/>
        <v>0</v>
      </c>
      <c r="JH159" s="848">
        <f t="shared" ref="JH159:LS161" si="50">JH156</f>
        <v>0</v>
      </c>
      <c r="JI159" s="848">
        <f t="shared" si="50"/>
        <v>0</v>
      </c>
      <c r="JJ159" s="848">
        <f t="shared" si="50"/>
        <v>0</v>
      </c>
      <c r="JK159" s="848">
        <f t="shared" si="50"/>
        <v>0</v>
      </c>
      <c r="JL159" s="848">
        <f t="shared" si="50"/>
        <v>0</v>
      </c>
      <c r="JM159" s="848">
        <f t="shared" si="50"/>
        <v>0</v>
      </c>
      <c r="JN159" s="848">
        <f t="shared" si="50"/>
        <v>0</v>
      </c>
      <c r="JO159" s="848">
        <f t="shared" si="50"/>
        <v>0</v>
      </c>
      <c r="JP159" s="848">
        <f t="shared" si="50"/>
        <v>0</v>
      </c>
      <c r="JQ159" s="848">
        <f t="shared" si="50"/>
        <v>0</v>
      </c>
      <c r="JR159" s="848">
        <f t="shared" si="50"/>
        <v>0</v>
      </c>
      <c r="JS159" s="848">
        <f t="shared" si="50"/>
        <v>0</v>
      </c>
      <c r="JT159" s="848">
        <f t="shared" si="50"/>
        <v>0</v>
      </c>
      <c r="JU159" s="848">
        <f t="shared" si="50"/>
        <v>0</v>
      </c>
      <c r="JV159" s="848">
        <f t="shared" si="50"/>
        <v>0</v>
      </c>
      <c r="JW159" s="848">
        <f t="shared" si="50"/>
        <v>0</v>
      </c>
      <c r="JX159" s="848">
        <f t="shared" si="50"/>
        <v>0</v>
      </c>
      <c r="JY159" s="848">
        <f t="shared" si="50"/>
        <v>0</v>
      </c>
      <c r="JZ159" s="848">
        <f t="shared" si="50"/>
        <v>0</v>
      </c>
      <c r="KA159" s="848">
        <f t="shared" si="50"/>
        <v>0</v>
      </c>
      <c r="KB159" s="848">
        <f t="shared" si="50"/>
        <v>0</v>
      </c>
      <c r="KC159" s="848">
        <f t="shared" si="50"/>
        <v>0</v>
      </c>
      <c r="KD159" s="848">
        <f t="shared" si="50"/>
        <v>0</v>
      </c>
      <c r="KE159" s="848">
        <f t="shared" si="50"/>
        <v>0</v>
      </c>
      <c r="KF159" s="848">
        <f t="shared" si="50"/>
        <v>0</v>
      </c>
      <c r="KG159" s="848">
        <f t="shared" si="50"/>
        <v>0</v>
      </c>
      <c r="KH159" s="848">
        <f t="shared" si="50"/>
        <v>0</v>
      </c>
      <c r="KI159" s="848">
        <f t="shared" si="50"/>
        <v>0</v>
      </c>
      <c r="KJ159" s="848">
        <f t="shared" si="50"/>
        <v>0</v>
      </c>
      <c r="KK159" s="848">
        <f t="shared" si="50"/>
        <v>0</v>
      </c>
      <c r="KL159" s="848">
        <f t="shared" si="50"/>
        <v>0</v>
      </c>
      <c r="KM159" s="848">
        <f t="shared" si="50"/>
        <v>0</v>
      </c>
      <c r="KN159" s="848">
        <f t="shared" si="50"/>
        <v>0</v>
      </c>
      <c r="KO159" s="848">
        <f t="shared" si="50"/>
        <v>0</v>
      </c>
      <c r="KP159" s="848">
        <f t="shared" si="50"/>
        <v>0</v>
      </c>
      <c r="KQ159" s="848">
        <f t="shared" si="50"/>
        <v>0</v>
      </c>
      <c r="KR159" s="848">
        <f t="shared" si="50"/>
        <v>0</v>
      </c>
      <c r="KS159" s="848">
        <f t="shared" si="50"/>
        <v>0</v>
      </c>
      <c r="KT159" s="848">
        <f t="shared" si="50"/>
        <v>0</v>
      </c>
      <c r="KU159" s="848">
        <f t="shared" si="50"/>
        <v>0</v>
      </c>
      <c r="KV159" s="848">
        <f t="shared" si="50"/>
        <v>0</v>
      </c>
      <c r="KW159" s="848">
        <f t="shared" si="50"/>
        <v>0</v>
      </c>
      <c r="KX159" s="848">
        <f t="shared" si="50"/>
        <v>0</v>
      </c>
      <c r="KY159" s="848">
        <f t="shared" si="50"/>
        <v>0</v>
      </c>
      <c r="KZ159" s="848">
        <f t="shared" si="50"/>
        <v>0</v>
      </c>
      <c r="LA159" s="848">
        <f t="shared" si="50"/>
        <v>0</v>
      </c>
      <c r="LB159" s="848">
        <f t="shared" si="50"/>
        <v>0</v>
      </c>
      <c r="LC159" s="848">
        <f t="shared" si="50"/>
        <v>0</v>
      </c>
      <c r="LD159" s="848">
        <f t="shared" si="50"/>
        <v>0</v>
      </c>
      <c r="LE159" s="848">
        <f t="shared" si="50"/>
        <v>0</v>
      </c>
      <c r="LF159" s="848">
        <f t="shared" si="50"/>
        <v>0</v>
      </c>
      <c r="LG159" s="848">
        <f t="shared" si="50"/>
        <v>0</v>
      </c>
      <c r="LH159" s="848">
        <f t="shared" si="50"/>
        <v>0</v>
      </c>
      <c r="LI159" s="848">
        <f t="shared" si="50"/>
        <v>0</v>
      </c>
      <c r="LJ159" s="848">
        <f t="shared" si="50"/>
        <v>0</v>
      </c>
      <c r="LK159" s="848">
        <f t="shared" si="50"/>
        <v>0</v>
      </c>
      <c r="LL159" s="848">
        <f t="shared" si="50"/>
        <v>0</v>
      </c>
      <c r="LM159" s="848">
        <f t="shared" si="50"/>
        <v>0</v>
      </c>
      <c r="LN159" s="848">
        <f t="shared" si="50"/>
        <v>0</v>
      </c>
      <c r="LO159" s="848">
        <f t="shared" si="50"/>
        <v>0</v>
      </c>
      <c r="LP159" s="848">
        <f t="shared" si="50"/>
        <v>0</v>
      </c>
      <c r="LQ159" s="848">
        <f t="shared" si="50"/>
        <v>0</v>
      </c>
      <c r="LR159" s="848">
        <f t="shared" si="50"/>
        <v>0</v>
      </c>
      <c r="LS159" s="848">
        <f t="shared" si="50"/>
        <v>0</v>
      </c>
      <c r="LT159" s="848">
        <f t="shared" ref="LT159:OE161" si="51">LT156</f>
        <v>0</v>
      </c>
      <c r="LU159" s="848">
        <f t="shared" si="51"/>
        <v>0</v>
      </c>
      <c r="LV159" s="848">
        <f t="shared" si="51"/>
        <v>0</v>
      </c>
      <c r="LW159" s="848">
        <f t="shared" si="51"/>
        <v>0</v>
      </c>
      <c r="LX159" s="848">
        <f t="shared" si="51"/>
        <v>0</v>
      </c>
      <c r="LY159" s="848">
        <f t="shared" si="51"/>
        <v>0</v>
      </c>
      <c r="LZ159" s="848">
        <f t="shared" si="51"/>
        <v>0</v>
      </c>
      <c r="MA159" s="848">
        <f t="shared" si="51"/>
        <v>0</v>
      </c>
      <c r="MB159" s="848">
        <f t="shared" si="51"/>
        <v>0</v>
      </c>
      <c r="MC159" s="848">
        <f t="shared" si="51"/>
        <v>0</v>
      </c>
      <c r="MD159" s="848">
        <f t="shared" si="51"/>
        <v>0</v>
      </c>
      <c r="ME159" s="848">
        <f t="shared" si="51"/>
        <v>0</v>
      </c>
      <c r="MF159" s="848">
        <f t="shared" si="51"/>
        <v>0</v>
      </c>
      <c r="MG159" s="848">
        <f t="shared" si="51"/>
        <v>0</v>
      </c>
      <c r="MH159" s="848">
        <f t="shared" si="51"/>
        <v>0</v>
      </c>
      <c r="MI159" s="848">
        <f t="shared" si="51"/>
        <v>0</v>
      </c>
      <c r="MJ159" s="848">
        <f t="shared" si="51"/>
        <v>0</v>
      </c>
      <c r="MK159" s="848">
        <f t="shared" si="51"/>
        <v>0</v>
      </c>
      <c r="ML159" s="848">
        <f t="shared" si="51"/>
        <v>0</v>
      </c>
      <c r="MM159" s="848">
        <f t="shared" si="51"/>
        <v>0</v>
      </c>
      <c r="MN159" s="848">
        <f t="shared" si="51"/>
        <v>0</v>
      </c>
      <c r="MO159" s="848">
        <f t="shared" si="51"/>
        <v>0</v>
      </c>
      <c r="MP159" s="848">
        <f t="shared" si="51"/>
        <v>0</v>
      </c>
      <c r="MQ159" s="848">
        <f t="shared" si="51"/>
        <v>0</v>
      </c>
      <c r="MR159" s="848">
        <f t="shared" si="51"/>
        <v>0</v>
      </c>
      <c r="MS159" s="848">
        <f t="shared" si="51"/>
        <v>0</v>
      </c>
      <c r="MT159" s="848">
        <f t="shared" si="51"/>
        <v>0</v>
      </c>
      <c r="MU159" s="848">
        <f t="shared" si="51"/>
        <v>0</v>
      </c>
      <c r="MV159" s="848">
        <f t="shared" si="51"/>
        <v>0</v>
      </c>
      <c r="MW159" s="848">
        <f t="shared" si="51"/>
        <v>0</v>
      </c>
      <c r="MX159" s="848">
        <f t="shared" si="51"/>
        <v>0</v>
      </c>
      <c r="MY159" s="848">
        <f t="shared" si="51"/>
        <v>0</v>
      </c>
      <c r="MZ159" s="848">
        <f t="shared" si="51"/>
        <v>0</v>
      </c>
      <c r="NA159" s="848">
        <f t="shared" si="51"/>
        <v>0</v>
      </c>
      <c r="NB159" s="848">
        <f t="shared" si="51"/>
        <v>0</v>
      </c>
      <c r="NC159" s="848">
        <f t="shared" si="51"/>
        <v>0</v>
      </c>
      <c r="ND159" s="848">
        <f t="shared" si="51"/>
        <v>0</v>
      </c>
      <c r="NE159" s="848">
        <f t="shared" si="51"/>
        <v>0</v>
      </c>
      <c r="NF159" s="848">
        <f t="shared" si="51"/>
        <v>0</v>
      </c>
      <c r="NG159" s="848">
        <f t="shared" si="51"/>
        <v>0</v>
      </c>
      <c r="NH159" s="848">
        <f t="shared" si="51"/>
        <v>0</v>
      </c>
      <c r="NI159" s="848">
        <f t="shared" si="51"/>
        <v>0</v>
      </c>
      <c r="NJ159" s="848">
        <f t="shared" si="51"/>
        <v>0</v>
      </c>
      <c r="NK159" s="848">
        <f t="shared" si="51"/>
        <v>0</v>
      </c>
      <c r="NL159" s="848">
        <f t="shared" si="51"/>
        <v>0</v>
      </c>
      <c r="NM159" s="848">
        <f t="shared" si="51"/>
        <v>0</v>
      </c>
      <c r="NN159" s="848">
        <f t="shared" si="51"/>
        <v>0</v>
      </c>
      <c r="NO159" s="848">
        <f t="shared" si="51"/>
        <v>0</v>
      </c>
      <c r="NP159" s="848">
        <f t="shared" si="51"/>
        <v>0</v>
      </c>
      <c r="NQ159" s="848">
        <f t="shared" si="51"/>
        <v>0</v>
      </c>
      <c r="NR159" s="848">
        <f t="shared" si="51"/>
        <v>0</v>
      </c>
      <c r="NS159" s="848">
        <f t="shared" si="51"/>
        <v>0</v>
      </c>
      <c r="NT159" s="848">
        <f t="shared" si="51"/>
        <v>0</v>
      </c>
      <c r="NU159" s="848">
        <f t="shared" si="51"/>
        <v>0</v>
      </c>
      <c r="NV159" s="848">
        <f t="shared" si="51"/>
        <v>0</v>
      </c>
      <c r="NW159" s="848">
        <f t="shared" si="51"/>
        <v>0</v>
      </c>
      <c r="NX159" s="848">
        <f t="shared" si="51"/>
        <v>0</v>
      </c>
      <c r="NY159" s="848">
        <f t="shared" si="51"/>
        <v>0</v>
      </c>
      <c r="NZ159" s="848">
        <f t="shared" si="51"/>
        <v>0</v>
      </c>
      <c r="OA159" s="848">
        <f t="shared" si="51"/>
        <v>0</v>
      </c>
      <c r="OB159" s="848">
        <f t="shared" si="51"/>
        <v>0</v>
      </c>
      <c r="OC159" s="848">
        <f t="shared" si="51"/>
        <v>0</v>
      </c>
      <c r="OD159" s="848">
        <f t="shared" si="51"/>
        <v>0</v>
      </c>
      <c r="OE159" s="848">
        <f t="shared" si="51"/>
        <v>0</v>
      </c>
      <c r="OF159" s="848">
        <f t="shared" ref="OF159:QQ161" si="52">OF156</f>
        <v>0</v>
      </c>
      <c r="OG159" s="848">
        <f t="shared" si="52"/>
        <v>0</v>
      </c>
      <c r="OH159" s="848">
        <f t="shared" si="52"/>
        <v>0</v>
      </c>
      <c r="OI159" s="848">
        <f t="shared" si="52"/>
        <v>0</v>
      </c>
      <c r="OJ159" s="848">
        <f t="shared" si="52"/>
        <v>0</v>
      </c>
      <c r="OK159" s="848">
        <f t="shared" si="52"/>
        <v>0</v>
      </c>
      <c r="OL159" s="848">
        <f t="shared" si="52"/>
        <v>0</v>
      </c>
      <c r="OM159" s="848">
        <f t="shared" si="52"/>
        <v>0</v>
      </c>
      <c r="ON159" s="848">
        <f t="shared" si="52"/>
        <v>0</v>
      </c>
      <c r="OO159" s="848">
        <f t="shared" si="52"/>
        <v>0</v>
      </c>
      <c r="OP159" s="848">
        <f t="shared" si="52"/>
        <v>0</v>
      </c>
      <c r="OQ159" s="848">
        <f t="shared" si="52"/>
        <v>0</v>
      </c>
      <c r="OR159" s="848">
        <f t="shared" si="52"/>
        <v>0</v>
      </c>
      <c r="OS159" s="848">
        <f t="shared" si="52"/>
        <v>0</v>
      </c>
      <c r="OT159" s="848">
        <f t="shared" si="52"/>
        <v>0</v>
      </c>
      <c r="OU159" s="848">
        <f t="shared" si="52"/>
        <v>0</v>
      </c>
      <c r="OV159" s="848">
        <f t="shared" si="52"/>
        <v>0</v>
      </c>
      <c r="OW159" s="848">
        <f t="shared" si="52"/>
        <v>0</v>
      </c>
      <c r="OX159" s="848">
        <f t="shared" si="52"/>
        <v>0</v>
      </c>
      <c r="OY159" s="848">
        <f t="shared" si="52"/>
        <v>0</v>
      </c>
      <c r="OZ159" s="848">
        <f t="shared" si="52"/>
        <v>0</v>
      </c>
      <c r="PA159" s="848">
        <f t="shared" si="52"/>
        <v>0</v>
      </c>
      <c r="PB159" s="848">
        <f t="shared" si="52"/>
        <v>0</v>
      </c>
      <c r="PC159" s="848">
        <f t="shared" si="52"/>
        <v>0</v>
      </c>
      <c r="PD159" s="848">
        <f t="shared" si="52"/>
        <v>0</v>
      </c>
      <c r="PE159" s="848">
        <f t="shared" si="52"/>
        <v>0</v>
      </c>
      <c r="PF159" s="848">
        <f t="shared" si="52"/>
        <v>0</v>
      </c>
      <c r="PG159" s="848">
        <f t="shared" si="52"/>
        <v>0</v>
      </c>
      <c r="PH159" s="848">
        <f t="shared" si="52"/>
        <v>0</v>
      </c>
      <c r="PI159" s="848">
        <f t="shared" si="52"/>
        <v>0</v>
      </c>
      <c r="PJ159" s="848">
        <f t="shared" si="52"/>
        <v>0</v>
      </c>
      <c r="PK159" s="848">
        <f t="shared" si="52"/>
        <v>0</v>
      </c>
      <c r="PL159" s="848">
        <f t="shared" si="52"/>
        <v>0</v>
      </c>
      <c r="PM159" s="848">
        <f t="shared" si="52"/>
        <v>0</v>
      </c>
      <c r="PN159" s="848">
        <f t="shared" si="52"/>
        <v>0</v>
      </c>
      <c r="PO159" s="848">
        <f t="shared" si="52"/>
        <v>0</v>
      </c>
      <c r="PP159" s="848">
        <f t="shared" si="52"/>
        <v>0</v>
      </c>
      <c r="PQ159" s="848">
        <f t="shared" si="52"/>
        <v>0</v>
      </c>
      <c r="PR159" s="848">
        <f t="shared" si="52"/>
        <v>0</v>
      </c>
      <c r="PS159" s="848">
        <f t="shared" si="52"/>
        <v>0</v>
      </c>
      <c r="PT159" s="848">
        <f t="shared" si="52"/>
        <v>0</v>
      </c>
      <c r="PU159" s="848">
        <f t="shared" si="52"/>
        <v>0</v>
      </c>
      <c r="PV159" s="848">
        <f t="shared" si="52"/>
        <v>0</v>
      </c>
      <c r="PW159" s="848">
        <f t="shared" si="52"/>
        <v>0</v>
      </c>
      <c r="PX159" s="848">
        <f t="shared" si="52"/>
        <v>0</v>
      </c>
      <c r="PY159" s="848">
        <f t="shared" si="52"/>
        <v>0</v>
      </c>
      <c r="PZ159" s="848">
        <f t="shared" si="52"/>
        <v>0</v>
      </c>
      <c r="QA159" s="848">
        <f t="shared" si="52"/>
        <v>0</v>
      </c>
      <c r="QB159" s="848">
        <f t="shared" si="52"/>
        <v>0</v>
      </c>
      <c r="QC159" s="848">
        <f t="shared" si="52"/>
        <v>0</v>
      </c>
      <c r="QD159" s="848">
        <f t="shared" si="52"/>
        <v>0</v>
      </c>
      <c r="QE159" s="848">
        <f t="shared" si="52"/>
        <v>0</v>
      </c>
      <c r="QF159" s="848">
        <f t="shared" si="52"/>
        <v>0</v>
      </c>
      <c r="QG159" s="848">
        <f t="shared" si="52"/>
        <v>0</v>
      </c>
      <c r="QH159" s="848">
        <f t="shared" si="52"/>
        <v>0</v>
      </c>
      <c r="QI159" s="848">
        <f t="shared" si="52"/>
        <v>0</v>
      </c>
      <c r="QJ159" s="848">
        <f t="shared" si="52"/>
        <v>0</v>
      </c>
      <c r="QK159" s="848">
        <f t="shared" si="52"/>
        <v>0</v>
      </c>
      <c r="QL159" s="848">
        <f t="shared" si="52"/>
        <v>0</v>
      </c>
      <c r="QM159" s="848">
        <f t="shared" si="52"/>
        <v>0</v>
      </c>
      <c r="QN159" s="848">
        <f t="shared" si="52"/>
        <v>0</v>
      </c>
      <c r="QO159" s="848">
        <f t="shared" si="52"/>
        <v>0</v>
      </c>
      <c r="QP159" s="848">
        <f t="shared" si="52"/>
        <v>0</v>
      </c>
      <c r="QQ159" s="848">
        <f t="shared" si="52"/>
        <v>0</v>
      </c>
      <c r="QR159" s="848">
        <f t="shared" ref="QR159:SI161" si="53">QR156</f>
        <v>0</v>
      </c>
      <c r="QS159" s="848">
        <f t="shared" si="53"/>
        <v>0</v>
      </c>
      <c r="QT159" s="848">
        <f t="shared" si="53"/>
        <v>0</v>
      </c>
      <c r="QU159" s="848">
        <f t="shared" si="53"/>
        <v>0</v>
      </c>
      <c r="QV159" s="848">
        <f t="shared" si="53"/>
        <v>0</v>
      </c>
      <c r="QW159" s="848">
        <f t="shared" si="53"/>
        <v>0</v>
      </c>
      <c r="QX159" s="848">
        <f t="shared" si="53"/>
        <v>0</v>
      </c>
      <c r="QY159" s="848">
        <f t="shared" si="53"/>
        <v>0</v>
      </c>
      <c r="QZ159" s="848">
        <f t="shared" si="53"/>
        <v>0</v>
      </c>
      <c r="RA159" s="848">
        <f t="shared" si="53"/>
        <v>0</v>
      </c>
      <c r="RB159" s="848">
        <f t="shared" si="53"/>
        <v>0</v>
      </c>
      <c r="RC159" s="848">
        <f t="shared" si="53"/>
        <v>0</v>
      </c>
      <c r="RD159" s="848">
        <f t="shared" si="53"/>
        <v>0</v>
      </c>
      <c r="RE159" s="848">
        <f t="shared" si="53"/>
        <v>0</v>
      </c>
      <c r="RF159" s="848">
        <f t="shared" si="53"/>
        <v>0</v>
      </c>
      <c r="RG159" s="848">
        <f t="shared" si="53"/>
        <v>0</v>
      </c>
      <c r="RH159" s="848">
        <f t="shared" si="53"/>
        <v>0</v>
      </c>
      <c r="RI159" s="848">
        <f t="shared" si="53"/>
        <v>0</v>
      </c>
      <c r="RJ159" s="848">
        <f t="shared" si="53"/>
        <v>0</v>
      </c>
      <c r="RK159" s="848">
        <f t="shared" si="53"/>
        <v>0</v>
      </c>
      <c r="RL159" s="848">
        <f t="shared" si="53"/>
        <v>0</v>
      </c>
      <c r="RM159" s="848">
        <f t="shared" si="53"/>
        <v>0</v>
      </c>
      <c r="RN159" s="848">
        <f t="shared" si="53"/>
        <v>0</v>
      </c>
      <c r="RO159" s="848">
        <f t="shared" si="53"/>
        <v>0</v>
      </c>
      <c r="RP159" s="848">
        <f t="shared" si="53"/>
        <v>0</v>
      </c>
      <c r="RQ159" s="848">
        <f t="shared" si="53"/>
        <v>0</v>
      </c>
      <c r="RR159" s="848">
        <f t="shared" si="53"/>
        <v>0</v>
      </c>
      <c r="RS159" s="848">
        <f t="shared" si="53"/>
        <v>0</v>
      </c>
      <c r="RT159" s="848">
        <f t="shared" si="53"/>
        <v>0</v>
      </c>
      <c r="RU159" s="848">
        <f t="shared" si="53"/>
        <v>0</v>
      </c>
      <c r="RV159" s="848">
        <f t="shared" si="53"/>
        <v>0</v>
      </c>
      <c r="RW159" s="848">
        <f t="shared" si="53"/>
        <v>0</v>
      </c>
      <c r="RX159" s="848">
        <f t="shared" si="53"/>
        <v>0</v>
      </c>
      <c r="RY159" s="848">
        <f t="shared" si="53"/>
        <v>0</v>
      </c>
      <c r="RZ159" s="848">
        <f t="shared" si="53"/>
        <v>0</v>
      </c>
      <c r="SA159" s="848">
        <f t="shared" si="53"/>
        <v>0</v>
      </c>
      <c r="SB159" s="848">
        <f t="shared" si="53"/>
        <v>0</v>
      </c>
      <c r="SC159" s="848">
        <f t="shared" si="53"/>
        <v>0</v>
      </c>
      <c r="SD159" s="848">
        <f t="shared" si="53"/>
        <v>0</v>
      </c>
      <c r="SE159" s="848">
        <f t="shared" si="53"/>
        <v>0</v>
      </c>
      <c r="SF159" s="848">
        <f t="shared" si="53"/>
        <v>0</v>
      </c>
      <c r="SG159" s="848">
        <f t="shared" si="53"/>
        <v>0</v>
      </c>
      <c r="SH159" s="848">
        <f t="shared" si="53"/>
        <v>0</v>
      </c>
      <c r="SI159" s="848">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881</v>
      </c>
      <c r="J160" s="554"/>
      <c r="K160" s="848">
        <f t="shared" ref="K160:Z161" si="54">K157</f>
        <v>0</v>
      </c>
      <c r="L160" s="848">
        <f t="shared" si="54"/>
        <v>0</v>
      </c>
      <c r="M160" s="848">
        <f t="shared" si="54"/>
        <v>0</v>
      </c>
      <c r="N160" s="848">
        <f t="shared" si="54"/>
        <v>0</v>
      </c>
      <c r="O160" s="848">
        <f t="shared" si="54"/>
        <v>0</v>
      </c>
      <c r="P160" s="848">
        <f t="shared" si="54"/>
        <v>0</v>
      </c>
      <c r="Q160" s="848">
        <f t="shared" si="54"/>
        <v>0</v>
      </c>
      <c r="R160" s="848">
        <f t="shared" si="54"/>
        <v>0</v>
      </c>
      <c r="S160" s="848">
        <f t="shared" si="54"/>
        <v>0</v>
      </c>
      <c r="T160" s="848">
        <f t="shared" si="54"/>
        <v>0</v>
      </c>
      <c r="U160" s="848">
        <f t="shared" si="54"/>
        <v>0</v>
      </c>
      <c r="V160" s="848">
        <f t="shared" si="54"/>
        <v>0</v>
      </c>
      <c r="W160" s="848">
        <f t="shared" si="54"/>
        <v>0</v>
      </c>
      <c r="X160" s="848">
        <f t="shared" si="54"/>
        <v>0</v>
      </c>
      <c r="Y160" s="848">
        <f t="shared" si="54"/>
        <v>0</v>
      </c>
      <c r="Z160" s="848">
        <f t="shared" si="54"/>
        <v>0</v>
      </c>
      <c r="AA160" s="848">
        <f t="shared" si="46"/>
        <v>0</v>
      </c>
      <c r="AB160" s="848">
        <f t="shared" si="46"/>
        <v>0</v>
      </c>
      <c r="AC160" s="848">
        <f t="shared" si="46"/>
        <v>0</v>
      </c>
      <c r="AD160" s="848">
        <f t="shared" si="46"/>
        <v>0</v>
      </c>
      <c r="AE160" s="848">
        <f t="shared" si="46"/>
        <v>0</v>
      </c>
      <c r="AF160" s="848">
        <f t="shared" si="46"/>
        <v>0</v>
      </c>
      <c r="AG160" s="848">
        <f t="shared" si="46"/>
        <v>0</v>
      </c>
      <c r="AH160" s="848">
        <f t="shared" si="46"/>
        <v>0</v>
      </c>
      <c r="AI160" s="848">
        <f t="shared" si="46"/>
        <v>0</v>
      </c>
      <c r="AJ160" s="848">
        <f t="shared" si="46"/>
        <v>0</v>
      </c>
      <c r="AK160" s="848">
        <f t="shared" si="46"/>
        <v>0</v>
      </c>
      <c r="AL160" s="848">
        <f t="shared" si="46"/>
        <v>0</v>
      </c>
      <c r="AM160" s="848">
        <f t="shared" si="46"/>
        <v>0</v>
      </c>
      <c r="AN160" s="848">
        <f t="shared" si="46"/>
        <v>0</v>
      </c>
      <c r="AO160" s="848">
        <f t="shared" si="46"/>
        <v>0</v>
      </c>
      <c r="AP160" s="848">
        <f t="shared" si="46"/>
        <v>0</v>
      </c>
      <c r="AQ160" s="848">
        <f t="shared" si="46"/>
        <v>0</v>
      </c>
      <c r="AR160" s="848">
        <f t="shared" si="46"/>
        <v>0</v>
      </c>
      <c r="AS160" s="848">
        <f t="shared" si="46"/>
        <v>0</v>
      </c>
      <c r="AT160" s="848">
        <f t="shared" si="46"/>
        <v>0</v>
      </c>
      <c r="AU160" s="848">
        <f t="shared" si="46"/>
        <v>0</v>
      </c>
      <c r="AV160" s="848">
        <f t="shared" si="46"/>
        <v>0</v>
      </c>
      <c r="AW160" s="848">
        <f t="shared" si="46"/>
        <v>0</v>
      </c>
      <c r="AX160" s="848">
        <f t="shared" si="46"/>
        <v>0</v>
      </c>
      <c r="AY160" s="848">
        <f t="shared" si="46"/>
        <v>0</v>
      </c>
      <c r="AZ160" s="848">
        <f t="shared" si="46"/>
        <v>0</v>
      </c>
      <c r="BA160" s="848">
        <f t="shared" si="46"/>
        <v>0</v>
      </c>
      <c r="BB160" s="848">
        <f t="shared" si="46"/>
        <v>0</v>
      </c>
      <c r="BC160" s="848">
        <f t="shared" si="46"/>
        <v>0</v>
      </c>
      <c r="BD160" s="848">
        <f t="shared" si="46"/>
        <v>0</v>
      </c>
      <c r="BE160" s="848">
        <f t="shared" si="46"/>
        <v>0</v>
      </c>
      <c r="BF160" s="848">
        <f t="shared" si="46"/>
        <v>0</v>
      </c>
      <c r="BG160" s="848">
        <f t="shared" si="46"/>
        <v>0</v>
      </c>
      <c r="BH160" s="848">
        <f t="shared" si="46"/>
        <v>0</v>
      </c>
      <c r="BI160" s="848">
        <f t="shared" si="46"/>
        <v>0</v>
      </c>
      <c r="BJ160" s="848">
        <f t="shared" si="46"/>
        <v>0</v>
      </c>
      <c r="BK160" s="848">
        <f t="shared" si="46"/>
        <v>0</v>
      </c>
      <c r="BL160" s="848">
        <f t="shared" si="46"/>
        <v>0</v>
      </c>
      <c r="BM160" s="848">
        <f t="shared" si="46"/>
        <v>0</v>
      </c>
      <c r="BN160" s="848">
        <f t="shared" si="46"/>
        <v>0</v>
      </c>
      <c r="BO160" s="848">
        <f t="shared" si="46"/>
        <v>0</v>
      </c>
      <c r="BP160" s="848">
        <f t="shared" si="46"/>
        <v>0</v>
      </c>
      <c r="BQ160" s="848">
        <f t="shared" si="46"/>
        <v>0</v>
      </c>
      <c r="BR160" s="848">
        <f t="shared" si="46"/>
        <v>0</v>
      </c>
      <c r="BS160" s="848">
        <f t="shared" si="46"/>
        <v>0</v>
      </c>
      <c r="BT160" s="848">
        <f t="shared" si="46"/>
        <v>0</v>
      </c>
      <c r="BU160" s="848">
        <f t="shared" si="46"/>
        <v>0</v>
      </c>
      <c r="BV160" s="848">
        <f t="shared" si="46"/>
        <v>0</v>
      </c>
      <c r="BW160" s="848">
        <f t="shared" si="46"/>
        <v>0</v>
      </c>
      <c r="BX160" s="848">
        <f t="shared" si="47"/>
        <v>0</v>
      </c>
      <c r="BY160" s="848">
        <f t="shared" si="47"/>
        <v>0</v>
      </c>
      <c r="BZ160" s="848">
        <f t="shared" si="47"/>
        <v>0</v>
      </c>
      <c r="CA160" s="848">
        <f t="shared" si="47"/>
        <v>0</v>
      </c>
      <c r="CB160" s="848">
        <f t="shared" si="47"/>
        <v>0</v>
      </c>
      <c r="CC160" s="848">
        <f t="shared" si="47"/>
        <v>0</v>
      </c>
      <c r="CD160" s="848">
        <f t="shared" si="47"/>
        <v>0</v>
      </c>
      <c r="CE160" s="848">
        <f t="shared" si="47"/>
        <v>0</v>
      </c>
      <c r="CF160" s="848">
        <f t="shared" si="47"/>
        <v>0</v>
      </c>
      <c r="CG160" s="848">
        <f t="shared" si="47"/>
        <v>0</v>
      </c>
      <c r="CH160" s="848">
        <f t="shared" si="47"/>
        <v>0</v>
      </c>
      <c r="CI160" s="848">
        <f t="shared" si="47"/>
        <v>0</v>
      </c>
      <c r="CJ160" s="848">
        <f t="shared" si="47"/>
        <v>0</v>
      </c>
      <c r="CK160" s="848">
        <f t="shared" si="47"/>
        <v>0</v>
      </c>
      <c r="CL160" s="848">
        <f t="shared" si="47"/>
        <v>0</v>
      </c>
      <c r="CM160" s="848">
        <f t="shared" si="47"/>
        <v>0</v>
      </c>
      <c r="CN160" s="848">
        <f t="shared" si="47"/>
        <v>0</v>
      </c>
      <c r="CO160" s="848">
        <f t="shared" si="47"/>
        <v>0</v>
      </c>
      <c r="CP160" s="848">
        <f t="shared" si="47"/>
        <v>0</v>
      </c>
      <c r="CQ160" s="848">
        <f t="shared" si="47"/>
        <v>0</v>
      </c>
      <c r="CR160" s="848">
        <f t="shared" si="47"/>
        <v>0</v>
      </c>
      <c r="CS160" s="848">
        <f t="shared" si="47"/>
        <v>0</v>
      </c>
      <c r="CT160" s="848">
        <f t="shared" si="47"/>
        <v>0</v>
      </c>
      <c r="CU160" s="848">
        <f t="shared" si="47"/>
        <v>0</v>
      </c>
      <c r="CV160" s="848">
        <f t="shared" si="47"/>
        <v>0</v>
      </c>
      <c r="CW160" s="848">
        <f t="shared" si="47"/>
        <v>0</v>
      </c>
      <c r="CX160" s="848">
        <f t="shared" si="47"/>
        <v>0</v>
      </c>
      <c r="CY160" s="848">
        <f t="shared" si="47"/>
        <v>0</v>
      </c>
      <c r="CZ160" s="848">
        <f t="shared" si="47"/>
        <v>0</v>
      </c>
      <c r="DA160" s="848">
        <f t="shared" si="47"/>
        <v>0</v>
      </c>
      <c r="DB160" s="848">
        <f t="shared" si="47"/>
        <v>0</v>
      </c>
      <c r="DC160" s="848">
        <f t="shared" si="47"/>
        <v>0</v>
      </c>
      <c r="DD160" s="848">
        <f t="shared" si="47"/>
        <v>0</v>
      </c>
      <c r="DE160" s="848">
        <f t="shared" si="47"/>
        <v>0</v>
      </c>
      <c r="DF160" s="848">
        <f t="shared" si="47"/>
        <v>0</v>
      </c>
      <c r="DG160" s="848">
        <f t="shared" si="47"/>
        <v>0</v>
      </c>
      <c r="DH160" s="848">
        <f t="shared" si="47"/>
        <v>0</v>
      </c>
      <c r="DI160" s="848">
        <f t="shared" si="47"/>
        <v>0</v>
      </c>
      <c r="DJ160" s="848">
        <f t="shared" si="47"/>
        <v>0</v>
      </c>
      <c r="DK160" s="848">
        <f t="shared" si="47"/>
        <v>0</v>
      </c>
      <c r="DL160" s="848">
        <f t="shared" si="47"/>
        <v>0</v>
      </c>
      <c r="DM160" s="848">
        <f t="shared" si="47"/>
        <v>0</v>
      </c>
      <c r="DN160" s="848">
        <f t="shared" si="47"/>
        <v>0</v>
      </c>
      <c r="DO160" s="848">
        <f t="shared" si="47"/>
        <v>0</v>
      </c>
      <c r="DP160" s="848">
        <f t="shared" si="47"/>
        <v>0</v>
      </c>
      <c r="DQ160" s="848">
        <f t="shared" si="47"/>
        <v>0</v>
      </c>
      <c r="DR160" s="848">
        <f t="shared" si="47"/>
        <v>0</v>
      </c>
      <c r="DS160" s="848">
        <f t="shared" si="47"/>
        <v>0</v>
      </c>
      <c r="DT160" s="848">
        <f t="shared" si="47"/>
        <v>0</v>
      </c>
      <c r="DU160" s="848">
        <f t="shared" si="47"/>
        <v>0</v>
      </c>
      <c r="DV160" s="848">
        <f t="shared" si="47"/>
        <v>0</v>
      </c>
      <c r="DW160" s="848">
        <f t="shared" si="47"/>
        <v>0</v>
      </c>
      <c r="DX160" s="848">
        <f t="shared" si="47"/>
        <v>0</v>
      </c>
      <c r="DY160" s="848">
        <f t="shared" si="47"/>
        <v>0</v>
      </c>
      <c r="DZ160" s="848">
        <f t="shared" si="47"/>
        <v>0</v>
      </c>
      <c r="EA160" s="848">
        <f t="shared" si="47"/>
        <v>0</v>
      </c>
      <c r="EB160" s="848">
        <f t="shared" si="47"/>
        <v>0</v>
      </c>
      <c r="EC160" s="848">
        <f t="shared" si="47"/>
        <v>0</v>
      </c>
      <c r="ED160" s="848">
        <f t="shared" si="47"/>
        <v>0</v>
      </c>
      <c r="EE160" s="848">
        <f t="shared" si="47"/>
        <v>0</v>
      </c>
      <c r="EF160" s="848">
        <f t="shared" si="47"/>
        <v>0</v>
      </c>
      <c r="EG160" s="848">
        <f t="shared" si="47"/>
        <v>0</v>
      </c>
      <c r="EH160" s="848">
        <f t="shared" si="47"/>
        <v>0</v>
      </c>
      <c r="EI160" s="848">
        <f t="shared" si="47"/>
        <v>0</v>
      </c>
      <c r="EJ160" s="848">
        <f t="shared" si="48"/>
        <v>0</v>
      </c>
      <c r="EK160" s="848">
        <f t="shared" si="48"/>
        <v>0</v>
      </c>
      <c r="EL160" s="848">
        <f t="shared" si="48"/>
        <v>0</v>
      </c>
      <c r="EM160" s="848">
        <f t="shared" si="48"/>
        <v>0</v>
      </c>
      <c r="EN160" s="848">
        <f t="shared" si="48"/>
        <v>0</v>
      </c>
      <c r="EO160" s="848">
        <f t="shared" si="48"/>
        <v>0</v>
      </c>
      <c r="EP160" s="848">
        <f t="shared" si="48"/>
        <v>0</v>
      </c>
      <c r="EQ160" s="848">
        <f t="shared" si="48"/>
        <v>0</v>
      </c>
      <c r="ER160" s="848">
        <f t="shared" si="48"/>
        <v>0</v>
      </c>
      <c r="ES160" s="848">
        <f t="shared" si="48"/>
        <v>0</v>
      </c>
      <c r="ET160" s="848">
        <f t="shared" si="48"/>
        <v>0</v>
      </c>
      <c r="EU160" s="848">
        <f t="shared" si="48"/>
        <v>0</v>
      </c>
      <c r="EV160" s="848">
        <f t="shared" si="48"/>
        <v>0</v>
      </c>
      <c r="EW160" s="848">
        <f t="shared" si="48"/>
        <v>0</v>
      </c>
      <c r="EX160" s="848">
        <f t="shared" si="48"/>
        <v>0</v>
      </c>
      <c r="EY160" s="848">
        <f t="shared" si="48"/>
        <v>0</v>
      </c>
      <c r="EZ160" s="848">
        <f t="shared" si="48"/>
        <v>0</v>
      </c>
      <c r="FA160" s="848">
        <f t="shared" si="48"/>
        <v>0</v>
      </c>
      <c r="FB160" s="848">
        <f t="shared" si="48"/>
        <v>0</v>
      </c>
      <c r="FC160" s="848">
        <f t="shared" si="48"/>
        <v>0</v>
      </c>
      <c r="FD160" s="848">
        <f t="shared" si="48"/>
        <v>0</v>
      </c>
      <c r="FE160" s="848">
        <f t="shared" si="48"/>
        <v>0</v>
      </c>
      <c r="FF160" s="848">
        <f t="shared" si="48"/>
        <v>0</v>
      </c>
      <c r="FG160" s="848">
        <f t="shared" si="48"/>
        <v>0</v>
      </c>
      <c r="FH160" s="848">
        <f t="shared" si="48"/>
        <v>0</v>
      </c>
      <c r="FI160" s="848">
        <f t="shared" si="48"/>
        <v>0</v>
      </c>
      <c r="FJ160" s="848">
        <f t="shared" si="48"/>
        <v>0</v>
      </c>
      <c r="FK160" s="848">
        <f t="shared" si="48"/>
        <v>0</v>
      </c>
      <c r="FL160" s="848">
        <f t="shared" si="48"/>
        <v>0</v>
      </c>
      <c r="FM160" s="848">
        <f t="shared" si="48"/>
        <v>0</v>
      </c>
      <c r="FN160" s="848">
        <f t="shared" si="48"/>
        <v>0</v>
      </c>
      <c r="FO160" s="848">
        <f t="shared" si="48"/>
        <v>0</v>
      </c>
      <c r="FP160" s="848">
        <f t="shared" si="48"/>
        <v>0</v>
      </c>
      <c r="FQ160" s="848">
        <f t="shared" si="48"/>
        <v>0</v>
      </c>
      <c r="FR160" s="848">
        <f t="shared" si="48"/>
        <v>0</v>
      </c>
      <c r="FS160" s="848">
        <f t="shared" si="48"/>
        <v>0</v>
      </c>
      <c r="FT160" s="848">
        <f t="shared" si="48"/>
        <v>0</v>
      </c>
      <c r="FU160" s="848">
        <f t="shared" si="48"/>
        <v>0</v>
      </c>
      <c r="FV160" s="848">
        <f t="shared" si="48"/>
        <v>0</v>
      </c>
      <c r="FW160" s="848">
        <f t="shared" si="48"/>
        <v>0</v>
      </c>
      <c r="FX160" s="848">
        <f t="shared" si="48"/>
        <v>0</v>
      </c>
      <c r="FY160" s="848">
        <f t="shared" si="48"/>
        <v>0</v>
      </c>
      <c r="FZ160" s="848">
        <f t="shared" si="48"/>
        <v>0</v>
      </c>
      <c r="GA160" s="848">
        <f t="shared" si="48"/>
        <v>0</v>
      </c>
      <c r="GB160" s="848">
        <f t="shared" si="48"/>
        <v>0</v>
      </c>
      <c r="GC160" s="848">
        <f t="shared" si="48"/>
        <v>0</v>
      </c>
      <c r="GD160" s="848">
        <f t="shared" si="48"/>
        <v>0</v>
      </c>
      <c r="GE160" s="848">
        <f t="shared" si="48"/>
        <v>0</v>
      </c>
      <c r="GF160" s="848">
        <f t="shared" si="48"/>
        <v>0</v>
      </c>
      <c r="GG160" s="848">
        <f t="shared" si="48"/>
        <v>0</v>
      </c>
      <c r="GH160" s="848">
        <f t="shared" si="48"/>
        <v>0</v>
      </c>
      <c r="GI160" s="848">
        <f t="shared" si="48"/>
        <v>0</v>
      </c>
      <c r="GJ160" s="848">
        <f t="shared" si="48"/>
        <v>0</v>
      </c>
      <c r="GK160" s="848">
        <f t="shared" si="48"/>
        <v>0</v>
      </c>
      <c r="GL160" s="848">
        <f t="shared" si="48"/>
        <v>0</v>
      </c>
      <c r="GM160" s="848">
        <f t="shared" si="48"/>
        <v>0</v>
      </c>
      <c r="GN160" s="848">
        <f t="shared" si="48"/>
        <v>0</v>
      </c>
      <c r="GO160" s="848">
        <f t="shared" si="48"/>
        <v>0</v>
      </c>
      <c r="GP160" s="848">
        <f t="shared" si="48"/>
        <v>0</v>
      </c>
      <c r="GQ160" s="848">
        <f t="shared" si="48"/>
        <v>0</v>
      </c>
      <c r="GR160" s="848">
        <f t="shared" si="48"/>
        <v>0</v>
      </c>
      <c r="GS160" s="848">
        <f t="shared" si="48"/>
        <v>0</v>
      </c>
      <c r="GT160" s="848">
        <f t="shared" si="48"/>
        <v>0</v>
      </c>
      <c r="GU160" s="848">
        <f t="shared" si="48"/>
        <v>0</v>
      </c>
      <c r="GV160" s="848">
        <f t="shared" si="49"/>
        <v>0</v>
      </c>
      <c r="GW160" s="848">
        <f t="shared" si="49"/>
        <v>0</v>
      </c>
      <c r="GX160" s="848">
        <f t="shared" si="49"/>
        <v>0</v>
      </c>
      <c r="GY160" s="848">
        <f t="shared" si="49"/>
        <v>0</v>
      </c>
      <c r="GZ160" s="848">
        <f t="shared" si="49"/>
        <v>0</v>
      </c>
      <c r="HA160" s="848">
        <f t="shared" si="49"/>
        <v>0</v>
      </c>
      <c r="HB160" s="848">
        <f t="shared" si="49"/>
        <v>0</v>
      </c>
      <c r="HC160" s="848">
        <f t="shared" si="49"/>
        <v>0</v>
      </c>
      <c r="HD160" s="848">
        <f t="shared" si="49"/>
        <v>0</v>
      </c>
      <c r="HE160" s="848">
        <f t="shared" si="49"/>
        <v>0</v>
      </c>
      <c r="HF160" s="848">
        <f t="shared" si="49"/>
        <v>0</v>
      </c>
      <c r="HG160" s="848">
        <f t="shared" si="49"/>
        <v>0</v>
      </c>
      <c r="HH160" s="848">
        <f t="shared" si="49"/>
        <v>0</v>
      </c>
      <c r="HI160" s="848">
        <f t="shared" si="49"/>
        <v>0</v>
      </c>
      <c r="HJ160" s="848">
        <f t="shared" si="49"/>
        <v>0</v>
      </c>
      <c r="HK160" s="848">
        <f t="shared" si="49"/>
        <v>0</v>
      </c>
      <c r="HL160" s="848">
        <f t="shared" si="49"/>
        <v>0</v>
      </c>
      <c r="HM160" s="848">
        <f t="shared" si="49"/>
        <v>0</v>
      </c>
      <c r="HN160" s="848">
        <f t="shared" si="49"/>
        <v>0</v>
      </c>
      <c r="HO160" s="848">
        <f t="shared" si="49"/>
        <v>0</v>
      </c>
      <c r="HP160" s="848">
        <f t="shared" si="49"/>
        <v>0</v>
      </c>
      <c r="HQ160" s="848">
        <f t="shared" si="49"/>
        <v>0</v>
      </c>
      <c r="HR160" s="848">
        <f t="shared" si="49"/>
        <v>0</v>
      </c>
      <c r="HS160" s="848">
        <f t="shared" si="49"/>
        <v>0</v>
      </c>
      <c r="HT160" s="848">
        <f t="shared" si="49"/>
        <v>0</v>
      </c>
      <c r="HU160" s="848">
        <f t="shared" si="49"/>
        <v>0</v>
      </c>
      <c r="HV160" s="848">
        <f t="shared" si="49"/>
        <v>0</v>
      </c>
      <c r="HW160" s="848">
        <f t="shared" si="49"/>
        <v>0</v>
      </c>
      <c r="HX160" s="848">
        <f t="shared" si="49"/>
        <v>0</v>
      </c>
      <c r="HY160" s="848">
        <f t="shared" si="49"/>
        <v>0</v>
      </c>
      <c r="HZ160" s="848">
        <f t="shared" si="49"/>
        <v>0</v>
      </c>
      <c r="IA160" s="848">
        <f t="shared" si="49"/>
        <v>0</v>
      </c>
      <c r="IB160" s="848">
        <f t="shared" si="49"/>
        <v>0</v>
      </c>
      <c r="IC160" s="848">
        <f t="shared" si="49"/>
        <v>0</v>
      </c>
      <c r="ID160" s="848">
        <f t="shared" si="49"/>
        <v>0</v>
      </c>
      <c r="IE160" s="848">
        <f t="shared" si="49"/>
        <v>0</v>
      </c>
      <c r="IF160" s="848">
        <f t="shared" si="49"/>
        <v>0</v>
      </c>
      <c r="IG160" s="848">
        <f t="shared" si="49"/>
        <v>0</v>
      </c>
      <c r="IH160" s="848">
        <f t="shared" si="49"/>
        <v>0</v>
      </c>
      <c r="II160" s="848">
        <f t="shared" si="49"/>
        <v>0</v>
      </c>
      <c r="IJ160" s="848">
        <f t="shared" si="49"/>
        <v>0</v>
      </c>
      <c r="IK160" s="848">
        <f t="shared" si="49"/>
        <v>0</v>
      </c>
      <c r="IL160" s="848">
        <f t="shared" si="49"/>
        <v>0</v>
      </c>
      <c r="IM160" s="848">
        <f t="shared" si="49"/>
        <v>0</v>
      </c>
      <c r="IN160" s="848">
        <f t="shared" si="49"/>
        <v>0</v>
      </c>
      <c r="IO160" s="848">
        <f t="shared" si="49"/>
        <v>0</v>
      </c>
      <c r="IP160" s="848">
        <f t="shared" si="49"/>
        <v>0</v>
      </c>
      <c r="IQ160" s="848">
        <f t="shared" si="49"/>
        <v>0</v>
      </c>
      <c r="IR160" s="848">
        <f t="shared" si="49"/>
        <v>0</v>
      </c>
      <c r="IS160" s="848">
        <f t="shared" si="49"/>
        <v>0</v>
      </c>
      <c r="IT160" s="848">
        <f t="shared" si="49"/>
        <v>0</v>
      </c>
      <c r="IU160" s="848">
        <f t="shared" si="49"/>
        <v>0</v>
      </c>
      <c r="IV160" s="848">
        <f t="shared" si="49"/>
        <v>0</v>
      </c>
      <c r="IW160" s="848">
        <f t="shared" si="49"/>
        <v>0</v>
      </c>
      <c r="IX160" s="848">
        <f t="shared" si="49"/>
        <v>0</v>
      </c>
      <c r="IY160" s="848">
        <f t="shared" si="49"/>
        <v>0</v>
      </c>
      <c r="IZ160" s="848">
        <f t="shared" si="49"/>
        <v>0</v>
      </c>
      <c r="JA160" s="848">
        <f t="shared" si="49"/>
        <v>0</v>
      </c>
      <c r="JB160" s="848">
        <f t="shared" si="49"/>
        <v>0</v>
      </c>
      <c r="JC160" s="848">
        <f t="shared" si="49"/>
        <v>0</v>
      </c>
      <c r="JD160" s="848">
        <f t="shared" si="49"/>
        <v>0</v>
      </c>
      <c r="JE160" s="848">
        <f t="shared" si="49"/>
        <v>0</v>
      </c>
      <c r="JF160" s="848">
        <f t="shared" si="49"/>
        <v>0</v>
      </c>
      <c r="JG160" s="848">
        <f t="shared" si="49"/>
        <v>0</v>
      </c>
      <c r="JH160" s="848">
        <f t="shared" si="50"/>
        <v>0</v>
      </c>
      <c r="JI160" s="848">
        <f t="shared" si="50"/>
        <v>0</v>
      </c>
      <c r="JJ160" s="848">
        <f t="shared" si="50"/>
        <v>0</v>
      </c>
      <c r="JK160" s="848">
        <f t="shared" si="50"/>
        <v>0</v>
      </c>
      <c r="JL160" s="848">
        <f t="shared" si="50"/>
        <v>0</v>
      </c>
      <c r="JM160" s="848">
        <f t="shared" si="50"/>
        <v>0</v>
      </c>
      <c r="JN160" s="848">
        <f t="shared" si="50"/>
        <v>0</v>
      </c>
      <c r="JO160" s="848">
        <f t="shared" si="50"/>
        <v>0</v>
      </c>
      <c r="JP160" s="848">
        <f t="shared" si="50"/>
        <v>0</v>
      </c>
      <c r="JQ160" s="848">
        <f t="shared" si="50"/>
        <v>0</v>
      </c>
      <c r="JR160" s="848">
        <f t="shared" si="50"/>
        <v>0</v>
      </c>
      <c r="JS160" s="848">
        <f t="shared" si="50"/>
        <v>0</v>
      </c>
      <c r="JT160" s="848">
        <f t="shared" si="50"/>
        <v>0</v>
      </c>
      <c r="JU160" s="848">
        <f t="shared" si="50"/>
        <v>0</v>
      </c>
      <c r="JV160" s="848">
        <f t="shared" si="50"/>
        <v>0</v>
      </c>
      <c r="JW160" s="848">
        <f t="shared" si="50"/>
        <v>0</v>
      </c>
      <c r="JX160" s="848">
        <f t="shared" si="50"/>
        <v>0</v>
      </c>
      <c r="JY160" s="848">
        <f t="shared" si="50"/>
        <v>0</v>
      </c>
      <c r="JZ160" s="848">
        <f t="shared" si="50"/>
        <v>0</v>
      </c>
      <c r="KA160" s="848">
        <f t="shared" si="50"/>
        <v>0</v>
      </c>
      <c r="KB160" s="848">
        <f t="shared" si="50"/>
        <v>0</v>
      </c>
      <c r="KC160" s="848">
        <f t="shared" si="50"/>
        <v>0</v>
      </c>
      <c r="KD160" s="848">
        <f t="shared" si="50"/>
        <v>0</v>
      </c>
      <c r="KE160" s="848">
        <f t="shared" si="50"/>
        <v>0</v>
      </c>
      <c r="KF160" s="848">
        <f t="shared" si="50"/>
        <v>0</v>
      </c>
      <c r="KG160" s="848">
        <f t="shared" si="50"/>
        <v>0</v>
      </c>
      <c r="KH160" s="848">
        <f t="shared" si="50"/>
        <v>0</v>
      </c>
      <c r="KI160" s="848">
        <f t="shared" si="50"/>
        <v>0</v>
      </c>
      <c r="KJ160" s="848">
        <f t="shared" si="50"/>
        <v>0</v>
      </c>
      <c r="KK160" s="848">
        <f t="shared" si="50"/>
        <v>0</v>
      </c>
      <c r="KL160" s="848">
        <f t="shared" si="50"/>
        <v>0</v>
      </c>
      <c r="KM160" s="848">
        <f t="shared" si="50"/>
        <v>0</v>
      </c>
      <c r="KN160" s="848">
        <f t="shared" si="50"/>
        <v>0</v>
      </c>
      <c r="KO160" s="848">
        <f t="shared" si="50"/>
        <v>0</v>
      </c>
      <c r="KP160" s="848">
        <f t="shared" si="50"/>
        <v>0</v>
      </c>
      <c r="KQ160" s="848">
        <f t="shared" si="50"/>
        <v>0</v>
      </c>
      <c r="KR160" s="848">
        <f t="shared" si="50"/>
        <v>0</v>
      </c>
      <c r="KS160" s="848">
        <f t="shared" si="50"/>
        <v>0</v>
      </c>
      <c r="KT160" s="848">
        <f t="shared" si="50"/>
        <v>0</v>
      </c>
      <c r="KU160" s="848">
        <f t="shared" si="50"/>
        <v>0</v>
      </c>
      <c r="KV160" s="848">
        <f t="shared" si="50"/>
        <v>0</v>
      </c>
      <c r="KW160" s="848">
        <f t="shared" si="50"/>
        <v>0</v>
      </c>
      <c r="KX160" s="848">
        <f t="shared" si="50"/>
        <v>0</v>
      </c>
      <c r="KY160" s="848">
        <f t="shared" si="50"/>
        <v>0</v>
      </c>
      <c r="KZ160" s="848">
        <f t="shared" si="50"/>
        <v>0</v>
      </c>
      <c r="LA160" s="848">
        <f t="shared" si="50"/>
        <v>0</v>
      </c>
      <c r="LB160" s="848">
        <f t="shared" si="50"/>
        <v>0</v>
      </c>
      <c r="LC160" s="848">
        <f t="shared" si="50"/>
        <v>0</v>
      </c>
      <c r="LD160" s="848">
        <f t="shared" si="50"/>
        <v>0</v>
      </c>
      <c r="LE160" s="848">
        <f t="shared" si="50"/>
        <v>0</v>
      </c>
      <c r="LF160" s="848">
        <f t="shared" si="50"/>
        <v>0</v>
      </c>
      <c r="LG160" s="848">
        <f t="shared" si="50"/>
        <v>0</v>
      </c>
      <c r="LH160" s="848">
        <f t="shared" si="50"/>
        <v>0</v>
      </c>
      <c r="LI160" s="848">
        <f t="shared" si="50"/>
        <v>0</v>
      </c>
      <c r="LJ160" s="848">
        <f t="shared" si="50"/>
        <v>0</v>
      </c>
      <c r="LK160" s="848">
        <f t="shared" si="50"/>
        <v>0</v>
      </c>
      <c r="LL160" s="848">
        <f t="shared" si="50"/>
        <v>0</v>
      </c>
      <c r="LM160" s="848">
        <f t="shared" si="50"/>
        <v>0</v>
      </c>
      <c r="LN160" s="848">
        <f t="shared" si="50"/>
        <v>0</v>
      </c>
      <c r="LO160" s="848">
        <f t="shared" si="50"/>
        <v>0</v>
      </c>
      <c r="LP160" s="848">
        <f t="shared" si="50"/>
        <v>0</v>
      </c>
      <c r="LQ160" s="848">
        <f t="shared" si="50"/>
        <v>0</v>
      </c>
      <c r="LR160" s="848">
        <f t="shared" si="50"/>
        <v>0</v>
      </c>
      <c r="LS160" s="848">
        <f t="shared" si="50"/>
        <v>0</v>
      </c>
      <c r="LT160" s="848">
        <f t="shared" si="51"/>
        <v>0</v>
      </c>
      <c r="LU160" s="848">
        <f t="shared" si="51"/>
        <v>0</v>
      </c>
      <c r="LV160" s="848">
        <f t="shared" si="51"/>
        <v>0</v>
      </c>
      <c r="LW160" s="848">
        <f t="shared" si="51"/>
        <v>0</v>
      </c>
      <c r="LX160" s="848">
        <f t="shared" si="51"/>
        <v>0</v>
      </c>
      <c r="LY160" s="848">
        <f t="shared" si="51"/>
        <v>0</v>
      </c>
      <c r="LZ160" s="848">
        <f t="shared" si="51"/>
        <v>0</v>
      </c>
      <c r="MA160" s="848">
        <f t="shared" si="51"/>
        <v>0</v>
      </c>
      <c r="MB160" s="848">
        <f t="shared" si="51"/>
        <v>0</v>
      </c>
      <c r="MC160" s="848">
        <f t="shared" si="51"/>
        <v>0</v>
      </c>
      <c r="MD160" s="848">
        <f t="shared" si="51"/>
        <v>0</v>
      </c>
      <c r="ME160" s="848">
        <f t="shared" si="51"/>
        <v>0</v>
      </c>
      <c r="MF160" s="848">
        <f t="shared" si="51"/>
        <v>0</v>
      </c>
      <c r="MG160" s="848">
        <f t="shared" si="51"/>
        <v>0</v>
      </c>
      <c r="MH160" s="848">
        <f t="shared" si="51"/>
        <v>0</v>
      </c>
      <c r="MI160" s="848">
        <f t="shared" si="51"/>
        <v>0</v>
      </c>
      <c r="MJ160" s="848">
        <f t="shared" si="51"/>
        <v>0</v>
      </c>
      <c r="MK160" s="848">
        <f t="shared" si="51"/>
        <v>0</v>
      </c>
      <c r="ML160" s="848">
        <f t="shared" si="51"/>
        <v>0</v>
      </c>
      <c r="MM160" s="848">
        <f t="shared" si="51"/>
        <v>0</v>
      </c>
      <c r="MN160" s="848">
        <f t="shared" si="51"/>
        <v>0</v>
      </c>
      <c r="MO160" s="848">
        <f t="shared" si="51"/>
        <v>0</v>
      </c>
      <c r="MP160" s="848">
        <f t="shared" si="51"/>
        <v>0</v>
      </c>
      <c r="MQ160" s="848">
        <f t="shared" si="51"/>
        <v>0</v>
      </c>
      <c r="MR160" s="848">
        <f t="shared" si="51"/>
        <v>0</v>
      </c>
      <c r="MS160" s="848">
        <f t="shared" si="51"/>
        <v>0</v>
      </c>
      <c r="MT160" s="848">
        <f t="shared" si="51"/>
        <v>0</v>
      </c>
      <c r="MU160" s="848">
        <f t="shared" si="51"/>
        <v>0</v>
      </c>
      <c r="MV160" s="848">
        <f t="shared" si="51"/>
        <v>0</v>
      </c>
      <c r="MW160" s="848">
        <f t="shared" si="51"/>
        <v>0</v>
      </c>
      <c r="MX160" s="848">
        <f t="shared" si="51"/>
        <v>0</v>
      </c>
      <c r="MY160" s="848">
        <f t="shared" si="51"/>
        <v>0</v>
      </c>
      <c r="MZ160" s="848">
        <f t="shared" si="51"/>
        <v>0</v>
      </c>
      <c r="NA160" s="848">
        <f t="shared" si="51"/>
        <v>0</v>
      </c>
      <c r="NB160" s="848">
        <f t="shared" si="51"/>
        <v>0</v>
      </c>
      <c r="NC160" s="848">
        <f t="shared" si="51"/>
        <v>0</v>
      </c>
      <c r="ND160" s="848">
        <f t="shared" si="51"/>
        <v>0</v>
      </c>
      <c r="NE160" s="848">
        <f t="shared" si="51"/>
        <v>0</v>
      </c>
      <c r="NF160" s="848">
        <f t="shared" si="51"/>
        <v>0</v>
      </c>
      <c r="NG160" s="848">
        <f t="shared" si="51"/>
        <v>0</v>
      </c>
      <c r="NH160" s="848">
        <f t="shared" si="51"/>
        <v>0</v>
      </c>
      <c r="NI160" s="848">
        <f t="shared" si="51"/>
        <v>0</v>
      </c>
      <c r="NJ160" s="848">
        <f t="shared" si="51"/>
        <v>0</v>
      </c>
      <c r="NK160" s="848">
        <f t="shared" si="51"/>
        <v>0</v>
      </c>
      <c r="NL160" s="848">
        <f t="shared" si="51"/>
        <v>0</v>
      </c>
      <c r="NM160" s="848">
        <f t="shared" si="51"/>
        <v>0</v>
      </c>
      <c r="NN160" s="848">
        <f t="shared" si="51"/>
        <v>0</v>
      </c>
      <c r="NO160" s="848">
        <f t="shared" si="51"/>
        <v>0</v>
      </c>
      <c r="NP160" s="848">
        <f t="shared" si="51"/>
        <v>0</v>
      </c>
      <c r="NQ160" s="848">
        <f t="shared" si="51"/>
        <v>0</v>
      </c>
      <c r="NR160" s="848">
        <f t="shared" si="51"/>
        <v>0</v>
      </c>
      <c r="NS160" s="848">
        <f t="shared" si="51"/>
        <v>0</v>
      </c>
      <c r="NT160" s="848">
        <f t="shared" si="51"/>
        <v>0</v>
      </c>
      <c r="NU160" s="848">
        <f t="shared" si="51"/>
        <v>0</v>
      </c>
      <c r="NV160" s="848">
        <f t="shared" si="51"/>
        <v>0</v>
      </c>
      <c r="NW160" s="848">
        <f t="shared" si="51"/>
        <v>0</v>
      </c>
      <c r="NX160" s="848">
        <f t="shared" si="51"/>
        <v>0</v>
      </c>
      <c r="NY160" s="848">
        <f t="shared" si="51"/>
        <v>0</v>
      </c>
      <c r="NZ160" s="848">
        <f t="shared" si="51"/>
        <v>0</v>
      </c>
      <c r="OA160" s="848">
        <f t="shared" si="51"/>
        <v>0</v>
      </c>
      <c r="OB160" s="848">
        <f t="shared" si="51"/>
        <v>0</v>
      </c>
      <c r="OC160" s="848">
        <f t="shared" si="51"/>
        <v>0</v>
      </c>
      <c r="OD160" s="848">
        <f t="shared" si="51"/>
        <v>0</v>
      </c>
      <c r="OE160" s="848">
        <f t="shared" si="51"/>
        <v>0</v>
      </c>
      <c r="OF160" s="848">
        <f t="shared" si="52"/>
        <v>0</v>
      </c>
      <c r="OG160" s="848">
        <f t="shared" si="52"/>
        <v>0</v>
      </c>
      <c r="OH160" s="848">
        <f t="shared" si="52"/>
        <v>0</v>
      </c>
      <c r="OI160" s="848">
        <f t="shared" si="52"/>
        <v>0</v>
      </c>
      <c r="OJ160" s="848">
        <f t="shared" si="52"/>
        <v>0</v>
      </c>
      <c r="OK160" s="848">
        <f t="shared" si="52"/>
        <v>0</v>
      </c>
      <c r="OL160" s="848">
        <f t="shared" si="52"/>
        <v>0</v>
      </c>
      <c r="OM160" s="848">
        <f t="shared" si="52"/>
        <v>0</v>
      </c>
      <c r="ON160" s="848">
        <f t="shared" si="52"/>
        <v>0</v>
      </c>
      <c r="OO160" s="848">
        <f t="shared" si="52"/>
        <v>0</v>
      </c>
      <c r="OP160" s="848">
        <f t="shared" si="52"/>
        <v>0</v>
      </c>
      <c r="OQ160" s="848">
        <f t="shared" si="52"/>
        <v>0</v>
      </c>
      <c r="OR160" s="848">
        <f t="shared" si="52"/>
        <v>0</v>
      </c>
      <c r="OS160" s="848">
        <f t="shared" si="52"/>
        <v>0</v>
      </c>
      <c r="OT160" s="848">
        <f t="shared" si="52"/>
        <v>0</v>
      </c>
      <c r="OU160" s="848">
        <f t="shared" si="52"/>
        <v>0</v>
      </c>
      <c r="OV160" s="848">
        <f t="shared" si="52"/>
        <v>0</v>
      </c>
      <c r="OW160" s="848">
        <f t="shared" si="52"/>
        <v>0</v>
      </c>
      <c r="OX160" s="848">
        <f t="shared" si="52"/>
        <v>0</v>
      </c>
      <c r="OY160" s="848">
        <f t="shared" si="52"/>
        <v>0</v>
      </c>
      <c r="OZ160" s="848">
        <f t="shared" si="52"/>
        <v>0</v>
      </c>
      <c r="PA160" s="848">
        <f t="shared" si="52"/>
        <v>0</v>
      </c>
      <c r="PB160" s="848">
        <f t="shared" si="52"/>
        <v>0</v>
      </c>
      <c r="PC160" s="848">
        <f t="shared" si="52"/>
        <v>0</v>
      </c>
      <c r="PD160" s="848">
        <f t="shared" si="52"/>
        <v>0</v>
      </c>
      <c r="PE160" s="848">
        <f t="shared" si="52"/>
        <v>0</v>
      </c>
      <c r="PF160" s="848">
        <f t="shared" si="52"/>
        <v>0</v>
      </c>
      <c r="PG160" s="848">
        <f t="shared" si="52"/>
        <v>0</v>
      </c>
      <c r="PH160" s="848">
        <f t="shared" si="52"/>
        <v>0</v>
      </c>
      <c r="PI160" s="848">
        <f t="shared" si="52"/>
        <v>0</v>
      </c>
      <c r="PJ160" s="848">
        <f t="shared" si="52"/>
        <v>0</v>
      </c>
      <c r="PK160" s="848">
        <f t="shared" si="52"/>
        <v>0</v>
      </c>
      <c r="PL160" s="848">
        <f t="shared" si="52"/>
        <v>0</v>
      </c>
      <c r="PM160" s="848">
        <f t="shared" si="52"/>
        <v>0</v>
      </c>
      <c r="PN160" s="848">
        <f t="shared" si="52"/>
        <v>0</v>
      </c>
      <c r="PO160" s="848">
        <f t="shared" si="52"/>
        <v>0</v>
      </c>
      <c r="PP160" s="848">
        <f t="shared" si="52"/>
        <v>0</v>
      </c>
      <c r="PQ160" s="848">
        <f t="shared" si="52"/>
        <v>0</v>
      </c>
      <c r="PR160" s="848">
        <f t="shared" si="52"/>
        <v>0</v>
      </c>
      <c r="PS160" s="848">
        <f t="shared" si="52"/>
        <v>0</v>
      </c>
      <c r="PT160" s="848">
        <f t="shared" si="52"/>
        <v>0</v>
      </c>
      <c r="PU160" s="848">
        <f t="shared" si="52"/>
        <v>0</v>
      </c>
      <c r="PV160" s="848">
        <f t="shared" si="52"/>
        <v>0</v>
      </c>
      <c r="PW160" s="848">
        <f t="shared" si="52"/>
        <v>0</v>
      </c>
      <c r="PX160" s="848">
        <f t="shared" si="52"/>
        <v>0</v>
      </c>
      <c r="PY160" s="848">
        <f t="shared" si="52"/>
        <v>0</v>
      </c>
      <c r="PZ160" s="848">
        <f t="shared" si="52"/>
        <v>0</v>
      </c>
      <c r="QA160" s="848">
        <f t="shared" si="52"/>
        <v>0</v>
      </c>
      <c r="QB160" s="848">
        <f t="shared" si="52"/>
        <v>0</v>
      </c>
      <c r="QC160" s="848">
        <f t="shared" si="52"/>
        <v>0</v>
      </c>
      <c r="QD160" s="848">
        <f t="shared" si="52"/>
        <v>0</v>
      </c>
      <c r="QE160" s="848">
        <f t="shared" si="52"/>
        <v>0</v>
      </c>
      <c r="QF160" s="848">
        <f t="shared" si="52"/>
        <v>0</v>
      </c>
      <c r="QG160" s="848">
        <f t="shared" si="52"/>
        <v>0</v>
      </c>
      <c r="QH160" s="848">
        <f t="shared" si="52"/>
        <v>0</v>
      </c>
      <c r="QI160" s="848">
        <f t="shared" si="52"/>
        <v>0</v>
      </c>
      <c r="QJ160" s="848">
        <f t="shared" si="52"/>
        <v>0</v>
      </c>
      <c r="QK160" s="848">
        <f t="shared" si="52"/>
        <v>0</v>
      </c>
      <c r="QL160" s="848">
        <f t="shared" si="52"/>
        <v>0</v>
      </c>
      <c r="QM160" s="848">
        <f t="shared" si="52"/>
        <v>0</v>
      </c>
      <c r="QN160" s="848">
        <f t="shared" si="52"/>
        <v>0</v>
      </c>
      <c r="QO160" s="848">
        <f t="shared" si="52"/>
        <v>0</v>
      </c>
      <c r="QP160" s="848">
        <f t="shared" si="52"/>
        <v>0</v>
      </c>
      <c r="QQ160" s="848">
        <f t="shared" si="52"/>
        <v>0</v>
      </c>
      <c r="QR160" s="848">
        <f t="shared" si="53"/>
        <v>0</v>
      </c>
      <c r="QS160" s="848">
        <f t="shared" si="53"/>
        <v>0</v>
      </c>
      <c r="QT160" s="848">
        <f t="shared" si="53"/>
        <v>0</v>
      </c>
      <c r="QU160" s="848">
        <f t="shared" si="53"/>
        <v>0</v>
      </c>
      <c r="QV160" s="848">
        <f t="shared" si="53"/>
        <v>0</v>
      </c>
      <c r="QW160" s="848">
        <f t="shared" si="53"/>
        <v>0</v>
      </c>
      <c r="QX160" s="848">
        <f t="shared" si="53"/>
        <v>0</v>
      </c>
      <c r="QY160" s="848">
        <f t="shared" si="53"/>
        <v>0</v>
      </c>
      <c r="QZ160" s="848">
        <f t="shared" si="53"/>
        <v>0</v>
      </c>
      <c r="RA160" s="848">
        <f t="shared" si="53"/>
        <v>0</v>
      </c>
      <c r="RB160" s="848">
        <f t="shared" si="53"/>
        <v>0</v>
      </c>
      <c r="RC160" s="848">
        <f t="shared" si="53"/>
        <v>0</v>
      </c>
      <c r="RD160" s="848">
        <f t="shared" si="53"/>
        <v>0</v>
      </c>
      <c r="RE160" s="848">
        <f t="shared" si="53"/>
        <v>0</v>
      </c>
      <c r="RF160" s="848">
        <f t="shared" si="53"/>
        <v>0</v>
      </c>
      <c r="RG160" s="848">
        <f t="shared" si="53"/>
        <v>0</v>
      </c>
      <c r="RH160" s="848">
        <f t="shared" si="53"/>
        <v>0</v>
      </c>
      <c r="RI160" s="848">
        <f t="shared" si="53"/>
        <v>0</v>
      </c>
      <c r="RJ160" s="848">
        <f t="shared" si="53"/>
        <v>0</v>
      </c>
      <c r="RK160" s="848">
        <f t="shared" si="53"/>
        <v>0</v>
      </c>
      <c r="RL160" s="848">
        <f t="shared" si="53"/>
        <v>0</v>
      </c>
      <c r="RM160" s="848">
        <f t="shared" si="53"/>
        <v>0</v>
      </c>
      <c r="RN160" s="848">
        <f t="shared" si="53"/>
        <v>0</v>
      </c>
      <c r="RO160" s="848">
        <f t="shared" si="53"/>
        <v>0</v>
      </c>
      <c r="RP160" s="848">
        <f t="shared" si="53"/>
        <v>0</v>
      </c>
      <c r="RQ160" s="848">
        <f t="shared" si="53"/>
        <v>0</v>
      </c>
      <c r="RR160" s="848">
        <f t="shared" si="53"/>
        <v>0</v>
      </c>
      <c r="RS160" s="848">
        <f t="shared" si="53"/>
        <v>0</v>
      </c>
      <c r="RT160" s="848">
        <f t="shared" si="53"/>
        <v>0</v>
      </c>
      <c r="RU160" s="848">
        <f t="shared" si="53"/>
        <v>0</v>
      </c>
      <c r="RV160" s="848">
        <f t="shared" si="53"/>
        <v>0</v>
      </c>
      <c r="RW160" s="848">
        <f t="shared" si="53"/>
        <v>0</v>
      </c>
      <c r="RX160" s="848">
        <f t="shared" si="53"/>
        <v>0</v>
      </c>
      <c r="RY160" s="848">
        <f t="shared" si="53"/>
        <v>0</v>
      </c>
      <c r="RZ160" s="848">
        <f t="shared" si="53"/>
        <v>0</v>
      </c>
      <c r="SA160" s="848">
        <f t="shared" si="53"/>
        <v>0</v>
      </c>
      <c r="SB160" s="848">
        <f t="shared" si="53"/>
        <v>0</v>
      </c>
      <c r="SC160" s="848">
        <f t="shared" si="53"/>
        <v>0</v>
      </c>
      <c r="SD160" s="848">
        <f t="shared" si="53"/>
        <v>0</v>
      </c>
      <c r="SE160" s="848">
        <f t="shared" si="53"/>
        <v>0</v>
      </c>
      <c r="SF160" s="848">
        <f t="shared" si="53"/>
        <v>0</v>
      </c>
      <c r="SG160" s="848">
        <f t="shared" si="53"/>
        <v>0</v>
      </c>
      <c r="SH160" s="848">
        <f t="shared" si="53"/>
        <v>0</v>
      </c>
      <c r="SI160" s="848">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882</v>
      </c>
      <c r="J161" s="554"/>
      <c r="K161" s="848">
        <f t="shared" si="54"/>
        <v>0</v>
      </c>
      <c r="L161" s="848">
        <f t="shared" si="54"/>
        <v>0</v>
      </c>
      <c r="M161" s="848">
        <f t="shared" si="54"/>
        <v>0</v>
      </c>
      <c r="N161" s="848">
        <f t="shared" si="54"/>
        <v>0</v>
      </c>
      <c r="O161" s="848">
        <f t="shared" si="54"/>
        <v>0</v>
      </c>
      <c r="P161" s="848">
        <f t="shared" si="54"/>
        <v>0</v>
      </c>
      <c r="Q161" s="848">
        <f t="shared" si="54"/>
        <v>0</v>
      </c>
      <c r="R161" s="848">
        <f t="shared" si="54"/>
        <v>0</v>
      </c>
      <c r="S161" s="848">
        <f t="shared" si="54"/>
        <v>0</v>
      </c>
      <c r="T161" s="848">
        <f t="shared" si="54"/>
        <v>0</v>
      </c>
      <c r="U161" s="848">
        <f t="shared" si="54"/>
        <v>0</v>
      </c>
      <c r="V161" s="848">
        <f t="shared" si="54"/>
        <v>0</v>
      </c>
      <c r="W161" s="848">
        <f t="shared" si="54"/>
        <v>0</v>
      </c>
      <c r="X161" s="848">
        <f t="shared" si="54"/>
        <v>0</v>
      </c>
      <c r="Y161" s="848">
        <f t="shared" si="54"/>
        <v>0</v>
      </c>
      <c r="Z161" s="848">
        <f t="shared" si="54"/>
        <v>0</v>
      </c>
      <c r="AA161" s="848">
        <f t="shared" si="46"/>
        <v>0</v>
      </c>
      <c r="AB161" s="848">
        <f t="shared" si="46"/>
        <v>0</v>
      </c>
      <c r="AC161" s="848">
        <f t="shared" si="46"/>
        <v>0</v>
      </c>
      <c r="AD161" s="848">
        <f t="shared" si="46"/>
        <v>0</v>
      </c>
      <c r="AE161" s="848">
        <f t="shared" si="46"/>
        <v>0</v>
      </c>
      <c r="AF161" s="848">
        <f t="shared" si="46"/>
        <v>0</v>
      </c>
      <c r="AG161" s="848">
        <f t="shared" si="46"/>
        <v>0</v>
      </c>
      <c r="AH161" s="848">
        <f t="shared" si="46"/>
        <v>0</v>
      </c>
      <c r="AI161" s="848">
        <f t="shared" si="46"/>
        <v>0</v>
      </c>
      <c r="AJ161" s="848">
        <f t="shared" si="46"/>
        <v>0</v>
      </c>
      <c r="AK161" s="848">
        <f t="shared" si="46"/>
        <v>0</v>
      </c>
      <c r="AL161" s="848">
        <f t="shared" si="46"/>
        <v>0</v>
      </c>
      <c r="AM161" s="848">
        <f t="shared" si="46"/>
        <v>0</v>
      </c>
      <c r="AN161" s="848">
        <f t="shared" si="46"/>
        <v>0</v>
      </c>
      <c r="AO161" s="848">
        <f t="shared" si="46"/>
        <v>0</v>
      </c>
      <c r="AP161" s="848">
        <f t="shared" si="46"/>
        <v>0</v>
      </c>
      <c r="AQ161" s="848">
        <f t="shared" si="46"/>
        <v>0</v>
      </c>
      <c r="AR161" s="848">
        <f t="shared" si="46"/>
        <v>0</v>
      </c>
      <c r="AS161" s="848">
        <f t="shared" si="46"/>
        <v>0</v>
      </c>
      <c r="AT161" s="848">
        <f t="shared" si="46"/>
        <v>0</v>
      </c>
      <c r="AU161" s="848">
        <f t="shared" si="46"/>
        <v>0</v>
      </c>
      <c r="AV161" s="848">
        <f t="shared" si="46"/>
        <v>0</v>
      </c>
      <c r="AW161" s="848">
        <f t="shared" si="46"/>
        <v>0</v>
      </c>
      <c r="AX161" s="848">
        <f t="shared" si="46"/>
        <v>0</v>
      </c>
      <c r="AY161" s="848">
        <f t="shared" si="46"/>
        <v>0</v>
      </c>
      <c r="AZ161" s="848">
        <f t="shared" si="46"/>
        <v>0</v>
      </c>
      <c r="BA161" s="848">
        <f t="shared" si="46"/>
        <v>0</v>
      </c>
      <c r="BB161" s="848">
        <f t="shared" si="46"/>
        <v>0</v>
      </c>
      <c r="BC161" s="848">
        <f t="shared" si="46"/>
        <v>0</v>
      </c>
      <c r="BD161" s="848">
        <f t="shared" si="46"/>
        <v>0</v>
      </c>
      <c r="BE161" s="848">
        <f t="shared" si="46"/>
        <v>0</v>
      </c>
      <c r="BF161" s="848">
        <f t="shared" si="46"/>
        <v>0</v>
      </c>
      <c r="BG161" s="848">
        <f t="shared" si="46"/>
        <v>0</v>
      </c>
      <c r="BH161" s="848">
        <f t="shared" si="46"/>
        <v>0</v>
      </c>
      <c r="BI161" s="848">
        <f t="shared" si="46"/>
        <v>0</v>
      </c>
      <c r="BJ161" s="848">
        <f t="shared" si="46"/>
        <v>0</v>
      </c>
      <c r="BK161" s="848">
        <f t="shared" si="46"/>
        <v>0</v>
      </c>
      <c r="BL161" s="848">
        <f t="shared" si="46"/>
        <v>0</v>
      </c>
      <c r="BM161" s="848">
        <f t="shared" si="46"/>
        <v>0</v>
      </c>
      <c r="BN161" s="848">
        <f t="shared" si="46"/>
        <v>0</v>
      </c>
      <c r="BO161" s="848">
        <f t="shared" si="46"/>
        <v>0</v>
      </c>
      <c r="BP161" s="848">
        <f t="shared" si="46"/>
        <v>0</v>
      </c>
      <c r="BQ161" s="848">
        <f t="shared" si="46"/>
        <v>0</v>
      </c>
      <c r="BR161" s="848">
        <f t="shared" si="46"/>
        <v>0</v>
      </c>
      <c r="BS161" s="848">
        <f t="shared" si="46"/>
        <v>0</v>
      </c>
      <c r="BT161" s="848">
        <f t="shared" si="46"/>
        <v>0</v>
      </c>
      <c r="BU161" s="848">
        <f t="shared" si="46"/>
        <v>0</v>
      </c>
      <c r="BV161" s="848">
        <f t="shared" si="46"/>
        <v>0</v>
      </c>
      <c r="BW161" s="848">
        <f t="shared" si="46"/>
        <v>0</v>
      </c>
      <c r="BX161" s="848">
        <f t="shared" si="47"/>
        <v>0</v>
      </c>
      <c r="BY161" s="848">
        <f t="shared" si="47"/>
        <v>0</v>
      </c>
      <c r="BZ161" s="848">
        <f t="shared" si="47"/>
        <v>0</v>
      </c>
      <c r="CA161" s="848">
        <f t="shared" si="47"/>
        <v>0</v>
      </c>
      <c r="CB161" s="848">
        <f t="shared" si="47"/>
        <v>0</v>
      </c>
      <c r="CC161" s="848">
        <f t="shared" si="47"/>
        <v>0</v>
      </c>
      <c r="CD161" s="848">
        <f t="shared" si="47"/>
        <v>0</v>
      </c>
      <c r="CE161" s="848">
        <f t="shared" si="47"/>
        <v>0</v>
      </c>
      <c r="CF161" s="848">
        <f t="shared" si="47"/>
        <v>0</v>
      </c>
      <c r="CG161" s="848">
        <f t="shared" si="47"/>
        <v>0</v>
      </c>
      <c r="CH161" s="848">
        <f t="shared" si="47"/>
        <v>0</v>
      </c>
      <c r="CI161" s="848">
        <f t="shared" si="47"/>
        <v>0</v>
      </c>
      <c r="CJ161" s="848">
        <f t="shared" si="47"/>
        <v>0</v>
      </c>
      <c r="CK161" s="848">
        <f t="shared" si="47"/>
        <v>0</v>
      </c>
      <c r="CL161" s="848">
        <f t="shared" si="47"/>
        <v>0</v>
      </c>
      <c r="CM161" s="848">
        <f t="shared" si="47"/>
        <v>0</v>
      </c>
      <c r="CN161" s="848">
        <f t="shared" si="47"/>
        <v>0</v>
      </c>
      <c r="CO161" s="848">
        <f t="shared" si="47"/>
        <v>0</v>
      </c>
      <c r="CP161" s="848">
        <f t="shared" si="47"/>
        <v>0</v>
      </c>
      <c r="CQ161" s="848">
        <f t="shared" si="47"/>
        <v>0</v>
      </c>
      <c r="CR161" s="848">
        <f t="shared" si="47"/>
        <v>0</v>
      </c>
      <c r="CS161" s="848">
        <f t="shared" si="47"/>
        <v>0</v>
      </c>
      <c r="CT161" s="848">
        <f t="shared" si="47"/>
        <v>0</v>
      </c>
      <c r="CU161" s="848">
        <f t="shared" si="47"/>
        <v>0</v>
      </c>
      <c r="CV161" s="848">
        <f t="shared" si="47"/>
        <v>0</v>
      </c>
      <c r="CW161" s="848">
        <f t="shared" si="47"/>
        <v>0</v>
      </c>
      <c r="CX161" s="848">
        <f t="shared" si="47"/>
        <v>0</v>
      </c>
      <c r="CY161" s="848">
        <f t="shared" si="47"/>
        <v>0</v>
      </c>
      <c r="CZ161" s="848">
        <f t="shared" si="47"/>
        <v>0</v>
      </c>
      <c r="DA161" s="848">
        <f t="shared" si="47"/>
        <v>0</v>
      </c>
      <c r="DB161" s="848">
        <f t="shared" si="47"/>
        <v>0</v>
      </c>
      <c r="DC161" s="848">
        <f t="shared" si="47"/>
        <v>0</v>
      </c>
      <c r="DD161" s="848">
        <f t="shared" si="47"/>
        <v>0</v>
      </c>
      <c r="DE161" s="848">
        <f t="shared" si="47"/>
        <v>0</v>
      </c>
      <c r="DF161" s="848">
        <f t="shared" si="47"/>
        <v>0</v>
      </c>
      <c r="DG161" s="848">
        <f t="shared" si="47"/>
        <v>0</v>
      </c>
      <c r="DH161" s="848">
        <f t="shared" si="47"/>
        <v>0</v>
      </c>
      <c r="DI161" s="848">
        <f t="shared" si="47"/>
        <v>0</v>
      </c>
      <c r="DJ161" s="848">
        <f t="shared" si="47"/>
        <v>0</v>
      </c>
      <c r="DK161" s="848">
        <f t="shared" si="47"/>
        <v>0</v>
      </c>
      <c r="DL161" s="848">
        <f t="shared" si="47"/>
        <v>0</v>
      </c>
      <c r="DM161" s="848">
        <f t="shared" si="47"/>
        <v>0</v>
      </c>
      <c r="DN161" s="848">
        <f t="shared" si="47"/>
        <v>0</v>
      </c>
      <c r="DO161" s="848">
        <f t="shared" si="47"/>
        <v>0</v>
      </c>
      <c r="DP161" s="848">
        <f t="shared" si="47"/>
        <v>0</v>
      </c>
      <c r="DQ161" s="848">
        <f t="shared" si="47"/>
        <v>0</v>
      </c>
      <c r="DR161" s="848">
        <f t="shared" si="47"/>
        <v>0</v>
      </c>
      <c r="DS161" s="848">
        <f t="shared" si="47"/>
        <v>0</v>
      </c>
      <c r="DT161" s="848">
        <f t="shared" si="47"/>
        <v>0</v>
      </c>
      <c r="DU161" s="848">
        <f t="shared" si="47"/>
        <v>0</v>
      </c>
      <c r="DV161" s="848">
        <f t="shared" si="47"/>
        <v>0</v>
      </c>
      <c r="DW161" s="848">
        <f t="shared" si="47"/>
        <v>0</v>
      </c>
      <c r="DX161" s="848">
        <f t="shared" si="47"/>
        <v>0</v>
      </c>
      <c r="DY161" s="848">
        <f t="shared" si="47"/>
        <v>0</v>
      </c>
      <c r="DZ161" s="848">
        <f t="shared" si="47"/>
        <v>0</v>
      </c>
      <c r="EA161" s="848">
        <f t="shared" si="47"/>
        <v>0</v>
      </c>
      <c r="EB161" s="848">
        <f t="shared" si="47"/>
        <v>0</v>
      </c>
      <c r="EC161" s="848">
        <f t="shared" si="47"/>
        <v>0</v>
      </c>
      <c r="ED161" s="848">
        <f t="shared" si="47"/>
        <v>0</v>
      </c>
      <c r="EE161" s="848">
        <f t="shared" si="47"/>
        <v>0</v>
      </c>
      <c r="EF161" s="848">
        <f t="shared" si="47"/>
        <v>0</v>
      </c>
      <c r="EG161" s="848">
        <f t="shared" si="47"/>
        <v>0</v>
      </c>
      <c r="EH161" s="848">
        <f t="shared" si="47"/>
        <v>0</v>
      </c>
      <c r="EI161" s="848">
        <f t="shared" si="47"/>
        <v>0</v>
      </c>
      <c r="EJ161" s="848">
        <f t="shared" si="48"/>
        <v>0</v>
      </c>
      <c r="EK161" s="848">
        <f t="shared" si="48"/>
        <v>0</v>
      </c>
      <c r="EL161" s="848">
        <f t="shared" si="48"/>
        <v>0</v>
      </c>
      <c r="EM161" s="848">
        <f t="shared" si="48"/>
        <v>0</v>
      </c>
      <c r="EN161" s="848">
        <f t="shared" si="48"/>
        <v>0</v>
      </c>
      <c r="EO161" s="848">
        <f t="shared" si="48"/>
        <v>0</v>
      </c>
      <c r="EP161" s="848">
        <f t="shared" si="48"/>
        <v>0</v>
      </c>
      <c r="EQ161" s="848">
        <f t="shared" si="48"/>
        <v>0</v>
      </c>
      <c r="ER161" s="848">
        <f t="shared" si="48"/>
        <v>0</v>
      </c>
      <c r="ES161" s="848">
        <f t="shared" si="48"/>
        <v>0</v>
      </c>
      <c r="ET161" s="848">
        <f t="shared" si="48"/>
        <v>0</v>
      </c>
      <c r="EU161" s="848">
        <f t="shared" si="48"/>
        <v>0</v>
      </c>
      <c r="EV161" s="848">
        <f t="shared" si="48"/>
        <v>0</v>
      </c>
      <c r="EW161" s="848">
        <f t="shared" si="48"/>
        <v>0</v>
      </c>
      <c r="EX161" s="848">
        <f t="shared" si="48"/>
        <v>0</v>
      </c>
      <c r="EY161" s="848">
        <f t="shared" si="48"/>
        <v>0</v>
      </c>
      <c r="EZ161" s="848">
        <f t="shared" si="48"/>
        <v>0</v>
      </c>
      <c r="FA161" s="848">
        <f t="shared" si="48"/>
        <v>0</v>
      </c>
      <c r="FB161" s="848">
        <f t="shared" si="48"/>
        <v>0</v>
      </c>
      <c r="FC161" s="848">
        <f t="shared" si="48"/>
        <v>0</v>
      </c>
      <c r="FD161" s="848">
        <f t="shared" si="48"/>
        <v>0</v>
      </c>
      <c r="FE161" s="848">
        <f t="shared" si="48"/>
        <v>0</v>
      </c>
      <c r="FF161" s="848">
        <f t="shared" si="48"/>
        <v>0</v>
      </c>
      <c r="FG161" s="848">
        <f t="shared" si="48"/>
        <v>0</v>
      </c>
      <c r="FH161" s="848">
        <f t="shared" si="48"/>
        <v>0</v>
      </c>
      <c r="FI161" s="848">
        <f t="shared" si="48"/>
        <v>0</v>
      </c>
      <c r="FJ161" s="848">
        <f t="shared" si="48"/>
        <v>0</v>
      </c>
      <c r="FK161" s="848">
        <f t="shared" si="48"/>
        <v>0</v>
      </c>
      <c r="FL161" s="848">
        <f t="shared" si="48"/>
        <v>0</v>
      </c>
      <c r="FM161" s="848">
        <f t="shared" si="48"/>
        <v>0</v>
      </c>
      <c r="FN161" s="848">
        <f t="shared" si="48"/>
        <v>0</v>
      </c>
      <c r="FO161" s="848">
        <f t="shared" si="48"/>
        <v>0</v>
      </c>
      <c r="FP161" s="848">
        <f t="shared" si="48"/>
        <v>0</v>
      </c>
      <c r="FQ161" s="848">
        <f t="shared" si="48"/>
        <v>0</v>
      </c>
      <c r="FR161" s="848">
        <f t="shared" si="48"/>
        <v>0</v>
      </c>
      <c r="FS161" s="848">
        <f t="shared" si="48"/>
        <v>0</v>
      </c>
      <c r="FT161" s="848">
        <f t="shared" si="48"/>
        <v>0</v>
      </c>
      <c r="FU161" s="848">
        <f t="shared" si="48"/>
        <v>0</v>
      </c>
      <c r="FV161" s="848">
        <f t="shared" si="48"/>
        <v>0</v>
      </c>
      <c r="FW161" s="848">
        <f t="shared" si="48"/>
        <v>0</v>
      </c>
      <c r="FX161" s="848">
        <f t="shared" si="48"/>
        <v>0</v>
      </c>
      <c r="FY161" s="848">
        <f t="shared" si="48"/>
        <v>0</v>
      </c>
      <c r="FZ161" s="848">
        <f t="shared" si="48"/>
        <v>0</v>
      </c>
      <c r="GA161" s="848">
        <f t="shared" si="48"/>
        <v>0</v>
      </c>
      <c r="GB161" s="848">
        <f t="shared" si="48"/>
        <v>0</v>
      </c>
      <c r="GC161" s="848">
        <f t="shared" si="48"/>
        <v>0</v>
      </c>
      <c r="GD161" s="848">
        <f t="shared" si="48"/>
        <v>0</v>
      </c>
      <c r="GE161" s="848">
        <f t="shared" si="48"/>
        <v>0</v>
      </c>
      <c r="GF161" s="848">
        <f t="shared" si="48"/>
        <v>0</v>
      </c>
      <c r="GG161" s="848">
        <f t="shared" si="48"/>
        <v>0</v>
      </c>
      <c r="GH161" s="848">
        <f t="shared" si="48"/>
        <v>0</v>
      </c>
      <c r="GI161" s="848">
        <f t="shared" si="48"/>
        <v>0</v>
      </c>
      <c r="GJ161" s="848">
        <f t="shared" si="48"/>
        <v>0</v>
      </c>
      <c r="GK161" s="848">
        <f t="shared" si="48"/>
        <v>0</v>
      </c>
      <c r="GL161" s="848">
        <f t="shared" si="48"/>
        <v>0</v>
      </c>
      <c r="GM161" s="848">
        <f t="shared" si="48"/>
        <v>0</v>
      </c>
      <c r="GN161" s="848">
        <f t="shared" si="48"/>
        <v>0</v>
      </c>
      <c r="GO161" s="848">
        <f t="shared" si="48"/>
        <v>0</v>
      </c>
      <c r="GP161" s="848">
        <f t="shared" si="48"/>
        <v>0</v>
      </c>
      <c r="GQ161" s="848">
        <f t="shared" si="48"/>
        <v>0</v>
      </c>
      <c r="GR161" s="848">
        <f t="shared" si="48"/>
        <v>0</v>
      </c>
      <c r="GS161" s="848">
        <f t="shared" si="48"/>
        <v>0</v>
      </c>
      <c r="GT161" s="848">
        <f t="shared" si="48"/>
        <v>0</v>
      </c>
      <c r="GU161" s="848">
        <f t="shared" si="48"/>
        <v>0</v>
      </c>
      <c r="GV161" s="848">
        <f t="shared" si="49"/>
        <v>0</v>
      </c>
      <c r="GW161" s="848">
        <f t="shared" si="49"/>
        <v>0</v>
      </c>
      <c r="GX161" s="848">
        <f t="shared" si="49"/>
        <v>0</v>
      </c>
      <c r="GY161" s="848">
        <f t="shared" si="49"/>
        <v>0</v>
      </c>
      <c r="GZ161" s="848">
        <f t="shared" si="49"/>
        <v>0</v>
      </c>
      <c r="HA161" s="848">
        <f t="shared" si="49"/>
        <v>0</v>
      </c>
      <c r="HB161" s="848">
        <f t="shared" si="49"/>
        <v>0</v>
      </c>
      <c r="HC161" s="848">
        <f t="shared" si="49"/>
        <v>0</v>
      </c>
      <c r="HD161" s="848">
        <f t="shared" si="49"/>
        <v>0</v>
      </c>
      <c r="HE161" s="848">
        <f t="shared" si="49"/>
        <v>0</v>
      </c>
      <c r="HF161" s="848">
        <f t="shared" si="49"/>
        <v>0</v>
      </c>
      <c r="HG161" s="848">
        <f t="shared" si="49"/>
        <v>0</v>
      </c>
      <c r="HH161" s="848">
        <f t="shared" si="49"/>
        <v>0</v>
      </c>
      <c r="HI161" s="848">
        <f t="shared" si="49"/>
        <v>0</v>
      </c>
      <c r="HJ161" s="848">
        <f t="shared" si="49"/>
        <v>0</v>
      </c>
      <c r="HK161" s="848">
        <f t="shared" si="49"/>
        <v>0</v>
      </c>
      <c r="HL161" s="848">
        <f t="shared" si="49"/>
        <v>0</v>
      </c>
      <c r="HM161" s="848">
        <f t="shared" si="49"/>
        <v>0</v>
      </c>
      <c r="HN161" s="848">
        <f t="shared" si="49"/>
        <v>0</v>
      </c>
      <c r="HO161" s="848">
        <f t="shared" si="49"/>
        <v>0</v>
      </c>
      <c r="HP161" s="848">
        <f t="shared" si="49"/>
        <v>0</v>
      </c>
      <c r="HQ161" s="848">
        <f t="shared" si="49"/>
        <v>0</v>
      </c>
      <c r="HR161" s="848">
        <f t="shared" si="49"/>
        <v>0</v>
      </c>
      <c r="HS161" s="848">
        <f t="shared" si="49"/>
        <v>0</v>
      </c>
      <c r="HT161" s="848">
        <f t="shared" si="49"/>
        <v>0</v>
      </c>
      <c r="HU161" s="848">
        <f t="shared" si="49"/>
        <v>0</v>
      </c>
      <c r="HV161" s="848">
        <f t="shared" si="49"/>
        <v>0</v>
      </c>
      <c r="HW161" s="848">
        <f t="shared" si="49"/>
        <v>0</v>
      </c>
      <c r="HX161" s="848">
        <f t="shared" si="49"/>
        <v>0</v>
      </c>
      <c r="HY161" s="848">
        <f t="shared" si="49"/>
        <v>0</v>
      </c>
      <c r="HZ161" s="848">
        <f t="shared" si="49"/>
        <v>0</v>
      </c>
      <c r="IA161" s="848">
        <f t="shared" si="49"/>
        <v>0</v>
      </c>
      <c r="IB161" s="848">
        <f t="shared" si="49"/>
        <v>0</v>
      </c>
      <c r="IC161" s="848">
        <f t="shared" si="49"/>
        <v>0</v>
      </c>
      <c r="ID161" s="848">
        <f t="shared" si="49"/>
        <v>0</v>
      </c>
      <c r="IE161" s="848">
        <f t="shared" si="49"/>
        <v>0</v>
      </c>
      <c r="IF161" s="848">
        <f t="shared" si="49"/>
        <v>0</v>
      </c>
      <c r="IG161" s="848">
        <f t="shared" si="49"/>
        <v>0</v>
      </c>
      <c r="IH161" s="848">
        <f t="shared" si="49"/>
        <v>0</v>
      </c>
      <c r="II161" s="848">
        <f t="shared" si="49"/>
        <v>0</v>
      </c>
      <c r="IJ161" s="848">
        <f t="shared" si="49"/>
        <v>0</v>
      </c>
      <c r="IK161" s="848">
        <f t="shared" si="49"/>
        <v>0</v>
      </c>
      <c r="IL161" s="848">
        <f t="shared" si="49"/>
        <v>0</v>
      </c>
      <c r="IM161" s="848">
        <f t="shared" si="49"/>
        <v>0</v>
      </c>
      <c r="IN161" s="848">
        <f t="shared" si="49"/>
        <v>0</v>
      </c>
      <c r="IO161" s="848">
        <f t="shared" si="49"/>
        <v>0</v>
      </c>
      <c r="IP161" s="848">
        <f t="shared" si="49"/>
        <v>0</v>
      </c>
      <c r="IQ161" s="848">
        <f t="shared" si="49"/>
        <v>0</v>
      </c>
      <c r="IR161" s="848">
        <f t="shared" si="49"/>
        <v>0</v>
      </c>
      <c r="IS161" s="848">
        <f t="shared" si="49"/>
        <v>0</v>
      </c>
      <c r="IT161" s="848">
        <f t="shared" si="49"/>
        <v>0</v>
      </c>
      <c r="IU161" s="848">
        <f t="shared" si="49"/>
        <v>0</v>
      </c>
      <c r="IV161" s="848">
        <f t="shared" si="49"/>
        <v>0</v>
      </c>
      <c r="IW161" s="848">
        <f t="shared" si="49"/>
        <v>0</v>
      </c>
      <c r="IX161" s="848">
        <f t="shared" si="49"/>
        <v>0</v>
      </c>
      <c r="IY161" s="848">
        <f t="shared" si="49"/>
        <v>0</v>
      </c>
      <c r="IZ161" s="848">
        <f t="shared" si="49"/>
        <v>0</v>
      </c>
      <c r="JA161" s="848">
        <f t="shared" si="49"/>
        <v>0</v>
      </c>
      <c r="JB161" s="848">
        <f t="shared" si="49"/>
        <v>0</v>
      </c>
      <c r="JC161" s="848">
        <f t="shared" si="49"/>
        <v>0</v>
      </c>
      <c r="JD161" s="848">
        <f t="shared" si="49"/>
        <v>0</v>
      </c>
      <c r="JE161" s="848">
        <f t="shared" si="49"/>
        <v>0</v>
      </c>
      <c r="JF161" s="848">
        <f t="shared" si="49"/>
        <v>0</v>
      </c>
      <c r="JG161" s="848">
        <f t="shared" si="49"/>
        <v>0</v>
      </c>
      <c r="JH161" s="848">
        <f t="shared" si="50"/>
        <v>0</v>
      </c>
      <c r="JI161" s="848">
        <f t="shared" si="50"/>
        <v>0</v>
      </c>
      <c r="JJ161" s="848">
        <f t="shared" si="50"/>
        <v>0</v>
      </c>
      <c r="JK161" s="848">
        <f t="shared" si="50"/>
        <v>0</v>
      </c>
      <c r="JL161" s="848">
        <f t="shared" si="50"/>
        <v>0</v>
      </c>
      <c r="JM161" s="848">
        <f t="shared" si="50"/>
        <v>0</v>
      </c>
      <c r="JN161" s="848">
        <f t="shared" si="50"/>
        <v>0</v>
      </c>
      <c r="JO161" s="848">
        <f t="shared" si="50"/>
        <v>0</v>
      </c>
      <c r="JP161" s="848">
        <f t="shared" si="50"/>
        <v>0</v>
      </c>
      <c r="JQ161" s="848">
        <f t="shared" si="50"/>
        <v>0</v>
      </c>
      <c r="JR161" s="848">
        <f t="shared" si="50"/>
        <v>0</v>
      </c>
      <c r="JS161" s="848">
        <f t="shared" si="50"/>
        <v>0</v>
      </c>
      <c r="JT161" s="848">
        <f t="shared" si="50"/>
        <v>0</v>
      </c>
      <c r="JU161" s="848">
        <f t="shared" si="50"/>
        <v>0</v>
      </c>
      <c r="JV161" s="848">
        <f t="shared" si="50"/>
        <v>0</v>
      </c>
      <c r="JW161" s="848">
        <f t="shared" si="50"/>
        <v>0</v>
      </c>
      <c r="JX161" s="848">
        <f t="shared" si="50"/>
        <v>0</v>
      </c>
      <c r="JY161" s="848">
        <f t="shared" si="50"/>
        <v>0</v>
      </c>
      <c r="JZ161" s="848">
        <f t="shared" si="50"/>
        <v>0</v>
      </c>
      <c r="KA161" s="848">
        <f t="shared" si="50"/>
        <v>0</v>
      </c>
      <c r="KB161" s="848">
        <f t="shared" si="50"/>
        <v>0</v>
      </c>
      <c r="KC161" s="848">
        <f t="shared" si="50"/>
        <v>0</v>
      </c>
      <c r="KD161" s="848">
        <f t="shared" si="50"/>
        <v>0</v>
      </c>
      <c r="KE161" s="848">
        <f t="shared" si="50"/>
        <v>0</v>
      </c>
      <c r="KF161" s="848">
        <f t="shared" si="50"/>
        <v>0</v>
      </c>
      <c r="KG161" s="848">
        <f t="shared" si="50"/>
        <v>0</v>
      </c>
      <c r="KH161" s="848">
        <f t="shared" si="50"/>
        <v>0</v>
      </c>
      <c r="KI161" s="848">
        <f t="shared" si="50"/>
        <v>0</v>
      </c>
      <c r="KJ161" s="848">
        <f t="shared" si="50"/>
        <v>0</v>
      </c>
      <c r="KK161" s="848">
        <f t="shared" si="50"/>
        <v>0</v>
      </c>
      <c r="KL161" s="848">
        <f t="shared" si="50"/>
        <v>0</v>
      </c>
      <c r="KM161" s="848">
        <f t="shared" si="50"/>
        <v>0</v>
      </c>
      <c r="KN161" s="848">
        <f t="shared" si="50"/>
        <v>0</v>
      </c>
      <c r="KO161" s="848">
        <f t="shared" si="50"/>
        <v>0</v>
      </c>
      <c r="KP161" s="848">
        <f t="shared" si="50"/>
        <v>0</v>
      </c>
      <c r="KQ161" s="848">
        <f t="shared" si="50"/>
        <v>0</v>
      </c>
      <c r="KR161" s="848">
        <f t="shared" si="50"/>
        <v>0</v>
      </c>
      <c r="KS161" s="848">
        <f t="shared" si="50"/>
        <v>0</v>
      </c>
      <c r="KT161" s="848">
        <f t="shared" si="50"/>
        <v>0</v>
      </c>
      <c r="KU161" s="848">
        <f t="shared" si="50"/>
        <v>0</v>
      </c>
      <c r="KV161" s="848">
        <f t="shared" si="50"/>
        <v>0</v>
      </c>
      <c r="KW161" s="848">
        <f t="shared" si="50"/>
        <v>0</v>
      </c>
      <c r="KX161" s="848">
        <f t="shared" si="50"/>
        <v>0</v>
      </c>
      <c r="KY161" s="848">
        <f t="shared" si="50"/>
        <v>0</v>
      </c>
      <c r="KZ161" s="848">
        <f t="shared" si="50"/>
        <v>0</v>
      </c>
      <c r="LA161" s="848">
        <f t="shared" si="50"/>
        <v>0</v>
      </c>
      <c r="LB161" s="848">
        <f t="shared" si="50"/>
        <v>0</v>
      </c>
      <c r="LC161" s="848">
        <f t="shared" si="50"/>
        <v>0</v>
      </c>
      <c r="LD161" s="848">
        <f t="shared" si="50"/>
        <v>0</v>
      </c>
      <c r="LE161" s="848">
        <f t="shared" si="50"/>
        <v>0</v>
      </c>
      <c r="LF161" s="848">
        <f t="shared" si="50"/>
        <v>0</v>
      </c>
      <c r="LG161" s="848">
        <f t="shared" si="50"/>
        <v>0</v>
      </c>
      <c r="LH161" s="848">
        <f t="shared" si="50"/>
        <v>0</v>
      </c>
      <c r="LI161" s="848">
        <f t="shared" si="50"/>
        <v>0</v>
      </c>
      <c r="LJ161" s="848">
        <f t="shared" si="50"/>
        <v>0</v>
      </c>
      <c r="LK161" s="848">
        <f t="shared" si="50"/>
        <v>0</v>
      </c>
      <c r="LL161" s="848">
        <f t="shared" si="50"/>
        <v>0</v>
      </c>
      <c r="LM161" s="848">
        <f t="shared" si="50"/>
        <v>0</v>
      </c>
      <c r="LN161" s="848">
        <f t="shared" si="50"/>
        <v>0</v>
      </c>
      <c r="LO161" s="848">
        <f t="shared" si="50"/>
        <v>0</v>
      </c>
      <c r="LP161" s="848">
        <f t="shared" si="50"/>
        <v>0</v>
      </c>
      <c r="LQ161" s="848">
        <f t="shared" si="50"/>
        <v>0</v>
      </c>
      <c r="LR161" s="848">
        <f t="shared" si="50"/>
        <v>0</v>
      </c>
      <c r="LS161" s="848">
        <f t="shared" si="50"/>
        <v>0</v>
      </c>
      <c r="LT161" s="848">
        <f t="shared" si="51"/>
        <v>0</v>
      </c>
      <c r="LU161" s="848">
        <f t="shared" si="51"/>
        <v>0</v>
      </c>
      <c r="LV161" s="848">
        <f t="shared" si="51"/>
        <v>0</v>
      </c>
      <c r="LW161" s="848">
        <f t="shared" si="51"/>
        <v>0</v>
      </c>
      <c r="LX161" s="848">
        <f t="shared" si="51"/>
        <v>0</v>
      </c>
      <c r="LY161" s="848">
        <f t="shared" si="51"/>
        <v>0</v>
      </c>
      <c r="LZ161" s="848">
        <f t="shared" si="51"/>
        <v>0</v>
      </c>
      <c r="MA161" s="848">
        <f t="shared" si="51"/>
        <v>0</v>
      </c>
      <c r="MB161" s="848">
        <f t="shared" si="51"/>
        <v>0</v>
      </c>
      <c r="MC161" s="848">
        <f t="shared" si="51"/>
        <v>0</v>
      </c>
      <c r="MD161" s="848">
        <f t="shared" si="51"/>
        <v>0</v>
      </c>
      <c r="ME161" s="848">
        <f t="shared" si="51"/>
        <v>0</v>
      </c>
      <c r="MF161" s="848">
        <f t="shared" si="51"/>
        <v>0</v>
      </c>
      <c r="MG161" s="848">
        <f t="shared" si="51"/>
        <v>0</v>
      </c>
      <c r="MH161" s="848">
        <f t="shared" si="51"/>
        <v>0</v>
      </c>
      <c r="MI161" s="848">
        <f t="shared" si="51"/>
        <v>0</v>
      </c>
      <c r="MJ161" s="848">
        <f t="shared" si="51"/>
        <v>0</v>
      </c>
      <c r="MK161" s="848">
        <f t="shared" si="51"/>
        <v>0</v>
      </c>
      <c r="ML161" s="848">
        <f t="shared" si="51"/>
        <v>0</v>
      </c>
      <c r="MM161" s="848">
        <f t="shared" si="51"/>
        <v>0</v>
      </c>
      <c r="MN161" s="848">
        <f t="shared" si="51"/>
        <v>0</v>
      </c>
      <c r="MO161" s="848">
        <f t="shared" si="51"/>
        <v>0</v>
      </c>
      <c r="MP161" s="848">
        <f t="shared" si="51"/>
        <v>0</v>
      </c>
      <c r="MQ161" s="848">
        <f t="shared" si="51"/>
        <v>0</v>
      </c>
      <c r="MR161" s="848">
        <f t="shared" si="51"/>
        <v>0</v>
      </c>
      <c r="MS161" s="848">
        <f t="shared" si="51"/>
        <v>0</v>
      </c>
      <c r="MT161" s="848">
        <f t="shared" si="51"/>
        <v>0</v>
      </c>
      <c r="MU161" s="848">
        <f t="shared" si="51"/>
        <v>0</v>
      </c>
      <c r="MV161" s="848">
        <f t="shared" si="51"/>
        <v>0</v>
      </c>
      <c r="MW161" s="848">
        <f t="shared" si="51"/>
        <v>0</v>
      </c>
      <c r="MX161" s="848">
        <f t="shared" si="51"/>
        <v>0</v>
      </c>
      <c r="MY161" s="848">
        <f t="shared" si="51"/>
        <v>0</v>
      </c>
      <c r="MZ161" s="848">
        <f t="shared" si="51"/>
        <v>0</v>
      </c>
      <c r="NA161" s="848">
        <f t="shared" si="51"/>
        <v>0</v>
      </c>
      <c r="NB161" s="848">
        <f t="shared" si="51"/>
        <v>0</v>
      </c>
      <c r="NC161" s="848">
        <f t="shared" si="51"/>
        <v>0</v>
      </c>
      <c r="ND161" s="848">
        <f t="shared" si="51"/>
        <v>0</v>
      </c>
      <c r="NE161" s="848">
        <f t="shared" si="51"/>
        <v>0</v>
      </c>
      <c r="NF161" s="848">
        <f t="shared" si="51"/>
        <v>0</v>
      </c>
      <c r="NG161" s="848">
        <f t="shared" si="51"/>
        <v>0</v>
      </c>
      <c r="NH161" s="848">
        <f t="shared" si="51"/>
        <v>0</v>
      </c>
      <c r="NI161" s="848">
        <f t="shared" si="51"/>
        <v>0</v>
      </c>
      <c r="NJ161" s="848">
        <f t="shared" si="51"/>
        <v>0</v>
      </c>
      <c r="NK161" s="848">
        <f t="shared" si="51"/>
        <v>0</v>
      </c>
      <c r="NL161" s="848">
        <f t="shared" si="51"/>
        <v>0</v>
      </c>
      <c r="NM161" s="848">
        <f t="shared" si="51"/>
        <v>0</v>
      </c>
      <c r="NN161" s="848">
        <f t="shared" si="51"/>
        <v>0</v>
      </c>
      <c r="NO161" s="848">
        <f t="shared" si="51"/>
        <v>0</v>
      </c>
      <c r="NP161" s="848">
        <f t="shared" si="51"/>
        <v>0</v>
      </c>
      <c r="NQ161" s="848">
        <f t="shared" si="51"/>
        <v>0</v>
      </c>
      <c r="NR161" s="848">
        <f t="shared" si="51"/>
        <v>0</v>
      </c>
      <c r="NS161" s="848">
        <f t="shared" si="51"/>
        <v>0</v>
      </c>
      <c r="NT161" s="848">
        <f t="shared" si="51"/>
        <v>0</v>
      </c>
      <c r="NU161" s="848">
        <f t="shared" si="51"/>
        <v>0</v>
      </c>
      <c r="NV161" s="848">
        <f t="shared" si="51"/>
        <v>0</v>
      </c>
      <c r="NW161" s="848">
        <f t="shared" si="51"/>
        <v>0</v>
      </c>
      <c r="NX161" s="848">
        <f t="shared" si="51"/>
        <v>0</v>
      </c>
      <c r="NY161" s="848">
        <f t="shared" si="51"/>
        <v>0</v>
      </c>
      <c r="NZ161" s="848">
        <f t="shared" si="51"/>
        <v>0</v>
      </c>
      <c r="OA161" s="848">
        <f t="shared" si="51"/>
        <v>0</v>
      </c>
      <c r="OB161" s="848">
        <f t="shared" si="51"/>
        <v>0</v>
      </c>
      <c r="OC161" s="848">
        <f t="shared" si="51"/>
        <v>0</v>
      </c>
      <c r="OD161" s="848">
        <f t="shared" si="51"/>
        <v>0</v>
      </c>
      <c r="OE161" s="848">
        <f t="shared" si="51"/>
        <v>0</v>
      </c>
      <c r="OF161" s="848">
        <f t="shared" si="52"/>
        <v>0</v>
      </c>
      <c r="OG161" s="848">
        <f t="shared" si="52"/>
        <v>0</v>
      </c>
      <c r="OH161" s="848">
        <f t="shared" si="52"/>
        <v>0</v>
      </c>
      <c r="OI161" s="848">
        <f t="shared" si="52"/>
        <v>0</v>
      </c>
      <c r="OJ161" s="848">
        <f t="shared" si="52"/>
        <v>0</v>
      </c>
      <c r="OK161" s="848">
        <f t="shared" si="52"/>
        <v>0</v>
      </c>
      <c r="OL161" s="848">
        <f t="shared" si="52"/>
        <v>0</v>
      </c>
      <c r="OM161" s="848">
        <f t="shared" si="52"/>
        <v>0</v>
      </c>
      <c r="ON161" s="848">
        <f t="shared" si="52"/>
        <v>0</v>
      </c>
      <c r="OO161" s="848">
        <f t="shared" si="52"/>
        <v>0</v>
      </c>
      <c r="OP161" s="848">
        <f t="shared" si="52"/>
        <v>0</v>
      </c>
      <c r="OQ161" s="848">
        <f t="shared" si="52"/>
        <v>0</v>
      </c>
      <c r="OR161" s="848">
        <f t="shared" si="52"/>
        <v>0</v>
      </c>
      <c r="OS161" s="848">
        <f t="shared" si="52"/>
        <v>0</v>
      </c>
      <c r="OT161" s="848">
        <f t="shared" si="52"/>
        <v>0</v>
      </c>
      <c r="OU161" s="848">
        <f t="shared" si="52"/>
        <v>0</v>
      </c>
      <c r="OV161" s="848">
        <f t="shared" si="52"/>
        <v>0</v>
      </c>
      <c r="OW161" s="848">
        <f t="shared" si="52"/>
        <v>0</v>
      </c>
      <c r="OX161" s="848">
        <f t="shared" si="52"/>
        <v>0</v>
      </c>
      <c r="OY161" s="848">
        <f t="shared" si="52"/>
        <v>0</v>
      </c>
      <c r="OZ161" s="848">
        <f t="shared" si="52"/>
        <v>0</v>
      </c>
      <c r="PA161" s="848">
        <f t="shared" si="52"/>
        <v>0</v>
      </c>
      <c r="PB161" s="848">
        <f t="shared" si="52"/>
        <v>0</v>
      </c>
      <c r="PC161" s="848">
        <f t="shared" si="52"/>
        <v>0</v>
      </c>
      <c r="PD161" s="848">
        <f t="shared" si="52"/>
        <v>0</v>
      </c>
      <c r="PE161" s="848">
        <f t="shared" si="52"/>
        <v>0</v>
      </c>
      <c r="PF161" s="848">
        <f t="shared" si="52"/>
        <v>0</v>
      </c>
      <c r="PG161" s="848">
        <f t="shared" si="52"/>
        <v>0</v>
      </c>
      <c r="PH161" s="848">
        <f t="shared" si="52"/>
        <v>0</v>
      </c>
      <c r="PI161" s="848">
        <f t="shared" si="52"/>
        <v>0</v>
      </c>
      <c r="PJ161" s="848">
        <f t="shared" si="52"/>
        <v>0</v>
      </c>
      <c r="PK161" s="848">
        <f t="shared" si="52"/>
        <v>0</v>
      </c>
      <c r="PL161" s="848">
        <f t="shared" si="52"/>
        <v>0</v>
      </c>
      <c r="PM161" s="848">
        <f t="shared" si="52"/>
        <v>0</v>
      </c>
      <c r="PN161" s="848">
        <f t="shared" si="52"/>
        <v>0</v>
      </c>
      <c r="PO161" s="848">
        <f t="shared" si="52"/>
        <v>0</v>
      </c>
      <c r="PP161" s="848">
        <f t="shared" si="52"/>
        <v>0</v>
      </c>
      <c r="PQ161" s="848">
        <f t="shared" si="52"/>
        <v>0</v>
      </c>
      <c r="PR161" s="848">
        <f t="shared" si="52"/>
        <v>0</v>
      </c>
      <c r="PS161" s="848">
        <f t="shared" si="52"/>
        <v>0</v>
      </c>
      <c r="PT161" s="848">
        <f t="shared" si="52"/>
        <v>0</v>
      </c>
      <c r="PU161" s="848">
        <f t="shared" si="52"/>
        <v>0</v>
      </c>
      <c r="PV161" s="848">
        <f t="shared" si="52"/>
        <v>0</v>
      </c>
      <c r="PW161" s="848">
        <f t="shared" si="52"/>
        <v>0</v>
      </c>
      <c r="PX161" s="848">
        <f t="shared" si="52"/>
        <v>0</v>
      </c>
      <c r="PY161" s="848">
        <f t="shared" si="52"/>
        <v>0</v>
      </c>
      <c r="PZ161" s="848">
        <f t="shared" si="52"/>
        <v>0</v>
      </c>
      <c r="QA161" s="848">
        <f t="shared" si="52"/>
        <v>0</v>
      </c>
      <c r="QB161" s="848">
        <f t="shared" si="52"/>
        <v>0</v>
      </c>
      <c r="QC161" s="848">
        <f t="shared" si="52"/>
        <v>0</v>
      </c>
      <c r="QD161" s="848">
        <f t="shared" si="52"/>
        <v>0</v>
      </c>
      <c r="QE161" s="848">
        <f t="shared" si="52"/>
        <v>0</v>
      </c>
      <c r="QF161" s="848">
        <f t="shared" si="52"/>
        <v>0</v>
      </c>
      <c r="QG161" s="848">
        <f t="shared" si="52"/>
        <v>0</v>
      </c>
      <c r="QH161" s="848">
        <f t="shared" si="52"/>
        <v>0</v>
      </c>
      <c r="QI161" s="848">
        <f t="shared" si="52"/>
        <v>0</v>
      </c>
      <c r="QJ161" s="848">
        <f t="shared" si="52"/>
        <v>0</v>
      </c>
      <c r="QK161" s="848">
        <f t="shared" si="52"/>
        <v>0</v>
      </c>
      <c r="QL161" s="848">
        <f t="shared" si="52"/>
        <v>0</v>
      </c>
      <c r="QM161" s="848">
        <f t="shared" si="52"/>
        <v>0</v>
      </c>
      <c r="QN161" s="848">
        <f t="shared" si="52"/>
        <v>0</v>
      </c>
      <c r="QO161" s="848">
        <f t="shared" si="52"/>
        <v>0</v>
      </c>
      <c r="QP161" s="848">
        <f t="shared" si="52"/>
        <v>0</v>
      </c>
      <c r="QQ161" s="848">
        <f t="shared" si="52"/>
        <v>0</v>
      </c>
      <c r="QR161" s="848">
        <f t="shared" si="53"/>
        <v>0</v>
      </c>
      <c r="QS161" s="848">
        <f t="shared" si="53"/>
        <v>0</v>
      </c>
      <c r="QT161" s="848">
        <f t="shared" si="53"/>
        <v>0</v>
      </c>
      <c r="QU161" s="848">
        <f t="shared" si="53"/>
        <v>0</v>
      </c>
      <c r="QV161" s="848">
        <f t="shared" si="53"/>
        <v>0</v>
      </c>
      <c r="QW161" s="848">
        <f t="shared" si="53"/>
        <v>0</v>
      </c>
      <c r="QX161" s="848">
        <f t="shared" si="53"/>
        <v>0</v>
      </c>
      <c r="QY161" s="848">
        <f t="shared" si="53"/>
        <v>0</v>
      </c>
      <c r="QZ161" s="848">
        <f t="shared" si="53"/>
        <v>0</v>
      </c>
      <c r="RA161" s="848">
        <f t="shared" si="53"/>
        <v>0</v>
      </c>
      <c r="RB161" s="848">
        <f t="shared" si="53"/>
        <v>0</v>
      </c>
      <c r="RC161" s="848">
        <f t="shared" si="53"/>
        <v>0</v>
      </c>
      <c r="RD161" s="848">
        <f t="shared" si="53"/>
        <v>0</v>
      </c>
      <c r="RE161" s="848">
        <f t="shared" si="53"/>
        <v>0</v>
      </c>
      <c r="RF161" s="848">
        <f t="shared" si="53"/>
        <v>0</v>
      </c>
      <c r="RG161" s="848">
        <f t="shared" si="53"/>
        <v>0</v>
      </c>
      <c r="RH161" s="848">
        <f t="shared" si="53"/>
        <v>0</v>
      </c>
      <c r="RI161" s="848">
        <f t="shared" si="53"/>
        <v>0</v>
      </c>
      <c r="RJ161" s="848">
        <f t="shared" si="53"/>
        <v>0</v>
      </c>
      <c r="RK161" s="848">
        <f t="shared" si="53"/>
        <v>0</v>
      </c>
      <c r="RL161" s="848">
        <f t="shared" si="53"/>
        <v>0</v>
      </c>
      <c r="RM161" s="848">
        <f t="shared" si="53"/>
        <v>0</v>
      </c>
      <c r="RN161" s="848">
        <f t="shared" si="53"/>
        <v>0</v>
      </c>
      <c r="RO161" s="848">
        <f t="shared" si="53"/>
        <v>0</v>
      </c>
      <c r="RP161" s="848">
        <f t="shared" si="53"/>
        <v>0</v>
      </c>
      <c r="RQ161" s="848">
        <f t="shared" si="53"/>
        <v>0</v>
      </c>
      <c r="RR161" s="848">
        <f t="shared" si="53"/>
        <v>0</v>
      </c>
      <c r="RS161" s="848">
        <f t="shared" si="53"/>
        <v>0</v>
      </c>
      <c r="RT161" s="848">
        <f t="shared" si="53"/>
        <v>0</v>
      </c>
      <c r="RU161" s="848">
        <f t="shared" si="53"/>
        <v>0</v>
      </c>
      <c r="RV161" s="848">
        <f t="shared" si="53"/>
        <v>0</v>
      </c>
      <c r="RW161" s="848">
        <f t="shared" si="53"/>
        <v>0</v>
      </c>
      <c r="RX161" s="848">
        <f t="shared" si="53"/>
        <v>0</v>
      </c>
      <c r="RY161" s="848">
        <f t="shared" si="53"/>
        <v>0</v>
      </c>
      <c r="RZ161" s="848">
        <f t="shared" si="53"/>
        <v>0</v>
      </c>
      <c r="SA161" s="848">
        <f t="shared" si="53"/>
        <v>0</v>
      </c>
      <c r="SB161" s="848">
        <f t="shared" si="53"/>
        <v>0</v>
      </c>
      <c r="SC161" s="848">
        <f t="shared" si="53"/>
        <v>0</v>
      </c>
      <c r="SD161" s="848">
        <f t="shared" si="53"/>
        <v>0</v>
      </c>
      <c r="SE161" s="848">
        <f t="shared" si="53"/>
        <v>0</v>
      </c>
      <c r="SF161" s="848">
        <f t="shared" si="53"/>
        <v>0</v>
      </c>
      <c r="SG161" s="848">
        <f t="shared" si="53"/>
        <v>0</v>
      </c>
      <c r="SH161" s="848">
        <f t="shared" si="53"/>
        <v>0</v>
      </c>
      <c r="SI161" s="848">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883</v>
      </c>
      <c r="J162" s="554"/>
      <c r="K162" s="849">
        <f>K161</f>
        <v>0</v>
      </c>
      <c r="L162" s="849">
        <f t="shared" ref="L162:BW162" si="55">L161</f>
        <v>0</v>
      </c>
      <c r="M162" s="849">
        <f t="shared" si="55"/>
        <v>0</v>
      </c>
      <c r="N162" s="849">
        <f t="shared" si="55"/>
        <v>0</v>
      </c>
      <c r="O162" s="849">
        <f t="shared" si="55"/>
        <v>0</v>
      </c>
      <c r="P162" s="849">
        <f t="shared" si="55"/>
        <v>0</v>
      </c>
      <c r="Q162" s="849">
        <f t="shared" si="55"/>
        <v>0</v>
      </c>
      <c r="R162" s="849">
        <f t="shared" si="55"/>
        <v>0</v>
      </c>
      <c r="S162" s="849">
        <f t="shared" si="55"/>
        <v>0</v>
      </c>
      <c r="T162" s="849">
        <f t="shared" si="55"/>
        <v>0</v>
      </c>
      <c r="U162" s="849">
        <f t="shared" si="55"/>
        <v>0</v>
      </c>
      <c r="V162" s="849">
        <f t="shared" si="55"/>
        <v>0</v>
      </c>
      <c r="W162" s="849">
        <f t="shared" si="55"/>
        <v>0</v>
      </c>
      <c r="X162" s="849">
        <f t="shared" si="55"/>
        <v>0</v>
      </c>
      <c r="Y162" s="849">
        <f t="shared" si="55"/>
        <v>0</v>
      </c>
      <c r="Z162" s="849">
        <f t="shared" si="55"/>
        <v>0</v>
      </c>
      <c r="AA162" s="849">
        <f t="shared" si="55"/>
        <v>0</v>
      </c>
      <c r="AB162" s="849">
        <f t="shared" si="55"/>
        <v>0</v>
      </c>
      <c r="AC162" s="849">
        <f t="shared" si="55"/>
        <v>0</v>
      </c>
      <c r="AD162" s="849">
        <f t="shared" si="55"/>
        <v>0</v>
      </c>
      <c r="AE162" s="849">
        <f t="shared" si="55"/>
        <v>0</v>
      </c>
      <c r="AF162" s="849">
        <f t="shared" si="55"/>
        <v>0</v>
      </c>
      <c r="AG162" s="849">
        <f t="shared" si="55"/>
        <v>0</v>
      </c>
      <c r="AH162" s="849">
        <f t="shared" si="55"/>
        <v>0</v>
      </c>
      <c r="AI162" s="849">
        <f t="shared" si="55"/>
        <v>0</v>
      </c>
      <c r="AJ162" s="849">
        <f t="shared" si="55"/>
        <v>0</v>
      </c>
      <c r="AK162" s="849">
        <f t="shared" si="55"/>
        <v>0</v>
      </c>
      <c r="AL162" s="849">
        <f t="shared" si="55"/>
        <v>0</v>
      </c>
      <c r="AM162" s="849">
        <f t="shared" si="55"/>
        <v>0</v>
      </c>
      <c r="AN162" s="849">
        <f t="shared" si="55"/>
        <v>0</v>
      </c>
      <c r="AO162" s="849">
        <f t="shared" si="55"/>
        <v>0</v>
      </c>
      <c r="AP162" s="849">
        <f t="shared" si="55"/>
        <v>0</v>
      </c>
      <c r="AQ162" s="849">
        <f t="shared" si="55"/>
        <v>0</v>
      </c>
      <c r="AR162" s="849">
        <f t="shared" si="55"/>
        <v>0</v>
      </c>
      <c r="AS162" s="849">
        <f t="shared" si="55"/>
        <v>0</v>
      </c>
      <c r="AT162" s="849">
        <f t="shared" si="55"/>
        <v>0</v>
      </c>
      <c r="AU162" s="849">
        <f t="shared" si="55"/>
        <v>0</v>
      </c>
      <c r="AV162" s="849">
        <f t="shared" si="55"/>
        <v>0</v>
      </c>
      <c r="AW162" s="849">
        <f t="shared" si="55"/>
        <v>0</v>
      </c>
      <c r="AX162" s="849">
        <f t="shared" si="55"/>
        <v>0</v>
      </c>
      <c r="AY162" s="849">
        <f t="shared" si="55"/>
        <v>0</v>
      </c>
      <c r="AZ162" s="849">
        <f t="shared" si="55"/>
        <v>0</v>
      </c>
      <c r="BA162" s="849">
        <f t="shared" si="55"/>
        <v>0</v>
      </c>
      <c r="BB162" s="849">
        <f t="shared" si="55"/>
        <v>0</v>
      </c>
      <c r="BC162" s="849">
        <f t="shared" si="55"/>
        <v>0</v>
      </c>
      <c r="BD162" s="849">
        <f t="shared" si="55"/>
        <v>0</v>
      </c>
      <c r="BE162" s="849">
        <f t="shared" si="55"/>
        <v>0</v>
      </c>
      <c r="BF162" s="849">
        <f t="shared" si="55"/>
        <v>0</v>
      </c>
      <c r="BG162" s="849">
        <f t="shared" si="55"/>
        <v>0</v>
      </c>
      <c r="BH162" s="849">
        <f t="shared" si="55"/>
        <v>0</v>
      </c>
      <c r="BI162" s="849">
        <f t="shared" si="55"/>
        <v>0</v>
      </c>
      <c r="BJ162" s="849">
        <f t="shared" si="55"/>
        <v>0</v>
      </c>
      <c r="BK162" s="849">
        <f t="shared" si="55"/>
        <v>0</v>
      </c>
      <c r="BL162" s="849">
        <f t="shared" si="55"/>
        <v>0</v>
      </c>
      <c r="BM162" s="849">
        <f t="shared" si="55"/>
        <v>0</v>
      </c>
      <c r="BN162" s="849">
        <f t="shared" si="55"/>
        <v>0</v>
      </c>
      <c r="BO162" s="849">
        <f t="shared" si="55"/>
        <v>0</v>
      </c>
      <c r="BP162" s="849">
        <f t="shared" si="55"/>
        <v>0</v>
      </c>
      <c r="BQ162" s="849">
        <f t="shared" si="55"/>
        <v>0</v>
      </c>
      <c r="BR162" s="849">
        <f t="shared" si="55"/>
        <v>0</v>
      </c>
      <c r="BS162" s="849">
        <f t="shared" si="55"/>
        <v>0</v>
      </c>
      <c r="BT162" s="849">
        <f t="shared" si="55"/>
        <v>0</v>
      </c>
      <c r="BU162" s="849">
        <f t="shared" si="55"/>
        <v>0</v>
      </c>
      <c r="BV162" s="849">
        <f t="shared" si="55"/>
        <v>0</v>
      </c>
      <c r="BW162" s="849">
        <f t="shared" si="55"/>
        <v>0</v>
      </c>
      <c r="BX162" s="849">
        <f t="shared" ref="BX162:EI162" si="56">BX161</f>
        <v>0</v>
      </c>
      <c r="BY162" s="849">
        <f t="shared" si="56"/>
        <v>0</v>
      </c>
      <c r="BZ162" s="849">
        <f t="shared" si="56"/>
        <v>0</v>
      </c>
      <c r="CA162" s="849">
        <f t="shared" si="56"/>
        <v>0</v>
      </c>
      <c r="CB162" s="849">
        <f t="shared" si="56"/>
        <v>0</v>
      </c>
      <c r="CC162" s="849">
        <f t="shared" si="56"/>
        <v>0</v>
      </c>
      <c r="CD162" s="849">
        <f t="shared" si="56"/>
        <v>0</v>
      </c>
      <c r="CE162" s="849">
        <f t="shared" si="56"/>
        <v>0</v>
      </c>
      <c r="CF162" s="849">
        <f t="shared" si="56"/>
        <v>0</v>
      </c>
      <c r="CG162" s="849">
        <f t="shared" si="56"/>
        <v>0</v>
      </c>
      <c r="CH162" s="849">
        <f t="shared" si="56"/>
        <v>0</v>
      </c>
      <c r="CI162" s="849">
        <f t="shared" si="56"/>
        <v>0</v>
      </c>
      <c r="CJ162" s="849">
        <f t="shared" si="56"/>
        <v>0</v>
      </c>
      <c r="CK162" s="849">
        <f t="shared" si="56"/>
        <v>0</v>
      </c>
      <c r="CL162" s="849">
        <f t="shared" si="56"/>
        <v>0</v>
      </c>
      <c r="CM162" s="849">
        <f t="shared" si="56"/>
        <v>0</v>
      </c>
      <c r="CN162" s="849">
        <f t="shared" si="56"/>
        <v>0</v>
      </c>
      <c r="CO162" s="849">
        <f t="shared" si="56"/>
        <v>0</v>
      </c>
      <c r="CP162" s="849">
        <f t="shared" si="56"/>
        <v>0</v>
      </c>
      <c r="CQ162" s="849">
        <f t="shared" si="56"/>
        <v>0</v>
      </c>
      <c r="CR162" s="849">
        <f t="shared" si="56"/>
        <v>0</v>
      </c>
      <c r="CS162" s="849">
        <f t="shared" si="56"/>
        <v>0</v>
      </c>
      <c r="CT162" s="849">
        <f t="shared" si="56"/>
        <v>0</v>
      </c>
      <c r="CU162" s="849">
        <f t="shared" si="56"/>
        <v>0</v>
      </c>
      <c r="CV162" s="849">
        <f t="shared" si="56"/>
        <v>0</v>
      </c>
      <c r="CW162" s="849">
        <f t="shared" si="56"/>
        <v>0</v>
      </c>
      <c r="CX162" s="849">
        <f t="shared" si="56"/>
        <v>0</v>
      </c>
      <c r="CY162" s="849">
        <f t="shared" si="56"/>
        <v>0</v>
      </c>
      <c r="CZ162" s="849">
        <f t="shared" si="56"/>
        <v>0</v>
      </c>
      <c r="DA162" s="849">
        <f t="shared" si="56"/>
        <v>0</v>
      </c>
      <c r="DB162" s="849">
        <f t="shared" si="56"/>
        <v>0</v>
      </c>
      <c r="DC162" s="849">
        <f t="shared" si="56"/>
        <v>0</v>
      </c>
      <c r="DD162" s="849">
        <f t="shared" si="56"/>
        <v>0</v>
      </c>
      <c r="DE162" s="849">
        <f t="shared" si="56"/>
        <v>0</v>
      </c>
      <c r="DF162" s="849">
        <f t="shared" si="56"/>
        <v>0</v>
      </c>
      <c r="DG162" s="849">
        <f t="shared" si="56"/>
        <v>0</v>
      </c>
      <c r="DH162" s="849">
        <f t="shared" si="56"/>
        <v>0</v>
      </c>
      <c r="DI162" s="849">
        <f t="shared" si="56"/>
        <v>0</v>
      </c>
      <c r="DJ162" s="849">
        <f t="shared" si="56"/>
        <v>0</v>
      </c>
      <c r="DK162" s="849">
        <f t="shared" si="56"/>
        <v>0</v>
      </c>
      <c r="DL162" s="849">
        <f t="shared" si="56"/>
        <v>0</v>
      </c>
      <c r="DM162" s="849">
        <f t="shared" si="56"/>
        <v>0</v>
      </c>
      <c r="DN162" s="849">
        <f t="shared" si="56"/>
        <v>0</v>
      </c>
      <c r="DO162" s="849">
        <f t="shared" si="56"/>
        <v>0</v>
      </c>
      <c r="DP162" s="849">
        <f t="shared" si="56"/>
        <v>0</v>
      </c>
      <c r="DQ162" s="849">
        <f t="shared" si="56"/>
        <v>0</v>
      </c>
      <c r="DR162" s="849">
        <f t="shared" si="56"/>
        <v>0</v>
      </c>
      <c r="DS162" s="849">
        <f t="shared" si="56"/>
        <v>0</v>
      </c>
      <c r="DT162" s="849">
        <f t="shared" si="56"/>
        <v>0</v>
      </c>
      <c r="DU162" s="849">
        <f t="shared" si="56"/>
        <v>0</v>
      </c>
      <c r="DV162" s="849">
        <f t="shared" si="56"/>
        <v>0</v>
      </c>
      <c r="DW162" s="849">
        <f t="shared" si="56"/>
        <v>0</v>
      </c>
      <c r="DX162" s="849">
        <f t="shared" si="56"/>
        <v>0</v>
      </c>
      <c r="DY162" s="849">
        <f t="shared" si="56"/>
        <v>0</v>
      </c>
      <c r="DZ162" s="849">
        <f t="shared" si="56"/>
        <v>0</v>
      </c>
      <c r="EA162" s="849">
        <f t="shared" si="56"/>
        <v>0</v>
      </c>
      <c r="EB162" s="849">
        <f t="shared" si="56"/>
        <v>0</v>
      </c>
      <c r="EC162" s="849">
        <f t="shared" si="56"/>
        <v>0</v>
      </c>
      <c r="ED162" s="849">
        <f t="shared" si="56"/>
        <v>0</v>
      </c>
      <c r="EE162" s="849">
        <f t="shared" si="56"/>
        <v>0</v>
      </c>
      <c r="EF162" s="849">
        <f t="shared" si="56"/>
        <v>0</v>
      </c>
      <c r="EG162" s="849">
        <f t="shared" si="56"/>
        <v>0</v>
      </c>
      <c r="EH162" s="849">
        <f t="shared" si="56"/>
        <v>0</v>
      </c>
      <c r="EI162" s="849">
        <f t="shared" si="56"/>
        <v>0</v>
      </c>
      <c r="EJ162" s="849">
        <f t="shared" ref="EJ162:GU162" si="57">EJ161</f>
        <v>0</v>
      </c>
      <c r="EK162" s="849">
        <f t="shared" si="57"/>
        <v>0</v>
      </c>
      <c r="EL162" s="849">
        <f t="shared" si="57"/>
        <v>0</v>
      </c>
      <c r="EM162" s="849">
        <f t="shared" si="57"/>
        <v>0</v>
      </c>
      <c r="EN162" s="849">
        <f t="shared" si="57"/>
        <v>0</v>
      </c>
      <c r="EO162" s="849">
        <f t="shared" si="57"/>
        <v>0</v>
      </c>
      <c r="EP162" s="849">
        <f t="shared" si="57"/>
        <v>0</v>
      </c>
      <c r="EQ162" s="849">
        <f t="shared" si="57"/>
        <v>0</v>
      </c>
      <c r="ER162" s="849">
        <f t="shared" si="57"/>
        <v>0</v>
      </c>
      <c r="ES162" s="849">
        <f t="shared" si="57"/>
        <v>0</v>
      </c>
      <c r="ET162" s="849">
        <f t="shared" si="57"/>
        <v>0</v>
      </c>
      <c r="EU162" s="849">
        <f t="shared" si="57"/>
        <v>0</v>
      </c>
      <c r="EV162" s="849">
        <f t="shared" si="57"/>
        <v>0</v>
      </c>
      <c r="EW162" s="849">
        <f t="shared" si="57"/>
        <v>0</v>
      </c>
      <c r="EX162" s="849">
        <f t="shared" si="57"/>
        <v>0</v>
      </c>
      <c r="EY162" s="849">
        <f t="shared" si="57"/>
        <v>0</v>
      </c>
      <c r="EZ162" s="849">
        <f t="shared" si="57"/>
        <v>0</v>
      </c>
      <c r="FA162" s="849">
        <f t="shared" si="57"/>
        <v>0</v>
      </c>
      <c r="FB162" s="849">
        <f t="shared" si="57"/>
        <v>0</v>
      </c>
      <c r="FC162" s="849">
        <f t="shared" si="57"/>
        <v>0</v>
      </c>
      <c r="FD162" s="849">
        <f t="shared" si="57"/>
        <v>0</v>
      </c>
      <c r="FE162" s="849">
        <f t="shared" si="57"/>
        <v>0</v>
      </c>
      <c r="FF162" s="849">
        <f t="shared" si="57"/>
        <v>0</v>
      </c>
      <c r="FG162" s="849">
        <f t="shared" si="57"/>
        <v>0</v>
      </c>
      <c r="FH162" s="849">
        <f t="shared" si="57"/>
        <v>0</v>
      </c>
      <c r="FI162" s="849">
        <f t="shared" si="57"/>
        <v>0</v>
      </c>
      <c r="FJ162" s="849">
        <f t="shared" si="57"/>
        <v>0</v>
      </c>
      <c r="FK162" s="849">
        <f t="shared" si="57"/>
        <v>0</v>
      </c>
      <c r="FL162" s="849">
        <f t="shared" si="57"/>
        <v>0</v>
      </c>
      <c r="FM162" s="849">
        <f t="shared" si="57"/>
        <v>0</v>
      </c>
      <c r="FN162" s="849">
        <f t="shared" si="57"/>
        <v>0</v>
      </c>
      <c r="FO162" s="849">
        <f t="shared" si="57"/>
        <v>0</v>
      </c>
      <c r="FP162" s="849">
        <f t="shared" si="57"/>
        <v>0</v>
      </c>
      <c r="FQ162" s="849">
        <f t="shared" si="57"/>
        <v>0</v>
      </c>
      <c r="FR162" s="849">
        <f t="shared" si="57"/>
        <v>0</v>
      </c>
      <c r="FS162" s="849">
        <f t="shared" si="57"/>
        <v>0</v>
      </c>
      <c r="FT162" s="849">
        <f t="shared" si="57"/>
        <v>0</v>
      </c>
      <c r="FU162" s="849">
        <f t="shared" si="57"/>
        <v>0</v>
      </c>
      <c r="FV162" s="849">
        <f t="shared" si="57"/>
        <v>0</v>
      </c>
      <c r="FW162" s="849">
        <f t="shared" si="57"/>
        <v>0</v>
      </c>
      <c r="FX162" s="849">
        <f t="shared" si="57"/>
        <v>0</v>
      </c>
      <c r="FY162" s="849">
        <f t="shared" si="57"/>
        <v>0</v>
      </c>
      <c r="FZ162" s="849">
        <f t="shared" si="57"/>
        <v>0</v>
      </c>
      <c r="GA162" s="849">
        <f t="shared" si="57"/>
        <v>0</v>
      </c>
      <c r="GB162" s="849">
        <f t="shared" si="57"/>
        <v>0</v>
      </c>
      <c r="GC162" s="849">
        <f t="shared" si="57"/>
        <v>0</v>
      </c>
      <c r="GD162" s="849">
        <f t="shared" si="57"/>
        <v>0</v>
      </c>
      <c r="GE162" s="849">
        <f t="shared" si="57"/>
        <v>0</v>
      </c>
      <c r="GF162" s="849">
        <f t="shared" si="57"/>
        <v>0</v>
      </c>
      <c r="GG162" s="849">
        <f t="shared" si="57"/>
        <v>0</v>
      </c>
      <c r="GH162" s="849">
        <f t="shared" si="57"/>
        <v>0</v>
      </c>
      <c r="GI162" s="849">
        <f t="shared" si="57"/>
        <v>0</v>
      </c>
      <c r="GJ162" s="849">
        <f t="shared" si="57"/>
        <v>0</v>
      </c>
      <c r="GK162" s="849">
        <f t="shared" si="57"/>
        <v>0</v>
      </c>
      <c r="GL162" s="849">
        <f t="shared" si="57"/>
        <v>0</v>
      </c>
      <c r="GM162" s="849">
        <f t="shared" si="57"/>
        <v>0</v>
      </c>
      <c r="GN162" s="849">
        <f t="shared" si="57"/>
        <v>0</v>
      </c>
      <c r="GO162" s="849">
        <f t="shared" si="57"/>
        <v>0</v>
      </c>
      <c r="GP162" s="849">
        <f t="shared" si="57"/>
        <v>0</v>
      </c>
      <c r="GQ162" s="849">
        <f t="shared" si="57"/>
        <v>0</v>
      </c>
      <c r="GR162" s="849">
        <f t="shared" si="57"/>
        <v>0</v>
      </c>
      <c r="GS162" s="849">
        <f t="shared" si="57"/>
        <v>0</v>
      </c>
      <c r="GT162" s="849">
        <f t="shared" si="57"/>
        <v>0</v>
      </c>
      <c r="GU162" s="849">
        <f t="shared" si="57"/>
        <v>0</v>
      </c>
      <c r="GV162" s="849">
        <f t="shared" ref="GV162:JG162" si="58">GV161</f>
        <v>0</v>
      </c>
      <c r="GW162" s="849">
        <f t="shared" si="58"/>
        <v>0</v>
      </c>
      <c r="GX162" s="849">
        <f t="shared" si="58"/>
        <v>0</v>
      </c>
      <c r="GY162" s="849">
        <f t="shared" si="58"/>
        <v>0</v>
      </c>
      <c r="GZ162" s="849">
        <f t="shared" si="58"/>
        <v>0</v>
      </c>
      <c r="HA162" s="849">
        <f t="shared" si="58"/>
        <v>0</v>
      </c>
      <c r="HB162" s="849">
        <f t="shared" si="58"/>
        <v>0</v>
      </c>
      <c r="HC162" s="849">
        <f t="shared" si="58"/>
        <v>0</v>
      </c>
      <c r="HD162" s="849">
        <f t="shared" si="58"/>
        <v>0</v>
      </c>
      <c r="HE162" s="849">
        <f t="shared" si="58"/>
        <v>0</v>
      </c>
      <c r="HF162" s="849">
        <f t="shared" si="58"/>
        <v>0</v>
      </c>
      <c r="HG162" s="849">
        <f t="shared" si="58"/>
        <v>0</v>
      </c>
      <c r="HH162" s="849">
        <f t="shared" si="58"/>
        <v>0</v>
      </c>
      <c r="HI162" s="849">
        <f t="shared" si="58"/>
        <v>0</v>
      </c>
      <c r="HJ162" s="849">
        <f t="shared" si="58"/>
        <v>0</v>
      </c>
      <c r="HK162" s="849">
        <f t="shared" si="58"/>
        <v>0</v>
      </c>
      <c r="HL162" s="849">
        <f t="shared" si="58"/>
        <v>0</v>
      </c>
      <c r="HM162" s="849">
        <f t="shared" si="58"/>
        <v>0</v>
      </c>
      <c r="HN162" s="849">
        <f t="shared" si="58"/>
        <v>0</v>
      </c>
      <c r="HO162" s="849">
        <f t="shared" si="58"/>
        <v>0</v>
      </c>
      <c r="HP162" s="849">
        <f t="shared" si="58"/>
        <v>0</v>
      </c>
      <c r="HQ162" s="849">
        <f t="shared" si="58"/>
        <v>0</v>
      </c>
      <c r="HR162" s="849">
        <f t="shared" si="58"/>
        <v>0</v>
      </c>
      <c r="HS162" s="849">
        <f t="shared" si="58"/>
        <v>0</v>
      </c>
      <c r="HT162" s="849">
        <f t="shared" si="58"/>
        <v>0</v>
      </c>
      <c r="HU162" s="849">
        <f t="shared" si="58"/>
        <v>0</v>
      </c>
      <c r="HV162" s="849">
        <f t="shared" si="58"/>
        <v>0</v>
      </c>
      <c r="HW162" s="849">
        <f t="shared" si="58"/>
        <v>0</v>
      </c>
      <c r="HX162" s="849">
        <f t="shared" si="58"/>
        <v>0</v>
      </c>
      <c r="HY162" s="849">
        <f t="shared" si="58"/>
        <v>0</v>
      </c>
      <c r="HZ162" s="849">
        <f t="shared" si="58"/>
        <v>0</v>
      </c>
      <c r="IA162" s="849">
        <f t="shared" si="58"/>
        <v>0</v>
      </c>
      <c r="IB162" s="849">
        <f t="shared" si="58"/>
        <v>0</v>
      </c>
      <c r="IC162" s="849">
        <f t="shared" si="58"/>
        <v>0</v>
      </c>
      <c r="ID162" s="849">
        <f t="shared" si="58"/>
        <v>0</v>
      </c>
      <c r="IE162" s="849">
        <f t="shared" si="58"/>
        <v>0</v>
      </c>
      <c r="IF162" s="849">
        <f t="shared" si="58"/>
        <v>0</v>
      </c>
      <c r="IG162" s="849">
        <f t="shared" si="58"/>
        <v>0</v>
      </c>
      <c r="IH162" s="849">
        <f t="shared" si="58"/>
        <v>0</v>
      </c>
      <c r="II162" s="849">
        <f t="shared" si="58"/>
        <v>0</v>
      </c>
      <c r="IJ162" s="849">
        <f t="shared" si="58"/>
        <v>0</v>
      </c>
      <c r="IK162" s="849">
        <f t="shared" si="58"/>
        <v>0</v>
      </c>
      <c r="IL162" s="849">
        <f t="shared" si="58"/>
        <v>0</v>
      </c>
      <c r="IM162" s="849">
        <f t="shared" si="58"/>
        <v>0</v>
      </c>
      <c r="IN162" s="849">
        <f t="shared" si="58"/>
        <v>0</v>
      </c>
      <c r="IO162" s="849">
        <f t="shared" si="58"/>
        <v>0</v>
      </c>
      <c r="IP162" s="849">
        <f t="shared" si="58"/>
        <v>0</v>
      </c>
      <c r="IQ162" s="849">
        <f t="shared" si="58"/>
        <v>0</v>
      </c>
      <c r="IR162" s="849">
        <f t="shared" si="58"/>
        <v>0</v>
      </c>
      <c r="IS162" s="849">
        <f t="shared" si="58"/>
        <v>0</v>
      </c>
      <c r="IT162" s="849">
        <f t="shared" si="58"/>
        <v>0</v>
      </c>
      <c r="IU162" s="849">
        <f t="shared" si="58"/>
        <v>0</v>
      </c>
      <c r="IV162" s="849">
        <f t="shared" si="58"/>
        <v>0</v>
      </c>
      <c r="IW162" s="849">
        <f t="shared" si="58"/>
        <v>0</v>
      </c>
      <c r="IX162" s="849">
        <f t="shared" si="58"/>
        <v>0</v>
      </c>
      <c r="IY162" s="849">
        <f t="shared" si="58"/>
        <v>0</v>
      </c>
      <c r="IZ162" s="849">
        <f t="shared" si="58"/>
        <v>0</v>
      </c>
      <c r="JA162" s="849">
        <f t="shared" si="58"/>
        <v>0</v>
      </c>
      <c r="JB162" s="849">
        <f t="shared" si="58"/>
        <v>0</v>
      </c>
      <c r="JC162" s="849">
        <f t="shared" si="58"/>
        <v>0</v>
      </c>
      <c r="JD162" s="849">
        <f t="shared" si="58"/>
        <v>0</v>
      </c>
      <c r="JE162" s="849">
        <f t="shared" si="58"/>
        <v>0</v>
      </c>
      <c r="JF162" s="849">
        <f t="shared" si="58"/>
        <v>0</v>
      </c>
      <c r="JG162" s="849">
        <f t="shared" si="58"/>
        <v>0</v>
      </c>
      <c r="JH162" s="849">
        <f t="shared" ref="JH162:LS162" si="59">JH161</f>
        <v>0</v>
      </c>
      <c r="JI162" s="849">
        <f t="shared" si="59"/>
        <v>0</v>
      </c>
      <c r="JJ162" s="849">
        <f t="shared" si="59"/>
        <v>0</v>
      </c>
      <c r="JK162" s="849">
        <f t="shared" si="59"/>
        <v>0</v>
      </c>
      <c r="JL162" s="849">
        <f t="shared" si="59"/>
        <v>0</v>
      </c>
      <c r="JM162" s="849">
        <f t="shared" si="59"/>
        <v>0</v>
      </c>
      <c r="JN162" s="849">
        <f t="shared" si="59"/>
        <v>0</v>
      </c>
      <c r="JO162" s="849">
        <f t="shared" si="59"/>
        <v>0</v>
      </c>
      <c r="JP162" s="849">
        <f t="shared" si="59"/>
        <v>0</v>
      </c>
      <c r="JQ162" s="849">
        <f t="shared" si="59"/>
        <v>0</v>
      </c>
      <c r="JR162" s="849">
        <f t="shared" si="59"/>
        <v>0</v>
      </c>
      <c r="JS162" s="849">
        <f t="shared" si="59"/>
        <v>0</v>
      </c>
      <c r="JT162" s="849">
        <f t="shared" si="59"/>
        <v>0</v>
      </c>
      <c r="JU162" s="849">
        <f t="shared" si="59"/>
        <v>0</v>
      </c>
      <c r="JV162" s="849">
        <f t="shared" si="59"/>
        <v>0</v>
      </c>
      <c r="JW162" s="849">
        <f t="shared" si="59"/>
        <v>0</v>
      </c>
      <c r="JX162" s="849">
        <f t="shared" si="59"/>
        <v>0</v>
      </c>
      <c r="JY162" s="849">
        <f t="shared" si="59"/>
        <v>0</v>
      </c>
      <c r="JZ162" s="849">
        <f t="shared" si="59"/>
        <v>0</v>
      </c>
      <c r="KA162" s="849">
        <f t="shared" si="59"/>
        <v>0</v>
      </c>
      <c r="KB162" s="849">
        <f t="shared" si="59"/>
        <v>0</v>
      </c>
      <c r="KC162" s="849">
        <f t="shared" si="59"/>
        <v>0</v>
      </c>
      <c r="KD162" s="849">
        <f t="shared" si="59"/>
        <v>0</v>
      </c>
      <c r="KE162" s="849">
        <f t="shared" si="59"/>
        <v>0</v>
      </c>
      <c r="KF162" s="849">
        <f t="shared" si="59"/>
        <v>0</v>
      </c>
      <c r="KG162" s="849">
        <f t="shared" si="59"/>
        <v>0</v>
      </c>
      <c r="KH162" s="849">
        <f t="shared" si="59"/>
        <v>0</v>
      </c>
      <c r="KI162" s="849">
        <f t="shared" si="59"/>
        <v>0</v>
      </c>
      <c r="KJ162" s="849">
        <f t="shared" si="59"/>
        <v>0</v>
      </c>
      <c r="KK162" s="849">
        <f t="shared" si="59"/>
        <v>0</v>
      </c>
      <c r="KL162" s="849">
        <f t="shared" si="59"/>
        <v>0</v>
      </c>
      <c r="KM162" s="849">
        <f t="shared" si="59"/>
        <v>0</v>
      </c>
      <c r="KN162" s="849">
        <f t="shared" si="59"/>
        <v>0</v>
      </c>
      <c r="KO162" s="849">
        <f t="shared" si="59"/>
        <v>0</v>
      </c>
      <c r="KP162" s="849">
        <f t="shared" si="59"/>
        <v>0</v>
      </c>
      <c r="KQ162" s="849">
        <f t="shared" si="59"/>
        <v>0</v>
      </c>
      <c r="KR162" s="849">
        <f t="shared" si="59"/>
        <v>0</v>
      </c>
      <c r="KS162" s="849">
        <f t="shared" si="59"/>
        <v>0</v>
      </c>
      <c r="KT162" s="849">
        <f t="shared" si="59"/>
        <v>0</v>
      </c>
      <c r="KU162" s="849">
        <f t="shared" si="59"/>
        <v>0</v>
      </c>
      <c r="KV162" s="849">
        <f t="shared" si="59"/>
        <v>0</v>
      </c>
      <c r="KW162" s="849">
        <f t="shared" si="59"/>
        <v>0</v>
      </c>
      <c r="KX162" s="849">
        <f t="shared" si="59"/>
        <v>0</v>
      </c>
      <c r="KY162" s="849">
        <f t="shared" si="59"/>
        <v>0</v>
      </c>
      <c r="KZ162" s="849">
        <f t="shared" si="59"/>
        <v>0</v>
      </c>
      <c r="LA162" s="849">
        <f t="shared" si="59"/>
        <v>0</v>
      </c>
      <c r="LB162" s="849">
        <f t="shared" si="59"/>
        <v>0</v>
      </c>
      <c r="LC162" s="849">
        <f t="shared" si="59"/>
        <v>0</v>
      </c>
      <c r="LD162" s="849">
        <f t="shared" si="59"/>
        <v>0</v>
      </c>
      <c r="LE162" s="849">
        <f t="shared" si="59"/>
        <v>0</v>
      </c>
      <c r="LF162" s="849">
        <f t="shared" si="59"/>
        <v>0</v>
      </c>
      <c r="LG162" s="849">
        <f t="shared" si="59"/>
        <v>0</v>
      </c>
      <c r="LH162" s="849">
        <f t="shared" si="59"/>
        <v>0</v>
      </c>
      <c r="LI162" s="849">
        <f t="shared" si="59"/>
        <v>0</v>
      </c>
      <c r="LJ162" s="849">
        <f t="shared" si="59"/>
        <v>0</v>
      </c>
      <c r="LK162" s="849">
        <f t="shared" si="59"/>
        <v>0</v>
      </c>
      <c r="LL162" s="849">
        <f t="shared" si="59"/>
        <v>0</v>
      </c>
      <c r="LM162" s="849">
        <f t="shared" si="59"/>
        <v>0</v>
      </c>
      <c r="LN162" s="849">
        <f t="shared" si="59"/>
        <v>0</v>
      </c>
      <c r="LO162" s="849">
        <f t="shared" si="59"/>
        <v>0</v>
      </c>
      <c r="LP162" s="849">
        <f t="shared" si="59"/>
        <v>0</v>
      </c>
      <c r="LQ162" s="849">
        <f t="shared" si="59"/>
        <v>0</v>
      </c>
      <c r="LR162" s="849">
        <f t="shared" si="59"/>
        <v>0</v>
      </c>
      <c r="LS162" s="849">
        <f t="shared" si="59"/>
        <v>0</v>
      </c>
      <c r="LT162" s="849">
        <f t="shared" ref="LT162:OE162" si="60">LT161</f>
        <v>0</v>
      </c>
      <c r="LU162" s="849">
        <f t="shared" si="60"/>
        <v>0</v>
      </c>
      <c r="LV162" s="849">
        <f t="shared" si="60"/>
        <v>0</v>
      </c>
      <c r="LW162" s="849">
        <f t="shared" si="60"/>
        <v>0</v>
      </c>
      <c r="LX162" s="849">
        <f t="shared" si="60"/>
        <v>0</v>
      </c>
      <c r="LY162" s="849">
        <f t="shared" si="60"/>
        <v>0</v>
      </c>
      <c r="LZ162" s="849">
        <f t="shared" si="60"/>
        <v>0</v>
      </c>
      <c r="MA162" s="849">
        <f t="shared" si="60"/>
        <v>0</v>
      </c>
      <c r="MB162" s="849">
        <f t="shared" si="60"/>
        <v>0</v>
      </c>
      <c r="MC162" s="849">
        <f t="shared" si="60"/>
        <v>0</v>
      </c>
      <c r="MD162" s="849">
        <f t="shared" si="60"/>
        <v>0</v>
      </c>
      <c r="ME162" s="849">
        <f t="shared" si="60"/>
        <v>0</v>
      </c>
      <c r="MF162" s="849">
        <f t="shared" si="60"/>
        <v>0</v>
      </c>
      <c r="MG162" s="849">
        <f t="shared" si="60"/>
        <v>0</v>
      </c>
      <c r="MH162" s="849">
        <f t="shared" si="60"/>
        <v>0</v>
      </c>
      <c r="MI162" s="849">
        <f t="shared" si="60"/>
        <v>0</v>
      </c>
      <c r="MJ162" s="849">
        <f t="shared" si="60"/>
        <v>0</v>
      </c>
      <c r="MK162" s="849">
        <f t="shared" si="60"/>
        <v>0</v>
      </c>
      <c r="ML162" s="849">
        <f t="shared" si="60"/>
        <v>0</v>
      </c>
      <c r="MM162" s="849">
        <f t="shared" si="60"/>
        <v>0</v>
      </c>
      <c r="MN162" s="849">
        <f t="shared" si="60"/>
        <v>0</v>
      </c>
      <c r="MO162" s="849">
        <f t="shared" si="60"/>
        <v>0</v>
      </c>
      <c r="MP162" s="849">
        <f t="shared" si="60"/>
        <v>0</v>
      </c>
      <c r="MQ162" s="849">
        <f t="shared" si="60"/>
        <v>0</v>
      </c>
      <c r="MR162" s="849">
        <f t="shared" si="60"/>
        <v>0</v>
      </c>
      <c r="MS162" s="849">
        <f t="shared" si="60"/>
        <v>0</v>
      </c>
      <c r="MT162" s="849">
        <f t="shared" si="60"/>
        <v>0</v>
      </c>
      <c r="MU162" s="849">
        <f t="shared" si="60"/>
        <v>0</v>
      </c>
      <c r="MV162" s="849">
        <f t="shared" si="60"/>
        <v>0</v>
      </c>
      <c r="MW162" s="849">
        <f t="shared" si="60"/>
        <v>0</v>
      </c>
      <c r="MX162" s="849">
        <f t="shared" si="60"/>
        <v>0</v>
      </c>
      <c r="MY162" s="849">
        <f t="shared" si="60"/>
        <v>0</v>
      </c>
      <c r="MZ162" s="849">
        <f t="shared" si="60"/>
        <v>0</v>
      </c>
      <c r="NA162" s="849">
        <f t="shared" si="60"/>
        <v>0</v>
      </c>
      <c r="NB162" s="849">
        <f t="shared" si="60"/>
        <v>0</v>
      </c>
      <c r="NC162" s="849">
        <f t="shared" si="60"/>
        <v>0</v>
      </c>
      <c r="ND162" s="849">
        <f t="shared" si="60"/>
        <v>0</v>
      </c>
      <c r="NE162" s="849">
        <f t="shared" si="60"/>
        <v>0</v>
      </c>
      <c r="NF162" s="849">
        <f t="shared" si="60"/>
        <v>0</v>
      </c>
      <c r="NG162" s="849">
        <f t="shared" si="60"/>
        <v>0</v>
      </c>
      <c r="NH162" s="849">
        <f t="shared" si="60"/>
        <v>0</v>
      </c>
      <c r="NI162" s="849">
        <f t="shared" si="60"/>
        <v>0</v>
      </c>
      <c r="NJ162" s="849">
        <f t="shared" si="60"/>
        <v>0</v>
      </c>
      <c r="NK162" s="849">
        <f t="shared" si="60"/>
        <v>0</v>
      </c>
      <c r="NL162" s="849">
        <f t="shared" si="60"/>
        <v>0</v>
      </c>
      <c r="NM162" s="849">
        <f t="shared" si="60"/>
        <v>0</v>
      </c>
      <c r="NN162" s="849">
        <f t="shared" si="60"/>
        <v>0</v>
      </c>
      <c r="NO162" s="849">
        <f t="shared" si="60"/>
        <v>0</v>
      </c>
      <c r="NP162" s="849">
        <f t="shared" si="60"/>
        <v>0</v>
      </c>
      <c r="NQ162" s="849">
        <f t="shared" si="60"/>
        <v>0</v>
      </c>
      <c r="NR162" s="849">
        <f t="shared" si="60"/>
        <v>0</v>
      </c>
      <c r="NS162" s="849">
        <f t="shared" si="60"/>
        <v>0</v>
      </c>
      <c r="NT162" s="849">
        <f t="shared" si="60"/>
        <v>0</v>
      </c>
      <c r="NU162" s="849">
        <f t="shared" si="60"/>
        <v>0</v>
      </c>
      <c r="NV162" s="849">
        <f t="shared" si="60"/>
        <v>0</v>
      </c>
      <c r="NW162" s="849">
        <f t="shared" si="60"/>
        <v>0</v>
      </c>
      <c r="NX162" s="849">
        <f t="shared" si="60"/>
        <v>0</v>
      </c>
      <c r="NY162" s="849">
        <f t="shared" si="60"/>
        <v>0</v>
      </c>
      <c r="NZ162" s="849">
        <f t="shared" si="60"/>
        <v>0</v>
      </c>
      <c r="OA162" s="849">
        <f t="shared" si="60"/>
        <v>0</v>
      </c>
      <c r="OB162" s="849">
        <f t="shared" si="60"/>
        <v>0</v>
      </c>
      <c r="OC162" s="849">
        <f t="shared" si="60"/>
        <v>0</v>
      </c>
      <c r="OD162" s="849">
        <f t="shared" si="60"/>
        <v>0</v>
      </c>
      <c r="OE162" s="849">
        <f t="shared" si="60"/>
        <v>0</v>
      </c>
      <c r="OF162" s="849">
        <f t="shared" ref="OF162:QQ162" si="61">OF161</f>
        <v>0</v>
      </c>
      <c r="OG162" s="849">
        <f t="shared" si="61"/>
        <v>0</v>
      </c>
      <c r="OH162" s="849">
        <f t="shared" si="61"/>
        <v>0</v>
      </c>
      <c r="OI162" s="849">
        <f t="shared" si="61"/>
        <v>0</v>
      </c>
      <c r="OJ162" s="849">
        <f t="shared" si="61"/>
        <v>0</v>
      </c>
      <c r="OK162" s="849">
        <f t="shared" si="61"/>
        <v>0</v>
      </c>
      <c r="OL162" s="849">
        <f t="shared" si="61"/>
        <v>0</v>
      </c>
      <c r="OM162" s="849">
        <f t="shared" si="61"/>
        <v>0</v>
      </c>
      <c r="ON162" s="849">
        <f t="shared" si="61"/>
        <v>0</v>
      </c>
      <c r="OO162" s="849">
        <f t="shared" si="61"/>
        <v>0</v>
      </c>
      <c r="OP162" s="849">
        <f t="shared" si="61"/>
        <v>0</v>
      </c>
      <c r="OQ162" s="849">
        <f t="shared" si="61"/>
        <v>0</v>
      </c>
      <c r="OR162" s="849">
        <f t="shared" si="61"/>
        <v>0</v>
      </c>
      <c r="OS162" s="849">
        <f t="shared" si="61"/>
        <v>0</v>
      </c>
      <c r="OT162" s="849">
        <f t="shared" si="61"/>
        <v>0</v>
      </c>
      <c r="OU162" s="849">
        <f t="shared" si="61"/>
        <v>0</v>
      </c>
      <c r="OV162" s="849">
        <f t="shared" si="61"/>
        <v>0</v>
      </c>
      <c r="OW162" s="849">
        <f t="shared" si="61"/>
        <v>0</v>
      </c>
      <c r="OX162" s="849">
        <f t="shared" si="61"/>
        <v>0</v>
      </c>
      <c r="OY162" s="849">
        <f t="shared" si="61"/>
        <v>0</v>
      </c>
      <c r="OZ162" s="849">
        <f t="shared" si="61"/>
        <v>0</v>
      </c>
      <c r="PA162" s="849">
        <f t="shared" si="61"/>
        <v>0</v>
      </c>
      <c r="PB162" s="849">
        <f t="shared" si="61"/>
        <v>0</v>
      </c>
      <c r="PC162" s="849">
        <f t="shared" si="61"/>
        <v>0</v>
      </c>
      <c r="PD162" s="849">
        <f t="shared" si="61"/>
        <v>0</v>
      </c>
      <c r="PE162" s="849">
        <f t="shared" si="61"/>
        <v>0</v>
      </c>
      <c r="PF162" s="849">
        <f t="shared" si="61"/>
        <v>0</v>
      </c>
      <c r="PG162" s="849">
        <f t="shared" si="61"/>
        <v>0</v>
      </c>
      <c r="PH162" s="849">
        <f t="shared" si="61"/>
        <v>0</v>
      </c>
      <c r="PI162" s="849">
        <f t="shared" si="61"/>
        <v>0</v>
      </c>
      <c r="PJ162" s="849">
        <f t="shared" si="61"/>
        <v>0</v>
      </c>
      <c r="PK162" s="849">
        <f t="shared" si="61"/>
        <v>0</v>
      </c>
      <c r="PL162" s="849">
        <f t="shared" si="61"/>
        <v>0</v>
      </c>
      <c r="PM162" s="849">
        <f t="shared" si="61"/>
        <v>0</v>
      </c>
      <c r="PN162" s="849">
        <f t="shared" si="61"/>
        <v>0</v>
      </c>
      <c r="PO162" s="849">
        <f t="shared" si="61"/>
        <v>0</v>
      </c>
      <c r="PP162" s="849">
        <f t="shared" si="61"/>
        <v>0</v>
      </c>
      <c r="PQ162" s="849">
        <f t="shared" si="61"/>
        <v>0</v>
      </c>
      <c r="PR162" s="849">
        <f t="shared" si="61"/>
        <v>0</v>
      </c>
      <c r="PS162" s="849">
        <f t="shared" si="61"/>
        <v>0</v>
      </c>
      <c r="PT162" s="849">
        <f t="shared" si="61"/>
        <v>0</v>
      </c>
      <c r="PU162" s="849">
        <f t="shared" si="61"/>
        <v>0</v>
      </c>
      <c r="PV162" s="849">
        <f t="shared" si="61"/>
        <v>0</v>
      </c>
      <c r="PW162" s="849">
        <f t="shared" si="61"/>
        <v>0</v>
      </c>
      <c r="PX162" s="849">
        <f t="shared" si="61"/>
        <v>0</v>
      </c>
      <c r="PY162" s="849">
        <f t="shared" si="61"/>
        <v>0</v>
      </c>
      <c r="PZ162" s="849">
        <f t="shared" si="61"/>
        <v>0</v>
      </c>
      <c r="QA162" s="849">
        <f t="shared" si="61"/>
        <v>0</v>
      </c>
      <c r="QB162" s="849">
        <f t="shared" si="61"/>
        <v>0</v>
      </c>
      <c r="QC162" s="849">
        <f t="shared" si="61"/>
        <v>0</v>
      </c>
      <c r="QD162" s="849">
        <f t="shared" si="61"/>
        <v>0</v>
      </c>
      <c r="QE162" s="849">
        <f t="shared" si="61"/>
        <v>0</v>
      </c>
      <c r="QF162" s="849">
        <f t="shared" si="61"/>
        <v>0</v>
      </c>
      <c r="QG162" s="849">
        <f t="shared" si="61"/>
        <v>0</v>
      </c>
      <c r="QH162" s="849">
        <f t="shared" si="61"/>
        <v>0</v>
      </c>
      <c r="QI162" s="849">
        <f t="shared" si="61"/>
        <v>0</v>
      </c>
      <c r="QJ162" s="849">
        <f t="shared" si="61"/>
        <v>0</v>
      </c>
      <c r="QK162" s="849">
        <f t="shared" si="61"/>
        <v>0</v>
      </c>
      <c r="QL162" s="849">
        <f t="shared" si="61"/>
        <v>0</v>
      </c>
      <c r="QM162" s="849">
        <f t="shared" si="61"/>
        <v>0</v>
      </c>
      <c r="QN162" s="849">
        <f t="shared" si="61"/>
        <v>0</v>
      </c>
      <c r="QO162" s="849">
        <f t="shared" si="61"/>
        <v>0</v>
      </c>
      <c r="QP162" s="849">
        <f t="shared" si="61"/>
        <v>0</v>
      </c>
      <c r="QQ162" s="849">
        <f t="shared" si="61"/>
        <v>0</v>
      </c>
      <c r="QR162" s="849">
        <f t="shared" ref="QR162:SI162" si="62">QR161</f>
        <v>0</v>
      </c>
      <c r="QS162" s="849">
        <f t="shared" si="62"/>
        <v>0</v>
      </c>
      <c r="QT162" s="849">
        <f t="shared" si="62"/>
        <v>0</v>
      </c>
      <c r="QU162" s="849">
        <f t="shared" si="62"/>
        <v>0</v>
      </c>
      <c r="QV162" s="849">
        <f t="shared" si="62"/>
        <v>0</v>
      </c>
      <c r="QW162" s="849">
        <f t="shared" si="62"/>
        <v>0</v>
      </c>
      <c r="QX162" s="849">
        <f t="shared" si="62"/>
        <v>0</v>
      </c>
      <c r="QY162" s="849">
        <f t="shared" si="62"/>
        <v>0</v>
      </c>
      <c r="QZ162" s="849">
        <f t="shared" si="62"/>
        <v>0</v>
      </c>
      <c r="RA162" s="849">
        <f t="shared" si="62"/>
        <v>0</v>
      </c>
      <c r="RB162" s="849">
        <f t="shared" si="62"/>
        <v>0</v>
      </c>
      <c r="RC162" s="849">
        <f t="shared" si="62"/>
        <v>0</v>
      </c>
      <c r="RD162" s="849">
        <f t="shared" si="62"/>
        <v>0</v>
      </c>
      <c r="RE162" s="849">
        <f t="shared" si="62"/>
        <v>0</v>
      </c>
      <c r="RF162" s="849">
        <f t="shared" si="62"/>
        <v>0</v>
      </c>
      <c r="RG162" s="849">
        <f t="shared" si="62"/>
        <v>0</v>
      </c>
      <c r="RH162" s="849">
        <f t="shared" si="62"/>
        <v>0</v>
      </c>
      <c r="RI162" s="849">
        <f t="shared" si="62"/>
        <v>0</v>
      </c>
      <c r="RJ162" s="849">
        <f t="shared" si="62"/>
        <v>0</v>
      </c>
      <c r="RK162" s="849">
        <f t="shared" si="62"/>
        <v>0</v>
      </c>
      <c r="RL162" s="849">
        <f t="shared" si="62"/>
        <v>0</v>
      </c>
      <c r="RM162" s="849">
        <f t="shared" si="62"/>
        <v>0</v>
      </c>
      <c r="RN162" s="849">
        <f t="shared" si="62"/>
        <v>0</v>
      </c>
      <c r="RO162" s="849">
        <f t="shared" si="62"/>
        <v>0</v>
      </c>
      <c r="RP162" s="849">
        <f t="shared" si="62"/>
        <v>0</v>
      </c>
      <c r="RQ162" s="849">
        <f t="shared" si="62"/>
        <v>0</v>
      </c>
      <c r="RR162" s="849">
        <f t="shared" si="62"/>
        <v>0</v>
      </c>
      <c r="RS162" s="849">
        <f t="shared" si="62"/>
        <v>0</v>
      </c>
      <c r="RT162" s="849">
        <f t="shared" si="62"/>
        <v>0</v>
      </c>
      <c r="RU162" s="849">
        <f t="shared" si="62"/>
        <v>0</v>
      </c>
      <c r="RV162" s="849">
        <f t="shared" si="62"/>
        <v>0</v>
      </c>
      <c r="RW162" s="849">
        <f t="shared" si="62"/>
        <v>0</v>
      </c>
      <c r="RX162" s="849">
        <f t="shared" si="62"/>
        <v>0</v>
      </c>
      <c r="RY162" s="849">
        <f t="shared" si="62"/>
        <v>0</v>
      </c>
      <c r="RZ162" s="849">
        <f t="shared" si="62"/>
        <v>0</v>
      </c>
      <c r="SA162" s="849">
        <f t="shared" si="62"/>
        <v>0</v>
      </c>
      <c r="SB162" s="849">
        <f t="shared" si="62"/>
        <v>0</v>
      </c>
      <c r="SC162" s="849">
        <f t="shared" si="62"/>
        <v>0</v>
      </c>
      <c r="SD162" s="849">
        <f t="shared" si="62"/>
        <v>0</v>
      </c>
      <c r="SE162" s="849">
        <f t="shared" si="62"/>
        <v>0</v>
      </c>
      <c r="SF162" s="849">
        <f t="shared" si="62"/>
        <v>0</v>
      </c>
      <c r="SG162" s="849">
        <f t="shared" si="62"/>
        <v>0</v>
      </c>
      <c r="SH162" s="849">
        <f t="shared" si="62"/>
        <v>0</v>
      </c>
      <c r="SI162" s="849">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889</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881</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882</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883</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580</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581</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582</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713</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714</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715</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716</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717</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718</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719</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Sheep!$H$253&amp;" Merino BBB"</f>
        <v>Win Merino BBB</v>
      </c>
      <c r="I177" s="551" t="s">
        <v>877</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878</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880</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879</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881</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884</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885</v>
      </c>
      <c r="J183" s="554"/>
      <c r="K183" s="848">
        <f>K180</f>
        <v>0</v>
      </c>
      <c r="L183" s="848">
        <f t="shared" ref="L183:BW185" si="65">L180</f>
        <v>0</v>
      </c>
      <c r="M183" s="848">
        <f t="shared" si="65"/>
        <v>0</v>
      </c>
      <c r="N183" s="848">
        <f t="shared" si="65"/>
        <v>0</v>
      </c>
      <c r="O183" s="848">
        <f t="shared" si="65"/>
        <v>0</v>
      </c>
      <c r="P183" s="848">
        <f t="shared" si="65"/>
        <v>0</v>
      </c>
      <c r="Q183" s="848">
        <f t="shared" si="65"/>
        <v>0</v>
      </c>
      <c r="R183" s="848">
        <f t="shared" si="65"/>
        <v>0</v>
      </c>
      <c r="S183" s="848">
        <f t="shared" si="65"/>
        <v>0</v>
      </c>
      <c r="T183" s="848">
        <f t="shared" si="65"/>
        <v>0</v>
      </c>
      <c r="U183" s="848">
        <f t="shared" si="65"/>
        <v>0</v>
      </c>
      <c r="V183" s="848">
        <f t="shared" si="65"/>
        <v>0</v>
      </c>
      <c r="W183" s="848">
        <f t="shared" si="65"/>
        <v>0</v>
      </c>
      <c r="X183" s="848">
        <f t="shared" si="65"/>
        <v>0</v>
      </c>
      <c r="Y183" s="848">
        <f t="shared" si="65"/>
        <v>0</v>
      </c>
      <c r="Z183" s="848">
        <f t="shared" si="65"/>
        <v>0</v>
      </c>
      <c r="AA183" s="848">
        <f t="shared" si="65"/>
        <v>0</v>
      </c>
      <c r="AB183" s="848">
        <f t="shared" si="65"/>
        <v>0</v>
      </c>
      <c r="AC183" s="848">
        <f t="shared" si="65"/>
        <v>0</v>
      </c>
      <c r="AD183" s="848">
        <f t="shared" si="65"/>
        <v>0</v>
      </c>
      <c r="AE183" s="848">
        <f t="shared" si="65"/>
        <v>0</v>
      </c>
      <c r="AF183" s="848">
        <f t="shared" si="65"/>
        <v>0</v>
      </c>
      <c r="AG183" s="848">
        <f t="shared" si="65"/>
        <v>0</v>
      </c>
      <c r="AH183" s="848">
        <f t="shared" si="65"/>
        <v>0</v>
      </c>
      <c r="AI183" s="848">
        <f t="shared" si="65"/>
        <v>0</v>
      </c>
      <c r="AJ183" s="848">
        <f t="shared" si="65"/>
        <v>0</v>
      </c>
      <c r="AK183" s="848">
        <f t="shared" si="65"/>
        <v>0</v>
      </c>
      <c r="AL183" s="848">
        <f t="shared" si="65"/>
        <v>0</v>
      </c>
      <c r="AM183" s="848">
        <f t="shared" si="65"/>
        <v>0</v>
      </c>
      <c r="AN183" s="848">
        <f t="shared" si="65"/>
        <v>0</v>
      </c>
      <c r="AO183" s="848">
        <f t="shared" si="65"/>
        <v>0</v>
      </c>
      <c r="AP183" s="848">
        <f t="shared" si="65"/>
        <v>0</v>
      </c>
      <c r="AQ183" s="848">
        <f t="shared" si="65"/>
        <v>0</v>
      </c>
      <c r="AR183" s="848">
        <f t="shared" si="65"/>
        <v>0</v>
      </c>
      <c r="AS183" s="848">
        <f t="shared" si="65"/>
        <v>0</v>
      </c>
      <c r="AT183" s="848">
        <f t="shared" si="65"/>
        <v>0</v>
      </c>
      <c r="AU183" s="848">
        <f t="shared" si="65"/>
        <v>0</v>
      </c>
      <c r="AV183" s="848">
        <f t="shared" si="65"/>
        <v>0</v>
      </c>
      <c r="AW183" s="848">
        <f t="shared" si="65"/>
        <v>0</v>
      </c>
      <c r="AX183" s="848">
        <f t="shared" si="65"/>
        <v>0</v>
      </c>
      <c r="AY183" s="848">
        <f t="shared" si="65"/>
        <v>0</v>
      </c>
      <c r="AZ183" s="848">
        <f t="shared" si="65"/>
        <v>0</v>
      </c>
      <c r="BA183" s="848">
        <f t="shared" si="65"/>
        <v>0</v>
      </c>
      <c r="BB183" s="848">
        <f t="shared" si="65"/>
        <v>0</v>
      </c>
      <c r="BC183" s="848">
        <f t="shared" si="65"/>
        <v>0</v>
      </c>
      <c r="BD183" s="848">
        <f t="shared" si="65"/>
        <v>0</v>
      </c>
      <c r="BE183" s="848">
        <f t="shared" si="65"/>
        <v>0</v>
      </c>
      <c r="BF183" s="848">
        <f t="shared" si="65"/>
        <v>0</v>
      </c>
      <c r="BG183" s="848">
        <f t="shared" si="65"/>
        <v>0</v>
      </c>
      <c r="BH183" s="848">
        <f t="shared" si="65"/>
        <v>0</v>
      </c>
      <c r="BI183" s="848">
        <f t="shared" si="65"/>
        <v>0</v>
      </c>
      <c r="BJ183" s="848">
        <f t="shared" si="65"/>
        <v>0</v>
      </c>
      <c r="BK183" s="848">
        <f t="shared" si="65"/>
        <v>0</v>
      </c>
      <c r="BL183" s="848">
        <f t="shared" si="65"/>
        <v>0</v>
      </c>
      <c r="BM183" s="848">
        <f t="shared" si="65"/>
        <v>0</v>
      </c>
      <c r="BN183" s="848">
        <f t="shared" si="65"/>
        <v>0</v>
      </c>
      <c r="BO183" s="848">
        <f t="shared" si="65"/>
        <v>0</v>
      </c>
      <c r="BP183" s="848">
        <f t="shared" si="65"/>
        <v>0</v>
      </c>
      <c r="BQ183" s="848">
        <f t="shared" si="65"/>
        <v>0</v>
      </c>
      <c r="BR183" s="848">
        <f t="shared" si="65"/>
        <v>0</v>
      </c>
      <c r="BS183" s="848">
        <f t="shared" si="65"/>
        <v>0</v>
      </c>
      <c r="BT183" s="848">
        <f t="shared" si="65"/>
        <v>0</v>
      </c>
      <c r="BU183" s="848">
        <f t="shared" si="65"/>
        <v>0</v>
      </c>
      <c r="BV183" s="848">
        <f t="shared" si="65"/>
        <v>0</v>
      </c>
      <c r="BW183" s="848">
        <f t="shared" si="65"/>
        <v>0</v>
      </c>
      <c r="BX183" s="848">
        <f t="shared" ref="BX183:EI185" si="66">BX180</f>
        <v>0</v>
      </c>
      <c r="BY183" s="848">
        <f t="shared" si="66"/>
        <v>0</v>
      </c>
      <c r="BZ183" s="848">
        <f t="shared" si="66"/>
        <v>0</v>
      </c>
      <c r="CA183" s="848">
        <f t="shared" si="66"/>
        <v>0</v>
      </c>
      <c r="CB183" s="848">
        <f t="shared" si="66"/>
        <v>0</v>
      </c>
      <c r="CC183" s="848">
        <f t="shared" si="66"/>
        <v>0</v>
      </c>
      <c r="CD183" s="848">
        <f t="shared" si="66"/>
        <v>0</v>
      </c>
      <c r="CE183" s="848">
        <f t="shared" si="66"/>
        <v>0</v>
      </c>
      <c r="CF183" s="848">
        <f t="shared" si="66"/>
        <v>0</v>
      </c>
      <c r="CG183" s="848">
        <f t="shared" si="66"/>
        <v>0</v>
      </c>
      <c r="CH183" s="848">
        <f t="shared" si="66"/>
        <v>0</v>
      </c>
      <c r="CI183" s="848">
        <f t="shared" si="66"/>
        <v>0</v>
      </c>
      <c r="CJ183" s="848">
        <f t="shared" si="66"/>
        <v>0</v>
      </c>
      <c r="CK183" s="848">
        <f t="shared" si="66"/>
        <v>0</v>
      </c>
      <c r="CL183" s="848">
        <f t="shared" si="66"/>
        <v>0</v>
      </c>
      <c r="CM183" s="848">
        <f t="shared" si="66"/>
        <v>0</v>
      </c>
      <c r="CN183" s="848">
        <f t="shared" si="66"/>
        <v>0</v>
      </c>
      <c r="CO183" s="848">
        <f t="shared" si="66"/>
        <v>0</v>
      </c>
      <c r="CP183" s="848">
        <f t="shared" si="66"/>
        <v>0</v>
      </c>
      <c r="CQ183" s="848">
        <f t="shared" si="66"/>
        <v>0</v>
      </c>
      <c r="CR183" s="848">
        <f t="shared" si="66"/>
        <v>0</v>
      </c>
      <c r="CS183" s="848">
        <f t="shared" si="66"/>
        <v>0</v>
      </c>
      <c r="CT183" s="848">
        <f t="shared" si="66"/>
        <v>0</v>
      </c>
      <c r="CU183" s="848">
        <f t="shared" si="66"/>
        <v>0</v>
      </c>
      <c r="CV183" s="848">
        <f t="shared" si="66"/>
        <v>0</v>
      </c>
      <c r="CW183" s="848">
        <f t="shared" si="66"/>
        <v>0</v>
      </c>
      <c r="CX183" s="848">
        <f t="shared" si="66"/>
        <v>0</v>
      </c>
      <c r="CY183" s="848">
        <f t="shared" si="66"/>
        <v>0</v>
      </c>
      <c r="CZ183" s="848">
        <f t="shared" si="66"/>
        <v>0</v>
      </c>
      <c r="DA183" s="848">
        <f t="shared" si="66"/>
        <v>0</v>
      </c>
      <c r="DB183" s="848">
        <f t="shared" si="66"/>
        <v>0</v>
      </c>
      <c r="DC183" s="848">
        <f t="shared" si="66"/>
        <v>0</v>
      </c>
      <c r="DD183" s="848">
        <f t="shared" si="66"/>
        <v>0</v>
      </c>
      <c r="DE183" s="848">
        <f t="shared" si="66"/>
        <v>0</v>
      </c>
      <c r="DF183" s="848">
        <f t="shared" si="66"/>
        <v>0</v>
      </c>
      <c r="DG183" s="848">
        <f t="shared" si="66"/>
        <v>0</v>
      </c>
      <c r="DH183" s="848">
        <f t="shared" si="66"/>
        <v>0</v>
      </c>
      <c r="DI183" s="848">
        <f t="shared" si="66"/>
        <v>0</v>
      </c>
      <c r="DJ183" s="848">
        <f t="shared" si="66"/>
        <v>0</v>
      </c>
      <c r="DK183" s="848">
        <f t="shared" si="66"/>
        <v>0</v>
      </c>
      <c r="DL183" s="848">
        <f t="shared" si="66"/>
        <v>0</v>
      </c>
      <c r="DM183" s="848">
        <f t="shared" si="66"/>
        <v>0</v>
      </c>
      <c r="DN183" s="848">
        <f t="shared" si="66"/>
        <v>0</v>
      </c>
      <c r="DO183" s="848">
        <f t="shared" si="66"/>
        <v>0</v>
      </c>
      <c r="DP183" s="848">
        <f t="shared" si="66"/>
        <v>0</v>
      </c>
      <c r="DQ183" s="848">
        <f t="shared" si="66"/>
        <v>0</v>
      </c>
      <c r="DR183" s="848">
        <f t="shared" si="66"/>
        <v>0</v>
      </c>
      <c r="DS183" s="848">
        <f t="shared" si="66"/>
        <v>0</v>
      </c>
      <c r="DT183" s="848">
        <f t="shared" si="66"/>
        <v>0</v>
      </c>
      <c r="DU183" s="848">
        <f t="shared" si="66"/>
        <v>0</v>
      </c>
      <c r="DV183" s="848">
        <f t="shared" si="66"/>
        <v>0</v>
      </c>
      <c r="DW183" s="848">
        <f t="shared" si="66"/>
        <v>0</v>
      </c>
      <c r="DX183" s="848">
        <f t="shared" si="66"/>
        <v>0</v>
      </c>
      <c r="DY183" s="848">
        <f t="shared" si="66"/>
        <v>0</v>
      </c>
      <c r="DZ183" s="848">
        <f t="shared" si="66"/>
        <v>0</v>
      </c>
      <c r="EA183" s="848">
        <f t="shared" si="66"/>
        <v>0</v>
      </c>
      <c r="EB183" s="848">
        <f t="shared" si="66"/>
        <v>0</v>
      </c>
      <c r="EC183" s="848">
        <f t="shared" si="66"/>
        <v>0</v>
      </c>
      <c r="ED183" s="848">
        <f t="shared" si="66"/>
        <v>0</v>
      </c>
      <c r="EE183" s="848">
        <f t="shared" si="66"/>
        <v>0</v>
      </c>
      <c r="EF183" s="848">
        <f t="shared" si="66"/>
        <v>0</v>
      </c>
      <c r="EG183" s="848">
        <f t="shared" si="66"/>
        <v>0</v>
      </c>
      <c r="EH183" s="848">
        <f t="shared" si="66"/>
        <v>0</v>
      </c>
      <c r="EI183" s="848">
        <f t="shared" si="66"/>
        <v>0</v>
      </c>
      <c r="EJ183" s="848">
        <f t="shared" ref="EJ183:GU185" si="67">EJ180</f>
        <v>0</v>
      </c>
      <c r="EK183" s="848">
        <f t="shared" si="67"/>
        <v>0</v>
      </c>
      <c r="EL183" s="848">
        <f t="shared" si="67"/>
        <v>0</v>
      </c>
      <c r="EM183" s="848">
        <f t="shared" si="67"/>
        <v>0</v>
      </c>
      <c r="EN183" s="848">
        <f t="shared" si="67"/>
        <v>0</v>
      </c>
      <c r="EO183" s="848">
        <f t="shared" si="67"/>
        <v>0</v>
      </c>
      <c r="EP183" s="848">
        <f t="shared" si="67"/>
        <v>0</v>
      </c>
      <c r="EQ183" s="848">
        <f t="shared" si="67"/>
        <v>0</v>
      </c>
      <c r="ER183" s="848">
        <f t="shared" si="67"/>
        <v>0</v>
      </c>
      <c r="ES183" s="848">
        <f t="shared" si="67"/>
        <v>0</v>
      </c>
      <c r="ET183" s="848">
        <f t="shared" si="67"/>
        <v>0</v>
      </c>
      <c r="EU183" s="848">
        <f t="shared" si="67"/>
        <v>0</v>
      </c>
      <c r="EV183" s="848">
        <f t="shared" si="67"/>
        <v>0</v>
      </c>
      <c r="EW183" s="848">
        <f t="shared" si="67"/>
        <v>0</v>
      </c>
      <c r="EX183" s="848">
        <f t="shared" si="67"/>
        <v>0</v>
      </c>
      <c r="EY183" s="848">
        <f t="shared" si="67"/>
        <v>0</v>
      </c>
      <c r="EZ183" s="848">
        <f t="shared" si="67"/>
        <v>0</v>
      </c>
      <c r="FA183" s="848">
        <f t="shared" si="67"/>
        <v>0</v>
      </c>
      <c r="FB183" s="848">
        <f t="shared" si="67"/>
        <v>0</v>
      </c>
      <c r="FC183" s="848">
        <f t="shared" si="67"/>
        <v>0</v>
      </c>
      <c r="FD183" s="848">
        <f t="shared" si="67"/>
        <v>0</v>
      </c>
      <c r="FE183" s="848">
        <f t="shared" si="67"/>
        <v>0</v>
      </c>
      <c r="FF183" s="848">
        <f t="shared" si="67"/>
        <v>0</v>
      </c>
      <c r="FG183" s="848">
        <f t="shared" si="67"/>
        <v>0</v>
      </c>
      <c r="FH183" s="848">
        <f t="shared" si="67"/>
        <v>0</v>
      </c>
      <c r="FI183" s="848">
        <f t="shared" si="67"/>
        <v>0</v>
      </c>
      <c r="FJ183" s="848">
        <f t="shared" si="67"/>
        <v>0</v>
      </c>
      <c r="FK183" s="848">
        <f t="shared" si="67"/>
        <v>0</v>
      </c>
      <c r="FL183" s="848">
        <f t="shared" si="67"/>
        <v>0</v>
      </c>
      <c r="FM183" s="848">
        <f t="shared" si="67"/>
        <v>0</v>
      </c>
      <c r="FN183" s="848">
        <f t="shared" si="67"/>
        <v>0</v>
      </c>
      <c r="FO183" s="848">
        <f t="shared" si="67"/>
        <v>0</v>
      </c>
      <c r="FP183" s="848">
        <f t="shared" si="67"/>
        <v>0</v>
      </c>
      <c r="FQ183" s="848">
        <f t="shared" si="67"/>
        <v>0</v>
      </c>
      <c r="FR183" s="848">
        <f t="shared" si="67"/>
        <v>0</v>
      </c>
      <c r="FS183" s="848">
        <f t="shared" si="67"/>
        <v>0</v>
      </c>
      <c r="FT183" s="848">
        <f t="shared" si="67"/>
        <v>0</v>
      </c>
      <c r="FU183" s="848">
        <f t="shared" si="67"/>
        <v>0</v>
      </c>
      <c r="FV183" s="848">
        <f t="shared" si="67"/>
        <v>0</v>
      </c>
      <c r="FW183" s="848">
        <f t="shared" si="67"/>
        <v>0</v>
      </c>
      <c r="FX183" s="848">
        <f t="shared" si="67"/>
        <v>0</v>
      </c>
      <c r="FY183" s="848">
        <f t="shared" si="67"/>
        <v>0</v>
      </c>
      <c r="FZ183" s="848">
        <f t="shared" si="67"/>
        <v>0</v>
      </c>
      <c r="GA183" s="848">
        <f t="shared" si="67"/>
        <v>0</v>
      </c>
      <c r="GB183" s="848">
        <f t="shared" si="67"/>
        <v>0</v>
      </c>
      <c r="GC183" s="848">
        <f t="shared" si="67"/>
        <v>0</v>
      </c>
      <c r="GD183" s="848">
        <f t="shared" si="67"/>
        <v>0</v>
      </c>
      <c r="GE183" s="848">
        <f t="shared" si="67"/>
        <v>0</v>
      </c>
      <c r="GF183" s="848">
        <f t="shared" si="67"/>
        <v>0</v>
      </c>
      <c r="GG183" s="848">
        <f t="shared" si="67"/>
        <v>0</v>
      </c>
      <c r="GH183" s="848">
        <f t="shared" si="67"/>
        <v>0</v>
      </c>
      <c r="GI183" s="848">
        <f t="shared" si="67"/>
        <v>0</v>
      </c>
      <c r="GJ183" s="848">
        <f t="shared" si="67"/>
        <v>0</v>
      </c>
      <c r="GK183" s="848">
        <f t="shared" si="67"/>
        <v>0</v>
      </c>
      <c r="GL183" s="848">
        <f t="shared" si="67"/>
        <v>0</v>
      </c>
      <c r="GM183" s="848">
        <f t="shared" si="67"/>
        <v>0</v>
      </c>
      <c r="GN183" s="848">
        <f t="shared" si="67"/>
        <v>0</v>
      </c>
      <c r="GO183" s="848">
        <f t="shared" si="67"/>
        <v>0</v>
      </c>
      <c r="GP183" s="848">
        <f t="shared" si="67"/>
        <v>0</v>
      </c>
      <c r="GQ183" s="848">
        <f t="shared" si="67"/>
        <v>0</v>
      </c>
      <c r="GR183" s="848">
        <f t="shared" si="67"/>
        <v>0</v>
      </c>
      <c r="GS183" s="848">
        <f t="shared" si="67"/>
        <v>0</v>
      </c>
      <c r="GT183" s="848">
        <f t="shared" si="67"/>
        <v>0</v>
      </c>
      <c r="GU183" s="848">
        <f t="shared" si="67"/>
        <v>0</v>
      </c>
      <c r="GV183" s="848">
        <f t="shared" ref="GV183:JG185" si="68">GV180</f>
        <v>0</v>
      </c>
      <c r="GW183" s="848">
        <f t="shared" si="68"/>
        <v>0</v>
      </c>
      <c r="GX183" s="848">
        <f t="shared" si="68"/>
        <v>0</v>
      </c>
      <c r="GY183" s="848">
        <f t="shared" si="68"/>
        <v>0</v>
      </c>
      <c r="GZ183" s="848">
        <f t="shared" si="68"/>
        <v>0</v>
      </c>
      <c r="HA183" s="848">
        <f t="shared" si="68"/>
        <v>0</v>
      </c>
      <c r="HB183" s="848">
        <f t="shared" si="68"/>
        <v>0</v>
      </c>
      <c r="HC183" s="848">
        <f t="shared" si="68"/>
        <v>0</v>
      </c>
      <c r="HD183" s="848">
        <f t="shared" si="68"/>
        <v>0</v>
      </c>
      <c r="HE183" s="848">
        <f t="shared" si="68"/>
        <v>0</v>
      </c>
      <c r="HF183" s="848">
        <f t="shared" si="68"/>
        <v>0</v>
      </c>
      <c r="HG183" s="848">
        <f t="shared" si="68"/>
        <v>0</v>
      </c>
      <c r="HH183" s="848">
        <f t="shared" si="68"/>
        <v>0</v>
      </c>
      <c r="HI183" s="848">
        <f t="shared" si="68"/>
        <v>0</v>
      </c>
      <c r="HJ183" s="848">
        <f t="shared" si="68"/>
        <v>0</v>
      </c>
      <c r="HK183" s="848">
        <f t="shared" si="68"/>
        <v>0</v>
      </c>
      <c r="HL183" s="848">
        <f t="shared" si="68"/>
        <v>0</v>
      </c>
      <c r="HM183" s="848">
        <f t="shared" si="68"/>
        <v>0</v>
      </c>
      <c r="HN183" s="848">
        <f t="shared" si="68"/>
        <v>0</v>
      </c>
      <c r="HO183" s="848">
        <f t="shared" si="68"/>
        <v>0</v>
      </c>
      <c r="HP183" s="848">
        <f t="shared" si="68"/>
        <v>0</v>
      </c>
      <c r="HQ183" s="848">
        <f t="shared" si="68"/>
        <v>0</v>
      </c>
      <c r="HR183" s="848">
        <f t="shared" si="68"/>
        <v>0</v>
      </c>
      <c r="HS183" s="848">
        <f t="shared" si="68"/>
        <v>0</v>
      </c>
      <c r="HT183" s="848">
        <f t="shared" si="68"/>
        <v>0</v>
      </c>
      <c r="HU183" s="848">
        <f t="shared" si="68"/>
        <v>0</v>
      </c>
      <c r="HV183" s="848">
        <f t="shared" si="68"/>
        <v>0</v>
      </c>
      <c r="HW183" s="848">
        <f t="shared" si="68"/>
        <v>0</v>
      </c>
      <c r="HX183" s="848">
        <f t="shared" si="68"/>
        <v>0</v>
      </c>
      <c r="HY183" s="848">
        <f t="shared" si="68"/>
        <v>0</v>
      </c>
      <c r="HZ183" s="848">
        <f t="shared" si="68"/>
        <v>0</v>
      </c>
      <c r="IA183" s="848">
        <f t="shared" si="68"/>
        <v>0</v>
      </c>
      <c r="IB183" s="848">
        <f t="shared" si="68"/>
        <v>0</v>
      </c>
      <c r="IC183" s="848">
        <f t="shared" si="68"/>
        <v>0</v>
      </c>
      <c r="ID183" s="848">
        <f t="shared" si="68"/>
        <v>0</v>
      </c>
      <c r="IE183" s="848">
        <f t="shared" si="68"/>
        <v>0</v>
      </c>
      <c r="IF183" s="848">
        <f t="shared" si="68"/>
        <v>0</v>
      </c>
      <c r="IG183" s="848">
        <f t="shared" si="68"/>
        <v>0</v>
      </c>
      <c r="IH183" s="848">
        <f t="shared" si="68"/>
        <v>0</v>
      </c>
      <c r="II183" s="848">
        <f t="shared" si="68"/>
        <v>0</v>
      </c>
      <c r="IJ183" s="848">
        <f t="shared" si="68"/>
        <v>0</v>
      </c>
      <c r="IK183" s="848">
        <f t="shared" si="68"/>
        <v>0</v>
      </c>
      <c r="IL183" s="848">
        <f t="shared" si="68"/>
        <v>0</v>
      </c>
      <c r="IM183" s="848">
        <f t="shared" si="68"/>
        <v>0</v>
      </c>
      <c r="IN183" s="848">
        <f t="shared" si="68"/>
        <v>0</v>
      </c>
      <c r="IO183" s="848">
        <f t="shared" si="68"/>
        <v>0</v>
      </c>
      <c r="IP183" s="848">
        <f t="shared" si="68"/>
        <v>0</v>
      </c>
      <c r="IQ183" s="848">
        <f t="shared" si="68"/>
        <v>0</v>
      </c>
      <c r="IR183" s="848">
        <f t="shared" si="68"/>
        <v>0</v>
      </c>
      <c r="IS183" s="848">
        <f t="shared" si="68"/>
        <v>0</v>
      </c>
      <c r="IT183" s="848">
        <f t="shared" si="68"/>
        <v>0</v>
      </c>
      <c r="IU183" s="848">
        <f t="shared" si="68"/>
        <v>0</v>
      </c>
      <c r="IV183" s="848">
        <f t="shared" si="68"/>
        <v>0</v>
      </c>
      <c r="IW183" s="848">
        <f t="shared" si="68"/>
        <v>0</v>
      </c>
      <c r="IX183" s="848">
        <f t="shared" si="68"/>
        <v>0</v>
      </c>
      <c r="IY183" s="848">
        <f t="shared" si="68"/>
        <v>0</v>
      </c>
      <c r="IZ183" s="848">
        <f t="shared" si="68"/>
        <v>0</v>
      </c>
      <c r="JA183" s="848">
        <f t="shared" si="68"/>
        <v>0</v>
      </c>
      <c r="JB183" s="848">
        <f t="shared" si="68"/>
        <v>0</v>
      </c>
      <c r="JC183" s="848">
        <f t="shared" si="68"/>
        <v>0</v>
      </c>
      <c r="JD183" s="848">
        <f t="shared" si="68"/>
        <v>0</v>
      </c>
      <c r="JE183" s="848">
        <f t="shared" si="68"/>
        <v>0</v>
      </c>
      <c r="JF183" s="848">
        <f t="shared" si="68"/>
        <v>0</v>
      </c>
      <c r="JG183" s="848">
        <f t="shared" si="68"/>
        <v>0</v>
      </c>
      <c r="JH183" s="848">
        <f t="shared" ref="JH183:LS185" si="69">JH180</f>
        <v>0</v>
      </c>
      <c r="JI183" s="848">
        <f t="shared" si="69"/>
        <v>0</v>
      </c>
      <c r="JJ183" s="848">
        <f t="shared" si="69"/>
        <v>0</v>
      </c>
      <c r="JK183" s="848">
        <f t="shared" si="69"/>
        <v>0</v>
      </c>
      <c r="JL183" s="848">
        <f t="shared" si="69"/>
        <v>0</v>
      </c>
      <c r="JM183" s="848">
        <f t="shared" si="69"/>
        <v>0</v>
      </c>
      <c r="JN183" s="848">
        <f t="shared" si="69"/>
        <v>0</v>
      </c>
      <c r="JO183" s="848">
        <f t="shared" si="69"/>
        <v>0</v>
      </c>
      <c r="JP183" s="848">
        <f t="shared" si="69"/>
        <v>0</v>
      </c>
      <c r="JQ183" s="848">
        <f t="shared" si="69"/>
        <v>0</v>
      </c>
      <c r="JR183" s="848">
        <f t="shared" si="69"/>
        <v>0</v>
      </c>
      <c r="JS183" s="848">
        <f t="shared" si="69"/>
        <v>0</v>
      </c>
      <c r="JT183" s="848">
        <f t="shared" si="69"/>
        <v>0</v>
      </c>
      <c r="JU183" s="848">
        <f t="shared" si="69"/>
        <v>0</v>
      </c>
      <c r="JV183" s="848">
        <f t="shared" si="69"/>
        <v>0</v>
      </c>
      <c r="JW183" s="848">
        <f t="shared" si="69"/>
        <v>0</v>
      </c>
      <c r="JX183" s="848">
        <f t="shared" si="69"/>
        <v>0</v>
      </c>
      <c r="JY183" s="848">
        <f t="shared" si="69"/>
        <v>0</v>
      </c>
      <c r="JZ183" s="848">
        <f t="shared" si="69"/>
        <v>0</v>
      </c>
      <c r="KA183" s="848">
        <f t="shared" si="69"/>
        <v>0</v>
      </c>
      <c r="KB183" s="848">
        <f t="shared" si="69"/>
        <v>0</v>
      </c>
      <c r="KC183" s="848">
        <f t="shared" si="69"/>
        <v>0</v>
      </c>
      <c r="KD183" s="848">
        <f t="shared" si="69"/>
        <v>0</v>
      </c>
      <c r="KE183" s="848">
        <f t="shared" si="69"/>
        <v>0</v>
      </c>
      <c r="KF183" s="848">
        <f t="shared" si="69"/>
        <v>0</v>
      </c>
      <c r="KG183" s="848">
        <f t="shared" si="69"/>
        <v>0</v>
      </c>
      <c r="KH183" s="848">
        <f t="shared" si="69"/>
        <v>0</v>
      </c>
      <c r="KI183" s="848">
        <f t="shared" si="69"/>
        <v>0</v>
      </c>
      <c r="KJ183" s="848">
        <f t="shared" si="69"/>
        <v>0</v>
      </c>
      <c r="KK183" s="848">
        <f t="shared" si="69"/>
        <v>0</v>
      </c>
      <c r="KL183" s="848">
        <f t="shared" si="69"/>
        <v>0</v>
      </c>
      <c r="KM183" s="848">
        <f t="shared" si="69"/>
        <v>0</v>
      </c>
      <c r="KN183" s="848">
        <f t="shared" si="69"/>
        <v>0</v>
      </c>
      <c r="KO183" s="848">
        <f t="shared" si="69"/>
        <v>0</v>
      </c>
      <c r="KP183" s="848">
        <f t="shared" si="69"/>
        <v>0</v>
      </c>
      <c r="KQ183" s="848">
        <f t="shared" si="69"/>
        <v>0</v>
      </c>
      <c r="KR183" s="848">
        <f t="shared" si="69"/>
        <v>0</v>
      </c>
      <c r="KS183" s="848">
        <f t="shared" si="69"/>
        <v>0</v>
      </c>
      <c r="KT183" s="848">
        <f t="shared" si="69"/>
        <v>0</v>
      </c>
      <c r="KU183" s="848">
        <f t="shared" si="69"/>
        <v>0</v>
      </c>
      <c r="KV183" s="848">
        <f t="shared" si="69"/>
        <v>0</v>
      </c>
      <c r="KW183" s="848">
        <f t="shared" si="69"/>
        <v>0</v>
      </c>
      <c r="KX183" s="848">
        <f t="shared" si="69"/>
        <v>0</v>
      </c>
      <c r="KY183" s="848">
        <f t="shared" si="69"/>
        <v>0</v>
      </c>
      <c r="KZ183" s="848">
        <f t="shared" si="69"/>
        <v>0</v>
      </c>
      <c r="LA183" s="848">
        <f t="shared" si="69"/>
        <v>0</v>
      </c>
      <c r="LB183" s="848">
        <f t="shared" si="69"/>
        <v>0</v>
      </c>
      <c r="LC183" s="848">
        <f t="shared" si="69"/>
        <v>0</v>
      </c>
      <c r="LD183" s="848">
        <f t="shared" si="69"/>
        <v>0</v>
      </c>
      <c r="LE183" s="848">
        <f t="shared" si="69"/>
        <v>0</v>
      </c>
      <c r="LF183" s="848">
        <f t="shared" si="69"/>
        <v>0</v>
      </c>
      <c r="LG183" s="848">
        <f t="shared" si="69"/>
        <v>0</v>
      </c>
      <c r="LH183" s="848">
        <f t="shared" si="69"/>
        <v>0</v>
      </c>
      <c r="LI183" s="848">
        <f t="shared" si="69"/>
        <v>0</v>
      </c>
      <c r="LJ183" s="848">
        <f t="shared" si="69"/>
        <v>0</v>
      </c>
      <c r="LK183" s="848">
        <f t="shared" si="69"/>
        <v>0</v>
      </c>
      <c r="LL183" s="848">
        <f t="shared" si="69"/>
        <v>0</v>
      </c>
      <c r="LM183" s="848">
        <f t="shared" si="69"/>
        <v>0</v>
      </c>
      <c r="LN183" s="848">
        <f t="shared" si="69"/>
        <v>0</v>
      </c>
      <c r="LO183" s="848">
        <f t="shared" si="69"/>
        <v>0</v>
      </c>
      <c r="LP183" s="848">
        <f t="shared" si="69"/>
        <v>0</v>
      </c>
      <c r="LQ183" s="848">
        <f t="shared" si="69"/>
        <v>0</v>
      </c>
      <c r="LR183" s="848">
        <f t="shared" si="69"/>
        <v>0</v>
      </c>
      <c r="LS183" s="848">
        <f t="shared" si="69"/>
        <v>0</v>
      </c>
      <c r="LT183" s="848">
        <f t="shared" ref="LT183:OE185" si="70">LT180</f>
        <v>0</v>
      </c>
      <c r="LU183" s="848">
        <f t="shared" si="70"/>
        <v>0</v>
      </c>
      <c r="LV183" s="848">
        <f t="shared" si="70"/>
        <v>0</v>
      </c>
      <c r="LW183" s="848">
        <f t="shared" si="70"/>
        <v>0</v>
      </c>
      <c r="LX183" s="848">
        <f t="shared" si="70"/>
        <v>0</v>
      </c>
      <c r="LY183" s="848">
        <f t="shared" si="70"/>
        <v>0</v>
      </c>
      <c r="LZ183" s="848">
        <f t="shared" si="70"/>
        <v>0</v>
      </c>
      <c r="MA183" s="848">
        <f t="shared" si="70"/>
        <v>0</v>
      </c>
      <c r="MB183" s="848">
        <f t="shared" si="70"/>
        <v>0</v>
      </c>
      <c r="MC183" s="848">
        <f t="shared" si="70"/>
        <v>0</v>
      </c>
      <c r="MD183" s="848">
        <f t="shared" si="70"/>
        <v>0</v>
      </c>
      <c r="ME183" s="848">
        <f t="shared" si="70"/>
        <v>0</v>
      </c>
      <c r="MF183" s="848">
        <f t="shared" si="70"/>
        <v>0</v>
      </c>
      <c r="MG183" s="848">
        <f t="shared" si="70"/>
        <v>0</v>
      </c>
      <c r="MH183" s="848">
        <f t="shared" si="70"/>
        <v>0</v>
      </c>
      <c r="MI183" s="848">
        <f t="shared" si="70"/>
        <v>0</v>
      </c>
      <c r="MJ183" s="848">
        <f t="shared" si="70"/>
        <v>0</v>
      </c>
      <c r="MK183" s="848">
        <f t="shared" si="70"/>
        <v>0</v>
      </c>
      <c r="ML183" s="848">
        <f t="shared" si="70"/>
        <v>0</v>
      </c>
      <c r="MM183" s="848">
        <f t="shared" si="70"/>
        <v>0</v>
      </c>
      <c r="MN183" s="848">
        <f t="shared" si="70"/>
        <v>0</v>
      </c>
      <c r="MO183" s="848">
        <f t="shared" si="70"/>
        <v>0</v>
      </c>
      <c r="MP183" s="848">
        <f t="shared" si="70"/>
        <v>0</v>
      </c>
      <c r="MQ183" s="848">
        <f t="shared" si="70"/>
        <v>0</v>
      </c>
      <c r="MR183" s="848">
        <f t="shared" si="70"/>
        <v>0</v>
      </c>
      <c r="MS183" s="848">
        <f t="shared" si="70"/>
        <v>0</v>
      </c>
      <c r="MT183" s="848">
        <f t="shared" si="70"/>
        <v>0</v>
      </c>
      <c r="MU183" s="848">
        <f t="shared" si="70"/>
        <v>0</v>
      </c>
      <c r="MV183" s="848">
        <f t="shared" si="70"/>
        <v>0</v>
      </c>
      <c r="MW183" s="848">
        <f t="shared" si="70"/>
        <v>0</v>
      </c>
      <c r="MX183" s="848">
        <f t="shared" si="70"/>
        <v>0</v>
      </c>
      <c r="MY183" s="848">
        <f t="shared" si="70"/>
        <v>0</v>
      </c>
      <c r="MZ183" s="848">
        <f t="shared" si="70"/>
        <v>0</v>
      </c>
      <c r="NA183" s="848">
        <f t="shared" si="70"/>
        <v>0</v>
      </c>
      <c r="NB183" s="848">
        <f t="shared" si="70"/>
        <v>0</v>
      </c>
      <c r="NC183" s="848">
        <f t="shared" si="70"/>
        <v>0</v>
      </c>
      <c r="ND183" s="848">
        <f t="shared" si="70"/>
        <v>0</v>
      </c>
      <c r="NE183" s="848">
        <f t="shared" si="70"/>
        <v>0</v>
      </c>
      <c r="NF183" s="848">
        <f t="shared" si="70"/>
        <v>0</v>
      </c>
      <c r="NG183" s="848">
        <f t="shared" si="70"/>
        <v>0</v>
      </c>
      <c r="NH183" s="848">
        <f t="shared" si="70"/>
        <v>0</v>
      </c>
      <c r="NI183" s="848">
        <f t="shared" si="70"/>
        <v>0</v>
      </c>
      <c r="NJ183" s="848">
        <f t="shared" si="70"/>
        <v>0</v>
      </c>
      <c r="NK183" s="848">
        <f t="shared" si="70"/>
        <v>0</v>
      </c>
      <c r="NL183" s="848">
        <f t="shared" si="70"/>
        <v>0</v>
      </c>
      <c r="NM183" s="848">
        <f t="shared" si="70"/>
        <v>0</v>
      </c>
      <c r="NN183" s="848">
        <f t="shared" si="70"/>
        <v>0</v>
      </c>
      <c r="NO183" s="848">
        <f t="shared" si="70"/>
        <v>0</v>
      </c>
      <c r="NP183" s="848">
        <f t="shared" si="70"/>
        <v>0</v>
      </c>
      <c r="NQ183" s="848">
        <f t="shared" si="70"/>
        <v>0</v>
      </c>
      <c r="NR183" s="848">
        <f t="shared" si="70"/>
        <v>0</v>
      </c>
      <c r="NS183" s="848">
        <f t="shared" si="70"/>
        <v>0</v>
      </c>
      <c r="NT183" s="848">
        <f t="shared" si="70"/>
        <v>0</v>
      </c>
      <c r="NU183" s="848">
        <f t="shared" si="70"/>
        <v>0</v>
      </c>
      <c r="NV183" s="848">
        <f t="shared" si="70"/>
        <v>0</v>
      </c>
      <c r="NW183" s="848">
        <f t="shared" si="70"/>
        <v>0</v>
      </c>
      <c r="NX183" s="848">
        <f t="shared" si="70"/>
        <v>0</v>
      </c>
      <c r="NY183" s="848">
        <f t="shared" si="70"/>
        <v>0</v>
      </c>
      <c r="NZ183" s="848">
        <f t="shared" si="70"/>
        <v>0</v>
      </c>
      <c r="OA183" s="848">
        <f t="shared" si="70"/>
        <v>0</v>
      </c>
      <c r="OB183" s="848">
        <f t="shared" si="70"/>
        <v>0</v>
      </c>
      <c r="OC183" s="848">
        <f t="shared" si="70"/>
        <v>0</v>
      </c>
      <c r="OD183" s="848">
        <f t="shared" si="70"/>
        <v>0</v>
      </c>
      <c r="OE183" s="848">
        <f t="shared" si="70"/>
        <v>0</v>
      </c>
      <c r="OF183" s="848">
        <f t="shared" ref="OF183:QQ185" si="71">OF180</f>
        <v>0</v>
      </c>
      <c r="OG183" s="848">
        <f t="shared" si="71"/>
        <v>0</v>
      </c>
      <c r="OH183" s="848">
        <f t="shared" si="71"/>
        <v>0</v>
      </c>
      <c r="OI183" s="848">
        <f t="shared" si="71"/>
        <v>0</v>
      </c>
      <c r="OJ183" s="848">
        <f t="shared" si="71"/>
        <v>0</v>
      </c>
      <c r="OK183" s="848">
        <f t="shared" si="71"/>
        <v>0</v>
      </c>
      <c r="OL183" s="848">
        <f t="shared" si="71"/>
        <v>0</v>
      </c>
      <c r="OM183" s="848">
        <f t="shared" si="71"/>
        <v>0</v>
      </c>
      <c r="ON183" s="848">
        <f t="shared" si="71"/>
        <v>0</v>
      </c>
      <c r="OO183" s="848">
        <f t="shared" si="71"/>
        <v>0</v>
      </c>
      <c r="OP183" s="848">
        <f t="shared" si="71"/>
        <v>0</v>
      </c>
      <c r="OQ183" s="848">
        <f t="shared" si="71"/>
        <v>0</v>
      </c>
      <c r="OR183" s="848">
        <f t="shared" si="71"/>
        <v>0</v>
      </c>
      <c r="OS183" s="848">
        <f t="shared" si="71"/>
        <v>0</v>
      </c>
      <c r="OT183" s="848">
        <f t="shared" si="71"/>
        <v>0</v>
      </c>
      <c r="OU183" s="848">
        <f t="shared" si="71"/>
        <v>0</v>
      </c>
      <c r="OV183" s="848">
        <f t="shared" si="71"/>
        <v>0</v>
      </c>
      <c r="OW183" s="848">
        <f t="shared" si="71"/>
        <v>0</v>
      </c>
      <c r="OX183" s="848">
        <f t="shared" si="71"/>
        <v>0</v>
      </c>
      <c r="OY183" s="848">
        <f t="shared" si="71"/>
        <v>0</v>
      </c>
      <c r="OZ183" s="848">
        <f t="shared" si="71"/>
        <v>0</v>
      </c>
      <c r="PA183" s="848">
        <f t="shared" si="71"/>
        <v>0</v>
      </c>
      <c r="PB183" s="848">
        <f t="shared" si="71"/>
        <v>0</v>
      </c>
      <c r="PC183" s="848">
        <f t="shared" si="71"/>
        <v>0</v>
      </c>
      <c r="PD183" s="848">
        <f t="shared" si="71"/>
        <v>0</v>
      </c>
      <c r="PE183" s="848">
        <f t="shared" si="71"/>
        <v>0</v>
      </c>
      <c r="PF183" s="848">
        <f t="shared" si="71"/>
        <v>0</v>
      </c>
      <c r="PG183" s="848">
        <f t="shared" si="71"/>
        <v>0</v>
      </c>
      <c r="PH183" s="848">
        <f t="shared" si="71"/>
        <v>0</v>
      </c>
      <c r="PI183" s="848">
        <f t="shared" si="71"/>
        <v>0</v>
      </c>
      <c r="PJ183" s="848">
        <f t="shared" si="71"/>
        <v>0</v>
      </c>
      <c r="PK183" s="848">
        <f t="shared" si="71"/>
        <v>0</v>
      </c>
      <c r="PL183" s="848">
        <f t="shared" si="71"/>
        <v>0</v>
      </c>
      <c r="PM183" s="848">
        <f t="shared" si="71"/>
        <v>0</v>
      </c>
      <c r="PN183" s="848">
        <f t="shared" si="71"/>
        <v>0</v>
      </c>
      <c r="PO183" s="848">
        <f t="shared" si="71"/>
        <v>0</v>
      </c>
      <c r="PP183" s="848">
        <f t="shared" si="71"/>
        <v>0</v>
      </c>
      <c r="PQ183" s="848">
        <f t="shared" si="71"/>
        <v>0</v>
      </c>
      <c r="PR183" s="848">
        <f t="shared" si="71"/>
        <v>0</v>
      </c>
      <c r="PS183" s="848">
        <f t="shared" si="71"/>
        <v>0</v>
      </c>
      <c r="PT183" s="848">
        <f t="shared" si="71"/>
        <v>0</v>
      </c>
      <c r="PU183" s="848">
        <f t="shared" si="71"/>
        <v>0</v>
      </c>
      <c r="PV183" s="848">
        <f t="shared" si="71"/>
        <v>0</v>
      </c>
      <c r="PW183" s="848">
        <f t="shared" si="71"/>
        <v>0</v>
      </c>
      <c r="PX183" s="848">
        <f t="shared" si="71"/>
        <v>0</v>
      </c>
      <c r="PY183" s="848">
        <f t="shared" si="71"/>
        <v>0</v>
      </c>
      <c r="PZ183" s="848">
        <f t="shared" si="71"/>
        <v>0</v>
      </c>
      <c r="QA183" s="848">
        <f t="shared" si="71"/>
        <v>0</v>
      </c>
      <c r="QB183" s="848">
        <f t="shared" si="71"/>
        <v>0</v>
      </c>
      <c r="QC183" s="848">
        <f t="shared" si="71"/>
        <v>0</v>
      </c>
      <c r="QD183" s="848">
        <f t="shared" si="71"/>
        <v>0</v>
      </c>
      <c r="QE183" s="848">
        <f t="shared" si="71"/>
        <v>0</v>
      </c>
      <c r="QF183" s="848">
        <f t="shared" si="71"/>
        <v>0</v>
      </c>
      <c r="QG183" s="848">
        <f t="shared" si="71"/>
        <v>0</v>
      </c>
      <c r="QH183" s="848">
        <f t="shared" si="71"/>
        <v>0</v>
      </c>
      <c r="QI183" s="848">
        <f t="shared" si="71"/>
        <v>0</v>
      </c>
      <c r="QJ183" s="848">
        <f t="shared" si="71"/>
        <v>0</v>
      </c>
      <c r="QK183" s="848">
        <f t="shared" si="71"/>
        <v>0</v>
      </c>
      <c r="QL183" s="848">
        <f t="shared" si="71"/>
        <v>0</v>
      </c>
      <c r="QM183" s="848">
        <f t="shared" si="71"/>
        <v>0</v>
      </c>
      <c r="QN183" s="848">
        <f t="shared" si="71"/>
        <v>0</v>
      </c>
      <c r="QO183" s="848">
        <f t="shared" si="71"/>
        <v>0</v>
      </c>
      <c r="QP183" s="848">
        <f t="shared" si="71"/>
        <v>0</v>
      </c>
      <c r="QQ183" s="848">
        <f t="shared" si="71"/>
        <v>0</v>
      </c>
      <c r="QR183" s="848">
        <f t="shared" ref="QR183:SI185" si="72">QR180</f>
        <v>0</v>
      </c>
      <c r="QS183" s="848">
        <f t="shared" si="72"/>
        <v>0</v>
      </c>
      <c r="QT183" s="848">
        <f t="shared" si="72"/>
        <v>0</v>
      </c>
      <c r="QU183" s="848">
        <f t="shared" si="72"/>
        <v>0</v>
      </c>
      <c r="QV183" s="848">
        <f t="shared" si="72"/>
        <v>0</v>
      </c>
      <c r="QW183" s="848">
        <f t="shared" si="72"/>
        <v>0</v>
      </c>
      <c r="QX183" s="848">
        <f t="shared" si="72"/>
        <v>0</v>
      </c>
      <c r="QY183" s="848">
        <f t="shared" si="72"/>
        <v>0</v>
      </c>
      <c r="QZ183" s="848">
        <f t="shared" si="72"/>
        <v>0</v>
      </c>
      <c r="RA183" s="848">
        <f t="shared" si="72"/>
        <v>0</v>
      </c>
      <c r="RB183" s="848">
        <f t="shared" si="72"/>
        <v>0</v>
      </c>
      <c r="RC183" s="848">
        <f t="shared" si="72"/>
        <v>0</v>
      </c>
      <c r="RD183" s="848">
        <f t="shared" si="72"/>
        <v>0</v>
      </c>
      <c r="RE183" s="848">
        <f t="shared" si="72"/>
        <v>0</v>
      </c>
      <c r="RF183" s="848">
        <f t="shared" si="72"/>
        <v>0</v>
      </c>
      <c r="RG183" s="848">
        <f t="shared" si="72"/>
        <v>0</v>
      </c>
      <c r="RH183" s="848">
        <f t="shared" si="72"/>
        <v>0</v>
      </c>
      <c r="RI183" s="848">
        <f t="shared" si="72"/>
        <v>0</v>
      </c>
      <c r="RJ183" s="848">
        <f t="shared" si="72"/>
        <v>0</v>
      </c>
      <c r="RK183" s="848">
        <f t="shared" si="72"/>
        <v>0</v>
      </c>
      <c r="RL183" s="848">
        <f t="shared" si="72"/>
        <v>0</v>
      </c>
      <c r="RM183" s="848">
        <f t="shared" si="72"/>
        <v>0</v>
      </c>
      <c r="RN183" s="848">
        <f t="shared" si="72"/>
        <v>0</v>
      </c>
      <c r="RO183" s="848">
        <f t="shared" si="72"/>
        <v>0</v>
      </c>
      <c r="RP183" s="848">
        <f t="shared" si="72"/>
        <v>0</v>
      </c>
      <c r="RQ183" s="848">
        <f t="shared" si="72"/>
        <v>0</v>
      </c>
      <c r="RR183" s="848">
        <f t="shared" si="72"/>
        <v>0</v>
      </c>
      <c r="RS183" s="848">
        <f t="shared" si="72"/>
        <v>0</v>
      </c>
      <c r="RT183" s="848">
        <f t="shared" si="72"/>
        <v>0</v>
      </c>
      <c r="RU183" s="848">
        <f t="shared" si="72"/>
        <v>0</v>
      </c>
      <c r="RV183" s="848">
        <f t="shared" si="72"/>
        <v>0</v>
      </c>
      <c r="RW183" s="848">
        <f t="shared" si="72"/>
        <v>0</v>
      </c>
      <c r="RX183" s="848">
        <f t="shared" si="72"/>
        <v>0</v>
      </c>
      <c r="RY183" s="848">
        <f t="shared" si="72"/>
        <v>0</v>
      </c>
      <c r="RZ183" s="848">
        <f t="shared" si="72"/>
        <v>0</v>
      </c>
      <c r="SA183" s="848">
        <f t="shared" si="72"/>
        <v>0</v>
      </c>
      <c r="SB183" s="848">
        <f t="shared" si="72"/>
        <v>0</v>
      </c>
      <c r="SC183" s="848">
        <f t="shared" si="72"/>
        <v>0</v>
      </c>
      <c r="SD183" s="848">
        <f t="shared" si="72"/>
        <v>0</v>
      </c>
      <c r="SE183" s="848">
        <f t="shared" si="72"/>
        <v>0</v>
      </c>
      <c r="SF183" s="848">
        <f t="shared" si="72"/>
        <v>0</v>
      </c>
      <c r="SG183" s="848">
        <f t="shared" si="72"/>
        <v>0</v>
      </c>
      <c r="SH183" s="848">
        <f t="shared" si="72"/>
        <v>0</v>
      </c>
      <c r="SI183" s="848">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881</v>
      </c>
      <c r="J184" s="554"/>
      <c r="K184" s="848">
        <f t="shared" ref="K184:Z185" si="73">K181</f>
        <v>0</v>
      </c>
      <c r="L184" s="848">
        <f t="shared" si="73"/>
        <v>0</v>
      </c>
      <c r="M184" s="848">
        <f t="shared" si="73"/>
        <v>0</v>
      </c>
      <c r="N184" s="848">
        <f t="shared" si="73"/>
        <v>0</v>
      </c>
      <c r="O184" s="848">
        <f t="shared" si="73"/>
        <v>0</v>
      </c>
      <c r="P184" s="848">
        <f t="shared" si="73"/>
        <v>0</v>
      </c>
      <c r="Q184" s="848">
        <f t="shared" si="73"/>
        <v>0</v>
      </c>
      <c r="R184" s="848">
        <f t="shared" si="73"/>
        <v>0</v>
      </c>
      <c r="S184" s="848">
        <f t="shared" si="73"/>
        <v>0</v>
      </c>
      <c r="T184" s="848">
        <f t="shared" si="73"/>
        <v>0</v>
      </c>
      <c r="U184" s="848">
        <f t="shared" si="73"/>
        <v>0</v>
      </c>
      <c r="V184" s="848">
        <f t="shared" si="73"/>
        <v>0</v>
      </c>
      <c r="W184" s="848">
        <f t="shared" si="73"/>
        <v>0</v>
      </c>
      <c r="X184" s="848">
        <f t="shared" si="73"/>
        <v>0</v>
      </c>
      <c r="Y184" s="848">
        <f t="shared" si="73"/>
        <v>0</v>
      </c>
      <c r="Z184" s="848">
        <f t="shared" si="73"/>
        <v>0</v>
      </c>
      <c r="AA184" s="848">
        <f t="shared" si="65"/>
        <v>0</v>
      </c>
      <c r="AB184" s="848">
        <f t="shared" si="65"/>
        <v>0</v>
      </c>
      <c r="AC184" s="848">
        <f t="shared" si="65"/>
        <v>0</v>
      </c>
      <c r="AD184" s="848">
        <f t="shared" si="65"/>
        <v>0</v>
      </c>
      <c r="AE184" s="848">
        <f t="shared" si="65"/>
        <v>0</v>
      </c>
      <c r="AF184" s="848">
        <f t="shared" si="65"/>
        <v>0</v>
      </c>
      <c r="AG184" s="848">
        <f t="shared" si="65"/>
        <v>0</v>
      </c>
      <c r="AH184" s="848">
        <f t="shared" si="65"/>
        <v>0</v>
      </c>
      <c r="AI184" s="848">
        <f t="shared" si="65"/>
        <v>0</v>
      </c>
      <c r="AJ184" s="848">
        <f t="shared" si="65"/>
        <v>0</v>
      </c>
      <c r="AK184" s="848">
        <f t="shared" si="65"/>
        <v>0</v>
      </c>
      <c r="AL184" s="848">
        <f t="shared" si="65"/>
        <v>0</v>
      </c>
      <c r="AM184" s="848">
        <f t="shared" si="65"/>
        <v>0</v>
      </c>
      <c r="AN184" s="848">
        <f t="shared" si="65"/>
        <v>0</v>
      </c>
      <c r="AO184" s="848">
        <f t="shared" si="65"/>
        <v>0</v>
      </c>
      <c r="AP184" s="848">
        <f t="shared" si="65"/>
        <v>0</v>
      </c>
      <c r="AQ184" s="848">
        <f t="shared" si="65"/>
        <v>0</v>
      </c>
      <c r="AR184" s="848">
        <f t="shared" si="65"/>
        <v>0</v>
      </c>
      <c r="AS184" s="848">
        <f t="shared" si="65"/>
        <v>0</v>
      </c>
      <c r="AT184" s="848">
        <f t="shared" si="65"/>
        <v>0</v>
      </c>
      <c r="AU184" s="848">
        <f t="shared" si="65"/>
        <v>0</v>
      </c>
      <c r="AV184" s="848">
        <f t="shared" si="65"/>
        <v>0</v>
      </c>
      <c r="AW184" s="848">
        <f t="shared" si="65"/>
        <v>0</v>
      </c>
      <c r="AX184" s="848">
        <f t="shared" si="65"/>
        <v>0</v>
      </c>
      <c r="AY184" s="848">
        <f t="shared" si="65"/>
        <v>0</v>
      </c>
      <c r="AZ184" s="848">
        <f t="shared" si="65"/>
        <v>0</v>
      </c>
      <c r="BA184" s="848">
        <f t="shared" si="65"/>
        <v>0</v>
      </c>
      <c r="BB184" s="848">
        <f t="shared" si="65"/>
        <v>0</v>
      </c>
      <c r="BC184" s="848">
        <f t="shared" si="65"/>
        <v>0</v>
      </c>
      <c r="BD184" s="848">
        <f t="shared" si="65"/>
        <v>0</v>
      </c>
      <c r="BE184" s="848">
        <f t="shared" si="65"/>
        <v>0</v>
      </c>
      <c r="BF184" s="848">
        <f t="shared" si="65"/>
        <v>0</v>
      </c>
      <c r="BG184" s="848">
        <f t="shared" si="65"/>
        <v>0</v>
      </c>
      <c r="BH184" s="848">
        <f t="shared" si="65"/>
        <v>0</v>
      </c>
      <c r="BI184" s="848">
        <f t="shared" si="65"/>
        <v>0</v>
      </c>
      <c r="BJ184" s="848">
        <f t="shared" si="65"/>
        <v>0</v>
      </c>
      <c r="BK184" s="848">
        <f t="shared" si="65"/>
        <v>0</v>
      </c>
      <c r="BL184" s="848">
        <f t="shared" si="65"/>
        <v>0</v>
      </c>
      <c r="BM184" s="848">
        <f t="shared" si="65"/>
        <v>0</v>
      </c>
      <c r="BN184" s="848">
        <f t="shared" si="65"/>
        <v>0</v>
      </c>
      <c r="BO184" s="848">
        <f t="shared" si="65"/>
        <v>0</v>
      </c>
      <c r="BP184" s="848">
        <f t="shared" si="65"/>
        <v>0</v>
      </c>
      <c r="BQ184" s="848">
        <f t="shared" si="65"/>
        <v>0</v>
      </c>
      <c r="BR184" s="848">
        <f t="shared" si="65"/>
        <v>0</v>
      </c>
      <c r="BS184" s="848">
        <f t="shared" si="65"/>
        <v>0</v>
      </c>
      <c r="BT184" s="848">
        <f t="shared" si="65"/>
        <v>0</v>
      </c>
      <c r="BU184" s="848">
        <f t="shared" si="65"/>
        <v>0</v>
      </c>
      <c r="BV184" s="848">
        <f t="shared" si="65"/>
        <v>0</v>
      </c>
      <c r="BW184" s="848">
        <f t="shared" si="65"/>
        <v>0</v>
      </c>
      <c r="BX184" s="848">
        <f t="shared" si="66"/>
        <v>0</v>
      </c>
      <c r="BY184" s="848">
        <f t="shared" si="66"/>
        <v>0</v>
      </c>
      <c r="BZ184" s="848">
        <f t="shared" si="66"/>
        <v>0</v>
      </c>
      <c r="CA184" s="848">
        <f t="shared" si="66"/>
        <v>0</v>
      </c>
      <c r="CB184" s="848">
        <f t="shared" si="66"/>
        <v>0</v>
      </c>
      <c r="CC184" s="848">
        <f t="shared" si="66"/>
        <v>0</v>
      </c>
      <c r="CD184" s="848">
        <f t="shared" si="66"/>
        <v>0</v>
      </c>
      <c r="CE184" s="848">
        <f t="shared" si="66"/>
        <v>0</v>
      </c>
      <c r="CF184" s="848">
        <f t="shared" si="66"/>
        <v>0</v>
      </c>
      <c r="CG184" s="848">
        <f t="shared" si="66"/>
        <v>0</v>
      </c>
      <c r="CH184" s="848">
        <f t="shared" si="66"/>
        <v>0</v>
      </c>
      <c r="CI184" s="848">
        <f t="shared" si="66"/>
        <v>0</v>
      </c>
      <c r="CJ184" s="848">
        <f t="shared" si="66"/>
        <v>0</v>
      </c>
      <c r="CK184" s="848">
        <f t="shared" si="66"/>
        <v>0</v>
      </c>
      <c r="CL184" s="848">
        <f t="shared" si="66"/>
        <v>0</v>
      </c>
      <c r="CM184" s="848">
        <f t="shared" si="66"/>
        <v>0</v>
      </c>
      <c r="CN184" s="848">
        <f t="shared" si="66"/>
        <v>0</v>
      </c>
      <c r="CO184" s="848">
        <f t="shared" si="66"/>
        <v>0</v>
      </c>
      <c r="CP184" s="848">
        <f t="shared" si="66"/>
        <v>0</v>
      </c>
      <c r="CQ184" s="848">
        <f t="shared" si="66"/>
        <v>0</v>
      </c>
      <c r="CR184" s="848">
        <f t="shared" si="66"/>
        <v>0</v>
      </c>
      <c r="CS184" s="848">
        <f t="shared" si="66"/>
        <v>0</v>
      </c>
      <c r="CT184" s="848">
        <f t="shared" si="66"/>
        <v>0</v>
      </c>
      <c r="CU184" s="848">
        <f t="shared" si="66"/>
        <v>0</v>
      </c>
      <c r="CV184" s="848">
        <f t="shared" si="66"/>
        <v>0</v>
      </c>
      <c r="CW184" s="848">
        <f t="shared" si="66"/>
        <v>0</v>
      </c>
      <c r="CX184" s="848">
        <f t="shared" si="66"/>
        <v>0</v>
      </c>
      <c r="CY184" s="848">
        <f t="shared" si="66"/>
        <v>0</v>
      </c>
      <c r="CZ184" s="848">
        <f t="shared" si="66"/>
        <v>0</v>
      </c>
      <c r="DA184" s="848">
        <f t="shared" si="66"/>
        <v>0</v>
      </c>
      <c r="DB184" s="848">
        <f t="shared" si="66"/>
        <v>0</v>
      </c>
      <c r="DC184" s="848">
        <f t="shared" si="66"/>
        <v>0</v>
      </c>
      <c r="DD184" s="848">
        <f t="shared" si="66"/>
        <v>0</v>
      </c>
      <c r="DE184" s="848">
        <f t="shared" si="66"/>
        <v>0</v>
      </c>
      <c r="DF184" s="848">
        <f t="shared" si="66"/>
        <v>0</v>
      </c>
      <c r="DG184" s="848">
        <f t="shared" si="66"/>
        <v>0</v>
      </c>
      <c r="DH184" s="848">
        <f t="shared" si="66"/>
        <v>0</v>
      </c>
      <c r="DI184" s="848">
        <f t="shared" si="66"/>
        <v>0</v>
      </c>
      <c r="DJ184" s="848">
        <f t="shared" si="66"/>
        <v>0</v>
      </c>
      <c r="DK184" s="848">
        <f t="shared" si="66"/>
        <v>0</v>
      </c>
      <c r="DL184" s="848">
        <f t="shared" si="66"/>
        <v>0</v>
      </c>
      <c r="DM184" s="848">
        <f t="shared" si="66"/>
        <v>0</v>
      </c>
      <c r="DN184" s="848">
        <f t="shared" si="66"/>
        <v>0</v>
      </c>
      <c r="DO184" s="848">
        <f t="shared" si="66"/>
        <v>0</v>
      </c>
      <c r="DP184" s="848">
        <f t="shared" si="66"/>
        <v>0</v>
      </c>
      <c r="DQ184" s="848">
        <f t="shared" si="66"/>
        <v>0</v>
      </c>
      <c r="DR184" s="848">
        <f t="shared" si="66"/>
        <v>0</v>
      </c>
      <c r="DS184" s="848">
        <f t="shared" si="66"/>
        <v>0</v>
      </c>
      <c r="DT184" s="848">
        <f t="shared" si="66"/>
        <v>0</v>
      </c>
      <c r="DU184" s="848">
        <f t="shared" si="66"/>
        <v>0</v>
      </c>
      <c r="DV184" s="848">
        <f t="shared" si="66"/>
        <v>0</v>
      </c>
      <c r="DW184" s="848">
        <f t="shared" si="66"/>
        <v>0</v>
      </c>
      <c r="DX184" s="848">
        <f t="shared" si="66"/>
        <v>0</v>
      </c>
      <c r="DY184" s="848">
        <f t="shared" si="66"/>
        <v>0</v>
      </c>
      <c r="DZ184" s="848">
        <f t="shared" si="66"/>
        <v>0</v>
      </c>
      <c r="EA184" s="848">
        <f t="shared" si="66"/>
        <v>0</v>
      </c>
      <c r="EB184" s="848">
        <f t="shared" si="66"/>
        <v>0</v>
      </c>
      <c r="EC184" s="848">
        <f t="shared" si="66"/>
        <v>0</v>
      </c>
      <c r="ED184" s="848">
        <f t="shared" si="66"/>
        <v>0</v>
      </c>
      <c r="EE184" s="848">
        <f t="shared" si="66"/>
        <v>0</v>
      </c>
      <c r="EF184" s="848">
        <f t="shared" si="66"/>
        <v>0</v>
      </c>
      <c r="EG184" s="848">
        <f t="shared" si="66"/>
        <v>0</v>
      </c>
      <c r="EH184" s="848">
        <f t="shared" si="66"/>
        <v>0</v>
      </c>
      <c r="EI184" s="848">
        <f t="shared" si="66"/>
        <v>0</v>
      </c>
      <c r="EJ184" s="848">
        <f t="shared" si="67"/>
        <v>0</v>
      </c>
      <c r="EK184" s="848">
        <f t="shared" si="67"/>
        <v>0</v>
      </c>
      <c r="EL184" s="848">
        <f t="shared" si="67"/>
        <v>0</v>
      </c>
      <c r="EM184" s="848">
        <f t="shared" si="67"/>
        <v>0</v>
      </c>
      <c r="EN184" s="848">
        <f t="shared" si="67"/>
        <v>0</v>
      </c>
      <c r="EO184" s="848">
        <f t="shared" si="67"/>
        <v>0</v>
      </c>
      <c r="EP184" s="848">
        <f t="shared" si="67"/>
        <v>0</v>
      </c>
      <c r="EQ184" s="848">
        <f t="shared" si="67"/>
        <v>0</v>
      </c>
      <c r="ER184" s="848">
        <f t="shared" si="67"/>
        <v>0</v>
      </c>
      <c r="ES184" s="848">
        <f t="shared" si="67"/>
        <v>0</v>
      </c>
      <c r="ET184" s="848">
        <f t="shared" si="67"/>
        <v>0</v>
      </c>
      <c r="EU184" s="848">
        <f t="shared" si="67"/>
        <v>0</v>
      </c>
      <c r="EV184" s="848">
        <f t="shared" si="67"/>
        <v>0</v>
      </c>
      <c r="EW184" s="848">
        <f t="shared" si="67"/>
        <v>0</v>
      </c>
      <c r="EX184" s="848">
        <f t="shared" si="67"/>
        <v>0</v>
      </c>
      <c r="EY184" s="848">
        <f t="shared" si="67"/>
        <v>0</v>
      </c>
      <c r="EZ184" s="848">
        <f t="shared" si="67"/>
        <v>0</v>
      </c>
      <c r="FA184" s="848">
        <f t="shared" si="67"/>
        <v>0</v>
      </c>
      <c r="FB184" s="848">
        <f t="shared" si="67"/>
        <v>0</v>
      </c>
      <c r="FC184" s="848">
        <f t="shared" si="67"/>
        <v>0</v>
      </c>
      <c r="FD184" s="848">
        <f t="shared" si="67"/>
        <v>0</v>
      </c>
      <c r="FE184" s="848">
        <f t="shared" si="67"/>
        <v>0</v>
      </c>
      <c r="FF184" s="848">
        <f t="shared" si="67"/>
        <v>0</v>
      </c>
      <c r="FG184" s="848">
        <f t="shared" si="67"/>
        <v>0</v>
      </c>
      <c r="FH184" s="848">
        <f t="shared" si="67"/>
        <v>0</v>
      </c>
      <c r="FI184" s="848">
        <f t="shared" si="67"/>
        <v>0</v>
      </c>
      <c r="FJ184" s="848">
        <f t="shared" si="67"/>
        <v>0</v>
      </c>
      <c r="FK184" s="848">
        <f t="shared" si="67"/>
        <v>0</v>
      </c>
      <c r="FL184" s="848">
        <f t="shared" si="67"/>
        <v>0</v>
      </c>
      <c r="FM184" s="848">
        <f t="shared" si="67"/>
        <v>0</v>
      </c>
      <c r="FN184" s="848">
        <f t="shared" si="67"/>
        <v>0</v>
      </c>
      <c r="FO184" s="848">
        <f t="shared" si="67"/>
        <v>0</v>
      </c>
      <c r="FP184" s="848">
        <f t="shared" si="67"/>
        <v>0</v>
      </c>
      <c r="FQ184" s="848">
        <f t="shared" si="67"/>
        <v>0</v>
      </c>
      <c r="FR184" s="848">
        <f t="shared" si="67"/>
        <v>0</v>
      </c>
      <c r="FS184" s="848">
        <f t="shared" si="67"/>
        <v>0</v>
      </c>
      <c r="FT184" s="848">
        <f t="shared" si="67"/>
        <v>0</v>
      </c>
      <c r="FU184" s="848">
        <f t="shared" si="67"/>
        <v>0</v>
      </c>
      <c r="FV184" s="848">
        <f t="shared" si="67"/>
        <v>0</v>
      </c>
      <c r="FW184" s="848">
        <f t="shared" si="67"/>
        <v>0</v>
      </c>
      <c r="FX184" s="848">
        <f t="shared" si="67"/>
        <v>0</v>
      </c>
      <c r="FY184" s="848">
        <f t="shared" si="67"/>
        <v>0</v>
      </c>
      <c r="FZ184" s="848">
        <f t="shared" si="67"/>
        <v>0</v>
      </c>
      <c r="GA184" s="848">
        <f t="shared" si="67"/>
        <v>0</v>
      </c>
      <c r="GB184" s="848">
        <f t="shared" si="67"/>
        <v>0</v>
      </c>
      <c r="GC184" s="848">
        <f t="shared" si="67"/>
        <v>0</v>
      </c>
      <c r="GD184" s="848">
        <f t="shared" si="67"/>
        <v>0</v>
      </c>
      <c r="GE184" s="848">
        <f t="shared" si="67"/>
        <v>0</v>
      </c>
      <c r="GF184" s="848">
        <f t="shared" si="67"/>
        <v>0</v>
      </c>
      <c r="GG184" s="848">
        <f t="shared" si="67"/>
        <v>0</v>
      </c>
      <c r="GH184" s="848">
        <f t="shared" si="67"/>
        <v>0</v>
      </c>
      <c r="GI184" s="848">
        <f t="shared" si="67"/>
        <v>0</v>
      </c>
      <c r="GJ184" s="848">
        <f t="shared" si="67"/>
        <v>0</v>
      </c>
      <c r="GK184" s="848">
        <f t="shared" si="67"/>
        <v>0</v>
      </c>
      <c r="GL184" s="848">
        <f t="shared" si="67"/>
        <v>0</v>
      </c>
      <c r="GM184" s="848">
        <f t="shared" si="67"/>
        <v>0</v>
      </c>
      <c r="GN184" s="848">
        <f t="shared" si="67"/>
        <v>0</v>
      </c>
      <c r="GO184" s="848">
        <f t="shared" si="67"/>
        <v>0</v>
      </c>
      <c r="GP184" s="848">
        <f t="shared" si="67"/>
        <v>0</v>
      </c>
      <c r="GQ184" s="848">
        <f t="shared" si="67"/>
        <v>0</v>
      </c>
      <c r="GR184" s="848">
        <f t="shared" si="67"/>
        <v>0</v>
      </c>
      <c r="GS184" s="848">
        <f t="shared" si="67"/>
        <v>0</v>
      </c>
      <c r="GT184" s="848">
        <f t="shared" si="67"/>
        <v>0</v>
      </c>
      <c r="GU184" s="848">
        <f t="shared" si="67"/>
        <v>0</v>
      </c>
      <c r="GV184" s="848">
        <f t="shared" si="68"/>
        <v>0</v>
      </c>
      <c r="GW184" s="848">
        <f t="shared" si="68"/>
        <v>0</v>
      </c>
      <c r="GX184" s="848">
        <f t="shared" si="68"/>
        <v>0</v>
      </c>
      <c r="GY184" s="848">
        <f t="shared" si="68"/>
        <v>0</v>
      </c>
      <c r="GZ184" s="848">
        <f t="shared" si="68"/>
        <v>0</v>
      </c>
      <c r="HA184" s="848">
        <f t="shared" si="68"/>
        <v>0</v>
      </c>
      <c r="HB184" s="848">
        <f t="shared" si="68"/>
        <v>0</v>
      </c>
      <c r="HC184" s="848">
        <f t="shared" si="68"/>
        <v>0</v>
      </c>
      <c r="HD184" s="848">
        <f t="shared" si="68"/>
        <v>0</v>
      </c>
      <c r="HE184" s="848">
        <f t="shared" si="68"/>
        <v>0</v>
      </c>
      <c r="HF184" s="848">
        <f t="shared" si="68"/>
        <v>0</v>
      </c>
      <c r="HG184" s="848">
        <f t="shared" si="68"/>
        <v>0</v>
      </c>
      <c r="HH184" s="848">
        <f t="shared" si="68"/>
        <v>0</v>
      </c>
      <c r="HI184" s="848">
        <f t="shared" si="68"/>
        <v>0</v>
      </c>
      <c r="HJ184" s="848">
        <f t="shared" si="68"/>
        <v>0</v>
      </c>
      <c r="HK184" s="848">
        <f t="shared" si="68"/>
        <v>0</v>
      </c>
      <c r="HL184" s="848">
        <f t="shared" si="68"/>
        <v>0</v>
      </c>
      <c r="HM184" s="848">
        <f t="shared" si="68"/>
        <v>0</v>
      </c>
      <c r="HN184" s="848">
        <f t="shared" si="68"/>
        <v>0</v>
      </c>
      <c r="HO184" s="848">
        <f t="shared" si="68"/>
        <v>0</v>
      </c>
      <c r="HP184" s="848">
        <f t="shared" si="68"/>
        <v>0</v>
      </c>
      <c r="HQ184" s="848">
        <f t="shared" si="68"/>
        <v>0</v>
      </c>
      <c r="HR184" s="848">
        <f t="shared" si="68"/>
        <v>0</v>
      </c>
      <c r="HS184" s="848">
        <f t="shared" si="68"/>
        <v>0</v>
      </c>
      <c r="HT184" s="848">
        <f t="shared" si="68"/>
        <v>0</v>
      </c>
      <c r="HU184" s="848">
        <f t="shared" si="68"/>
        <v>0</v>
      </c>
      <c r="HV184" s="848">
        <f t="shared" si="68"/>
        <v>0</v>
      </c>
      <c r="HW184" s="848">
        <f t="shared" si="68"/>
        <v>0</v>
      </c>
      <c r="HX184" s="848">
        <f t="shared" si="68"/>
        <v>0</v>
      </c>
      <c r="HY184" s="848">
        <f t="shared" si="68"/>
        <v>0</v>
      </c>
      <c r="HZ184" s="848">
        <f t="shared" si="68"/>
        <v>0</v>
      </c>
      <c r="IA184" s="848">
        <f t="shared" si="68"/>
        <v>0</v>
      </c>
      <c r="IB184" s="848">
        <f t="shared" si="68"/>
        <v>0</v>
      </c>
      <c r="IC184" s="848">
        <f t="shared" si="68"/>
        <v>0</v>
      </c>
      <c r="ID184" s="848">
        <f t="shared" si="68"/>
        <v>0</v>
      </c>
      <c r="IE184" s="848">
        <f t="shared" si="68"/>
        <v>0</v>
      </c>
      <c r="IF184" s="848">
        <f t="shared" si="68"/>
        <v>0</v>
      </c>
      <c r="IG184" s="848">
        <f t="shared" si="68"/>
        <v>0</v>
      </c>
      <c r="IH184" s="848">
        <f t="shared" si="68"/>
        <v>0</v>
      </c>
      <c r="II184" s="848">
        <f t="shared" si="68"/>
        <v>0</v>
      </c>
      <c r="IJ184" s="848">
        <f t="shared" si="68"/>
        <v>0</v>
      </c>
      <c r="IK184" s="848">
        <f t="shared" si="68"/>
        <v>0</v>
      </c>
      <c r="IL184" s="848">
        <f t="shared" si="68"/>
        <v>0</v>
      </c>
      <c r="IM184" s="848">
        <f t="shared" si="68"/>
        <v>0</v>
      </c>
      <c r="IN184" s="848">
        <f t="shared" si="68"/>
        <v>0</v>
      </c>
      <c r="IO184" s="848">
        <f t="shared" si="68"/>
        <v>0</v>
      </c>
      <c r="IP184" s="848">
        <f t="shared" si="68"/>
        <v>0</v>
      </c>
      <c r="IQ184" s="848">
        <f t="shared" si="68"/>
        <v>0</v>
      </c>
      <c r="IR184" s="848">
        <f t="shared" si="68"/>
        <v>0</v>
      </c>
      <c r="IS184" s="848">
        <f t="shared" si="68"/>
        <v>0</v>
      </c>
      <c r="IT184" s="848">
        <f t="shared" si="68"/>
        <v>0</v>
      </c>
      <c r="IU184" s="848">
        <f t="shared" si="68"/>
        <v>0</v>
      </c>
      <c r="IV184" s="848">
        <f t="shared" si="68"/>
        <v>0</v>
      </c>
      <c r="IW184" s="848">
        <f t="shared" si="68"/>
        <v>0</v>
      </c>
      <c r="IX184" s="848">
        <f t="shared" si="68"/>
        <v>0</v>
      </c>
      <c r="IY184" s="848">
        <f t="shared" si="68"/>
        <v>0</v>
      </c>
      <c r="IZ184" s="848">
        <f t="shared" si="68"/>
        <v>0</v>
      </c>
      <c r="JA184" s="848">
        <f t="shared" si="68"/>
        <v>0</v>
      </c>
      <c r="JB184" s="848">
        <f t="shared" si="68"/>
        <v>0</v>
      </c>
      <c r="JC184" s="848">
        <f t="shared" si="68"/>
        <v>0</v>
      </c>
      <c r="JD184" s="848">
        <f t="shared" si="68"/>
        <v>0</v>
      </c>
      <c r="JE184" s="848">
        <f t="shared" si="68"/>
        <v>0</v>
      </c>
      <c r="JF184" s="848">
        <f t="shared" si="68"/>
        <v>0</v>
      </c>
      <c r="JG184" s="848">
        <f t="shared" si="68"/>
        <v>0</v>
      </c>
      <c r="JH184" s="848">
        <f t="shared" si="69"/>
        <v>0</v>
      </c>
      <c r="JI184" s="848">
        <f t="shared" si="69"/>
        <v>0</v>
      </c>
      <c r="JJ184" s="848">
        <f t="shared" si="69"/>
        <v>0</v>
      </c>
      <c r="JK184" s="848">
        <f t="shared" si="69"/>
        <v>0</v>
      </c>
      <c r="JL184" s="848">
        <f t="shared" si="69"/>
        <v>0</v>
      </c>
      <c r="JM184" s="848">
        <f t="shared" si="69"/>
        <v>0</v>
      </c>
      <c r="JN184" s="848">
        <f t="shared" si="69"/>
        <v>0</v>
      </c>
      <c r="JO184" s="848">
        <f t="shared" si="69"/>
        <v>0</v>
      </c>
      <c r="JP184" s="848">
        <f t="shared" si="69"/>
        <v>0</v>
      </c>
      <c r="JQ184" s="848">
        <f t="shared" si="69"/>
        <v>0</v>
      </c>
      <c r="JR184" s="848">
        <f t="shared" si="69"/>
        <v>0</v>
      </c>
      <c r="JS184" s="848">
        <f t="shared" si="69"/>
        <v>0</v>
      </c>
      <c r="JT184" s="848">
        <f t="shared" si="69"/>
        <v>0</v>
      </c>
      <c r="JU184" s="848">
        <f t="shared" si="69"/>
        <v>0</v>
      </c>
      <c r="JV184" s="848">
        <f t="shared" si="69"/>
        <v>0</v>
      </c>
      <c r="JW184" s="848">
        <f t="shared" si="69"/>
        <v>0</v>
      </c>
      <c r="JX184" s="848">
        <f t="shared" si="69"/>
        <v>0</v>
      </c>
      <c r="JY184" s="848">
        <f t="shared" si="69"/>
        <v>0</v>
      </c>
      <c r="JZ184" s="848">
        <f t="shared" si="69"/>
        <v>0</v>
      </c>
      <c r="KA184" s="848">
        <f t="shared" si="69"/>
        <v>0</v>
      </c>
      <c r="KB184" s="848">
        <f t="shared" si="69"/>
        <v>0</v>
      </c>
      <c r="KC184" s="848">
        <f t="shared" si="69"/>
        <v>0</v>
      </c>
      <c r="KD184" s="848">
        <f t="shared" si="69"/>
        <v>0</v>
      </c>
      <c r="KE184" s="848">
        <f t="shared" si="69"/>
        <v>0</v>
      </c>
      <c r="KF184" s="848">
        <f t="shared" si="69"/>
        <v>0</v>
      </c>
      <c r="KG184" s="848">
        <f t="shared" si="69"/>
        <v>0</v>
      </c>
      <c r="KH184" s="848">
        <f t="shared" si="69"/>
        <v>0</v>
      </c>
      <c r="KI184" s="848">
        <f t="shared" si="69"/>
        <v>0</v>
      </c>
      <c r="KJ184" s="848">
        <f t="shared" si="69"/>
        <v>0</v>
      </c>
      <c r="KK184" s="848">
        <f t="shared" si="69"/>
        <v>0</v>
      </c>
      <c r="KL184" s="848">
        <f t="shared" si="69"/>
        <v>0</v>
      </c>
      <c r="KM184" s="848">
        <f t="shared" si="69"/>
        <v>0</v>
      </c>
      <c r="KN184" s="848">
        <f t="shared" si="69"/>
        <v>0</v>
      </c>
      <c r="KO184" s="848">
        <f t="shared" si="69"/>
        <v>0</v>
      </c>
      <c r="KP184" s="848">
        <f t="shared" si="69"/>
        <v>0</v>
      </c>
      <c r="KQ184" s="848">
        <f t="shared" si="69"/>
        <v>0</v>
      </c>
      <c r="KR184" s="848">
        <f t="shared" si="69"/>
        <v>0</v>
      </c>
      <c r="KS184" s="848">
        <f t="shared" si="69"/>
        <v>0</v>
      </c>
      <c r="KT184" s="848">
        <f t="shared" si="69"/>
        <v>0</v>
      </c>
      <c r="KU184" s="848">
        <f t="shared" si="69"/>
        <v>0</v>
      </c>
      <c r="KV184" s="848">
        <f t="shared" si="69"/>
        <v>0</v>
      </c>
      <c r="KW184" s="848">
        <f t="shared" si="69"/>
        <v>0</v>
      </c>
      <c r="KX184" s="848">
        <f t="shared" si="69"/>
        <v>0</v>
      </c>
      <c r="KY184" s="848">
        <f t="shared" si="69"/>
        <v>0</v>
      </c>
      <c r="KZ184" s="848">
        <f t="shared" si="69"/>
        <v>0</v>
      </c>
      <c r="LA184" s="848">
        <f t="shared" si="69"/>
        <v>0</v>
      </c>
      <c r="LB184" s="848">
        <f t="shared" si="69"/>
        <v>0</v>
      </c>
      <c r="LC184" s="848">
        <f t="shared" si="69"/>
        <v>0</v>
      </c>
      <c r="LD184" s="848">
        <f t="shared" si="69"/>
        <v>0</v>
      </c>
      <c r="LE184" s="848">
        <f t="shared" si="69"/>
        <v>0</v>
      </c>
      <c r="LF184" s="848">
        <f t="shared" si="69"/>
        <v>0</v>
      </c>
      <c r="LG184" s="848">
        <f t="shared" si="69"/>
        <v>0</v>
      </c>
      <c r="LH184" s="848">
        <f t="shared" si="69"/>
        <v>0</v>
      </c>
      <c r="LI184" s="848">
        <f t="shared" si="69"/>
        <v>0</v>
      </c>
      <c r="LJ184" s="848">
        <f t="shared" si="69"/>
        <v>0</v>
      </c>
      <c r="LK184" s="848">
        <f t="shared" si="69"/>
        <v>0</v>
      </c>
      <c r="LL184" s="848">
        <f t="shared" si="69"/>
        <v>0</v>
      </c>
      <c r="LM184" s="848">
        <f t="shared" si="69"/>
        <v>0</v>
      </c>
      <c r="LN184" s="848">
        <f t="shared" si="69"/>
        <v>0</v>
      </c>
      <c r="LO184" s="848">
        <f t="shared" si="69"/>
        <v>0</v>
      </c>
      <c r="LP184" s="848">
        <f t="shared" si="69"/>
        <v>0</v>
      </c>
      <c r="LQ184" s="848">
        <f t="shared" si="69"/>
        <v>0</v>
      </c>
      <c r="LR184" s="848">
        <f t="shared" si="69"/>
        <v>0</v>
      </c>
      <c r="LS184" s="848">
        <f t="shared" si="69"/>
        <v>0</v>
      </c>
      <c r="LT184" s="848">
        <f t="shared" si="70"/>
        <v>0</v>
      </c>
      <c r="LU184" s="848">
        <f t="shared" si="70"/>
        <v>0</v>
      </c>
      <c r="LV184" s="848">
        <f t="shared" si="70"/>
        <v>0</v>
      </c>
      <c r="LW184" s="848">
        <f t="shared" si="70"/>
        <v>0</v>
      </c>
      <c r="LX184" s="848">
        <f t="shared" si="70"/>
        <v>0</v>
      </c>
      <c r="LY184" s="848">
        <f t="shared" si="70"/>
        <v>0</v>
      </c>
      <c r="LZ184" s="848">
        <f t="shared" si="70"/>
        <v>0</v>
      </c>
      <c r="MA184" s="848">
        <f t="shared" si="70"/>
        <v>0</v>
      </c>
      <c r="MB184" s="848">
        <f t="shared" si="70"/>
        <v>0</v>
      </c>
      <c r="MC184" s="848">
        <f t="shared" si="70"/>
        <v>0</v>
      </c>
      <c r="MD184" s="848">
        <f t="shared" si="70"/>
        <v>0</v>
      </c>
      <c r="ME184" s="848">
        <f t="shared" si="70"/>
        <v>0</v>
      </c>
      <c r="MF184" s="848">
        <f t="shared" si="70"/>
        <v>0</v>
      </c>
      <c r="MG184" s="848">
        <f t="shared" si="70"/>
        <v>0</v>
      </c>
      <c r="MH184" s="848">
        <f t="shared" si="70"/>
        <v>0</v>
      </c>
      <c r="MI184" s="848">
        <f t="shared" si="70"/>
        <v>0</v>
      </c>
      <c r="MJ184" s="848">
        <f t="shared" si="70"/>
        <v>0</v>
      </c>
      <c r="MK184" s="848">
        <f t="shared" si="70"/>
        <v>0</v>
      </c>
      <c r="ML184" s="848">
        <f t="shared" si="70"/>
        <v>0</v>
      </c>
      <c r="MM184" s="848">
        <f t="shared" si="70"/>
        <v>0</v>
      </c>
      <c r="MN184" s="848">
        <f t="shared" si="70"/>
        <v>0</v>
      </c>
      <c r="MO184" s="848">
        <f t="shared" si="70"/>
        <v>0</v>
      </c>
      <c r="MP184" s="848">
        <f t="shared" si="70"/>
        <v>0</v>
      </c>
      <c r="MQ184" s="848">
        <f t="shared" si="70"/>
        <v>0</v>
      </c>
      <c r="MR184" s="848">
        <f t="shared" si="70"/>
        <v>0</v>
      </c>
      <c r="MS184" s="848">
        <f t="shared" si="70"/>
        <v>0</v>
      </c>
      <c r="MT184" s="848">
        <f t="shared" si="70"/>
        <v>0</v>
      </c>
      <c r="MU184" s="848">
        <f t="shared" si="70"/>
        <v>0</v>
      </c>
      <c r="MV184" s="848">
        <f t="shared" si="70"/>
        <v>0</v>
      </c>
      <c r="MW184" s="848">
        <f t="shared" si="70"/>
        <v>0</v>
      </c>
      <c r="MX184" s="848">
        <f t="shared" si="70"/>
        <v>0</v>
      </c>
      <c r="MY184" s="848">
        <f t="shared" si="70"/>
        <v>0</v>
      </c>
      <c r="MZ184" s="848">
        <f t="shared" si="70"/>
        <v>0</v>
      </c>
      <c r="NA184" s="848">
        <f t="shared" si="70"/>
        <v>0</v>
      </c>
      <c r="NB184" s="848">
        <f t="shared" si="70"/>
        <v>0</v>
      </c>
      <c r="NC184" s="848">
        <f t="shared" si="70"/>
        <v>0</v>
      </c>
      <c r="ND184" s="848">
        <f t="shared" si="70"/>
        <v>0</v>
      </c>
      <c r="NE184" s="848">
        <f t="shared" si="70"/>
        <v>0</v>
      </c>
      <c r="NF184" s="848">
        <f t="shared" si="70"/>
        <v>0</v>
      </c>
      <c r="NG184" s="848">
        <f t="shared" si="70"/>
        <v>0</v>
      </c>
      <c r="NH184" s="848">
        <f t="shared" si="70"/>
        <v>0</v>
      </c>
      <c r="NI184" s="848">
        <f t="shared" si="70"/>
        <v>0</v>
      </c>
      <c r="NJ184" s="848">
        <f t="shared" si="70"/>
        <v>0</v>
      </c>
      <c r="NK184" s="848">
        <f t="shared" si="70"/>
        <v>0</v>
      </c>
      <c r="NL184" s="848">
        <f t="shared" si="70"/>
        <v>0</v>
      </c>
      <c r="NM184" s="848">
        <f t="shared" si="70"/>
        <v>0</v>
      </c>
      <c r="NN184" s="848">
        <f t="shared" si="70"/>
        <v>0</v>
      </c>
      <c r="NO184" s="848">
        <f t="shared" si="70"/>
        <v>0</v>
      </c>
      <c r="NP184" s="848">
        <f t="shared" si="70"/>
        <v>0</v>
      </c>
      <c r="NQ184" s="848">
        <f t="shared" si="70"/>
        <v>0</v>
      </c>
      <c r="NR184" s="848">
        <f t="shared" si="70"/>
        <v>0</v>
      </c>
      <c r="NS184" s="848">
        <f t="shared" si="70"/>
        <v>0</v>
      </c>
      <c r="NT184" s="848">
        <f t="shared" si="70"/>
        <v>0</v>
      </c>
      <c r="NU184" s="848">
        <f t="shared" si="70"/>
        <v>0</v>
      </c>
      <c r="NV184" s="848">
        <f t="shared" si="70"/>
        <v>0</v>
      </c>
      <c r="NW184" s="848">
        <f t="shared" si="70"/>
        <v>0</v>
      </c>
      <c r="NX184" s="848">
        <f t="shared" si="70"/>
        <v>0</v>
      </c>
      <c r="NY184" s="848">
        <f t="shared" si="70"/>
        <v>0</v>
      </c>
      <c r="NZ184" s="848">
        <f t="shared" si="70"/>
        <v>0</v>
      </c>
      <c r="OA184" s="848">
        <f t="shared" si="70"/>
        <v>0</v>
      </c>
      <c r="OB184" s="848">
        <f t="shared" si="70"/>
        <v>0</v>
      </c>
      <c r="OC184" s="848">
        <f t="shared" si="70"/>
        <v>0</v>
      </c>
      <c r="OD184" s="848">
        <f t="shared" si="70"/>
        <v>0</v>
      </c>
      <c r="OE184" s="848">
        <f t="shared" si="70"/>
        <v>0</v>
      </c>
      <c r="OF184" s="848">
        <f t="shared" si="71"/>
        <v>0</v>
      </c>
      <c r="OG184" s="848">
        <f t="shared" si="71"/>
        <v>0</v>
      </c>
      <c r="OH184" s="848">
        <f t="shared" si="71"/>
        <v>0</v>
      </c>
      <c r="OI184" s="848">
        <f t="shared" si="71"/>
        <v>0</v>
      </c>
      <c r="OJ184" s="848">
        <f t="shared" si="71"/>
        <v>0</v>
      </c>
      <c r="OK184" s="848">
        <f t="shared" si="71"/>
        <v>0</v>
      </c>
      <c r="OL184" s="848">
        <f t="shared" si="71"/>
        <v>0</v>
      </c>
      <c r="OM184" s="848">
        <f t="shared" si="71"/>
        <v>0</v>
      </c>
      <c r="ON184" s="848">
        <f t="shared" si="71"/>
        <v>0</v>
      </c>
      <c r="OO184" s="848">
        <f t="shared" si="71"/>
        <v>0</v>
      </c>
      <c r="OP184" s="848">
        <f t="shared" si="71"/>
        <v>0</v>
      </c>
      <c r="OQ184" s="848">
        <f t="shared" si="71"/>
        <v>0</v>
      </c>
      <c r="OR184" s="848">
        <f t="shared" si="71"/>
        <v>0</v>
      </c>
      <c r="OS184" s="848">
        <f t="shared" si="71"/>
        <v>0</v>
      </c>
      <c r="OT184" s="848">
        <f t="shared" si="71"/>
        <v>0</v>
      </c>
      <c r="OU184" s="848">
        <f t="shared" si="71"/>
        <v>0</v>
      </c>
      <c r="OV184" s="848">
        <f t="shared" si="71"/>
        <v>0</v>
      </c>
      <c r="OW184" s="848">
        <f t="shared" si="71"/>
        <v>0</v>
      </c>
      <c r="OX184" s="848">
        <f t="shared" si="71"/>
        <v>0</v>
      </c>
      <c r="OY184" s="848">
        <f t="shared" si="71"/>
        <v>0</v>
      </c>
      <c r="OZ184" s="848">
        <f t="shared" si="71"/>
        <v>0</v>
      </c>
      <c r="PA184" s="848">
        <f t="shared" si="71"/>
        <v>0</v>
      </c>
      <c r="PB184" s="848">
        <f t="shared" si="71"/>
        <v>0</v>
      </c>
      <c r="PC184" s="848">
        <f t="shared" si="71"/>
        <v>0</v>
      </c>
      <c r="PD184" s="848">
        <f t="shared" si="71"/>
        <v>0</v>
      </c>
      <c r="PE184" s="848">
        <f t="shared" si="71"/>
        <v>0</v>
      </c>
      <c r="PF184" s="848">
        <f t="shared" si="71"/>
        <v>0</v>
      </c>
      <c r="PG184" s="848">
        <f t="shared" si="71"/>
        <v>0</v>
      </c>
      <c r="PH184" s="848">
        <f t="shared" si="71"/>
        <v>0</v>
      </c>
      <c r="PI184" s="848">
        <f t="shared" si="71"/>
        <v>0</v>
      </c>
      <c r="PJ184" s="848">
        <f t="shared" si="71"/>
        <v>0</v>
      </c>
      <c r="PK184" s="848">
        <f t="shared" si="71"/>
        <v>0</v>
      </c>
      <c r="PL184" s="848">
        <f t="shared" si="71"/>
        <v>0</v>
      </c>
      <c r="PM184" s="848">
        <f t="shared" si="71"/>
        <v>0</v>
      </c>
      <c r="PN184" s="848">
        <f t="shared" si="71"/>
        <v>0</v>
      </c>
      <c r="PO184" s="848">
        <f t="shared" si="71"/>
        <v>0</v>
      </c>
      <c r="PP184" s="848">
        <f t="shared" si="71"/>
        <v>0</v>
      </c>
      <c r="PQ184" s="848">
        <f t="shared" si="71"/>
        <v>0</v>
      </c>
      <c r="PR184" s="848">
        <f t="shared" si="71"/>
        <v>0</v>
      </c>
      <c r="PS184" s="848">
        <f t="shared" si="71"/>
        <v>0</v>
      </c>
      <c r="PT184" s="848">
        <f t="shared" si="71"/>
        <v>0</v>
      </c>
      <c r="PU184" s="848">
        <f t="shared" si="71"/>
        <v>0</v>
      </c>
      <c r="PV184" s="848">
        <f t="shared" si="71"/>
        <v>0</v>
      </c>
      <c r="PW184" s="848">
        <f t="shared" si="71"/>
        <v>0</v>
      </c>
      <c r="PX184" s="848">
        <f t="shared" si="71"/>
        <v>0</v>
      </c>
      <c r="PY184" s="848">
        <f t="shared" si="71"/>
        <v>0</v>
      </c>
      <c r="PZ184" s="848">
        <f t="shared" si="71"/>
        <v>0</v>
      </c>
      <c r="QA184" s="848">
        <f t="shared" si="71"/>
        <v>0</v>
      </c>
      <c r="QB184" s="848">
        <f t="shared" si="71"/>
        <v>0</v>
      </c>
      <c r="QC184" s="848">
        <f t="shared" si="71"/>
        <v>0</v>
      </c>
      <c r="QD184" s="848">
        <f t="shared" si="71"/>
        <v>0</v>
      </c>
      <c r="QE184" s="848">
        <f t="shared" si="71"/>
        <v>0</v>
      </c>
      <c r="QF184" s="848">
        <f t="shared" si="71"/>
        <v>0</v>
      </c>
      <c r="QG184" s="848">
        <f t="shared" si="71"/>
        <v>0</v>
      </c>
      <c r="QH184" s="848">
        <f t="shared" si="71"/>
        <v>0</v>
      </c>
      <c r="QI184" s="848">
        <f t="shared" si="71"/>
        <v>0</v>
      </c>
      <c r="QJ184" s="848">
        <f t="shared" si="71"/>
        <v>0</v>
      </c>
      <c r="QK184" s="848">
        <f t="shared" si="71"/>
        <v>0</v>
      </c>
      <c r="QL184" s="848">
        <f t="shared" si="71"/>
        <v>0</v>
      </c>
      <c r="QM184" s="848">
        <f t="shared" si="71"/>
        <v>0</v>
      </c>
      <c r="QN184" s="848">
        <f t="shared" si="71"/>
        <v>0</v>
      </c>
      <c r="QO184" s="848">
        <f t="shared" si="71"/>
        <v>0</v>
      </c>
      <c r="QP184" s="848">
        <f t="shared" si="71"/>
        <v>0</v>
      </c>
      <c r="QQ184" s="848">
        <f t="shared" si="71"/>
        <v>0</v>
      </c>
      <c r="QR184" s="848">
        <f t="shared" si="72"/>
        <v>0</v>
      </c>
      <c r="QS184" s="848">
        <f t="shared" si="72"/>
        <v>0</v>
      </c>
      <c r="QT184" s="848">
        <f t="shared" si="72"/>
        <v>0</v>
      </c>
      <c r="QU184" s="848">
        <f t="shared" si="72"/>
        <v>0</v>
      </c>
      <c r="QV184" s="848">
        <f t="shared" si="72"/>
        <v>0</v>
      </c>
      <c r="QW184" s="848">
        <f t="shared" si="72"/>
        <v>0</v>
      </c>
      <c r="QX184" s="848">
        <f t="shared" si="72"/>
        <v>0</v>
      </c>
      <c r="QY184" s="848">
        <f t="shared" si="72"/>
        <v>0</v>
      </c>
      <c r="QZ184" s="848">
        <f t="shared" si="72"/>
        <v>0</v>
      </c>
      <c r="RA184" s="848">
        <f t="shared" si="72"/>
        <v>0</v>
      </c>
      <c r="RB184" s="848">
        <f t="shared" si="72"/>
        <v>0</v>
      </c>
      <c r="RC184" s="848">
        <f t="shared" si="72"/>
        <v>0</v>
      </c>
      <c r="RD184" s="848">
        <f t="shared" si="72"/>
        <v>0</v>
      </c>
      <c r="RE184" s="848">
        <f t="shared" si="72"/>
        <v>0</v>
      </c>
      <c r="RF184" s="848">
        <f t="shared" si="72"/>
        <v>0</v>
      </c>
      <c r="RG184" s="848">
        <f t="shared" si="72"/>
        <v>0</v>
      </c>
      <c r="RH184" s="848">
        <f t="shared" si="72"/>
        <v>0</v>
      </c>
      <c r="RI184" s="848">
        <f t="shared" si="72"/>
        <v>0</v>
      </c>
      <c r="RJ184" s="848">
        <f t="shared" si="72"/>
        <v>0</v>
      </c>
      <c r="RK184" s="848">
        <f t="shared" si="72"/>
        <v>0</v>
      </c>
      <c r="RL184" s="848">
        <f t="shared" si="72"/>
        <v>0</v>
      </c>
      <c r="RM184" s="848">
        <f t="shared" si="72"/>
        <v>0</v>
      </c>
      <c r="RN184" s="848">
        <f t="shared" si="72"/>
        <v>0</v>
      </c>
      <c r="RO184" s="848">
        <f t="shared" si="72"/>
        <v>0</v>
      </c>
      <c r="RP184" s="848">
        <f t="shared" si="72"/>
        <v>0</v>
      </c>
      <c r="RQ184" s="848">
        <f t="shared" si="72"/>
        <v>0</v>
      </c>
      <c r="RR184" s="848">
        <f t="shared" si="72"/>
        <v>0</v>
      </c>
      <c r="RS184" s="848">
        <f t="shared" si="72"/>
        <v>0</v>
      </c>
      <c r="RT184" s="848">
        <f t="shared" si="72"/>
        <v>0</v>
      </c>
      <c r="RU184" s="848">
        <f t="shared" si="72"/>
        <v>0</v>
      </c>
      <c r="RV184" s="848">
        <f t="shared" si="72"/>
        <v>0</v>
      </c>
      <c r="RW184" s="848">
        <f t="shared" si="72"/>
        <v>0</v>
      </c>
      <c r="RX184" s="848">
        <f t="shared" si="72"/>
        <v>0</v>
      </c>
      <c r="RY184" s="848">
        <f t="shared" si="72"/>
        <v>0</v>
      </c>
      <c r="RZ184" s="848">
        <f t="shared" si="72"/>
        <v>0</v>
      </c>
      <c r="SA184" s="848">
        <f t="shared" si="72"/>
        <v>0</v>
      </c>
      <c r="SB184" s="848">
        <f t="shared" si="72"/>
        <v>0</v>
      </c>
      <c r="SC184" s="848">
        <f t="shared" si="72"/>
        <v>0</v>
      </c>
      <c r="SD184" s="848">
        <f t="shared" si="72"/>
        <v>0</v>
      </c>
      <c r="SE184" s="848">
        <f t="shared" si="72"/>
        <v>0</v>
      </c>
      <c r="SF184" s="848">
        <f t="shared" si="72"/>
        <v>0</v>
      </c>
      <c r="SG184" s="848">
        <f t="shared" si="72"/>
        <v>0</v>
      </c>
      <c r="SH184" s="848">
        <f t="shared" si="72"/>
        <v>0</v>
      </c>
      <c r="SI184" s="848">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882</v>
      </c>
      <c r="J185" s="554"/>
      <c r="K185" s="848">
        <f t="shared" si="73"/>
        <v>0</v>
      </c>
      <c r="L185" s="848">
        <f t="shared" si="73"/>
        <v>0</v>
      </c>
      <c r="M185" s="848">
        <f t="shared" si="73"/>
        <v>0</v>
      </c>
      <c r="N185" s="848">
        <f t="shared" si="73"/>
        <v>0</v>
      </c>
      <c r="O185" s="848">
        <f t="shared" si="73"/>
        <v>0</v>
      </c>
      <c r="P185" s="848">
        <f t="shared" si="73"/>
        <v>0</v>
      </c>
      <c r="Q185" s="848">
        <f t="shared" si="73"/>
        <v>0</v>
      </c>
      <c r="R185" s="848">
        <f t="shared" si="73"/>
        <v>0</v>
      </c>
      <c r="S185" s="848">
        <f t="shared" si="73"/>
        <v>0</v>
      </c>
      <c r="T185" s="848">
        <f t="shared" si="73"/>
        <v>0</v>
      </c>
      <c r="U185" s="848">
        <f t="shared" si="73"/>
        <v>0</v>
      </c>
      <c r="V185" s="848">
        <f t="shared" si="73"/>
        <v>0</v>
      </c>
      <c r="W185" s="848">
        <f t="shared" si="73"/>
        <v>0</v>
      </c>
      <c r="X185" s="848">
        <f t="shared" si="73"/>
        <v>0</v>
      </c>
      <c r="Y185" s="848">
        <f t="shared" si="73"/>
        <v>0</v>
      </c>
      <c r="Z185" s="848">
        <f t="shared" si="73"/>
        <v>0</v>
      </c>
      <c r="AA185" s="848">
        <f t="shared" si="65"/>
        <v>0</v>
      </c>
      <c r="AB185" s="848">
        <f t="shared" si="65"/>
        <v>0</v>
      </c>
      <c r="AC185" s="848">
        <f t="shared" si="65"/>
        <v>0</v>
      </c>
      <c r="AD185" s="848">
        <f t="shared" si="65"/>
        <v>0</v>
      </c>
      <c r="AE185" s="848">
        <f t="shared" si="65"/>
        <v>0</v>
      </c>
      <c r="AF185" s="848">
        <f t="shared" si="65"/>
        <v>0</v>
      </c>
      <c r="AG185" s="848">
        <f t="shared" si="65"/>
        <v>0</v>
      </c>
      <c r="AH185" s="848">
        <f t="shared" si="65"/>
        <v>0</v>
      </c>
      <c r="AI185" s="848">
        <f t="shared" si="65"/>
        <v>0</v>
      </c>
      <c r="AJ185" s="848">
        <f t="shared" si="65"/>
        <v>0</v>
      </c>
      <c r="AK185" s="848">
        <f t="shared" si="65"/>
        <v>0</v>
      </c>
      <c r="AL185" s="848">
        <f t="shared" si="65"/>
        <v>0</v>
      </c>
      <c r="AM185" s="848">
        <f t="shared" si="65"/>
        <v>0</v>
      </c>
      <c r="AN185" s="848">
        <f t="shared" si="65"/>
        <v>0</v>
      </c>
      <c r="AO185" s="848">
        <f t="shared" si="65"/>
        <v>0</v>
      </c>
      <c r="AP185" s="848">
        <f t="shared" si="65"/>
        <v>0</v>
      </c>
      <c r="AQ185" s="848">
        <f t="shared" si="65"/>
        <v>0</v>
      </c>
      <c r="AR185" s="848">
        <f t="shared" si="65"/>
        <v>0</v>
      </c>
      <c r="AS185" s="848">
        <f t="shared" si="65"/>
        <v>0</v>
      </c>
      <c r="AT185" s="848">
        <f t="shared" si="65"/>
        <v>0</v>
      </c>
      <c r="AU185" s="848">
        <f t="shared" si="65"/>
        <v>0</v>
      </c>
      <c r="AV185" s="848">
        <f t="shared" si="65"/>
        <v>0</v>
      </c>
      <c r="AW185" s="848">
        <f t="shared" si="65"/>
        <v>0</v>
      </c>
      <c r="AX185" s="848">
        <f t="shared" si="65"/>
        <v>0</v>
      </c>
      <c r="AY185" s="848">
        <f t="shared" si="65"/>
        <v>0</v>
      </c>
      <c r="AZ185" s="848">
        <f t="shared" si="65"/>
        <v>0</v>
      </c>
      <c r="BA185" s="848">
        <f t="shared" si="65"/>
        <v>0</v>
      </c>
      <c r="BB185" s="848">
        <f t="shared" si="65"/>
        <v>0</v>
      </c>
      <c r="BC185" s="848">
        <f t="shared" si="65"/>
        <v>0</v>
      </c>
      <c r="BD185" s="848">
        <f t="shared" si="65"/>
        <v>0</v>
      </c>
      <c r="BE185" s="848">
        <f t="shared" si="65"/>
        <v>0</v>
      </c>
      <c r="BF185" s="848">
        <f t="shared" si="65"/>
        <v>0</v>
      </c>
      <c r="BG185" s="848">
        <f t="shared" si="65"/>
        <v>0</v>
      </c>
      <c r="BH185" s="848">
        <f t="shared" si="65"/>
        <v>0</v>
      </c>
      <c r="BI185" s="848">
        <f t="shared" si="65"/>
        <v>0</v>
      </c>
      <c r="BJ185" s="848">
        <f t="shared" si="65"/>
        <v>0</v>
      </c>
      <c r="BK185" s="848">
        <f t="shared" si="65"/>
        <v>0</v>
      </c>
      <c r="BL185" s="848">
        <f t="shared" si="65"/>
        <v>0</v>
      </c>
      <c r="BM185" s="848">
        <f t="shared" si="65"/>
        <v>0</v>
      </c>
      <c r="BN185" s="848">
        <f t="shared" si="65"/>
        <v>0</v>
      </c>
      <c r="BO185" s="848">
        <f t="shared" si="65"/>
        <v>0</v>
      </c>
      <c r="BP185" s="848">
        <f t="shared" si="65"/>
        <v>0</v>
      </c>
      <c r="BQ185" s="848">
        <f t="shared" si="65"/>
        <v>0</v>
      </c>
      <c r="BR185" s="848">
        <f t="shared" si="65"/>
        <v>0</v>
      </c>
      <c r="BS185" s="848">
        <f t="shared" si="65"/>
        <v>0</v>
      </c>
      <c r="BT185" s="848">
        <f t="shared" si="65"/>
        <v>0</v>
      </c>
      <c r="BU185" s="848">
        <f t="shared" si="65"/>
        <v>0</v>
      </c>
      <c r="BV185" s="848">
        <f t="shared" si="65"/>
        <v>0</v>
      </c>
      <c r="BW185" s="848">
        <f t="shared" si="65"/>
        <v>0</v>
      </c>
      <c r="BX185" s="848">
        <f t="shared" si="66"/>
        <v>0</v>
      </c>
      <c r="BY185" s="848">
        <f t="shared" si="66"/>
        <v>0</v>
      </c>
      <c r="BZ185" s="848">
        <f t="shared" si="66"/>
        <v>0</v>
      </c>
      <c r="CA185" s="848">
        <f t="shared" si="66"/>
        <v>0</v>
      </c>
      <c r="CB185" s="848">
        <f t="shared" si="66"/>
        <v>0</v>
      </c>
      <c r="CC185" s="848">
        <f t="shared" si="66"/>
        <v>0</v>
      </c>
      <c r="CD185" s="848">
        <f t="shared" si="66"/>
        <v>0</v>
      </c>
      <c r="CE185" s="848">
        <f t="shared" si="66"/>
        <v>0</v>
      </c>
      <c r="CF185" s="848">
        <f t="shared" si="66"/>
        <v>0</v>
      </c>
      <c r="CG185" s="848">
        <f t="shared" si="66"/>
        <v>0</v>
      </c>
      <c r="CH185" s="848">
        <f t="shared" si="66"/>
        <v>0</v>
      </c>
      <c r="CI185" s="848">
        <f t="shared" si="66"/>
        <v>0</v>
      </c>
      <c r="CJ185" s="848">
        <f t="shared" si="66"/>
        <v>0</v>
      </c>
      <c r="CK185" s="848">
        <f t="shared" si="66"/>
        <v>0</v>
      </c>
      <c r="CL185" s="848">
        <f t="shared" si="66"/>
        <v>0</v>
      </c>
      <c r="CM185" s="848">
        <f t="shared" si="66"/>
        <v>0</v>
      </c>
      <c r="CN185" s="848">
        <f t="shared" si="66"/>
        <v>0</v>
      </c>
      <c r="CO185" s="848">
        <f t="shared" si="66"/>
        <v>0</v>
      </c>
      <c r="CP185" s="848">
        <f t="shared" si="66"/>
        <v>0</v>
      </c>
      <c r="CQ185" s="848">
        <f t="shared" si="66"/>
        <v>0</v>
      </c>
      <c r="CR185" s="848">
        <f t="shared" si="66"/>
        <v>0</v>
      </c>
      <c r="CS185" s="848">
        <f t="shared" si="66"/>
        <v>0</v>
      </c>
      <c r="CT185" s="848">
        <f t="shared" si="66"/>
        <v>0</v>
      </c>
      <c r="CU185" s="848">
        <f t="shared" si="66"/>
        <v>0</v>
      </c>
      <c r="CV185" s="848">
        <f t="shared" si="66"/>
        <v>0</v>
      </c>
      <c r="CW185" s="848">
        <f t="shared" si="66"/>
        <v>0</v>
      </c>
      <c r="CX185" s="848">
        <f t="shared" si="66"/>
        <v>0</v>
      </c>
      <c r="CY185" s="848">
        <f t="shared" si="66"/>
        <v>0</v>
      </c>
      <c r="CZ185" s="848">
        <f t="shared" si="66"/>
        <v>0</v>
      </c>
      <c r="DA185" s="848">
        <f t="shared" si="66"/>
        <v>0</v>
      </c>
      <c r="DB185" s="848">
        <f t="shared" si="66"/>
        <v>0</v>
      </c>
      <c r="DC185" s="848">
        <f t="shared" si="66"/>
        <v>0</v>
      </c>
      <c r="DD185" s="848">
        <f t="shared" si="66"/>
        <v>0</v>
      </c>
      <c r="DE185" s="848">
        <f t="shared" si="66"/>
        <v>0</v>
      </c>
      <c r="DF185" s="848">
        <f t="shared" si="66"/>
        <v>0</v>
      </c>
      <c r="DG185" s="848">
        <f t="shared" si="66"/>
        <v>0</v>
      </c>
      <c r="DH185" s="848">
        <f t="shared" si="66"/>
        <v>0</v>
      </c>
      <c r="DI185" s="848">
        <f t="shared" si="66"/>
        <v>0</v>
      </c>
      <c r="DJ185" s="848">
        <f t="shared" si="66"/>
        <v>0</v>
      </c>
      <c r="DK185" s="848">
        <f t="shared" si="66"/>
        <v>0</v>
      </c>
      <c r="DL185" s="848">
        <f t="shared" si="66"/>
        <v>0</v>
      </c>
      <c r="DM185" s="848">
        <f t="shared" si="66"/>
        <v>0</v>
      </c>
      <c r="DN185" s="848">
        <f t="shared" si="66"/>
        <v>0</v>
      </c>
      <c r="DO185" s="848">
        <f t="shared" si="66"/>
        <v>0</v>
      </c>
      <c r="DP185" s="848">
        <f t="shared" si="66"/>
        <v>0</v>
      </c>
      <c r="DQ185" s="848">
        <f t="shared" si="66"/>
        <v>0</v>
      </c>
      <c r="DR185" s="848">
        <f t="shared" si="66"/>
        <v>0</v>
      </c>
      <c r="DS185" s="848">
        <f t="shared" si="66"/>
        <v>0</v>
      </c>
      <c r="DT185" s="848">
        <f t="shared" si="66"/>
        <v>0</v>
      </c>
      <c r="DU185" s="848">
        <f t="shared" si="66"/>
        <v>0</v>
      </c>
      <c r="DV185" s="848">
        <f t="shared" si="66"/>
        <v>0</v>
      </c>
      <c r="DW185" s="848">
        <f t="shared" si="66"/>
        <v>0</v>
      </c>
      <c r="DX185" s="848">
        <f t="shared" si="66"/>
        <v>0</v>
      </c>
      <c r="DY185" s="848">
        <f t="shared" si="66"/>
        <v>0</v>
      </c>
      <c r="DZ185" s="848">
        <f t="shared" si="66"/>
        <v>0</v>
      </c>
      <c r="EA185" s="848">
        <f t="shared" si="66"/>
        <v>0</v>
      </c>
      <c r="EB185" s="848">
        <f t="shared" si="66"/>
        <v>0</v>
      </c>
      <c r="EC185" s="848">
        <f t="shared" si="66"/>
        <v>0</v>
      </c>
      <c r="ED185" s="848">
        <f t="shared" si="66"/>
        <v>0</v>
      </c>
      <c r="EE185" s="848">
        <f t="shared" si="66"/>
        <v>0</v>
      </c>
      <c r="EF185" s="848">
        <f t="shared" si="66"/>
        <v>0</v>
      </c>
      <c r="EG185" s="848">
        <f t="shared" si="66"/>
        <v>0</v>
      </c>
      <c r="EH185" s="848">
        <f t="shared" si="66"/>
        <v>0</v>
      </c>
      <c r="EI185" s="848">
        <f t="shared" si="66"/>
        <v>0</v>
      </c>
      <c r="EJ185" s="848">
        <f t="shared" si="67"/>
        <v>0</v>
      </c>
      <c r="EK185" s="848">
        <f t="shared" si="67"/>
        <v>0</v>
      </c>
      <c r="EL185" s="848">
        <f t="shared" si="67"/>
        <v>0</v>
      </c>
      <c r="EM185" s="848">
        <f t="shared" si="67"/>
        <v>0</v>
      </c>
      <c r="EN185" s="848">
        <f t="shared" si="67"/>
        <v>0</v>
      </c>
      <c r="EO185" s="848">
        <f t="shared" si="67"/>
        <v>0</v>
      </c>
      <c r="EP185" s="848">
        <f t="shared" si="67"/>
        <v>0</v>
      </c>
      <c r="EQ185" s="848">
        <f t="shared" si="67"/>
        <v>0</v>
      </c>
      <c r="ER185" s="848">
        <f t="shared" si="67"/>
        <v>0</v>
      </c>
      <c r="ES185" s="848">
        <f t="shared" si="67"/>
        <v>0</v>
      </c>
      <c r="ET185" s="848">
        <f t="shared" si="67"/>
        <v>0</v>
      </c>
      <c r="EU185" s="848">
        <f t="shared" si="67"/>
        <v>0</v>
      </c>
      <c r="EV185" s="848">
        <f t="shared" si="67"/>
        <v>0</v>
      </c>
      <c r="EW185" s="848">
        <f t="shared" si="67"/>
        <v>0</v>
      </c>
      <c r="EX185" s="848">
        <f t="shared" si="67"/>
        <v>0</v>
      </c>
      <c r="EY185" s="848">
        <f t="shared" si="67"/>
        <v>0</v>
      </c>
      <c r="EZ185" s="848">
        <f t="shared" si="67"/>
        <v>0</v>
      </c>
      <c r="FA185" s="848">
        <f t="shared" si="67"/>
        <v>0</v>
      </c>
      <c r="FB185" s="848">
        <f t="shared" si="67"/>
        <v>0</v>
      </c>
      <c r="FC185" s="848">
        <f t="shared" si="67"/>
        <v>0</v>
      </c>
      <c r="FD185" s="848">
        <f t="shared" si="67"/>
        <v>0</v>
      </c>
      <c r="FE185" s="848">
        <f t="shared" si="67"/>
        <v>0</v>
      </c>
      <c r="FF185" s="848">
        <f t="shared" si="67"/>
        <v>0</v>
      </c>
      <c r="FG185" s="848">
        <f t="shared" si="67"/>
        <v>0</v>
      </c>
      <c r="FH185" s="848">
        <f t="shared" si="67"/>
        <v>0</v>
      </c>
      <c r="FI185" s="848">
        <f t="shared" si="67"/>
        <v>0</v>
      </c>
      <c r="FJ185" s="848">
        <f t="shared" si="67"/>
        <v>0</v>
      </c>
      <c r="FK185" s="848">
        <f t="shared" si="67"/>
        <v>0</v>
      </c>
      <c r="FL185" s="848">
        <f t="shared" si="67"/>
        <v>0</v>
      </c>
      <c r="FM185" s="848">
        <f t="shared" si="67"/>
        <v>0</v>
      </c>
      <c r="FN185" s="848">
        <f t="shared" si="67"/>
        <v>0</v>
      </c>
      <c r="FO185" s="848">
        <f t="shared" si="67"/>
        <v>0</v>
      </c>
      <c r="FP185" s="848">
        <f t="shared" si="67"/>
        <v>0</v>
      </c>
      <c r="FQ185" s="848">
        <f t="shared" si="67"/>
        <v>0</v>
      </c>
      <c r="FR185" s="848">
        <f t="shared" si="67"/>
        <v>0</v>
      </c>
      <c r="FS185" s="848">
        <f t="shared" si="67"/>
        <v>0</v>
      </c>
      <c r="FT185" s="848">
        <f t="shared" si="67"/>
        <v>0</v>
      </c>
      <c r="FU185" s="848">
        <f t="shared" si="67"/>
        <v>0</v>
      </c>
      <c r="FV185" s="848">
        <f t="shared" si="67"/>
        <v>0</v>
      </c>
      <c r="FW185" s="848">
        <f t="shared" si="67"/>
        <v>0</v>
      </c>
      <c r="FX185" s="848">
        <f t="shared" si="67"/>
        <v>0</v>
      </c>
      <c r="FY185" s="848">
        <f t="shared" si="67"/>
        <v>0</v>
      </c>
      <c r="FZ185" s="848">
        <f t="shared" si="67"/>
        <v>0</v>
      </c>
      <c r="GA185" s="848">
        <f t="shared" si="67"/>
        <v>0</v>
      </c>
      <c r="GB185" s="848">
        <f t="shared" si="67"/>
        <v>0</v>
      </c>
      <c r="GC185" s="848">
        <f t="shared" si="67"/>
        <v>0</v>
      </c>
      <c r="GD185" s="848">
        <f t="shared" si="67"/>
        <v>0</v>
      </c>
      <c r="GE185" s="848">
        <f t="shared" si="67"/>
        <v>0</v>
      </c>
      <c r="GF185" s="848">
        <f t="shared" si="67"/>
        <v>0</v>
      </c>
      <c r="GG185" s="848">
        <f t="shared" si="67"/>
        <v>0</v>
      </c>
      <c r="GH185" s="848">
        <f t="shared" si="67"/>
        <v>0</v>
      </c>
      <c r="GI185" s="848">
        <f t="shared" si="67"/>
        <v>0</v>
      </c>
      <c r="GJ185" s="848">
        <f t="shared" si="67"/>
        <v>0</v>
      </c>
      <c r="GK185" s="848">
        <f t="shared" si="67"/>
        <v>0</v>
      </c>
      <c r="GL185" s="848">
        <f t="shared" si="67"/>
        <v>0</v>
      </c>
      <c r="GM185" s="848">
        <f t="shared" si="67"/>
        <v>0</v>
      </c>
      <c r="GN185" s="848">
        <f t="shared" si="67"/>
        <v>0</v>
      </c>
      <c r="GO185" s="848">
        <f t="shared" si="67"/>
        <v>0</v>
      </c>
      <c r="GP185" s="848">
        <f t="shared" si="67"/>
        <v>0</v>
      </c>
      <c r="GQ185" s="848">
        <f t="shared" si="67"/>
        <v>0</v>
      </c>
      <c r="GR185" s="848">
        <f t="shared" si="67"/>
        <v>0</v>
      </c>
      <c r="GS185" s="848">
        <f t="shared" si="67"/>
        <v>0</v>
      </c>
      <c r="GT185" s="848">
        <f t="shared" si="67"/>
        <v>0</v>
      </c>
      <c r="GU185" s="848">
        <f t="shared" si="67"/>
        <v>0</v>
      </c>
      <c r="GV185" s="848">
        <f t="shared" si="68"/>
        <v>0</v>
      </c>
      <c r="GW185" s="848">
        <f t="shared" si="68"/>
        <v>0</v>
      </c>
      <c r="GX185" s="848">
        <f t="shared" si="68"/>
        <v>0</v>
      </c>
      <c r="GY185" s="848">
        <f t="shared" si="68"/>
        <v>0</v>
      </c>
      <c r="GZ185" s="848">
        <f t="shared" si="68"/>
        <v>0</v>
      </c>
      <c r="HA185" s="848">
        <f t="shared" si="68"/>
        <v>0</v>
      </c>
      <c r="HB185" s="848">
        <f t="shared" si="68"/>
        <v>0</v>
      </c>
      <c r="HC185" s="848">
        <f t="shared" si="68"/>
        <v>0</v>
      </c>
      <c r="HD185" s="848">
        <f t="shared" si="68"/>
        <v>0</v>
      </c>
      <c r="HE185" s="848">
        <f t="shared" si="68"/>
        <v>0</v>
      </c>
      <c r="HF185" s="848">
        <f t="shared" si="68"/>
        <v>0</v>
      </c>
      <c r="HG185" s="848">
        <f t="shared" si="68"/>
        <v>0</v>
      </c>
      <c r="HH185" s="848">
        <f t="shared" si="68"/>
        <v>0</v>
      </c>
      <c r="HI185" s="848">
        <f t="shared" si="68"/>
        <v>0</v>
      </c>
      <c r="HJ185" s="848">
        <f t="shared" si="68"/>
        <v>0</v>
      </c>
      <c r="HK185" s="848">
        <f t="shared" si="68"/>
        <v>0</v>
      </c>
      <c r="HL185" s="848">
        <f t="shared" si="68"/>
        <v>0</v>
      </c>
      <c r="HM185" s="848">
        <f t="shared" si="68"/>
        <v>0</v>
      </c>
      <c r="HN185" s="848">
        <f t="shared" si="68"/>
        <v>0</v>
      </c>
      <c r="HO185" s="848">
        <f t="shared" si="68"/>
        <v>0</v>
      </c>
      <c r="HP185" s="848">
        <f t="shared" si="68"/>
        <v>0</v>
      </c>
      <c r="HQ185" s="848">
        <f t="shared" si="68"/>
        <v>0</v>
      </c>
      <c r="HR185" s="848">
        <f t="shared" si="68"/>
        <v>0</v>
      </c>
      <c r="HS185" s="848">
        <f t="shared" si="68"/>
        <v>0</v>
      </c>
      <c r="HT185" s="848">
        <f t="shared" si="68"/>
        <v>0</v>
      </c>
      <c r="HU185" s="848">
        <f t="shared" si="68"/>
        <v>0</v>
      </c>
      <c r="HV185" s="848">
        <f t="shared" si="68"/>
        <v>0</v>
      </c>
      <c r="HW185" s="848">
        <f t="shared" si="68"/>
        <v>0</v>
      </c>
      <c r="HX185" s="848">
        <f t="shared" si="68"/>
        <v>0</v>
      </c>
      <c r="HY185" s="848">
        <f t="shared" si="68"/>
        <v>0</v>
      </c>
      <c r="HZ185" s="848">
        <f t="shared" si="68"/>
        <v>0</v>
      </c>
      <c r="IA185" s="848">
        <f t="shared" si="68"/>
        <v>0</v>
      </c>
      <c r="IB185" s="848">
        <f t="shared" si="68"/>
        <v>0</v>
      </c>
      <c r="IC185" s="848">
        <f t="shared" si="68"/>
        <v>0</v>
      </c>
      <c r="ID185" s="848">
        <f t="shared" si="68"/>
        <v>0</v>
      </c>
      <c r="IE185" s="848">
        <f t="shared" si="68"/>
        <v>0</v>
      </c>
      <c r="IF185" s="848">
        <f t="shared" si="68"/>
        <v>0</v>
      </c>
      <c r="IG185" s="848">
        <f t="shared" si="68"/>
        <v>0</v>
      </c>
      <c r="IH185" s="848">
        <f t="shared" si="68"/>
        <v>0</v>
      </c>
      <c r="II185" s="848">
        <f t="shared" si="68"/>
        <v>0</v>
      </c>
      <c r="IJ185" s="848">
        <f t="shared" si="68"/>
        <v>0</v>
      </c>
      <c r="IK185" s="848">
        <f t="shared" si="68"/>
        <v>0</v>
      </c>
      <c r="IL185" s="848">
        <f t="shared" si="68"/>
        <v>0</v>
      </c>
      <c r="IM185" s="848">
        <f t="shared" si="68"/>
        <v>0</v>
      </c>
      <c r="IN185" s="848">
        <f t="shared" si="68"/>
        <v>0</v>
      </c>
      <c r="IO185" s="848">
        <f t="shared" si="68"/>
        <v>0</v>
      </c>
      <c r="IP185" s="848">
        <f t="shared" si="68"/>
        <v>0</v>
      </c>
      <c r="IQ185" s="848">
        <f t="shared" si="68"/>
        <v>0</v>
      </c>
      <c r="IR185" s="848">
        <f t="shared" si="68"/>
        <v>0</v>
      </c>
      <c r="IS185" s="848">
        <f t="shared" si="68"/>
        <v>0</v>
      </c>
      <c r="IT185" s="848">
        <f t="shared" si="68"/>
        <v>0</v>
      </c>
      <c r="IU185" s="848">
        <f t="shared" si="68"/>
        <v>0</v>
      </c>
      <c r="IV185" s="848">
        <f t="shared" si="68"/>
        <v>0</v>
      </c>
      <c r="IW185" s="848">
        <f t="shared" si="68"/>
        <v>0</v>
      </c>
      <c r="IX185" s="848">
        <f t="shared" si="68"/>
        <v>0</v>
      </c>
      <c r="IY185" s="848">
        <f t="shared" si="68"/>
        <v>0</v>
      </c>
      <c r="IZ185" s="848">
        <f t="shared" si="68"/>
        <v>0</v>
      </c>
      <c r="JA185" s="848">
        <f t="shared" si="68"/>
        <v>0</v>
      </c>
      <c r="JB185" s="848">
        <f t="shared" si="68"/>
        <v>0</v>
      </c>
      <c r="JC185" s="848">
        <f t="shared" si="68"/>
        <v>0</v>
      </c>
      <c r="JD185" s="848">
        <f t="shared" si="68"/>
        <v>0</v>
      </c>
      <c r="JE185" s="848">
        <f t="shared" si="68"/>
        <v>0</v>
      </c>
      <c r="JF185" s="848">
        <f t="shared" si="68"/>
        <v>0</v>
      </c>
      <c r="JG185" s="848">
        <f t="shared" si="68"/>
        <v>0</v>
      </c>
      <c r="JH185" s="848">
        <f t="shared" si="69"/>
        <v>0</v>
      </c>
      <c r="JI185" s="848">
        <f t="shared" si="69"/>
        <v>0</v>
      </c>
      <c r="JJ185" s="848">
        <f t="shared" si="69"/>
        <v>0</v>
      </c>
      <c r="JK185" s="848">
        <f t="shared" si="69"/>
        <v>0</v>
      </c>
      <c r="JL185" s="848">
        <f t="shared" si="69"/>
        <v>0</v>
      </c>
      <c r="JM185" s="848">
        <f t="shared" si="69"/>
        <v>0</v>
      </c>
      <c r="JN185" s="848">
        <f t="shared" si="69"/>
        <v>0</v>
      </c>
      <c r="JO185" s="848">
        <f t="shared" si="69"/>
        <v>0</v>
      </c>
      <c r="JP185" s="848">
        <f t="shared" si="69"/>
        <v>0</v>
      </c>
      <c r="JQ185" s="848">
        <f t="shared" si="69"/>
        <v>0</v>
      </c>
      <c r="JR185" s="848">
        <f t="shared" si="69"/>
        <v>0</v>
      </c>
      <c r="JS185" s="848">
        <f t="shared" si="69"/>
        <v>0</v>
      </c>
      <c r="JT185" s="848">
        <f t="shared" si="69"/>
        <v>0</v>
      </c>
      <c r="JU185" s="848">
        <f t="shared" si="69"/>
        <v>0</v>
      </c>
      <c r="JV185" s="848">
        <f t="shared" si="69"/>
        <v>0</v>
      </c>
      <c r="JW185" s="848">
        <f t="shared" si="69"/>
        <v>0</v>
      </c>
      <c r="JX185" s="848">
        <f t="shared" si="69"/>
        <v>0</v>
      </c>
      <c r="JY185" s="848">
        <f t="shared" si="69"/>
        <v>0</v>
      </c>
      <c r="JZ185" s="848">
        <f t="shared" si="69"/>
        <v>0</v>
      </c>
      <c r="KA185" s="848">
        <f t="shared" si="69"/>
        <v>0</v>
      </c>
      <c r="KB185" s="848">
        <f t="shared" si="69"/>
        <v>0</v>
      </c>
      <c r="KC185" s="848">
        <f t="shared" si="69"/>
        <v>0</v>
      </c>
      <c r="KD185" s="848">
        <f t="shared" si="69"/>
        <v>0</v>
      </c>
      <c r="KE185" s="848">
        <f t="shared" si="69"/>
        <v>0</v>
      </c>
      <c r="KF185" s="848">
        <f t="shared" si="69"/>
        <v>0</v>
      </c>
      <c r="KG185" s="848">
        <f t="shared" si="69"/>
        <v>0</v>
      </c>
      <c r="KH185" s="848">
        <f t="shared" si="69"/>
        <v>0</v>
      </c>
      <c r="KI185" s="848">
        <f t="shared" si="69"/>
        <v>0</v>
      </c>
      <c r="KJ185" s="848">
        <f t="shared" si="69"/>
        <v>0</v>
      </c>
      <c r="KK185" s="848">
        <f t="shared" si="69"/>
        <v>0</v>
      </c>
      <c r="KL185" s="848">
        <f t="shared" si="69"/>
        <v>0</v>
      </c>
      <c r="KM185" s="848">
        <f t="shared" si="69"/>
        <v>0</v>
      </c>
      <c r="KN185" s="848">
        <f t="shared" si="69"/>
        <v>0</v>
      </c>
      <c r="KO185" s="848">
        <f t="shared" si="69"/>
        <v>0</v>
      </c>
      <c r="KP185" s="848">
        <f t="shared" si="69"/>
        <v>0</v>
      </c>
      <c r="KQ185" s="848">
        <f t="shared" si="69"/>
        <v>0</v>
      </c>
      <c r="KR185" s="848">
        <f t="shared" si="69"/>
        <v>0</v>
      </c>
      <c r="KS185" s="848">
        <f t="shared" si="69"/>
        <v>0</v>
      </c>
      <c r="KT185" s="848">
        <f t="shared" si="69"/>
        <v>0</v>
      </c>
      <c r="KU185" s="848">
        <f t="shared" si="69"/>
        <v>0</v>
      </c>
      <c r="KV185" s="848">
        <f t="shared" si="69"/>
        <v>0</v>
      </c>
      <c r="KW185" s="848">
        <f t="shared" si="69"/>
        <v>0</v>
      </c>
      <c r="KX185" s="848">
        <f t="shared" si="69"/>
        <v>0</v>
      </c>
      <c r="KY185" s="848">
        <f t="shared" si="69"/>
        <v>0</v>
      </c>
      <c r="KZ185" s="848">
        <f t="shared" si="69"/>
        <v>0</v>
      </c>
      <c r="LA185" s="848">
        <f t="shared" si="69"/>
        <v>0</v>
      </c>
      <c r="LB185" s="848">
        <f t="shared" si="69"/>
        <v>0</v>
      </c>
      <c r="LC185" s="848">
        <f t="shared" si="69"/>
        <v>0</v>
      </c>
      <c r="LD185" s="848">
        <f t="shared" si="69"/>
        <v>0</v>
      </c>
      <c r="LE185" s="848">
        <f t="shared" si="69"/>
        <v>0</v>
      </c>
      <c r="LF185" s="848">
        <f t="shared" si="69"/>
        <v>0</v>
      </c>
      <c r="LG185" s="848">
        <f t="shared" si="69"/>
        <v>0</v>
      </c>
      <c r="LH185" s="848">
        <f t="shared" si="69"/>
        <v>0</v>
      </c>
      <c r="LI185" s="848">
        <f t="shared" si="69"/>
        <v>0</v>
      </c>
      <c r="LJ185" s="848">
        <f t="shared" si="69"/>
        <v>0</v>
      </c>
      <c r="LK185" s="848">
        <f t="shared" si="69"/>
        <v>0</v>
      </c>
      <c r="LL185" s="848">
        <f t="shared" si="69"/>
        <v>0</v>
      </c>
      <c r="LM185" s="848">
        <f t="shared" si="69"/>
        <v>0</v>
      </c>
      <c r="LN185" s="848">
        <f t="shared" si="69"/>
        <v>0</v>
      </c>
      <c r="LO185" s="848">
        <f t="shared" si="69"/>
        <v>0</v>
      </c>
      <c r="LP185" s="848">
        <f t="shared" si="69"/>
        <v>0</v>
      </c>
      <c r="LQ185" s="848">
        <f t="shared" si="69"/>
        <v>0</v>
      </c>
      <c r="LR185" s="848">
        <f t="shared" si="69"/>
        <v>0</v>
      </c>
      <c r="LS185" s="848">
        <f t="shared" si="69"/>
        <v>0</v>
      </c>
      <c r="LT185" s="848">
        <f t="shared" si="70"/>
        <v>0</v>
      </c>
      <c r="LU185" s="848">
        <f t="shared" si="70"/>
        <v>0</v>
      </c>
      <c r="LV185" s="848">
        <f t="shared" si="70"/>
        <v>0</v>
      </c>
      <c r="LW185" s="848">
        <f t="shared" si="70"/>
        <v>0</v>
      </c>
      <c r="LX185" s="848">
        <f t="shared" si="70"/>
        <v>0</v>
      </c>
      <c r="LY185" s="848">
        <f t="shared" si="70"/>
        <v>0</v>
      </c>
      <c r="LZ185" s="848">
        <f t="shared" si="70"/>
        <v>0</v>
      </c>
      <c r="MA185" s="848">
        <f t="shared" si="70"/>
        <v>0</v>
      </c>
      <c r="MB185" s="848">
        <f t="shared" si="70"/>
        <v>0</v>
      </c>
      <c r="MC185" s="848">
        <f t="shared" si="70"/>
        <v>0</v>
      </c>
      <c r="MD185" s="848">
        <f t="shared" si="70"/>
        <v>0</v>
      </c>
      <c r="ME185" s="848">
        <f t="shared" si="70"/>
        <v>0</v>
      </c>
      <c r="MF185" s="848">
        <f t="shared" si="70"/>
        <v>0</v>
      </c>
      <c r="MG185" s="848">
        <f t="shared" si="70"/>
        <v>0</v>
      </c>
      <c r="MH185" s="848">
        <f t="shared" si="70"/>
        <v>0</v>
      </c>
      <c r="MI185" s="848">
        <f t="shared" si="70"/>
        <v>0</v>
      </c>
      <c r="MJ185" s="848">
        <f t="shared" si="70"/>
        <v>0</v>
      </c>
      <c r="MK185" s="848">
        <f t="shared" si="70"/>
        <v>0</v>
      </c>
      <c r="ML185" s="848">
        <f t="shared" si="70"/>
        <v>0</v>
      </c>
      <c r="MM185" s="848">
        <f t="shared" si="70"/>
        <v>0</v>
      </c>
      <c r="MN185" s="848">
        <f t="shared" si="70"/>
        <v>0</v>
      </c>
      <c r="MO185" s="848">
        <f t="shared" si="70"/>
        <v>0</v>
      </c>
      <c r="MP185" s="848">
        <f t="shared" si="70"/>
        <v>0</v>
      </c>
      <c r="MQ185" s="848">
        <f t="shared" si="70"/>
        <v>0</v>
      </c>
      <c r="MR185" s="848">
        <f t="shared" si="70"/>
        <v>0</v>
      </c>
      <c r="MS185" s="848">
        <f t="shared" si="70"/>
        <v>0</v>
      </c>
      <c r="MT185" s="848">
        <f t="shared" si="70"/>
        <v>0</v>
      </c>
      <c r="MU185" s="848">
        <f t="shared" si="70"/>
        <v>0</v>
      </c>
      <c r="MV185" s="848">
        <f t="shared" si="70"/>
        <v>0</v>
      </c>
      <c r="MW185" s="848">
        <f t="shared" si="70"/>
        <v>0</v>
      </c>
      <c r="MX185" s="848">
        <f t="shared" si="70"/>
        <v>0</v>
      </c>
      <c r="MY185" s="848">
        <f t="shared" si="70"/>
        <v>0</v>
      </c>
      <c r="MZ185" s="848">
        <f t="shared" si="70"/>
        <v>0</v>
      </c>
      <c r="NA185" s="848">
        <f t="shared" si="70"/>
        <v>0</v>
      </c>
      <c r="NB185" s="848">
        <f t="shared" si="70"/>
        <v>0</v>
      </c>
      <c r="NC185" s="848">
        <f t="shared" si="70"/>
        <v>0</v>
      </c>
      <c r="ND185" s="848">
        <f t="shared" si="70"/>
        <v>0</v>
      </c>
      <c r="NE185" s="848">
        <f t="shared" si="70"/>
        <v>0</v>
      </c>
      <c r="NF185" s="848">
        <f t="shared" si="70"/>
        <v>0</v>
      </c>
      <c r="NG185" s="848">
        <f t="shared" si="70"/>
        <v>0</v>
      </c>
      <c r="NH185" s="848">
        <f t="shared" si="70"/>
        <v>0</v>
      </c>
      <c r="NI185" s="848">
        <f t="shared" si="70"/>
        <v>0</v>
      </c>
      <c r="NJ185" s="848">
        <f t="shared" si="70"/>
        <v>0</v>
      </c>
      <c r="NK185" s="848">
        <f t="shared" si="70"/>
        <v>0</v>
      </c>
      <c r="NL185" s="848">
        <f t="shared" si="70"/>
        <v>0</v>
      </c>
      <c r="NM185" s="848">
        <f t="shared" si="70"/>
        <v>0</v>
      </c>
      <c r="NN185" s="848">
        <f t="shared" si="70"/>
        <v>0</v>
      </c>
      <c r="NO185" s="848">
        <f t="shared" si="70"/>
        <v>0</v>
      </c>
      <c r="NP185" s="848">
        <f t="shared" si="70"/>
        <v>0</v>
      </c>
      <c r="NQ185" s="848">
        <f t="shared" si="70"/>
        <v>0</v>
      </c>
      <c r="NR185" s="848">
        <f t="shared" si="70"/>
        <v>0</v>
      </c>
      <c r="NS185" s="848">
        <f t="shared" si="70"/>
        <v>0</v>
      </c>
      <c r="NT185" s="848">
        <f t="shared" si="70"/>
        <v>0</v>
      </c>
      <c r="NU185" s="848">
        <f t="shared" si="70"/>
        <v>0</v>
      </c>
      <c r="NV185" s="848">
        <f t="shared" si="70"/>
        <v>0</v>
      </c>
      <c r="NW185" s="848">
        <f t="shared" si="70"/>
        <v>0</v>
      </c>
      <c r="NX185" s="848">
        <f t="shared" si="70"/>
        <v>0</v>
      </c>
      <c r="NY185" s="848">
        <f t="shared" si="70"/>
        <v>0</v>
      </c>
      <c r="NZ185" s="848">
        <f t="shared" si="70"/>
        <v>0</v>
      </c>
      <c r="OA185" s="848">
        <f t="shared" si="70"/>
        <v>0</v>
      </c>
      <c r="OB185" s="848">
        <f t="shared" si="70"/>
        <v>0</v>
      </c>
      <c r="OC185" s="848">
        <f t="shared" si="70"/>
        <v>0</v>
      </c>
      <c r="OD185" s="848">
        <f t="shared" si="70"/>
        <v>0</v>
      </c>
      <c r="OE185" s="848">
        <f t="shared" si="70"/>
        <v>0</v>
      </c>
      <c r="OF185" s="848">
        <f t="shared" si="71"/>
        <v>0</v>
      </c>
      <c r="OG185" s="848">
        <f t="shared" si="71"/>
        <v>0</v>
      </c>
      <c r="OH185" s="848">
        <f t="shared" si="71"/>
        <v>0</v>
      </c>
      <c r="OI185" s="848">
        <f t="shared" si="71"/>
        <v>0</v>
      </c>
      <c r="OJ185" s="848">
        <f t="shared" si="71"/>
        <v>0</v>
      </c>
      <c r="OK185" s="848">
        <f t="shared" si="71"/>
        <v>0</v>
      </c>
      <c r="OL185" s="848">
        <f t="shared" si="71"/>
        <v>0</v>
      </c>
      <c r="OM185" s="848">
        <f t="shared" si="71"/>
        <v>0</v>
      </c>
      <c r="ON185" s="848">
        <f t="shared" si="71"/>
        <v>0</v>
      </c>
      <c r="OO185" s="848">
        <f t="shared" si="71"/>
        <v>0</v>
      </c>
      <c r="OP185" s="848">
        <f t="shared" si="71"/>
        <v>0</v>
      </c>
      <c r="OQ185" s="848">
        <f t="shared" si="71"/>
        <v>0</v>
      </c>
      <c r="OR185" s="848">
        <f t="shared" si="71"/>
        <v>0</v>
      </c>
      <c r="OS185" s="848">
        <f t="shared" si="71"/>
        <v>0</v>
      </c>
      <c r="OT185" s="848">
        <f t="shared" si="71"/>
        <v>0</v>
      </c>
      <c r="OU185" s="848">
        <f t="shared" si="71"/>
        <v>0</v>
      </c>
      <c r="OV185" s="848">
        <f t="shared" si="71"/>
        <v>0</v>
      </c>
      <c r="OW185" s="848">
        <f t="shared" si="71"/>
        <v>0</v>
      </c>
      <c r="OX185" s="848">
        <f t="shared" si="71"/>
        <v>0</v>
      </c>
      <c r="OY185" s="848">
        <f t="shared" si="71"/>
        <v>0</v>
      </c>
      <c r="OZ185" s="848">
        <f t="shared" si="71"/>
        <v>0</v>
      </c>
      <c r="PA185" s="848">
        <f t="shared" si="71"/>
        <v>0</v>
      </c>
      <c r="PB185" s="848">
        <f t="shared" si="71"/>
        <v>0</v>
      </c>
      <c r="PC185" s="848">
        <f t="shared" si="71"/>
        <v>0</v>
      </c>
      <c r="PD185" s="848">
        <f t="shared" si="71"/>
        <v>0</v>
      </c>
      <c r="PE185" s="848">
        <f t="shared" si="71"/>
        <v>0</v>
      </c>
      <c r="PF185" s="848">
        <f t="shared" si="71"/>
        <v>0</v>
      </c>
      <c r="PG185" s="848">
        <f t="shared" si="71"/>
        <v>0</v>
      </c>
      <c r="PH185" s="848">
        <f t="shared" si="71"/>
        <v>0</v>
      </c>
      <c r="PI185" s="848">
        <f t="shared" si="71"/>
        <v>0</v>
      </c>
      <c r="PJ185" s="848">
        <f t="shared" si="71"/>
        <v>0</v>
      </c>
      <c r="PK185" s="848">
        <f t="shared" si="71"/>
        <v>0</v>
      </c>
      <c r="PL185" s="848">
        <f t="shared" si="71"/>
        <v>0</v>
      </c>
      <c r="PM185" s="848">
        <f t="shared" si="71"/>
        <v>0</v>
      </c>
      <c r="PN185" s="848">
        <f t="shared" si="71"/>
        <v>0</v>
      </c>
      <c r="PO185" s="848">
        <f t="shared" si="71"/>
        <v>0</v>
      </c>
      <c r="PP185" s="848">
        <f t="shared" si="71"/>
        <v>0</v>
      </c>
      <c r="PQ185" s="848">
        <f t="shared" si="71"/>
        <v>0</v>
      </c>
      <c r="PR185" s="848">
        <f t="shared" si="71"/>
        <v>0</v>
      </c>
      <c r="PS185" s="848">
        <f t="shared" si="71"/>
        <v>0</v>
      </c>
      <c r="PT185" s="848">
        <f t="shared" si="71"/>
        <v>0</v>
      </c>
      <c r="PU185" s="848">
        <f t="shared" si="71"/>
        <v>0</v>
      </c>
      <c r="PV185" s="848">
        <f t="shared" si="71"/>
        <v>0</v>
      </c>
      <c r="PW185" s="848">
        <f t="shared" si="71"/>
        <v>0</v>
      </c>
      <c r="PX185" s="848">
        <f t="shared" si="71"/>
        <v>0</v>
      </c>
      <c r="PY185" s="848">
        <f t="shared" si="71"/>
        <v>0</v>
      </c>
      <c r="PZ185" s="848">
        <f t="shared" si="71"/>
        <v>0</v>
      </c>
      <c r="QA185" s="848">
        <f t="shared" si="71"/>
        <v>0</v>
      </c>
      <c r="QB185" s="848">
        <f t="shared" si="71"/>
        <v>0</v>
      </c>
      <c r="QC185" s="848">
        <f t="shared" si="71"/>
        <v>0</v>
      </c>
      <c r="QD185" s="848">
        <f t="shared" si="71"/>
        <v>0</v>
      </c>
      <c r="QE185" s="848">
        <f t="shared" si="71"/>
        <v>0</v>
      </c>
      <c r="QF185" s="848">
        <f t="shared" si="71"/>
        <v>0</v>
      </c>
      <c r="QG185" s="848">
        <f t="shared" si="71"/>
        <v>0</v>
      </c>
      <c r="QH185" s="848">
        <f t="shared" si="71"/>
        <v>0</v>
      </c>
      <c r="QI185" s="848">
        <f t="shared" si="71"/>
        <v>0</v>
      </c>
      <c r="QJ185" s="848">
        <f t="shared" si="71"/>
        <v>0</v>
      </c>
      <c r="QK185" s="848">
        <f t="shared" si="71"/>
        <v>0</v>
      </c>
      <c r="QL185" s="848">
        <f t="shared" si="71"/>
        <v>0</v>
      </c>
      <c r="QM185" s="848">
        <f t="shared" si="71"/>
        <v>0</v>
      </c>
      <c r="QN185" s="848">
        <f t="shared" si="71"/>
        <v>0</v>
      </c>
      <c r="QO185" s="848">
        <f t="shared" si="71"/>
        <v>0</v>
      </c>
      <c r="QP185" s="848">
        <f t="shared" si="71"/>
        <v>0</v>
      </c>
      <c r="QQ185" s="848">
        <f t="shared" si="71"/>
        <v>0</v>
      </c>
      <c r="QR185" s="848">
        <f t="shared" si="72"/>
        <v>0</v>
      </c>
      <c r="QS185" s="848">
        <f t="shared" si="72"/>
        <v>0</v>
      </c>
      <c r="QT185" s="848">
        <f t="shared" si="72"/>
        <v>0</v>
      </c>
      <c r="QU185" s="848">
        <f t="shared" si="72"/>
        <v>0</v>
      </c>
      <c r="QV185" s="848">
        <f t="shared" si="72"/>
        <v>0</v>
      </c>
      <c r="QW185" s="848">
        <f t="shared" si="72"/>
        <v>0</v>
      </c>
      <c r="QX185" s="848">
        <f t="shared" si="72"/>
        <v>0</v>
      </c>
      <c r="QY185" s="848">
        <f t="shared" si="72"/>
        <v>0</v>
      </c>
      <c r="QZ185" s="848">
        <f t="shared" si="72"/>
        <v>0</v>
      </c>
      <c r="RA185" s="848">
        <f t="shared" si="72"/>
        <v>0</v>
      </c>
      <c r="RB185" s="848">
        <f t="shared" si="72"/>
        <v>0</v>
      </c>
      <c r="RC185" s="848">
        <f t="shared" si="72"/>
        <v>0</v>
      </c>
      <c r="RD185" s="848">
        <f t="shared" si="72"/>
        <v>0</v>
      </c>
      <c r="RE185" s="848">
        <f t="shared" si="72"/>
        <v>0</v>
      </c>
      <c r="RF185" s="848">
        <f t="shared" si="72"/>
        <v>0</v>
      </c>
      <c r="RG185" s="848">
        <f t="shared" si="72"/>
        <v>0</v>
      </c>
      <c r="RH185" s="848">
        <f t="shared" si="72"/>
        <v>0</v>
      </c>
      <c r="RI185" s="848">
        <f t="shared" si="72"/>
        <v>0</v>
      </c>
      <c r="RJ185" s="848">
        <f t="shared" si="72"/>
        <v>0</v>
      </c>
      <c r="RK185" s="848">
        <f t="shared" si="72"/>
        <v>0</v>
      </c>
      <c r="RL185" s="848">
        <f t="shared" si="72"/>
        <v>0</v>
      </c>
      <c r="RM185" s="848">
        <f t="shared" si="72"/>
        <v>0</v>
      </c>
      <c r="RN185" s="848">
        <f t="shared" si="72"/>
        <v>0</v>
      </c>
      <c r="RO185" s="848">
        <f t="shared" si="72"/>
        <v>0</v>
      </c>
      <c r="RP185" s="848">
        <f t="shared" si="72"/>
        <v>0</v>
      </c>
      <c r="RQ185" s="848">
        <f t="shared" si="72"/>
        <v>0</v>
      </c>
      <c r="RR185" s="848">
        <f t="shared" si="72"/>
        <v>0</v>
      </c>
      <c r="RS185" s="848">
        <f t="shared" si="72"/>
        <v>0</v>
      </c>
      <c r="RT185" s="848">
        <f t="shared" si="72"/>
        <v>0</v>
      </c>
      <c r="RU185" s="848">
        <f t="shared" si="72"/>
        <v>0</v>
      </c>
      <c r="RV185" s="848">
        <f t="shared" si="72"/>
        <v>0</v>
      </c>
      <c r="RW185" s="848">
        <f t="shared" si="72"/>
        <v>0</v>
      </c>
      <c r="RX185" s="848">
        <f t="shared" si="72"/>
        <v>0</v>
      </c>
      <c r="RY185" s="848">
        <f t="shared" si="72"/>
        <v>0</v>
      </c>
      <c r="RZ185" s="848">
        <f t="shared" si="72"/>
        <v>0</v>
      </c>
      <c r="SA185" s="848">
        <f t="shared" si="72"/>
        <v>0</v>
      </c>
      <c r="SB185" s="848">
        <f t="shared" si="72"/>
        <v>0</v>
      </c>
      <c r="SC185" s="848">
        <f t="shared" si="72"/>
        <v>0</v>
      </c>
      <c r="SD185" s="848">
        <f t="shared" si="72"/>
        <v>0</v>
      </c>
      <c r="SE185" s="848">
        <f t="shared" si="72"/>
        <v>0</v>
      </c>
      <c r="SF185" s="848">
        <f t="shared" si="72"/>
        <v>0</v>
      </c>
      <c r="SG185" s="848">
        <f t="shared" si="72"/>
        <v>0</v>
      </c>
      <c r="SH185" s="848">
        <f t="shared" si="72"/>
        <v>0</v>
      </c>
      <c r="SI185" s="848">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883</v>
      </c>
      <c r="J186" s="554"/>
      <c r="K186" s="849">
        <f>K185</f>
        <v>0</v>
      </c>
      <c r="L186" s="849">
        <f t="shared" ref="L186:BW186" si="74">L185</f>
        <v>0</v>
      </c>
      <c r="M186" s="849">
        <f t="shared" si="74"/>
        <v>0</v>
      </c>
      <c r="N186" s="849">
        <f t="shared" si="74"/>
        <v>0</v>
      </c>
      <c r="O186" s="849">
        <f t="shared" si="74"/>
        <v>0</v>
      </c>
      <c r="P186" s="849">
        <f t="shared" si="74"/>
        <v>0</v>
      </c>
      <c r="Q186" s="849">
        <f t="shared" si="74"/>
        <v>0</v>
      </c>
      <c r="R186" s="849">
        <f t="shared" si="74"/>
        <v>0</v>
      </c>
      <c r="S186" s="849">
        <f t="shared" si="74"/>
        <v>0</v>
      </c>
      <c r="T186" s="849">
        <f t="shared" si="74"/>
        <v>0</v>
      </c>
      <c r="U186" s="849">
        <f t="shared" si="74"/>
        <v>0</v>
      </c>
      <c r="V186" s="849">
        <f t="shared" si="74"/>
        <v>0</v>
      </c>
      <c r="W186" s="849">
        <f t="shared" si="74"/>
        <v>0</v>
      </c>
      <c r="X186" s="849">
        <f t="shared" si="74"/>
        <v>0</v>
      </c>
      <c r="Y186" s="849">
        <f t="shared" si="74"/>
        <v>0</v>
      </c>
      <c r="Z186" s="849">
        <f t="shared" si="74"/>
        <v>0</v>
      </c>
      <c r="AA186" s="849">
        <f t="shared" si="74"/>
        <v>0</v>
      </c>
      <c r="AB186" s="849">
        <f t="shared" si="74"/>
        <v>0</v>
      </c>
      <c r="AC186" s="849">
        <f t="shared" si="74"/>
        <v>0</v>
      </c>
      <c r="AD186" s="849">
        <f t="shared" si="74"/>
        <v>0</v>
      </c>
      <c r="AE186" s="849">
        <f t="shared" si="74"/>
        <v>0</v>
      </c>
      <c r="AF186" s="849">
        <f t="shared" si="74"/>
        <v>0</v>
      </c>
      <c r="AG186" s="849">
        <f t="shared" si="74"/>
        <v>0</v>
      </c>
      <c r="AH186" s="849">
        <f t="shared" si="74"/>
        <v>0</v>
      </c>
      <c r="AI186" s="849">
        <f t="shared" si="74"/>
        <v>0</v>
      </c>
      <c r="AJ186" s="849">
        <f t="shared" si="74"/>
        <v>0</v>
      </c>
      <c r="AK186" s="849">
        <f t="shared" si="74"/>
        <v>0</v>
      </c>
      <c r="AL186" s="849">
        <f t="shared" si="74"/>
        <v>0</v>
      </c>
      <c r="AM186" s="849">
        <f t="shared" si="74"/>
        <v>0</v>
      </c>
      <c r="AN186" s="849">
        <f t="shared" si="74"/>
        <v>0</v>
      </c>
      <c r="AO186" s="849">
        <f t="shared" si="74"/>
        <v>0</v>
      </c>
      <c r="AP186" s="849">
        <f t="shared" si="74"/>
        <v>0</v>
      </c>
      <c r="AQ186" s="849">
        <f t="shared" si="74"/>
        <v>0</v>
      </c>
      <c r="AR186" s="849">
        <f t="shared" si="74"/>
        <v>0</v>
      </c>
      <c r="AS186" s="849">
        <f t="shared" si="74"/>
        <v>0</v>
      </c>
      <c r="AT186" s="849">
        <f t="shared" si="74"/>
        <v>0</v>
      </c>
      <c r="AU186" s="849">
        <f t="shared" si="74"/>
        <v>0</v>
      </c>
      <c r="AV186" s="849">
        <f t="shared" si="74"/>
        <v>0</v>
      </c>
      <c r="AW186" s="849">
        <f t="shared" si="74"/>
        <v>0</v>
      </c>
      <c r="AX186" s="849">
        <f t="shared" si="74"/>
        <v>0</v>
      </c>
      <c r="AY186" s="849">
        <f t="shared" si="74"/>
        <v>0</v>
      </c>
      <c r="AZ186" s="849">
        <f t="shared" si="74"/>
        <v>0</v>
      </c>
      <c r="BA186" s="849">
        <f t="shared" si="74"/>
        <v>0</v>
      </c>
      <c r="BB186" s="849">
        <f t="shared" si="74"/>
        <v>0</v>
      </c>
      <c r="BC186" s="849">
        <f t="shared" si="74"/>
        <v>0</v>
      </c>
      <c r="BD186" s="849">
        <f t="shared" si="74"/>
        <v>0</v>
      </c>
      <c r="BE186" s="849">
        <f t="shared" si="74"/>
        <v>0</v>
      </c>
      <c r="BF186" s="849">
        <f t="shared" si="74"/>
        <v>0</v>
      </c>
      <c r="BG186" s="849">
        <f t="shared" si="74"/>
        <v>0</v>
      </c>
      <c r="BH186" s="849">
        <f t="shared" si="74"/>
        <v>0</v>
      </c>
      <c r="BI186" s="849">
        <f t="shared" si="74"/>
        <v>0</v>
      </c>
      <c r="BJ186" s="849">
        <f t="shared" si="74"/>
        <v>0</v>
      </c>
      <c r="BK186" s="849">
        <f t="shared" si="74"/>
        <v>0</v>
      </c>
      <c r="BL186" s="849">
        <f t="shared" si="74"/>
        <v>0</v>
      </c>
      <c r="BM186" s="849">
        <f t="shared" si="74"/>
        <v>0</v>
      </c>
      <c r="BN186" s="849">
        <f t="shared" si="74"/>
        <v>0</v>
      </c>
      <c r="BO186" s="849">
        <f t="shared" si="74"/>
        <v>0</v>
      </c>
      <c r="BP186" s="849">
        <f t="shared" si="74"/>
        <v>0</v>
      </c>
      <c r="BQ186" s="849">
        <f t="shared" si="74"/>
        <v>0</v>
      </c>
      <c r="BR186" s="849">
        <f t="shared" si="74"/>
        <v>0</v>
      </c>
      <c r="BS186" s="849">
        <f t="shared" si="74"/>
        <v>0</v>
      </c>
      <c r="BT186" s="849">
        <f t="shared" si="74"/>
        <v>0</v>
      </c>
      <c r="BU186" s="849">
        <f t="shared" si="74"/>
        <v>0</v>
      </c>
      <c r="BV186" s="849">
        <f t="shared" si="74"/>
        <v>0</v>
      </c>
      <c r="BW186" s="849">
        <f t="shared" si="74"/>
        <v>0</v>
      </c>
      <c r="BX186" s="849">
        <f t="shared" ref="BX186:EI186" si="75">BX185</f>
        <v>0</v>
      </c>
      <c r="BY186" s="849">
        <f t="shared" si="75"/>
        <v>0</v>
      </c>
      <c r="BZ186" s="849">
        <f t="shared" si="75"/>
        <v>0</v>
      </c>
      <c r="CA186" s="849">
        <f t="shared" si="75"/>
        <v>0</v>
      </c>
      <c r="CB186" s="849">
        <f t="shared" si="75"/>
        <v>0</v>
      </c>
      <c r="CC186" s="849">
        <f t="shared" si="75"/>
        <v>0</v>
      </c>
      <c r="CD186" s="849">
        <f t="shared" si="75"/>
        <v>0</v>
      </c>
      <c r="CE186" s="849">
        <f t="shared" si="75"/>
        <v>0</v>
      </c>
      <c r="CF186" s="849">
        <f t="shared" si="75"/>
        <v>0</v>
      </c>
      <c r="CG186" s="849">
        <f t="shared" si="75"/>
        <v>0</v>
      </c>
      <c r="CH186" s="849">
        <f t="shared" si="75"/>
        <v>0</v>
      </c>
      <c r="CI186" s="849">
        <f t="shared" si="75"/>
        <v>0</v>
      </c>
      <c r="CJ186" s="849">
        <f t="shared" si="75"/>
        <v>0</v>
      </c>
      <c r="CK186" s="849">
        <f t="shared" si="75"/>
        <v>0</v>
      </c>
      <c r="CL186" s="849">
        <f t="shared" si="75"/>
        <v>0</v>
      </c>
      <c r="CM186" s="849">
        <f t="shared" si="75"/>
        <v>0</v>
      </c>
      <c r="CN186" s="849">
        <f t="shared" si="75"/>
        <v>0</v>
      </c>
      <c r="CO186" s="849">
        <f t="shared" si="75"/>
        <v>0</v>
      </c>
      <c r="CP186" s="849">
        <f t="shared" si="75"/>
        <v>0</v>
      </c>
      <c r="CQ186" s="849">
        <f t="shared" si="75"/>
        <v>0</v>
      </c>
      <c r="CR186" s="849">
        <f t="shared" si="75"/>
        <v>0</v>
      </c>
      <c r="CS186" s="849">
        <f t="shared" si="75"/>
        <v>0</v>
      </c>
      <c r="CT186" s="849">
        <f t="shared" si="75"/>
        <v>0</v>
      </c>
      <c r="CU186" s="849">
        <f t="shared" si="75"/>
        <v>0</v>
      </c>
      <c r="CV186" s="849">
        <f t="shared" si="75"/>
        <v>0</v>
      </c>
      <c r="CW186" s="849">
        <f t="shared" si="75"/>
        <v>0</v>
      </c>
      <c r="CX186" s="849">
        <f t="shared" si="75"/>
        <v>0</v>
      </c>
      <c r="CY186" s="849">
        <f t="shared" si="75"/>
        <v>0</v>
      </c>
      <c r="CZ186" s="849">
        <f t="shared" si="75"/>
        <v>0</v>
      </c>
      <c r="DA186" s="849">
        <f t="shared" si="75"/>
        <v>0</v>
      </c>
      <c r="DB186" s="849">
        <f t="shared" si="75"/>
        <v>0</v>
      </c>
      <c r="DC186" s="849">
        <f t="shared" si="75"/>
        <v>0</v>
      </c>
      <c r="DD186" s="849">
        <f t="shared" si="75"/>
        <v>0</v>
      </c>
      <c r="DE186" s="849">
        <f t="shared" si="75"/>
        <v>0</v>
      </c>
      <c r="DF186" s="849">
        <f t="shared" si="75"/>
        <v>0</v>
      </c>
      <c r="DG186" s="849">
        <f t="shared" si="75"/>
        <v>0</v>
      </c>
      <c r="DH186" s="849">
        <f t="shared" si="75"/>
        <v>0</v>
      </c>
      <c r="DI186" s="849">
        <f t="shared" si="75"/>
        <v>0</v>
      </c>
      <c r="DJ186" s="849">
        <f t="shared" si="75"/>
        <v>0</v>
      </c>
      <c r="DK186" s="849">
        <f t="shared" si="75"/>
        <v>0</v>
      </c>
      <c r="DL186" s="849">
        <f t="shared" si="75"/>
        <v>0</v>
      </c>
      <c r="DM186" s="849">
        <f t="shared" si="75"/>
        <v>0</v>
      </c>
      <c r="DN186" s="849">
        <f t="shared" si="75"/>
        <v>0</v>
      </c>
      <c r="DO186" s="849">
        <f t="shared" si="75"/>
        <v>0</v>
      </c>
      <c r="DP186" s="849">
        <f t="shared" si="75"/>
        <v>0</v>
      </c>
      <c r="DQ186" s="849">
        <f t="shared" si="75"/>
        <v>0</v>
      </c>
      <c r="DR186" s="849">
        <f t="shared" si="75"/>
        <v>0</v>
      </c>
      <c r="DS186" s="849">
        <f t="shared" si="75"/>
        <v>0</v>
      </c>
      <c r="DT186" s="849">
        <f t="shared" si="75"/>
        <v>0</v>
      </c>
      <c r="DU186" s="849">
        <f t="shared" si="75"/>
        <v>0</v>
      </c>
      <c r="DV186" s="849">
        <f t="shared" si="75"/>
        <v>0</v>
      </c>
      <c r="DW186" s="849">
        <f t="shared" si="75"/>
        <v>0</v>
      </c>
      <c r="DX186" s="849">
        <f t="shared" si="75"/>
        <v>0</v>
      </c>
      <c r="DY186" s="849">
        <f t="shared" si="75"/>
        <v>0</v>
      </c>
      <c r="DZ186" s="849">
        <f t="shared" si="75"/>
        <v>0</v>
      </c>
      <c r="EA186" s="849">
        <f t="shared" si="75"/>
        <v>0</v>
      </c>
      <c r="EB186" s="849">
        <f t="shared" si="75"/>
        <v>0</v>
      </c>
      <c r="EC186" s="849">
        <f t="shared" si="75"/>
        <v>0</v>
      </c>
      <c r="ED186" s="849">
        <f t="shared" si="75"/>
        <v>0</v>
      </c>
      <c r="EE186" s="849">
        <f t="shared" si="75"/>
        <v>0</v>
      </c>
      <c r="EF186" s="849">
        <f t="shared" si="75"/>
        <v>0</v>
      </c>
      <c r="EG186" s="849">
        <f t="shared" si="75"/>
        <v>0</v>
      </c>
      <c r="EH186" s="849">
        <f t="shared" si="75"/>
        <v>0</v>
      </c>
      <c r="EI186" s="849">
        <f t="shared" si="75"/>
        <v>0</v>
      </c>
      <c r="EJ186" s="849">
        <f t="shared" ref="EJ186:GU186" si="76">EJ185</f>
        <v>0</v>
      </c>
      <c r="EK186" s="849">
        <f t="shared" si="76"/>
        <v>0</v>
      </c>
      <c r="EL186" s="849">
        <f t="shared" si="76"/>
        <v>0</v>
      </c>
      <c r="EM186" s="849">
        <f t="shared" si="76"/>
        <v>0</v>
      </c>
      <c r="EN186" s="849">
        <f t="shared" si="76"/>
        <v>0</v>
      </c>
      <c r="EO186" s="849">
        <f t="shared" si="76"/>
        <v>0</v>
      </c>
      <c r="EP186" s="849">
        <f t="shared" si="76"/>
        <v>0</v>
      </c>
      <c r="EQ186" s="849">
        <f t="shared" si="76"/>
        <v>0</v>
      </c>
      <c r="ER186" s="849">
        <f t="shared" si="76"/>
        <v>0</v>
      </c>
      <c r="ES186" s="849">
        <f t="shared" si="76"/>
        <v>0</v>
      </c>
      <c r="ET186" s="849">
        <f t="shared" si="76"/>
        <v>0</v>
      </c>
      <c r="EU186" s="849">
        <f t="shared" si="76"/>
        <v>0</v>
      </c>
      <c r="EV186" s="849">
        <f t="shared" si="76"/>
        <v>0</v>
      </c>
      <c r="EW186" s="849">
        <f t="shared" si="76"/>
        <v>0</v>
      </c>
      <c r="EX186" s="849">
        <f t="shared" si="76"/>
        <v>0</v>
      </c>
      <c r="EY186" s="849">
        <f t="shared" si="76"/>
        <v>0</v>
      </c>
      <c r="EZ186" s="849">
        <f t="shared" si="76"/>
        <v>0</v>
      </c>
      <c r="FA186" s="849">
        <f t="shared" si="76"/>
        <v>0</v>
      </c>
      <c r="FB186" s="849">
        <f t="shared" si="76"/>
        <v>0</v>
      </c>
      <c r="FC186" s="849">
        <f t="shared" si="76"/>
        <v>0</v>
      </c>
      <c r="FD186" s="849">
        <f t="shared" si="76"/>
        <v>0</v>
      </c>
      <c r="FE186" s="849">
        <f t="shared" si="76"/>
        <v>0</v>
      </c>
      <c r="FF186" s="849">
        <f t="shared" si="76"/>
        <v>0</v>
      </c>
      <c r="FG186" s="849">
        <f t="shared" si="76"/>
        <v>0</v>
      </c>
      <c r="FH186" s="849">
        <f t="shared" si="76"/>
        <v>0</v>
      </c>
      <c r="FI186" s="849">
        <f t="shared" si="76"/>
        <v>0</v>
      </c>
      <c r="FJ186" s="849">
        <f t="shared" si="76"/>
        <v>0</v>
      </c>
      <c r="FK186" s="849">
        <f t="shared" si="76"/>
        <v>0</v>
      </c>
      <c r="FL186" s="849">
        <f t="shared" si="76"/>
        <v>0</v>
      </c>
      <c r="FM186" s="849">
        <f t="shared" si="76"/>
        <v>0</v>
      </c>
      <c r="FN186" s="849">
        <f t="shared" si="76"/>
        <v>0</v>
      </c>
      <c r="FO186" s="849">
        <f t="shared" si="76"/>
        <v>0</v>
      </c>
      <c r="FP186" s="849">
        <f t="shared" si="76"/>
        <v>0</v>
      </c>
      <c r="FQ186" s="849">
        <f t="shared" si="76"/>
        <v>0</v>
      </c>
      <c r="FR186" s="849">
        <f t="shared" si="76"/>
        <v>0</v>
      </c>
      <c r="FS186" s="849">
        <f t="shared" si="76"/>
        <v>0</v>
      </c>
      <c r="FT186" s="849">
        <f t="shared" si="76"/>
        <v>0</v>
      </c>
      <c r="FU186" s="849">
        <f t="shared" si="76"/>
        <v>0</v>
      </c>
      <c r="FV186" s="849">
        <f t="shared" si="76"/>
        <v>0</v>
      </c>
      <c r="FW186" s="849">
        <f t="shared" si="76"/>
        <v>0</v>
      </c>
      <c r="FX186" s="849">
        <f t="shared" si="76"/>
        <v>0</v>
      </c>
      <c r="FY186" s="849">
        <f t="shared" si="76"/>
        <v>0</v>
      </c>
      <c r="FZ186" s="849">
        <f t="shared" si="76"/>
        <v>0</v>
      </c>
      <c r="GA186" s="849">
        <f t="shared" si="76"/>
        <v>0</v>
      </c>
      <c r="GB186" s="849">
        <f t="shared" si="76"/>
        <v>0</v>
      </c>
      <c r="GC186" s="849">
        <f t="shared" si="76"/>
        <v>0</v>
      </c>
      <c r="GD186" s="849">
        <f t="shared" si="76"/>
        <v>0</v>
      </c>
      <c r="GE186" s="849">
        <f t="shared" si="76"/>
        <v>0</v>
      </c>
      <c r="GF186" s="849">
        <f t="shared" si="76"/>
        <v>0</v>
      </c>
      <c r="GG186" s="849">
        <f t="shared" si="76"/>
        <v>0</v>
      </c>
      <c r="GH186" s="849">
        <f t="shared" si="76"/>
        <v>0</v>
      </c>
      <c r="GI186" s="849">
        <f t="shared" si="76"/>
        <v>0</v>
      </c>
      <c r="GJ186" s="849">
        <f t="shared" si="76"/>
        <v>0</v>
      </c>
      <c r="GK186" s="849">
        <f t="shared" si="76"/>
        <v>0</v>
      </c>
      <c r="GL186" s="849">
        <f t="shared" si="76"/>
        <v>0</v>
      </c>
      <c r="GM186" s="849">
        <f t="shared" si="76"/>
        <v>0</v>
      </c>
      <c r="GN186" s="849">
        <f t="shared" si="76"/>
        <v>0</v>
      </c>
      <c r="GO186" s="849">
        <f t="shared" si="76"/>
        <v>0</v>
      </c>
      <c r="GP186" s="849">
        <f t="shared" si="76"/>
        <v>0</v>
      </c>
      <c r="GQ186" s="849">
        <f t="shared" si="76"/>
        <v>0</v>
      </c>
      <c r="GR186" s="849">
        <f t="shared" si="76"/>
        <v>0</v>
      </c>
      <c r="GS186" s="849">
        <f t="shared" si="76"/>
        <v>0</v>
      </c>
      <c r="GT186" s="849">
        <f t="shared" si="76"/>
        <v>0</v>
      </c>
      <c r="GU186" s="849">
        <f t="shared" si="76"/>
        <v>0</v>
      </c>
      <c r="GV186" s="849">
        <f t="shared" ref="GV186:JG186" si="77">GV185</f>
        <v>0</v>
      </c>
      <c r="GW186" s="849">
        <f t="shared" si="77"/>
        <v>0</v>
      </c>
      <c r="GX186" s="849">
        <f t="shared" si="77"/>
        <v>0</v>
      </c>
      <c r="GY186" s="849">
        <f t="shared" si="77"/>
        <v>0</v>
      </c>
      <c r="GZ186" s="849">
        <f t="shared" si="77"/>
        <v>0</v>
      </c>
      <c r="HA186" s="849">
        <f t="shared" si="77"/>
        <v>0</v>
      </c>
      <c r="HB186" s="849">
        <f t="shared" si="77"/>
        <v>0</v>
      </c>
      <c r="HC186" s="849">
        <f t="shared" si="77"/>
        <v>0</v>
      </c>
      <c r="HD186" s="849">
        <f t="shared" si="77"/>
        <v>0</v>
      </c>
      <c r="HE186" s="849">
        <f t="shared" si="77"/>
        <v>0</v>
      </c>
      <c r="HF186" s="849">
        <f t="shared" si="77"/>
        <v>0</v>
      </c>
      <c r="HG186" s="849">
        <f t="shared" si="77"/>
        <v>0</v>
      </c>
      <c r="HH186" s="849">
        <f t="shared" si="77"/>
        <v>0</v>
      </c>
      <c r="HI186" s="849">
        <f t="shared" si="77"/>
        <v>0</v>
      </c>
      <c r="HJ186" s="849">
        <f t="shared" si="77"/>
        <v>0</v>
      </c>
      <c r="HK186" s="849">
        <f t="shared" si="77"/>
        <v>0</v>
      </c>
      <c r="HL186" s="849">
        <f t="shared" si="77"/>
        <v>0</v>
      </c>
      <c r="HM186" s="849">
        <f t="shared" si="77"/>
        <v>0</v>
      </c>
      <c r="HN186" s="849">
        <f t="shared" si="77"/>
        <v>0</v>
      </c>
      <c r="HO186" s="849">
        <f t="shared" si="77"/>
        <v>0</v>
      </c>
      <c r="HP186" s="849">
        <f t="shared" si="77"/>
        <v>0</v>
      </c>
      <c r="HQ186" s="849">
        <f t="shared" si="77"/>
        <v>0</v>
      </c>
      <c r="HR186" s="849">
        <f t="shared" si="77"/>
        <v>0</v>
      </c>
      <c r="HS186" s="849">
        <f t="shared" si="77"/>
        <v>0</v>
      </c>
      <c r="HT186" s="849">
        <f t="shared" si="77"/>
        <v>0</v>
      </c>
      <c r="HU186" s="849">
        <f t="shared" si="77"/>
        <v>0</v>
      </c>
      <c r="HV186" s="849">
        <f t="shared" si="77"/>
        <v>0</v>
      </c>
      <c r="HW186" s="849">
        <f t="shared" si="77"/>
        <v>0</v>
      </c>
      <c r="HX186" s="849">
        <f t="shared" si="77"/>
        <v>0</v>
      </c>
      <c r="HY186" s="849">
        <f t="shared" si="77"/>
        <v>0</v>
      </c>
      <c r="HZ186" s="849">
        <f t="shared" si="77"/>
        <v>0</v>
      </c>
      <c r="IA186" s="849">
        <f t="shared" si="77"/>
        <v>0</v>
      </c>
      <c r="IB186" s="849">
        <f t="shared" si="77"/>
        <v>0</v>
      </c>
      <c r="IC186" s="849">
        <f t="shared" si="77"/>
        <v>0</v>
      </c>
      <c r="ID186" s="849">
        <f t="shared" si="77"/>
        <v>0</v>
      </c>
      <c r="IE186" s="849">
        <f t="shared" si="77"/>
        <v>0</v>
      </c>
      <c r="IF186" s="849">
        <f t="shared" si="77"/>
        <v>0</v>
      </c>
      <c r="IG186" s="849">
        <f t="shared" si="77"/>
        <v>0</v>
      </c>
      <c r="IH186" s="849">
        <f t="shared" si="77"/>
        <v>0</v>
      </c>
      <c r="II186" s="849">
        <f t="shared" si="77"/>
        <v>0</v>
      </c>
      <c r="IJ186" s="849">
        <f t="shared" si="77"/>
        <v>0</v>
      </c>
      <c r="IK186" s="849">
        <f t="shared" si="77"/>
        <v>0</v>
      </c>
      <c r="IL186" s="849">
        <f t="shared" si="77"/>
        <v>0</v>
      </c>
      <c r="IM186" s="849">
        <f t="shared" si="77"/>
        <v>0</v>
      </c>
      <c r="IN186" s="849">
        <f t="shared" si="77"/>
        <v>0</v>
      </c>
      <c r="IO186" s="849">
        <f t="shared" si="77"/>
        <v>0</v>
      </c>
      <c r="IP186" s="849">
        <f t="shared" si="77"/>
        <v>0</v>
      </c>
      <c r="IQ186" s="849">
        <f t="shared" si="77"/>
        <v>0</v>
      </c>
      <c r="IR186" s="849">
        <f t="shared" si="77"/>
        <v>0</v>
      </c>
      <c r="IS186" s="849">
        <f t="shared" si="77"/>
        <v>0</v>
      </c>
      <c r="IT186" s="849">
        <f t="shared" si="77"/>
        <v>0</v>
      </c>
      <c r="IU186" s="849">
        <f t="shared" si="77"/>
        <v>0</v>
      </c>
      <c r="IV186" s="849">
        <f t="shared" si="77"/>
        <v>0</v>
      </c>
      <c r="IW186" s="849">
        <f t="shared" si="77"/>
        <v>0</v>
      </c>
      <c r="IX186" s="849">
        <f t="shared" si="77"/>
        <v>0</v>
      </c>
      <c r="IY186" s="849">
        <f t="shared" si="77"/>
        <v>0</v>
      </c>
      <c r="IZ186" s="849">
        <f t="shared" si="77"/>
        <v>0</v>
      </c>
      <c r="JA186" s="849">
        <f t="shared" si="77"/>
        <v>0</v>
      </c>
      <c r="JB186" s="849">
        <f t="shared" si="77"/>
        <v>0</v>
      </c>
      <c r="JC186" s="849">
        <f t="shared" si="77"/>
        <v>0</v>
      </c>
      <c r="JD186" s="849">
        <f t="shared" si="77"/>
        <v>0</v>
      </c>
      <c r="JE186" s="849">
        <f t="shared" si="77"/>
        <v>0</v>
      </c>
      <c r="JF186" s="849">
        <f t="shared" si="77"/>
        <v>0</v>
      </c>
      <c r="JG186" s="849">
        <f t="shared" si="77"/>
        <v>0</v>
      </c>
      <c r="JH186" s="849">
        <f t="shared" ref="JH186:LS186" si="78">JH185</f>
        <v>0</v>
      </c>
      <c r="JI186" s="849">
        <f t="shared" si="78"/>
        <v>0</v>
      </c>
      <c r="JJ186" s="849">
        <f t="shared" si="78"/>
        <v>0</v>
      </c>
      <c r="JK186" s="849">
        <f t="shared" si="78"/>
        <v>0</v>
      </c>
      <c r="JL186" s="849">
        <f t="shared" si="78"/>
        <v>0</v>
      </c>
      <c r="JM186" s="849">
        <f t="shared" si="78"/>
        <v>0</v>
      </c>
      <c r="JN186" s="849">
        <f t="shared" si="78"/>
        <v>0</v>
      </c>
      <c r="JO186" s="849">
        <f t="shared" si="78"/>
        <v>0</v>
      </c>
      <c r="JP186" s="849">
        <f t="shared" si="78"/>
        <v>0</v>
      </c>
      <c r="JQ186" s="849">
        <f t="shared" si="78"/>
        <v>0</v>
      </c>
      <c r="JR186" s="849">
        <f t="shared" si="78"/>
        <v>0</v>
      </c>
      <c r="JS186" s="849">
        <f t="shared" si="78"/>
        <v>0</v>
      </c>
      <c r="JT186" s="849">
        <f t="shared" si="78"/>
        <v>0</v>
      </c>
      <c r="JU186" s="849">
        <f t="shared" si="78"/>
        <v>0</v>
      </c>
      <c r="JV186" s="849">
        <f t="shared" si="78"/>
        <v>0</v>
      </c>
      <c r="JW186" s="849">
        <f t="shared" si="78"/>
        <v>0</v>
      </c>
      <c r="JX186" s="849">
        <f t="shared" si="78"/>
        <v>0</v>
      </c>
      <c r="JY186" s="849">
        <f t="shared" si="78"/>
        <v>0</v>
      </c>
      <c r="JZ186" s="849">
        <f t="shared" si="78"/>
        <v>0</v>
      </c>
      <c r="KA186" s="849">
        <f t="shared" si="78"/>
        <v>0</v>
      </c>
      <c r="KB186" s="849">
        <f t="shared" si="78"/>
        <v>0</v>
      </c>
      <c r="KC186" s="849">
        <f t="shared" si="78"/>
        <v>0</v>
      </c>
      <c r="KD186" s="849">
        <f t="shared" si="78"/>
        <v>0</v>
      </c>
      <c r="KE186" s="849">
        <f t="shared" si="78"/>
        <v>0</v>
      </c>
      <c r="KF186" s="849">
        <f t="shared" si="78"/>
        <v>0</v>
      </c>
      <c r="KG186" s="849">
        <f t="shared" si="78"/>
        <v>0</v>
      </c>
      <c r="KH186" s="849">
        <f t="shared" si="78"/>
        <v>0</v>
      </c>
      <c r="KI186" s="849">
        <f t="shared" si="78"/>
        <v>0</v>
      </c>
      <c r="KJ186" s="849">
        <f t="shared" si="78"/>
        <v>0</v>
      </c>
      <c r="KK186" s="849">
        <f t="shared" si="78"/>
        <v>0</v>
      </c>
      <c r="KL186" s="849">
        <f t="shared" si="78"/>
        <v>0</v>
      </c>
      <c r="KM186" s="849">
        <f t="shared" si="78"/>
        <v>0</v>
      </c>
      <c r="KN186" s="849">
        <f t="shared" si="78"/>
        <v>0</v>
      </c>
      <c r="KO186" s="849">
        <f t="shared" si="78"/>
        <v>0</v>
      </c>
      <c r="KP186" s="849">
        <f t="shared" si="78"/>
        <v>0</v>
      </c>
      <c r="KQ186" s="849">
        <f t="shared" si="78"/>
        <v>0</v>
      </c>
      <c r="KR186" s="849">
        <f t="shared" si="78"/>
        <v>0</v>
      </c>
      <c r="KS186" s="849">
        <f t="shared" si="78"/>
        <v>0</v>
      </c>
      <c r="KT186" s="849">
        <f t="shared" si="78"/>
        <v>0</v>
      </c>
      <c r="KU186" s="849">
        <f t="shared" si="78"/>
        <v>0</v>
      </c>
      <c r="KV186" s="849">
        <f t="shared" si="78"/>
        <v>0</v>
      </c>
      <c r="KW186" s="849">
        <f t="shared" si="78"/>
        <v>0</v>
      </c>
      <c r="KX186" s="849">
        <f t="shared" si="78"/>
        <v>0</v>
      </c>
      <c r="KY186" s="849">
        <f t="shared" si="78"/>
        <v>0</v>
      </c>
      <c r="KZ186" s="849">
        <f t="shared" si="78"/>
        <v>0</v>
      </c>
      <c r="LA186" s="849">
        <f t="shared" si="78"/>
        <v>0</v>
      </c>
      <c r="LB186" s="849">
        <f t="shared" si="78"/>
        <v>0</v>
      </c>
      <c r="LC186" s="849">
        <f t="shared" si="78"/>
        <v>0</v>
      </c>
      <c r="LD186" s="849">
        <f t="shared" si="78"/>
        <v>0</v>
      </c>
      <c r="LE186" s="849">
        <f t="shared" si="78"/>
        <v>0</v>
      </c>
      <c r="LF186" s="849">
        <f t="shared" si="78"/>
        <v>0</v>
      </c>
      <c r="LG186" s="849">
        <f t="shared" si="78"/>
        <v>0</v>
      </c>
      <c r="LH186" s="849">
        <f t="shared" si="78"/>
        <v>0</v>
      </c>
      <c r="LI186" s="849">
        <f t="shared" si="78"/>
        <v>0</v>
      </c>
      <c r="LJ186" s="849">
        <f t="shared" si="78"/>
        <v>0</v>
      </c>
      <c r="LK186" s="849">
        <f t="shared" si="78"/>
        <v>0</v>
      </c>
      <c r="LL186" s="849">
        <f t="shared" si="78"/>
        <v>0</v>
      </c>
      <c r="LM186" s="849">
        <f t="shared" si="78"/>
        <v>0</v>
      </c>
      <c r="LN186" s="849">
        <f t="shared" si="78"/>
        <v>0</v>
      </c>
      <c r="LO186" s="849">
        <f t="shared" si="78"/>
        <v>0</v>
      </c>
      <c r="LP186" s="849">
        <f t="shared" si="78"/>
        <v>0</v>
      </c>
      <c r="LQ186" s="849">
        <f t="shared" si="78"/>
        <v>0</v>
      </c>
      <c r="LR186" s="849">
        <f t="shared" si="78"/>
        <v>0</v>
      </c>
      <c r="LS186" s="849">
        <f t="shared" si="78"/>
        <v>0</v>
      </c>
      <c r="LT186" s="849">
        <f t="shared" ref="LT186:OE186" si="79">LT185</f>
        <v>0</v>
      </c>
      <c r="LU186" s="849">
        <f t="shared" si="79"/>
        <v>0</v>
      </c>
      <c r="LV186" s="849">
        <f t="shared" si="79"/>
        <v>0</v>
      </c>
      <c r="LW186" s="849">
        <f t="shared" si="79"/>
        <v>0</v>
      </c>
      <c r="LX186" s="849">
        <f t="shared" si="79"/>
        <v>0</v>
      </c>
      <c r="LY186" s="849">
        <f t="shared" si="79"/>
        <v>0</v>
      </c>
      <c r="LZ186" s="849">
        <f t="shared" si="79"/>
        <v>0</v>
      </c>
      <c r="MA186" s="849">
        <f t="shared" si="79"/>
        <v>0</v>
      </c>
      <c r="MB186" s="849">
        <f t="shared" si="79"/>
        <v>0</v>
      </c>
      <c r="MC186" s="849">
        <f t="shared" si="79"/>
        <v>0</v>
      </c>
      <c r="MD186" s="849">
        <f t="shared" si="79"/>
        <v>0</v>
      </c>
      <c r="ME186" s="849">
        <f t="shared" si="79"/>
        <v>0</v>
      </c>
      <c r="MF186" s="849">
        <f t="shared" si="79"/>
        <v>0</v>
      </c>
      <c r="MG186" s="849">
        <f t="shared" si="79"/>
        <v>0</v>
      </c>
      <c r="MH186" s="849">
        <f t="shared" si="79"/>
        <v>0</v>
      </c>
      <c r="MI186" s="849">
        <f t="shared" si="79"/>
        <v>0</v>
      </c>
      <c r="MJ186" s="849">
        <f t="shared" si="79"/>
        <v>0</v>
      </c>
      <c r="MK186" s="849">
        <f t="shared" si="79"/>
        <v>0</v>
      </c>
      <c r="ML186" s="849">
        <f t="shared" si="79"/>
        <v>0</v>
      </c>
      <c r="MM186" s="849">
        <f t="shared" si="79"/>
        <v>0</v>
      </c>
      <c r="MN186" s="849">
        <f t="shared" si="79"/>
        <v>0</v>
      </c>
      <c r="MO186" s="849">
        <f t="shared" si="79"/>
        <v>0</v>
      </c>
      <c r="MP186" s="849">
        <f t="shared" si="79"/>
        <v>0</v>
      </c>
      <c r="MQ186" s="849">
        <f t="shared" si="79"/>
        <v>0</v>
      </c>
      <c r="MR186" s="849">
        <f t="shared" si="79"/>
        <v>0</v>
      </c>
      <c r="MS186" s="849">
        <f t="shared" si="79"/>
        <v>0</v>
      </c>
      <c r="MT186" s="849">
        <f t="shared" si="79"/>
        <v>0</v>
      </c>
      <c r="MU186" s="849">
        <f t="shared" si="79"/>
        <v>0</v>
      </c>
      <c r="MV186" s="849">
        <f t="shared" si="79"/>
        <v>0</v>
      </c>
      <c r="MW186" s="849">
        <f t="shared" si="79"/>
        <v>0</v>
      </c>
      <c r="MX186" s="849">
        <f t="shared" si="79"/>
        <v>0</v>
      </c>
      <c r="MY186" s="849">
        <f t="shared" si="79"/>
        <v>0</v>
      </c>
      <c r="MZ186" s="849">
        <f t="shared" si="79"/>
        <v>0</v>
      </c>
      <c r="NA186" s="849">
        <f t="shared" si="79"/>
        <v>0</v>
      </c>
      <c r="NB186" s="849">
        <f t="shared" si="79"/>
        <v>0</v>
      </c>
      <c r="NC186" s="849">
        <f t="shared" si="79"/>
        <v>0</v>
      </c>
      <c r="ND186" s="849">
        <f t="shared" si="79"/>
        <v>0</v>
      </c>
      <c r="NE186" s="849">
        <f t="shared" si="79"/>
        <v>0</v>
      </c>
      <c r="NF186" s="849">
        <f t="shared" si="79"/>
        <v>0</v>
      </c>
      <c r="NG186" s="849">
        <f t="shared" si="79"/>
        <v>0</v>
      </c>
      <c r="NH186" s="849">
        <f t="shared" si="79"/>
        <v>0</v>
      </c>
      <c r="NI186" s="849">
        <f t="shared" si="79"/>
        <v>0</v>
      </c>
      <c r="NJ186" s="849">
        <f t="shared" si="79"/>
        <v>0</v>
      </c>
      <c r="NK186" s="849">
        <f t="shared" si="79"/>
        <v>0</v>
      </c>
      <c r="NL186" s="849">
        <f t="shared" si="79"/>
        <v>0</v>
      </c>
      <c r="NM186" s="849">
        <f t="shared" si="79"/>
        <v>0</v>
      </c>
      <c r="NN186" s="849">
        <f t="shared" si="79"/>
        <v>0</v>
      </c>
      <c r="NO186" s="849">
        <f t="shared" si="79"/>
        <v>0</v>
      </c>
      <c r="NP186" s="849">
        <f t="shared" si="79"/>
        <v>0</v>
      </c>
      <c r="NQ186" s="849">
        <f t="shared" si="79"/>
        <v>0</v>
      </c>
      <c r="NR186" s="849">
        <f t="shared" si="79"/>
        <v>0</v>
      </c>
      <c r="NS186" s="849">
        <f t="shared" si="79"/>
        <v>0</v>
      </c>
      <c r="NT186" s="849">
        <f t="shared" si="79"/>
        <v>0</v>
      </c>
      <c r="NU186" s="849">
        <f t="shared" si="79"/>
        <v>0</v>
      </c>
      <c r="NV186" s="849">
        <f t="shared" si="79"/>
        <v>0</v>
      </c>
      <c r="NW186" s="849">
        <f t="shared" si="79"/>
        <v>0</v>
      </c>
      <c r="NX186" s="849">
        <f t="shared" si="79"/>
        <v>0</v>
      </c>
      <c r="NY186" s="849">
        <f t="shared" si="79"/>
        <v>0</v>
      </c>
      <c r="NZ186" s="849">
        <f t="shared" si="79"/>
        <v>0</v>
      </c>
      <c r="OA186" s="849">
        <f t="shared" si="79"/>
        <v>0</v>
      </c>
      <c r="OB186" s="849">
        <f t="shared" si="79"/>
        <v>0</v>
      </c>
      <c r="OC186" s="849">
        <f t="shared" si="79"/>
        <v>0</v>
      </c>
      <c r="OD186" s="849">
        <f t="shared" si="79"/>
        <v>0</v>
      </c>
      <c r="OE186" s="849">
        <f t="shared" si="79"/>
        <v>0</v>
      </c>
      <c r="OF186" s="849">
        <f t="shared" ref="OF186:QQ186" si="80">OF185</f>
        <v>0</v>
      </c>
      <c r="OG186" s="849">
        <f t="shared" si="80"/>
        <v>0</v>
      </c>
      <c r="OH186" s="849">
        <f t="shared" si="80"/>
        <v>0</v>
      </c>
      <c r="OI186" s="849">
        <f t="shared" si="80"/>
        <v>0</v>
      </c>
      <c r="OJ186" s="849">
        <f t="shared" si="80"/>
        <v>0</v>
      </c>
      <c r="OK186" s="849">
        <f t="shared" si="80"/>
        <v>0</v>
      </c>
      <c r="OL186" s="849">
        <f t="shared" si="80"/>
        <v>0</v>
      </c>
      <c r="OM186" s="849">
        <f t="shared" si="80"/>
        <v>0</v>
      </c>
      <c r="ON186" s="849">
        <f t="shared" si="80"/>
        <v>0</v>
      </c>
      <c r="OO186" s="849">
        <f t="shared" si="80"/>
        <v>0</v>
      </c>
      <c r="OP186" s="849">
        <f t="shared" si="80"/>
        <v>0</v>
      </c>
      <c r="OQ186" s="849">
        <f t="shared" si="80"/>
        <v>0</v>
      </c>
      <c r="OR186" s="849">
        <f t="shared" si="80"/>
        <v>0</v>
      </c>
      <c r="OS186" s="849">
        <f t="shared" si="80"/>
        <v>0</v>
      </c>
      <c r="OT186" s="849">
        <f t="shared" si="80"/>
        <v>0</v>
      </c>
      <c r="OU186" s="849">
        <f t="shared" si="80"/>
        <v>0</v>
      </c>
      <c r="OV186" s="849">
        <f t="shared" si="80"/>
        <v>0</v>
      </c>
      <c r="OW186" s="849">
        <f t="shared" si="80"/>
        <v>0</v>
      </c>
      <c r="OX186" s="849">
        <f t="shared" si="80"/>
        <v>0</v>
      </c>
      <c r="OY186" s="849">
        <f t="shared" si="80"/>
        <v>0</v>
      </c>
      <c r="OZ186" s="849">
        <f t="shared" si="80"/>
        <v>0</v>
      </c>
      <c r="PA186" s="849">
        <f t="shared" si="80"/>
        <v>0</v>
      </c>
      <c r="PB186" s="849">
        <f t="shared" si="80"/>
        <v>0</v>
      </c>
      <c r="PC186" s="849">
        <f t="shared" si="80"/>
        <v>0</v>
      </c>
      <c r="PD186" s="849">
        <f t="shared" si="80"/>
        <v>0</v>
      </c>
      <c r="PE186" s="849">
        <f t="shared" si="80"/>
        <v>0</v>
      </c>
      <c r="PF186" s="849">
        <f t="shared" si="80"/>
        <v>0</v>
      </c>
      <c r="PG186" s="849">
        <f t="shared" si="80"/>
        <v>0</v>
      </c>
      <c r="PH186" s="849">
        <f t="shared" si="80"/>
        <v>0</v>
      </c>
      <c r="PI186" s="849">
        <f t="shared" si="80"/>
        <v>0</v>
      </c>
      <c r="PJ186" s="849">
        <f t="shared" si="80"/>
        <v>0</v>
      </c>
      <c r="PK186" s="849">
        <f t="shared" si="80"/>
        <v>0</v>
      </c>
      <c r="PL186" s="849">
        <f t="shared" si="80"/>
        <v>0</v>
      </c>
      <c r="PM186" s="849">
        <f t="shared" si="80"/>
        <v>0</v>
      </c>
      <c r="PN186" s="849">
        <f t="shared" si="80"/>
        <v>0</v>
      </c>
      <c r="PO186" s="849">
        <f t="shared" si="80"/>
        <v>0</v>
      </c>
      <c r="PP186" s="849">
        <f t="shared" si="80"/>
        <v>0</v>
      </c>
      <c r="PQ186" s="849">
        <f t="shared" si="80"/>
        <v>0</v>
      </c>
      <c r="PR186" s="849">
        <f t="shared" si="80"/>
        <v>0</v>
      </c>
      <c r="PS186" s="849">
        <f t="shared" si="80"/>
        <v>0</v>
      </c>
      <c r="PT186" s="849">
        <f t="shared" si="80"/>
        <v>0</v>
      </c>
      <c r="PU186" s="849">
        <f t="shared" si="80"/>
        <v>0</v>
      </c>
      <c r="PV186" s="849">
        <f t="shared" si="80"/>
        <v>0</v>
      </c>
      <c r="PW186" s="849">
        <f t="shared" si="80"/>
        <v>0</v>
      </c>
      <c r="PX186" s="849">
        <f t="shared" si="80"/>
        <v>0</v>
      </c>
      <c r="PY186" s="849">
        <f t="shared" si="80"/>
        <v>0</v>
      </c>
      <c r="PZ186" s="849">
        <f t="shared" si="80"/>
        <v>0</v>
      </c>
      <c r="QA186" s="849">
        <f t="shared" si="80"/>
        <v>0</v>
      </c>
      <c r="QB186" s="849">
        <f t="shared" si="80"/>
        <v>0</v>
      </c>
      <c r="QC186" s="849">
        <f t="shared" si="80"/>
        <v>0</v>
      </c>
      <c r="QD186" s="849">
        <f t="shared" si="80"/>
        <v>0</v>
      </c>
      <c r="QE186" s="849">
        <f t="shared" si="80"/>
        <v>0</v>
      </c>
      <c r="QF186" s="849">
        <f t="shared" si="80"/>
        <v>0</v>
      </c>
      <c r="QG186" s="849">
        <f t="shared" si="80"/>
        <v>0</v>
      </c>
      <c r="QH186" s="849">
        <f t="shared" si="80"/>
        <v>0</v>
      </c>
      <c r="QI186" s="849">
        <f t="shared" si="80"/>
        <v>0</v>
      </c>
      <c r="QJ186" s="849">
        <f t="shared" si="80"/>
        <v>0</v>
      </c>
      <c r="QK186" s="849">
        <f t="shared" si="80"/>
        <v>0</v>
      </c>
      <c r="QL186" s="849">
        <f t="shared" si="80"/>
        <v>0</v>
      </c>
      <c r="QM186" s="849">
        <f t="shared" si="80"/>
        <v>0</v>
      </c>
      <c r="QN186" s="849">
        <f t="shared" si="80"/>
        <v>0</v>
      </c>
      <c r="QO186" s="849">
        <f t="shared" si="80"/>
        <v>0</v>
      </c>
      <c r="QP186" s="849">
        <f t="shared" si="80"/>
        <v>0</v>
      </c>
      <c r="QQ186" s="849">
        <f t="shared" si="80"/>
        <v>0</v>
      </c>
      <c r="QR186" s="849">
        <f t="shared" ref="QR186:SI186" si="81">QR185</f>
        <v>0</v>
      </c>
      <c r="QS186" s="849">
        <f t="shared" si="81"/>
        <v>0</v>
      </c>
      <c r="QT186" s="849">
        <f t="shared" si="81"/>
        <v>0</v>
      </c>
      <c r="QU186" s="849">
        <f t="shared" si="81"/>
        <v>0</v>
      </c>
      <c r="QV186" s="849">
        <f t="shared" si="81"/>
        <v>0</v>
      </c>
      <c r="QW186" s="849">
        <f t="shared" si="81"/>
        <v>0</v>
      </c>
      <c r="QX186" s="849">
        <f t="shared" si="81"/>
        <v>0</v>
      </c>
      <c r="QY186" s="849">
        <f t="shared" si="81"/>
        <v>0</v>
      </c>
      <c r="QZ186" s="849">
        <f t="shared" si="81"/>
        <v>0</v>
      </c>
      <c r="RA186" s="849">
        <f t="shared" si="81"/>
        <v>0</v>
      </c>
      <c r="RB186" s="849">
        <f t="shared" si="81"/>
        <v>0</v>
      </c>
      <c r="RC186" s="849">
        <f t="shared" si="81"/>
        <v>0</v>
      </c>
      <c r="RD186" s="849">
        <f t="shared" si="81"/>
        <v>0</v>
      </c>
      <c r="RE186" s="849">
        <f t="shared" si="81"/>
        <v>0</v>
      </c>
      <c r="RF186" s="849">
        <f t="shared" si="81"/>
        <v>0</v>
      </c>
      <c r="RG186" s="849">
        <f t="shared" si="81"/>
        <v>0</v>
      </c>
      <c r="RH186" s="849">
        <f t="shared" si="81"/>
        <v>0</v>
      </c>
      <c r="RI186" s="849">
        <f t="shared" si="81"/>
        <v>0</v>
      </c>
      <c r="RJ186" s="849">
        <f t="shared" si="81"/>
        <v>0</v>
      </c>
      <c r="RK186" s="849">
        <f t="shared" si="81"/>
        <v>0</v>
      </c>
      <c r="RL186" s="849">
        <f t="shared" si="81"/>
        <v>0</v>
      </c>
      <c r="RM186" s="849">
        <f t="shared" si="81"/>
        <v>0</v>
      </c>
      <c r="RN186" s="849">
        <f t="shared" si="81"/>
        <v>0</v>
      </c>
      <c r="RO186" s="849">
        <f t="shared" si="81"/>
        <v>0</v>
      </c>
      <c r="RP186" s="849">
        <f t="shared" si="81"/>
        <v>0</v>
      </c>
      <c r="RQ186" s="849">
        <f t="shared" si="81"/>
        <v>0</v>
      </c>
      <c r="RR186" s="849">
        <f t="shared" si="81"/>
        <v>0</v>
      </c>
      <c r="RS186" s="849">
        <f t="shared" si="81"/>
        <v>0</v>
      </c>
      <c r="RT186" s="849">
        <f t="shared" si="81"/>
        <v>0</v>
      </c>
      <c r="RU186" s="849">
        <f t="shared" si="81"/>
        <v>0</v>
      </c>
      <c r="RV186" s="849">
        <f t="shared" si="81"/>
        <v>0</v>
      </c>
      <c r="RW186" s="849">
        <f t="shared" si="81"/>
        <v>0</v>
      </c>
      <c r="RX186" s="849">
        <f t="shared" si="81"/>
        <v>0</v>
      </c>
      <c r="RY186" s="849">
        <f t="shared" si="81"/>
        <v>0</v>
      </c>
      <c r="RZ186" s="849">
        <f t="shared" si="81"/>
        <v>0</v>
      </c>
      <c r="SA186" s="849">
        <f t="shared" si="81"/>
        <v>0</v>
      </c>
      <c r="SB186" s="849">
        <f t="shared" si="81"/>
        <v>0</v>
      </c>
      <c r="SC186" s="849">
        <f t="shared" si="81"/>
        <v>0</v>
      </c>
      <c r="SD186" s="849">
        <f t="shared" si="81"/>
        <v>0</v>
      </c>
      <c r="SE186" s="849">
        <f t="shared" si="81"/>
        <v>0</v>
      </c>
      <c r="SF186" s="849">
        <f t="shared" si="81"/>
        <v>0</v>
      </c>
      <c r="SG186" s="849">
        <f t="shared" si="81"/>
        <v>0</v>
      </c>
      <c r="SH186" s="849">
        <f t="shared" si="81"/>
        <v>0</v>
      </c>
      <c r="SI186" s="849">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889</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881</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882</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883</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580</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581</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582</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713</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714</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715</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716</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717</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718</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719</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Sheep!$H$254&amp;" Merino BBB"</f>
        <v>Spr Merino BBB</v>
      </c>
      <c r="I201" s="551" t="s">
        <v>877</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878</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880</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879</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881</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884</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885</v>
      </c>
      <c r="J207" s="554"/>
      <c r="K207" s="848">
        <f>K204</f>
        <v>0</v>
      </c>
      <c r="L207" s="848">
        <f t="shared" ref="L207:BW209" si="83">L204</f>
        <v>0</v>
      </c>
      <c r="M207" s="848">
        <f t="shared" si="83"/>
        <v>0</v>
      </c>
      <c r="N207" s="848">
        <f t="shared" si="83"/>
        <v>0</v>
      </c>
      <c r="O207" s="848">
        <f t="shared" si="83"/>
        <v>0</v>
      </c>
      <c r="P207" s="848">
        <f t="shared" si="83"/>
        <v>0</v>
      </c>
      <c r="Q207" s="848">
        <f t="shared" si="83"/>
        <v>0</v>
      </c>
      <c r="R207" s="848">
        <f t="shared" si="83"/>
        <v>0</v>
      </c>
      <c r="S207" s="848">
        <f t="shared" si="83"/>
        <v>0</v>
      </c>
      <c r="T207" s="848">
        <f t="shared" si="83"/>
        <v>0</v>
      </c>
      <c r="U207" s="848">
        <f t="shared" si="83"/>
        <v>0</v>
      </c>
      <c r="V207" s="848">
        <f t="shared" si="83"/>
        <v>0</v>
      </c>
      <c r="W207" s="848">
        <f t="shared" si="83"/>
        <v>0</v>
      </c>
      <c r="X207" s="848">
        <f t="shared" si="83"/>
        <v>0</v>
      </c>
      <c r="Y207" s="848">
        <f t="shared" si="83"/>
        <v>0</v>
      </c>
      <c r="Z207" s="848">
        <f t="shared" si="83"/>
        <v>0</v>
      </c>
      <c r="AA207" s="848">
        <f t="shared" si="83"/>
        <v>0</v>
      </c>
      <c r="AB207" s="848">
        <f t="shared" si="83"/>
        <v>0</v>
      </c>
      <c r="AC207" s="848">
        <f t="shared" si="83"/>
        <v>0</v>
      </c>
      <c r="AD207" s="848">
        <f t="shared" si="83"/>
        <v>0</v>
      </c>
      <c r="AE207" s="848">
        <f t="shared" si="83"/>
        <v>0</v>
      </c>
      <c r="AF207" s="848">
        <f t="shared" si="83"/>
        <v>0</v>
      </c>
      <c r="AG207" s="848">
        <f t="shared" si="83"/>
        <v>0</v>
      </c>
      <c r="AH207" s="848">
        <f t="shared" si="83"/>
        <v>0</v>
      </c>
      <c r="AI207" s="848">
        <f t="shared" si="83"/>
        <v>0</v>
      </c>
      <c r="AJ207" s="848">
        <f t="shared" si="83"/>
        <v>0</v>
      </c>
      <c r="AK207" s="848">
        <f t="shared" si="83"/>
        <v>0</v>
      </c>
      <c r="AL207" s="848">
        <f t="shared" si="83"/>
        <v>0</v>
      </c>
      <c r="AM207" s="848">
        <f t="shared" si="83"/>
        <v>0</v>
      </c>
      <c r="AN207" s="848">
        <f t="shared" si="83"/>
        <v>0</v>
      </c>
      <c r="AO207" s="848">
        <f t="shared" si="83"/>
        <v>0</v>
      </c>
      <c r="AP207" s="848">
        <f t="shared" si="83"/>
        <v>0</v>
      </c>
      <c r="AQ207" s="848">
        <f t="shared" si="83"/>
        <v>0</v>
      </c>
      <c r="AR207" s="848">
        <f t="shared" si="83"/>
        <v>0</v>
      </c>
      <c r="AS207" s="848">
        <f t="shared" si="83"/>
        <v>0</v>
      </c>
      <c r="AT207" s="848">
        <f t="shared" si="83"/>
        <v>0</v>
      </c>
      <c r="AU207" s="848">
        <f t="shared" si="83"/>
        <v>0</v>
      </c>
      <c r="AV207" s="848">
        <f t="shared" si="83"/>
        <v>0</v>
      </c>
      <c r="AW207" s="848">
        <f t="shared" si="83"/>
        <v>0</v>
      </c>
      <c r="AX207" s="848">
        <f t="shared" si="83"/>
        <v>0</v>
      </c>
      <c r="AY207" s="848">
        <f t="shared" si="83"/>
        <v>0</v>
      </c>
      <c r="AZ207" s="848">
        <f t="shared" si="83"/>
        <v>0</v>
      </c>
      <c r="BA207" s="848">
        <f t="shared" si="83"/>
        <v>0</v>
      </c>
      <c r="BB207" s="848">
        <f t="shared" si="83"/>
        <v>0</v>
      </c>
      <c r="BC207" s="848">
        <f t="shared" si="83"/>
        <v>0</v>
      </c>
      <c r="BD207" s="848">
        <f t="shared" si="83"/>
        <v>0</v>
      </c>
      <c r="BE207" s="848">
        <f t="shared" si="83"/>
        <v>0</v>
      </c>
      <c r="BF207" s="848">
        <f t="shared" si="83"/>
        <v>0</v>
      </c>
      <c r="BG207" s="848">
        <f t="shared" si="83"/>
        <v>0</v>
      </c>
      <c r="BH207" s="848">
        <f t="shared" si="83"/>
        <v>0</v>
      </c>
      <c r="BI207" s="848">
        <f t="shared" si="83"/>
        <v>0</v>
      </c>
      <c r="BJ207" s="848">
        <f t="shared" si="83"/>
        <v>0</v>
      </c>
      <c r="BK207" s="848">
        <f t="shared" si="83"/>
        <v>0</v>
      </c>
      <c r="BL207" s="848">
        <f t="shared" si="83"/>
        <v>0</v>
      </c>
      <c r="BM207" s="848">
        <f t="shared" si="83"/>
        <v>0</v>
      </c>
      <c r="BN207" s="848">
        <f t="shared" si="83"/>
        <v>0</v>
      </c>
      <c r="BO207" s="848">
        <f t="shared" si="83"/>
        <v>0</v>
      </c>
      <c r="BP207" s="848">
        <f t="shared" si="83"/>
        <v>0</v>
      </c>
      <c r="BQ207" s="848">
        <f t="shared" si="83"/>
        <v>0</v>
      </c>
      <c r="BR207" s="848">
        <f t="shared" si="83"/>
        <v>0</v>
      </c>
      <c r="BS207" s="848">
        <f t="shared" si="83"/>
        <v>0</v>
      </c>
      <c r="BT207" s="848">
        <f t="shared" si="83"/>
        <v>0</v>
      </c>
      <c r="BU207" s="848">
        <f t="shared" si="83"/>
        <v>0</v>
      </c>
      <c r="BV207" s="848">
        <f t="shared" si="83"/>
        <v>0</v>
      </c>
      <c r="BW207" s="848">
        <f t="shared" si="83"/>
        <v>0</v>
      </c>
      <c r="BX207" s="848">
        <f t="shared" ref="BX207:EI209" si="84">BX204</f>
        <v>0</v>
      </c>
      <c r="BY207" s="848">
        <f t="shared" si="84"/>
        <v>0</v>
      </c>
      <c r="BZ207" s="848">
        <f t="shared" si="84"/>
        <v>0</v>
      </c>
      <c r="CA207" s="848">
        <f t="shared" si="84"/>
        <v>0</v>
      </c>
      <c r="CB207" s="848">
        <f t="shared" si="84"/>
        <v>0</v>
      </c>
      <c r="CC207" s="848">
        <f t="shared" si="84"/>
        <v>0</v>
      </c>
      <c r="CD207" s="848">
        <f t="shared" si="84"/>
        <v>0</v>
      </c>
      <c r="CE207" s="848">
        <f t="shared" si="84"/>
        <v>0</v>
      </c>
      <c r="CF207" s="848">
        <f t="shared" si="84"/>
        <v>0</v>
      </c>
      <c r="CG207" s="848">
        <f t="shared" si="84"/>
        <v>0</v>
      </c>
      <c r="CH207" s="848">
        <f t="shared" si="84"/>
        <v>0</v>
      </c>
      <c r="CI207" s="848">
        <f t="shared" si="84"/>
        <v>0</v>
      </c>
      <c r="CJ207" s="848">
        <f t="shared" si="84"/>
        <v>0</v>
      </c>
      <c r="CK207" s="848">
        <f t="shared" si="84"/>
        <v>0</v>
      </c>
      <c r="CL207" s="848">
        <f t="shared" si="84"/>
        <v>0</v>
      </c>
      <c r="CM207" s="848">
        <f t="shared" si="84"/>
        <v>0</v>
      </c>
      <c r="CN207" s="848">
        <f t="shared" si="84"/>
        <v>0</v>
      </c>
      <c r="CO207" s="848">
        <f t="shared" si="84"/>
        <v>0</v>
      </c>
      <c r="CP207" s="848">
        <f t="shared" si="84"/>
        <v>0</v>
      </c>
      <c r="CQ207" s="848">
        <f t="shared" si="84"/>
        <v>0</v>
      </c>
      <c r="CR207" s="848">
        <f t="shared" si="84"/>
        <v>0</v>
      </c>
      <c r="CS207" s="848">
        <f t="shared" si="84"/>
        <v>0</v>
      </c>
      <c r="CT207" s="848">
        <f t="shared" si="84"/>
        <v>0</v>
      </c>
      <c r="CU207" s="848">
        <f t="shared" si="84"/>
        <v>0</v>
      </c>
      <c r="CV207" s="848">
        <f t="shared" si="84"/>
        <v>0</v>
      </c>
      <c r="CW207" s="848">
        <f t="shared" si="84"/>
        <v>0</v>
      </c>
      <c r="CX207" s="848">
        <f t="shared" si="84"/>
        <v>0</v>
      </c>
      <c r="CY207" s="848">
        <f t="shared" si="84"/>
        <v>0</v>
      </c>
      <c r="CZ207" s="848">
        <f t="shared" si="84"/>
        <v>0</v>
      </c>
      <c r="DA207" s="848">
        <f t="shared" si="84"/>
        <v>0</v>
      </c>
      <c r="DB207" s="848">
        <f t="shared" si="84"/>
        <v>0</v>
      </c>
      <c r="DC207" s="848">
        <f t="shared" si="84"/>
        <v>0</v>
      </c>
      <c r="DD207" s="848">
        <f t="shared" si="84"/>
        <v>0</v>
      </c>
      <c r="DE207" s="848">
        <f t="shared" si="84"/>
        <v>0</v>
      </c>
      <c r="DF207" s="848">
        <f t="shared" si="84"/>
        <v>0</v>
      </c>
      <c r="DG207" s="848">
        <f t="shared" si="84"/>
        <v>0</v>
      </c>
      <c r="DH207" s="848">
        <f t="shared" si="84"/>
        <v>0</v>
      </c>
      <c r="DI207" s="848">
        <f t="shared" si="84"/>
        <v>0</v>
      </c>
      <c r="DJ207" s="848">
        <f t="shared" si="84"/>
        <v>0</v>
      </c>
      <c r="DK207" s="848">
        <f t="shared" si="84"/>
        <v>0</v>
      </c>
      <c r="DL207" s="848">
        <f t="shared" si="84"/>
        <v>0</v>
      </c>
      <c r="DM207" s="848">
        <f t="shared" si="84"/>
        <v>0</v>
      </c>
      <c r="DN207" s="848">
        <f t="shared" si="84"/>
        <v>0</v>
      </c>
      <c r="DO207" s="848">
        <f t="shared" si="84"/>
        <v>0</v>
      </c>
      <c r="DP207" s="848">
        <f t="shared" si="84"/>
        <v>0</v>
      </c>
      <c r="DQ207" s="848">
        <f t="shared" si="84"/>
        <v>0</v>
      </c>
      <c r="DR207" s="848">
        <f t="shared" si="84"/>
        <v>0</v>
      </c>
      <c r="DS207" s="848">
        <f t="shared" si="84"/>
        <v>0</v>
      </c>
      <c r="DT207" s="848">
        <f t="shared" si="84"/>
        <v>0</v>
      </c>
      <c r="DU207" s="848">
        <f t="shared" si="84"/>
        <v>0</v>
      </c>
      <c r="DV207" s="848">
        <f t="shared" si="84"/>
        <v>0</v>
      </c>
      <c r="DW207" s="848">
        <f t="shared" si="84"/>
        <v>0</v>
      </c>
      <c r="DX207" s="848">
        <f t="shared" si="84"/>
        <v>0</v>
      </c>
      <c r="DY207" s="848">
        <f t="shared" si="84"/>
        <v>0</v>
      </c>
      <c r="DZ207" s="848">
        <f t="shared" si="84"/>
        <v>0</v>
      </c>
      <c r="EA207" s="848">
        <f t="shared" si="84"/>
        <v>0</v>
      </c>
      <c r="EB207" s="848">
        <f t="shared" si="84"/>
        <v>0</v>
      </c>
      <c r="EC207" s="848">
        <f t="shared" si="84"/>
        <v>0</v>
      </c>
      <c r="ED207" s="848">
        <f t="shared" si="84"/>
        <v>0</v>
      </c>
      <c r="EE207" s="848">
        <f t="shared" si="84"/>
        <v>0</v>
      </c>
      <c r="EF207" s="848">
        <f t="shared" si="84"/>
        <v>0</v>
      </c>
      <c r="EG207" s="848">
        <f t="shared" si="84"/>
        <v>0</v>
      </c>
      <c r="EH207" s="848">
        <f t="shared" si="84"/>
        <v>0</v>
      </c>
      <c r="EI207" s="848">
        <f t="shared" si="84"/>
        <v>0</v>
      </c>
      <c r="EJ207" s="848">
        <f t="shared" ref="EJ207:GU209" si="85">EJ204</f>
        <v>0</v>
      </c>
      <c r="EK207" s="848">
        <f t="shared" si="85"/>
        <v>0</v>
      </c>
      <c r="EL207" s="848">
        <f t="shared" si="85"/>
        <v>0</v>
      </c>
      <c r="EM207" s="848">
        <f t="shared" si="85"/>
        <v>0</v>
      </c>
      <c r="EN207" s="848">
        <f t="shared" si="85"/>
        <v>0</v>
      </c>
      <c r="EO207" s="848">
        <f t="shared" si="85"/>
        <v>0</v>
      </c>
      <c r="EP207" s="848">
        <f t="shared" si="85"/>
        <v>0</v>
      </c>
      <c r="EQ207" s="848">
        <f t="shared" si="85"/>
        <v>0</v>
      </c>
      <c r="ER207" s="848">
        <f t="shared" si="85"/>
        <v>0</v>
      </c>
      <c r="ES207" s="848">
        <f t="shared" si="85"/>
        <v>0</v>
      </c>
      <c r="ET207" s="848">
        <f t="shared" si="85"/>
        <v>0</v>
      </c>
      <c r="EU207" s="848">
        <f t="shared" si="85"/>
        <v>0</v>
      </c>
      <c r="EV207" s="848">
        <f t="shared" si="85"/>
        <v>0</v>
      </c>
      <c r="EW207" s="848">
        <f t="shared" si="85"/>
        <v>0</v>
      </c>
      <c r="EX207" s="848">
        <f t="shared" si="85"/>
        <v>0</v>
      </c>
      <c r="EY207" s="848">
        <f t="shared" si="85"/>
        <v>0</v>
      </c>
      <c r="EZ207" s="848">
        <f t="shared" si="85"/>
        <v>0</v>
      </c>
      <c r="FA207" s="848">
        <f t="shared" si="85"/>
        <v>0</v>
      </c>
      <c r="FB207" s="848">
        <f t="shared" si="85"/>
        <v>0</v>
      </c>
      <c r="FC207" s="848">
        <f t="shared" si="85"/>
        <v>0</v>
      </c>
      <c r="FD207" s="848">
        <f t="shared" si="85"/>
        <v>0</v>
      </c>
      <c r="FE207" s="848">
        <f t="shared" si="85"/>
        <v>0</v>
      </c>
      <c r="FF207" s="848">
        <f t="shared" si="85"/>
        <v>0</v>
      </c>
      <c r="FG207" s="848">
        <f t="shared" si="85"/>
        <v>0</v>
      </c>
      <c r="FH207" s="848">
        <f t="shared" si="85"/>
        <v>0</v>
      </c>
      <c r="FI207" s="848">
        <f t="shared" si="85"/>
        <v>0</v>
      </c>
      <c r="FJ207" s="848">
        <f t="shared" si="85"/>
        <v>0</v>
      </c>
      <c r="FK207" s="848">
        <f t="shared" si="85"/>
        <v>0</v>
      </c>
      <c r="FL207" s="848">
        <f t="shared" si="85"/>
        <v>0</v>
      </c>
      <c r="FM207" s="848">
        <f t="shared" si="85"/>
        <v>0</v>
      </c>
      <c r="FN207" s="848">
        <f t="shared" si="85"/>
        <v>0</v>
      </c>
      <c r="FO207" s="848">
        <f t="shared" si="85"/>
        <v>0</v>
      </c>
      <c r="FP207" s="848">
        <f t="shared" si="85"/>
        <v>0</v>
      </c>
      <c r="FQ207" s="848">
        <f t="shared" si="85"/>
        <v>0</v>
      </c>
      <c r="FR207" s="848">
        <f t="shared" si="85"/>
        <v>0</v>
      </c>
      <c r="FS207" s="848">
        <f t="shared" si="85"/>
        <v>0</v>
      </c>
      <c r="FT207" s="848">
        <f t="shared" si="85"/>
        <v>0</v>
      </c>
      <c r="FU207" s="848">
        <f t="shared" si="85"/>
        <v>0</v>
      </c>
      <c r="FV207" s="848">
        <f t="shared" si="85"/>
        <v>0</v>
      </c>
      <c r="FW207" s="848">
        <f t="shared" si="85"/>
        <v>0</v>
      </c>
      <c r="FX207" s="848">
        <f t="shared" si="85"/>
        <v>0</v>
      </c>
      <c r="FY207" s="848">
        <f t="shared" si="85"/>
        <v>0</v>
      </c>
      <c r="FZ207" s="848">
        <f t="shared" si="85"/>
        <v>0</v>
      </c>
      <c r="GA207" s="848">
        <f t="shared" si="85"/>
        <v>0</v>
      </c>
      <c r="GB207" s="848">
        <f t="shared" si="85"/>
        <v>0</v>
      </c>
      <c r="GC207" s="848">
        <f t="shared" si="85"/>
        <v>0</v>
      </c>
      <c r="GD207" s="848">
        <f t="shared" si="85"/>
        <v>0</v>
      </c>
      <c r="GE207" s="848">
        <f t="shared" si="85"/>
        <v>0</v>
      </c>
      <c r="GF207" s="848">
        <f t="shared" si="85"/>
        <v>0</v>
      </c>
      <c r="GG207" s="848">
        <f t="shared" si="85"/>
        <v>0</v>
      </c>
      <c r="GH207" s="848">
        <f t="shared" si="85"/>
        <v>0</v>
      </c>
      <c r="GI207" s="848">
        <f t="shared" si="85"/>
        <v>0</v>
      </c>
      <c r="GJ207" s="848">
        <f t="shared" si="85"/>
        <v>0</v>
      </c>
      <c r="GK207" s="848">
        <f t="shared" si="85"/>
        <v>0</v>
      </c>
      <c r="GL207" s="848">
        <f t="shared" si="85"/>
        <v>0</v>
      </c>
      <c r="GM207" s="848">
        <f t="shared" si="85"/>
        <v>0</v>
      </c>
      <c r="GN207" s="848">
        <f t="shared" si="85"/>
        <v>0</v>
      </c>
      <c r="GO207" s="848">
        <f t="shared" si="85"/>
        <v>0</v>
      </c>
      <c r="GP207" s="848">
        <f t="shared" si="85"/>
        <v>0</v>
      </c>
      <c r="GQ207" s="848">
        <f t="shared" si="85"/>
        <v>0</v>
      </c>
      <c r="GR207" s="848">
        <f t="shared" si="85"/>
        <v>0</v>
      </c>
      <c r="GS207" s="848">
        <f t="shared" si="85"/>
        <v>0</v>
      </c>
      <c r="GT207" s="848">
        <f t="shared" si="85"/>
        <v>0</v>
      </c>
      <c r="GU207" s="848">
        <f t="shared" si="85"/>
        <v>0</v>
      </c>
      <c r="GV207" s="848">
        <f t="shared" ref="GV207:JG209" si="86">GV204</f>
        <v>0</v>
      </c>
      <c r="GW207" s="848">
        <f t="shared" si="86"/>
        <v>0</v>
      </c>
      <c r="GX207" s="848">
        <f t="shared" si="86"/>
        <v>0</v>
      </c>
      <c r="GY207" s="848">
        <f t="shared" si="86"/>
        <v>0</v>
      </c>
      <c r="GZ207" s="848">
        <f t="shared" si="86"/>
        <v>0</v>
      </c>
      <c r="HA207" s="848">
        <f t="shared" si="86"/>
        <v>0</v>
      </c>
      <c r="HB207" s="848">
        <f t="shared" si="86"/>
        <v>0</v>
      </c>
      <c r="HC207" s="848">
        <f t="shared" si="86"/>
        <v>0</v>
      </c>
      <c r="HD207" s="848">
        <f t="shared" si="86"/>
        <v>0</v>
      </c>
      <c r="HE207" s="848">
        <f t="shared" si="86"/>
        <v>0</v>
      </c>
      <c r="HF207" s="848">
        <f t="shared" si="86"/>
        <v>0</v>
      </c>
      <c r="HG207" s="848">
        <f t="shared" si="86"/>
        <v>0</v>
      </c>
      <c r="HH207" s="848">
        <f t="shared" si="86"/>
        <v>0</v>
      </c>
      <c r="HI207" s="848">
        <f t="shared" si="86"/>
        <v>0</v>
      </c>
      <c r="HJ207" s="848">
        <f t="shared" si="86"/>
        <v>0</v>
      </c>
      <c r="HK207" s="848">
        <f t="shared" si="86"/>
        <v>0</v>
      </c>
      <c r="HL207" s="848">
        <f t="shared" si="86"/>
        <v>0</v>
      </c>
      <c r="HM207" s="848">
        <f t="shared" si="86"/>
        <v>0</v>
      </c>
      <c r="HN207" s="848">
        <f t="shared" si="86"/>
        <v>0</v>
      </c>
      <c r="HO207" s="848">
        <f t="shared" si="86"/>
        <v>0</v>
      </c>
      <c r="HP207" s="848">
        <f t="shared" si="86"/>
        <v>0</v>
      </c>
      <c r="HQ207" s="848">
        <f t="shared" si="86"/>
        <v>0</v>
      </c>
      <c r="HR207" s="848">
        <f t="shared" si="86"/>
        <v>0</v>
      </c>
      <c r="HS207" s="848">
        <f t="shared" si="86"/>
        <v>0</v>
      </c>
      <c r="HT207" s="848">
        <f t="shared" si="86"/>
        <v>0</v>
      </c>
      <c r="HU207" s="848">
        <f t="shared" si="86"/>
        <v>0</v>
      </c>
      <c r="HV207" s="848">
        <f t="shared" si="86"/>
        <v>0</v>
      </c>
      <c r="HW207" s="848">
        <f t="shared" si="86"/>
        <v>0</v>
      </c>
      <c r="HX207" s="848">
        <f t="shared" si="86"/>
        <v>0</v>
      </c>
      <c r="HY207" s="848">
        <f t="shared" si="86"/>
        <v>0</v>
      </c>
      <c r="HZ207" s="848">
        <f t="shared" si="86"/>
        <v>0</v>
      </c>
      <c r="IA207" s="848">
        <f t="shared" si="86"/>
        <v>0</v>
      </c>
      <c r="IB207" s="848">
        <f t="shared" si="86"/>
        <v>0</v>
      </c>
      <c r="IC207" s="848">
        <f t="shared" si="86"/>
        <v>0</v>
      </c>
      <c r="ID207" s="848">
        <f t="shared" si="86"/>
        <v>0</v>
      </c>
      <c r="IE207" s="848">
        <f t="shared" si="86"/>
        <v>0</v>
      </c>
      <c r="IF207" s="848">
        <f t="shared" si="86"/>
        <v>0</v>
      </c>
      <c r="IG207" s="848">
        <f t="shared" si="86"/>
        <v>0</v>
      </c>
      <c r="IH207" s="848">
        <f t="shared" si="86"/>
        <v>0</v>
      </c>
      <c r="II207" s="848">
        <f t="shared" si="86"/>
        <v>0</v>
      </c>
      <c r="IJ207" s="848">
        <f t="shared" si="86"/>
        <v>0</v>
      </c>
      <c r="IK207" s="848">
        <f t="shared" si="86"/>
        <v>0</v>
      </c>
      <c r="IL207" s="848">
        <f t="shared" si="86"/>
        <v>0</v>
      </c>
      <c r="IM207" s="848">
        <f t="shared" si="86"/>
        <v>0</v>
      </c>
      <c r="IN207" s="848">
        <f t="shared" si="86"/>
        <v>0</v>
      </c>
      <c r="IO207" s="848">
        <f t="shared" si="86"/>
        <v>0</v>
      </c>
      <c r="IP207" s="848">
        <f t="shared" si="86"/>
        <v>0</v>
      </c>
      <c r="IQ207" s="848">
        <f t="shared" si="86"/>
        <v>0</v>
      </c>
      <c r="IR207" s="848">
        <f t="shared" si="86"/>
        <v>0</v>
      </c>
      <c r="IS207" s="848">
        <f t="shared" si="86"/>
        <v>0</v>
      </c>
      <c r="IT207" s="848">
        <f t="shared" si="86"/>
        <v>0</v>
      </c>
      <c r="IU207" s="848">
        <f t="shared" si="86"/>
        <v>0</v>
      </c>
      <c r="IV207" s="848">
        <f t="shared" si="86"/>
        <v>0</v>
      </c>
      <c r="IW207" s="848">
        <f t="shared" si="86"/>
        <v>0</v>
      </c>
      <c r="IX207" s="848">
        <f t="shared" si="86"/>
        <v>0</v>
      </c>
      <c r="IY207" s="848">
        <f t="shared" si="86"/>
        <v>0</v>
      </c>
      <c r="IZ207" s="848">
        <f t="shared" si="86"/>
        <v>0</v>
      </c>
      <c r="JA207" s="848">
        <f t="shared" si="86"/>
        <v>0</v>
      </c>
      <c r="JB207" s="848">
        <f t="shared" si="86"/>
        <v>0</v>
      </c>
      <c r="JC207" s="848">
        <f t="shared" si="86"/>
        <v>0</v>
      </c>
      <c r="JD207" s="848">
        <f t="shared" si="86"/>
        <v>0</v>
      </c>
      <c r="JE207" s="848">
        <f t="shared" si="86"/>
        <v>0</v>
      </c>
      <c r="JF207" s="848">
        <f t="shared" si="86"/>
        <v>0</v>
      </c>
      <c r="JG207" s="848">
        <f t="shared" si="86"/>
        <v>0</v>
      </c>
      <c r="JH207" s="848">
        <f t="shared" ref="JH207:LS209" si="87">JH204</f>
        <v>0</v>
      </c>
      <c r="JI207" s="848">
        <f t="shared" si="87"/>
        <v>0</v>
      </c>
      <c r="JJ207" s="848">
        <f t="shared" si="87"/>
        <v>0</v>
      </c>
      <c r="JK207" s="848">
        <f t="shared" si="87"/>
        <v>0</v>
      </c>
      <c r="JL207" s="848">
        <f t="shared" si="87"/>
        <v>0</v>
      </c>
      <c r="JM207" s="848">
        <f t="shared" si="87"/>
        <v>0</v>
      </c>
      <c r="JN207" s="848">
        <f t="shared" si="87"/>
        <v>0</v>
      </c>
      <c r="JO207" s="848">
        <f t="shared" si="87"/>
        <v>0</v>
      </c>
      <c r="JP207" s="848">
        <f t="shared" si="87"/>
        <v>0</v>
      </c>
      <c r="JQ207" s="848">
        <f t="shared" si="87"/>
        <v>0</v>
      </c>
      <c r="JR207" s="848">
        <f t="shared" si="87"/>
        <v>0</v>
      </c>
      <c r="JS207" s="848">
        <f t="shared" si="87"/>
        <v>0</v>
      </c>
      <c r="JT207" s="848">
        <f t="shared" si="87"/>
        <v>0</v>
      </c>
      <c r="JU207" s="848">
        <f t="shared" si="87"/>
        <v>0</v>
      </c>
      <c r="JV207" s="848">
        <f t="shared" si="87"/>
        <v>0</v>
      </c>
      <c r="JW207" s="848">
        <f t="shared" si="87"/>
        <v>0</v>
      </c>
      <c r="JX207" s="848">
        <f t="shared" si="87"/>
        <v>0</v>
      </c>
      <c r="JY207" s="848">
        <f t="shared" si="87"/>
        <v>0</v>
      </c>
      <c r="JZ207" s="848">
        <f t="shared" si="87"/>
        <v>0</v>
      </c>
      <c r="KA207" s="848">
        <f t="shared" si="87"/>
        <v>0</v>
      </c>
      <c r="KB207" s="848">
        <f t="shared" si="87"/>
        <v>0</v>
      </c>
      <c r="KC207" s="848">
        <f t="shared" si="87"/>
        <v>0</v>
      </c>
      <c r="KD207" s="848">
        <f t="shared" si="87"/>
        <v>0</v>
      </c>
      <c r="KE207" s="848">
        <f t="shared" si="87"/>
        <v>0</v>
      </c>
      <c r="KF207" s="848">
        <f t="shared" si="87"/>
        <v>0</v>
      </c>
      <c r="KG207" s="848">
        <f t="shared" si="87"/>
        <v>0</v>
      </c>
      <c r="KH207" s="848">
        <f t="shared" si="87"/>
        <v>0</v>
      </c>
      <c r="KI207" s="848">
        <f t="shared" si="87"/>
        <v>0</v>
      </c>
      <c r="KJ207" s="848">
        <f t="shared" si="87"/>
        <v>0</v>
      </c>
      <c r="KK207" s="848">
        <f t="shared" si="87"/>
        <v>0</v>
      </c>
      <c r="KL207" s="848">
        <f t="shared" si="87"/>
        <v>0</v>
      </c>
      <c r="KM207" s="848">
        <f t="shared" si="87"/>
        <v>0</v>
      </c>
      <c r="KN207" s="848">
        <f t="shared" si="87"/>
        <v>0</v>
      </c>
      <c r="KO207" s="848">
        <f t="shared" si="87"/>
        <v>0</v>
      </c>
      <c r="KP207" s="848">
        <f t="shared" si="87"/>
        <v>0</v>
      </c>
      <c r="KQ207" s="848">
        <f t="shared" si="87"/>
        <v>0</v>
      </c>
      <c r="KR207" s="848">
        <f t="shared" si="87"/>
        <v>0</v>
      </c>
      <c r="KS207" s="848">
        <f t="shared" si="87"/>
        <v>0</v>
      </c>
      <c r="KT207" s="848">
        <f t="shared" si="87"/>
        <v>0</v>
      </c>
      <c r="KU207" s="848">
        <f t="shared" si="87"/>
        <v>0</v>
      </c>
      <c r="KV207" s="848">
        <f t="shared" si="87"/>
        <v>0</v>
      </c>
      <c r="KW207" s="848">
        <f t="shared" si="87"/>
        <v>0</v>
      </c>
      <c r="KX207" s="848">
        <f t="shared" si="87"/>
        <v>0</v>
      </c>
      <c r="KY207" s="848">
        <f t="shared" si="87"/>
        <v>0</v>
      </c>
      <c r="KZ207" s="848">
        <f t="shared" si="87"/>
        <v>0</v>
      </c>
      <c r="LA207" s="848">
        <f t="shared" si="87"/>
        <v>0</v>
      </c>
      <c r="LB207" s="848">
        <f t="shared" si="87"/>
        <v>0</v>
      </c>
      <c r="LC207" s="848">
        <f t="shared" si="87"/>
        <v>0</v>
      </c>
      <c r="LD207" s="848">
        <f t="shared" si="87"/>
        <v>0</v>
      </c>
      <c r="LE207" s="848">
        <f t="shared" si="87"/>
        <v>0</v>
      </c>
      <c r="LF207" s="848">
        <f t="shared" si="87"/>
        <v>0</v>
      </c>
      <c r="LG207" s="848">
        <f t="shared" si="87"/>
        <v>0</v>
      </c>
      <c r="LH207" s="848">
        <f t="shared" si="87"/>
        <v>0</v>
      </c>
      <c r="LI207" s="848">
        <f t="shared" si="87"/>
        <v>0</v>
      </c>
      <c r="LJ207" s="848">
        <f t="shared" si="87"/>
        <v>0</v>
      </c>
      <c r="LK207" s="848">
        <f t="shared" si="87"/>
        <v>0</v>
      </c>
      <c r="LL207" s="848">
        <f t="shared" si="87"/>
        <v>0</v>
      </c>
      <c r="LM207" s="848">
        <f t="shared" si="87"/>
        <v>0</v>
      </c>
      <c r="LN207" s="848">
        <f t="shared" si="87"/>
        <v>0</v>
      </c>
      <c r="LO207" s="848">
        <f t="shared" si="87"/>
        <v>0</v>
      </c>
      <c r="LP207" s="848">
        <f t="shared" si="87"/>
        <v>0</v>
      </c>
      <c r="LQ207" s="848">
        <f t="shared" si="87"/>
        <v>0</v>
      </c>
      <c r="LR207" s="848">
        <f t="shared" si="87"/>
        <v>0</v>
      </c>
      <c r="LS207" s="848">
        <f t="shared" si="87"/>
        <v>0</v>
      </c>
      <c r="LT207" s="848">
        <f t="shared" ref="LT207:OE209" si="88">LT204</f>
        <v>0</v>
      </c>
      <c r="LU207" s="848">
        <f t="shared" si="88"/>
        <v>0</v>
      </c>
      <c r="LV207" s="848">
        <f t="shared" si="88"/>
        <v>0</v>
      </c>
      <c r="LW207" s="848">
        <f t="shared" si="88"/>
        <v>0</v>
      </c>
      <c r="LX207" s="848">
        <f t="shared" si="88"/>
        <v>0</v>
      </c>
      <c r="LY207" s="848">
        <f t="shared" si="88"/>
        <v>0</v>
      </c>
      <c r="LZ207" s="848">
        <f t="shared" si="88"/>
        <v>0</v>
      </c>
      <c r="MA207" s="848">
        <f t="shared" si="88"/>
        <v>0</v>
      </c>
      <c r="MB207" s="848">
        <f t="shared" si="88"/>
        <v>0</v>
      </c>
      <c r="MC207" s="848">
        <f t="shared" si="88"/>
        <v>0</v>
      </c>
      <c r="MD207" s="848">
        <f t="shared" si="88"/>
        <v>0</v>
      </c>
      <c r="ME207" s="848">
        <f t="shared" si="88"/>
        <v>0</v>
      </c>
      <c r="MF207" s="848">
        <f t="shared" si="88"/>
        <v>0</v>
      </c>
      <c r="MG207" s="848">
        <f t="shared" si="88"/>
        <v>0</v>
      </c>
      <c r="MH207" s="848">
        <f t="shared" si="88"/>
        <v>0</v>
      </c>
      <c r="MI207" s="848">
        <f t="shared" si="88"/>
        <v>0</v>
      </c>
      <c r="MJ207" s="848">
        <f t="shared" si="88"/>
        <v>0</v>
      </c>
      <c r="MK207" s="848">
        <f t="shared" si="88"/>
        <v>0</v>
      </c>
      <c r="ML207" s="848">
        <f t="shared" si="88"/>
        <v>0</v>
      </c>
      <c r="MM207" s="848">
        <f t="shared" si="88"/>
        <v>0</v>
      </c>
      <c r="MN207" s="848">
        <f t="shared" si="88"/>
        <v>0</v>
      </c>
      <c r="MO207" s="848">
        <f t="shared" si="88"/>
        <v>0</v>
      </c>
      <c r="MP207" s="848">
        <f t="shared" si="88"/>
        <v>0</v>
      </c>
      <c r="MQ207" s="848">
        <f t="shared" si="88"/>
        <v>0</v>
      </c>
      <c r="MR207" s="848">
        <f t="shared" si="88"/>
        <v>0</v>
      </c>
      <c r="MS207" s="848">
        <f t="shared" si="88"/>
        <v>0</v>
      </c>
      <c r="MT207" s="848">
        <f t="shared" si="88"/>
        <v>0</v>
      </c>
      <c r="MU207" s="848">
        <f t="shared" si="88"/>
        <v>0</v>
      </c>
      <c r="MV207" s="848">
        <f t="shared" si="88"/>
        <v>0</v>
      </c>
      <c r="MW207" s="848">
        <f t="shared" si="88"/>
        <v>0</v>
      </c>
      <c r="MX207" s="848">
        <f t="shared" si="88"/>
        <v>0</v>
      </c>
      <c r="MY207" s="848">
        <f t="shared" si="88"/>
        <v>0</v>
      </c>
      <c r="MZ207" s="848">
        <f t="shared" si="88"/>
        <v>0</v>
      </c>
      <c r="NA207" s="848">
        <f t="shared" si="88"/>
        <v>0</v>
      </c>
      <c r="NB207" s="848">
        <f t="shared" si="88"/>
        <v>0</v>
      </c>
      <c r="NC207" s="848">
        <f t="shared" si="88"/>
        <v>0</v>
      </c>
      <c r="ND207" s="848">
        <f t="shared" si="88"/>
        <v>0</v>
      </c>
      <c r="NE207" s="848">
        <f t="shared" si="88"/>
        <v>0</v>
      </c>
      <c r="NF207" s="848">
        <f t="shared" si="88"/>
        <v>0</v>
      </c>
      <c r="NG207" s="848">
        <f t="shared" si="88"/>
        <v>0</v>
      </c>
      <c r="NH207" s="848">
        <f t="shared" si="88"/>
        <v>0</v>
      </c>
      <c r="NI207" s="848">
        <f t="shared" si="88"/>
        <v>0</v>
      </c>
      <c r="NJ207" s="848">
        <f t="shared" si="88"/>
        <v>0</v>
      </c>
      <c r="NK207" s="848">
        <f t="shared" si="88"/>
        <v>0</v>
      </c>
      <c r="NL207" s="848">
        <f t="shared" si="88"/>
        <v>0</v>
      </c>
      <c r="NM207" s="848">
        <f t="shared" si="88"/>
        <v>0</v>
      </c>
      <c r="NN207" s="848">
        <f t="shared" si="88"/>
        <v>0</v>
      </c>
      <c r="NO207" s="848">
        <f t="shared" si="88"/>
        <v>0</v>
      </c>
      <c r="NP207" s="848">
        <f t="shared" si="88"/>
        <v>0</v>
      </c>
      <c r="NQ207" s="848">
        <f t="shared" si="88"/>
        <v>0</v>
      </c>
      <c r="NR207" s="848">
        <f t="shared" si="88"/>
        <v>0</v>
      </c>
      <c r="NS207" s="848">
        <f t="shared" si="88"/>
        <v>0</v>
      </c>
      <c r="NT207" s="848">
        <f t="shared" si="88"/>
        <v>0</v>
      </c>
      <c r="NU207" s="848">
        <f t="shared" si="88"/>
        <v>0</v>
      </c>
      <c r="NV207" s="848">
        <f t="shared" si="88"/>
        <v>0</v>
      </c>
      <c r="NW207" s="848">
        <f t="shared" si="88"/>
        <v>0</v>
      </c>
      <c r="NX207" s="848">
        <f t="shared" si="88"/>
        <v>0</v>
      </c>
      <c r="NY207" s="848">
        <f t="shared" si="88"/>
        <v>0</v>
      </c>
      <c r="NZ207" s="848">
        <f t="shared" si="88"/>
        <v>0</v>
      </c>
      <c r="OA207" s="848">
        <f t="shared" si="88"/>
        <v>0</v>
      </c>
      <c r="OB207" s="848">
        <f t="shared" si="88"/>
        <v>0</v>
      </c>
      <c r="OC207" s="848">
        <f t="shared" si="88"/>
        <v>0</v>
      </c>
      <c r="OD207" s="848">
        <f t="shared" si="88"/>
        <v>0</v>
      </c>
      <c r="OE207" s="848">
        <f t="shared" si="88"/>
        <v>0</v>
      </c>
      <c r="OF207" s="848">
        <f t="shared" ref="OF207:QQ209" si="89">OF204</f>
        <v>0</v>
      </c>
      <c r="OG207" s="848">
        <f t="shared" si="89"/>
        <v>0</v>
      </c>
      <c r="OH207" s="848">
        <f t="shared" si="89"/>
        <v>0</v>
      </c>
      <c r="OI207" s="848">
        <f t="shared" si="89"/>
        <v>0</v>
      </c>
      <c r="OJ207" s="848">
        <f t="shared" si="89"/>
        <v>0</v>
      </c>
      <c r="OK207" s="848">
        <f t="shared" si="89"/>
        <v>0</v>
      </c>
      <c r="OL207" s="848">
        <f t="shared" si="89"/>
        <v>0</v>
      </c>
      <c r="OM207" s="848">
        <f t="shared" si="89"/>
        <v>0</v>
      </c>
      <c r="ON207" s="848">
        <f t="shared" si="89"/>
        <v>0</v>
      </c>
      <c r="OO207" s="848">
        <f t="shared" si="89"/>
        <v>0</v>
      </c>
      <c r="OP207" s="848">
        <f t="shared" si="89"/>
        <v>0</v>
      </c>
      <c r="OQ207" s="848">
        <f t="shared" si="89"/>
        <v>0</v>
      </c>
      <c r="OR207" s="848">
        <f t="shared" si="89"/>
        <v>0</v>
      </c>
      <c r="OS207" s="848">
        <f t="shared" si="89"/>
        <v>0</v>
      </c>
      <c r="OT207" s="848">
        <f t="shared" si="89"/>
        <v>0</v>
      </c>
      <c r="OU207" s="848">
        <f t="shared" si="89"/>
        <v>0</v>
      </c>
      <c r="OV207" s="848">
        <f t="shared" si="89"/>
        <v>0</v>
      </c>
      <c r="OW207" s="848">
        <f t="shared" si="89"/>
        <v>0</v>
      </c>
      <c r="OX207" s="848">
        <f t="shared" si="89"/>
        <v>0</v>
      </c>
      <c r="OY207" s="848">
        <f t="shared" si="89"/>
        <v>0</v>
      </c>
      <c r="OZ207" s="848">
        <f t="shared" si="89"/>
        <v>0</v>
      </c>
      <c r="PA207" s="848">
        <f t="shared" si="89"/>
        <v>0</v>
      </c>
      <c r="PB207" s="848">
        <f t="shared" si="89"/>
        <v>0</v>
      </c>
      <c r="PC207" s="848">
        <f t="shared" si="89"/>
        <v>0</v>
      </c>
      <c r="PD207" s="848">
        <f t="shared" si="89"/>
        <v>0</v>
      </c>
      <c r="PE207" s="848">
        <f t="shared" si="89"/>
        <v>0</v>
      </c>
      <c r="PF207" s="848">
        <f t="shared" si="89"/>
        <v>0</v>
      </c>
      <c r="PG207" s="848">
        <f t="shared" si="89"/>
        <v>0</v>
      </c>
      <c r="PH207" s="848">
        <f t="shared" si="89"/>
        <v>0</v>
      </c>
      <c r="PI207" s="848">
        <f t="shared" si="89"/>
        <v>0</v>
      </c>
      <c r="PJ207" s="848">
        <f t="shared" si="89"/>
        <v>0</v>
      </c>
      <c r="PK207" s="848">
        <f t="shared" si="89"/>
        <v>0</v>
      </c>
      <c r="PL207" s="848">
        <f t="shared" si="89"/>
        <v>0</v>
      </c>
      <c r="PM207" s="848">
        <f t="shared" si="89"/>
        <v>0</v>
      </c>
      <c r="PN207" s="848">
        <f t="shared" si="89"/>
        <v>0</v>
      </c>
      <c r="PO207" s="848">
        <f t="shared" si="89"/>
        <v>0</v>
      </c>
      <c r="PP207" s="848">
        <f t="shared" si="89"/>
        <v>0</v>
      </c>
      <c r="PQ207" s="848">
        <f t="shared" si="89"/>
        <v>0</v>
      </c>
      <c r="PR207" s="848">
        <f t="shared" si="89"/>
        <v>0</v>
      </c>
      <c r="PS207" s="848">
        <f t="shared" si="89"/>
        <v>0</v>
      </c>
      <c r="PT207" s="848">
        <f t="shared" si="89"/>
        <v>0</v>
      </c>
      <c r="PU207" s="848">
        <f t="shared" si="89"/>
        <v>0</v>
      </c>
      <c r="PV207" s="848">
        <f t="shared" si="89"/>
        <v>0</v>
      </c>
      <c r="PW207" s="848">
        <f t="shared" si="89"/>
        <v>0</v>
      </c>
      <c r="PX207" s="848">
        <f t="shared" si="89"/>
        <v>0</v>
      </c>
      <c r="PY207" s="848">
        <f t="shared" si="89"/>
        <v>0</v>
      </c>
      <c r="PZ207" s="848">
        <f t="shared" si="89"/>
        <v>0</v>
      </c>
      <c r="QA207" s="848">
        <f t="shared" si="89"/>
        <v>0</v>
      </c>
      <c r="QB207" s="848">
        <f t="shared" si="89"/>
        <v>0</v>
      </c>
      <c r="QC207" s="848">
        <f t="shared" si="89"/>
        <v>0</v>
      </c>
      <c r="QD207" s="848">
        <f t="shared" si="89"/>
        <v>0</v>
      </c>
      <c r="QE207" s="848">
        <f t="shared" si="89"/>
        <v>0</v>
      </c>
      <c r="QF207" s="848">
        <f t="shared" si="89"/>
        <v>0</v>
      </c>
      <c r="QG207" s="848">
        <f t="shared" si="89"/>
        <v>0</v>
      </c>
      <c r="QH207" s="848">
        <f t="shared" si="89"/>
        <v>0</v>
      </c>
      <c r="QI207" s="848">
        <f t="shared" si="89"/>
        <v>0</v>
      </c>
      <c r="QJ207" s="848">
        <f t="shared" si="89"/>
        <v>0</v>
      </c>
      <c r="QK207" s="848">
        <f t="shared" si="89"/>
        <v>0</v>
      </c>
      <c r="QL207" s="848">
        <f t="shared" si="89"/>
        <v>0</v>
      </c>
      <c r="QM207" s="848">
        <f t="shared" si="89"/>
        <v>0</v>
      </c>
      <c r="QN207" s="848">
        <f t="shared" si="89"/>
        <v>0</v>
      </c>
      <c r="QO207" s="848">
        <f t="shared" si="89"/>
        <v>0</v>
      </c>
      <c r="QP207" s="848">
        <f t="shared" si="89"/>
        <v>0</v>
      </c>
      <c r="QQ207" s="848">
        <f t="shared" si="89"/>
        <v>0</v>
      </c>
      <c r="QR207" s="848">
        <f t="shared" ref="QR207:SI209" si="90">QR204</f>
        <v>0</v>
      </c>
      <c r="QS207" s="848">
        <f t="shared" si="90"/>
        <v>0</v>
      </c>
      <c r="QT207" s="848">
        <f t="shared" si="90"/>
        <v>0</v>
      </c>
      <c r="QU207" s="848">
        <f t="shared" si="90"/>
        <v>0</v>
      </c>
      <c r="QV207" s="848">
        <f t="shared" si="90"/>
        <v>0</v>
      </c>
      <c r="QW207" s="848">
        <f t="shared" si="90"/>
        <v>0</v>
      </c>
      <c r="QX207" s="848">
        <f t="shared" si="90"/>
        <v>0</v>
      </c>
      <c r="QY207" s="848">
        <f t="shared" si="90"/>
        <v>0</v>
      </c>
      <c r="QZ207" s="848">
        <f t="shared" si="90"/>
        <v>0</v>
      </c>
      <c r="RA207" s="848">
        <f t="shared" si="90"/>
        <v>0</v>
      </c>
      <c r="RB207" s="848">
        <f t="shared" si="90"/>
        <v>0</v>
      </c>
      <c r="RC207" s="848">
        <f t="shared" si="90"/>
        <v>0</v>
      </c>
      <c r="RD207" s="848">
        <f t="shared" si="90"/>
        <v>0</v>
      </c>
      <c r="RE207" s="848">
        <f t="shared" si="90"/>
        <v>0</v>
      </c>
      <c r="RF207" s="848">
        <f t="shared" si="90"/>
        <v>0</v>
      </c>
      <c r="RG207" s="848">
        <f t="shared" si="90"/>
        <v>0</v>
      </c>
      <c r="RH207" s="848">
        <f t="shared" si="90"/>
        <v>0</v>
      </c>
      <c r="RI207" s="848">
        <f t="shared" si="90"/>
        <v>0</v>
      </c>
      <c r="RJ207" s="848">
        <f t="shared" si="90"/>
        <v>0</v>
      </c>
      <c r="RK207" s="848">
        <f t="shared" si="90"/>
        <v>0</v>
      </c>
      <c r="RL207" s="848">
        <f t="shared" si="90"/>
        <v>0</v>
      </c>
      <c r="RM207" s="848">
        <f t="shared" si="90"/>
        <v>0</v>
      </c>
      <c r="RN207" s="848">
        <f t="shared" si="90"/>
        <v>0</v>
      </c>
      <c r="RO207" s="848">
        <f t="shared" si="90"/>
        <v>0</v>
      </c>
      <c r="RP207" s="848">
        <f t="shared" si="90"/>
        <v>0</v>
      </c>
      <c r="RQ207" s="848">
        <f t="shared" si="90"/>
        <v>0</v>
      </c>
      <c r="RR207" s="848">
        <f t="shared" si="90"/>
        <v>0</v>
      </c>
      <c r="RS207" s="848">
        <f t="shared" si="90"/>
        <v>0</v>
      </c>
      <c r="RT207" s="848">
        <f t="shared" si="90"/>
        <v>0</v>
      </c>
      <c r="RU207" s="848">
        <f t="shared" si="90"/>
        <v>0</v>
      </c>
      <c r="RV207" s="848">
        <f t="shared" si="90"/>
        <v>0</v>
      </c>
      <c r="RW207" s="848">
        <f t="shared" si="90"/>
        <v>0</v>
      </c>
      <c r="RX207" s="848">
        <f t="shared" si="90"/>
        <v>0</v>
      </c>
      <c r="RY207" s="848">
        <f t="shared" si="90"/>
        <v>0</v>
      </c>
      <c r="RZ207" s="848">
        <f t="shared" si="90"/>
        <v>0</v>
      </c>
      <c r="SA207" s="848">
        <f t="shared" si="90"/>
        <v>0</v>
      </c>
      <c r="SB207" s="848">
        <f t="shared" si="90"/>
        <v>0</v>
      </c>
      <c r="SC207" s="848">
        <f t="shared" si="90"/>
        <v>0</v>
      </c>
      <c r="SD207" s="848">
        <f t="shared" si="90"/>
        <v>0</v>
      </c>
      <c r="SE207" s="848">
        <f t="shared" si="90"/>
        <v>0</v>
      </c>
      <c r="SF207" s="848">
        <f t="shared" si="90"/>
        <v>0</v>
      </c>
      <c r="SG207" s="848">
        <f t="shared" si="90"/>
        <v>0</v>
      </c>
      <c r="SH207" s="848">
        <f t="shared" si="90"/>
        <v>0</v>
      </c>
      <c r="SI207" s="848">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881</v>
      </c>
      <c r="J208" s="554"/>
      <c r="K208" s="848">
        <f t="shared" ref="K208:Z209" si="91">K205</f>
        <v>0</v>
      </c>
      <c r="L208" s="848">
        <f t="shared" si="91"/>
        <v>0</v>
      </c>
      <c r="M208" s="848">
        <f t="shared" si="91"/>
        <v>0</v>
      </c>
      <c r="N208" s="848">
        <f t="shared" si="91"/>
        <v>0</v>
      </c>
      <c r="O208" s="848">
        <f t="shared" si="91"/>
        <v>0</v>
      </c>
      <c r="P208" s="848">
        <f t="shared" si="91"/>
        <v>0</v>
      </c>
      <c r="Q208" s="848">
        <f t="shared" si="91"/>
        <v>0</v>
      </c>
      <c r="R208" s="848">
        <f t="shared" si="91"/>
        <v>0</v>
      </c>
      <c r="S208" s="848">
        <f t="shared" si="91"/>
        <v>0</v>
      </c>
      <c r="T208" s="848">
        <f t="shared" si="91"/>
        <v>0</v>
      </c>
      <c r="U208" s="848">
        <f t="shared" si="91"/>
        <v>0</v>
      </c>
      <c r="V208" s="848">
        <f t="shared" si="91"/>
        <v>0</v>
      </c>
      <c r="W208" s="848">
        <f t="shared" si="91"/>
        <v>0</v>
      </c>
      <c r="X208" s="848">
        <f t="shared" si="91"/>
        <v>0</v>
      </c>
      <c r="Y208" s="848">
        <f t="shared" si="91"/>
        <v>0</v>
      </c>
      <c r="Z208" s="848">
        <f t="shared" si="91"/>
        <v>0</v>
      </c>
      <c r="AA208" s="848">
        <f t="shared" si="83"/>
        <v>0</v>
      </c>
      <c r="AB208" s="848">
        <f t="shared" si="83"/>
        <v>0</v>
      </c>
      <c r="AC208" s="848">
        <f t="shared" si="83"/>
        <v>0</v>
      </c>
      <c r="AD208" s="848">
        <f t="shared" si="83"/>
        <v>0</v>
      </c>
      <c r="AE208" s="848">
        <f t="shared" si="83"/>
        <v>0</v>
      </c>
      <c r="AF208" s="848">
        <f t="shared" si="83"/>
        <v>0</v>
      </c>
      <c r="AG208" s="848">
        <f t="shared" si="83"/>
        <v>0</v>
      </c>
      <c r="AH208" s="848">
        <f t="shared" si="83"/>
        <v>0</v>
      </c>
      <c r="AI208" s="848">
        <f t="shared" si="83"/>
        <v>0</v>
      </c>
      <c r="AJ208" s="848">
        <f t="shared" si="83"/>
        <v>0</v>
      </c>
      <c r="AK208" s="848">
        <f t="shared" si="83"/>
        <v>0</v>
      </c>
      <c r="AL208" s="848">
        <f t="shared" si="83"/>
        <v>0</v>
      </c>
      <c r="AM208" s="848">
        <f t="shared" si="83"/>
        <v>0</v>
      </c>
      <c r="AN208" s="848">
        <f t="shared" si="83"/>
        <v>0</v>
      </c>
      <c r="AO208" s="848">
        <f t="shared" si="83"/>
        <v>0</v>
      </c>
      <c r="AP208" s="848">
        <f t="shared" si="83"/>
        <v>0</v>
      </c>
      <c r="AQ208" s="848">
        <f t="shared" si="83"/>
        <v>0</v>
      </c>
      <c r="AR208" s="848">
        <f t="shared" si="83"/>
        <v>0</v>
      </c>
      <c r="AS208" s="848">
        <f t="shared" si="83"/>
        <v>0</v>
      </c>
      <c r="AT208" s="848">
        <f t="shared" si="83"/>
        <v>0</v>
      </c>
      <c r="AU208" s="848">
        <f t="shared" si="83"/>
        <v>0</v>
      </c>
      <c r="AV208" s="848">
        <f t="shared" si="83"/>
        <v>0</v>
      </c>
      <c r="AW208" s="848">
        <f t="shared" si="83"/>
        <v>0</v>
      </c>
      <c r="AX208" s="848">
        <f t="shared" si="83"/>
        <v>0</v>
      </c>
      <c r="AY208" s="848">
        <f t="shared" si="83"/>
        <v>0</v>
      </c>
      <c r="AZ208" s="848">
        <f t="shared" si="83"/>
        <v>0</v>
      </c>
      <c r="BA208" s="848">
        <f t="shared" si="83"/>
        <v>0</v>
      </c>
      <c r="BB208" s="848">
        <f t="shared" si="83"/>
        <v>0</v>
      </c>
      <c r="BC208" s="848">
        <f t="shared" si="83"/>
        <v>0</v>
      </c>
      <c r="BD208" s="848">
        <f t="shared" si="83"/>
        <v>0</v>
      </c>
      <c r="BE208" s="848">
        <f t="shared" si="83"/>
        <v>0</v>
      </c>
      <c r="BF208" s="848">
        <f t="shared" si="83"/>
        <v>0</v>
      </c>
      <c r="BG208" s="848">
        <f t="shared" si="83"/>
        <v>0</v>
      </c>
      <c r="BH208" s="848">
        <f t="shared" si="83"/>
        <v>0</v>
      </c>
      <c r="BI208" s="848">
        <f t="shared" si="83"/>
        <v>0</v>
      </c>
      <c r="BJ208" s="848">
        <f t="shared" si="83"/>
        <v>0</v>
      </c>
      <c r="BK208" s="848">
        <f t="shared" si="83"/>
        <v>0</v>
      </c>
      <c r="BL208" s="848">
        <f t="shared" si="83"/>
        <v>0</v>
      </c>
      <c r="BM208" s="848">
        <f t="shared" si="83"/>
        <v>0</v>
      </c>
      <c r="BN208" s="848">
        <f t="shared" si="83"/>
        <v>0</v>
      </c>
      <c r="BO208" s="848">
        <f t="shared" si="83"/>
        <v>0</v>
      </c>
      <c r="BP208" s="848">
        <f t="shared" si="83"/>
        <v>0</v>
      </c>
      <c r="BQ208" s="848">
        <f t="shared" si="83"/>
        <v>0</v>
      </c>
      <c r="BR208" s="848">
        <f t="shared" si="83"/>
        <v>0</v>
      </c>
      <c r="BS208" s="848">
        <f t="shared" si="83"/>
        <v>0</v>
      </c>
      <c r="BT208" s="848">
        <f t="shared" si="83"/>
        <v>0</v>
      </c>
      <c r="BU208" s="848">
        <f t="shared" si="83"/>
        <v>0</v>
      </c>
      <c r="BV208" s="848">
        <f t="shared" si="83"/>
        <v>0</v>
      </c>
      <c r="BW208" s="848">
        <f t="shared" si="83"/>
        <v>0</v>
      </c>
      <c r="BX208" s="848">
        <f t="shared" si="84"/>
        <v>0</v>
      </c>
      <c r="BY208" s="848">
        <f t="shared" si="84"/>
        <v>0</v>
      </c>
      <c r="BZ208" s="848">
        <f t="shared" si="84"/>
        <v>0</v>
      </c>
      <c r="CA208" s="848">
        <f t="shared" si="84"/>
        <v>0</v>
      </c>
      <c r="CB208" s="848">
        <f t="shared" si="84"/>
        <v>0</v>
      </c>
      <c r="CC208" s="848">
        <f t="shared" si="84"/>
        <v>0</v>
      </c>
      <c r="CD208" s="848">
        <f t="shared" si="84"/>
        <v>0</v>
      </c>
      <c r="CE208" s="848">
        <f t="shared" si="84"/>
        <v>0</v>
      </c>
      <c r="CF208" s="848">
        <f t="shared" si="84"/>
        <v>0</v>
      </c>
      <c r="CG208" s="848">
        <f t="shared" si="84"/>
        <v>0</v>
      </c>
      <c r="CH208" s="848">
        <f t="shared" si="84"/>
        <v>0</v>
      </c>
      <c r="CI208" s="848">
        <f t="shared" si="84"/>
        <v>0</v>
      </c>
      <c r="CJ208" s="848">
        <f t="shared" si="84"/>
        <v>0</v>
      </c>
      <c r="CK208" s="848">
        <f t="shared" si="84"/>
        <v>0</v>
      </c>
      <c r="CL208" s="848">
        <f t="shared" si="84"/>
        <v>0</v>
      </c>
      <c r="CM208" s="848">
        <f t="shared" si="84"/>
        <v>0</v>
      </c>
      <c r="CN208" s="848">
        <f t="shared" si="84"/>
        <v>0</v>
      </c>
      <c r="CO208" s="848">
        <f t="shared" si="84"/>
        <v>0</v>
      </c>
      <c r="CP208" s="848">
        <f t="shared" si="84"/>
        <v>0</v>
      </c>
      <c r="CQ208" s="848">
        <f t="shared" si="84"/>
        <v>0</v>
      </c>
      <c r="CR208" s="848">
        <f t="shared" si="84"/>
        <v>0</v>
      </c>
      <c r="CS208" s="848">
        <f t="shared" si="84"/>
        <v>0</v>
      </c>
      <c r="CT208" s="848">
        <f t="shared" si="84"/>
        <v>0</v>
      </c>
      <c r="CU208" s="848">
        <f t="shared" si="84"/>
        <v>0</v>
      </c>
      <c r="CV208" s="848">
        <f t="shared" si="84"/>
        <v>0</v>
      </c>
      <c r="CW208" s="848">
        <f t="shared" si="84"/>
        <v>0</v>
      </c>
      <c r="CX208" s="848">
        <f t="shared" si="84"/>
        <v>0</v>
      </c>
      <c r="CY208" s="848">
        <f t="shared" si="84"/>
        <v>0</v>
      </c>
      <c r="CZ208" s="848">
        <f t="shared" si="84"/>
        <v>0</v>
      </c>
      <c r="DA208" s="848">
        <f t="shared" si="84"/>
        <v>0</v>
      </c>
      <c r="DB208" s="848">
        <f t="shared" si="84"/>
        <v>0</v>
      </c>
      <c r="DC208" s="848">
        <f t="shared" si="84"/>
        <v>0</v>
      </c>
      <c r="DD208" s="848">
        <f t="shared" si="84"/>
        <v>0</v>
      </c>
      <c r="DE208" s="848">
        <f t="shared" si="84"/>
        <v>0</v>
      </c>
      <c r="DF208" s="848">
        <f t="shared" si="84"/>
        <v>0</v>
      </c>
      <c r="DG208" s="848">
        <f t="shared" si="84"/>
        <v>0</v>
      </c>
      <c r="DH208" s="848">
        <f t="shared" si="84"/>
        <v>0</v>
      </c>
      <c r="DI208" s="848">
        <f t="shared" si="84"/>
        <v>0</v>
      </c>
      <c r="DJ208" s="848">
        <f t="shared" si="84"/>
        <v>0</v>
      </c>
      <c r="DK208" s="848">
        <f t="shared" si="84"/>
        <v>0</v>
      </c>
      <c r="DL208" s="848">
        <f t="shared" si="84"/>
        <v>0</v>
      </c>
      <c r="DM208" s="848">
        <f t="shared" si="84"/>
        <v>0</v>
      </c>
      <c r="DN208" s="848">
        <f t="shared" si="84"/>
        <v>0</v>
      </c>
      <c r="DO208" s="848">
        <f t="shared" si="84"/>
        <v>0</v>
      </c>
      <c r="DP208" s="848">
        <f t="shared" si="84"/>
        <v>0</v>
      </c>
      <c r="DQ208" s="848">
        <f t="shared" si="84"/>
        <v>0</v>
      </c>
      <c r="DR208" s="848">
        <f t="shared" si="84"/>
        <v>0</v>
      </c>
      <c r="DS208" s="848">
        <f t="shared" si="84"/>
        <v>0</v>
      </c>
      <c r="DT208" s="848">
        <f t="shared" si="84"/>
        <v>0</v>
      </c>
      <c r="DU208" s="848">
        <f t="shared" si="84"/>
        <v>0</v>
      </c>
      <c r="DV208" s="848">
        <f t="shared" si="84"/>
        <v>0</v>
      </c>
      <c r="DW208" s="848">
        <f t="shared" si="84"/>
        <v>0</v>
      </c>
      <c r="DX208" s="848">
        <f t="shared" si="84"/>
        <v>0</v>
      </c>
      <c r="DY208" s="848">
        <f t="shared" si="84"/>
        <v>0</v>
      </c>
      <c r="DZ208" s="848">
        <f t="shared" si="84"/>
        <v>0</v>
      </c>
      <c r="EA208" s="848">
        <f t="shared" si="84"/>
        <v>0</v>
      </c>
      <c r="EB208" s="848">
        <f t="shared" si="84"/>
        <v>0</v>
      </c>
      <c r="EC208" s="848">
        <f t="shared" si="84"/>
        <v>0</v>
      </c>
      <c r="ED208" s="848">
        <f t="shared" si="84"/>
        <v>0</v>
      </c>
      <c r="EE208" s="848">
        <f t="shared" si="84"/>
        <v>0</v>
      </c>
      <c r="EF208" s="848">
        <f t="shared" si="84"/>
        <v>0</v>
      </c>
      <c r="EG208" s="848">
        <f t="shared" si="84"/>
        <v>0</v>
      </c>
      <c r="EH208" s="848">
        <f t="shared" si="84"/>
        <v>0</v>
      </c>
      <c r="EI208" s="848">
        <f t="shared" si="84"/>
        <v>0</v>
      </c>
      <c r="EJ208" s="848">
        <f t="shared" si="85"/>
        <v>0</v>
      </c>
      <c r="EK208" s="848">
        <f t="shared" si="85"/>
        <v>0</v>
      </c>
      <c r="EL208" s="848">
        <f t="shared" si="85"/>
        <v>0</v>
      </c>
      <c r="EM208" s="848">
        <f t="shared" si="85"/>
        <v>0</v>
      </c>
      <c r="EN208" s="848">
        <f t="shared" si="85"/>
        <v>0</v>
      </c>
      <c r="EO208" s="848">
        <f t="shared" si="85"/>
        <v>0</v>
      </c>
      <c r="EP208" s="848">
        <f t="shared" si="85"/>
        <v>0</v>
      </c>
      <c r="EQ208" s="848">
        <f t="shared" si="85"/>
        <v>0</v>
      </c>
      <c r="ER208" s="848">
        <f t="shared" si="85"/>
        <v>0</v>
      </c>
      <c r="ES208" s="848">
        <f t="shared" si="85"/>
        <v>0</v>
      </c>
      <c r="ET208" s="848">
        <f t="shared" si="85"/>
        <v>0</v>
      </c>
      <c r="EU208" s="848">
        <f t="shared" si="85"/>
        <v>0</v>
      </c>
      <c r="EV208" s="848">
        <f t="shared" si="85"/>
        <v>0</v>
      </c>
      <c r="EW208" s="848">
        <f t="shared" si="85"/>
        <v>0</v>
      </c>
      <c r="EX208" s="848">
        <f t="shared" si="85"/>
        <v>0</v>
      </c>
      <c r="EY208" s="848">
        <f t="shared" si="85"/>
        <v>0</v>
      </c>
      <c r="EZ208" s="848">
        <f t="shared" si="85"/>
        <v>0</v>
      </c>
      <c r="FA208" s="848">
        <f t="shared" si="85"/>
        <v>0</v>
      </c>
      <c r="FB208" s="848">
        <f t="shared" si="85"/>
        <v>0</v>
      </c>
      <c r="FC208" s="848">
        <f t="shared" si="85"/>
        <v>0</v>
      </c>
      <c r="FD208" s="848">
        <f t="shared" si="85"/>
        <v>0</v>
      </c>
      <c r="FE208" s="848">
        <f t="shared" si="85"/>
        <v>0</v>
      </c>
      <c r="FF208" s="848">
        <f t="shared" si="85"/>
        <v>0</v>
      </c>
      <c r="FG208" s="848">
        <f t="shared" si="85"/>
        <v>0</v>
      </c>
      <c r="FH208" s="848">
        <f t="shared" si="85"/>
        <v>0</v>
      </c>
      <c r="FI208" s="848">
        <f t="shared" si="85"/>
        <v>0</v>
      </c>
      <c r="FJ208" s="848">
        <f t="shared" si="85"/>
        <v>0</v>
      </c>
      <c r="FK208" s="848">
        <f t="shared" si="85"/>
        <v>0</v>
      </c>
      <c r="FL208" s="848">
        <f t="shared" si="85"/>
        <v>0</v>
      </c>
      <c r="FM208" s="848">
        <f t="shared" si="85"/>
        <v>0</v>
      </c>
      <c r="FN208" s="848">
        <f t="shared" si="85"/>
        <v>0</v>
      </c>
      <c r="FO208" s="848">
        <f t="shared" si="85"/>
        <v>0</v>
      </c>
      <c r="FP208" s="848">
        <f t="shared" si="85"/>
        <v>0</v>
      </c>
      <c r="FQ208" s="848">
        <f t="shared" si="85"/>
        <v>0</v>
      </c>
      <c r="FR208" s="848">
        <f t="shared" si="85"/>
        <v>0</v>
      </c>
      <c r="FS208" s="848">
        <f t="shared" si="85"/>
        <v>0</v>
      </c>
      <c r="FT208" s="848">
        <f t="shared" si="85"/>
        <v>0</v>
      </c>
      <c r="FU208" s="848">
        <f t="shared" si="85"/>
        <v>0</v>
      </c>
      <c r="FV208" s="848">
        <f t="shared" si="85"/>
        <v>0</v>
      </c>
      <c r="FW208" s="848">
        <f t="shared" si="85"/>
        <v>0</v>
      </c>
      <c r="FX208" s="848">
        <f t="shared" si="85"/>
        <v>0</v>
      </c>
      <c r="FY208" s="848">
        <f t="shared" si="85"/>
        <v>0</v>
      </c>
      <c r="FZ208" s="848">
        <f t="shared" si="85"/>
        <v>0</v>
      </c>
      <c r="GA208" s="848">
        <f t="shared" si="85"/>
        <v>0</v>
      </c>
      <c r="GB208" s="848">
        <f t="shared" si="85"/>
        <v>0</v>
      </c>
      <c r="GC208" s="848">
        <f t="shared" si="85"/>
        <v>0</v>
      </c>
      <c r="GD208" s="848">
        <f t="shared" si="85"/>
        <v>0</v>
      </c>
      <c r="GE208" s="848">
        <f t="shared" si="85"/>
        <v>0</v>
      </c>
      <c r="GF208" s="848">
        <f t="shared" si="85"/>
        <v>0</v>
      </c>
      <c r="GG208" s="848">
        <f t="shared" si="85"/>
        <v>0</v>
      </c>
      <c r="GH208" s="848">
        <f t="shared" si="85"/>
        <v>0</v>
      </c>
      <c r="GI208" s="848">
        <f t="shared" si="85"/>
        <v>0</v>
      </c>
      <c r="GJ208" s="848">
        <f t="shared" si="85"/>
        <v>0</v>
      </c>
      <c r="GK208" s="848">
        <f t="shared" si="85"/>
        <v>0</v>
      </c>
      <c r="GL208" s="848">
        <f t="shared" si="85"/>
        <v>0</v>
      </c>
      <c r="GM208" s="848">
        <f t="shared" si="85"/>
        <v>0</v>
      </c>
      <c r="GN208" s="848">
        <f t="shared" si="85"/>
        <v>0</v>
      </c>
      <c r="GO208" s="848">
        <f t="shared" si="85"/>
        <v>0</v>
      </c>
      <c r="GP208" s="848">
        <f t="shared" si="85"/>
        <v>0</v>
      </c>
      <c r="GQ208" s="848">
        <f t="shared" si="85"/>
        <v>0</v>
      </c>
      <c r="GR208" s="848">
        <f t="shared" si="85"/>
        <v>0</v>
      </c>
      <c r="GS208" s="848">
        <f t="shared" si="85"/>
        <v>0</v>
      </c>
      <c r="GT208" s="848">
        <f t="shared" si="85"/>
        <v>0</v>
      </c>
      <c r="GU208" s="848">
        <f t="shared" si="85"/>
        <v>0</v>
      </c>
      <c r="GV208" s="848">
        <f t="shared" si="86"/>
        <v>0</v>
      </c>
      <c r="GW208" s="848">
        <f t="shared" si="86"/>
        <v>0</v>
      </c>
      <c r="GX208" s="848">
        <f t="shared" si="86"/>
        <v>0</v>
      </c>
      <c r="GY208" s="848">
        <f t="shared" si="86"/>
        <v>0</v>
      </c>
      <c r="GZ208" s="848">
        <f t="shared" si="86"/>
        <v>0</v>
      </c>
      <c r="HA208" s="848">
        <f t="shared" si="86"/>
        <v>0</v>
      </c>
      <c r="HB208" s="848">
        <f t="shared" si="86"/>
        <v>0</v>
      </c>
      <c r="HC208" s="848">
        <f t="shared" si="86"/>
        <v>0</v>
      </c>
      <c r="HD208" s="848">
        <f t="shared" si="86"/>
        <v>0</v>
      </c>
      <c r="HE208" s="848">
        <f t="shared" si="86"/>
        <v>0</v>
      </c>
      <c r="HF208" s="848">
        <f t="shared" si="86"/>
        <v>0</v>
      </c>
      <c r="HG208" s="848">
        <f t="shared" si="86"/>
        <v>0</v>
      </c>
      <c r="HH208" s="848">
        <f t="shared" si="86"/>
        <v>0</v>
      </c>
      <c r="HI208" s="848">
        <f t="shared" si="86"/>
        <v>0</v>
      </c>
      <c r="HJ208" s="848">
        <f t="shared" si="86"/>
        <v>0</v>
      </c>
      <c r="HK208" s="848">
        <f t="shared" si="86"/>
        <v>0</v>
      </c>
      <c r="HL208" s="848">
        <f t="shared" si="86"/>
        <v>0</v>
      </c>
      <c r="HM208" s="848">
        <f t="shared" si="86"/>
        <v>0</v>
      </c>
      <c r="HN208" s="848">
        <f t="shared" si="86"/>
        <v>0</v>
      </c>
      <c r="HO208" s="848">
        <f t="shared" si="86"/>
        <v>0</v>
      </c>
      <c r="HP208" s="848">
        <f t="shared" si="86"/>
        <v>0</v>
      </c>
      <c r="HQ208" s="848">
        <f t="shared" si="86"/>
        <v>0</v>
      </c>
      <c r="HR208" s="848">
        <f t="shared" si="86"/>
        <v>0</v>
      </c>
      <c r="HS208" s="848">
        <f t="shared" si="86"/>
        <v>0</v>
      </c>
      <c r="HT208" s="848">
        <f t="shared" si="86"/>
        <v>0</v>
      </c>
      <c r="HU208" s="848">
        <f t="shared" si="86"/>
        <v>0</v>
      </c>
      <c r="HV208" s="848">
        <f t="shared" si="86"/>
        <v>0</v>
      </c>
      <c r="HW208" s="848">
        <f t="shared" si="86"/>
        <v>0</v>
      </c>
      <c r="HX208" s="848">
        <f t="shared" si="86"/>
        <v>0</v>
      </c>
      <c r="HY208" s="848">
        <f t="shared" si="86"/>
        <v>0</v>
      </c>
      <c r="HZ208" s="848">
        <f t="shared" si="86"/>
        <v>0</v>
      </c>
      <c r="IA208" s="848">
        <f t="shared" si="86"/>
        <v>0</v>
      </c>
      <c r="IB208" s="848">
        <f t="shared" si="86"/>
        <v>0</v>
      </c>
      <c r="IC208" s="848">
        <f t="shared" si="86"/>
        <v>0</v>
      </c>
      <c r="ID208" s="848">
        <f t="shared" si="86"/>
        <v>0</v>
      </c>
      <c r="IE208" s="848">
        <f t="shared" si="86"/>
        <v>0</v>
      </c>
      <c r="IF208" s="848">
        <f t="shared" si="86"/>
        <v>0</v>
      </c>
      <c r="IG208" s="848">
        <f t="shared" si="86"/>
        <v>0</v>
      </c>
      <c r="IH208" s="848">
        <f t="shared" si="86"/>
        <v>0</v>
      </c>
      <c r="II208" s="848">
        <f t="shared" si="86"/>
        <v>0</v>
      </c>
      <c r="IJ208" s="848">
        <f t="shared" si="86"/>
        <v>0</v>
      </c>
      <c r="IK208" s="848">
        <f t="shared" si="86"/>
        <v>0</v>
      </c>
      <c r="IL208" s="848">
        <f t="shared" si="86"/>
        <v>0</v>
      </c>
      <c r="IM208" s="848">
        <f t="shared" si="86"/>
        <v>0</v>
      </c>
      <c r="IN208" s="848">
        <f t="shared" si="86"/>
        <v>0</v>
      </c>
      <c r="IO208" s="848">
        <f t="shared" si="86"/>
        <v>0</v>
      </c>
      <c r="IP208" s="848">
        <f t="shared" si="86"/>
        <v>0</v>
      </c>
      <c r="IQ208" s="848">
        <f t="shared" si="86"/>
        <v>0</v>
      </c>
      <c r="IR208" s="848">
        <f t="shared" si="86"/>
        <v>0</v>
      </c>
      <c r="IS208" s="848">
        <f t="shared" si="86"/>
        <v>0</v>
      </c>
      <c r="IT208" s="848">
        <f t="shared" si="86"/>
        <v>0</v>
      </c>
      <c r="IU208" s="848">
        <f t="shared" si="86"/>
        <v>0</v>
      </c>
      <c r="IV208" s="848">
        <f t="shared" si="86"/>
        <v>0</v>
      </c>
      <c r="IW208" s="848">
        <f t="shared" si="86"/>
        <v>0</v>
      </c>
      <c r="IX208" s="848">
        <f t="shared" si="86"/>
        <v>0</v>
      </c>
      <c r="IY208" s="848">
        <f t="shared" si="86"/>
        <v>0</v>
      </c>
      <c r="IZ208" s="848">
        <f t="shared" si="86"/>
        <v>0</v>
      </c>
      <c r="JA208" s="848">
        <f t="shared" si="86"/>
        <v>0</v>
      </c>
      <c r="JB208" s="848">
        <f t="shared" si="86"/>
        <v>0</v>
      </c>
      <c r="JC208" s="848">
        <f t="shared" si="86"/>
        <v>0</v>
      </c>
      <c r="JD208" s="848">
        <f t="shared" si="86"/>
        <v>0</v>
      </c>
      <c r="JE208" s="848">
        <f t="shared" si="86"/>
        <v>0</v>
      </c>
      <c r="JF208" s="848">
        <f t="shared" si="86"/>
        <v>0</v>
      </c>
      <c r="JG208" s="848">
        <f t="shared" si="86"/>
        <v>0</v>
      </c>
      <c r="JH208" s="848">
        <f t="shared" si="87"/>
        <v>0</v>
      </c>
      <c r="JI208" s="848">
        <f t="shared" si="87"/>
        <v>0</v>
      </c>
      <c r="JJ208" s="848">
        <f t="shared" si="87"/>
        <v>0</v>
      </c>
      <c r="JK208" s="848">
        <f t="shared" si="87"/>
        <v>0</v>
      </c>
      <c r="JL208" s="848">
        <f t="shared" si="87"/>
        <v>0</v>
      </c>
      <c r="JM208" s="848">
        <f t="shared" si="87"/>
        <v>0</v>
      </c>
      <c r="JN208" s="848">
        <f t="shared" si="87"/>
        <v>0</v>
      </c>
      <c r="JO208" s="848">
        <f t="shared" si="87"/>
        <v>0</v>
      </c>
      <c r="JP208" s="848">
        <f t="shared" si="87"/>
        <v>0</v>
      </c>
      <c r="JQ208" s="848">
        <f t="shared" si="87"/>
        <v>0</v>
      </c>
      <c r="JR208" s="848">
        <f t="shared" si="87"/>
        <v>0</v>
      </c>
      <c r="JS208" s="848">
        <f t="shared" si="87"/>
        <v>0</v>
      </c>
      <c r="JT208" s="848">
        <f t="shared" si="87"/>
        <v>0</v>
      </c>
      <c r="JU208" s="848">
        <f t="shared" si="87"/>
        <v>0</v>
      </c>
      <c r="JV208" s="848">
        <f t="shared" si="87"/>
        <v>0</v>
      </c>
      <c r="JW208" s="848">
        <f t="shared" si="87"/>
        <v>0</v>
      </c>
      <c r="JX208" s="848">
        <f t="shared" si="87"/>
        <v>0</v>
      </c>
      <c r="JY208" s="848">
        <f t="shared" si="87"/>
        <v>0</v>
      </c>
      <c r="JZ208" s="848">
        <f t="shared" si="87"/>
        <v>0</v>
      </c>
      <c r="KA208" s="848">
        <f t="shared" si="87"/>
        <v>0</v>
      </c>
      <c r="KB208" s="848">
        <f t="shared" si="87"/>
        <v>0</v>
      </c>
      <c r="KC208" s="848">
        <f t="shared" si="87"/>
        <v>0</v>
      </c>
      <c r="KD208" s="848">
        <f t="shared" si="87"/>
        <v>0</v>
      </c>
      <c r="KE208" s="848">
        <f t="shared" si="87"/>
        <v>0</v>
      </c>
      <c r="KF208" s="848">
        <f t="shared" si="87"/>
        <v>0</v>
      </c>
      <c r="KG208" s="848">
        <f t="shared" si="87"/>
        <v>0</v>
      </c>
      <c r="KH208" s="848">
        <f t="shared" si="87"/>
        <v>0</v>
      </c>
      <c r="KI208" s="848">
        <f t="shared" si="87"/>
        <v>0</v>
      </c>
      <c r="KJ208" s="848">
        <f t="shared" si="87"/>
        <v>0</v>
      </c>
      <c r="KK208" s="848">
        <f t="shared" si="87"/>
        <v>0</v>
      </c>
      <c r="KL208" s="848">
        <f t="shared" si="87"/>
        <v>0</v>
      </c>
      <c r="KM208" s="848">
        <f t="shared" si="87"/>
        <v>0</v>
      </c>
      <c r="KN208" s="848">
        <f t="shared" si="87"/>
        <v>0</v>
      </c>
      <c r="KO208" s="848">
        <f t="shared" si="87"/>
        <v>0</v>
      </c>
      <c r="KP208" s="848">
        <f t="shared" si="87"/>
        <v>0</v>
      </c>
      <c r="KQ208" s="848">
        <f t="shared" si="87"/>
        <v>0</v>
      </c>
      <c r="KR208" s="848">
        <f t="shared" si="87"/>
        <v>0</v>
      </c>
      <c r="KS208" s="848">
        <f t="shared" si="87"/>
        <v>0</v>
      </c>
      <c r="KT208" s="848">
        <f t="shared" si="87"/>
        <v>0</v>
      </c>
      <c r="KU208" s="848">
        <f t="shared" si="87"/>
        <v>0</v>
      </c>
      <c r="KV208" s="848">
        <f t="shared" si="87"/>
        <v>0</v>
      </c>
      <c r="KW208" s="848">
        <f t="shared" si="87"/>
        <v>0</v>
      </c>
      <c r="KX208" s="848">
        <f t="shared" si="87"/>
        <v>0</v>
      </c>
      <c r="KY208" s="848">
        <f t="shared" si="87"/>
        <v>0</v>
      </c>
      <c r="KZ208" s="848">
        <f t="shared" si="87"/>
        <v>0</v>
      </c>
      <c r="LA208" s="848">
        <f t="shared" si="87"/>
        <v>0</v>
      </c>
      <c r="LB208" s="848">
        <f t="shared" si="87"/>
        <v>0</v>
      </c>
      <c r="LC208" s="848">
        <f t="shared" si="87"/>
        <v>0</v>
      </c>
      <c r="LD208" s="848">
        <f t="shared" si="87"/>
        <v>0</v>
      </c>
      <c r="LE208" s="848">
        <f t="shared" si="87"/>
        <v>0</v>
      </c>
      <c r="LF208" s="848">
        <f t="shared" si="87"/>
        <v>0</v>
      </c>
      <c r="LG208" s="848">
        <f t="shared" si="87"/>
        <v>0</v>
      </c>
      <c r="LH208" s="848">
        <f t="shared" si="87"/>
        <v>0</v>
      </c>
      <c r="LI208" s="848">
        <f t="shared" si="87"/>
        <v>0</v>
      </c>
      <c r="LJ208" s="848">
        <f t="shared" si="87"/>
        <v>0</v>
      </c>
      <c r="LK208" s="848">
        <f t="shared" si="87"/>
        <v>0</v>
      </c>
      <c r="LL208" s="848">
        <f t="shared" si="87"/>
        <v>0</v>
      </c>
      <c r="LM208" s="848">
        <f t="shared" si="87"/>
        <v>0</v>
      </c>
      <c r="LN208" s="848">
        <f t="shared" si="87"/>
        <v>0</v>
      </c>
      <c r="LO208" s="848">
        <f t="shared" si="87"/>
        <v>0</v>
      </c>
      <c r="LP208" s="848">
        <f t="shared" si="87"/>
        <v>0</v>
      </c>
      <c r="LQ208" s="848">
        <f t="shared" si="87"/>
        <v>0</v>
      </c>
      <c r="LR208" s="848">
        <f t="shared" si="87"/>
        <v>0</v>
      </c>
      <c r="LS208" s="848">
        <f t="shared" si="87"/>
        <v>0</v>
      </c>
      <c r="LT208" s="848">
        <f t="shared" si="88"/>
        <v>0</v>
      </c>
      <c r="LU208" s="848">
        <f t="shared" si="88"/>
        <v>0</v>
      </c>
      <c r="LV208" s="848">
        <f t="shared" si="88"/>
        <v>0</v>
      </c>
      <c r="LW208" s="848">
        <f t="shared" si="88"/>
        <v>0</v>
      </c>
      <c r="LX208" s="848">
        <f t="shared" si="88"/>
        <v>0</v>
      </c>
      <c r="LY208" s="848">
        <f t="shared" si="88"/>
        <v>0</v>
      </c>
      <c r="LZ208" s="848">
        <f t="shared" si="88"/>
        <v>0</v>
      </c>
      <c r="MA208" s="848">
        <f t="shared" si="88"/>
        <v>0</v>
      </c>
      <c r="MB208" s="848">
        <f t="shared" si="88"/>
        <v>0</v>
      </c>
      <c r="MC208" s="848">
        <f t="shared" si="88"/>
        <v>0</v>
      </c>
      <c r="MD208" s="848">
        <f t="shared" si="88"/>
        <v>0</v>
      </c>
      <c r="ME208" s="848">
        <f t="shared" si="88"/>
        <v>0</v>
      </c>
      <c r="MF208" s="848">
        <f t="shared" si="88"/>
        <v>0</v>
      </c>
      <c r="MG208" s="848">
        <f t="shared" si="88"/>
        <v>0</v>
      </c>
      <c r="MH208" s="848">
        <f t="shared" si="88"/>
        <v>0</v>
      </c>
      <c r="MI208" s="848">
        <f t="shared" si="88"/>
        <v>0</v>
      </c>
      <c r="MJ208" s="848">
        <f t="shared" si="88"/>
        <v>0</v>
      </c>
      <c r="MK208" s="848">
        <f t="shared" si="88"/>
        <v>0</v>
      </c>
      <c r="ML208" s="848">
        <f t="shared" si="88"/>
        <v>0</v>
      </c>
      <c r="MM208" s="848">
        <f t="shared" si="88"/>
        <v>0</v>
      </c>
      <c r="MN208" s="848">
        <f t="shared" si="88"/>
        <v>0</v>
      </c>
      <c r="MO208" s="848">
        <f t="shared" si="88"/>
        <v>0</v>
      </c>
      <c r="MP208" s="848">
        <f t="shared" si="88"/>
        <v>0</v>
      </c>
      <c r="MQ208" s="848">
        <f t="shared" si="88"/>
        <v>0</v>
      </c>
      <c r="MR208" s="848">
        <f t="shared" si="88"/>
        <v>0</v>
      </c>
      <c r="MS208" s="848">
        <f t="shared" si="88"/>
        <v>0</v>
      </c>
      <c r="MT208" s="848">
        <f t="shared" si="88"/>
        <v>0</v>
      </c>
      <c r="MU208" s="848">
        <f t="shared" si="88"/>
        <v>0</v>
      </c>
      <c r="MV208" s="848">
        <f t="shared" si="88"/>
        <v>0</v>
      </c>
      <c r="MW208" s="848">
        <f t="shared" si="88"/>
        <v>0</v>
      </c>
      <c r="MX208" s="848">
        <f t="shared" si="88"/>
        <v>0</v>
      </c>
      <c r="MY208" s="848">
        <f t="shared" si="88"/>
        <v>0</v>
      </c>
      <c r="MZ208" s="848">
        <f t="shared" si="88"/>
        <v>0</v>
      </c>
      <c r="NA208" s="848">
        <f t="shared" si="88"/>
        <v>0</v>
      </c>
      <c r="NB208" s="848">
        <f t="shared" si="88"/>
        <v>0</v>
      </c>
      <c r="NC208" s="848">
        <f t="shared" si="88"/>
        <v>0</v>
      </c>
      <c r="ND208" s="848">
        <f t="shared" si="88"/>
        <v>0</v>
      </c>
      <c r="NE208" s="848">
        <f t="shared" si="88"/>
        <v>0</v>
      </c>
      <c r="NF208" s="848">
        <f t="shared" si="88"/>
        <v>0</v>
      </c>
      <c r="NG208" s="848">
        <f t="shared" si="88"/>
        <v>0</v>
      </c>
      <c r="NH208" s="848">
        <f t="shared" si="88"/>
        <v>0</v>
      </c>
      <c r="NI208" s="848">
        <f t="shared" si="88"/>
        <v>0</v>
      </c>
      <c r="NJ208" s="848">
        <f t="shared" si="88"/>
        <v>0</v>
      </c>
      <c r="NK208" s="848">
        <f t="shared" si="88"/>
        <v>0</v>
      </c>
      <c r="NL208" s="848">
        <f t="shared" si="88"/>
        <v>0</v>
      </c>
      <c r="NM208" s="848">
        <f t="shared" si="88"/>
        <v>0</v>
      </c>
      <c r="NN208" s="848">
        <f t="shared" si="88"/>
        <v>0</v>
      </c>
      <c r="NO208" s="848">
        <f t="shared" si="88"/>
        <v>0</v>
      </c>
      <c r="NP208" s="848">
        <f t="shared" si="88"/>
        <v>0</v>
      </c>
      <c r="NQ208" s="848">
        <f t="shared" si="88"/>
        <v>0</v>
      </c>
      <c r="NR208" s="848">
        <f t="shared" si="88"/>
        <v>0</v>
      </c>
      <c r="NS208" s="848">
        <f t="shared" si="88"/>
        <v>0</v>
      </c>
      <c r="NT208" s="848">
        <f t="shared" si="88"/>
        <v>0</v>
      </c>
      <c r="NU208" s="848">
        <f t="shared" si="88"/>
        <v>0</v>
      </c>
      <c r="NV208" s="848">
        <f t="shared" si="88"/>
        <v>0</v>
      </c>
      <c r="NW208" s="848">
        <f t="shared" si="88"/>
        <v>0</v>
      </c>
      <c r="NX208" s="848">
        <f t="shared" si="88"/>
        <v>0</v>
      </c>
      <c r="NY208" s="848">
        <f t="shared" si="88"/>
        <v>0</v>
      </c>
      <c r="NZ208" s="848">
        <f t="shared" si="88"/>
        <v>0</v>
      </c>
      <c r="OA208" s="848">
        <f t="shared" si="88"/>
        <v>0</v>
      </c>
      <c r="OB208" s="848">
        <f t="shared" si="88"/>
        <v>0</v>
      </c>
      <c r="OC208" s="848">
        <f t="shared" si="88"/>
        <v>0</v>
      </c>
      <c r="OD208" s="848">
        <f t="shared" si="88"/>
        <v>0</v>
      </c>
      <c r="OE208" s="848">
        <f t="shared" si="88"/>
        <v>0</v>
      </c>
      <c r="OF208" s="848">
        <f t="shared" si="89"/>
        <v>0</v>
      </c>
      <c r="OG208" s="848">
        <f t="shared" si="89"/>
        <v>0</v>
      </c>
      <c r="OH208" s="848">
        <f t="shared" si="89"/>
        <v>0</v>
      </c>
      <c r="OI208" s="848">
        <f t="shared" si="89"/>
        <v>0</v>
      </c>
      <c r="OJ208" s="848">
        <f t="shared" si="89"/>
        <v>0</v>
      </c>
      <c r="OK208" s="848">
        <f t="shared" si="89"/>
        <v>0</v>
      </c>
      <c r="OL208" s="848">
        <f t="shared" si="89"/>
        <v>0</v>
      </c>
      <c r="OM208" s="848">
        <f t="shared" si="89"/>
        <v>0</v>
      </c>
      <c r="ON208" s="848">
        <f t="shared" si="89"/>
        <v>0</v>
      </c>
      <c r="OO208" s="848">
        <f t="shared" si="89"/>
        <v>0</v>
      </c>
      <c r="OP208" s="848">
        <f t="shared" si="89"/>
        <v>0</v>
      </c>
      <c r="OQ208" s="848">
        <f t="shared" si="89"/>
        <v>0</v>
      </c>
      <c r="OR208" s="848">
        <f t="shared" si="89"/>
        <v>0</v>
      </c>
      <c r="OS208" s="848">
        <f t="shared" si="89"/>
        <v>0</v>
      </c>
      <c r="OT208" s="848">
        <f t="shared" si="89"/>
        <v>0</v>
      </c>
      <c r="OU208" s="848">
        <f t="shared" si="89"/>
        <v>0</v>
      </c>
      <c r="OV208" s="848">
        <f t="shared" si="89"/>
        <v>0</v>
      </c>
      <c r="OW208" s="848">
        <f t="shared" si="89"/>
        <v>0</v>
      </c>
      <c r="OX208" s="848">
        <f t="shared" si="89"/>
        <v>0</v>
      </c>
      <c r="OY208" s="848">
        <f t="shared" si="89"/>
        <v>0</v>
      </c>
      <c r="OZ208" s="848">
        <f t="shared" si="89"/>
        <v>0</v>
      </c>
      <c r="PA208" s="848">
        <f t="shared" si="89"/>
        <v>0</v>
      </c>
      <c r="PB208" s="848">
        <f t="shared" si="89"/>
        <v>0</v>
      </c>
      <c r="PC208" s="848">
        <f t="shared" si="89"/>
        <v>0</v>
      </c>
      <c r="PD208" s="848">
        <f t="shared" si="89"/>
        <v>0</v>
      </c>
      <c r="PE208" s="848">
        <f t="shared" si="89"/>
        <v>0</v>
      </c>
      <c r="PF208" s="848">
        <f t="shared" si="89"/>
        <v>0</v>
      </c>
      <c r="PG208" s="848">
        <f t="shared" si="89"/>
        <v>0</v>
      </c>
      <c r="PH208" s="848">
        <f t="shared" si="89"/>
        <v>0</v>
      </c>
      <c r="PI208" s="848">
        <f t="shared" si="89"/>
        <v>0</v>
      </c>
      <c r="PJ208" s="848">
        <f t="shared" si="89"/>
        <v>0</v>
      </c>
      <c r="PK208" s="848">
        <f t="shared" si="89"/>
        <v>0</v>
      </c>
      <c r="PL208" s="848">
        <f t="shared" si="89"/>
        <v>0</v>
      </c>
      <c r="PM208" s="848">
        <f t="shared" si="89"/>
        <v>0</v>
      </c>
      <c r="PN208" s="848">
        <f t="shared" si="89"/>
        <v>0</v>
      </c>
      <c r="PO208" s="848">
        <f t="shared" si="89"/>
        <v>0</v>
      </c>
      <c r="PP208" s="848">
        <f t="shared" si="89"/>
        <v>0</v>
      </c>
      <c r="PQ208" s="848">
        <f t="shared" si="89"/>
        <v>0</v>
      </c>
      <c r="PR208" s="848">
        <f t="shared" si="89"/>
        <v>0</v>
      </c>
      <c r="PS208" s="848">
        <f t="shared" si="89"/>
        <v>0</v>
      </c>
      <c r="PT208" s="848">
        <f t="shared" si="89"/>
        <v>0</v>
      </c>
      <c r="PU208" s="848">
        <f t="shared" si="89"/>
        <v>0</v>
      </c>
      <c r="PV208" s="848">
        <f t="shared" si="89"/>
        <v>0</v>
      </c>
      <c r="PW208" s="848">
        <f t="shared" si="89"/>
        <v>0</v>
      </c>
      <c r="PX208" s="848">
        <f t="shared" si="89"/>
        <v>0</v>
      </c>
      <c r="PY208" s="848">
        <f t="shared" si="89"/>
        <v>0</v>
      </c>
      <c r="PZ208" s="848">
        <f t="shared" si="89"/>
        <v>0</v>
      </c>
      <c r="QA208" s="848">
        <f t="shared" si="89"/>
        <v>0</v>
      </c>
      <c r="QB208" s="848">
        <f t="shared" si="89"/>
        <v>0</v>
      </c>
      <c r="QC208" s="848">
        <f t="shared" si="89"/>
        <v>0</v>
      </c>
      <c r="QD208" s="848">
        <f t="shared" si="89"/>
        <v>0</v>
      </c>
      <c r="QE208" s="848">
        <f t="shared" si="89"/>
        <v>0</v>
      </c>
      <c r="QF208" s="848">
        <f t="shared" si="89"/>
        <v>0</v>
      </c>
      <c r="QG208" s="848">
        <f t="shared" si="89"/>
        <v>0</v>
      </c>
      <c r="QH208" s="848">
        <f t="shared" si="89"/>
        <v>0</v>
      </c>
      <c r="QI208" s="848">
        <f t="shared" si="89"/>
        <v>0</v>
      </c>
      <c r="QJ208" s="848">
        <f t="shared" si="89"/>
        <v>0</v>
      </c>
      <c r="QK208" s="848">
        <f t="shared" si="89"/>
        <v>0</v>
      </c>
      <c r="QL208" s="848">
        <f t="shared" si="89"/>
        <v>0</v>
      </c>
      <c r="QM208" s="848">
        <f t="shared" si="89"/>
        <v>0</v>
      </c>
      <c r="QN208" s="848">
        <f t="shared" si="89"/>
        <v>0</v>
      </c>
      <c r="QO208" s="848">
        <f t="shared" si="89"/>
        <v>0</v>
      </c>
      <c r="QP208" s="848">
        <f t="shared" si="89"/>
        <v>0</v>
      </c>
      <c r="QQ208" s="848">
        <f t="shared" si="89"/>
        <v>0</v>
      </c>
      <c r="QR208" s="848">
        <f t="shared" si="90"/>
        <v>0</v>
      </c>
      <c r="QS208" s="848">
        <f t="shared" si="90"/>
        <v>0</v>
      </c>
      <c r="QT208" s="848">
        <f t="shared" si="90"/>
        <v>0</v>
      </c>
      <c r="QU208" s="848">
        <f t="shared" si="90"/>
        <v>0</v>
      </c>
      <c r="QV208" s="848">
        <f t="shared" si="90"/>
        <v>0</v>
      </c>
      <c r="QW208" s="848">
        <f t="shared" si="90"/>
        <v>0</v>
      </c>
      <c r="QX208" s="848">
        <f t="shared" si="90"/>
        <v>0</v>
      </c>
      <c r="QY208" s="848">
        <f t="shared" si="90"/>
        <v>0</v>
      </c>
      <c r="QZ208" s="848">
        <f t="shared" si="90"/>
        <v>0</v>
      </c>
      <c r="RA208" s="848">
        <f t="shared" si="90"/>
        <v>0</v>
      </c>
      <c r="RB208" s="848">
        <f t="shared" si="90"/>
        <v>0</v>
      </c>
      <c r="RC208" s="848">
        <f t="shared" si="90"/>
        <v>0</v>
      </c>
      <c r="RD208" s="848">
        <f t="shared" si="90"/>
        <v>0</v>
      </c>
      <c r="RE208" s="848">
        <f t="shared" si="90"/>
        <v>0</v>
      </c>
      <c r="RF208" s="848">
        <f t="shared" si="90"/>
        <v>0</v>
      </c>
      <c r="RG208" s="848">
        <f t="shared" si="90"/>
        <v>0</v>
      </c>
      <c r="RH208" s="848">
        <f t="shared" si="90"/>
        <v>0</v>
      </c>
      <c r="RI208" s="848">
        <f t="shared" si="90"/>
        <v>0</v>
      </c>
      <c r="RJ208" s="848">
        <f t="shared" si="90"/>
        <v>0</v>
      </c>
      <c r="RK208" s="848">
        <f t="shared" si="90"/>
        <v>0</v>
      </c>
      <c r="RL208" s="848">
        <f t="shared" si="90"/>
        <v>0</v>
      </c>
      <c r="RM208" s="848">
        <f t="shared" si="90"/>
        <v>0</v>
      </c>
      <c r="RN208" s="848">
        <f t="shared" si="90"/>
        <v>0</v>
      </c>
      <c r="RO208" s="848">
        <f t="shared" si="90"/>
        <v>0</v>
      </c>
      <c r="RP208" s="848">
        <f t="shared" si="90"/>
        <v>0</v>
      </c>
      <c r="RQ208" s="848">
        <f t="shared" si="90"/>
        <v>0</v>
      </c>
      <c r="RR208" s="848">
        <f t="shared" si="90"/>
        <v>0</v>
      </c>
      <c r="RS208" s="848">
        <f t="shared" si="90"/>
        <v>0</v>
      </c>
      <c r="RT208" s="848">
        <f t="shared" si="90"/>
        <v>0</v>
      </c>
      <c r="RU208" s="848">
        <f t="shared" si="90"/>
        <v>0</v>
      </c>
      <c r="RV208" s="848">
        <f t="shared" si="90"/>
        <v>0</v>
      </c>
      <c r="RW208" s="848">
        <f t="shared" si="90"/>
        <v>0</v>
      </c>
      <c r="RX208" s="848">
        <f t="shared" si="90"/>
        <v>0</v>
      </c>
      <c r="RY208" s="848">
        <f t="shared" si="90"/>
        <v>0</v>
      </c>
      <c r="RZ208" s="848">
        <f t="shared" si="90"/>
        <v>0</v>
      </c>
      <c r="SA208" s="848">
        <f t="shared" si="90"/>
        <v>0</v>
      </c>
      <c r="SB208" s="848">
        <f t="shared" si="90"/>
        <v>0</v>
      </c>
      <c r="SC208" s="848">
        <f t="shared" si="90"/>
        <v>0</v>
      </c>
      <c r="SD208" s="848">
        <f t="shared" si="90"/>
        <v>0</v>
      </c>
      <c r="SE208" s="848">
        <f t="shared" si="90"/>
        <v>0</v>
      </c>
      <c r="SF208" s="848">
        <f t="shared" si="90"/>
        <v>0</v>
      </c>
      <c r="SG208" s="848">
        <f t="shared" si="90"/>
        <v>0</v>
      </c>
      <c r="SH208" s="848">
        <f t="shared" si="90"/>
        <v>0</v>
      </c>
      <c r="SI208" s="848">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882</v>
      </c>
      <c r="J209" s="554"/>
      <c r="K209" s="848">
        <f t="shared" si="91"/>
        <v>0</v>
      </c>
      <c r="L209" s="848">
        <f t="shared" si="91"/>
        <v>0</v>
      </c>
      <c r="M209" s="848">
        <f t="shared" si="91"/>
        <v>0</v>
      </c>
      <c r="N209" s="848">
        <f t="shared" si="91"/>
        <v>0</v>
      </c>
      <c r="O209" s="848">
        <f t="shared" si="91"/>
        <v>0</v>
      </c>
      <c r="P209" s="848">
        <f t="shared" si="91"/>
        <v>0</v>
      </c>
      <c r="Q209" s="848">
        <f t="shared" si="91"/>
        <v>0</v>
      </c>
      <c r="R209" s="848">
        <f t="shared" si="91"/>
        <v>0</v>
      </c>
      <c r="S209" s="848">
        <f t="shared" si="91"/>
        <v>0</v>
      </c>
      <c r="T209" s="848">
        <f t="shared" si="91"/>
        <v>0</v>
      </c>
      <c r="U209" s="848">
        <f t="shared" si="91"/>
        <v>0</v>
      </c>
      <c r="V209" s="848">
        <f t="shared" si="91"/>
        <v>0</v>
      </c>
      <c r="W209" s="848">
        <f t="shared" si="91"/>
        <v>0</v>
      </c>
      <c r="X209" s="848">
        <f t="shared" si="91"/>
        <v>0</v>
      </c>
      <c r="Y209" s="848">
        <f t="shared" si="91"/>
        <v>0</v>
      </c>
      <c r="Z209" s="848">
        <f t="shared" si="91"/>
        <v>0</v>
      </c>
      <c r="AA209" s="848">
        <f t="shared" si="83"/>
        <v>0</v>
      </c>
      <c r="AB209" s="848">
        <f t="shared" si="83"/>
        <v>0</v>
      </c>
      <c r="AC209" s="848">
        <f t="shared" si="83"/>
        <v>0</v>
      </c>
      <c r="AD209" s="848">
        <f t="shared" si="83"/>
        <v>0</v>
      </c>
      <c r="AE209" s="848">
        <f t="shared" si="83"/>
        <v>0</v>
      </c>
      <c r="AF209" s="848">
        <f t="shared" si="83"/>
        <v>0</v>
      </c>
      <c r="AG209" s="848">
        <f t="shared" si="83"/>
        <v>0</v>
      </c>
      <c r="AH209" s="848">
        <f t="shared" si="83"/>
        <v>0</v>
      </c>
      <c r="AI209" s="848">
        <f t="shared" si="83"/>
        <v>0</v>
      </c>
      <c r="AJ209" s="848">
        <f t="shared" si="83"/>
        <v>0</v>
      </c>
      <c r="AK209" s="848">
        <f t="shared" si="83"/>
        <v>0</v>
      </c>
      <c r="AL209" s="848">
        <f t="shared" si="83"/>
        <v>0</v>
      </c>
      <c r="AM209" s="848">
        <f t="shared" si="83"/>
        <v>0</v>
      </c>
      <c r="AN209" s="848">
        <f t="shared" si="83"/>
        <v>0</v>
      </c>
      <c r="AO209" s="848">
        <f t="shared" si="83"/>
        <v>0</v>
      </c>
      <c r="AP209" s="848">
        <f t="shared" si="83"/>
        <v>0</v>
      </c>
      <c r="AQ209" s="848">
        <f t="shared" si="83"/>
        <v>0</v>
      </c>
      <c r="AR209" s="848">
        <f t="shared" si="83"/>
        <v>0</v>
      </c>
      <c r="AS209" s="848">
        <f t="shared" si="83"/>
        <v>0</v>
      </c>
      <c r="AT209" s="848">
        <f t="shared" si="83"/>
        <v>0</v>
      </c>
      <c r="AU209" s="848">
        <f t="shared" si="83"/>
        <v>0</v>
      </c>
      <c r="AV209" s="848">
        <f t="shared" si="83"/>
        <v>0</v>
      </c>
      <c r="AW209" s="848">
        <f t="shared" si="83"/>
        <v>0</v>
      </c>
      <c r="AX209" s="848">
        <f t="shared" si="83"/>
        <v>0</v>
      </c>
      <c r="AY209" s="848">
        <f t="shared" si="83"/>
        <v>0</v>
      </c>
      <c r="AZ209" s="848">
        <f t="shared" si="83"/>
        <v>0</v>
      </c>
      <c r="BA209" s="848">
        <f t="shared" si="83"/>
        <v>0</v>
      </c>
      <c r="BB209" s="848">
        <f t="shared" si="83"/>
        <v>0</v>
      </c>
      <c r="BC209" s="848">
        <f t="shared" si="83"/>
        <v>0</v>
      </c>
      <c r="BD209" s="848">
        <f t="shared" si="83"/>
        <v>0</v>
      </c>
      <c r="BE209" s="848">
        <f t="shared" si="83"/>
        <v>0</v>
      </c>
      <c r="BF209" s="848">
        <f t="shared" si="83"/>
        <v>0</v>
      </c>
      <c r="BG209" s="848">
        <f t="shared" si="83"/>
        <v>0</v>
      </c>
      <c r="BH209" s="848">
        <f t="shared" si="83"/>
        <v>0</v>
      </c>
      <c r="BI209" s="848">
        <f t="shared" si="83"/>
        <v>0</v>
      </c>
      <c r="BJ209" s="848">
        <f t="shared" si="83"/>
        <v>0</v>
      </c>
      <c r="BK209" s="848">
        <f t="shared" si="83"/>
        <v>0</v>
      </c>
      <c r="BL209" s="848">
        <f t="shared" si="83"/>
        <v>0</v>
      </c>
      <c r="BM209" s="848">
        <f t="shared" si="83"/>
        <v>0</v>
      </c>
      <c r="BN209" s="848">
        <f t="shared" si="83"/>
        <v>0</v>
      </c>
      <c r="BO209" s="848">
        <f t="shared" si="83"/>
        <v>0</v>
      </c>
      <c r="BP209" s="848">
        <f t="shared" si="83"/>
        <v>0</v>
      </c>
      <c r="BQ209" s="848">
        <f t="shared" si="83"/>
        <v>0</v>
      </c>
      <c r="BR209" s="848">
        <f t="shared" si="83"/>
        <v>0</v>
      </c>
      <c r="BS209" s="848">
        <f t="shared" si="83"/>
        <v>0</v>
      </c>
      <c r="BT209" s="848">
        <f t="shared" si="83"/>
        <v>0</v>
      </c>
      <c r="BU209" s="848">
        <f t="shared" si="83"/>
        <v>0</v>
      </c>
      <c r="BV209" s="848">
        <f t="shared" si="83"/>
        <v>0</v>
      </c>
      <c r="BW209" s="848">
        <f t="shared" si="83"/>
        <v>0</v>
      </c>
      <c r="BX209" s="848">
        <f t="shared" si="84"/>
        <v>0</v>
      </c>
      <c r="BY209" s="848">
        <f t="shared" si="84"/>
        <v>0</v>
      </c>
      <c r="BZ209" s="848">
        <f t="shared" si="84"/>
        <v>0</v>
      </c>
      <c r="CA209" s="848">
        <f t="shared" si="84"/>
        <v>0</v>
      </c>
      <c r="CB209" s="848">
        <f t="shared" si="84"/>
        <v>0</v>
      </c>
      <c r="CC209" s="848">
        <f t="shared" si="84"/>
        <v>0</v>
      </c>
      <c r="CD209" s="848">
        <f t="shared" si="84"/>
        <v>0</v>
      </c>
      <c r="CE209" s="848">
        <f t="shared" si="84"/>
        <v>0</v>
      </c>
      <c r="CF209" s="848">
        <f t="shared" si="84"/>
        <v>0</v>
      </c>
      <c r="CG209" s="848">
        <f t="shared" si="84"/>
        <v>0</v>
      </c>
      <c r="CH209" s="848">
        <f t="shared" si="84"/>
        <v>0</v>
      </c>
      <c r="CI209" s="848">
        <f t="shared" si="84"/>
        <v>0</v>
      </c>
      <c r="CJ209" s="848">
        <f t="shared" si="84"/>
        <v>0</v>
      </c>
      <c r="CK209" s="848">
        <f t="shared" si="84"/>
        <v>0</v>
      </c>
      <c r="CL209" s="848">
        <f t="shared" si="84"/>
        <v>0</v>
      </c>
      <c r="CM209" s="848">
        <f t="shared" si="84"/>
        <v>0</v>
      </c>
      <c r="CN209" s="848">
        <f t="shared" si="84"/>
        <v>0</v>
      </c>
      <c r="CO209" s="848">
        <f t="shared" si="84"/>
        <v>0</v>
      </c>
      <c r="CP209" s="848">
        <f t="shared" si="84"/>
        <v>0</v>
      </c>
      <c r="CQ209" s="848">
        <f t="shared" si="84"/>
        <v>0</v>
      </c>
      <c r="CR209" s="848">
        <f t="shared" si="84"/>
        <v>0</v>
      </c>
      <c r="CS209" s="848">
        <f t="shared" si="84"/>
        <v>0</v>
      </c>
      <c r="CT209" s="848">
        <f t="shared" si="84"/>
        <v>0</v>
      </c>
      <c r="CU209" s="848">
        <f t="shared" si="84"/>
        <v>0</v>
      </c>
      <c r="CV209" s="848">
        <f t="shared" si="84"/>
        <v>0</v>
      </c>
      <c r="CW209" s="848">
        <f t="shared" si="84"/>
        <v>0</v>
      </c>
      <c r="CX209" s="848">
        <f t="shared" si="84"/>
        <v>0</v>
      </c>
      <c r="CY209" s="848">
        <f t="shared" si="84"/>
        <v>0</v>
      </c>
      <c r="CZ209" s="848">
        <f t="shared" si="84"/>
        <v>0</v>
      </c>
      <c r="DA209" s="848">
        <f t="shared" si="84"/>
        <v>0</v>
      </c>
      <c r="DB209" s="848">
        <f t="shared" si="84"/>
        <v>0</v>
      </c>
      <c r="DC209" s="848">
        <f t="shared" si="84"/>
        <v>0</v>
      </c>
      <c r="DD209" s="848">
        <f t="shared" si="84"/>
        <v>0</v>
      </c>
      <c r="DE209" s="848">
        <f t="shared" si="84"/>
        <v>0</v>
      </c>
      <c r="DF209" s="848">
        <f t="shared" si="84"/>
        <v>0</v>
      </c>
      <c r="DG209" s="848">
        <f t="shared" si="84"/>
        <v>0</v>
      </c>
      <c r="DH209" s="848">
        <f t="shared" si="84"/>
        <v>0</v>
      </c>
      <c r="DI209" s="848">
        <f t="shared" si="84"/>
        <v>0</v>
      </c>
      <c r="DJ209" s="848">
        <f t="shared" si="84"/>
        <v>0</v>
      </c>
      <c r="DK209" s="848">
        <f t="shared" si="84"/>
        <v>0</v>
      </c>
      <c r="DL209" s="848">
        <f t="shared" si="84"/>
        <v>0</v>
      </c>
      <c r="DM209" s="848">
        <f t="shared" si="84"/>
        <v>0</v>
      </c>
      <c r="DN209" s="848">
        <f t="shared" si="84"/>
        <v>0</v>
      </c>
      <c r="DO209" s="848">
        <f t="shared" si="84"/>
        <v>0</v>
      </c>
      <c r="DP209" s="848">
        <f t="shared" si="84"/>
        <v>0</v>
      </c>
      <c r="DQ209" s="848">
        <f t="shared" si="84"/>
        <v>0</v>
      </c>
      <c r="DR209" s="848">
        <f t="shared" si="84"/>
        <v>0</v>
      </c>
      <c r="DS209" s="848">
        <f t="shared" si="84"/>
        <v>0</v>
      </c>
      <c r="DT209" s="848">
        <f t="shared" si="84"/>
        <v>0</v>
      </c>
      <c r="DU209" s="848">
        <f t="shared" si="84"/>
        <v>0</v>
      </c>
      <c r="DV209" s="848">
        <f t="shared" si="84"/>
        <v>0</v>
      </c>
      <c r="DW209" s="848">
        <f t="shared" si="84"/>
        <v>0</v>
      </c>
      <c r="DX209" s="848">
        <f t="shared" si="84"/>
        <v>0</v>
      </c>
      <c r="DY209" s="848">
        <f t="shared" si="84"/>
        <v>0</v>
      </c>
      <c r="DZ209" s="848">
        <f t="shared" si="84"/>
        <v>0</v>
      </c>
      <c r="EA209" s="848">
        <f t="shared" si="84"/>
        <v>0</v>
      </c>
      <c r="EB209" s="848">
        <f t="shared" si="84"/>
        <v>0</v>
      </c>
      <c r="EC209" s="848">
        <f t="shared" si="84"/>
        <v>0</v>
      </c>
      <c r="ED209" s="848">
        <f t="shared" si="84"/>
        <v>0</v>
      </c>
      <c r="EE209" s="848">
        <f t="shared" si="84"/>
        <v>0</v>
      </c>
      <c r="EF209" s="848">
        <f t="shared" si="84"/>
        <v>0</v>
      </c>
      <c r="EG209" s="848">
        <f t="shared" si="84"/>
        <v>0</v>
      </c>
      <c r="EH209" s="848">
        <f t="shared" si="84"/>
        <v>0</v>
      </c>
      <c r="EI209" s="848">
        <f t="shared" si="84"/>
        <v>0</v>
      </c>
      <c r="EJ209" s="848">
        <f t="shared" si="85"/>
        <v>0</v>
      </c>
      <c r="EK209" s="848">
        <f t="shared" si="85"/>
        <v>0</v>
      </c>
      <c r="EL209" s="848">
        <f t="shared" si="85"/>
        <v>0</v>
      </c>
      <c r="EM209" s="848">
        <f t="shared" si="85"/>
        <v>0</v>
      </c>
      <c r="EN209" s="848">
        <f t="shared" si="85"/>
        <v>0</v>
      </c>
      <c r="EO209" s="848">
        <f t="shared" si="85"/>
        <v>0</v>
      </c>
      <c r="EP209" s="848">
        <f t="shared" si="85"/>
        <v>0</v>
      </c>
      <c r="EQ209" s="848">
        <f t="shared" si="85"/>
        <v>0</v>
      </c>
      <c r="ER209" s="848">
        <f t="shared" si="85"/>
        <v>0</v>
      </c>
      <c r="ES209" s="848">
        <f t="shared" si="85"/>
        <v>0</v>
      </c>
      <c r="ET209" s="848">
        <f t="shared" si="85"/>
        <v>0</v>
      </c>
      <c r="EU209" s="848">
        <f t="shared" si="85"/>
        <v>0</v>
      </c>
      <c r="EV209" s="848">
        <f t="shared" si="85"/>
        <v>0</v>
      </c>
      <c r="EW209" s="848">
        <f t="shared" si="85"/>
        <v>0</v>
      </c>
      <c r="EX209" s="848">
        <f t="shared" si="85"/>
        <v>0</v>
      </c>
      <c r="EY209" s="848">
        <f t="shared" si="85"/>
        <v>0</v>
      </c>
      <c r="EZ209" s="848">
        <f t="shared" si="85"/>
        <v>0</v>
      </c>
      <c r="FA209" s="848">
        <f t="shared" si="85"/>
        <v>0</v>
      </c>
      <c r="FB209" s="848">
        <f t="shared" si="85"/>
        <v>0</v>
      </c>
      <c r="FC209" s="848">
        <f t="shared" si="85"/>
        <v>0</v>
      </c>
      <c r="FD209" s="848">
        <f t="shared" si="85"/>
        <v>0</v>
      </c>
      <c r="FE209" s="848">
        <f t="shared" si="85"/>
        <v>0</v>
      </c>
      <c r="FF209" s="848">
        <f t="shared" si="85"/>
        <v>0</v>
      </c>
      <c r="FG209" s="848">
        <f t="shared" si="85"/>
        <v>0</v>
      </c>
      <c r="FH209" s="848">
        <f t="shared" si="85"/>
        <v>0</v>
      </c>
      <c r="FI209" s="848">
        <f t="shared" si="85"/>
        <v>0</v>
      </c>
      <c r="FJ209" s="848">
        <f t="shared" si="85"/>
        <v>0</v>
      </c>
      <c r="FK209" s="848">
        <f t="shared" si="85"/>
        <v>0</v>
      </c>
      <c r="FL209" s="848">
        <f t="shared" si="85"/>
        <v>0</v>
      </c>
      <c r="FM209" s="848">
        <f t="shared" si="85"/>
        <v>0</v>
      </c>
      <c r="FN209" s="848">
        <f t="shared" si="85"/>
        <v>0</v>
      </c>
      <c r="FO209" s="848">
        <f t="shared" si="85"/>
        <v>0</v>
      </c>
      <c r="FP209" s="848">
        <f t="shared" si="85"/>
        <v>0</v>
      </c>
      <c r="FQ209" s="848">
        <f t="shared" si="85"/>
        <v>0</v>
      </c>
      <c r="FR209" s="848">
        <f t="shared" si="85"/>
        <v>0</v>
      </c>
      <c r="FS209" s="848">
        <f t="shared" si="85"/>
        <v>0</v>
      </c>
      <c r="FT209" s="848">
        <f t="shared" si="85"/>
        <v>0</v>
      </c>
      <c r="FU209" s="848">
        <f t="shared" si="85"/>
        <v>0</v>
      </c>
      <c r="FV209" s="848">
        <f t="shared" si="85"/>
        <v>0</v>
      </c>
      <c r="FW209" s="848">
        <f t="shared" si="85"/>
        <v>0</v>
      </c>
      <c r="FX209" s="848">
        <f t="shared" si="85"/>
        <v>0</v>
      </c>
      <c r="FY209" s="848">
        <f t="shared" si="85"/>
        <v>0</v>
      </c>
      <c r="FZ209" s="848">
        <f t="shared" si="85"/>
        <v>0</v>
      </c>
      <c r="GA209" s="848">
        <f t="shared" si="85"/>
        <v>0</v>
      </c>
      <c r="GB209" s="848">
        <f t="shared" si="85"/>
        <v>0</v>
      </c>
      <c r="GC209" s="848">
        <f t="shared" si="85"/>
        <v>0</v>
      </c>
      <c r="GD209" s="848">
        <f t="shared" si="85"/>
        <v>0</v>
      </c>
      <c r="GE209" s="848">
        <f t="shared" si="85"/>
        <v>0</v>
      </c>
      <c r="GF209" s="848">
        <f t="shared" si="85"/>
        <v>0</v>
      </c>
      <c r="GG209" s="848">
        <f t="shared" si="85"/>
        <v>0</v>
      </c>
      <c r="GH209" s="848">
        <f t="shared" si="85"/>
        <v>0</v>
      </c>
      <c r="GI209" s="848">
        <f t="shared" si="85"/>
        <v>0</v>
      </c>
      <c r="GJ209" s="848">
        <f t="shared" si="85"/>
        <v>0</v>
      </c>
      <c r="GK209" s="848">
        <f t="shared" si="85"/>
        <v>0</v>
      </c>
      <c r="GL209" s="848">
        <f t="shared" si="85"/>
        <v>0</v>
      </c>
      <c r="GM209" s="848">
        <f t="shared" si="85"/>
        <v>0</v>
      </c>
      <c r="GN209" s="848">
        <f t="shared" si="85"/>
        <v>0</v>
      </c>
      <c r="GO209" s="848">
        <f t="shared" si="85"/>
        <v>0</v>
      </c>
      <c r="GP209" s="848">
        <f t="shared" si="85"/>
        <v>0</v>
      </c>
      <c r="GQ209" s="848">
        <f t="shared" si="85"/>
        <v>0</v>
      </c>
      <c r="GR209" s="848">
        <f t="shared" si="85"/>
        <v>0</v>
      </c>
      <c r="GS209" s="848">
        <f t="shared" si="85"/>
        <v>0</v>
      </c>
      <c r="GT209" s="848">
        <f t="shared" si="85"/>
        <v>0</v>
      </c>
      <c r="GU209" s="848">
        <f t="shared" si="85"/>
        <v>0</v>
      </c>
      <c r="GV209" s="848">
        <f t="shared" si="86"/>
        <v>0</v>
      </c>
      <c r="GW209" s="848">
        <f t="shared" si="86"/>
        <v>0</v>
      </c>
      <c r="GX209" s="848">
        <f t="shared" si="86"/>
        <v>0</v>
      </c>
      <c r="GY209" s="848">
        <f t="shared" si="86"/>
        <v>0</v>
      </c>
      <c r="GZ209" s="848">
        <f t="shared" si="86"/>
        <v>0</v>
      </c>
      <c r="HA209" s="848">
        <f t="shared" si="86"/>
        <v>0</v>
      </c>
      <c r="HB209" s="848">
        <f t="shared" si="86"/>
        <v>0</v>
      </c>
      <c r="HC209" s="848">
        <f t="shared" si="86"/>
        <v>0</v>
      </c>
      <c r="HD209" s="848">
        <f t="shared" si="86"/>
        <v>0</v>
      </c>
      <c r="HE209" s="848">
        <f t="shared" si="86"/>
        <v>0</v>
      </c>
      <c r="HF209" s="848">
        <f t="shared" si="86"/>
        <v>0</v>
      </c>
      <c r="HG209" s="848">
        <f t="shared" si="86"/>
        <v>0</v>
      </c>
      <c r="HH209" s="848">
        <f t="shared" si="86"/>
        <v>0</v>
      </c>
      <c r="HI209" s="848">
        <f t="shared" si="86"/>
        <v>0</v>
      </c>
      <c r="HJ209" s="848">
        <f t="shared" si="86"/>
        <v>0</v>
      </c>
      <c r="HK209" s="848">
        <f t="shared" si="86"/>
        <v>0</v>
      </c>
      <c r="HL209" s="848">
        <f t="shared" si="86"/>
        <v>0</v>
      </c>
      <c r="HM209" s="848">
        <f t="shared" si="86"/>
        <v>0</v>
      </c>
      <c r="HN209" s="848">
        <f t="shared" si="86"/>
        <v>0</v>
      </c>
      <c r="HO209" s="848">
        <f t="shared" si="86"/>
        <v>0</v>
      </c>
      <c r="HP209" s="848">
        <f t="shared" si="86"/>
        <v>0</v>
      </c>
      <c r="HQ209" s="848">
        <f t="shared" si="86"/>
        <v>0</v>
      </c>
      <c r="HR209" s="848">
        <f t="shared" si="86"/>
        <v>0</v>
      </c>
      <c r="HS209" s="848">
        <f t="shared" si="86"/>
        <v>0</v>
      </c>
      <c r="HT209" s="848">
        <f t="shared" si="86"/>
        <v>0</v>
      </c>
      <c r="HU209" s="848">
        <f t="shared" si="86"/>
        <v>0</v>
      </c>
      <c r="HV209" s="848">
        <f t="shared" si="86"/>
        <v>0</v>
      </c>
      <c r="HW209" s="848">
        <f t="shared" si="86"/>
        <v>0</v>
      </c>
      <c r="HX209" s="848">
        <f t="shared" si="86"/>
        <v>0</v>
      </c>
      <c r="HY209" s="848">
        <f t="shared" si="86"/>
        <v>0</v>
      </c>
      <c r="HZ209" s="848">
        <f t="shared" si="86"/>
        <v>0</v>
      </c>
      <c r="IA209" s="848">
        <f t="shared" si="86"/>
        <v>0</v>
      </c>
      <c r="IB209" s="848">
        <f t="shared" si="86"/>
        <v>0</v>
      </c>
      <c r="IC209" s="848">
        <f t="shared" si="86"/>
        <v>0</v>
      </c>
      <c r="ID209" s="848">
        <f t="shared" si="86"/>
        <v>0</v>
      </c>
      <c r="IE209" s="848">
        <f t="shared" si="86"/>
        <v>0</v>
      </c>
      <c r="IF209" s="848">
        <f t="shared" si="86"/>
        <v>0</v>
      </c>
      <c r="IG209" s="848">
        <f t="shared" si="86"/>
        <v>0</v>
      </c>
      <c r="IH209" s="848">
        <f t="shared" si="86"/>
        <v>0</v>
      </c>
      <c r="II209" s="848">
        <f t="shared" si="86"/>
        <v>0</v>
      </c>
      <c r="IJ209" s="848">
        <f t="shared" si="86"/>
        <v>0</v>
      </c>
      <c r="IK209" s="848">
        <f t="shared" si="86"/>
        <v>0</v>
      </c>
      <c r="IL209" s="848">
        <f t="shared" si="86"/>
        <v>0</v>
      </c>
      <c r="IM209" s="848">
        <f t="shared" si="86"/>
        <v>0</v>
      </c>
      <c r="IN209" s="848">
        <f t="shared" si="86"/>
        <v>0</v>
      </c>
      <c r="IO209" s="848">
        <f t="shared" si="86"/>
        <v>0</v>
      </c>
      <c r="IP209" s="848">
        <f t="shared" si="86"/>
        <v>0</v>
      </c>
      <c r="IQ209" s="848">
        <f t="shared" si="86"/>
        <v>0</v>
      </c>
      <c r="IR209" s="848">
        <f t="shared" si="86"/>
        <v>0</v>
      </c>
      <c r="IS209" s="848">
        <f t="shared" si="86"/>
        <v>0</v>
      </c>
      <c r="IT209" s="848">
        <f t="shared" si="86"/>
        <v>0</v>
      </c>
      <c r="IU209" s="848">
        <f t="shared" si="86"/>
        <v>0</v>
      </c>
      <c r="IV209" s="848">
        <f t="shared" si="86"/>
        <v>0</v>
      </c>
      <c r="IW209" s="848">
        <f t="shared" si="86"/>
        <v>0</v>
      </c>
      <c r="IX209" s="848">
        <f t="shared" si="86"/>
        <v>0</v>
      </c>
      <c r="IY209" s="848">
        <f t="shared" si="86"/>
        <v>0</v>
      </c>
      <c r="IZ209" s="848">
        <f t="shared" si="86"/>
        <v>0</v>
      </c>
      <c r="JA209" s="848">
        <f t="shared" si="86"/>
        <v>0</v>
      </c>
      <c r="JB209" s="848">
        <f t="shared" si="86"/>
        <v>0</v>
      </c>
      <c r="JC209" s="848">
        <f t="shared" si="86"/>
        <v>0</v>
      </c>
      <c r="JD209" s="848">
        <f t="shared" si="86"/>
        <v>0</v>
      </c>
      <c r="JE209" s="848">
        <f t="shared" si="86"/>
        <v>0</v>
      </c>
      <c r="JF209" s="848">
        <f t="shared" si="86"/>
        <v>0</v>
      </c>
      <c r="JG209" s="848">
        <f t="shared" si="86"/>
        <v>0</v>
      </c>
      <c r="JH209" s="848">
        <f t="shared" si="87"/>
        <v>0</v>
      </c>
      <c r="JI209" s="848">
        <f t="shared" si="87"/>
        <v>0</v>
      </c>
      <c r="JJ209" s="848">
        <f t="shared" si="87"/>
        <v>0</v>
      </c>
      <c r="JK209" s="848">
        <f t="shared" si="87"/>
        <v>0</v>
      </c>
      <c r="JL209" s="848">
        <f t="shared" si="87"/>
        <v>0</v>
      </c>
      <c r="JM209" s="848">
        <f t="shared" si="87"/>
        <v>0</v>
      </c>
      <c r="JN209" s="848">
        <f t="shared" si="87"/>
        <v>0</v>
      </c>
      <c r="JO209" s="848">
        <f t="shared" si="87"/>
        <v>0</v>
      </c>
      <c r="JP209" s="848">
        <f t="shared" si="87"/>
        <v>0</v>
      </c>
      <c r="JQ209" s="848">
        <f t="shared" si="87"/>
        <v>0</v>
      </c>
      <c r="JR209" s="848">
        <f t="shared" si="87"/>
        <v>0</v>
      </c>
      <c r="JS209" s="848">
        <f t="shared" si="87"/>
        <v>0</v>
      </c>
      <c r="JT209" s="848">
        <f t="shared" si="87"/>
        <v>0</v>
      </c>
      <c r="JU209" s="848">
        <f t="shared" si="87"/>
        <v>0</v>
      </c>
      <c r="JV209" s="848">
        <f t="shared" si="87"/>
        <v>0</v>
      </c>
      <c r="JW209" s="848">
        <f t="shared" si="87"/>
        <v>0</v>
      </c>
      <c r="JX209" s="848">
        <f t="shared" si="87"/>
        <v>0</v>
      </c>
      <c r="JY209" s="848">
        <f t="shared" si="87"/>
        <v>0</v>
      </c>
      <c r="JZ209" s="848">
        <f t="shared" si="87"/>
        <v>0</v>
      </c>
      <c r="KA209" s="848">
        <f t="shared" si="87"/>
        <v>0</v>
      </c>
      <c r="KB209" s="848">
        <f t="shared" si="87"/>
        <v>0</v>
      </c>
      <c r="KC209" s="848">
        <f t="shared" si="87"/>
        <v>0</v>
      </c>
      <c r="KD209" s="848">
        <f t="shared" si="87"/>
        <v>0</v>
      </c>
      <c r="KE209" s="848">
        <f t="shared" si="87"/>
        <v>0</v>
      </c>
      <c r="KF209" s="848">
        <f t="shared" si="87"/>
        <v>0</v>
      </c>
      <c r="KG209" s="848">
        <f t="shared" si="87"/>
        <v>0</v>
      </c>
      <c r="KH209" s="848">
        <f t="shared" si="87"/>
        <v>0</v>
      </c>
      <c r="KI209" s="848">
        <f t="shared" si="87"/>
        <v>0</v>
      </c>
      <c r="KJ209" s="848">
        <f t="shared" si="87"/>
        <v>0</v>
      </c>
      <c r="KK209" s="848">
        <f t="shared" si="87"/>
        <v>0</v>
      </c>
      <c r="KL209" s="848">
        <f t="shared" si="87"/>
        <v>0</v>
      </c>
      <c r="KM209" s="848">
        <f t="shared" si="87"/>
        <v>0</v>
      </c>
      <c r="KN209" s="848">
        <f t="shared" si="87"/>
        <v>0</v>
      </c>
      <c r="KO209" s="848">
        <f t="shared" si="87"/>
        <v>0</v>
      </c>
      <c r="KP209" s="848">
        <f t="shared" si="87"/>
        <v>0</v>
      </c>
      <c r="KQ209" s="848">
        <f t="shared" si="87"/>
        <v>0</v>
      </c>
      <c r="KR209" s="848">
        <f t="shared" si="87"/>
        <v>0</v>
      </c>
      <c r="KS209" s="848">
        <f t="shared" si="87"/>
        <v>0</v>
      </c>
      <c r="KT209" s="848">
        <f t="shared" si="87"/>
        <v>0</v>
      </c>
      <c r="KU209" s="848">
        <f t="shared" si="87"/>
        <v>0</v>
      </c>
      <c r="KV209" s="848">
        <f t="shared" si="87"/>
        <v>0</v>
      </c>
      <c r="KW209" s="848">
        <f t="shared" si="87"/>
        <v>0</v>
      </c>
      <c r="KX209" s="848">
        <f t="shared" si="87"/>
        <v>0</v>
      </c>
      <c r="KY209" s="848">
        <f t="shared" si="87"/>
        <v>0</v>
      </c>
      <c r="KZ209" s="848">
        <f t="shared" si="87"/>
        <v>0</v>
      </c>
      <c r="LA209" s="848">
        <f t="shared" si="87"/>
        <v>0</v>
      </c>
      <c r="LB209" s="848">
        <f t="shared" si="87"/>
        <v>0</v>
      </c>
      <c r="LC209" s="848">
        <f t="shared" si="87"/>
        <v>0</v>
      </c>
      <c r="LD209" s="848">
        <f t="shared" si="87"/>
        <v>0</v>
      </c>
      <c r="LE209" s="848">
        <f t="shared" si="87"/>
        <v>0</v>
      </c>
      <c r="LF209" s="848">
        <f t="shared" si="87"/>
        <v>0</v>
      </c>
      <c r="LG209" s="848">
        <f t="shared" si="87"/>
        <v>0</v>
      </c>
      <c r="LH209" s="848">
        <f t="shared" si="87"/>
        <v>0</v>
      </c>
      <c r="LI209" s="848">
        <f t="shared" si="87"/>
        <v>0</v>
      </c>
      <c r="LJ209" s="848">
        <f t="shared" si="87"/>
        <v>0</v>
      </c>
      <c r="LK209" s="848">
        <f t="shared" si="87"/>
        <v>0</v>
      </c>
      <c r="LL209" s="848">
        <f t="shared" si="87"/>
        <v>0</v>
      </c>
      <c r="LM209" s="848">
        <f t="shared" si="87"/>
        <v>0</v>
      </c>
      <c r="LN209" s="848">
        <f t="shared" si="87"/>
        <v>0</v>
      </c>
      <c r="LO209" s="848">
        <f t="shared" si="87"/>
        <v>0</v>
      </c>
      <c r="LP209" s="848">
        <f t="shared" si="87"/>
        <v>0</v>
      </c>
      <c r="LQ209" s="848">
        <f t="shared" si="87"/>
        <v>0</v>
      </c>
      <c r="LR209" s="848">
        <f t="shared" si="87"/>
        <v>0</v>
      </c>
      <c r="LS209" s="848">
        <f t="shared" si="87"/>
        <v>0</v>
      </c>
      <c r="LT209" s="848">
        <f t="shared" si="88"/>
        <v>0</v>
      </c>
      <c r="LU209" s="848">
        <f t="shared" si="88"/>
        <v>0</v>
      </c>
      <c r="LV209" s="848">
        <f t="shared" si="88"/>
        <v>0</v>
      </c>
      <c r="LW209" s="848">
        <f t="shared" si="88"/>
        <v>0</v>
      </c>
      <c r="LX209" s="848">
        <f t="shared" si="88"/>
        <v>0</v>
      </c>
      <c r="LY209" s="848">
        <f t="shared" si="88"/>
        <v>0</v>
      </c>
      <c r="LZ209" s="848">
        <f t="shared" si="88"/>
        <v>0</v>
      </c>
      <c r="MA209" s="848">
        <f t="shared" si="88"/>
        <v>0</v>
      </c>
      <c r="MB209" s="848">
        <f t="shared" si="88"/>
        <v>0</v>
      </c>
      <c r="MC209" s="848">
        <f t="shared" si="88"/>
        <v>0</v>
      </c>
      <c r="MD209" s="848">
        <f t="shared" si="88"/>
        <v>0</v>
      </c>
      <c r="ME209" s="848">
        <f t="shared" si="88"/>
        <v>0</v>
      </c>
      <c r="MF209" s="848">
        <f t="shared" si="88"/>
        <v>0</v>
      </c>
      <c r="MG209" s="848">
        <f t="shared" si="88"/>
        <v>0</v>
      </c>
      <c r="MH209" s="848">
        <f t="shared" si="88"/>
        <v>0</v>
      </c>
      <c r="MI209" s="848">
        <f t="shared" si="88"/>
        <v>0</v>
      </c>
      <c r="MJ209" s="848">
        <f t="shared" si="88"/>
        <v>0</v>
      </c>
      <c r="MK209" s="848">
        <f t="shared" si="88"/>
        <v>0</v>
      </c>
      <c r="ML209" s="848">
        <f t="shared" si="88"/>
        <v>0</v>
      </c>
      <c r="MM209" s="848">
        <f t="shared" si="88"/>
        <v>0</v>
      </c>
      <c r="MN209" s="848">
        <f t="shared" si="88"/>
        <v>0</v>
      </c>
      <c r="MO209" s="848">
        <f t="shared" si="88"/>
        <v>0</v>
      </c>
      <c r="MP209" s="848">
        <f t="shared" si="88"/>
        <v>0</v>
      </c>
      <c r="MQ209" s="848">
        <f t="shared" si="88"/>
        <v>0</v>
      </c>
      <c r="MR209" s="848">
        <f t="shared" si="88"/>
        <v>0</v>
      </c>
      <c r="MS209" s="848">
        <f t="shared" si="88"/>
        <v>0</v>
      </c>
      <c r="MT209" s="848">
        <f t="shared" si="88"/>
        <v>0</v>
      </c>
      <c r="MU209" s="848">
        <f t="shared" si="88"/>
        <v>0</v>
      </c>
      <c r="MV209" s="848">
        <f t="shared" si="88"/>
        <v>0</v>
      </c>
      <c r="MW209" s="848">
        <f t="shared" si="88"/>
        <v>0</v>
      </c>
      <c r="MX209" s="848">
        <f t="shared" si="88"/>
        <v>0</v>
      </c>
      <c r="MY209" s="848">
        <f t="shared" si="88"/>
        <v>0</v>
      </c>
      <c r="MZ209" s="848">
        <f t="shared" si="88"/>
        <v>0</v>
      </c>
      <c r="NA209" s="848">
        <f t="shared" si="88"/>
        <v>0</v>
      </c>
      <c r="NB209" s="848">
        <f t="shared" si="88"/>
        <v>0</v>
      </c>
      <c r="NC209" s="848">
        <f t="shared" si="88"/>
        <v>0</v>
      </c>
      <c r="ND209" s="848">
        <f t="shared" si="88"/>
        <v>0</v>
      </c>
      <c r="NE209" s="848">
        <f t="shared" si="88"/>
        <v>0</v>
      </c>
      <c r="NF209" s="848">
        <f t="shared" si="88"/>
        <v>0</v>
      </c>
      <c r="NG209" s="848">
        <f t="shared" si="88"/>
        <v>0</v>
      </c>
      <c r="NH209" s="848">
        <f t="shared" si="88"/>
        <v>0</v>
      </c>
      <c r="NI209" s="848">
        <f t="shared" si="88"/>
        <v>0</v>
      </c>
      <c r="NJ209" s="848">
        <f t="shared" si="88"/>
        <v>0</v>
      </c>
      <c r="NK209" s="848">
        <f t="shared" si="88"/>
        <v>0</v>
      </c>
      <c r="NL209" s="848">
        <f t="shared" si="88"/>
        <v>0</v>
      </c>
      <c r="NM209" s="848">
        <f t="shared" si="88"/>
        <v>0</v>
      </c>
      <c r="NN209" s="848">
        <f t="shared" si="88"/>
        <v>0</v>
      </c>
      <c r="NO209" s="848">
        <f t="shared" si="88"/>
        <v>0</v>
      </c>
      <c r="NP209" s="848">
        <f t="shared" si="88"/>
        <v>0</v>
      </c>
      <c r="NQ209" s="848">
        <f t="shared" si="88"/>
        <v>0</v>
      </c>
      <c r="NR209" s="848">
        <f t="shared" si="88"/>
        <v>0</v>
      </c>
      <c r="NS209" s="848">
        <f t="shared" si="88"/>
        <v>0</v>
      </c>
      <c r="NT209" s="848">
        <f t="shared" si="88"/>
        <v>0</v>
      </c>
      <c r="NU209" s="848">
        <f t="shared" si="88"/>
        <v>0</v>
      </c>
      <c r="NV209" s="848">
        <f t="shared" si="88"/>
        <v>0</v>
      </c>
      <c r="NW209" s="848">
        <f t="shared" si="88"/>
        <v>0</v>
      </c>
      <c r="NX209" s="848">
        <f t="shared" si="88"/>
        <v>0</v>
      </c>
      <c r="NY209" s="848">
        <f t="shared" si="88"/>
        <v>0</v>
      </c>
      <c r="NZ209" s="848">
        <f t="shared" si="88"/>
        <v>0</v>
      </c>
      <c r="OA209" s="848">
        <f t="shared" si="88"/>
        <v>0</v>
      </c>
      <c r="OB209" s="848">
        <f t="shared" si="88"/>
        <v>0</v>
      </c>
      <c r="OC209" s="848">
        <f t="shared" si="88"/>
        <v>0</v>
      </c>
      <c r="OD209" s="848">
        <f t="shared" si="88"/>
        <v>0</v>
      </c>
      <c r="OE209" s="848">
        <f t="shared" si="88"/>
        <v>0</v>
      </c>
      <c r="OF209" s="848">
        <f t="shared" si="89"/>
        <v>0</v>
      </c>
      <c r="OG209" s="848">
        <f t="shared" si="89"/>
        <v>0</v>
      </c>
      <c r="OH209" s="848">
        <f t="shared" si="89"/>
        <v>0</v>
      </c>
      <c r="OI209" s="848">
        <f t="shared" si="89"/>
        <v>0</v>
      </c>
      <c r="OJ209" s="848">
        <f t="shared" si="89"/>
        <v>0</v>
      </c>
      <c r="OK209" s="848">
        <f t="shared" si="89"/>
        <v>0</v>
      </c>
      <c r="OL209" s="848">
        <f t="shared" si="89"/>
        <v>0</v>
      </c>
      <c r="OM209" s="848">
        <f t="shared" si="89"/>
        <v>0</v>
      </c>
      <c r="ON209" s="848">
        <f t="shared" si="89"/>
        <v>0</v>
      </c>
      <c r="OO209" s="848">
        <f t="shared" si="89"/>
        <v>0</v>
      </c>
      <c r="OP209" s="848">
        <f t="shared" si="89"/>
        <v>0</v>
      </c>
      <c r="OQ209" s="848">
        <f t="shared" si="89"/>
        <v>0</v>
      </c>
      <c r="OR209" s="848">
        <f t="shared" si="89"/>
        <v>0</v>
      </c>
      <c r="OS209" s="848">
        <f t="shared" si="89"/>
        <v>0</v>
      </c>
      <c r="OT209" s="848">
        <f t="shared" si="89"/>
        <v>0</v>
      </c>
      <c r="OU209" s="848">
        <f t="shared" si="89"/>
        <v>0</v>
      </c>
      <c r="OV209" s="848">
        <f t="shared" si="89"/>
        <v>0</v>
      </c>
      <c r="OW209" s="848">
        <f t="shared" si="89"/>
        <v>0</v>
      </c>
      <c r="OX209" s="848">
        <f t="shared" si="89"/>
        <v>0</v>
      </c>
      <c r="OY209" s="848">
        <f t="shared" si="89"/>
        <v>0</v>
      </c>
      <c r="OZ209" s="848">
        <f t="shared" si="89"/>
        <v>0</v>
      </c>
      <c r="PA209" s="848">
        <f t="shared" si="89"/>
        <v>0</v>
      </c>
      <c r="PB209" s="848">
        <f t="shared" si="89"/>
        <v>0</v>
      </c>
      <c r="PC209" s="848">
        <f t="shared" si="89"/>
        <v>0</v>
      </c>
      <c r="PD209" s="848">
        <f t="shared" si="89"/>
        <v>0</v>
      </c>
      <c r="PE209" s="848">
        <f t="shared" si="89"/>
        <v>0</v>
      </c>
      <c r="PF209" s="848">
        <f t="shared" si="89"/>
        <v>0</v>
      </c>
      <c r="PG209" s="848">
        <f t="shared" si="89"/>
        <v>0</v>
      </c>
      <c r="PH209" s="848">
        <f t="shared" si="89"/>
        <v>0</v>
      </c>
      <c r="PI209" s="848">
        <f t="shared" si="89"/>
        <v>0</v>
      </c>
      <c r="PJ209" s="848">
        <f t="shared" si="89"/>
        <v>0</v>
      </c>
      <c r="PK209" s="848">
        <f t="shared" si="89"/>
        <v>0</v>
      </c>
      <c r="PL209" s="848">
        <f t="shared" si="89"/>
        <v>0</v>
      </c>
      <c r="PM209" s="848">
        <f t="shared" si="89"/>
        <v>0</v>
      </c>
      <c r="PN209" s="848">
        <f t="shared" si="89"/>
        <v>0</v>
      </c>
      <c r="PO209" s="848">
        <f t="shared" si="89"/>
        <v>0</v>
      </c>
      <c r="PP209" s="848">
        <f t="shared" si="89"/>
        <v>0</v>
      </c>
      <c r="PQ209" s="848">
        <f t="shared" si="89"/>
        <v>0</v>
      </c>
      <c r="PR209" s="848">
        <f t="shared" si="89"/>
        <v>0</v>
      </c>
      <c r="PS209" s="848">
        <f t="shared" si="89"/>
        <v>0</v>
      </c>
      <c r="PT209" s="848">
        <f t="shared" si="89"/>
        <v>0</v>
      </c>
      <c r="PU209" s="848">
        <f t="shared" si="89"/>
        <v>0</v>
      </c>
      <c r="PV209" s="848">
        <f t="shared" si="89"/>
        <v>0</v>
      </c>
      <c r="PW209" s="848">
        <f t="shared" si="89"/>
        <v>0</v>
      </c>
      <c r="PX209" s="848">
        <f t="shared" si="89"/>
        <v>0</v>
      </c>
      <c r="PY209" s="848">
        <f t="shared" si="89"/>
        <v>0</v>
      </c>
      <c r="PZ209" s="848">
        <f t="shared" si="89"/>
        <v>0</v>
      </c>
      <c r="QA209" s="848">
        <f t="shared" si="89"/>
        <v>0</v>
      </c>
      <c r="QB209" s="848">
        <f t="shared" si="89"/>
        <v>0</v>
      </c>
      <c r="QC209" s="848">
        <f t="shared" si="89"/>
        <v>0</v>
      </c>
      <c r="QD209" s="848">
        <f t="shared" si="89"/>
        <v>0</v>
      </c>
      <c r="QE209" s="848">
        <f t="shared" si="89"/>
        <v>0</v>
      </c>
      <c r="QF209" s="848">
        <f t="shared" si="89"/>
        <v>0</v>
      </c>
      <c r="QG209" s="848">
        <f t="shared" si="89"/>
        <v>0</v>
      </c>
      <c r="QH209" s="848">
        <f t="shared" si="89"/>
        <v>0</v>
      </c>
      <c r="QI209" s="848">
        <f t="shared" si="89"/>
        <v>0</v>
      </c>
      <c r="QJ209" s="848">
        <f t="shared" si="89"/>
        <v>0</v>
      </c>
      <c r="QK209" s="848">
        <f t="shared" si="89"/>
        <v>0</v>
      </c>
      <c r="QL209" s="848">
        <f t="shared" si="89"/>
        <v>0</v>
      </c>
      <c r="QM209" s="848">
        <f t="shared" si="89"/>
        <v>0</v>
      </c>
      <c r="QN209" s="848">
        <f t="shared" si="89"/>
        <v>0</v>
      </c>
      <c r="QO209" s="848">
        <f t="shared" si="89"/>
        <v>0</v>
      </c>
      <c r="QP209" s="848">
        <f t="shared" si="89"/>
        <v>0</v>
      </c>
      <c r="QQ209" s="848">
        <f t="shared" si="89"/>
        <v>0</v>
      </c>
      <c r="QR209" s="848">
        <f t="shared" si="90"/>
        <v>0</v>
      </c>
      <c r="QS209" s="848">
        <f t="shared" si="90"/>
        <v>0</v>
      </c>
      <c r="QT209" s="848">
        <f t="shared" si="90"/>
        <v>0</v>
      </c>
      <c r="QU209" s="848">
        <f t="shared" si="90"/>
        <v>0</v>
      </c>
      <c r="QV209" s="848">
        <f t="shared" si="90"/>
        <v>0</v>
      </c>
      <c r="QW209" s="848">
        <f t="shared" si="90"/>
        <v>0</v>
      </c>
      <c r="QX209" s="848">
        <f t="shared" si="90"/>
        <v>0</v>
      </c>
      <c r="QY209" s="848">
        <f t="shared" si="90"/>
        <v>0</v>
      </c>
      <c r="QZ209" s="848">
        <f t="shared" si="90"/>
        <v>0</v>
      </c>
      <c r="RA209" s="848">
        <f t="shared" si="90"/>
        <v>0</v>
      </c>
      <c r="RB209" s="848">
        <f t="shared" si="90"/>
        <v>0</v>
      </c>
      <c r="RC209" s="848">
        <f t="shared" si="90"/>
        <v>0</v>
      </c>
      <c r="RD209" s="848">
        <f t="shared" si="90"/>
        <v>0</v>
      </c>
      <c r="RE209" s="848">
        <f t="shared" si="90"/>
        <v>0</v>
      </c>
      <c r="RF209" s="848">
        <f t="shared" si="90"/>
        <v>0</v>
      </c>
      <c r="RG209" s="848">
        <f t="shared" si="90"/>
        <v>0</v>
      </c>
      <c r="RH209" s="848">
        <f t="shared" si="90"/>
        <v>0</v>
      </c>
      <c r="RI209" s="848">
        <f t="shared" si="90"/>
        <v>0</v>
      </c>
      <c r="RJ209" s="848">
        <f t="shared" si="90"/>
        <v>0</v>
      </c>
      <c r="RK209" s="848">
        <f t="shared" si="90"/>
        <v>0</v>
      </c>
      <c r="RL209" s="848">
        <f t="shared" si="90"/>
        <v>0</v>
      </c>
      <c r="RM209" s="848">
        <f t="shared" si="90"/>
        <v>0</v>
      </c>
      <c r="RN209" s="848">
        <f t="shared" si="90"/>
        <v>0</v>
      </c>
      <c r="RO209" s="848">
        <f t="shared" si="90"/>
        <v>0</v>
      </c>
      <c r="RP209" s="848">
        <f t="shared" si="90"/>
        <v>0</v>
      </c>
      <c r="RQ209" s="848">
        <f t="shared" si="90"/>
        <v>0</v>
      </c>
      <c r="RR209" s="848">
        <f t="shared" si="90"/>
        <v>0</v>
      </c>
      <c r="RS209" s="848">
        <f t="shared" si="90"/>
        <v>0</v>
      </c>
      <c r="RT209" s="848">
        <f t="shared" si="90"/>
        <v>0</v>
      </c>
      <c r="RU209" s="848">
        <f t="shared" si="90"/>
        <v>0</v>
      </c>
      <c r="RV209" s="848">
        <f t="shared" si="90"/>
        <v>0</v>
      </c>
      <c r="RW209" s="848">
        <f t="shared" si="90"/>
        <v>0</v>
      </c>
      <c r="RX209" s="848">
        <f t="shared" si="90"/>
        <v>0</v>
      </c>
      <c r="RY209" s="848">
        <f t="shared" si="90"/>
        <v>0</v>
      </c>
      <c r="RZ209" s="848">
        <f t="shared" si="90"/>
        <v>0</v>
      </c>
      <c r="SA209" s="848">
        <f t="shared" si="90"/>
        <v>0</v>
      </c>
      <c r="SB209" s="848">
        <f t="shared" si="90"/>
        <v>0</v>
      </c>
      <c r="SC209" s="848">
        <f t="shared" si="90"/>
        <v>0</v>
      </c>
      <c r="SD209" s="848">
        <f t="shared" si="90"/>
        <v>0</v>
      </c>
      <c r="SE209" s="848">
        <f t="shared" si="90"/>
        <v>0</v>
      </c>
      <c r="SF209" s="848">
        <f t="shared" si="90"/>
        <v>0</v>
      </c>
      <c r="SG209" s="848">
        <f t="shared" si="90"/>
        <v>0</v>
      </c>
      <c r="SH209" s="848">
        <f t="shared" si="90"/>
        <v>0</v>
      </c>
      <c r="SI209" s="848">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883</v>
      </c>
      <c r="J210" s="554"/>
      <c r="K210" s="849">
        <f>K209</f>
        <v>0</v>
      </c>
      <c r="L210" s="849">
        <f t="shared" ref="L210:BW210" si="92">L209</f>
        <v>0</v>
      </c>
      <c r="M210" s="849">
        <f t="shared" si="92"/>
        <v>0</v>
      </c>
      <c r="N210" s="849">
        <f t="shared" si="92"/>
        <v>0</v>
      </c>
      <c r="O210" s="849">
        <f t="shared" si="92"/>
        <v>0</v>
      </c>
      <c r="P210" s="849">
        <f t="shared" si="92"/>
        <v>0</v>
      </c>
      <c r="Q210" s="849">
        <f t="shared" si="92"/>
        <v>0</v>
      </c>
      <c r="R210" s="849">
        <f t="shared" si="92"/>
        <v>0</v>
      </c>
      <c r="S210" s="849">
        <f t="shared" si="92"/>
        <v>0</v>
      </c>
      <c r="T210" s="849">
        <f t="shared" si="92"/>
        <v>0</v>
      </c>
      <c r="U210" s="849">
        <f t="shared" si="92"/>
        <v>0</v>
      </c>
      <c r="V210" s="849">
        <f t="shared" si="92"/>
        <v>0</v>
      </c>
      <c r="W210" s="849">
        <f t="shared" si="92"/>
        <v>0</v>
      </c>
      <c r="X210" s="849">
        <f t="shared" si="92"/>
        <v>0</v>
      </c>
      <c r="Y210" s="849">
        <f t="shared" si="92"/>
        <v>0</v>
      </c>
      <c r="Z210" s="849">
        <f t="shared" si="92"/>
        <v>0</v>
      </c>
      <c r="AA210" s="849">
        <f t="shared" si="92"/>
        <v>0</v>
      </c>
      <c r="AB210" s="849">
        <f t="shared" si="92"/>
        <v>0</v>
      </c>
      <c r="AC210" s="849">
        <f t="shared" si="92"/>
        <v>0</v>
      </c>
      <c r="AD210" s="849">
        <f t="shared" si="92"/>
        <v>0</v>
      </c>
      <c r="AE210" s="849">
        <f t="shared" si="92"/>
        <v>0</v>
      </c>
      <c r="AF210" s="849">
        <f t="shared" si="92"/>
        <v>0</v>
      </c>
      <c r="AG210" s="849">
        <f t="shared" si="92"/>
        <v>0</v>
      </c>
      <c r="AH210" s="849">
        <f t="shared" si="92"/>
        <v>0</v>
      </c>
      <c r="AI210" s="849">
        <f t="shared" si="92"/>
        <v>0</v>
      </c>
      <c r="AJ210" s="849">
        <f t="shared" si="92"/>
        <v>0</v>
      </c>
      <c r="AK210" s="849">
        <f t="shared" si="92"/>
        <v>0</v>
      </c>
      <c r="AL210" s="849">
        <f t="shared" si="92"/>
        <v>0</v>
      </c>
      <c r="AM210" s="849">
        <f t="shared" si="92"/>
        <v>0</v>
      </c>
      <c r="AN210" s="849">
        <f t="shared" si="92"/>
        <v>0</v>
      </c>
      <c r="AO210" s="849">
        <f t="shared" si="92"/>
        <v>0</v>
      </c>
      <c r="AP210" s="849">
        <f t="shared" si="92"/>
        <v>0</v>
      </c>
      <c r="AQ210" s="849">
        <f t="shared" si="92"/>
        <v>0</v>
      </c>
      <c r="AR210" s="849">
        <f t="shared" si="92"/>
        <v>0</v>
      </c>
      <c r="AS210" s="849">
        <f t="shared" si="92"/>
        <v>0</v>
      </c>
      <c r="AT210" s="849">
        <f t="shared" si="92"/>
        <v>0</v>
      </c>
      <c r="AU210" s="849">
        <f t="shared" si="92"/>
        <v>0</v>
      </c>
      <c r="AV210" s="849">
        <f t="shared" si="92"/>
        <v>0</v>
      </c>
      <c r="AW210" s="849">
        <f t="shared" si="92"/>
        <v>0</v>
      </c>
      <c r="AX210" s="849">
        <f t="shared" si="92"/>
        <v>0</v>
      </c>
      <c r="AY210" s="849">
        <f t="shared" si="92"/>
        <v>0</v>
      </c>
      <c r="AZ210" s="849">
        <f t="shared" si="92"/>
        <v>0</v>
      </c>
      <c r="BA210" s="849">
        <f t="shared" si="92"/>
        <v>0</v>
      </c>
      <c r="BB210" s="849">
        <f t="shared" si="92"/>
        <v>0</v>
      </c>
      <c r="BC210" s="849">
        <f t="shared" si="92"/>
        <v>0</v>
      </c>
      <c r="BD210" s="849">
        <f t="shared" si="92"/>
        <v>0</v>
      </c>
      <c r="BE210" s="849">
        <f t="shared" si="92"/>
        <v>0</v>
      </c>
      <c r="BF210" s="849">
        <f t="shared" si="92"/>
        <v>0</v>
      </c>
      <c r="BG210" s="849">
        <f t="shared" si="92"/>
        <v>0</v>
      </c>
      <c r="BH210" s="849">
        <f t="shared" si="92"/>
        <v>0</v>
      </c>
      <c r="BI210" s="849">
        <f t="shared" si="92"/>
        <v>0</v>
      </c>
      <c r="BJ210" s="849">
        <f t="shared" si="92"/>
        <v>0</v>
      </c>
      <c r="BK210" s="849">
        <f t="shared" si="92"/>
        <v>0</v>
      </c>
      <c r="BL210" s="849">
        <f t="shared" si="92"/>
        <v>0</v>
      </c>
      <c r="BM210" s="849">
        <f t="shared" si="92"/>
        <v>0</v>
      </c>
      <c r="BN210" s="849">
        <f t="shared" si="92"/>
        <v>0</v>
      </c>
      <c r="BO210" s="849">
        <f t="shared" si="92"/>
        <v>0</v>
      </c>
      <c r="BP210" s="849">
        <f t="shared" si="92"/>
        <v>0</v>
      </c>
      <c r="BQ210" s="849">
        <f t="shared" si="92"/>
        <v>0</v>
      </c>
      <c r="BR210" s="849">
        <f t="shared" si="92"/>
        <v>0</v>
      </c>
      <c r="BS210" s="849">
        <f t="shared" si="92"/>
        <v>0</v>
      </c>
      <c r="BT210" s="849">
        <f t="shared" si="92"/>
        <v>0</v>
      </c>
      <c r="BU210" s="849">
        <f t="shared" si="92"/>
        <v>0</v>
      </c>
      <c r="BV210" s="849">
        <f t="shared" si="92"/>
        <v>0</v>
      </c>
      <c r="BW210" s="849">
        <f t="shared" si="92"/>
        <v>0</v>
      </c>
      <c r="BX210" s="849">
        <f t="shared" ref="BX210:EI210" si="93">BX209</f>
        <v>0</v>
      </c>
      <c r="BY210" s="849">
        <f t="shared" si="93"/>
        <v>0</v>
      </c>
      <c r="BZ210" s="849">
        <f t="shared" si="93"/>
        <v>0</v>
      </c>
      <c r="CA210" s="849">
        <f t="shared" si="93"/>
        <v>0</v>
      </c>
      <c r="CB210" s="849">
        <f t="shared" si="93"/>
        <v>0</v>
      </c>
      <c r="CC210" s="849">
        <f t="shared" si="93"/>
        <v>0</v>
      </c>
      <c r="CD210" s="849">
        <f t="shared" si="93"/>
        <v>0</v>
      </c>
      <c r="CE210" s="849">
        <f t="shared" si="93"/>
        <v>0</v>
      </c>
      <c r="CF210" s="849">
        <f t="shared" si="93"/>
        <v>0</v>
      </c>
      <c r="CG210" s="849">
        <f t="shared" si="93"/>
        <v>0</v>
      </c>
      <c r="CH210" s="849">
        <f t="shared" si="93"/>
        <v>0</v>
      </c>
      <c r="CI210" s="849">
        <f t="shared" si="93"/>
        <v>0</v>
      </c>
      <c r="CJ210" s="849">
        <f t="shared" si="93"/>
        <v>0</v>
      </c>
      <c r="CK210" s="849">
        <f t="shared" si="93"/>
        <v>0</v>
      </c>
      <c r="CL210" s="849">
        <f t="shared" si="93"/>
        <v>0</v>
      </c>
      <c r="CM210" s="849">
        <f t="shared" si="93"/>
        <v>0</v>
      </c>
      <c r="CN210" s="849">
        <f t="shared" si="93"/>
        <v>0</v>
      </c>
      <c r="CO210" s="849">
        <f t="shared" si="93"/>
        <v>0</v>
      </c>
      <c r="CP210" s="849">
        <f t="shared" si="93"/>
        <v>0</v>
      </c>
      <c r="CQ210" s="849">
        <f t="shared" si="93"/>
        <v>0</v>
      </c>
      <c r="CR210" s="849">
        <f t="shared" si="93"/>
        <v>0</v>
      </c>
      <c r="CS210" s="849">
        <f t="shared" si="93"/>
        <v>0</v>
      </c>
      <c r="CT210" s="849">
        <f t="shared" si="93"/>
        <v>0</v>
      </c>
      <c r="CU210" s="849">
        <f t="shared" si="93"/>
        <v>0</v>
      </c>
      <c r="CV210" s="849">
        <f t="shared" si="93"/>
        <v>0</v>
      </c>
      <c r="CW210" s="849">
        <f t="shared" si="93"/>
        <v>0</v>
      </c>
      <c r="CX210" s="849">
        <f t="shared" si="93"/>
        <v>0</v>
      </c>
      <c r="CY210" s="849">
        <f t="shared" si="93"/>
        <v>0</v>
      </c>
      <c r="CZ210" s="849">
        <f t="shared" si="93"/>
        <v>0</v>
      </c>
      <c r="DA210" s="849">
        <f t="shared" si="93"/>
        <v>0</v>
      </c>
      <c r="DB210" s="849">
        <f t="shared" si="93"/>
        <v>0</v>
      </c>
      <c r="DC210" s="849">
        <f t="shared" si="93"/>
        <v>0</v>
      </c>
      <c r="DD210" s="849">
        <f t="shared" si="93"/>
        <v>0</v>
      </c>
      <c r="DE210" s="849">
        <f t="shared" si="93"/>
        <v>0</v>
      </c>
      <c r="DF210" s="849">
        <f t="shared" si="93"/>
        <v>0</v>
      </c>
      <c r="DG210" s="849">
        <f t="shared" si="93"/>
        <v>0</v>
      </c>
      <c r="DH210" s="849">
        <f t="shared" si="93"/>
        <v>0</v>
      </c>
      <c r="DI210" s="849">
        <f t="shared" si="93"/>
        <v>0</v>
      </c>
      <c r="DJ210" s="849">
        <f t="shared" si="93"/>
        <v>0</v>
      </c>
      <c r="DK210" s="849">
        <f t="shared" si="93"/>
        <v>0</v>
      </c>
      <c r="DL210" s="849">
        <f t="shared" si="93"/>
        <v>0</v>
      </c>
      <c r="DM210" s="849">
        <f t="shared" si="93"/>
        <v>0</v>
      </c>
      <c r="DN210" s="849">
        <f t="shared" si="93"/>
        <v>0</v>
      </c>
      <c r="DO210" s="849">
        <f t="shared" si="93"/>
        <v>0</v>
      </c>
      <c r="DP210" s="849">
        <f t="shared" si="93"/>
        <v>0</v>
      </c>
      <c r="DQ210" s="849">
        <f t="shared" si="93"/>
        <v>0</v>
      </c>
      <c r="DR210" s="849">
        <f t="shared" si="93"/>
        <v>0</v>
      </c>
      <c r="DS210" s="849">
        <f t="shared" si="93"/>
        <v>0</v>
      </c>
      <c r="DT210" s="849">
        <f t="shared" si="93"/>
        <v>0</v>
      </c>
      <c r="DU210" s="849">
        <f t="shared" si="93"/>
        <v>0</v>
      </c>
      <c r="DV210" s="849">
        <f t="shared" si="93"/>
        <v>0</v>
      </c>
      <c r="DW210" s="849">
        <f t="shared" si="93"/>
        <v>0</v>
      </c>
      <c r="DX210" s="849">
        <f t="shared" si="93"/>
        <v>0</v>
      </c>
      <c r="DY210" s="849">
        <f t="shared" si="93"/>
        <v>0</v>
      </c>
      <c r="DZ210" s="849">
        <f t="shared" si="93"/>
        <v>0</v>
      </c>
      <c r="EA210" s="849">
        <f t="shared" si="93"/>
        <v>0</v>
      </c>
      <c r="EB210" s="849">
        <f t="shared" si="93"/>
        <v>0</v>
      </c>
      <c r="EC210" s="849">
        <f t="shared" si="93"/>
        <v>0</v>
      </c>
      <c r="ED210" s="849">
        <f t="shared" si="93"/>
        <v>0</v>
      </c>
      <c r="EE210" s="849">
        <f t="shared" si="93"/>
        <v>0</v>
      </c>
      <c r="EF210" s="849">
        <f t="shared" si="93"/>
        <v>0</v>
      </c>
      <c r="EG210" s="849">
        <f t="shared" si="93"/>
        <v>0</v>
      </c>
      <c r="EH210" s="849">
        <f t="shared" si="93"/>
        <v>0</v>
      </c>
      <c r="EI210" s="849">
        <f t="shared" si="93"/>
        <v>0</v>
      </c>
      <c r="EJ210" s="849">
        <f t="shared" ref="EJ210:GU210" si="94">EJ209</f>
        <v>0</v>
      </c>
      <c r="EK210" s="849">
        <f t="shared" si="94"/>
        <v>0</v>
      </c>
      <c r="EL210" s="849">
        <f t="shared" si="94"/>
        <v>0</v>
      </c>
      <c r="EM210" s="849">
        <f t="shared" si="94"/>
        <v>0</v>
      </c>
      <c r="EN210" s="849">
        <f t="shared" si="94"/>
        <v>0</v>
      </c>
      <c r="EO210" s="849">
        <f t="shared" si="94"/>
        <v>0</v>
      </c>
      <c r="EP210" s="849">
        <f t="shared" si="94"/>
        <v>0</v>
      </c>
      <c r="EQ210" s="849">
        <f t="shared" si="94"/>
        <v>0</v>
      </c>
      <c r="ER210" s="849">
        <f t="shared" si="94"/>
        <v>0</v>
      </c>
      <c r="ES210" s="849">
        <f t="shared" si="94"/>
        <v>0</v>
      </c>
      <c r="ET210" s="849">
        <f t="shared" si="94"/>
        <v>0</v>
      </c>
      <c r="EU210" s="849">
        <f t="shared" si="94"/>
        <v>0</v>
      </c>
      <c r="EV210" s="849">
        <f t="shared" si="94"/>
        <v>0</v>
      </c>
      <c r="EW210" s="849">
        <f t="shared" si="94"/>
        <v>0</v>
      </c>
      <c r="EX210" s="849">
        <f t="shared" si="94"/>
        <v>0</v>
      </c>
      <c r="EY210" s="849">
        <f t="shared" si="94"/>
        <v>0</v>
      </c>
      <c r="EZ210" s="849">
        <f t="shared" si="94"/>
        <v>0</v>
      </c>
      <c r="FA210" s="849">
        <f t="shared" si="94"/>
        <v>0</v>
      </c>
      <c r="FB210" s="849">
        <f t="shared" si="94"/>
        <v>0</v>
      </c>
      <c r="FC210" s="849">
        <f t="shared" si="94"/>
        <v>0</v>
      </c>
      <c r="FD210" s="849">
        <f t="shared" si="94"/>
        <v>0</v>
      </c>
      <c r="FE210" s="849">
        <f t="shared" si="94"/>
        <v>0</v>
      </c>
      <c r="FF210" s="849">
        <f t="shared" si="94"/>
        <v>0</v>
      </c>
      <c r="FG210" s="849">
        <f t="shared" si="94"/>
        <v>0</v>
      </c>
      <c r="FH210" s="849">
        <f t="shared" si="94"/>
        <v>0</v>
      </c>
      <c r="FI210" s="849">
        <f t="shared" si="94"/>
        <v>0</v>
      </c>
      <c r="FJ210" s="849">
        <f t="shared" si="94"/>
        <v>0</v>
      </c>
      <c r="FK210" s="849">
        <f t="shared" si="94"/>
        <v>0</v>
      </c>
      <c r="FL210" s="849">
        <f t="shared" si="94"/>
        <v>0</v>
      </c>
      <c r="FM210" s="849">
        <f t="shared" si="94"/>
        <v>0</v>
      </c>
      <c r="FN210" s="849">
        <f t="shared" si="94"/>
        <v>0</v>
      </c>
      <c r="FO210" s="849">
        <f t="shared" si="94"/>
        <v>0</v>
      </c>
      <c r="FP210" s="849">
        <f t="shared" si="94"/>
        <v>0</v>
      </c>
      <c r="FQ210" s="849">
        <f t="shared" si="94"/>
        <v>0</v>
      </c>
      <c r="FR210" s="849">
        <f t="shared" si="94"/>
        <v>0</v>
      </c>
      <c r="FS210" s="849">
        <f t="shared" si="94"/>
        <v>0</v>
      </c>
      <c r="FT210" s="849">
        <f t="shared" si="94"/>
        <v>0</v>
      </c>
      <c r="FU210" s="849">
        <f t="shared" si="94"/>
        <v>0</v>
      </c>
      <c r="FV210" s="849">
        <f t="shared" si="94"/>
        <v>0</v>
      </c>
      <c r="FW210" s="849">
        <f t="shared" si="94"/>
        <v>0</v>
      </c>
      <c r="FX210" s="849">
        <f t="shared" si="94"/>
        <v>0</v>
      </c>
      <c r="FY210" s="849">
        <f t="shared" si="94"/>
        <v>0</v>
      </c>
      <c r="FZ210" s="849">
        <f t="shared" si="94"/>
        <v>0</v>
      </c>
      <c r="GA210" s="849">
        <f t="shared" si="94"/>
        <v>0</v>
      </c>
      <c r="GB210" s="849">
        <f t="shared" si="94"/>
        <v>0</v>
      </c>
      <c r="GC210" s="849">
        <f t="shared" si="94"/>
        <v>0</v>
      </c>
      <c r="GD210" s="849">
        <f t="shared" si="94"/>
        <v>0</v>
      </c>
      <c r="GE210" s="849">
        <f t="shared" si="94"/>
        <v>0</v>
      </c>
      <c r="GF210" s="849">
        <f t="shared" si="94"/>
        <v>0</v>
      </c>
      <c r="GG210" s="849">
        <f t="shared" si="94"/>
        <v>0</v>
      </c>
      <c r="GH210" s="849">
        <f t="shared" si="94"/>
        <v>0</v>
      </c>
      <c r="GI210" s="849">
        <f t="shared" si="94"/>
        <v>0</v>
      </c>
      <c r="GJ210" s="849">
        <f t="shared" si="94"/>
        <v>0</v>
      </c>
      <c r="GK210" s="849">
        <f t="shared" si="94"/>
        <v>0</v>
      </c>
      <c r="GL210" s="849">
        <f t="shared" si="94"/>
        <v>0</v>
      </c>
      <c r="GM210" s="849">
        <f t="shared" si="94"/>
        <v>0</v>
      </c>
      <c r="GN210" s="849">
        <f t="shared" si="94"/>
        <v>0</v>
      </c>
      <c r="GO210" s="849">
        <f t="shared" si="94"/>
        <v>0</v>
      </c>
      <c r="GP210" s="849">
        <f t="shared" si="94"/>
        <v>0</v>
      </c>
      <c r="GQ210" s="849">
        <f t="shared" si="94"/>
        <v>0</v>
      </c>
      <c r="GR210" s="849">
        <f t="shared" si="94"/>
        <v>0</v>
      </c>
      <c r="GS210" s="849">
        <f t="shared" si="94"/>
        <v>0</v>
      </c>
      <c r="GT210" s="849">
        <f t="shared" si="94"/>
        <v>0</v>
      </c>
      <c r="GU210" s="849">
        <f t="shared" si="94"/>
        <v>0</v>
      </c>
      <c r="GV210" s="849">
        <f t="shared" ref="GV210:JG210" si="95">GV209</f>
        <v>0</v>
      </c>
      <c r="GW210" s="849">
        <f t="shared" si="95"/>
        <v>0</v>
      </c>
      <c r="GX210" s="849">
        <f t="shared" si="95"/>
        <v>0</v>
      </c>
      <c r="GY210" s="849">
        <f t="shared" si="95"/>
        <v>0</v>
      </c>
      <c r="GZ210" s="849">
        <f t="shared" si="95"/>
        <v>0</v>
      </c>
      <c r="HA210" s="849">
        <f t="shared" si="95"/>
        <v>0</v>
      </c>
      <c r="HB210" s="849">
        <f t="shared" si="95"/>
        <v>0</v>
      </c>
      <c r="HC210" s="849">
        <f t="shared" si="95"/>
        <v>0</v>
      </c>
      <c r="HD210" s="849">
        <f t="shared" si="95"/>
        <v>0</v>
      </c>
      <c r="HE210" s="849">
        <f t="shared" si="95"/>
        <v>0</v>
      </c>
      <c r="HF210" s="849">
        <f t="shared" si="95"/>
        <v>0</v>
      </c>
      <c r="HG210" s="849">
        <f t="shared" si="95"/>
        <v>0</v>
      </c>
      <c r="HH210" s="849">
        <f t="shared" si="95"/>
        <v>0</v>
      </c>
      <c r="HI210" s="849">
        <f t="shared" si="95"/>
        <v>0</v>
      </c>
      <c r="HJ210" s="849">
        <f t="shared" si="95"/>
        <v>0</v>
      </c>
      <c r="HK210" s="849">
        <f t="shared" si="95"/>
        <v>0</v>
      </c>
      <c r="HL210" s="849">
        <f t="shared" si="95"/>
        <v>0</v>
      </c>
      <c r="HM210" s="849">
        <f t="shared" si="95"/>
        <v>0</v>
      </c>
      <c r="HN210" s="849">
        <f t="shared" si="95"/>
        <v>0</v>
      </c>
      <c r="HO210" s="849">
        <f t="shared" si="95"/>
        <v>0</v>
      </c>
      <c r="HP210" s="849">
        <f t="shared" si="95"/>
        <v>0</v>
      </c>
      <c r="HQ210" s="849">
        <f t="shared" si="95"/>
        <v>0</v>
      </c>
      <c r="HR210" s="849">
        <f t="shared" si="95"/>
        <v>0</v>
      </c>
      <c r="HS210" s="849">
        <f t="shared" si="95"/>
        <v>0</v>
      </c>
      <c r="HT210" s="849">
        <f t="shared" si="95"/>
        <v>0</v>
      </c>
      <c r="HU210" s="849">
        <f t="shared" si="95"/>
        <v>0</v>
      </c>
      <c r="HV210" s="849">
        <f t="shared" si="95"/>
        <v>0</v>
      </c>
      <c r="HW210" s="849">
        <f t="shared" si="95"/>
        <v>0</v>
      </c>
      <c r="HX210" s="849">
        <f t="shared" si="95"/>
        <v>0</v>
      </c>
      <c r="HY210" s="849">
        <f t="shared" si="95"/>
        <v>0</v>
      </c>
      <c r="HZ210" s="849">
        <f t="shared" si="95"/>
        <v>0</v>
      </c>
      <c r="IA210" s="849">
        <f t="shared" si="95"/>
        <v>0</v>
      </c>
      <c r="IB210" s="849">
        <f t="shared" si="95"/>
        <v>0</v>
      </c>
      <c r="IC210" s="849">
        <f t="shared" si="95"/>
        <v>0</v>
      </c>
      <c r="ID210" s="849">
        <f t="shared" si="95"/>
        <v>0</v>
      </c>
      <c r="IE210" s="849">
        <f t="shared" si="95"/>
        <v>0</v>
      </c>
      <c r="IF210" s="849">
        <f t="shared" si="95"/>
        <v>0</v>
      </c>
      <c r="IG210" s="849">
        <f t="shared" si="95"/>
        <v>0</v>
      </c>
      <c r="IH210" s="849">
        <f t="shared" si="95"/>
        <v>0</v>
      </c>
      <c r="II210" s="849">
        <f t="shared" si="95"/>
        <v>0</v>
      </c>
      <c r="IJ210" s="849">
        <f t="shared" si="95"/>
        <v>0</v>
      </c>
      <c r="IK210" s="849">
        <f t="shared" si="95"/>
        <v>0</v>
      </c>
      <c r="IL210" s="849">
        <f t="shared" si="95"/>
        <v>0</v>
      </c>
      <c r="IM210" s="849">
        <f t="shared" si="95"/>
        <v>0</v>
      </c>
      <c r="IN210" s="849">
        <f t="shared" si="95"/>
        <v>0</v>
      </c>
      <c r="IO210" s="849">
        <f t="shared" si="95"/>
        <v>0</v>
      </c>
      <c r="IP210" s="849">
        <f t="shared" si="95"/>
        <v>0</v>
      </c>
      <c r="IQ210" s="849">
        <f t="shared" si="95"/>
        <v>0</v>
      </c>
      <c r="IR210" s="849">
        <f t="shared" si="95"/>
        <v>0</v>
      </c>
      <c r="IS210" s="849">
        <f t="shared" si="95"/>
        <v>0</v>
      </c>
      <c r="IT210" s="849">
        <f t="shared" si="95"/>
        <v>0</v>
      </c>
      <c r="IU210" s="849">
        <f t="shared" si="95"/>
        <v>0</v>
      </c>
      <c r="IV210" s="849">
        <f t="shared" si="95"/>
        <v>0</v>
      </c>
      <c r="IW210" s="849">
        <f t="shared" si="95"/>
        <v>0</v>
      </c>
      <c r="IX210" s="849">
        <f t="shared" si="95"/>
        <v>0</v>
      </c>
      <c r="IY210" s="849">
        <f t="shared" si="95"/>
        <v>0</v>
      </c>
      <c r="IZ210" s="849">
        <f t="shared" si="95"/>
        <v>0</v>
      </c>
      <c r="JA210" s="849">
        <f t="shared" si="95"/>
        <v>0</v>
      </c>
      <c r="JB210" s="849">
        <f t="shared" si="95"/>
        <v>0</v>
      </c>
      <c r="JC210" s="849">
        <f t="shared" si="95"/>
        <v>0</v>
      </c>
      <c r="JD210" s="849">
        <f t="shared" si="95"/>
        <v>0</v>
      </c>
      <c r="JE210" s="849">
        <f t="shared" si="95"/>
        <v>0</v>
      </c>
      <c r="JF210" s="849">
        <f t="shared" si="95"/>
        <v>0</v>
      </c>
      <c r="JG210" s="849">
        <f t="shared" si="95"/>
        <v>0</v>
      </c>
      <c r="JH210" s="849">
        <f t="shared" ref="JH210:LS210" si="96">JH209</f>
        <v>0</v>
      </c>
      <c r="JI210" s="849">
        <f t="shared" si="96"/>
        <v>0</v>
      </c>
      <c r="JJ210" s="849">
        <f t="shared" si="96"/>
        <v>0</v>
      </c>
      <c r="JK210" s="849">
        <f t="shared" si="96"/>
        <v>0</v>
      </c>
      <c r="JL210" s="849">
        <f t="shared" si="96"/>
        <v>0</v>
      </c>
      <c r="JM210" s="849">
        <f t="shared" si="96"/>
        <v>0</v>
      </c>
      <c r="JN210" s="849">
        <f t="shared" si="96"/>
        <v>0</v>
      </c>
      <c r="JO210" s="849">
        <f t="shared" si="96"/>
        <v>0</v>
      </c>
      <c r="JP210" s="849">
        <f t="shared" si="96"/>
        <v>0</v>
      </c>
      <c r="JQ210" s="849">
        <f t="shared" si="96"/>
        <v>0</v>
      </c>
      <c r="JR210" s="849">
        <f t="shared" si="96"/>
        <v>0</v>
      </c>
      <c r="JS210" s="849">
        <f t="shared" si="96"/>
        <v>0</v>
      </c>
      <c r="JT210" s="849">
        <f t="shared" si="96"/>
        <v>0</v>
      </c>
      <c r="JU210" s="849">
        <f t="shared" si="96"/>
        <v>0</v>
      </c>
      <c r="JV210" s="849">
        <f t="shared" si="96"/>
        <v>0</v>
      </c>
      <c r="JW210" s="849">
        <f t="shared" si="96"/>
        <v>0</v>
      </c>
      <c r="JX210" s="849">
        <f t="shared" si="96"/>
        <v>0</v>
      </c>
      <c r="JY210" s="849">
        <f t="shared" si="96"/>
        <v>0</v>
      </c>
      <c r="JZ210" s="849">
        <f t="shared" si="96"/>
        <v>0</v>
      </c>
      <c r="KA210" s="849">
        <f t="shared" si="96"/>
        <v>0</v>
      </c>
      <c r="KB210" s="849">
        <f t="shared" si="96"/>
        <v>0</v>
      </c>
      <c r="KC210" s="849">
        <f t="shared" si="96"/>
        <v>0</v>
      </c>
      <c r="KD210" s="849">
        <f t="shared" si="96"/>
        <v>0</v>
      </c>
      <c r="KE210" s="849">
        <f t="shared" si="96"/>
        <v>0</v>
      </c>
      <c r="KF210" s="849">
        <f t="shared" si="96"/>
        <v>0</v>
      </c>
      <c r="KG210" s="849">
        <f t="shared" si="96"/>
        <v>0</v>
      </c>
      <c r="KH210" s="849">
        <f t="shared" si="96"/>
        <v>0</v>
      </c>
      <c r="KI210" s="849">
        <f t="shared" si="96"/>
        <v>0</v>
      </c>
      <c r="KJ210" s="849">
        <f t="shared" si="96"/>
        <v>0</v>
      </c>
      <c r="KK210" s="849">
        <f t="shared" si="96"/>
        <v>0</v>
      </c>
      <c r="KL210" s="849">
        <f t="shared" si="96"/>
        <v>0</v>
      </c>
      <c r="KM210" s="849">
        <f t="shared" si="96"/>
        <v>0</v>
      </c>
      <c r="KN210" s="849">
        <f t="shared" si="96"/>
        <v>0</v>
      </c>
      <c r="KO210" s="849">
        <f t="shared" si="96"/>
        <v>0</v>
      </c>
      <c r="KP210" s="849">
        <f t="shared" si="96"/>
        <v>0</v>
      </c>
      <c r="KQ210" s="849">
        <f t="shared" si="96"/>
        <v>0</v>
      </c>
      <c r="KR210" s="849">
        <f t="shared" si="96"/>
        <v>0</v>
      </c>
      <c r="KS210" s="849">
        <f t="shared" si="96"/>
        <v>0</v>
      </c>
      <c r="KT210" s="849">
        <f t="shared" si="96"/>
        <v>0</v>
      </c>
      <c r="KU210" s="849">
        <f t="shared" si="96"/>
        <v>0</v>
      </c>
      <c r="KV210" s="849">
        <f t="shared" si="96"/>
        <v>0</v>
      </c>
      <c r="KW210" s="849">
        <f t="shared" si="96"/>
        <v>0</v>
      </c>
      <c r="KX210" s="849">
        <f t="shared" si="96"/>
        <v>0</v>
      </c>
      <c r="KY210" s="849">
        <f t="shared" si="96"/>
        <v>0</v>
      </c>
      <c r="KZ210" s="849">
        <f t="shared" si="96"/>
        <v>0</v>
      </c>
      <c r="LA210" s="849">
        <f t="shared" si="96"/>
        <v>0</v>
      </c>
      <c r="LB210" s="849">
        <f t="shared" si="96"/>
        <v>0</v>
      </c>
      <c r="LC210" s="849">
        <f t="shared" si="96"/>
        <v>0</v>
      </c>
      <c r="LD210" s="849">
        <f t="shared" si="96"/>
        <v>0</v>
      </c>
      <c r="LE210" s="849">
        <f t="shared" si="96"/>
        <v>0</v>
      </c>
      <c r="LF210" s="849">
        <f t="shared" si="96"/>
        <v>0</v>
      </c>
      <c r="LG210" s="849">
        <f t="shared" si="96"/>
        <v>0</v>
      </c>
      <c r="LH210" s="849">
        <f t="shared" si="96"/>
        <v>0</v>
      </c>
      <c r="LI210" s="849">
        <f t="shared" si="96"/>
        <v>0</v>
      </c>
      <c r="LJ210" s="849">
        <f t="shared" si="96"/>
        <v>0</v>
      </c>
      <c r="LK210" s="849">
        <f t="shared" si="96"/>
        <v>0</v>
      </c>
      <c r="LL210" s="849">
        <f t="shared" si="96"/>
        <v>0</v>
      </c>
      <c r="LM210" s="849">
        <f t="shared" si="96"/>
        <v>0</v>
      </c>
      <c r="LN210" s="849">
        <f t="shared" si="96"/>
        <v>0</v>
      </c>
      <c r="LO210" s="849">
        <f t="shared" si="96"/>
        <v>0</v>
      </c>
      <c r="LP210" s="849">
        <f t="shared" si="96"/>
        <v>0</v>
      </c>
      <c r="LQ210" s="849">
        <f t="shared" si="96"/>
        <v>0</v>
      </c>
      <c r="LR210" s="849">
        <f t="shared" si="96"/>
        <v>0</v>
      </c>
      <c r="LS210" s="849">
        <f t="shared" si="96"/>
        <v>0</v>
      </c>
      <c r="LT210" s="849">
        <f t="shared" ref="LT210:OE210" si="97">LT209</f>
        <v>0</v>
      </c>
      <c r="LU210" s="849">
        <f t="shared" si="97"/>
        <v>0</v>
      </c>
      <c r="LV210" s="849">
        <f t="shared" si="97"/>
        <v>0</v>
      </c>
      <c r="LW210" s="849">
        <f t="shared" si="97"/>
        <v>0</v>
      </c>
      <c r="LX210" s="849">
        <f t="shared" si="97"/>
        <v>0</v>
      </c>
      <c r="LY210" s="849">
        <f t="shared" si="97"/>
        <v>0</v>
      </c>
      <c r="LZ210" s="849">
        <f t="shared" si="97"/>
        <v>0</v>
      </c>
      <c r="MA210" s="849">
        <f t="shared" si="97"/>
        <v>0</v>
      </c>
      <c r="MB210" s="849">
        <f t="shared" si="97"/>
        <v>0</v>
      </c>
      <c r="MC210" s="849">
        <f t="shared" si="97"/>
        <v>0</v>
      </c>
      <c r="MD210" s="849">
        <f t="shared" si="97"/>
        <v>0</v>
      </c>
      <c r="ME210" s="849">
        <f t="shared" si="97"/>
        <v>0</v>
      </c>
      <c r="MF210" s="849">
        <f t="shared" si="97"/>
        <v>0</v>
      </c>
      <c r="MG210" s="849">
        <f t="shared" si="97"/>
        <v>0</v>
      </c>
      <c r="MH210" s="849">
        <f t="shared" si="97"/>
        <v>0</v>
      </c>
      <c r="MI210" s="849">
        <f t="shared" si="97"/>
        <v>0</v>
      </c>
      <c r="MJ210" s="849">
        <f t="shared" si="97"/>
        <v>0</v>
      </c>
      <c r="MK210" s="849">
        <f t="shared" si="97"/>
        <v>0</v>
      </c>
      <c r="ML210" s="849">
        <f t="shared" si="97"/>
        <v>0</v>
      </c>
      <c r="MM210" s="849">
        <f t="shared" si="97"/>
        <v>0</v>
      </c>
      <c r="MN210" s="849">
        <f t="shared" si="97"/>
        <v>0</v>
      </c>
      <c r="MO210" s="849">
        <f t="shared" si="97"/>
        <v>0</v>
      </c>
      <c r="MP210" s="849">
        <f t="shared" si="97"/>
        <v>0</v>
      </c>
      <c r="MQ210" s="849">
        <f t="shared" si="97"/>
        <v>0</v>
      </c>
      <c r="MR210" s="849">
        <f t="shared" si="97"/>
        <v>0</v>
      </c>
      <c r="MS210" s="849">
        <f t="shared" si="97"/>
        <v>0</v>
      </c>
      <c r="MT210" s="849">
        <f t="shared" si="97"/>
        <v>0</v>
      </c>
      <c r="MU210" s="849">
        <f t="shared" si="97"/>
        <v>0</v>
      </c>
      <c r="MV210" s="849">
        <f t="shared" si="97"/>
        <v>0</v>
      </c>
      <c r="MW210" s="849">
        <f t="shared" si="97"/>
        <v>0</v>
      </c>
      <c r="MX210" s="849">
        <f t="shared" si="97"/>
        <v>0</v>
      </c>
      <c r="MY210" s="849">
        <f t="shared" si="97"/>
        <v>0</v>
      </c>
      <c r="MZ210" s="849">
        <f t="shared" si="97"/>
        <v>0</v>
      </c>
      <c r="NA210" s="849">
        <f t="shared" si="97"/>
        <v>0</v>
      </c>
      <c r="NB210" s="849">
        <f t="shared" si="97"/>
        <v>0</v>
      </c>
      <c r="NC210" s="849">
        <f t="shared" si="97"/>
        <v>0</v>
      </c>
      <c r="ND210" s="849">
        <f t="shared" si="97"/>
        <v>0</v>
      </c>
      <c r="NE210" s="849">
        <f t="shared" si="97"/>
        <v>0</v>
      </c>
      <c r="NF210" s="849">
        <f t="shared" si="97"/>
        <v>0</v>
      </c>
      <c r="NG210" s="849">
        <f t="shared" si="97"/>
        <v>0</v>
      </c>
      <c r="NH210" s="849">
        <f t="shared" si="97"/>
        <v>0</v>
      </c>
      <c r="NI210" s="849">
        <f t="shared" si="97"/>
        <v>0</v>
      </c>
      <c r="NJ210" s="849">
        <f t="shared" si="97"/>
        <v>0</v>
      </c>
      <c r="NK210" s="849">
        <f t="shared" si="97"/>
        <v>0</v>
      </c>
      <c r="NL210" s="849">
        <f t="shared" si="97"/>
        <v>0</v>
      </c>
      <c r="NM210" s="849">
        <f t="shared" si="97"/>
        <v>0</v>
      </c>
      <c r="NN210" s="849">
        <f t="shared" si="97"/>
        <v>0</v>
      </c>
      <c r="NO210" s="849">
        <f t="shared" si="97"/>
        <v>0</v>
      </c>
      <c r="NP210" s="849">
        <f t="shared" si="97"/>
        <v>0</v>
      </c>
      <c r="NQ210" s="849">
        <f t="shared" si="97"/>
        <v>0</v>
      </c>
      <c r="NR210" s="849">
        <f t="shared" si="97"/>
        <v>0</v>
      </c>
      <c r="NS210" s="849">
        <f t="shared" si="97"/>
        <v>0</v>
      </c>
      <c r="NT210" s="849">
        <f t="shared" si="97"/>
        <v>0</v>
      </c>
      <c r="NU210" s="849">
        <f t="shared" si="97"/>
        <v>0</v>
      </c>
      <c r="NV210" s="849">
        <f t="shared" si="97"/>
        <v>0</v>
      </c>
      <c r="NW210" s="849">
        <f t="shared" si="97"/>
        <v>0</v>
      </c>
      <c r="NX210" s="849">
        <f t="shared" si="97"/>
        <v>0</v>
      </c>
      <c r="NY210" s="849">
        <f t="shared" si="97"/>
        <v>0</v>
      </c>
      <c r="NZ210" s="849">
        <f t="shared" si="97"/>
        <v>0</v>
      </c>
      <c r="OA210" s="849">
        <f t="shared" si="97"/>
        <v>0</v>
      </c>
      <c r="OB210" s="849">
        <f t="shared" si="97"/>
        <v>0</v>
      </c>
      <c r="OC210" s="849">
        <f t="shared" si="97"/>
        <v>0</v>
      </c>
      <c r="OD210" s="849">
        <f t="shared" si="97"/>
        <v>0</v>
      </c>
      <c r="OE210" s="849">
        <f t="shared" si="97"/>
        <v>0</v>
      </c>
      <c r="OF210" s="849">
        <f t="shared" ref="OF210:QQ210" si="98">OF209</f>
        <v>0</v>
      </c>
      <c r="OG210" s="849">
        <f t="shared" si="98"/>
        <v>0</v>
      </c>
      <c r="OH210" s="849">
        <f t="shared" si="98"/>
        <v>0</v>
      </c>
      <c r="OI210" s="849">
        <f t="shared" si="98"/>
        <v>0</v>
      </c>
      <c r="OJ210" s="849">
        <f t="shared" si="98"/>
        <v>0</v>
      </c>
      <c r="OK210" s="849">
        <f t="shared" si="98"/>
        <v>0</v>
      </c>
      <c r="OL210" s="849">
        <f t="shared" si="98"/>
        <v>0</v>
      </c>
      <c r="OM210" s="849">
        <f t="shared" si="98"/>
        <v>0</v>
      </c>
      <c r="ON210" s="849">
        <f t="shared" si="98"/>
        <v>0</v>
      </c>
      <c r="OO210" s="849">
        <f t="shared" si="98"/>
        <v>0</v>
      </c>
      <c r="OP210" s="849">
        <f t="shared" si="98"/>
        <v>0</v>
      </c>
      <c r="OQ210" s="849">
        <f t="shared" si="98"/>
        <v>0</v>
      </c>
      <c r="OR210" s="849">
        <f t="shared" si="98"/>
        <v>0</v>
      </c>
      <c r="OS210" s="849">
        <f t="shared" si="98"/>
        <v>0</v>
      </c>
      <c r="OT210" s="849">
        <f t="shared" si="98"/>
        <v>0</v>
      </c>
      <c r="OU210" s="849">
        <f t="shared" si="98"/>
        <v>0</v>
      </c>
      <c r="OV210" s="849">
        <f t="shared" si="98"/>
        <v>0</v>
      </c>
      <c r="OW210" s="849">
        <f t="shared" si="98"/>
        <v>0</v>
      </c>
      <c r="OX210" s="849">
        <f t="shared" si="98"/>
        <v>0</v>
      </c>
      <c r="OY210" s="849">
        <f t="shared" si="98"/>
        <v>0</v>
      </c>
      <c r="OZ210" s="849">
        <f t="shared" si="98"/>
        <v>0</v>
      </c>
      <c r="PA210" s="849">
        <f t="shared" si="98"/>
        <v>0</v>
      </c>
      <c r="PB210" s="849">
        <f t="shared" si="98"/>
        <v>0</v>
      </c>
      <c r="PC210" s="849">
        <f t="shared" si="98"/>
        <v>0</v>
      </c>
      <c r="PD210" s="849">
        <f t="shared" si="98"/>
        <v>0</v>
      </c>
      <c r="PE210" s="849">
        <f t="shared" si="98"/>
        <v>0</v>
      </c>
      <c r="PF210" s="849">
        <f t="shared" si="98"/>
        <v>0</v>
      </c>
      <c r="PG210" s="849">
        <f t="shared" si="98"/>
        <v>0</v>
      </c>
      <c r="PH210" s="849">
        <f t="shared" si="98"/>
        <v>0</v>
      </c>
      <c r="PI210" s="849">
        <f t="shared" si="98"/>
        <v>0</v>
      </c>
      <c r="PJ210" s="849">
        <f t="shared" si="98"/>
        <v>0</v>
      </c>
      <c r="PK210" s="849">
        <f t="shared" si="98"/>
        <v>0</v>
      </c>
      <c r="PL210" s="849">
        <f t="shared" si="98"/>
        <v>0</v>
      </c>
      <c r="PM210" s="849">
        <f t="shared" si="98"/>
        <v>0</v>
      </c>
      <c r="PN210" s="849">
        <f t="shared" si="98"/>
        <v>0</v>
      </c>
      <c r="PO210" s="849">
        <f t="shared" si="98"/>
        <v>0</v>
      </c>
      <c r="PP210" s="849">
        <f t="shared" si="98"/>
        <v>0</v>
      </c>
      <c r="PQ210" s="849">
        <f t="shared" si="98"/>
        <v>0</v>
      </c>
      <c r="PR210" s="849">
        <f t="shared" si="98"/>
        <v>0</v>
      </c>
      <c r="PS210" s="849">
        <f t="shared" si="98"/>
        <v>0</v>
      </c>
      <c r="PT210" s="849">
        <f t="shared" si="98"/>
        <v>0</v>
      </c>
      <c r="PU210" s="849">
        <f t="shared" si="98"/>
        <v>0</v>
      </c>
      <c r="PV210" s="849">
        <f t="shared" si="98"/>
        <v>0</v>
      </c>
      <c r="PW210" s="849">
        <f t="shared" si="98"/>
        <v>0</v>
      </c>
      <c r="PX210" s="849">
        <f t="shared" si="98"/>
        <v>0</v>
      </c>
      <c r="PY210" s="849">
        <f t="shared" si="98"/>
        <v>0</v>
      </c>
      <c r="PZ210" s="849">
        <f t="shared" si="98"/>
        <v>0</v>
      </c>
      <c r="QA210" s="849">
        <f t="shared" si="98"/>
        <v>0</v>
      </c>
      <c r="QB210" s="849">
        <f t="shared" si="98"/>
        <v>0</v>
      </c>
      <c r="QC210" s="849">
        <f t="shared" si="98"/>
        <v>0</v>
      </c>
      <c r="QD210" s="849">
        <f t="shared" si="98"/>
        <v>0</v>
      </c>
      <c r="QE210" s="849">
        <f t="shared" si="98"/>
        <v>0</v>
      </c>
      <c r="QF210" s="849">
        <f t="shared" si="98"/>
        <v>0</v>
      </c>
      <c r="QG210" s="849">
        <f t="shared" si="98"/>
        <v>0</v>
      </c>
      <c r="QH210" s="849">
        <f t="shared" si="98"/>
        <v>0</v>
      </c>
      <c r="QI210" s="849">
        <f t="shared" si="98"/>
        <v>0</v>
      </c>
      <c r="QJ210" s="849">
        <f t="shared" si="98"/>
        <v>0</v>
      </c>
      <c r="QK210" s="849">
        <f t="shared" si="98"/>
        <v>0</v>
      </c>
      <c r="QL210" s="849">
        <f t="shared" si="98"/>
        <v>0</v>
      </c>
      <c r="QM210" s="849">
        <f t="shared" si="98"/>
        <v>0</v>
      </c>
      <c r="QN210" s="849">
        <f t="shared" si="98"/>
        <v>0</v>
      </c>
      <c r="QO210" s="849">
        <f t="shared" si="98"/>
        <v>0</v>
      </c>
      <c r="QP210" s="849">
        <f t="shared" si="98"/>
        <v>0</v>
      </c>
      <c r="QQ210" s="849">
        <f t="shared" si="98"/>
        <v>0</v>
      </c>
      <c r="QR210" s="849">
        <f t="shared" ref="QR210:SI210" si="99">QR209</f>
        <v>0</v>
      </c>
      <c r="QS210" s="849">
        <f t="shared" si="99"/>
        <v>0</v>
      </c>
      <c r="QT210" s="849">
        <f t="shared" si="99"/>
        <v>0</v>
      </c>
      <c r="QU210" s="849">
        <f t="shared" si="99"/>
        <v>0</v>
      </c>
      <c r="QV210" s="849">
        <f t="shared" si="99"/>
        <v>0</v>
      </c>
      <c r="QW210" s="849">
        <f t="shared" si="99"/>
        <v>0</v>
      </c>
      <c r="QX210" s="849">
        <f t="shared" si="99"/>
        <v>0</v>
      </c>
      <c r="QY210" s="849">
        <f t="shared" si="99"/>
        <v>0</v>
      </c>
      <c r="QZ210" s="849">
        <f t="shared" si="99"/>
        <v>0</v>
      </c>
      <c r="RA210" s="849">
        <f t="shared" si="99"/>
        <v>0</v>
      </c>
      <c r="RB210" s="849">
        <f t="shared" si="99"/>
        <v>0</v>
      </c>
      <c r="RC210" s="849">
        <f t="shared" si="99"/>
        <v>0</v>
      </c>
      <c r="RD210" s="849">
        <f t="shared" si="99"/>
        <v>0</v>
      </c>
      <c r="RE210" s="849">
        <f t="shared" si="99"/>
        <v>0</v>
      </c>
      <c r="RF210" s="849">
        <f t="shared" si="99"/>
        <v>0</v>
      </c>
      <c r="RG210" s="849">
        <f t="shared" si="99"/>
        <v>0</v>
      </c>
      <c r="RH210" s="849">
        <f t="shared" si="99"/>
        <v>0</v>
      </c>
      <c r="RI210" s="849">
        <f t="shared" si="99"/>
        <v>0</v>
      </c>
      <c r="RJ210" s="849">
        <f t="shared" si="99"/>
        <v>0</v>
      </c>
      <c r="RK210" s="849">
        <f t="shared" si="99"/>
        <v>0</v>
      </c>
      <c r="RL210" s="849">
        <f t="shared" si="99"/>
        <v>0</v>
      </c>
      <c r="RM210" s="849">
        <f t="shared" si="99"/>
        <v>0</v>
      </c>
      <c r="RN210" s="849">
        <f t="shared" si="99"/>
        <v>0</v>
      </c>
      <c r="RO210" s="849">
        <f t="shared" si="99"/>
        <v>0</v>
      </c>
      <c r="RP210" s="849">
        <f t="shared" si="99"/>
        <v>0</v>
      </c>
      <c r="RQ210" s="849">
        <f t="shared" si="99"/>
        <v>0</v>
      </c>
      <c r="RR210" s="849">
        <f t="shared" si="99"/>
        <v>0</v>
      </c>
      <c r="RS210" s="849">
        <f t="shared" si="99"/>
        <v>0</v>
      </c>
      <c r="RT210" s="849">
        <f t="shared" si="99"/>
        <v>0</v>
      </c>
      <c r="RU210" s="849">
        <f t="shared" si="99"/>
        <v>0</v>
      </c>
      <c r="RV210" s="849">
        <f t="shared" si="99"/>
        <v>0</v>
      </c>
      <c r="RW210" s="849">
        <f t="shared" si="99"/>
        <v>0</v>
      </c>
      <c r="RX210" s="849">
        <f t="shared" si="99"/>
        <v>0</v>
      </c>
      <c r="RY210" s="849">
        <f t="shared" si="99"/>
        <v>0</v>
      </c>
      <c r="RZ210" s="849">
        <f t="shared" si="99"/>
        <v>0</v>
      </c>
      <c r="SA210" s="849">
        <f t="shared" si="99"/>
        <v>0</v>
      </c>
      <c r="SB210" s="849">
        <f t="shared" si="99"/>
        <v>0</v>
      </c>
      <c r="SC210" s="849">
        <f t="shared" si="99"/>
        <v>0</v>
      </c>
      <c r="SD210" s="849">
        <f t="shared" si="99"/>
        <v>0</v>
      </c>
      <c r="SE210" s="849">
        <f t="shared" si="99"/>
        <v>0</v>
      </c>
      <c r="SF210" s="849">
        <f t="shared" si="99"/>
        <v>0</v>
      </c>
      <c r="SG210" s="849">
        <f t="shared" si="99"/>
        <v>0</v>
      </c>
      <c r="SH210" s="849">
        <f t="shared" si="99"/>
        <v>0</v>
      </c>
      <c r="SI210" s="849">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889</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881</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882</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883</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580</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581</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582</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713</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714</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715</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716</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717</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718</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719</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Sheep!$H$252&amp;" Merino BBT"</f>
        <v>Aut Merino BBT</v>
      </c>
      <c r="I225" s="551" t="s">
        <v>877</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878</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880</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879</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881</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884</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885</v>
      </c>
      <c r="J231" s="554"/>
      <c r="K231" s="848">
        <f>K228</f>
        <v>0</v>
      </c>
      <c r="L231" s="848">
        <f t="shared" ref="L231:BW233" si="103">L228</f>
        <v>0</v>
      </c>
      <c r="M231" s="848">
        <f t="shared" si="103"/>
        <v>0</v>
      </c>
      <c r="N231" s="848">
        <f t="shared" si="103"/>
        <v>0</v>
      </c>
      <c r="O231" s="848">
        <f t="shared" si="103"/>
        <v>0</v>
      </c>
      <c r="P231" s="848">
        <f t="shared" si="103"/>
        <v>0</v>
      </c>
      <c r="Q231" s="848">
        <f t="shared" si="103"/>
        <v>0</v>
      </c>
      <c r="R231" s="848">
        <f t="shared" si="103"/>
        <v>0</v>
      </c>
      <c r="S231" s="848">
        <f t="shared" si="103"/>
        <v>0</v>
      </c>
      <c r="T231" s="848">
        <f t="shared" si="103"/>
        <v>0</v>
      </c>
      <c r="U231" s="848">
        <f t="shared" si="103"/>
        <v>0</v>
      </c>
      <c r="V231" s="848">
        <f t="shared" si="103"/>
        <v>0</v>
      </c>
      <c r="W231" s="848">
        <f t="shared" si="103"/>
        <v>0</v>
      </c>
      <c r="X231" s="848">
        <f t="shared" si="103"/>
        <v>0</v>
      </c>
      <c r="Y231" s="848">
        <f t="shared" si="103"/>
        <v>0</v>
      </c>
      <c r="Z231" s="848">
        <f t="shared" si="103"/>
        <v>0</v>
      </c>
      <c r="AA231" s="848">
        <f t="shared" si="103"/>
        <v>0</v>
      </c>
      <c r="AB231" s="848">
        <f t="shared" si="103"/>
        <v>0</v>
      </c>
      <c r="AC231" s="848">
        <f t="shared" si="103"/>
        <v>0</v>
      </c>
      <c r="AD231" s="848">
        <f t="shared" si="103"/>
        <v>0</v>
      </c>
      <c r="AE231" s="848">
        <f t="shared" si="103"/>
        <v>0</v>
      </c>
      <c r="AF231" s="848">
        <f t="shared" si="103"/>
        <v>0</v>
      </c>
      <c r="AG231" s="848">
        <f t="shared" si="103"/>
        <v>0</v>
      </c>
      <c r="AH231" s="848">
        <f t="shared" si="103"/>
        <v>0</v>
      </c>
      <c r="AI231" s="848">
        <f t="shared" si="103"/>
        <v>0</v>
      </c>
      <c r="AJ231" s="848">
        <f t="shared" si="103"/>
        <v>0</v>
      </c>
      <c r="AK231" s="848">
        <f t="shared" si="103"/>
        <v>0</v>
      </c>
      <c r="AL231" s="848">
        <f t="shared" si="103"/>
        <v>0</v>
      </c>
      <c r="AM231" s="848">
        <f t="shared" si="103"/>
        <v>0</v>
      </c>
      <c r="AN231" s="848">
        <f t="shared" si="103"/>
        <v>0</v>
      </c>
      <c r="AO231" s="848">
        <f t="shared" si="103"/>
        <v>0</v>
      </c>
      <c r="AP231" s="848">
        <f t="shared" si="103"/>
        <v>0</v>
      </c>
      <c r="AQ231" s="848">
        <f t="shared" si="103"/>
        <v>0</v>
      </c>
      <c r="AR231" s="848">
        <f t="shared" si="103"/>
        <v>0</v>
      </c>
      <c r="AS231" s="848">
        <f t="shared" si="103"/>
        <v>0</v>
      </c>
      <c r="AT231" s="848">
        <f t="shared" si="103"/>
        <v>0</v>
      </c>
      <c r="AU231" s="848">
        <f t="shared" si="103"/>
        <v>0</v>
      </c>
      <c r="AV231" s="848">
        <f t="shared" si="103"/>
        <v>0</v>
      </c>
      <c r="AW231" s="848">
        <f t="shared" si="103"/>
        <v>0</v>
      </c>
      <c r="AX231" s="848">
        <f t="shared" si="103"/>
        <v>0</v>
      </c>
      <c r="AY231" s="848">
        <f t="shared" si="103"/>
        <v>0</v>
      </c>
      <c r="AZ231" s="848">
        <f t="shared" si="103"/>
        <v>0</v>
      </c>
      <c r="BA231" s="848">
        <f t="shared" si="103"/>
        <v>0</v>
      </c>
      <c r="BB231" s="848">
        <f t="shared" si="103"/>
        <v>0</v>
      </c>
      <c r="BC231" s="848">
        <f t="shared" si="103"/>
        <v>0</v>
      </c>
      <c r="BD231" s="848">
        <f t="shared" si="103"/>
        <v>0</v>
      </c>
      <c r="BE231" s="848">
        <f t="shared" si="103"/>
        <v>0</v>
      </c>
      <c r="BF231" s="848">
        <f t="shared" si="103"/>
        <v>0</v>
      </c>
      <c r="BG231" s="848">
        <f t="shared" si="103"/>
        <v>0</v>
      </c>
      <c r="BH231" s="848">
        <f t="shared" si="103"/>
        <v>0</v>
      </c>
      <c r="BI231" s="848">
        <f t="shared" si="103"/>
        <v>0</v>
      </c>
      <c r="BJ231" s="848">
        <f t="shared" si="103"/>
        <v>0</v>
      </c>
      <c r="BK231" s="848">
        <f t="shared" si="103"/>
        <v>0</v>
      </c>
      <c r="BL231" s="848">
        <f t="shared" si="103"/>
        <v>0</v>
      </c>
      <c r="BM231" s="848">
        <f t="shared" si="103"/>
        <v>0</v>
      </c>
      <c r="BN231" s="848">
        <f t="shared" si="103"/>
        <v>0</v>
      </c>
      <c r="BO231" s="848">
        <f t="shared" si="103"/>
        <v>0</v>
      </c>
      <c r="BP231" s="848">
        <f t="shared" si="103"/>
        <v>0</v>
      </c>
      <c r="BQ231" s="848">
        <f t="shared" si="103"/>
        <v>0</v>
      </c>
      <c r="BR231" s="848">
        <f t="shared" si="103"/>
        <v>0</v>
      </c>
      <c r="BS231" s="848">
        <f t="shared" si="103"/>
        <v>0</v>
      </c>
      <c r="BT231" s="848">
        <f t="shared" si="103"/>
        <v>0</v>
      </c>
      <c r="BU231" s="848">
        <f t="shared" si="103"/>
        <v>0</v>
      </c>
      <c r="BV231" s="848">
        <f t="shared" si="103"/>
        <v>0</v>
      </c>
      <c r="BW231" s="848">
        <f t="shared" si="103"/>
        <v>0</v>
      </c>
      <c r="BX231" s="848">
        <f t="shared" ref="BX231:EI233" si="104">BX228</f>
        <v>0</v>
      </c>
      <c r="BY231" s="848">
        <f t="shared" si="104"/>
        <v>0</v>
      </c>
      <c r="BZ231" s="848">
        <f t="shared" si="104"/>
        <v>0</v>
      </c>
      <c r="CA231" s="848">
        <f t="shared" si="104"/>
        <v>0</v>
      </c>
      <c r="CB231" s="848">
        <f t="shared" si="104"/>
        <v>0</v>
      </c>
      <c r="CC231" s="848">
        <f t="shared" si="104"/>
        <v>0</v>
      </c>
      <c r="CD231" s="848">
        <f t="shared" si="104"/>
        <v>0</v>
      </c>
      <c r="CE231" s="848">
        <f t="shared" si="104"/>
        <v>0</v>
      </c>
      <c r="CF231" s="848">
        <f t="shared" si="104"/>
        <v>0</v>
      </c>
      <c r="CG231" s="848">
        <f t="shared" si="104"/>
        <v>0</v>
      </c>
      <c r="CH231" s="848">
        <f t="shared" si="104"/>
        <v>0</v>
      </c>
      <c r="CI231" s="848">
        <f t="shared" si="104"/>
        <v>0</v>
      </c>
      <c r="CJ231" s="848">
        <f t="shared" si="104"/>
        <v>0</v>
      </c>
      <c r="CK231" s="848">
        <f t="shared" si="104"/>
        <v>0</v>
      </c>
      <c r="CL231" s="848">
        <f t="shared" si="104"/>
        <v>0</v>
      </c>
      <c r="CM231" s="848">
        <f t="shared" si="104"/>
        <v>0</v>
      </c>
      <c r="CN231" s="848">
        <f t="shared" si="104"/>
        <v>0</v>
      </c>
      <c r="CO231" s="848">
        <f t="shared" si="104"/>
        <v>0</v>
      </c>
      <c r="CP231" s="848">
        <f t="shared" si="104"/>
        <v>0</v>
      </c>
      <c r="CQ231" s="848">
        <f t="shared" si="104"/>
        <v>0</v>
      </c>
      <c r="CR231" s="848">
        <f t="shared" si="104"/>
        <v>0</v>
      </c>
      <c r="CS231" s="848">
        <f t="shared" si="104"/>
        <v>0</v>
      </c>
      <c r="CT231" s="848">
        <f t="shared" si="104"/>
        <v>0</v>
      </c>
      <c r="CU231" s="848">
        <f t="shared" si="104"/>
        <v>0</v>
      </c>
      <c r="CV231" s="848">
        <f t="shared" si="104"/>
        <v>0</v>
      </c>
      <c r="CW231" s="848">
        <f t="shared" si="104"/>
        <v>0</v>
      </c>
      <c r="CX231" s="848">
        <f t="shared" si="104"/>
        <v>0</v>
      </c>
      <c r="CY231" s="848">
        <f t="shared" si="104"/>
        <v>0</v>
      </c>
      <c r="CZ231" s="848">
        <f t="shared" si="104"/>
        <v>0</v>
      </c>
      <c r="DA231" s="848">
        <f t="shared" si="104"/>
        <v>0</v>
      </c>
      <c r="DB231" s="848">
        <f t="shared" si="104"/>
        <v>0</v>
      </c>
      <c r="DC231" s="848">
        <f t="shared" si="104"/>
        <v>0</v>
      </c>
      <c r="DD231" s="848">
        <f t="shared" si="104"/>
        <v>0</v>
      </c>
      <c r="DE231" s="848">
        <f t="shared" si="104"/>
        <v>0</v>
      </c>
      <c r="DF231" s="848">
        <f t="shared" si="104"/>
        <v>0</v>
      </c>
      <c r="DG231" s="848">
        <f t="shared" si="104"/>
        <v>0</v>
      </c>
      <c r="DH231" s="848">
        <f t="shared" si="104"/>
        <v>0</v>
      </c>
      <c r="DI231" s="848">
        <f t="shared" si="104"/>
        <v>0</v>
      </c>
      <c r="DJ231" s="848">
        <f t="shared" si="104"/>
        <v>0</v>
      </c>
      <c r="DK231" s="848">
        <f t="shared" si="104"/>
        <v>0</v>
      </c>
      <c r="DL231" s="848">
        <f t="shared" si="104"/>
        <v>0</v>
      </c>
      <c r="DM231" s="848">
        <f t="shared" si="104"/>
        <v>0</v>
      </c>
      <c r="DN231" s="848">
        <f t="shared" si="104"/>
        <v>0</v>
      </c>
      <c r="DO231" s="848">
        <f t="shared" si="104"/>
        <v>0</v>
      </c>
      <c r="DP231" s="848">
        <f t="shared" si="104"/>
        <v>0</v>
      </c>
      <c r="DQ231" s="848">
        <f t="shared" si="104"/>
        <v>0</v>
      </c>
      <c r="DR231" s="848">
        <f t="shared" si="104"/>
        <v>0</v>
      </c>
      <c r="DS231" s="848">
        <f t="shared" si="104"/>
        <v>0</v>
      </c>
      <c r="DT231" s="848">
        <f t="shared" si="104"/>
        <v>0</v>
      </c>
      <c r="DU231" s="848">
        <f t="shared" si="104"/>
        <v>0</v>
      </c>
      <c r="DV231" s="848">
        <f t="shared" si="104"/>
        <v>0</v>
      </c>
      <c r="DW231" s="848">
        <f t="shared" si="104"/>
        <v>0</v>
      </c>
      <c r="DX231" s="848">
        <f t="shared" si="104"/>
        <v>0</v>
      </c>
      <c r="DY231" s="848">
        <f t="shared" si="104"/>
        <v>0</v>
      </c>
      <c r="DZ231" s="848">
        <f t="shared" si="104"/>
        <v>0</v>
      </c>
      <c r="EA231" s="848">
        <f t="shared" si="104"/>
        <v>0</v>
      </c>
      <c r="EB231" s="848">
        <f t="shared" si="104"/>
        <v>0</v>
      </c>
      <c r="EC231" s="848">
        <f t="shared" si="104"/>
        <v>0</v>
      </c>
      <c r="ED231" s="848">
        <f t="shared" si="104"/>
        <v>0</v>
      </c>
      <c r="EE231" s="848">
        <f t="shared" si="104"/>
        <v>0</v>
      </c>
      <c r="EF231" s="848">
        <f t="shared" si="104"/>
        <v>0</v>
      </c>
      <c r="EG231" s="848">
        <f t="shared" si="104"/>
        <v>0</v>
      </c>
      <c r="EH231" s="848">
        <f t="shared" si="104"/>
        <v>0</v>
      </c>
      <c r="EI231" s="848">
        <f t="shared" si="104"/>
        <v>0</v>
      </c>
      <c r="EJ231" s="848">
        <f t="shared" ref="EJ231:GU233" si="105">EJ228</f>
        <v>0</v>
      </c>
      <c r="EK231" s="848">
        <f t="shared" si="105"/>
        <v>0</v>
      </c>
      <c r="EL231" s="848">
        <f t="shared" si="105"/>
        <v>0</v>
      </c>
      <c r="EM231" s="848">
        <f t="shared" si="105"/>
        <v>0</v>
      </c>
      <c r="EN231" s="848">
        <f t="shared" si="105"/>
        <v>0</v>
      </c>
      <c r="EO231" s="848">
        <f t="shared" si="105"/>
        <v>0</v>
      </c>
      <c r="EP231" s="848">
        <f t="shared" si="105"/>
        <v>0</v>
      </c>
      <c r="EQ231" s="848">
        <f t="shared" si="105"/>
        <v>0</v>
      </c>
      <c r="ER231" s="848">
        <f t="shared" si="105"/>
        <v>0</v>
      </c>
      <c r="ES231" s="848">
        <f t="shared" si="105"/>
        <v>0</v>
      </c>
      <c r="ET231" s="848">
        <f t="shared" si="105"/>
        <v>0</v>
      </c>
      <c r="EU231" s="848">
        <f t="shared" si="105"/>
        <v>0</v>
      </c>
      <c r="EV231" s="848">
        <f t="shared" si="105"/>
        <v>0</v>
      </c>
      <c r="EW231" s="848">
        <f t="shared" si="105"/>
        <v>0</v>
      </c>
      <c r="EX231" s="848">
        <f t="shared" si="105"/>
        <v>0</v>
      </c>
      <c r="EY231" s="848">
        <f t="shared" si="105"/>
        <v>0</v>
      </c>
      <c r="EZ231" s="848">
        <f t="shared" si="105"/>
        <v>0</v>
      </c>
      <c r="FA231" s="848">
        <f t="shared" si="105"/>
        <v>0</v>
      </c>
      <c r="FB231" s="848">
        <f t="shared" si="105"/>
        <v>0</v>
      </c>
      <c r="FC231" s="848">
        <f t="shared" si="105"/>
        <v>0</v>
      </c>
      <c r="FD231" s="848">
        <f t="shared" si="105"/>
        <v>0</v>
      </c>
      <c r="FE231" s="848">
        <f t="shared" si="105"/>
        <v>0</v>
      </c>
      <c r="FF231" s="848">
        <f t="shared" si="105"/>
        <v>0</v>
      </c>
      <c r="FG231" s="848">
        <f t="shared" si="105"/>
        <v>0</v>
      </c>
      <c r="FH231" s="848">
        <f t="shared" si="105"/>
        <v>0</v>
      </c>
      <c r="FI231" s="848">
        <f t="shared" si="105"/>
        <v>0</v>
      </c>
      <c r="FJ231" s="848">
        <f t="shared" si="105"/>
        <v>0</v>
      </c>
      <c r="FK231" s="848">
        <f t="shared" si="105"/>
        <v>0</v>
      </c>
      <c r="FL231" s="848">
        <f t="shared" si="105"/>
        <v>0</v>
      </c>
      <c r="FM231" s="848">
        <f t="shared" si="105"/>
        <v>0</v>
      </c>
      <c r="FN231" s="848">
        <f t="shared" si="105"/>
        <v>0</v>
      </c>
      <c r="FO231" s="848">
        <f t="shared" si="105"/>
        <v>0</v>
      </c>
      <c r="FP231" s="848">
        <f t="shared" si="105"/>
        <v>0</v>
      </c>
      <c r="FQ231" s="848">
        <f t="shared" si="105"/>
        <v>0</v>
      </c>
      <c r="FR231" s="848">
        <f t="shared" si="105"/>
        <v>0</v>
      </c>
      <c r="FS231" s="848">
        <f t="shared" si="105"/>
        <v>0</v>
      </c>
      <c r="FT231" s="848">
        <f t="shared" si="105"/>
        <v>0</v>
      </c>
      <c r="FU231" s="848">
        <f t="shared" si="105"/>
        <v>0</v>
      </c>
      <c r="FV231" s="848">
        <f t="shared" si="105"/>
        <v>0</v>
      </c>
      <c r="FW231" s="848">
        <f t="shared" si="105"/>
        <v>0</v>
      </c>
      <c r="FX231" s="848">
        <f t="shared" si="105"/>
        <v>0</v>
      </c>
      <c r="FY231" s="848">
        <f t="shared" si="105"/>
        <v>0</v>
      </c>
      <c r="FZ231" s="848">
        <f t="shared" si="105"/>
        <v>0</v>
      </c>
      <c r="GA231" s="848">
        <f t="shared" si="105"/>
        <v>0</v>
      </c>
      <c r="GB231" s="848">
        <f t="shared" si="105"/>
        <v>0</v>
      </c>
      <c r="GC231" s="848">
        <f t="shared" si="105"/>
        <v>0</v>
      </c>
      <c r="GD231" s="848">
        <f t="shared" si="105"/>
        <v>0</v>
      </c>
      <c r="GE231" s="848">
        <f t="shared" si="105"/>
        <v>0</v>
      </c>
      <c r="GF231" s="848">
        <f t="shared" si="105"/>
        <v>0</v>
      </c>
      <c r="GG231" s="848">
        <f t="shared" si="105"/>
        <v>0</v>
      </c>
      <c r="GH231" s="848">
        <f t="shared" si="105"/>
        <v>0</v>
      </c>
      <c r="GI231" s="848">
        <f t="shared" si="105"/>
        <v>0</v>
      </c>
      <c r="GJ231" s="848">
        <f t="shared" si="105"/>
        <v>0</v>
      </c>
      <c r="GK231" s="848">
        <f t="shared" si="105"/>
        <v>0</v>
      </c>
      <c r="GL231" s="848">
        <f t="shared" si="105"/>
        <v>0</v>
      </c>
      <c r="GM231" s="848">
        <f t="shared" si="105"/>
        <v>0</v>
      </c>
      <c r="GN231" s="848">
        <f t="shared" si="105"/>
        <v>0</v>
      </c>
      <c r="GO231" s="848">
        <f t="shared" si="105"/>
        <v>0</v>
      </c>
      <c r="GP231" s="848">
        <f t="shared" si="105"/>
        <v>0</v>
      </c>
      <c r="GQ231" s="848">
        <f t="shared" si="105"/>
        <v>0</v>
      </c>
      <c r="GR231" s="848">
        <f t="shared" si="105"/>
        <v>0</v>
      </c>
      <c r="GS231" s="848">
        <f t="shared" si="105"/>
        <v>0</v>
      </c>
      <c r="GT231" s="848">
        <f t="shared" si="105"/>
        <v>0</v>
      </c>
      <c r="GU231" s="848">
        <f t="shared" si="105"/>
        <v>0</v>
      </c>
      <c r="GV231" s="848">
        <f t="shared" ref="GV231:JG233" si="106">GV228</f>
        <v>0</v>
      </c>
      <c r="GW231" s="848">
        <f t="shared" si="106"/>
        <v>0</v>
      </c>
      <c r="GX231" s="848">
        <f t="shared" si="106"/>
        <v>0</v>
      </c>
      <c r="GY231" s="848">
        <f t="shared" si="106"/>
        <v>0</v>
      </c>
      <c r="GZ231" s="848">
        <f t="shared" si="106"/>
        <v>0</v>
      </c>
      <c r="HA231" s="848">
        <f t="shared" si="106"/>
        <v>0</v>
      </c>
      <c r="HB231" s="848">
        <f t="shared" si="106"/>
        <v>0</v>
      </c>
      <c r="HC231" s="848">
        <f t="shared" si="106"/>
        <v>0</v>
      </c>
      <c r="HD231" s="848">
        <f t="shared" si="106"/>
        <v>0</v>
      </c>
      <c r="HE231" s="848">
        <f t="shared" si="106"/>
        <v>0</v>
      </c>
      <c r="HF231" s="848">
        <f t="shared" si="106"/>
        <v>0</v>
      </c>
      <c r="HG231" s="848">
        <f t="shared" si="106"/>
        <v>0</v>
      </c>
      <c r="HH231" s="848">
        <f t="shared" si="106"/>
        <v>0</v>
      </c>
      <c r="HI231" s="848">
        <f t="shared" si="106"/>
        <v>0</v>
      </c>
      <c r="HJ231" s="848">
        <f t="shared" si="106"/>
        <v>0</v>
      </c>
      <c r="HK231" s="848">
        <f t="shared" si="106"/>
        <v>0</v>
      </c>
      <c r="HL231" s="848">
        <f t="shared" si="106"/>
        <v>0</v>
      </c>
      <c r="HM231" s="848">
        <f t="shared" si="106"/>
        <v>0</v>
      </c>
      <c r="HN231" s="848">
        <f t="shared" si="106"/>
        <v>0</v>
      </c>
      <c r="HO231" s="848">
        <f t="shared" si="106"/>
        <v>0</v>
      </c>
      <c r="HP231" s="848">
        <f t="shared" si="106"/>
        <v>0</v>
      </c>
      <c r="HQ231" s="848">
        <f t="shared" si="106"/>
        <v>0</v>
      </c>
      <c r="HR231" s="848">
        <f t="shared" si="106"/>
        <v>0</v>
      </c>
      <c r="HS231" s="848">
        <f t="shared" si="106"/>
        <v>0</v>
      </c>
      <c r="HT231" s="848">
        <f t="shared" si="106"/>
        <v>0</v>
      </c>
      <c r="HU231" s="848">
        <f t="shared" si="106"/>
        <v>0</v>
      </c>
      <c r="HV231" s="848">
        <f t="shared" si="106"/>
        <v>0</v>
      </c>
      <c r="HW231" s="848">
        <f t="shared" si="106"/>
        <v>0</v>
      </c>
      <c r="HX231" s="848">
        <f t="shared" si="106"/>
        <v>0</v>
      </c>
      <c r="HY231" s="848">
        <f t="shared" si="106"/>
        <v>0</v>
      </c>
      <c r="HZ231" s="848">
        <f t="shared" si="106"/>
        <v>0</v>
      </c>
      <c r="IA231" s="848">
        <f t="shared" si="106"/>
        <v>0</v>
      </c>
      <c r="IB231" s="848">
        <f t="shared" si="106"/>
        <v>0</v>
      </c>
      <c r="IC231" s="848">
        <f t="shared" si="106"/>
        <v>0</v>
      </c>
      <c r="ID231" s="848">
        <f t="shared" si="106"/>
        <v>0</v>
      </c>
      <c r="IE231" s="848">
        <f t="shared" si="106"/>
        <v>0</v>
      </c>
      <c r="IF231" s="848">
        <f t="shared" si="106"/>
        <v>0</v>
      </c>
      <c r="IG231" s="848">
        <f t="shared" si="106"/>
        <v>0</v>
      </c>
      <c r="IH231" s="848">
        <f t="shared" si="106"/>
        <v>0</v>
      </c>
      <c r="II231" s="848">
        <f t="shared" si="106"/>
        <v>0</v>
      </c>
      <c r="IJ231" s="848">
        <f t="shared" si="106"/>
        <v>0</v>
      </c>
      <c r="IK231" s="848">
        <f t="shared" si="106"/>
        <v>0</v>
      </c>
      <c r="IL231" s="848">
        <f t="shared" si="106"/>
        <v>0</v>
      </c>
      <c r="IM231" s="848">
        <f t="shared" si="106"/>
        <v>0</v>
      </c>
      <c r="IN231" s="848">
        <f t="shared" si="106"/>
        <v>0</v>
      </c>
      <c r="IO231" s="848">
        <f t="shared" si="106"/>
        <v>0</v>
      </c>
      <c r="IP231" s="848">
        <f t="shared" si="106"/>
        <v>0</v>
      </c>
      <c r="IQ231" s="848">
        <f t="shared" si="106"/>
        <v>0</v>
      </c>
      <c r="IR231" s="848">
        <f t="shared" si="106"/>
        <v>0</v>
      </c>
      <c r="IS231" s="848">
        <f t="shared" si="106"/>
        <v>0</v>
      </c>
      <c r="IT231" s="848">
        <f t="shared" si="106"/>
        <v>0</v>
      </c>
      <c r="IU231" s="848">
        <f t="shared" si="106"/>
        <v>0</v>
      </c>
      <c r="IV231" s="848">
        <f t="shared" si="106"/>
        <v>0</v>
      </c>
      <c r="IW231" s="848">
        <f t="shared" si="106"/>
        <v>0</v>
      </c>
      <c r="IX231" s="848">
        <f t="shared" si="106"/>
        <v>0</v>
      </c>
      <c r="IY231" s="848">
        <f t="shared" si="106"/>
        <v>0</v>
      </c>
      <c r="IZ231" s="848">
        <f t="shared" si="106"/>
        <v>0</v>
      </c>
      <c r="JA231" s="848">
        <f t="shared" si="106"/>
        <v>0</v>
      </c>
      <c r="JB231" s="848">
        <f t="shared" si="106"/>
        <v>0</v>
      </c>
      <c r="JC231" s="848">
        <f t="shared" si="106"/>
        <v>0</v>
      </c>
      <c r="JD231" s="848">
        <f t="shared" si="106"/>
        <v>0</v>
      </c>
      <c r="JE231" s="848">
        <f t="shared" si="106"/>
        <v>0</v>
      </c>
      <c r="JF231" s="848">
        <f t="shared" si="106"/>
        <v>0</v>
      </c>
      <c r="JG231" s="848">
        <f t="shared" si="106"/>
        <v>0</v>
      </c>
      <c r="JH231" s="848">
        <f t="shared" ref="JH231:LS233" si="107">JH228</f>
        <v>0</v>
      </c>
      <c r="JI231" s="848">
        <f t="shared" si="107"/>
        <v>0</v>
      </c>
      <c r="JJ231" s="848">
        <f t="shared" si="107"/>
        <v>0</v>
      </c>
      <c r="JK231" s="848">
        <f t="shared" si="107"/>
        <v>0</v>
      </c>
      <c r="JL231" s="848">
        <f t="shared" si="107"/>
        <v>0</v>
      </c>
      <c r="JM231" s="848">
        <f t="shared" si="107"/>
        <v>0</v>
      </c>
      <c r="JN231" s="848">
        <f t="shared" si="107"/>
        <v>0</v>
      </c>
      <c r="JO231" s="848">
        <f t="shared" si="107"/>
        <v>0</v>
      </c>
      <c r="JP231" s="848">
        <f t="shared" si="107"/>
        <v>0</v>
      </c>
      <c r="JQ231" s="848">
        <f t="shared" si="107"/>
        <v>0</v>
      </c>
      <c r="JR231" s="848">
        <f t="shared" si="107"/>
        <v>0</v>
      </c>
      <c r="JS231" s="848">
        <f t="shared" si="107"/>
        <v>0</v>
      </c>
      <c r="JT231" s="848">
        <f t="shared" si="107"/>
        <v>0</v>
      </c>
      <c r="JU231" s="848">
        <f t="shared" si="107"/>
        <v>0</v>
      </c>
      <c r="JV231" s="848">
        <f t="shared" si="107"/>
        <v>0</v>
      </c>
      <c r="JW231" s="848">
        <f t="shared" si="107"/>
        <v>0</v>
      </c>
      <c r="JX231" s="848">
        <f t="shared" si="107"/>
        <v>0</v>
      </c>
      <c r="JY231" s="848">
        <f t="shared" si="107"/>
        <v>0</v>
      </c>
      <c r="JZ231" s="848">
        <f t="shared" si="107"/>
        <v>0</v>
      </c>
      <c r="KA231" s="848">
        <f t="shared" si="107"/>
        <v>0</v>
      </c>
      <c r="KB231" s="848">
        <f t="shared" si="107"/>
        <v>0</v>
      </c>
      <c r="KC231" s="848">
        <f t="shared" si="107"/>
        <v>0</v>
      </c>
      <c r="KD231" s="848">
        <f t="shared" si="107"/>
        <v>0</v>
      </c>
      <c r="KE231" s="848">
        <f t="shared" si="107"/>
        <v>0</v>
      </c>
      <c r="KF231" s="848">
        <f t="shared" si="107"/>
        <v>0</v>
      </c>
      <c r="KG231" s="848">
        <f t="shared" si="107"/>
        <v>0</v>
      </c>
      <c r="KH231" s="848">
        <f t="shared" si="107"/>
        <v>0</v>
      </c>
      <c r="KI231" s="848">
        <f t="shared" si="107"/>
        <v>0</v>
      </c>
      <c r="KJ231" s="848">
        <f t="shared" si="107"/>
        <v>0</v>
      </c>
      <c r="KK231" s="848">
        <f t="shared" si="107"/>
        <v>0</v>
      </c>
      <c r="KL231" s="848">
        <f t="shared" si="107"/>
        <v>0</v>
      </c>
      <c r="KM231" s="848">
        <f t="shared" si="107"/>
        <v>0</v>
      </c>
      <c r="KN231" s="848">
        <f t="shared" si="107"/>
        <v>0</v>
      </c>
      <c r="KO231" s="848">
        <f t="shared" si="107"/>
        <v>0</v>
      </c>
      <c r="KP231" s="848">
        <f t="shared" si="107"/>
        <v>0</v>
      </c>
      <c r="KQ231" s="848">
        <f t="shared" si="107"/>
        <v>0</v>
      </c>
      <c r="KR231" s="848">
        <f t="shared" si="107"/>
        <v>0</v>
      </c>
      <c r="KS231" s="848">
        <f t="shared" si="107"/>
        <v>0</v>
      </c>
      <c r="KT231" s="848">
        <f t="shared" si="107"/>
        <v>0</v>
      </c>
      <c r="KU231" s="848">
        <f t="shared" si="107"/>
        <v>0</v>
      </c>
      <c r="KV231" s="848">
        <f t="shared" si="107"/>
        <v>0</v>
      </c>
      <c r="KW231" s="848">
        <f t="shared" si="107"/>
        <v>0</v>
      </c>
      <c r="KX231" s="848">
        <f t="shared" si="107"/>
        <v>0</v>
      </c>
      <c r="KY231" s="848">
        <f t="shared" si="107"/>
        <v>0</v>
      </c>
      <c r="KZ231" s="848">
        <f t="shared" si="107"/>
        <v>0</v>
      </c>
      <c r="LA231" s="848">
        <f t="shared" si="107"/>
        <v>0</v>
      </c>
      <c r="LB231" s="848">
        <f t="shared" si="107"/>
        <v>0</v>
      </c>
      <c r="LC231" s="848">
        <f t="shared" si="107"/>
        <v>0</v>
      </c>
      <c r="LD231" s="848">
        <f t="shared" si="107"/>
        <v>0</v>
      </c>
      <c r="LE231" s="848">
        <f t="shared" si="107"/>
        <v>0</v>
      </c>
      <c r="LF231" s="848">
        <f t="shared" si="107"/>
        <v>0</v>
      </c>
      <c r="LG231" s="848">
        <f t="shared" si="107"/>
        <v>0</v>
      </c>
      <c r="LH231" s="848">
        <f t="shared" si="107"/>
        <v>0</v>
      </c>
      <c r="LI231" s="848">
        <f t="shared" si="107"/>
        <v>0</v>
      </c>
      <c r="LJ231" s="848">
        <f t="shared" si="107"/>
        <v>0</v>
      </c>
      <c r="LK231" s="848">
        <f t="shared" si="107"/>
        <v>0</v>
      </c>
      <c r="LL231" s="848">
        <f t="shared" si="107"/>
        <v>0</v>
      </c>
      <c r="LM231" s="848">
        <f t="shared" si="107"/>
        <v>0</v>
      </c>
      <c r="LN231" s="848">
        <f t="shared" si="107"/>
        <v>0</v>
      </c>
      <c r="LO231" s="848">
        <f t="shared" si="107"/>
        <v>0</v>
      </c>
      <c r="LP231" s="848">
        <f t="shared" si="107"/>
        <v>0</v>
      </c>
      <c r="LQ231" s="848">
        <f t="shared" si="107"/>
        <v>0</v>
      </c>
      <c r="LR231" s="848">
        <f t="shared" si="107"/>
        <v>0</v>
      </c>
      <c r="LS231" s="848">
        <f t="shared" si="107"/>
        <v>0</v>
      </c>
      <c r="LT231" s="848">
        <f t="shared" ref="LT231:OE233" si="108">LT228</f>
        <v>0</v>
      </c>
      <c r="LU231" s="848">
        <f t="shared" si="108"/>
        <v>0</v>
      </c>
      <c r="LV231" s="848">
        <f t="shared" si="108"/>
        <v>0</v>
      </c>
      <c r="LW231" s="848">
        <f t="shared" si="108"/>
        <v>0</v>
      </c>
      <c r="LX231" s="848">
        <f t="shared" si="108"/>
        <v>0</v>
      </c>
      <c r="LY231" s="848">
        <f t="shared" si="108"/>
        <v>0</v>
      </c>
      <c r="LZ231" s="848">
        <f t="shared" si="108"/>
        <v>0</v>
      </c>
      <c r="MA231" s="848">
        <f t="shared" si="108"/>
        <v>0</v>
      </c>
      <c r="MB231" s="848">
        <f t="shared" si="108"/>
        <v>0</v>
      </c>
      <c r="MC231" s="848">
        <f t="shared" si="108"/>
        <v>0</v>
      </c>
      <c r="MD231" s="848">
        <f t="shared" si="108"/>
        <v>0</v>
      </c>
      <c r="ME231" s="848">
        <f t="shared" si="108"/>
        <v>0</v>
      </c>
      <c r="MF231" s="848">
        <f t="shared" si="108"/>
        <v>0</v>
      </c>
      <c r="MG231" s="848">
        <f t="shared" si="108"/>
        <v>0</v>
      </c>
      <c r="MH231" s="848">
        <f t="shared" si="108"/>
        <v>0</v>
      </c>
      <c r="MI231" s="848">
        <f t="shared" si="108"/>
        <v>0</v>
      </c>
      <c r="MJ231" s="848">
        <f t="shared" si="108"/>
        <v>0</v>
      </c>
      <c r="MK231" s="848">
        <f t="shared" si="108"/>
        <v>0</v>
      </c>
      <c r="ML231" s="848">
        <f t="shared" si="108"/>
        <v>0</v>
      </c>
      <c r="MM231" s="848">
        <f t="shared" si="108"/>
        <v>0</v>
      </c>
      <c r="MN231" s="848">
        <f t="shared" si="108"/>
        <v>0</v>
      </c>
      <c r="MO231" s="848">
        <f t="shared" si="108"/>
        <v>0</v>
      </c>
      <c r="MP231" s="848">
        <f t="shared" si="108"/>
        <v>0</v>
      </c>
      <c r="MQ231" s="848">
        <f t="shared" si="108"/>
        <v>0</v>
      </c>
      <c r="MR231" s="848">
        <f t="shared" si="108"/>
        <v>0</v>
      </c>
      <c r="MS231" s="848">
        <f t="shared" si="108"/>
        <v>0</v>
      </c>
      <c r="MT231" s="848">
        <f t="shared" si="108"/>
        <v>0</v>
      </c>
      <c r="MU231" s="848">
        <f t="shared" si="108"/>
        <v>0</v>
      </c>
      <c r="MV231" s="848">
        <f t="shared" si="108"/>
        <v>0</v>
      </c>
      <c r="MW231" s="848">
        <f t="shared" si="108"/>
        <v>0</v>
      </c>
      <c r="MX231" s="848">
        <f t="shared" si="108"/>
        <v>0</v>
      </c>
      <c r="MY231" s="848">
        <f t="shared" si="108"/>
        <v>0</v>
      </c>
      <c r="MZ231" s="848">
        <f t="shared" si="108"/>
        <v>0</v>
      </c>
      <c r="NA231" s="848">
        <f t="shared" si="108"/>
        <v>0</v>
      </c>
      <c r="NB231" s="848">
        <f t="shared" si="108"/>
        <v>0</v>
      </c>
      <c r="NC231" s="848">
        <f t="shared" si="108"/>
        <v>0</v>
      </c>
      <c r="ND231" s="848">
        <f t="shared" si="108"/>
        <v>0</v>
      </c>
      <c r="NE231" s="848">
        <f t="shared" si="108"/>
        <v>0</v>
      </c>
      <c r="NF231" s="848">
        <f t="shared" si="108"/>
        <v>0</v>
      </c>
      <c r="NG231" s="848">
        <f t="shared" si="108"/>
        <v>0</v>
      </c>
      <c r="NH231" s="848">
        <f t="shared" si="108"/>
        <v>0</v>
      </c>
      <c r="NI231" s="848">
        <f t="shared" si="108"/>
        <v>0</v>
      </c>
      <c r="NJ231" s="848">
        <f t="shared" si="108"/>
        <v>0</v>
      </c>
      <c r="NK231" s="848">
        <f t="shared" si="108"/>
        <v>0</v>
      </c>
      <c r="NL231" s="848">
        <f t="shared" si="108"/>
        <v>0</v>
      </c>
      <c r="NM231" s="848">
        <f t="shared" si="108"/>
        <v>0</v>
      </c>
      <c r="NN231" s="848">
        <f t="shared" si="108"/>
        <v>0</v>
      </c>
      <c r="NO231" s="848">
        <f t="shared" si="108"/>
        <v>0</v>
      </c>
      <c r="NP231" s="848">
        <f t="shared" si="108"/>
        <v>0</v>
      </c>
      <c r="NQ231" s="848">
        <f t="shared" si="108"/>
        <v>0</v>
      </c>
      <c r="NR231" s="848">
        <f t="shared" si="108"/>
        <v>0</v>
      </c>
      <c r="NS231" s="848">
        <f t="shared" si="108"/>
        <v>0</v>
      </c>
      <c r="NT231" s="848">
        <f t="shared" si="108"/>
        <v>0</v>
      </c>
      <c r="NU231" s="848">
        <f t="shared" si="108"/>
        <v>0</v>
      </c>
      <c r="NV231" s="848">
        <f t="shared" si="108"/>
        <v>0</v>
      </c>
      <c r="NW231" s="848">
        <f t="shared" si="108"/>
        <v>0</v>
      </c>
      <c r="NX231" s="848">
        <f t="shared" si="108"/>
        <v>0</v>
      </c>
      <c r="NY231" s="848">
        <f t="shared" si="108"/>
        <v>0</v>
      </c>
      <c r="NZ231" s="848">
        <f t="shared" si="108"/>
        <v>0</v>
      </c>
      <c r="OA231" s="848">
        <f t="shared" si="108"/>
        <v>0</v>
      </c>
      <c r="OB231" s="848">
        <f t="shared" si="108"/>
        <v>0</v>
      </c>
      <c r="OC231" s="848">
        <f t="shared" si="108"/>
        <v>0</v>
      </c>
      <c r="OD231" s="848">
        <f t="shared" si="108"/>
        <v>0</v>
      </c>
      <c r="OE231" s="848">
        <f t="shared" si="108"/>
        <v>0</v>
      </c>
      <c r="OF231" s="848">
        <f t="shared" ref="OF231:QQ233" si="109">OF228</f>
        <v>0</v>
      </c>
      <c r="OG231" s="848">
        <f t="shared" si="109"/>
        <v>0</v>
      </c>
      <c r="OH231" s="848">
        <f t="shared" si="109"/>
        <v>0</v>
      </c>
      <c r="OI231" s="848">
        <f t="shared" si="109"/>
        <v>0</v>
      </c>
      <c r="OJ231" s="848">
        <f t="shared" si="109"/>
        <v>0</v>
      </c>
      <c r="OK231" s="848">
        <f t="shared" si="109"/>
        <v>0</v>
      </c>
      <c r="OL231" s="848">
        <f t="shared" si="109"/>
        <v>0</v>
      </c>
      <c r="OM231" s="848">
        <f t="shared" si="109"/>
        <v>0</v>
      </c>
      <c r="ON231" s="848">
        <f t="shared" si="109"/>
        <v>0</v>
      </c>
      <c r="OO231" s="848">
        <f t="shared" si="109"/>
        <v>0</v>
      </c>
      <c r="OP231" s="848">
        <f t="shared" si="109"/>
        <v>0</v>
      </c>
      <c r="OQ231" s="848">
        <f t="shared" si="109"/>
        <v>0</v>
      </c>
      <c r="OR231" s="848">
        <f t="shared" si="109"/>
        <v>0</v>
      </c>
      <c r="OS231" s="848">
        <f t="shared" si="109"/>
        <v>0</v>
      </c>
      <c r="OT231" s="848">
        <f t="shared" si="109"/>
        <v>0</v>
      </c>
      <c r="OU231" s="848">
        <f t="shared" si="109"/>
        <v>0</v>
      </c>
      <c r="OV231" s="848">
        <f t="shared" si="109"/>
        <v>0</v>
      </c>
      <c r="OW231" s="848">
        <f t="shared" si="109"/>
        <v>0</v>
      </c>
      <c r="OX231" s="848">
        <f t="shared" si="109"/>
        <v>0</v>
      </c>
      <c r="OY231" s="848">
        <f t="shared" si="109"/>
        <v>0</v>
      </c>
      <c r="OZ231" s="848">
        <f t="shared" si="109"/>
        <v>0</v>
      </c>
      <c r="PA231" s="848">
        <f t="shared" si="109"/>
        <v>0</v>
      </c>
      <c r="PB231" s="848">
        <f t="shared" si="109"/>
        <v>0</v>
      </c>
      <c r="PC231" s="848">
        <f t="shared" si="109"/>
        <v>0</v>
      </c>
      <c r="PD231" s="848">
        <f t="shared" si="109"/>
        <v>0</v>
      </c>
      <c r="PE231" s="848">
        <f t="shared" si="109"/>
        <v>0</v>
      </c>
      <c r="PF231" s="848">
        <f t="shared" si="109"/>
        <v>0</v>
      </c>
      <c r="PG231" s="848">
        <f t="shared" si="109"/>
        <v>0</v>
      </c>
      <c r="PH231" s="848">
        <f t="shared" si="109"/>
        <v>0</v>
      </c>
      <c r="PI231" s="848">
        <f t="shared" si="109"/>
        <v>0</v>
      </c>
      <c r="PJ231" s="848">
        <f t="shared" si="109"/>
        <v>0</v>
      </c>
      <c r="PK231" s="848">
        <f t="shared" si="109"/>
        <v>0</v>
      </c>
      <c r="PL231" s="848">
        <f t="shared" si="109"/>
        <v>0</v>
      </c>
      <c r="PM231" s="848">
        <f t="shared" si="109"/>
        <v>0</v>
      </c>
      <c r="PN231" s="848">
        <f t="shared" si="109"/>
        <v>0</v>
      </c>
      <c r="PO231" s="848">
        <f t="shared" si="109"/>
        <v>0</v>
      </c>
      <c r="PP231" s="848">
        <f t="shared" si="109"/>
        <v>0</v>
      </c>
      <c r="PQ231" s="848">
        <f t="shared" si="109"/>
        <v>0</v>
      </c>
      <c r="PR231" s="848">
        <f t="shared" si="109"/>
        <v>0</v>
      </c>
      <c r="PS231" s="848">
        <f t="shared" si="109"/>
        <v>0</v>
      </c>
      <c r="PT231" s="848">
        <f t="shared" si="109"/>
        <v>0</v>
      </c>
      <c r="PU231" s="848">
        <f t="shared" si="109"/>
        <v>0</v>
      </c>
      <c r="PV231" s="848">
        <f t="shared" si="109"/>
        <v>0</v>
      </c>
      <c r="PW231" s="848">
        <f t="shared" si="109"/>
        <v>0</v>
      </c>
      <c r="PX231" s="848">
        <f t="shared" si="109"/>
        <v>0</v>
      </c>
      <c r="PY231" s="848">
        <f t="shared" si="109"/>
        <v>0</v>
      </c>
      <c r="PZ231" s="848">
        <f t="shared" si="109"/>
        <v>0</v>
      </c>
      <c r="QA231" s="848">
        <f t="shared" si="109"/>
        <v>0</v>
      </c>
      <c r="QB231" s="848">
        <f t="shared" si="109"/>
        <v>0</v>
      </c>
      <c r="QC231" s="848">
        <f t="shared" si="109"/>
        <v>0</v>
      </c>
      <c r="QD231" s="848">
        <f t="shared" si="109"/>
        <v>0</v>
      </c>
      <c r="QE231" s="848">
        <f t="shared" si="109"/>
        <v>0</v>
      </c>
      <c r="QF231" s="848">
        <f t="shared" si="109"/>
        <v>0</v>
      </c>
      <c r="QG231" s="848">
        <f t="shared" si="109"/>
        <v>0</v>
      </c>
      <c r="QH231" s="848">
        <f t="shared" si="109"/>
        <v>0</v>
      </c>
      <c r="QI231" s="848">
        <f t="shared" si="109"/>
        <v>0</v>
      </c>
      <c r="QJ231" s="848">
        <f t="shared" si="109"/>
        <v>0</v>
      </c>
      <c r="QK231" s="848">
        <f t="shared" si="109"/>
        <v>0</v>
      </c>
      <c r="QL231" s="848">
        <f t="shared" si="109"/>
        <v>0</v>
      </c>
      <c r="QM231" s="848">
        <f t="shared" si="109"/>
        <v>0</v>
      </c>
      <c r="QN231" s="848">
        <f t="shared" si="109"/>
        <v>0</v>
      </c>
      <c r="QO231" s="848">
        <f t="shared" si="109"/>
        <v>0</v>
      </c>
      <c r="QP231" s="848">
        <f t="shared" si="109"/>
        <v>0</v>
      </c>
      <c r="QQ231" s="848">
        <f t="shared" si="109"/>
        <v>0</v>
      </c>
      <c r="QR231" s="848">
        <f t="shared" ref="QR231:SI233" si="110">QR228</f>
        <v>0</v>
      </c>
      <c r="QS231" s="848">
        <f t="shared" si="110"/>
        <v>0</v>
      </c>
      <c r="QT231" s="848">
        <f t="shared" si="110"/>
        <v>0</v>
      </c>
      <c r="QU231" s="848">
        <f t="shared" si="110"/>
        <v>0</v>
      </c>
      <c r="QV231" s="848">
        <f t="shared" si="110"/>
        <v>0</v>
      </c>
      <c r="QW231" s="848">
        <f t="shared" si="110"/>
        <v>0</v>
      </c>
      <c r="QX231" s="848">
        <f t="shared" si="110"/>
        <v>0</v>
      </c>
      <c r="QY231" s="848">
        <f t="shared" si="110"/>
        <v>0</v>
      </c>
      <c r="QZ231" s="848">
        <f t="shared" si="110"/>
        <v>0</v>
      </c>
      <c r="RA231" s="848">
        <f t="shared" si="110"/>
        <v>0</v>
      </c>
      <c r="RB231" s="848">
        <f t="shared" si="110"/>
        <v>0</v>
      </c>
      <c r="RC231" s="848">
        <f t="shared" si="110"/>
        <v>0</v>
      </c>
      <c r="RD231" s="848">
        <f t="shared" si="110"/>
        <v>0</v>
      </c>
      <c r="RE231" s="848">
        <f t="shared" si="110"/>
        <v>0</v>
      </c>
      <c r="RF231" s="848">
        <f t="shared" si="110"/>
        <v>0</v>
      </c>
      <c r="RG231" s="848">
        <f t="shared" si="110"/>
        <v>0</v>
      </c>
      <c r="RH231" s="848">
        <f t="shared" si="110"/>
        <v>0</v>
      </c>
      <c r="RI231" s="848">
        <f t="shared" si="110"/>
        <v>0</v>
      </c>
      <c r="RJ231" s="848">
        <f t="shared" si="110"/>
        <v>0</v>
      </c>
      <c r="RK231" s="848">
        <f t="shared" si="110"/>
        <v>0</v>
      </c>
      <c r="RL231" s="848">
        <f t="shared" si="110"/>
        <v>0</v>
      </c>
      <c r="RM231" s="848">
        <f t="shared" si="110"/>
        <v>0</v>
      </c>
      <c r="RN231" s="848">
        <f t="shared" si="110"/>
        <v>0</v>
      </c>
      <c r="RO231" s="848">
        <f t="shared" si="110"/>
        <v>0</v>
      </c>
      <c r="RP231" s="848">
        <f t="shared" si="110"/>
        <v>0</v>
      </c>
      <c r="RQ231" s="848">
        <f t="shared" si="110"/>
        <v>0</v>
      </c>
      <c r="RR231" s="848">
        <f t="shared" si="110"/>
        <v>0</v>
      </c>
      <c r="RS231" s="848">
        <f t="shared" si="110"/>
        <v>0</v>
      </c>
      <c r="RT231" s="848">
        <f t="shared" si="110"/>
        <v>0</v>
      </c>
      <c r="RU231" s="848">
        <f t="shared" si="110"/>
        <v>0</v>
      </c>
      <c r="RV231" s="848">
        <f t="shared" si="110"/>
        <v>0</v>
      </c>
      <c r="RW231" s="848">
        <f t="shared" si="110"/>
        <v>0</v>
      </c>
      <c r="RX231" s="848">
        <f t="shared" si="110"/>
        <v>0</v>
      </c>
      <c r="RY231" s="848">
        <f t="shared" si="110"/>
        <v>0</v>
      </c>
      <c r="RZ231" s="848">
        <f t="shared" si="110"/>
        <v>0</v>
      </c>
      <c r="SA231" s="848">
        <f t="shared" si="110"/>
        <v>0</v>
      </c>
      <c r="SB231" s="848">
        <f t="shared" si="110"/>
        <v>0</v>
      </c>
      <c r="SC231" s="848">
        <f t="shared" si="110"/>
        <v>0</v>
      </c>
      <c r="SD231" s="848">
        <f t="shared" si="110"/>
        <v>0</v>
      </c>
      <c r="SE231" s="848">
        <f t="shared" si="110"/>
        <v>0</v>
      </c>
      <c r="SF231" s="848">
        <f t="shared" si="110"/>
        <v>0</v>
      </c>
      <c r="SG231" s="848">
        <f t="shared" si="110"/>
        <v>0</v>
      </c>
      <c r="SH231" s="848">
        <f t="shared" si="110"/>
        <v>0</v>
      </c>
      <c r="SI231" s="848">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881</v>
      </c>
      <c r="J232" s="554"/>
      <c r="K232" s="848">
        <f t="shared" ref="K232:Z233" si="111">K229</f>
        <v>0</v>
      </c>
      <c r="L232" s="848">
        <f t="shared" si="111"/>
        <v>0</v>
      </c>
      <c r="M232" s="848">
        <f t="shared" si="111"/>
        <v>0</v>
      </c>
      <c r="N232" s="848">
        <f t="shared" si="111"/>
        <v>0</v>
      </c>
      <c r="O232" s="848">
        <f t="shared" si="111"/>
        <v>0</v>
      </c>
      <c r="P232" s="848">
        <f t="shared" si="111"/>
        <v>0</v>
      </c>
      <c r="Q232" s="848">
        <f t="shared" si="111"/>
        <v>0</v>
      </c>
      <c r="R232" s="848">
        <f t="shared" si="111"/>
        <v>0</v>
      </c>
      <c r="S232" s="848">
        <f t="shared" si="111"/>
        <v>0</v>
      </c>
      <c r="T232" s="848">
        <f t="shared" si="111"/>
        <v>0</v>
      </c>
      <c r="U232" s="848">
        <f t="shared" si="111"/>
        <v>0</v>
      </c>
      <c r="V232" s="848">
        <f t="shared" si="111"/>
        <v>0</v>
      </c>
      <c r="W232" s="848">
        <f t="shared" si="111"/>
        <v>0</v>
      </c>
      <c r="X232" s="848">
        <f t="shared" si="111"/>
        <v>0</v>
      </c>
      <c r="Y232" s="848">
        <f t="shared" si="111"/>
        <v>0</v>
      </c>
      <c r="Z232" s="848">
        <f t="shared" si="111"/>
        <v>0</v>
      </c>
      <c r="AA232" s="848">
        <f t="shared" si="103"/>
        <v>0</v>
      </c>
      <c r="AB232" s="848">
        <f t="shared" si="103"/>
        <v>0</v>
      </c>
      <c r="AC232" s="848">
        <f t="shared" si="103"/>
        <v>0</v>
      </c>
      <c r="AD232" s="848">
        <f t="shared" si="103"/>
        <v>0</v>
      </c>
      <c r="AE232" s="848">
        <f t="shared" si="103"/>
        <v>0</v>
      </c>
      <c r="AF232" s="848">
        <f t="shared" si="103"/>
        <v>0</v>
      </c>
      <c r="AG232" s="848">
        <f t="shared" si="103"/>
        <v>0</v>
      </c>
      <c r="AH232" s="848">
        <f t="shared" si="103"/>
        <v>0</v>
      </c>
      <c r="AI232" s="848">
        <f t="shared" si="103"/>
        <v>0</v>
      </c>
      <c r="AJ232" s="848">
        <f t="shared" si="103"/>
        <v>0</v>
      </c>
      <c r="AK232" s="848">
        <f t="shared" si="103"/>
        <v>0</v>
      </c>
      <c r="AL232" s="848">
        <f t="shared" si="103"/>
        <v>0</v>
      </c>
      <c r="AM232" s="848">
        <f t="shared" si="103"/>
        <v>0</v>
      </c>
      <c r="AN232" s="848">
        <f t="shared" si="103"/>
        <v>0</v>
      </c>
      <c r="AO232" s="848">
        <f t="shared" si="103"/>
        <v>0</v>
      </c>
      <c r="AP232" s="848">
        <f t="shared" si="103"/>
        <v>0</v>
      </c>
      <c r="AQ232" s="848">
        <f t="shared" si="103"/>
        <v>0</v>
      </c>
      <c r="AR232" s="848">
        <f t="shared" si="103"/>
        <v>0</v>
      </c>
      <c r="AS232" s="848">
        <f t="shared" si="103"/>
        <v>0</v>
      </c>
      <c r="AT232" s="848">
        <f t="shared" si="103"/>
        <v>0</v>
      </c>
      <c r="AU232" s="848">
        <f t="shared" si="103"/>
        <v>0</v>
      </c>
      <c r="AV232" s="848">
        <f t="shared" si="103"/>
        <v>0</v>
      </c>
      <c r="AW232" s="848">
        <f t="shared" si="103"/>
        <v>0</v>
      </c>
      <c r="AX232" s="848">
        <f t="shared" si="103"/>
        <v>0</v>
      </c>
      <c r="AY232" s="848">
        <f t="shared" si="103"/>
        <v>0</v>
      </c>
      <c r="AZ232" s="848">
        <f t="shared" si="103"/>
        <v>0</v>
      </c>
      <c r="BA232" s="848">
        <f t="shared" si="103"/>
        <v>0</v>
      </c>
      <c r="BB232" s="848">
        <f t="shared" si="103"/>
        <v>0</v>
      </c>
      <c r="BC232" s="848">
        <f t="shared" si="103"/>
        <v>0</v>
      </c>
      <c r="BD232" s="848">
        <f t="shared" si="103"/>
        <v>0</v>
      </c>
      <c r="BE232" s="848">
        <f t="shared" si="103"/>
        <v>0</v>
      </c>
      <c r="BF232" s="848">
        <f t="shared" si="103"/>
        <v>0</v>
      </c>
      <c r="BG232" s="848">
        <f t="shared" si="103"/>
        <v>0</v>
      </c>
      <c r="BH232" s="848">
        <f t="shared" si="103"/>
        <v>0</v>
      </c>
      <c r="BI232" s="848">
        <f t="shared" si="103"/>
        <v>0</v>
      </c>
      <c r="BJ232" s="848">
        <f t="shared" si="103"/>
        <v>0</v>
      </c>
      <c r="BK232" s="848">
        <f t="shared" si="103"/>
        <v>0</v>
      </c>
      <c r="BL232" s="848">
        <f t="shared" si="103"/>
        <v>0</v>
      </c>
      <c r="BM232" s="848">
        <f t="shared" si="103"/>
        <v>0</v>
      </c>
      <c r="BN232" s="848">
        <f t="shared" si="103"/>
        <v>0</v>
      </c>
      <c r="BO232" s="848">
        <f t="shared" si="103"/>
        <v>0</v>
      </c>
      <c r="BP232" s="848">
        <f t="shared" si="103"/>
        <v>0</v>
      </c>
      <c r="BQ232" s="848">
        <f t="shared" si="103"/>
        <v>0</v>
      </c>
      <c r="BR232" s="848">
        <f t="shared" si="103"/>
        <v>0</v>
      </c>
      <c r="BS232" s="848">
        <f t="shared" si="103"/>
        <v>0</v>
      </c>
      <c r="BT232" s="848">
        <f t="shared" si="103"/>
        <v>0</v>
      </c>
      <c r="BU232" s="848">
        <f t="shared" si="103"/>
        <v>0</v>
      </c>
      <c r="BV232" s="848">
        <f t="shared" si="103"/>
        <v>0</v>
      </c>
      <c r="BW232" s="848">
        <f t="shared" si="103"/>
        <v>0</v>
      </c>
      <c r="BX232" s="848">
        <f t="shared" si="104"/>
        <v>0</v>
      </c>
      <c r="BY232" s="848">
        <f t="shared" si="104"/>
        <v>0</v>
      </c>
      <c r="BZ232" s="848">
        <f t="shared" si="104"/>
        <v>0</v>
      </c>
      <c r="CA232" s="848">
        <f t="shared" si="104"/>
        <v>0</v>
      </c>
      <c r="CB232" s="848">
        <f t="shared" si="104"/>
        <v>0</v>
      </c>
      <c r="CC232" s="848">
        <f t="shared" si="104"/>
        <v>0</v>
      </c>
      <c r="CD232" s="848">
        <f t="shared" si="104"/>
        <v>0</v>
      </c>
      <c r="CE232" s="848">
        <f t="shared" si="104"/>
        <v>0</v>
      </c>
      <c r="CF232" s="848">
        <f t="shared" si="104"/>
        <v>0</v>
      </c>
      <c r="CG232" s="848">
        <f t="shared" si="104"/>
        <v>0</v>
      </c>
      <c r="CH232" s="848">
        <f t="shared" si="104"/>
        <v>0</v>
      </c>
      <c r="CI232" s="848">
        <f t="shared" si="104"/>
        <v>0</v>
      </c>
      <c r="CJ232" s="848">
        <f t="shared" si="104"/>
        <v>0</v>
      </c>
      <c r="CK232" s="848">
        <f t="shared" si="104"/>
        <v>0</v>
      </c>
      <c r="CL232" s="848">
        <f t="shared" si="104"/>
        <v>0</v>
      </c>
      <c r="CM232" s="848">
        <f t="shared" si="104"/>
        <v>0</v>
      </c>
      <c r="CN232" s="848">
        <f t="shared" si="104"/>
        <v>0</v>
      </c>
      <c r="CO232" s="848">
        <f t="shared" si="104"/>
        <v>0</v>
      </c>
      <c r="CP232" s="848">
        <f t="shared" si="104"/>
        <v>0</v>
      </c>
      <c r="CQ232" s="848">
        <f t="shared" si="104"/>
        <v>0</v>
      </c>
      <c r="CR232" s="848">
        <f t="shared" si="104"/>
        <v>0</v>
      </c>
      <c r="CS232" s="848">
        <f t="shared" si="104"/>
        <v>0</v>
      </c>
      <c r="CT232" s="848">
        <f t="shared" si="104"/>
        <v>0</v>
      </c>
      <c r="CU232" s="848">
        <f t="shared" si="104"/>
        <v>0</v>
      </c>
      <c r="CV232" s="848">
        <f t="shared" si="104"/>
        <v>0</v>
      </c>
      <c r="CW232" s="848">
        <f t="shared" si="104"/>
        <v>0</v>
      </c>
      <c r="CX232" s="848">
        <f t="shared" si="104"/>
        <v>0</v>
      </c>
      <c r="CY232" s="848">
        <f t="shared" si="104"/>
        <v>0</v>
      </c>
      <c r="CZ232" s="848">
        <f t="shared" si="104"/>
        <v>0</v>
      </c>
      <c r="DA232" s="848">
        <f t="shared" si="104"/>
        <v>0</v>
      </c>
      <c r="DB232" s="848">
        <f t="shared" si="104"/>
        <v>0</v>
      </c>
      <c r="DC232" s="848">
        <f t="shared" si="104"/>
        <v>0</v>
      </c>
      <c r="DD232" s="848">
        <f t="shared" si="104"/>
        <v>0</v>
      </c>
      <c r="DE232" s="848">
        <f t="shared" si="104"/>
        <v>0</v>
      </c>
      <c r="DF232" s="848">
        <f t="shared" si="104"/>
        <v>0</v>
      </c>
      <c r="DG232" s="848">
        <f t="shared" si="104"/>
        <v>0</v>
      </c>
      <c r="DH232" s="848">
        <f t="shared" si="104"/>
        <v>0</v>
      </c>
      <c r="DI232" s="848">
        <f t="shared" si="104"/>
        <v>0</v>
      </c>
      <c r="DJ232" s="848">
        <f t="shared" si="104"/>
        <v>0</v>
      </c>
      <c r="DK232" s="848">
        <f t="shared" si="104"/>
        <v>0</v>
      </c>
      <c r="DL232" s="848">
        <f t="shared" si="104"/>
        <v>0</v>
      </c>
      <c r="DM232" s="848">
        <f t="shared" si="104"/>
        <v>0</v>
      </c>
      <c r="DN232" s="848">
        <f t="shared" si="104"/>
        <v>0</v>
      </c>
      <c r="DO232" s="848">
        <f t="shared" si="104"/>
        <v>0</v>
      </c>
      <c r="DP232" s="848">
        <f t="shared" si="104"/>
        <v>0</v>
      </c>
      <c r="DQ232" s="848">
        <f t="shared" si="104"/>
        <v>0</v>
      </c>
      <c r="DR232" s="848">
        <f t="shared" si="104"/>
        <v>0</v>
      </c>
      <c r="DS232" s="848">
        <f t="shared" si="104"/>
        <v>0</v>
      </c>
      <c r="DT232" s="848">
        <f t="shared" si="104"/>
        <v>0</v>
      </c>
      <c r="DU232" s="848">
        <f t="shared" si="104"/>
        <v>0</v>
      </c>
      <c r="DV232" s="848">
        <f t="shared" si="104"/>
        <v>0</v>
      </c>
      <c r="DW232" s="848">
        <f t="shared" si="104"/>
        <v>0</v>
      </c>
      <c r="DX232" s="848">
        <f t="shared" si="104"/>
        <v>0</v>
      </c>
      <c r="DY232" s="848">
        <f t="shared" si="104"/>
        <v>0</v>
      </c>
      <c r="DZ232" s="848">
        <f t="shared" si="104"/>
        <v>0</v>
      </c>
      <c r="EA232" s="848">
        <f t="shared" si="104"/>
        <v>0</v>
      </c>
      <c r="EB232" s="848">
        <f t="shared" si="104"/>
        <v>0</v>
      </c>
      <c r="EC232" s="848">
        <f t="shared" si="104"/>
        <v>0</v>
      </c>
      <c r="ED232" s="848">
        <f t="shared" si="104"/>
        <v>0</v>
      </c>
      <c r="EE232" s="848">
        <f t="shared" si="104"/>
        <v>0</v>
      </c>
      <c r="EF232" s="848">
        <f t="shared" si="104"/>
        <v>0</v>
      </c>
      <c r="EG232" s="848">
        <f t="shared" si="104"/>
        <v>0</v>
      </c>
      <c r="EH232" s="848">
        <f t="shared" si="104"/>
        <v>0</v>
      </c>
      <c r="EI232" s="848">
        <f t="shared" si="104"/>
        <v>0</v>
      </c>
      <c r="EJ232" s="848">
        <f t="shared" si="105"/>
        <v>0</v>
      </c>
      <c r="EK232" s="848">
        <f t="shared" si="105"/>
        <v>0</v>
      </c>
      <c r="EL232" s="848">
        <f t="shared" si="105"/>
        <v>0</v>
      </c>
      <c r="EM232" s="848">
        <f t="shared" si="105"/>
        <v>0</v>
      </c>
      <c r="EN232" s="848">
        <f t="shared" si="105"/>
        <v>0</v>
      </c>
      <c r="EO232" s="848">
        <f t="shared" si="105"/>
        <v>0</v>
      </c>
      <c r="EP232" s="848">
        <f t="shared" si="105"/>
        <v>0</v>
      </c>
      <c r="EQ232" s="848">
        <f t="shared" si="105"/>
        <v>0</v>
      </c>
      <c r="ER232" s="848">
        <f t="shared" si="105"/>
        <v>0</v>
      </c>
      <c r="ES232" s="848">
        <f t="shared" si="105"/>
        <v>0</v>
      </c>
      <c r="ET232" s="848">
        <f t="shared" si="105"/>
        <v>0</v>
      </c>
      <c r="EU232" s="848">
        <f t="shared" si="105"/>
        <v>0</v>
      </c>
      <c r="EV232" s="848">
        <f t="shared" si="105"/>
        <v>0</v>
      </c>
      <c r="EW232" s="848">
        <f t="shared" si="105"/>
        <v>0</v>
      </c>
      <c r="EX232" s="848">
        <f t="shared" si="105"/>
        <v>0</v>
      </c>
      <c r="EY232" s="848">
        <f t="shared" si="105"/>
        <v>0</v>
      </c>
      <c r="EZ232" s="848">
        <f t="shared" si="105"/>
        <v>0</v>
      </c>
      <c r="FA232" s="848">
        <f t="shared" si="105"/>
        <v>0</v>
      </c>
      <c r="FB232" s="848">
        <f t="shared" si="105"/>
        <v>0</v>
      </c>
      <c r="FC232" s="848">
        <f t="shared" si="105"/>
        <v>0</v>
      </c>
      <c r="FD232" s="848">
        <f t="shared" si="105"/>
        <v>0</v>
      </c>
      <c r="FE232" s="848">
        <f t="shared" si="105"/>
        <v>0</v>
      </c>
      <c r="FF232" s="848">
        <f t="shared" si="105"/>
        <v>0</v>
      </c>
      <c r="FG232" s="848">
        <f t="shared" si="105"/>
        <v>0</v>
      </c>
      <c r="FH232" s="848">
        <f t="shared" si="105"/>
        <v>0</v>
      </c>
      <c r="FI232" s="848">
        <f t="shared" si="105"/>
        <v>0</v>
      </c>
      <c r="FJ232" s="848">
        <f t="shared" si="105"/>
        <v>0</v>
      </c>
      <c r="FK232" s="848">
        <f t="shared" si="105"/>
        <v>0</v>
      </c>
      <c r="FL232" s="848">
        <f t="shared" si="105"/>
        <v>0</v>
      </c>
      <c r="FM232" s="848">
        <f t="shared" si="105"/>
        <v>0</v>
      </c>
      <c r="FN232" s="848">
        <f t="shared" si="105"/>
        <v>0</v>
      </c>
      <c r="FO232" s="848">
        <f t="shared" si="105"/>
        <v>0</v>
      </c>
      <c r="FP232" s="848">
        <f t="shared" si="105"/>
        <v>0</v>
      </c>
      <c r="FQ232" s="848">
        <f t="shared" si="105"/>
        <v>0</v>
      </c>
      <c r="FR232" s="848">
        <f t="shared" si="105"/>
        <v>0</v>
      </c>
      <c r="FS232" s="848">
        <f t="shared" si="105"/>
        <v>0</v>
      </c>
      <c r="FT232" s="848">
        <f t="shared" si="105"/>
        <v>0</v>
      </c>
      <c r="FU232" s="848">
        <f t="shared" si="105"/>
        <v>0</v>
      </c>
      <c r="FV232" s="848">
        <f t="shared" si="105"/>
        <v>0</v>
      </c>
      <c r="FW232" s="848">
        <f t="shared" si="105"/>
        <v>0</v>
      </c>
      <c r="FX232" s="848">
        <f t="shared" si="105"/>
        <v>0</v>
      </c>
      <c r="FY232" s="848">
        <f t="shared" si="105"/>
        <v>0</v>
      </c>
      <c r="FZ232" s="848">
        <f t="shared" si="105"/>
        <v>0</v>
      </c>
      <c r="GA232" s="848">
        <f t="shared" si="105"/>
        <v>0</v>
      </c>
      <c r="GB232" s="848">
        <f t="shared" si="105"/>
        <v>0</v>
      </c>
      <c r="GC232" s="848">
        <f t="shared" si="105"/>
        <v>0</v>
      </c>
      <c r="GD232" s="848">
        <f t="shared" si="105"/>
        <v>0</v>
      </c>
      <c r="GE232" s="848">
        <f t="shared" si="105"/>
        <v>0</v>
      </c>
      <c r="GF232" s="848">
        <f t="shared" si="105"/>
        <v>0</v>
      </c>
      <c r="GG232" s="848">
        <f t="shared" si="105"/>
        <v>0</v>
      </c>
      <c r="GH232" s="848">
        <f t="shared" si="105"/>
        <v>0</v>
      </c>
      <c r="GI232" s="848">
        <f t="shared" si="105"/>
        <v>0</v>
      </c>
      <c r="GJ232" s="848">
        <f t="shared" si="105"/>
        <v>0</v>
      </c>
      <c r="GK232" s="848">
        <f t="shared" si="105"/>
        <v>0</v>
      </c>
      <c r="GL232" s="848">
        <f t="shared" si="105"/>
        <v>0</v>
      </c>
      <c r="GM232" s="848">
        <f t="shared" si="105"/>
        <v>0</v>
      </c>
      <c r="GN232" s="848">
        <f t="shared" si="105"/>
        <v>0</v>
      </c>
      <c r="GO232" s="848">
        <f t="shared" si="105"/>
        <v>0</v>
      </c>
      <c r="GP232" s="848">
        <f t="shared" si="105"/>
        <v>0</v>
      </c>
      <c r="GQ232" s="848">
        <f t="shared" si="105"/>
        <v>0</v>
      </c>
      <c r="GR232" s="848">
        <f t="shared" si="105"/>
        <v>0</v>
      </c>
      <c r="GS232" s="848">
        <f t="shared" si="105"/>
        <v>0</v>
      </c>
      <c r="GT232" s="848">
        <f t="shared" si="105"/>
        <v>0</v>
      </c>
      <c r="GU232" s="848">
        <f t="shared" si="105"/>
        <v>0</v>
      </c>
      <c r="GV232" s="848">
        <f t="shared" si="106"/>
        <v>0</v>
      </c>
      <c r="GW232" s="848">
        <f t="shared" si="106"/>
        <v>0</v>
      </c>
      <c r="GX232" s="848">
        <f t="shared" si="106"/>
        <v>0</v>
      </c>
      <c r="GY232" s="848">
        <f t="shared" si="106"/>
        <v>0</v>
      </c>
      <c r="GZ232" s="848">
        <f t="shared" si="106"/>
        <v>0</v>
      </c>
      <c r="HA232" s="848">
        <f t="shared" si="106"/>
        <v>0</v>
      </c>
      <c r="HB232" s="848">
        <f t="shared" si="106"/>
        <v>0</v>
      </c>
      <c r="HC232" s="848">
        <f t="shared" si="106"/>
        <v>0</v>
      </c>
      <c r="HD232" s="848">
        <f t="shared" si="106"/>
        <v>0</v>
      </c>
      <c r="HE232" s="848">
        <f t="shared" si="106"/>
        <v>0</v>
      </c>
      <c r="HF232" s="848">
        <f t="shared" si="106"/>
        <v>0</v>
      </c>
      <c r="HG232" s="848">
        <f t="shared" si="106"/>
        <v>0</v>
      </c>
      <c r="HH232" s="848">
        <f t="shared" si="106"/>
        <v>0</v>
      </c>
      <c r="HI232" s="848">
        <f t="shared" si="106"/>
        <v>0</v>
      </c>
      <c r="HJ232" s="848">
        <f t="shared" si="106"/>
        <v>0</v>
      </c>
      <c r="HK232" s="848">
        <f t="shared" si="106"/>
        <v>0</v>
      </c>
      <c r="HL232" s="848">
        <f t="shared" si="106"/>
        <v>0</v>
      </c>
      <c r="HM232" s="848">
        <f t="shared" si="106"/>
        <v>0</v>
      </c>
      <c r="HN232" s="848">
        <f t="shared" si="106"/>
        <v>0</v>
      </c>
      <c r="HO232" s="848">
        <f t="shared" si="106"/>
        <v>0</v>
      </c>
      <c r="HP232" s="848">
        <f t="shared" si="106"/>
        <v>0</v>
      </c>
      <c r="HQ232" s="848">
        <f t="shared" si="106"/>
        <v>0</v>
      </c>
      <c r="HR232" s="848">
        <f t="shared" si="106"/>
        <v>0</v>
      </c>
      <c r="HS232" s="848">
        <f t="shared" si="106"/>
        <v>0</v>
      </c>
      <c r="HT232" s="848">
        <f t="shared" si="106"/>
        <v>0</v>
      </c>
      <c r="HU232" s="848">
        <f t="shared" si="106"/>
        <v>0</v>
      </c>
      <c r="HV232" s="848">
        <f t="shared" si="106"/>
        <v>0</v>
      </c>
      <c r="HW232" s="848">
        <f t="shared" si="106"/>
        <v>0</v>
      </c>
      <c r="HX232" s="848">
        <f t="shared" si="106"/>
        <v>0</v>
      </c>
      <c r="HY232" s="848">
        <f t="shared" si="106"/>
        <v>0</v>
      </c>
      <c r="HZ232" s="848">
        <f t="shared" si="106"/>
        <v>0</v>
      </c>
      <c r="IA232" s="848">
        <f t="shared" si="106"/>
        <v>0</v>
      </c>
      <c r="IB232" s="848">
        <f t="shared" si="106"/>
        <v>0</v>
      </c>
      <c r="IC232" s="848">
        <f t="shared" si="106"/>
        <v>0</v>
      </c>
      <c r="ID232" s="848">
        <f t="shared" si="106"/>
        <v>0</v>
      </c>
      <c r="IE232" s="848">
        <f t="shared" si="106"/>
        <v>0</v>
      </c>
      <c r="IF232" s="848">
        <f t="shared" si="106"/>
        <v>0</v>
      </c>
      <c r="IG232" s="848">
        <f t="shared" si="106"/>
        <v>0</v>
      </c>
      <c r="IH232" s="848">
        <f t="shared" si="106"/>
        <v>0</v>
      </c>
      <c r="II232" s="848">
        <f t="shared" si="106"/>
        <v>0</v>
      </c>
      <c r="IJ232" s="848">
        <f t="shared" si="106"/>
        <v>0</v>
      </c>
      <c r="IK232" s="848">
        <f t="shared" si="106"/>
        <v>0</v>
      </c>
      <c r="IL232" s="848">
        <f t="shared" si="106"/>
        <v>0</v>
      </c>
      <c r="IM232" s="848">
        <f t="shared" si="106"/>
        <v>0</v>
      </c>
      <c r="IN232" s="848">
        <f t="shared" si="106"/>
        <v>0</v>
      </c>
      <c r="IO232" s="848">
        <f t="shared" si="106"/>
        <v>0</v>
      </c>
      <c r="IP232" s="848">
        <f t="shared" si="106"/>
        <v>0</v>
      </c>
      <c r="IQ232" s="848">
        <f t="shared" si="106"/>
        <v>0</v>
      </c>
      <c r="IR232" s="848">
        <f t="shared" si="106"/>
        <v>0</v>
      </c>
      <c r="IS232" s="848">
        <f t="shared" si="106"/>
        <v>0</v>
      </c>
      <c r="IT232" s="848">
        <f t="shared" si="106"/>
        <v>0</v>
      </c>
      <c r="IU232" s="848">
        <f t="shared" si="106"/>
        <v>0</v>
      </c>
      <c r="IV232" s="848">
        <f t="shared" si="106"/>
        <v>0</v>
      </c>
      <c r="IW232" s="848">
        <f t="shared" si="106"/>
        <v>0</v>
      </c>
      <c r="IX232" s="848">
        <f t="shared" si="106"/>
        <v>0</v>
      </c>
      <c r="IY232" s="848">
        <f t="shared" si="106"/>
        <v>0</v>
      </c>
      <c r="IZ232" s="848">
        <f t="shared" si="106"/>
        <v>0</v>
      </c>
      <c r="JA232" s="848">
        <f t="shared" si="106"/>
        <v>0</v>
      </c>
      <c r="JB232" s="848">
        <f t="shared" si="106"/>
        <v>0</v>
      </c>
      <c r="JC232" s="848">
        <f t="shared" si="106"/>
        <v>0</v>
      </c>
      <c r="JD232" s="848">
        <f t="shared" si="106"/>
        <v>0</v>
      </c>
      <c r="JE232" s="848">
        <f t="shared" si="106"/>
        <v>0</v>
      </c>
      <c r="JF232" s="848">
        <f t="shared" si="106"/>
        <v>0</v>
      </c>
      <c r="JG232" s="848">
        <f t="shared" si="106"/>
        <v>0</v>
      </c>
      <c r="JH232" s="848">
        <f t="shared" si="107"/>
        <v>0</v>
      </c>
      <c r="JI232" s="848">
        <f t="shared" si="107"/>
        <v>0</v>
      </c>
      <c r="JJ232" s="848">
        <f t="shared" si="107"/>
        <v>0</v>
      </c>
      <c r="JK232" s="848">
        <f t="shared" si="107"/>
        <v>0</v>
      </c>
      <c r="JL232" s="848">
        <f t="shared" si="107"/>
        <v>0</v>
      </c>
      <c r="JM232" s="848">
        <f t="shared" si="107"/>
        <v>0</v>
      </c>
      <c r="JN232" s="848">
        <f t="shared" si="107"/>
        <v>0</v>
      </c>
      <c r="JO232" s="848">
        <f t="shared" si="107"/>
        <v>0</v>
      </c>
      <c r="JP232" s="848">
        <f t="shared" si="107"/>
        <v>0</v>
      </c>
      <c r="JQ232" s="848">
        <f t="shared" si="107"/>
        <v>0</v>
      </c>
      <c r="JR232" s="848">
        <f t="shared" si="107"/>
        <v>0</v>
      </c>
      <c r="JS232" s="848">
        <f t="shared" si="107"/>
        <v>0</v>
      </c>
      <c r="JT232" s="848">
        <f t="shared" si="107"/>
        <v>0</v>
      </c>
      <c r="JU232" s="848">
        <f t="shared" si="107"/>
        <v>0</v>
      </c>
      <c r="JV232" s="848">
        <f t="shared" si="107"/>
        <v>0</v>
      </c>
      <c r="JW232" s="848">
        <f t="shared" si="107"/>
        <v>0</v>
      </c>
      <c r="JX232" s="848">
        <f t="shared" si="107"/>
        <v>0</v>
      </c>
      <c r="JY232" s="848">
        <f t="shared" si="107"/>
        <v>0</v>
      </c>
      <c r="JZ232" s="848">
        <f t="shared" si="107"/>
        <v>0</v>
      </c>
      <c r="KA232" s="848">
        <f t="shared" si="107"/>
        <v>0</v>
      </c>
      <c r="KB232" s="848">
        <f t="shared" si="107"/>
        <v>0</v>
      </c>
      <c r="KC232" s="848">
        <f t="shared" si="107"/>
        <v>0</v>
      </c>
      <c r="KD232" s="848">
        <f t="shared" si="107"/>
        <v>0</v>
      </c>
      <c r="KE232" s="848">
        <f t="shared" si="107"/>
        <v>0</v>
      </c>
      <c r="KF232" s="848">
        <f t="shared" si="107"/>
        <v>0</v>
      </c>
      <c r="KG232" s="848">
        <f t="shared" si="107"/>
        <v>0</v>
      </c>
      <c r="KH232" s="848">
        <f t="shared" si="107"/>
        <v>0</v>
      </c>
      <c r="KI232" s="848">
        <f t="shared" si="107"/>
        <v>0</v>
      </c>
      <c r="KJ232" s="848">
        <f t="shared" si="107"/>
        <v>0</v>
      </c>
      <c r="KK232" s="848">
        <f t="shared" si="107"/>
        <v>0</v>
      </c>
      <c r="KL232" s="848">
        <f t="shared" si="107"/>
        <v>0</v>
      </c>
      <c r="KM232" s="848">
        <f t="shared" si="107"/>
        <v>0</v>
      </c>
      <c r="KN232" s="848">
        <f t="shared" si="107"/>
        <v>0</v>
      </c>
      <c r="KO232" s="848">
        <f t="shared" si="107"/>
        <v>0</v>
      </c>
      <c r="KP232" s="848">
        <f t="shared" si="107"/>
        <v>0</v>
      </c>
      <c r="KQ232" s="848">
        <f t="shared" si="107"/>
        <v>0</v>
      </c>
      <c r="KR232" s="848">
        <f t="shared" si="107"/>
        <v>0</v>
      </c>
      <c r="KS232" s="848">
        <f t="shared" si="107"/>
        <v>0</v>
      </c>
      <c r="KT232" s="848">
        <f t="shared" si="107"/>
        <v>0</v>
      </c>
      <c r="KU232" s="848">
        <f t="shared" si="107"/>
        <v>0</v>
      </c>
      <c r="KV232" s="848">
        <f t="shared" si="107"/>
        <v>0</v>
      </c>
      <c r="KW232" s="848">
        <f t="shared" si="107"/>
        <v>0</v>
      </c>
      <c r="KX232" s="848">
        <f t="shared" si="107"/>
        <v>0</v>
      </c>
      <c r="KY232" s="848">
        <f t="shared" si="107"/>
        <v>0</v>
      </c>
      <c r="KZ232" s="848">
        <f t="shared" si="107"/>
        <v>0</v>
      </c>
      <c r="LA232" s="848">
        <f t="shared" si="107"/>
        <v>0</v>
      </c>
      <c r="LB232" s="848">
        <f t="shared" si="107"/>
        <v>0</v>
      </c>
      <c r="LC232" s="848">
        <f t="shared" si="107"/>
        <v>0</v>
      </c>
      <c r="LD232" s="848">
        <f t="shared" si="107"/>
        <v>0</v>
      </c>
      <c r="LE232" s="848">
        <f t="shared" si="107"/>
        <v>0</v>
      </c>
      <c r="LF232" s="848">
        <f t="shared" si="107"/>
        <v>0</v>
      </c>
      <c r="LG232" s="848">
        <f t="shared" si="107"/>
        <v>0</v>
      </c>
      <c r="LH232" s="848">
        <f t="shared" si="107"/>
        <v>0</v>
      </c>
      <c r="LI232" s="848">
        <f t="shared" si="107"/>
        <v>0</v>
      </c>
      <c r="LJ232" s="848">
        <f t="shared" si="107"/>
        <v>0</v>
      </c>
      <c r="LK232" s="848">
        <f t="shared" si="107"/>
        <v>0</v>
      </c>
      <c r="LL232" s="848">
        <f t="shared" si="107"/>
        <v>0</v>
      </c>
      <c r="LM232" s="848">
        <f t="shared" si="107"/>
        <v>0</v>
      </c>
      <c r="LN232" s="848">
        <f t="shared" si="107"/>
        <v>0</v>
      </c>
      <c r="LO232" s="848">
        <f t="shared" si="107"/>
        <v>0</v>
      </c>
      <c r="LP232" s="848">
        <f t="shared" si="107"/>
        <v>0</v>
      </c>
      <c r="LQ232" s="848">
        <f t="shared" si="107"/>
        <v>0</v>
      </c>
      <c r="LR232" s="848">
        <f t="shared" si="107"/>
        <v>0</v>
      </c>
      <c r="LS232" s="848">
        <f t="shared" si="107"/>
        <v>0</v>
      </c>
      <c r="LT232" s="848">
        <f t="shared" si="108"/>
        <v>0</v>
      </c>
      <c r="LU232" s="848">
        <f t="shared" si="108"/>
        <v>0</v>
      </c>
      <c r="LV232" s="848">
        <f t="shared" si="108"/>
        <v>0</v>
      </c>
      <c r="LW232" s="848">
        <f t="shared" si="108"/>
        <v>0</v>
      </c>
      <c r="LX232" s="848">
        <f t="shared" si="108"/>
        <v>0</v>
      </c>
      <c r="LY232" s="848">
        <f t="shared" si="108"/>
        <v>0</v>
      </c>
      <c r="LZ232" s="848">
        <f t="shared" si="108"/>
        <v>0</v>
      </c>
      <c r="MA232" s="848">
        <f t="shared" si="108"/>
        <v>0</v>
      </c>
      <c r="MB232" s="848">
        <f t="shared" si="108"/>
        <v>0</v>
      </c>
      <c r="MC232" s="848">
        <f t="shared" si="108"/>
        <v>0</v>
      </c>
      <c r="MD232" s="848">
        <f t="shared" si="108"/>
        <v>0</v>
      </c>
      <c r="ME232" s="848">
        <f t="shared" si="108"/>
        <v>0</v>
      </c>
      <c r="MF232" s="848">
        <f t="shared" si="108"/>
        <v>0</v>
      </c>
      <c r="MG232" s="848">
        <f t="shared" si="108"/>
        <v>0</v>
      </c>
      <c r="MH232" s="848">
        <f t="shared" si="108"/>
        <v>0</v>
      </c>
      <c r="MI232" s="848">
        <f t="shared" si="108"/>
        <v>0</v>
      </c>
      <c r="MJ232" s="848">
        <f t="shared" si="108"/>
        <v>0</v>
      </c>
      <c r="MK232" s="848">
        <f t="shared" si="108"/>
        <v>0</v>
      </c>
      <c r="ML232" s="848">
        <f t="shared" si="108"/>
        <v>0</v>
      </c>
      <c r="MM232" s="848">
        <f t="shared" si="108"/>
        <v>0</v>
      </c>
      <c r="MN232" s="848">
        <f t="shared" si="108"/>
        <v>0</v>
      </c>
      <c r="MO232" s="848">
        <f t="shared" si="108"/>
        <v>0</v>
      </c>
      <c r="MP232" s="848">
        <f t="shared" si="108"/>
        <v>0</v>
      </c>
      <c r="MQ232" s="848">
        <f t="shared" si="108"/>
        <v>0</v>
      </c>
      <c r="MR232" s="848">
        <f t="shared" si="108"/>
        <v>0</v>
      </c>
      <c r="MS232" s="848">
        <f t="shared" si="108"/>
        <v>0</v>
      </c>
      <c r="MT232" s="848">
        <f t="shared" si="108"/>
        <v>0</v>
      </c>
      <c r="MU232" s="848">
        <f t="shared" si="108"/>
        <v>0</v>
      </c>
      <c r="MV232" s="848">
        <f t="shared" si="108"/>
        <v>0</v>
      </c>
      <c r="MW232" s="848">
        <f t="shared" si="108"/>
        <v>0</v>
      </c>
      <c r="MX232" s="848">
        <f t="shared" si="108"/>
        <v>0</v>
      </c>
      <c r="MY232" s="848">
        <f t="shared" si="108"/>
        <v>0</v>
      </c>
      <c r="MZ232" s="848">
        <f t="shared" si="108"/>
        <v>0</v>
      </c>
      <c r="NA232" s="848">
        <f t="shared" si="108"/>
        <v>0</v>
      </c>
      <c r="NB232" s="848">
        <f t="shared" si="108"/>
        <v>0</v>
      </c>
      <c r="NC232" s="848">
        <f t="shared" si="108"/>
        <v>0</v>
      </c>
      <c r="ND232" s="848">
        <f t="shared" si="108"/>
        <v>0</v>
      </c>
      <c r="NE232" s="848">
        <f t="shared" si="108"/>
        <v>0</v>
      </c>
      <c r="NF232" s="848">
        <f t="shared" si="108"/>
        <v>0</v>
      </c>
      <c r="NG232" s="848">
        <f t="shared" si="108"/>
        <v>0</v>
      </c>
      <c r="NH232" s="848">
        <f t="shared" si="108"/>
        <v>0</v>
      </c>
      <c r="NI232" s="848">
        <f t="shared" si="108"/>
        <v>0</v>
      </c>
      <c r="NJ232" s="848">
        <f t="shared" si="108"/>
        <v>0</v>
      </c>
      <c r="NK232" s="848">
        <f t="shared" si="108"/>
        <v>0</v>
      </c>
      <c r="NL232" s="848">
        <f t="shared" si="108"/>
        <v>0</v>
      </c>
      <c r="NM232" s="848">
        <f t="shared" si="108"/>
        <v>0</v>
      </c>
      <c r="NN232" s="848">
        <f t="shared" si="108"/>
        <v>0</v>
      </c>
      <c r="NO232" s="848">
        <f t="shared" si="108"/>
        <v>0</v>
      </c>
      <c r="NP232" s="848">
        <f t="shared" si="108"/>
        <v>0</v>
      </c>
      <c r="NQ232" s="848">
        <f t="shared" si="108"/>
        <v>0</v>
      </c>
      <c r="NR232" s="848">
        <f t="shared" si="108"/>
        <v>0</v>
      </c>
      <c r="NS232" s="848">
        <f t="shared" si="108"/>
        <v>0</v>
      </c>
      <c r="NT232" s="848">
        <f t="shared" si="108"/>
        <v>0</v>
      </c>
      <c r="NU232" s="848">
        <f t="shared" si="108"/>
        <v>0</v>
      </c>
      <c r="NV232" s="848">
        <f t="shared" si="108"/>
        <v>0</v>
      </c>
      <c r="NW232" s="848">
        <f t="shared" si="108"/>
        <v>0</v>
      </c>
      <c r="NX232" s="848">
        <f t="shared" si="108"/>
        <v>0</v>
      </c>
      <c r="NY232" s="848">
        <f t="shared" si="108"/>
        <v>0</v>
      </c>
      <c r="NZ232" s="848">
        <f t="shared" si="108"/>
        <v>0</v>
      </c>
      <c r="OA232" s="848">
        <f t="shared" si="108"/>
        <v>0</v>
      </c>
      <c r="OB232" s="848">
        <f t="shared" si="108"/>
        <v>0</v>
      </c>
      <c r="OC232" s="848">
        <f t="shared" si="108"/>
        <v>0</v>
      </c>
      <c r="OD232" s="848">
        <f t="shared" si="108"/>
        <v>0</v>
      </c>
      <c r="OE232" s="848">
        <f t="shared" si="108"/>
        <v>0</v>
      </c>
      <c r="OF232" s="848">
        <f t="shared" si="109"/>
        <v>0</v>
      </c>
      <c r="OG232" s="848">
        <f t="shared" si="109"/>
        <v>0</v>
      </c>
      <c r="OH232" s="848">
        <f t="shared" si="109"/>
        <v>0</v>
      </c>
      <c r="OI232" s="848">
        <f t="shared" si="109"/>
        <v>0</v>
      </c>
      <c r="OJ232" s="848">
        <f t="shared" si="109"/>
        <v>0</v>
      </c>
      <c r="OK232" s="848">
        <f t="shared" si="109"/>
        <v>0</v>
      </c>
      <c r="OL232" s="848">
        <f t="shared" si="109"/>
        <v>0</v>
      </c>
      <c r="OM232" s="848">
        <f t="shared" si="109"/>
        <v>0</v>
      </c>
      <c r="ON232" s="848">
        <f t="shared" si="109"/>
        <v>0</v>
      </c>
      <c r="OO232" s="848">
        <f t="shared" si="109"/>
        <v>0</v>
      </c>
      <c r="OP232" s="848">
        <f t="shared" si="109"/>
        <v>0</v>
      </c>
      <c r="OQ232" s="848">
        <f t="shared" si="109"/>
        <v>0</v>
      </c>
      <c r="OR232" s="848">
        <f t="shared" si="109"/>
        <v>0</v>
      </c>
      <c r="OS232" s="848">
        <f t="shared" si="109"/>
        <v>0</v>
      </c>
      <c r="OT232" s="848">
        <f t="shared" si="109"/>
        <v>0</v>
      </c>
      <c r="OU232" s="848">
        <f t="shared" si="109"/>
        <v>0</v>
      </c>
      <c r="OV232" s="848">
        <f t="shared" si="109"/>
        <v>0</v>
      </c>
      <c r="OW232" s="848">
        <f t="shared" si="109"/>
        <v>0</v>
      </c>
      <c r="OX232" s="848">
        <f t="shared" si="109"/>
        <v>0</v>
      </c>
      <c r="OY232" s="848">
        <f t="shared" si="109"/>
        <v>0</v>
      </c>
      <c r="OZ232" s="848">
        <f t="shared" si="109"/>
        <v>0</v>
      </c>
      <c r="PA232" s="848">
        <f t="shared" si="109"/>
        <v>0</v>
      </c>
      <c r="PB232" s="848">
        <f t="shared" si="109"/>
        <v>0</v>
      </c>
      <c r="PC232" s="848">
        <f t="shared" si="109"/>
        <v>0</v>
      </c>
      <c r="PD232" s="848">
        <f t="shared" si="109"/>
        <v>0</v>
      </c>
      <c r="PE232" s="848">
        <f t="shared" si="109"/>
        <v>0</v>
      </c>
      <c r="PF232" s="848">
        <f t="shared" si="109"/>
        <v>0</v>
      </c>
      <c r="PG232" s="848">
        <f t="shared" si="109"/>
        <v>0</v>
      </c>
      <c r="PH232" s="848">
        <f t="shared" si="109"/>
        <v>0</v>
      </c>
      <c r="PI232" s="848">
        <f t="shared" si="109"/>
        <v>0</v>
      </c>
      <c r="PJ232" s="848">
        <f t="shared" si="109"/>
        <v>0</v>
      </c>
      <c r="PK232" s="848">
        <f t="shared" si="109"/>
        <v>0</v>
      </c>
      <c r="PL232" s="848">
        <f t="shared" si="109"/>
        <v>0</v>
      </c>
      <c r="PM232" s="848">
        <f t="shared" si="109"/>
        <v>0</v>
      </c>
      <c r="PN232" s="848">
        <f t="shared" si="109"/>
        <v>0</v>
      </c>
      <c r="PO232" s="848">
        <f t="shared" si="109"/>
        <v>0</v>
      </c>
      <c r="PP232" s="848">
        <f t="shared" si="109"/>
        <v>0</v>
      </c>
      <c r="PQ232" s="848">
        <f t="shared" si="109"/>
        <v>0</v>
      </c>
      <c r="PR232" s="848">
        <f t="shared" si="109"/>
        <v>0</v>
      </c>
      <c r="PS232" s="848">
        <f t="shared" si="109"/>
        <v>0</v>
      </c>
      <c r="PT232" s="848">
        <f t="shared" si="109"/>
        <v>0</v>
      </c>
      <c r="PU232" s="848">
        <f t="shared" si="109"/>
        <v>0</v>
      </c>
      <c r="PV232" s="848">
        <f t="shared" si="109"/>
        <v>0</v>
      </c>
      <c r="PW232" s="848">
        <f t="shared" si="109"/>
        <v>0</v>
      </c>
      <c r="PX232" s="848">
        <f t="shared" si="109"/>
        <v>0</v>
      </c>
      <c r="PY232" s="848">
        <f t="shared" si="109"/>
        <v>0</v>
      </c>
      <c r="PZ232" s="848">
        <f t="shared" si="109"/>
        <v>0</v>
      </c>
      <c r="QA232" s="848">
        <f t="shared" si="109"/>
        <v>0</v>
      </c>
      <c r="QB232" s="848">
        <f t="shared" si="109"/>
        <v>0</v>
      </c>
      <c r="QC232" s="848">
        <f t="shared" si="109"/>
        <v>0</v>
      </c>
      <c r="QD232" s="848">
        <f t="shared" si="109"/>
        <v>0</v>
      </c>
      <c r="QE232" s="848">
        <f t="shared" si="109"/>
        <v>0</v>
      </c>
      <c r="QF232" s="848">
        <f t="shared" si="109"/>
        <v>0</v>
      </c>
      <c r="QG232" s="848">
        <f t="shared" si="109"/>
        <v>0</v>
      </c>
      <c r="QH232" s="848">
        <f t="shared" si="109"/>
        <v>0</v>
      </c>
      <c r="QI232" s="848">
        <f t="shared" si="109"/>
        <v>0</v>
      </c>
      <c r="QJ232" s="848">
        <f t="shared" si="109"/>
        <v>0</v>
      </c>
      <c r="QK232" s="848">
        <f t="shared" si="109"/>
        <v>0</v>
      </c>
      <c r="QL232" s="848">
        <f t="shared" si="109"/>
        <v>0</v>
      </c>
      <c r="QM232" s="848">
        <f t="shared" si="109"/>
        <v>0</v>
      </c>
      <c r="QN232" s="848">
        <f t="shared" si="109"/>
        <v>0</v>
      </c>
      <c r="QO232" s="848">
        <f t="shared" si="109"/>
        <v>0</v>
      </c>
      <c r="QP232" s="848">
        <f t="shared" si="109"/>
        <v>0</v>
      </c>
      <c r="QQ232" s="848">
        <f t="shared" si="109"/>
        <v>0</v>
      </c>
      <c r="QR232" s="848">
        <f t="shared" si="110"/>
        <v>0</v>
      </c>
      <c r="QS232" s="848">
        <f t="shared" si="110"/>
        <v>0</v>
      </c>
      <c r="QT232" s="848">
        <f t="shared" si="110"/>
        <v>0</v>
      </c>
      <c r="QU232" s="848">
        <f t="shared" si="110"/>
        <v>0</v>
      </c>
      <c r="QV232" s="848">
        <f t="shared" si="110"/>
        <v>0</v>
      </c>
      <c r="QW232" s="848">
        <f t="shared" si="110"/>
        <v>0</v>
      </c>
      <c r="QX232" s="848">
        <f t="shared" si="110"/>
        <v>0</v>
      </c>
      <c r="QY232" s="848">
        <f t="shared" si="110"/>
        <v>0</v>
      </c>
      <c r="QZ232" s="848">
        <f t="shared" si="110"/>
        <v>0</v>
      </c>
      <c r="RA232" s="848">
        <f t="shared" si="110"/>
        <v>0</v>
      </c>
      <c r="RB232" s="848">
        <f t="shared" si="110"/>
        <v>0</v>
      </c>
      <c r="RC232" s="848">
        <f t="shared" si="110"/>
        <v>0</v>
      </c>
      <c r="RD232" s="848">
        <f t="shared" si="110"/>
        <v>0</v>
      </c>
      <c r="RE232" s="848">
        <f t="shared" si="110"/>
        <v>0</v>
      </c>
      <c r="RF232" s="848">
        <f t="shared" si="110"/>
        <v>0</v>
      </c>
      <c r="RG232" s="848">
        <f t="shared" si="110"/>
        <v>0</v>
      </c>
      <c r="RH232" s="848">
        <f t="shared" si="110"/>
        <v>0</v>
      </c>
      <c r="RI232" s="848">
        <f t="shared" si="110"/>
        <v>0</v>
      </c>
      <c r="RJ232" s="848">
        <f t="shared" si="110"/>
        <v>0</v>
      </c>
      <c r="RK232" s="848">
        <f t="shared" si="110"/>
        <v>0</v>
      </c>
      <c r="RL232" s="848">
        <f t="shared" si="110"/>
        <v>0</v>
      </c>
      <c r="RM232" s="848">
        <f t="shared" si="110"/>
        <v>0</v>
      </c>
      <c r="RN232" s="848">
        <f t="shared" si="110"/>
        <v>0</v>
      </c>
      <c r="RO232" s="848">
        <f t="shared" si="110"/>
        <v>0</v>
      </c>
      <c r="RP232" s="848">
        <f t="shared" si="110"/>
        <v>0</v>
      </c>
      <c r="RQ232" s="848">
        <f t="shared" si="110"/>
        <v>0</v>
      </c>
      <c r="RR232" s="848">
        <f t="shared" si="110"/>
        <v>0</v>
      </c>
      <c r="RS232" s="848">
        <f t="shared" si="110"/>
        <v>0</v>
      </c>
      <c r="RT232" s="848">
        <f t="shared" si="110"/>
        <v>0</v>
      </c>
      <c r="RU232" s="848">
        <f t="shared" si="110"/>
        <v>0</v>
      </c>
      <c r="RV232" s="848">
        <f t="shared" si="110"/>
        <v>0</v>
      </c>
      <c r="RW232" s="848">
        <f t="shared" si="110"/>
        <v>0</v>
      </c>
      <c r="RX232" s="848">
        <f t="shared" si="110"/>
        <v>0</v>
      </c>
      <c r="RY232" s="848">
        <f t="shared" si="110"/>
        <v>0</v>
      </c>
      <c r="RZ232" s="848">
        <f t="shared" si="110"/>
        <v>0</v>
      </c>
      <c r="SA232" s="848">
        <f t="shared" si="110"/>
        <v>0</v>
      </c>
      <c r="SB232" s="848">
        <f t="shared" si="110"/>
        <v>0</v>
      </c>
      <c r="SC232" s="848">
        <f t="shared" si="110"/>
        <v>0</v>
      </c>
      <c r="SD232" s="848">
        <f t="shared" si="110"/>
        <v>0</v>
      </c>
      <c r="SE232" s="848">
        <f t="shared" si="110"/>
        <v>0</v>
      </c>
      <c r="SF232" s="848">
        <f t="shared" si="110"/>
        <v>0</v>
      </c>
      <c r="SG232" s="848">
        <f t="shared" si="110"/>
        <v>0</v>
      </c>
      <c r="SH232" s="848">
        <f t="shared" si="110"/>
        <v>0</v>
      </c>
      <c r="SI232" s="848">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882</v>
      </c>
      <c r="J233" s="554"/>
      <c r="K233" s="848">
        <f t="shared" si="111"/>
        <v>0</v>
      </c>
      <c r="L233" s="848">
        <f t="shared" si="111"/>
        <v>0</v>
      </c>
      <c r="M233" s="848">
        <f t="shared" si="111"/>
        <v>0</v>
      </c>
      <c r="N233" s="848">
        <f t="shared" si="111"/>
        <v>0</v>
      </c>
      <c r="O233" s="848">
        <f t="shared" si="111"/>
        <v>0</v>
      </c>
      <c r="P233" s="848">
        <f t="shared" si="111"/>
        <v>0</v>
      </c>
      <c r="Q233" s="848">
        <f t="shared" si="111"/>
        <v>0</v>
      </c>
      <c r="R233" s="848">
        <f t="shared" si="111"/>
        <v>0</v>
      </c>
      <c r="S233" s="848">
        <f t="shared" si="111"/>
        <v>0</v>
      </c>
      <c r="T233" s="848">
        <f t="shared" si="111"/>
        <v>0</v>
      </c>
      <c r="U233" s="848">
        <f t="shared" si="111"/>
        <v>0</v>
      </c>
      <c r="V233" s="848">
        <f t="shared" si="111"/>
        <v>0</v>
      </c>
      <c r="W233" s="848">
        <f t="shared" si="111"/>
        <v>0</v>
      </c>
      <c r="X233" s="848">
        <f t="shared" si="111"/>
        <v>0</v>
      </c>
      <c r="Y233" s="848">
        <f t="shared" si="111"/>
        <v>0</v>
      </c>
      <c r="Z233" s="848">
        <f t="shared" si="111"/>
        <v>0</v>
      </c>
      <c r="AA233" s="848">
        <f t="shared" si="103"/>
        <v>0</v>
      </c>
      <c r="AB233" s="848">
        <f t="shared" si="103"/>
        <v>0</v>
      </c>
      <c r="AC233" s="848">
        <f t="shared" si="103"/>
        <v>0</v>
      </c>
      <c r="AD233" s="848">
        <f t="shared" si="103"/>
        <v>0</v>
      </c>
      <c r="AE233" s="848">
        <f t="shared" si="103"/>
        <v>0</v>
      </c>
      <c r="AF233" s="848">
        <f t="shared" si="103"/>
        <v>0</v>
      </c>
      <c r="AG233" s="848">
        <f t="shared" si="103"/>
        <v>0</v>
      </c>
      <c r="AH233" s="848">
        <f t="shared" si="103"/>
        <v>0</v>
      </c>
      <c r="AI233" s="848">
        <f t="shared" si="103"/>
        <v>0</v>
      </c>
      <c r="AJ233" s="848">
        <f t="shared" si="103"/>
        <v>0</v>
      </c>
      <c r="AK233" s="848">
        <f t="shared" si="103"/>
        <v>0</v>
      </c>
      <c r="AL233" s="848">
        <f t="shared" si="103"/>
        <v>0</v>
      </c>
      <c r="AM233" s="848">
        <f t="shared" si="103"/>
        <v>0</v>
      </c>
      <c r="AN233" s="848">
        <f t="shared" si="103"/>
        <v>0</v>
      </c>
      <c r="AO233" s="848">
        <f t="shared" si="103"/>
        <v>0</v>
      </c>
      <c r="AP233" s="848">
        <f t="shared" si="103"/>
        <v>0</v>
      </c>
      <c r="AQ233" s="848">
        <f t="shared" si="103"/>
        <v>0</v>
      </c>
      <c r="AR233" s="848">
        <f t="shared" si="103"/>
        <v>0</v>
      </c>
      <c r="AS233" s="848">
        <f t="shared" si="103"/>
        <v>0</v>
      </c>
      <c r="AT233" s="848">
        <f t="shared" si="103"/>
        <v>0</v>
      </c>
      <c r="AU233" s="848">
        <f t="shared" si="103"/>
        <v>0</v>
      </c>
      <c r="AV233" s="848">
        <f t="shared" si="103"/>
        <v>0</v>
      </c>
      <c r="AW233" s="848">
        <f t="shared" si="103"/>
        <v>0</v>
      </c>
      <c r="AX233" s="848">
        <f t="shared" si="103"/>
        <v>0</v>
      </c>
      <c r="AY233" s="848">
        <f t="shared" si="103"/>
        <v>0</v>
      </c>
      <c r="AZ233" s="848">
        <f t="shared" si="103"/>
        <v>0</v>
      </c>
      <c r="BA233" s="848">
        <f t="shared" si="103"/>
        <v>0</v>
      </c>
      <c r="BB233" s="848">
        <f t="shared" si="103"/>
        <v>0</v>
      </c>
      <c r="BC233" s="848">
        <f t="shared" si="103"/>
        <v>0</v>
      </c>
      <c r="BD233" s="848">
        <f t="shared" si="103"/>
        <v>0</v>
      </c>
      <c r="BE233" s="848">
        <f t="shared" si="103"/>
        <v>0</v>
      </c>
      <c r="BF233" s="848">
        <f t="shared" si="103"/>
        <v>0</v>
      </c>
      <c r="BG233" s="848">
        <f t="shared" si="103"/>
        <v>0</v>
      </c>
      <c r="BH233" s="848">
        <f t="shared" si="103"/>
        <v>0</v>
      </c>
      <c r="BI233" s="848">
        <f t="shared" si="103"/>
        <v>0</v>
      </c>
      <c r="BJ233" s="848">
        <f t="shared" si="103"/>
        <v>0</v>
      </c>
      <c r="BK233" s="848">
        <f t="shared" si="103"/>
        <v>0</v>
      </c>
      <c r="BL233" s="848">
        <f t="shared" si="103"/>
        <v>0</v>
      </c>
      <c r="BM233" s="848">
        <f t="shared" si="103"/>
        <v>0</v>
      </c>
      <c r="BN233" s="848">
        <f t="shared" si="103"/>
        <v>0</v>
      </c>
      <c r="BO233" s="848">
        <f t="shared" si="103"/>
        <v>0</v>
      </c>
      <c r="BP233" s="848">
        <f t="shared" si="103"/>
        <v>0</v>
      </c>
      <c r="BQ233" s="848">
        <f t="shared" si="103"/>
        <v>0</v>
      </c>
      <c r="BR233" s="848">
        <f t="shared" si="103"/>
        <v>0</v>
      </c>
      <c r="BS233" s="848">
        <f t="shared" si="103"/>
        <v>0</v>
      </c>
      <c r="BT233" s="848">
        <f t="shared" si="103"/>
        <v>0</v>
      </c>
      <c r="BU233" s="848">
        <f t="shared" si="103"/>
        <v>0</v>
      </c>
      <c r="BV233" s="848">
        <f t="shared" si="103"/>
        <v>0</v>
      </c>
      <c r="BW233" s="848">
        <f t="shared" si="103"/>
        <v>0</v>
      </c>
      <c r="BX233" s="848">
        <f t="shared" si="104"/>
        <v>0</v>
      </c>
      <c r="BY233" s="848">
        <f t="shared" si="104"/>
        <v>0</v>
      </c>
      <c r="BZ233" s="848">
        <f t="shared" si="104"/>
        <v>0</v>
      </c>
      <c r="CA233" s="848">
        <f t="shared" si="104"/>
        <v>0</v>
      </c>
      <c r="CB233" s="848">
        <f t="shared" si="104"/>
        <v>0</v>
      </c>
      <c r="CC233" s="848">
        <f t="shared" si="104"/>
        <v>0</v>
      </c>
      <c r="CD233" s="848">
        <f t="shared" si="104"/>
        <v>0</v>
      </c>
      <c r="CE233" s="848">
        <f t="shared" si="104"/>
        <v>0</v>
      </c>
      <c r="CF233" s="848">
        <f t="shared" si="104"/>
        <v>0</v>
      </c>
      <c r="CG233" s="848">
        <f t="shared" si="104"/>
        <v>0</v>
      </c>
      <c r="CH233" s="848">
        <f t="shared" si="104"/>
        <v>0</v>
      </c>
      <c r="CI233" s="848">
        <f t="shared" si="104"/>
        <v>0</v>
      </c>
      <c r="CJ233" s="848">
        <f t="shared" si="104"/>
        <v>0</v>
      </c>
      <c r="CK233" s="848">
        <f t="shared" si="104"/>
        <v>0</v>
      </c>
      <c r="CL233" s="848">
        <f t="shared" si="104"/>
        <v>0</v>
      </c>
      <c r="CM233" s="848">
        <f t="shared" si="104"/>
        <v>0</v>
      </c>
      <c r="CN233" s="848">
        <f t="shared" si="104"/>
        <v>0</v>
      </c>
      <c r="CO233" s="848">
        <f t="shared" si="104"/>
        <v>0</v>
      </c>
      <c r="CP233" s="848">
        <f t="shared" si="104"/>
        <v>0</v>
      </c>
      <c r="CQ233" s="848">
        <f t="shared" si="104"/>
        <v>0</v>
      </c>
      <c r="CR233" s="848">
        <f t="shared" si="104"/>
        <v>0</v>
      </c>
      <c r="CS233" s="848">
        <f t="shared" si="104"/>
        <v>0</v>
      </c>
      <c r="CT233" s="848">
        <f t="shared" si="104"/>
        <v>0</v>
      </c>
      <c r="CU233" s="848">
        <f t="shared" si="104"/>
        <v>0</v>
      </c>
      <c r="CV233" s="848">
        <f t="shared" si="104"/>
        <v>0</v>
      </c>
      <c r="CW233" s="848">
        <f t="shared" si="104"/>
        <v>0</v>
      </c>
      <c r="CX233" s="848">
        <f t="shared" si="104"/>
        <v>0</v>
      </c>
      <c r="CY233" s="848">
        <f t="shared" si="104"/>
        <v>0</v>
      </c>
      <c r="CZ233" s="848">
        <f t="shared" si="104"/>
        <v>0</v>
      </c>
      <c r="DA233" s="848">
        <f t="shared" si="104"/>
        <v>0</v>
      </c>
      <c r="DB233" s="848">
        <f t="shared" si="104"/>
        <v>0</v>
      </c>
      <c r="DC233" s="848">
        <f t="shared" si="104"/>
        <v>0</v>
      </c>
      <c r="DD233" s="848">
        <f t="shared" si="104"/>
        <v>0</v>
      </c>
      <c r="DE233" s="848">
        <f t="shared" si="104"/>
        <v>0</v>
      </c>
      <c r="DF233" s="848">
        <f t="shared" si="104"/>
        <v>0</v>
      </c>
      <c r="DG233" s="848">
        <f t="shared" si="104"/>
        <v>0</v>
      </c>
      <c r="DH233" s="848">
        <f t="shared" si="104"/>
        <v>0</v>
      </c>
      <c r="DI233" s="848">
        <f t="shared" si="104"/>
        <v>0</v>
      </c>
      <c r="DJ233" s="848">
        <f t="shared" si="104"/>
        <v>0</v>
      </c>
      <c r="DK233" s="848">
        <f t="shared" si="104"/>
        <v>0</v>
      </c>
      <c r="DL233" s="848">
        <f t="shared" si="104"/>
        <v>0</v>
      </c>
      <c r="DM233" s="848">
        <f t="shared" si="104"/>
        <v>0</v>
      </c>
      <c r="DN233" s="848">
        <f t="shared" si="104"/>
        <v>0</v>
      </c>
      <c r="DO233" s="848">
        <f t="shared" si="104"/>
        <v>0</v>
      </c>
      <c r="DP233" s="848">
        <f t="shared" si="104"/>
        <v>0</v>
      </c>
      <c r="DQ233" s="848">
        <f t="shared" si="104"/>
        <v>0</v>
      </c>
      <c r="DR233" s="848">
        <f t="shared" si="104"/>
        <v>0</v>
      </c>
      <c r="DS233" s="848">
        <f t="shared" si="104"/>
        <v>0</v>
      </c>
      <c r="DT233" s="848">
        <f t="shared" si="104"/>
        <v>0</v>
      </c>
      <c r="DU233" s="848">
        <f t="shared" si="104"/>
        <v>0</v>
      </c>
      <c r="DV233" s="848">
        <f t="shared" si="104"/>
        <v>0</v>
      </c>
      <c r="DW233" s="848">
        <f t="shared" si="104"/>
        <v>0</v>
      </c>
      <c r="DX233" s="848">
        <f t="shared" si="104"/>
        <v>0</v>
      </c>
      <c r="DY233" s="848">
        <f t="shared" si="104"/>
        <v>0</v>
      </c>
      <c r="DZ233" s="848">
        <f t="shared" si="104"/>
        <v>0</v>
      </c>
      <c r="EA233" s="848">
        <f t="shared" si="104"/>
        <v>0</v>
      </c>
      <c r="EB233" s="848">
        <f t="shared" si="104"/>
        <v>0</v>
      </c>
      <c r="EC233" s="848">
        <f t="shared" si="104"/>
        <v>0</v>
      </c>
      <c r="ED233" s="848">
        <f t="shared" si="104"/>
        <v>0</v>
      </c>
      <c r="EE233" s="848">
        <f t="shared" si="104"/>
        <v>0</v>
      </c>
      <c r="EF233" s="848">
        <f t="shared" si="104"/>
        <v>0</v>
      </c>
      <c r="EG233" s="848">
        <f t="shared" si="104"/>
        <v>0</v>
      </c>
      <c r="EH233" s="848">
        <f t="shared" si="104"/>
        <v>0</v>
      </c>
      <c r="EI233" s="848">
        <f t="shared" si="104"/>
        <v>0</v>
      </c>
      <c r="EJ233" s="848">
        <f t="shared" si="105"/>
        <v>0</v>
      </c>
      <c r="EK233" s="848">
        <f t="shared" si="105"/>
        <v>0</v>
      </c>
      <c r="EL233" s="848">
        <f t="shared" si="105"/>
        <v>0</v>
      </c>
      <c r="EM233" s="848">
        <f t="shared" si="105"/>
        <v>0</v>
      </c>
      <c r="EN233" s="848">
        <f t="shared" si="105"/>
        <v>0</v>
      </c>
      <c r="EO233" s="848">
        <f t="shared" si="105"/>
        <v>0</v>
      </c>
      <c r="EP233" s="848">
        <f t="shared" si="105"/>
        <v>0</v>
      </c>
      <c r="EQ233" s="848">
        <f t="shared" si="105"/>
        <v>0</v>
      </c>
      <c r="ER233" s="848">
        <f t="shared" si="105"/>
        <v>0</v>
      </c>
      <c r="ES233" s="848">
        <f t="shared" si="105"/>
        <v>0</v>
      </c>
      <c r="ET233" s="848">
        <f t="shared" si="105"/>
        <v>0</v>
      </c>
      <c r="EU233" s="848">
        <f t="shared" si="105"/>
        <v>0</v>
      </c>
      <c r="EV233" s="848">
        <f t="shared" si="105"/>
        <v>0</v>
      </c>
      <c r="EW233" s="848">
        <f t="shared" si="105"/>
        <v>0</v>
      </c>
      <c r="EX233" s="848">
        <f t="shared" si="105"/>
        <v>0</v>
      </c>
      <c r="EY233" s="848">
        <f t="shared" si="105"/>
        <v>0</v>
      </c>
      <c r="EZ233" s="848">
        <f t="shared" si="105"/>
        <v>0</v>
      </c>
      <c r="FA233" s="848">
        <f t="shared" si="105"/>
        <v>0</v>
      </c>
      <c r="FB233" s="848">
        <f t="shared" si="105"/>
        <v>0</v>
      </c>
      <c r="FC233" s="848">
        <f t="shared" si="105"/>
        <v>0</v>
      </c>
      <c r="FD233" s="848">
        <f t="shared" si="105"/>
        <v>0</v>
      </c>
      <c r="FE233" s="848">
        <f t="shared" si="105"/>
        <v>0</v>
      </c>
      <c r="FF233" s="848">
        <f t="shared" si="105"/>
        <v>0</v>
      </c>
      <c r="FG233" s="848">
        <f t="shared" si="105"/>
        <v>0</v>
      </c>
      <c r="FH233" s="848">
        <f t="shared" si="105"/>
        <v>0</v>
      </c>
      <c r="FI233" s="848">
        <f t="shared" si="105"/>
        <v>0</v>
      </c>
      <c r="FJ233" s="848">
        <f t="shared" si="105"/>
        <v>0</v>
      </c>
      <c r="FK233" s="848">
        <f t="shared" si="105"/>
        <v>0</v>
      </c>
      <c r="FL233" s="848">
        <f t="shared" si="105"/>
        <v>0</v>
      </c>
      <c r="FM233" s="848">
        <f t="shared" si="105"/>
        <v>0</v>
      </c>
      <c r="FN233" s="848">
        <f t="shared" si="105"/>
        <v>0</v>
      </c>
      <c r="FO233" s="848">
        <f t="shared" si="105"/>
        <v>0</v>
      </c>
      <c r="FP233" s="848">
        <f t="shared" si="105"/>
        <v>0</v>
      </c>
      <c r="FQ233" s="848">
        <f t="shared" si="105"/>
        <v>0</v>
      </c>
      <c r="FR233" s="848">
        <f t="shared" si="105"/>
        <v>0</v>
      </c>
      <c r="FS233" s="848">
        <f t="shared" si="105"/>
        <v>0</v>
      </c>
      <c r="FT233" s="848">
        <f t="shared" si="105"/>
        <v>0</v>
      </c>
      <c r="FU233" s="848">
        <f t="shared" si="105"/>
        <v>0</v>
      </c>
      <c r="FV233" s="848">
        <f t="shared" si="105"/>
        <v>0</v>
      </c>
      <c r="FW233" s="848">
        <f t="shared" si="105"/>
        <v>0</v>
      </c>
      <c r="FX233" s="848">
        <f t="shared" si="105"/>
        <v>0</v>
      </c>
      <c r="FY233" s="848">
        <f t="shared" si="105"/>
        <v>0</v>
      </c>
      <c r="FZ233" s="848">
        <f t="shared" si="105"/>
        <v>0</v>
      </c>
      <c r="GA233" s="848">
        <f t="shared" si="105"/>
        <v>0</v>
      </c>
      <c r="GB233" s="848">
        <f t="shared" si="105"/>
        <v>0</v>
      </c>
      <c r="GC233" s="848">
        <f t="shared" si="105"/>
        <v>0</v>
      </c>
      <c r="GD233" s="848">
        <f t="shared" si="105"/>
        <v>0</v>
      </c>
      <c r="GE233" s="848">
        <f t="shared" si="105"/>
        <v>0</v>
      </c>
      <c r="GF233" s="848">
        <f t="shared" si="105"/>
        <v>0</v>
      </c>
      <c r="GG233" s="848">
        <f t="shared" si="105"/>
        <v>0</v>
      </c>
      <c r="GH233" s="848">
        <f t="shared" si="105"/>
        <v>0</v>
      </c>
      <c r="GI233" s="848">
        <f t="shared" si="105"/>
        <v>0</v>
      </c>
      <c r="GJ233" s="848">
        <f t="shared" si="105"/>
        <v>0</v>
      </c>
      <c r="GK233" s="848">
        <f t="shared" si="105"/>
        <v>0</v>
      </c>
      <c r="GL233" s="848">
        <f t="shared" si="105"/>
        <v>0</v>
      </c>
      <c r="GM233" s="848">
        <f t="shared" si="105"/>
        <v>0</v>
      </c>
      <c r="GN233" s="848">
        <f t="shared" si="105"/>
        <v>0</v>
      </c>
      <c r="GO233" s="848">
        <f t="shared" si="105"/>
        <v>0</v>
      </c>
      <c r="GP233" s="848">
        <f t="shared" si="105"/>
        <v>0</v>
      </c>
      <c r="GQ233" s="848">
        <f t="shared" si="105"/>
        <v>0</v>
      </c>
      <c r="GR233" s="848">
        <f t="shared" si="105"/>
        <v>0</v>
      </c>
      <c r="GS233" s="848">
        <f t="shared" si="105"/>
        <v>0</v>
      </c>
      <c r="GT233" s="848">
        <f t="shared" si="105"/>
        <v>0</v>
      </c>
      <c r="GU233" s="848">
        <f t="shared" si="105"/>
        <v>0</v>
      </c>
      <c r="GV233" s="848">
        <f t="shared" si="106"/>
        <v>0</v>
      </c>
      <c r="GW233" s="848">
        <f t="shared" si="106"/>
        <v>0</v>
      </c>
      <c r="GX233" s="848">
        <f t="shared" si="106"/>
        <v>0</v>
      </c>
      <c r="GY233" s="848">
        <f t="shared" si="106"/>
        <v>0</v>
      </c>
      <c r="GZ233" s="848">
        <f t="shared" si="106"/>
        <v>0</v>
      </c>
      <c r="HA233" s="848">
        <f t="shared" si="106"/>
        <v>0</v>
      </c>
      <c r="HB233" s="848">
        <f t="shared" si="106"/>
        <v>0</v>
      </c>
      <c r="HC233" s="848">
        <f t="shared" si="106"/>
        <v>0</v>
      </c>
      <c r="HD233" s="848">
        <f t="shared" si="106"/>
        <v>0</v>
      </c>
      <c r="HE233" s="848">
        <f t="shared" si="106"/>
        <v>0</v>
      </c>
      <c r="HF233" s="848">
        <f t="shared" si="106"/>
        <v>0</v>
      </c>
      <c r="HG233" s="848">
        <f t="shared" si="106"/>
        <v>0</v>
      </c>
      <c r="HH233" s="848">
        <f t="shared" si="106"/>
        <v>0</v>
      </c>
      <c r="HI233" s="848">
        <f t="shared" si="106"/>
        <v>0</v>
      </c>
      <c r="HJ233" s="848">
        <f t="shared" si="106"/>
        <v>0</v>
      </c>
      <c r="HK233" s="848">
        <f t="shared" si="106"/>
        <v>0</v>
      </c>
      <c r="HL233" s="848">
        <f t="shared" si="106"/>
        <v>0</v>
      </c>
      <c r="HM233" s="848">
        <f t="shared" si="106"/>
        <v>0</v>
      </c>
      <c r="HN233" s="848">
        <f t="shared" si="106"/>
        <v>0</v>
      </c>
      <c r="HO233" s="848">
        <f t="shared" si="106"/>
        <v>0</v>
      </c>
      <c r="HP233" s="848">
        <f t="shared" si="106"/>
        <v>0</v>
      </c>
      <c r="HQ233" s="848">
        <f t="shared" si="106"/>
        <v>0</v>
      </c>
      <c r="HR233" s="848">
        <f t="shared" si="106"/>
        <v>0</v>
      </c>
      <c r="HS233" s="848">
        <f t="shared" si="106"/>
        <v>0</v>
      </c>
      <c r="HT233" s="848">
        <f t="shared" si="106"/>
        <v>0</v>
      </c>
      <c r="HU233" s="848">
        <f t="shared" si="106"/>
        <v>0</v>
      </c>
      <c r="HV233" s="848">
        <f t="shared" si="106"/>
        <v>0</v>
      </c>
      <c r="HW233" s="848">
        <f t="shared" si="106"/>
        <v>0</v>
      </c>
      <c r="HX233" s="848">
        <f t="shared" si="106"/>
        <v>0</v>
      </c>
      <c r="HY233" s="848">
        <f t="shared" si="106"/>
        <v>0</v>
      </c>
      <c r="HZ233" s="848">
        <f t="shared" si="106"/>
        <v>0</v>
      </c>
      <c r="IA233" s="848">
        <f t="shared" si="106"/>
        <v>0</v>
      </c>
      <c r="IB233" s="848">
        <f t="shared" si="106"/>
        <v>0</v>
      </c>
      <c r="IC233" s="848">
        <f t="shared" si="106"/>
        <v>0</v>
      </c>
      <c r="ID233" s="848">
        <f t="shared" si="106"/>
        <v>0</v>
      </c>
      <c r="IE233" s="848">
        <f t="shared" si="106"/>
        <v>0</v>
      </c>
      <c r="IF233" s="848">
        <f t="shared" si="106"/>
        <v>0</v>
      </c>
      <c r="IG233" s="848">
        <f t="shared" si="106"/>
        <v>0</v>
      </c>
      <c r="IH233" s="848">
        <f t="shared" si="106"/>
        <v>0</v>
      </c>
      <c r="II233" s="848">
        <f t="shared" si="106"/>
        <v>0</v>
      </c>
      <c r="IJ233" s="848">
        <f t="shared" si="106"/>
        <v>0</v>
      </c>
      <c r="IK233" s="848">
        <f t="shared" si="106"/>
        <v>0</v>
      </c>
      <c r="IL233" s="848">
        <f t="shared" si="106"/>
        <v>0</v>
      </c>
      <c r="IM233" s="848">
        <f t="shared" si="106"/>
        <v>0</v>
      </c>
      <c r="IN233" s="848">
        <f t="shared" si="106"/>
        <v>0</v>
      </c>
      <c r="IO233" s="848">
        <f t="shared" si="106"/>
        <v>0</v>
      </c>
      <c r="IP233" s="848">
        <f t="shared" si="106"/>
        <v>0</v>
      </c>
      <c r="IQ233" s="848">
        <f t="shared" si="106"/>
        <v>0</v>
      </c>
      <c r="IR233" s="848">
        <f t="shared" si="106"/>
        <v>0</v>
      </c>
      <c r="IS233" s="848">
        <f t="shared" si="106"/>
        <v>0</v>
      </c>
      <c r="IT233" s="848">
        <f t="shared" si="106"/>
        <v>0</v>
      </c>
      <c r="IU233" s="848">
        <f t="shared" si="106"/>
        <v>0</v>
      </c>
      <c r="IV233" s="848">
        <f t="shared" si="106"/>
        <v>0</v>
      </c>
      <c r="IW233" s="848">
        <f t="shared" si="106"/>
        <v>0</v>
      </c>
      <c r="IX233" s="848">
        <f t="shared" si="106"/>
        <v>0</v>
      </c>
      <c r="IY233" s="848">
        <f t="shared" si="106"/>
        <v>0</v>
      </c>
      <c r="IZ233" s="848">
        <f t="shared" si="106"/>
        <v>0</v>
      </c>
      <c r="JA233" s="848">
        <f t="shared" si="106"/>
        <v>0</v>
      </c>
      <c r="JB233" s="848">
        <f t="shared" si="106"/>
        <v>0</v>
      </c>
      <c r="JC233" s="848">
        <f t="shared" si="106"/>
        <v>0</v>
      </c>
      <c r="JD233" s="848">
        <f t="shared" si="106"/>
        <v>0</v>
      </c>
      <c r="JE233" s="848">
        <f t="shared" si="106"/>
        <v>0</v>
      </c>
      <c r="JF233" s="848">
        <f t="shared" si="106"/>
        <v>0</v>
      </c>
      <c r="JG233" s="848">
        <f t="shared" si="106"/>
        <v>0</v>
      </c>
      <c r="JH233" s="848">
        <f t="shared" si="107"/>
        <v>0</v>
      </c>
      <c r="JI233" s="848">
        <f t="shared" si="107"/>
        <v>0</v>
      </c>
      <c r="JJ233" s="848">
        <f t="shared" si="107"/>
        <v>0</v>
      </c>
      <c r="JK233" s="848">
        <f t="shared" si="107"/>
        <v>0</v>
      </c>
      <c r="JL233" s="848">
        <f t="shared" si="107"/>
        <v>0</v>
      </c>
      <c r="JM233" s="848">
        <f t="shared" si="107"/>
        <v>0</v>
      </c>
      <c r="JN233" s="848">
        <f t="shared" si="107"/>
        <v>0</v>
      </c>
      <c r="JO233" s="848">
        <f t="shared" si="107"/>
        <v>0</v>
      </c>
      <c r="JP233" s="848">
        <f t="shared" si="107"/>
        <v>0</v>
      </c>
      <c r="JQ233" s="848">
        <f t="shared" si="107"/>
        <v>0</v>
      </c>
      <c r="JR233" s="848">
        <f t="shared" si="107"/>
        <v>0</v>
      </c>
      <c r="JS233" s="848">
        <f t="shared" si="107"/>
        <v>0</v>
      </c>
      <c r="JT233" s="848">
        <f t="shared" si="107"/>
        <v>0</v>
      </c>
      <c r="JU233" s="848">
        <f t="shared" si="107"/>
        <v>0</v>
      </c>
      <c r="JV233" s="848">
        <f t="shared" si="107"/>
        <v>0</v>
      </c>
      <c r="JW233" s="848">
        <f t="shared" si="107"/>
        <v>0</v>
      </c>
      <c r="JX233" s="848">
        <f t="shared" si="107"/>
        <v>0</v>
      </c>
      <c r="JY233" s="848">
        <f t="shared" si="107"/>
        <v>0</v>
      </c>
      <c r="JZ233" s="848">
        <f t="shared" si="107"/>
        <v>0</v>
      </c>
      <c r="KA233" s="848">
        <f t="shared" si="107"/>
        <v>0</v>
      </c>
      <c r="KB233" s="848">
        <f t="shared" si="107"/>
        <v>0</v>
      </c>
      <c r="KC233" s="848">
        <f t="shared" si="107"/>
        <v>0</v>
      </c>
      <c r="KD233" s="848">
        <f t="shared" si="107"/>
        <v>0</v>
      </c>
      <c r="KE233" s="848">
        <f t="shared" si="107"/>
        <v>0</v>
      </c>
      <c r="KF233" s="848">
        <f t="shared" si="107"/>
        <v>0</v>
      </c>
      <c r="KG233" s="848">
        <f t="shared" si="107"/>
        <v>0</v>
      </c>
      <c r="KH233" s="848">
        <f t="shared" si="107"/>
        <v>0</v>
      </c>
      <c r="KI233" s="848">
        <f t="shared" si="107"/>
        <v>0</v>
      </c>
      <c r="KJ233" s="848">
        <f t="shared" si="107"/>
        <v>0</v>
      </c>
      <c r="KK233" s="848">
        <f t="shared" si="107"/>
        <v>0</v>
      </c>
      <c r="KL233" s="848">
        <f t="shared" si="107"/>
        <v>0</v>
      </c>
      <c r="KM233" s="848">
        <f t="shared" si="107"/>
        <v>0</v>
      </c>
      <c r="KN233" s="848">
        <f t="shared" si="107"/>
        <v>0</v>
      </c>
      <c r="KO233" s="848">
        <f t="shared" si="107"/>
        <v>0</v>
      </c>
      <c r="KP233" s="848">
        <f t="shared" si="107"/>
        <v>0</v>
      </c>
      <c r="KQ233" s="848">
        <f t="shared" si="107"/>
        <v>0</v>
      </c>
      <c r="KR233" s="848">
        <f t="shared" si="107"/>
        <v>0</v>
      </c>
      <c r="KS233" s="848">
        <f t="shared" si="107"/>
        <v>0</v>
      </c>
      <c r="KT233" s="848">
        <f t="shared" si="107"/>
        <v>0</v>
      </c>
      <c r="KU233" s="848">
        <f t="shared" si="107"/>
        <v>0</v>
      </c>
      <c r="KV233" s="848">
        <f t="shared" si="107"/>
        <v>0</v>
      </c>
      <c r="KW233" s="848">
        <f t="shared" si="107"/>
        <v>0</v>
      </c>
      <c r="KX233" s="848">
        <f t="shared" si="107"/>
        <v>0</v>
      </c>
      <c r="KY233" s="848">
        <f t="shared" si="107"/>
        <v>0</v>
      </c>
      <c r="KZ233" s="848">
        <f t="shared" si="107"/>
        <v>0</v>
      </c>
      <c r="LA233" s="848">
        <f t="shared" si="107"/>
        <v>0</v>
      </c>
      <c r="LB233" s="848">
        <f t="shared" si="107"/>
        <v>0</v>
      </c>
      <c r="LC233" s="848">
        <f t="shared" si="107"/>
        <v>0</v>
      </c>
      <c r="LD233" s="848">
        <f t="shared" si="107"/>
        <v>0</v>
      </c>
      <c r="LE233" s="848">
        <f t="shared" si="107"/>
        <v>0</v>
      </c>
      <c r="LF233" s="848">
        <f t="shared" si="107"/>
        <v>0</v>
      </c>
      <c r="LG233" s="848">
        <f t="shared" si="107"/>
        <v>0</v>
      </c>
      <c r="LH233" s="848">
        <f t="shared" si="107"/>
        <v>0</v>
      </c>
      <c r="LI233" s="848">
        <f t="shared" si="107"/>
        <v>0</v>
      </c>
      <c r="LJ233" s="848">
        <f t="shared" si="107"/>
        <v>0</v>
      </c>
      <c r="LK233" s="848">
        <f t="shared" si="107"/>
        <v>0</v>
      </c>
      <c r="LL233" s="848">
        <f t="shared" si="107"/>
        <v>0</v>
      </c>
      <c r="LM233" s="848">
        <f t="shared" si="107"/>
        <v>0</v>
      </c>
      <c r="LN233" s="848">
        <f t="shared" si="107"/>
        <v>0</v>
      </c>
      <c r="LO233" s="848">
        <f t="shared" si="107"/>
        <v>0</v>
      </c>
      <c r="LP233" s="848">
        <f t="shared" si="107"/>
        <v>0</v>
      </c>
      <c r="LQ233" s="848">
        <f t="shared" si="107"/>
        <v>0</v>
      </c>
      <c r="LR233" s="848">
        <f t="shared" si="107"/>
        <v>0</v>
      </c>
      <c r="LS233" s="848">
        <f t="shared" si="107"/>
        <v>0</v>
      </c>
      <c r="LT233" s="848">
        <f t="shared" si="108"/>
        <v>0</v>
      </c>
      <c r="LU233" s="848">
        <f t="shared" si="108"/>
        <v>0</v>
      </c>
      <c r="LV233" s="848">
        <f t="shared" si="108"/>
        <v>0</v>
      </c>
      <c r="LW233" s="848">
        <f t="shared" si="108"/>
        <v>0</v>
      </c>
      <c r="LX233" s="848">
        <f t="shared" si="108"/>
        <v>0</v>
      </c>
      <c r="LY233" s="848">
        <f t="shared" si="108"/>
        <v>0</v>
      </c>
      <c r="LZ233" s="848">
        <f t="shared" si="108"/>
        <v>0</v>
      </c>
      <c r="MA233" s="848">
        <f t="shared" si="108"/>
        <v>0</v>
      </c>
      <c r="MB233" s="848">
        <f t="shared" si="108"/>
        <v>0</v>
      </c>
      <c r="MC233" s="848">
        <f t="shared" si="108"/>
        <v>0</v>
      </c>
      <c r="MD233" s="848">
        <f t="shared" si="108"/>
        <v>0</v>
      </c>
      <c r="ME233" s="848">
        <f t="shared" si="108"/>
        <v>0</v>
      </c>
      <c r="MF233" s="848">
        <f t="shared" si="108"/>
        <v>0</v>
      </c>
      <c r="MG233" s="848">
        <f t="shared" si="108"/>
        <v>0</v>
      </c>
      <c r="MH233" s="848">
        <f t="shared" si="108"/>
        <v>0</v>
      </c>
      <c r="MI233" s="848">
        <f t="shared" si="108"/>
        <v>0</v>
      </c>
      <c r="MJ233" s="848">
        <f t="shared" si="108"/>
        <v>0</v>
      </c>
      <c r="MK233" s="848">
        <f t="shared" si="108"/>
        <v>0</v>
      </c>
      <c r="ML233" s="848">
        <f t="shared" si="108"/>
        <v>0</v>
      </c>
      <c r="MM233" s="848">
        <f t="shared" si="108"/>
        <v>0</v>
      </c>
      <c r="MN233" s="848">
        <f t="shared" si="108"/>
        <v>0</v>
      </c>
      <c r="MO233" s="848">
        <f t="shared" si="108"/>
        <v>0</v>
      </c>
      <c r="MP233" s="848">
        <f t="shared" si="108"/>
        <v>0</v>
      </c>
      <c r="MQ233" s="848">
        <f t="shared" si="108"/>
        <v>0</v>
      </c>
      <c r="MR233" s="848">
        <f t="shared" si="108"/>
        <v>0</v>
      </c>
      <c r="MS233" s="848">
        <f t="shared" si="108"/>
        <v>0</v>
      </c>
      <c r="MT233" s="848">
        <f t="shared" si="108"/>
        <v>0</v>
      </c>
      <c r="MU233" s="848">
        <f t="shared" si="108"/>
        <v>0</v>
      </c>
      <c r="MV233" s="848">
        <f t="shared" si="108"/>
        <v>0</v>
      </c>
      <c r="MW233" s="848">
        <f t="shared" si="108"/>
        <v>0</v>
      </c>
      <c r="MX233" s="848">
        <f t="shared" si="108"/>
        <v>0</v>
      </c>
      <c r="MY233" s="848">
        <f t="shared" si="108"/>
        <v>0</v>
      </c>
      <c r="MZ233" s="848">
        <f t="shared" si="108"/>
        <v>0</v>
      </c>
      <c r="NA233" s="848">
        <f t="shared" si="108"/>
        <v>0</v>
      </c>
      <c r="NB233" s="848">
        <f t="shared" si="108"/>
        <v>0</v>
      </c>
      <c r="NC233" s="848">
        <f t="shared" si="108"/>
        <v>0</v>
      </c>
      <c r="ND233" s="848">
        <f t="shared" si="108"/>
        <v>0</v>
      </c>
      <c r="NE233" s="848">
        <f t="shared" si="108"/>
        <v>0</v>
      </c>
      <c r="NF233" s="848">
        <f t="shared" si="108"/>
        <v>0</v>
      </c>
      <c r="NG233" s="848">
        <f t="shared" si="108"/>
        <v>0</v>
      </c>
      <c r="NH233" s="848">
        <f t="shared" si="108"/>
        <v>0</v>
      </c>
      <c r="NI233" s="848">
        <f t="shared" si="108"/>
        <v>0</v>
      </c>
      <c r="NJ233" s="848">
        <f t="shared" si="108"/>
        <v>0</v>
      </c>
      <c r="NK233" s="848">
        <f t="shared" si="108"/>
        <v>0</v>
      </c>
      <c r="NL233" s="848">
        <f t="shared" si="108"/>
        <v>0</v>
      </c>
      <c r="NM233" s="848">
        <f t="shared" si="108"/>
        <v>0</v>
      </c>
      <c r="NN233" s="848">
        <f t="shared" si="108"/>
        <v>0</v>
      </c>
      <c r="NO233" s="848">
        <f t="shared" si="108"/>
        <v>0</v>
      </c>
      <c r="NP233" s="848">
        <f t="shared" si="108"/>
        <v>0</v>
      </c>
      <c r="NQ233" s="848">
        <f t="shared" si="108"/>
        <v>0</v>
      </c>
      <c r="NR233" s="848">
        <f t="shared" si="108"/>
        <v>0</v>
      </c>
      <c r="NS233" s="848">
        <f t="shared" si="108"/>
        <v>0</v>
      </c>
      <c r="NT233" s="848">
        <f t="shared" si="108"/>
        <v>0</v>
      </c>
      <c r="NU233" s="848">
        <f t="shared" si="108"/>
        <v>0</v>
      </c>
      <c r="NV233" s="848">
        <f t="shared" si="108"/>
        <v>0</v>
      </c>
      <c r="NW233" s="848">
        <f t="shared" si="108"/>
        <v>0</v>
      </c>
      <c r="NX233" s="848">
        <f t="shared" si="108"/>
        <v>0</v>
      </c>
      <c r="NY233" s="848">
        <f t="shared" si="108"/>
        <v>0</v>
      </c>
      <c r="NZ233" s="848">
        <f t="shared" si="108"/>
        <v>0</v>
      </c>
      <c r="OA233" s="848">
        <f t="shared" si="108"/>
        <v>0</v>
      </c>
      <c r="OB233" s="848">
        <f t="shared" si="108"/>
        <v>0</v>
      </c>
      <c r="OC233" s="848">
        <f t="shared" si="108"/>
        <v>0</v>
      </c>
      <c r="OD233" s="848">
        <f t="shared" si="108"/>
        <v>0</v>
      </c>
      <c r="OE233" s="848">
        <f t="shared" si="108"/>
        <v>0</v>
      </c>
      <c r="OF233" s="848">
        <f t="shared" si="109"/>
        <v>0</v>
      </c>
      <c r="OG233" s="848">
        <f t="shared" si="109"/>
        <v>0</v>
      </c>
      <c r="OH233" s="848">
        <f t="shared" si="109"/>
        <v>0</v>
      </c>
      <c r="OI233" s="848">
        <f t="shared" si="109"/>
        <v>0</v>
      </c>
      <c r="OJ233" s="848">
        <f t="shared" si="109"/>
        <v>0</v>
      </c>
      <c r="OK233" s="848">
        <f t="shared" si="109"/>
        <v>0</v>
      </c>
      <c r="OL233" s="848">
        <f t="shared" si="109"/>
        <v>0</v>
      </c>
      <c r="OM233" s="848">
        <f t="shared" si="109"/>
        <v>0</v>
      </c>
      <c r="ON233" s="848">
        <f t="shared" si="109"/>
        <v>0</v>
      </c>
      <c r="OO233" s="848">
        <f t="shared" si="109"/>
        <v>0</v>
      </c>
      <c r="OP233" s="848">
        <f t="shared" si="109"/>
        <v>0</v>
      </c>
      <c r="OQ233" s="848">
        <f t="shared" si="109"/>
        <v>0</v>
      </c>
      <c r="OR233" s="848">
        <f t="shared" si="109"/>
        <v>0</v>
      </c>
      <c r="OS233" s="848">
        <f t="shared" si="109"/>
        <v>0</v>
      </c>
      <c r="OT233" s="848">
        <f t="shared" si="109"/>
        <v>0</v>
      </c>
      <c r="OU233" s="848">
        <f t="shared" si="109"/>
        <v>0</v>
      </c>
      <c r="OV233" s="848">
        <f t="shared" si="109"/>
        <v>0</v>
      </c>
      <c r="OW233" s="848">
        <f t="shared" si="109"/>
        <v>0</v>
      </c>
      <c r="OX233" s="848">
        <f t="shared" si="109"/>
        <v>0</v>
      </c>
      <c r="OY233" s="848">
        <f t="shared" si="109"/>
        <v>0</v>
      </c>
      <c r="OZ233" s="848">
        <f t="shared" si="109"/>
        <v>0</v>
      </c>
      <c r="PA233" s="848">
        <f t="shared" si="109"/>
        <v>0</v>
      </c>
      <c r="PB233" s="848">
        <f t="shared" si="109"/>
        <v>0</v>
      </c>
      <c r="PC233" s="848">
        <f t="shared" si="109"/>
        <v>0</v>
      </c>
      <c r="PD233" s="848">
        <f t="shared" si="109"/>
        <v>0</v>
      </c>
      <c r="PE233" s="848">
        <f t="shared" si="109"/>
        <v>0</v>
      </c>
      <c r="PF233" s="848">
        <f t="shared" si="109"/>
        <v>0</v>
      </c>
      <c r="PG233" s="848">
        <f t="shared" si="109"/>
        <v>0</v>
      </c>
      <c r="PH233" s="848">
        <f t="shared" si="109"/>
        <v>0</v>
      </c>
      <c r="PI233" s="848">
        <f t="shared" si="109"/>
        <v>0</v>
      </c>
      <c r="PJ233" s="848">
        <f t="shared" si="109"/>
        <v>0</v>
      </c>
      <c r="PK233" s="848">
        <f t="shared" si="109"/>
        <v>0</v>
      </c>
      <c r="PL233" s="848">
        <f t="shared" si="109"/>
        <v>0</v>
      </c>
      <c r="PM233" s="848">
        <f t="shared" si="109"/>
        <v>0</v>
      </c>
      <c r="PN233" s="848">
        <f t="shared" si="109"/>
        <v>0</v>
      </c>
      <c r="PO233" s="848">
        <f t="shared" si="109"/>
        <v>0</v>
      </c>
      <c r="PP233" s="848">
        <f t="shared" si="109"/>
        <v>0</v>
      </c>
      <c r="PQ233" s="848">
        <f t="shared" si="109"/>
        <v>0</v>
      </c>
      <c r="PR233" s="848">
        <f t="shared" si="109"/>
        <v>0</v>
      </c>
      <c r="PS233" s="848">
        <f t="shared" si="109"/>
        <v>0</v>
      </c>
      <c r="PT233" s="848">
        <f t="shared" si="109"/>
        <v>0</v>
      </c>
      <c r="PU233" s="848">
        <f t="shared" si="109"/>
        <v>0</v>
      </c>
      <c r="PV233" s="848">
        <f t="shared" si="109"/>
        <v>0</v>
      </c>
      <c r="PW233" s="848">
        <f t="shared" si="109"/>
        <v>0</v>
      </c>
      <c r="PX233" s="848">
        <f t="shared" si="109"/>
        <v>0</v>
      </c>
      <c r="PY233" s="848">
        <f t="shared" si="109"/>
        <v>0</v>
      </c>
      <c r="PZ233" s="848">
        <f t="shared" si="109"/>
        <v>0</v>
      </c>
      <c r="QA233" s="848">
        <f t="shared" si="109"/>
        <v>0</v>
      </c>
      <c r="QB233" s="848">
        <f t="shared" si="109"/>
        <v>0</v>
      </c>
      <c r="QC233" s="848">
        <f t="shared" si="109"/>
        <v>0</v>
      </c>
      <c r="QD233" s="848">
        <f t="shared" si="109"/>
        <v>0</v>
      </c>
      <c r="QE233" s="848">
        <f t="shared" si="109"/>
        <v>0</v>
      </c>
      <c r="QF233" s="848">
        <f t="shared" si="109"/>
        <v>0</v>
      </c>
      <c r="QG233" s="848">
        <f t="shared" si="109"/>
        <v>0</v>
      </c>
      <c r="QH233" s="848">
        <f t="shared" si="109"/>
        <v>0</v>
      </c>
      <c r="QI233" s="848">
        <f t="shared" si="109"/>
        <v>0</v>
      </c>
      <c r="QJ233" s="848">
        <f t="shared" si="109"/>
        <v>0</v>
      </c>
      <c r="QK233" s="848">
        <f t="shared" si="109"/>
        <v>0</v>
      </c>
      <c r="QL233" s="848">
        <f t="shared" si="109"/>
        <v>0</v>
      </c>
      <c r="QM233" s="848">
        <f t="shared" si="109"/>
        <v>0</v>
      </c>
      <c r="QN233" s="848">
        <f t="shared" si="109"/>
        <v>0</v>
      </c>
      <c r="QO233" s="848">
        <f t="shared" si="109"/>
        <v>0</v>
      </c>
      <c r="QP233" s="848">
        <f t="shared" si="109"/>
        <v>0</v>
      </c>
      <c r="QQ233" s="848">
        <f t="shared" si="109"/>
        <v>0</v>
      </c>
      <c r="QR233" s="848">
        <f t="shared" si="110"/>
        <v>0</v>
      </c>
      <c r="QS233" s="848">
        <f t="shared" si="110"/>
        <v>0</v>
      </c>
      <c r="QT233" s="848">
        <f t="shared" si="110"/>
        <v>0</v>
      </c>
      <c r="QU233" s="848">
        <f t="shared" si="110"/>
        <v>0</v>
      </c>
      <c r="QV233" s="848">
        <f t="shared" si="110"/>
        <v>0</v>
      </c>
      <c r="QW233" s="848">
        <f t="shared" si="110"/>
        <v>0</v>
      </c>
      <c r="QX233" s="848">
        <f t="shared" si="110"/>
        <v>0</v>
      </c>
      <c r="QY233" s="848">
        <f t="shared" si="110"/>
        <v>0</v>
      </c>
      <c r="QZ233" s="848">
        <f t="shared" si="110"/>
        <v>0</v>
      </c>
      <c r="RA233" s="848">
        <f t="shared" si="110"/>
        <v>0</v>
      </c>
      <c r="RB233" s="848">
        <f t="shared" si="110"/>
        <v>0</v>
      </c>
      <c r="RC233" s="848">
        <f t="shared" si="110"/>
        <v>0</v>
      </c>
      <c r="RD233" s="848">
        <f t="shared" si="110"/>
        <v>0</v>
      </c>
      <c r="RE233" s="848">
        <f t="shared" si="110"/>
        <v>0</v>
      </c>
      <c r="RF233" s="848">
        <f t="shared" si="110"/>
        <v>0</v>
      </c>
      <c r="RG233" s="848">
        <f t="shared" si="110"/>
        <v>0</v>
      </c>
      <c r="RH233" s="848">
        <f t="shared" si="110"/>
        <v>0</v>
      </c>
      <c r="RI233" s="848">
        <f t="shared" si="110"/>
        <v>0</v>
      </c>
      <c r="RJ233" s="848">
        <f t="shared" si="110"/>
        <v>0</v>
      </c>
      <c r="RK233" s="848">
        <f t="shared" si="110"/>
        <v>0</v>
      </c>
      <c r="RL233" s="848">
        <f t="shared" si="110"/>
        <v>0</v>
      </c>
      <c r="RM233" s="848">
        <f t="shared" si="110"/>
        <v>0</v>
      </c>
      <c r="RN233" s="848">
        <f t="shared" si="110"/>
        <v>0</v>
      </c>
      <c r="RO233" s="848">
        <f t="shared" si="110"/>
        <v>0</v>
      </c>
      <c r="RP233" s="848">
        <f t="shared" si="110"/>
        <v>0</v>
      </c>
      <c r="RQ233" s="848">
        <f t="shared" si="110"/>
        <v>0</v>
      </c>
      <c r="RR233" s="848">
        <f t="shared" si="110"/>
        <v>0</v>
      </c>
      <c r="RS233" s="848">
        <f t="shared" si="110"/>
        <v>0</v>
      </c>
      <c r="RT233" s="848">
        <f t="shared" si="110"/>
        <v>0</v>
      </c>
      <c r="RU233" s="848">
        <f t="shared" si="110"/>
        <v>0</v>
      </c>
      <c r="RV233" s="848">
        <f t="shared" si="110"/>
        <v>0</v>
      </c>
      <c r="RW233" s="848">
        <f t="shared" si="110"/>
        <v>0</v>
      </c>
      <c r="RX233" s="848">
        <f t="shared" si="110"/>
        <v>0</v>
      </c>
      <c r="RY233" s="848">
        <f t="shared" si="110"/>
        <v>0</v>
      </c>
      <c r="RZ233" s="848">
        <f t="shared" si="110"/>
        <v>0</v>
      </c>
      <c r="SA233" s="848">
        <f t="shared" si="110"/>
        <v>0</v>
      </c>
      <c r="SB233" s="848">
        <f t="shared" si="110"/>
        <v>0</v>
      </c>
      <c r="SC233" s="848">
        <f t="shared" si="110"/>
        <v>0</v>
      </c>
      <c r="SD233" s="848">
        <f t="shared" si="110"/>
        <v>0</v>
      </c>
      <c r="SE233" s="848">
        <f t="shared" si="110"/>
        <v>0</v>
      </c>
      <c r="SF233" s="848">
        <f t="shared" si="110"/>
        <v>0</v>
      </c>
      <c r="SG233" s="848">
        <f t="shared" si="110"/>
        <v>0</v>
      </c>
      <c r="SH233" s="848">
        <f t="shared" si="110"/>
        <v>0</v>
      </c>
      <c r="SI233" s="848">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883</v>
      </c>
      <c r="J234" s="554"/>
      <c r="K234" s="849">
        <f>K233</f>
        <v>0</v>
      </c>
      <c r="L234" s="849">
        <f t="shared" ref="L234:BW234" si="112">L233</f>
        <v>0</v>
      </c>
      <c r="M234" s="849">
        <f t="shared" si="112"/>
        <v>0</v>
      </c>
      <c r="N234" s="849">
        <f t="shared" si="112"/>
        <v>0</v>
      </c>
      <c r="O234" s="849">
        <f t="shared" si="112"/>
        <v>0</v>
      </c>
      <c r="P234" s="849">
        <f t="shared" si="112"/>
        <v>0</v>
      </c>
      <c r="Q234" s="849">
        <f t="shared" si="112"/>
        <v>0</v>
      </c>
      <c r="R234" s="849">
        <f t="shared" si="112"/>
        <v>0</v>
      </c>
      <c r="S234" s="849">
        <f t="shared" si="112"/>
        <v>0</v>
      </c>
      <c r="T234" s="849">
        <f t="shared" si="112"/>
        <v>0</v>
      </c>
      <c r="U234" s="849">
        <f t="shared" si="112"/>
        <v>0</v>
      </c>
      <c r="V234" s="849">
        <f t="shared" si="112"/>
        <v>0</v>
      </c>
      <c r="W234" s="849">
        <f t="shared" si="112"/>
        <v>0</v>
      </c>
      <c r="X234" s="849">
        <f t="shared" si="112"/>
        <v>0</v>
      </c>
      <c r="Y234" s="849">
        <f t="shared" si="112"/>
        <v>0</v>
      </c>
      <c r="Z234" s="849">
        <f t="shared" si="112"/>
        <v>0</v>
      </c>
      <c r="AA234" s="849">
        <f t="shared" si="112"/>
        <v>0</v>
      </c>
      <c r="AB234" s="849">
        <f t="shared" si="112"/>
        <v>0</v>
      </c>
      <c r="AC234" s="849">
        <f t="shared" si="112"/>
        <v>0</v>
      </c>
      <c r="AD234" s="849">
        <f t="shared" si="112"/>
        <v>0</v>
      </c>
      <c r="AE234" s="849">
        <f t="shared" si="112"/>
        <v>0</v>
      </c>
      <c r="AF234" s="849">
        <f t="shared" si="112"/>
        <v>0</v>
      </c>
      <c r="AG234" s="849">
        <f t="shared" si="112"/>
        <v>0</v>
      </c>
      <c r="AH234" s="849">
        <f t="shared" si="112"/>
        <v>0</v>
      </c>
      <c r="AI234" s="849">
        <f t="shared" si="112"/>
        <v>0</v>
      </c>
      <c r="AJ234" s="849">
        <f t="shared" si="112"/>
        <v>0</v>
      </c>
      <c r="AK234" s="849">
        <f t="shared" si="112"/>
        <v>0</v>
      </c>
      <c r="AL234" s="849">
        <f t="shared" si="112"/>
        <v>0</v>
      </c>
      <c r="AM234" s="849">
        <f t="shared" si="112"/>
        <v>0</v>
      </c>
      <c r="AN234" s="849">
        <f t="shared" si="112"/>
        <v>0</v>
      </c>
      <c r="AO234" s="849">
        <f t="shared" si="112"/>
        <v>0</v>
      </c>
      <c r="AP234" s="849">
        <f t="shared" si="112"/>
        <v>0</v>
      </c>
      <c r="AQ234" s="849">
        <f t="shared" si="112"/>
        <v>0</v>
      </c>
      <c r="AR234" s="849">
        <f t="shared" si="112"/>
        <v>0</v>
      </c>
      <c r="AS234" s="849">
        <f t="shared" si="112"/>
        <v>0</v>
      </c>
      <c r="AT234" s="849">
        <f t="shared" si="112"/>
        <v>0</v>
      </c>
      <c r="AU234" s="849">
        <f t="shared" si="112"/>
        <v>0</v>
      </c>
      <c r="AV234" s="849">
        <f t="shared" si="112"/>
        <v>0</v>
      </c>
      <c r="AW234" s="849">
        <f t="shared" si="112"/>
        <v>0</v>
      </c>
      <c r="AX234" s="849">
        <f t="shared" si="112"/>
        <v>0</v>
      </c>
      <c r="AY234" s="849">
        <f t="shared" si="112"/>
        <v>0</v>
      </c>
      <c r="AZ234" s="849">
        <f t="shared" si="112"/>
        <v>0</v>
      </c>
      <c r="BA234" s="849">
        <f t="shared" si="112"/>
        <v>0</v>
      </c>
      <c r="BB234" s="849">
        <f t="shared" si="112"/>
        <v>0</v>
      </c>
      <c r="BC234" s="849">
        <f t="shared" si="112"/>
        <v>0</v>
      </c>
      <c r="BD234" s="849">
        <f t="shared" si="112"/>
        <v>0</v>
      </c>
      <c r="BE234" s="849">
        <f t="shared" si="112"/>
        <v>0</v>
      </c>
      <c r="BF234" s="849">
        <f t="shared" si="112"/>
        <v>0</v>
      </c>
      <c r="BG234" s="849">
        <f t="shared" si="112"/>
        <v>0</v>
      </c>
      <c r="BH234" s="849">
        <f t="shared" si="112"/>
        <v>0</v>
      </c>
      <c r="BI234" s="849">
        <f t="shared" si="112"/>
        <v>0</v>
      </c>
      <c r="BJ234" s="849">
        <f t="shared" si="112"/>
        <v>0</v>
      </c>
      <c r="BK234" s="849">
        <f t="shared" si="112"/>
        <v>0</v>
      </c>
      <c r="BL234" s="849">
        <f t="shared" si="112"/>
        <v>0</v>
      </c>
      <c r="BM234" s="849">
        <f t="shared" si="112"/>
        <v>0</v>
      </c>
      <c r="BN234" s="849">
        <f t="shared" si="112"/>
        <v>0</v>
      </c>
      <c r="BO234" s="849">
        <f t="shared" si="112"/>
        <v>0</v>
      </c>
      <c r="BP234" s="849">
        <f t="shared" si="112"/>
        <v>0</v>
      </c>
      <c r="BQ234" s="849">
        <f t="shared" si="112"/>
        <v>0</v>
      </c>
      <c r="BR234" s="849">
        <f t="shared" si="112"/>
        <v>0</v>
      </c>
      <c r="BS234" s="849">
        <f t="shared" si="112"/>
        <v>0</v>
      </c>
      <c r="BT234" s="849">
        <f t="shared" si="112"/>
        <v>0</v>
      </c>
      <c r="BU234" s="849">
        <f t="shared" si="112"/>
        <v>0</v>
      </c>
      <c r="BV234" s="849">
        <f t="shared" si="112"/>
        <v>0</v>
      </c>
      <c r="BW234" s="849">
        <f t="shared" si="112"/>
        <v>0</v>
      </c>
      <c r="BX234" s="849">
        <f t="shared" ref="BX234:EI234" si="113">BX233</f>
        <v>0</v>
      </c>
      <c r="BY234" s="849">
        <f t="shared" si="113"/>
        <v>0</v>
      </c>
      <c r="BZ234" s="849">
        <f t="shared" si="113"/>
        <v>0</v>
      </c>
      <c r="CA234" s="849">
        <f t="shared" si="113"/>
        <v>0</v>
      </c>
      <c r="CB234" s="849">
        <f t="shared" si="113"/>
        <v>0</v>
      </c>
      <c r="CC234" s="849">
        <f t="shared" si="113"/>
        <v>0</v>
      </c>
      <c r="CD234" s="849">
        <f t="shared" si="113"/>
        <v>0</v>
      </c>
      <c r="CE234" s="849">
        <f t="shared" si="113"/>
        <v>0</v>
      </c>
      <c r="CF234" s="849">
        <f t="shared" si="113"/>
        <v>0</v>
      </c>
      <c r="CG234" s="849">
        <f t="shared" si="113"/>
        <v>0</v>
      </c>
      <c r="CH234" s="849">
        <f t="shared" si="113"/>
        <v>0</v>
      </c>
      <c r="CI234" s="849">
        <f t="shared" si="113"/>
        <v>0</v>
      </c>
      <c r="CJ234" s="849">
        <f t="shared" si="113"/>
        <v>0</v>
      </c>
      <c r="CK234" s="849">
        <f t="shared" si="113"/>
        <v>0</v>
      </c>
      <c r="CL234" s="849">
        <f t="shared" si="113"/>
        <v>0</v>
      </c>
      <c r="CM234" s="849">
        <f t="shared" si="113"/>
        <v>0</v>
      </c>
      <c r="CN234" s="849">
        <f t="shared" si="113"/>
        <v>0</v>
      </c>
      <c r="CO234" s="849">
        <f t="shared" si="113"/>
        <v>0</v>
      </c>
      <c r="CP234" s="849">
        <f t="shared" si="113"/>
        <v>0</v>
      </c>
      <c r="CQ234" s="849">
        <f t="shared" si="113"/>
        <v>0</v>
      </c>
      <c r="CR234" s="849">
        <f t="shared" si="113"/>
        <v>0</v>
      </c>
      <c r="CS234" s="849">
        <f t="shared" si="113"/>
        <v>0</v>
      </c>
      <c r="CT234" s="849">
        <f t="shared" si="113"/>
        <v>0</v>
      </c>
      <c r="CU234" s="849">
        <f t="shared" si="113"/>
        <v>0</v>
      </c>
      <c r="CV234" s="849">
        <f t="shared" si="113"/>
        <v>0</v>
      </c>
      <c r="CW234" s="849">
        <f t="shared" si="113"/>
        <v>0</v>
      </c>
      <c r="CX234" s="849">
        <f t="shared" si="113"/>
        <v>0</v>
      </c>
      <c r="CY234" s="849">
        <f t="shared" si="113"/>
        <v>0</v>
      </c>
      <c r="CZ234" s="849">
        <f t="shared" si="113"/>
        <v>0</v>
      </c>
      <c r="DA234" s="849">
        <f t="shared" si="113"/>
        <v>0</v>
      </c>
      <c r="DB234" s="849">
        <f t="shared" si="113"/>
        <v>0</v>
      </c>
      <c r="DC234" s="849">
        <f t="shared" si="113"/>
        <v>0</v>
      </c>
      <c r="DD234" s="849">
        <f t="shared" si="113"/>
        <v>0</v>
      </c>
      <c r="DE234" s="849">
        <f t="shared" si="113"/>
        <v>0</v>
      </c>
      <c r="DF234" s="849">
        <f t="shared" si="113"/>
        <v>0</v>
      </c>
      <c r="DG234" s="849">
        <f t="shared" si="113"/>
        <v>0</v>
      </c>
      <c r="DH234" s="849">
        <f t="shared" si="113"/>
        <v>0</v>
      </c>
      <c r="DI234" s="849">
        <f t="shared" si="113"/>
        <v>0</v>
      </c>
      <c r="DJ234" s="849">
        <f t="shared" si="113"/>
        <v>0</v>
      </c>
      <c r="DK234" s="849">
        <f t="shared" si="113"/>
        <v>0</v>
      </c>
      <c r="DL234" s="849">
        <f t="shared" si="113"/>
        <v>0</v>
      </c>
      <c r="DM234" s="849">
        <f t="shared" si="113"/>
        <v>0</v>
      </c>
      <c r="DN234" s="849">
        <f t="shared" si="113"/>
        <v>0</v>
      </c>
      <c r="DO234" s="849">
        <f t="shared" si="113"/>
        <v>0</v>
      </c>
      <c r="DP234" s="849">
        <f t="shared" si="113"/>
        <v>0</v>
      </c>
      <c r="DQ234" s="849">
        <f t="shared" si="113"/>
        <v>0</v>
      </c>
      <c r="DR234" s="849">
        <f t="shared" si="113"/>
        <v>0</v>
      </c>
      <c r="DS234" s="849">
        <f t="shared" si="113"/>
        <v>0</v>
      </c>
      <c r="DT234" s="849">
        <f t="shared" si="113"/>
        <v>0</v>
      </c>
      <c r="DU234" s="849">
        <f t="shared" si="113"/>
        <v>0</v>
      </c>
      <c r="DV234" s="849">
        <f t="shared" si="113"/>
        <v>0</v>
      </c>
      <c r="DW234" s="849">
        <f t="shared" si="113"/>
        <v>0</v>
      </c>
      <c r="DX234" s="849">
        <f t="shared" si="113"/>
        <v>0</v>
      </c>
      <c r="DY234" s="849">
        <f t="shared" si="113"/>
        <v>0</v>
      </c>
      <c r="DZ234" s="849">
        <f t="shared" si="113"/>
        <v>0</v>
      </c>
      <c r="EA234" s="849">
        <f t="shared" si="113"/>
        <v>0</v>
      </c>
      <c r="EB234" s="849">
        <f t="shared" si="113"/>
        <v>0</v>
      </c>
      <c r="EC234" s="849">
        <f t="shared" si="113"/>
        <v>0</v>
      </c>
      <c r="ED234" s="849">
        <f t="shared" si="113"/>
        <v>0</v>
      </c>
      <c r="EE234" s="849">
        <f t="shared" si="113"/>
        <v>0</v>
      </c>
      <c r="EF234" s="849">
        <f t="shared" si="113"/>
        <v>0</v>
      </c>
      <c r="EG234" s="849">
        <f t="shared" si="113"/>
        <v>0</v>
      </c>
      <c r="EH234" s="849">
        <f t="shared" si="113"/>
        <v>0</v>
      </c>
      <c r="EI234" s="849">
        <f t="shared" si="113"/>
        <v>0</v>
      </c>
      <c r="EJ234" s="849">
        <f t="shared" ref="EJ234:GU234" si="114">EJ233</f>
        <v>0</v>
      </c>
      <c r="EK234" s="849">
        <f t="shared" si="114"/>
        <v>0</v>
      </c>
      <c r="EL234" s="849">
        <f t="shared" si="114"/>
        <v>0</v>
      </c>
      <c r="EM234" s="849">
        <f t="shared" si="114"/>
        <v>0</v>
      </c>
      <c r="EN234" s="849">
        <f t="shared" si="114"/>
        <v>0</v>
      </c>
      <c r="EO234" s="849">
        <f t="shared" si="114"/>
        <v>0</v>
      </c>
      <c r="EP234" s="849">
        <f t="shared" si="114"/>
        <v>0</v>
      </c>
      <c r="EQ234" s="849">
        <f t="shared" si="114"/>
        <v>0</v>
      </c>
      <c r="ER234" s="849">
        <f t="shared" si="114"/>
        <v>0</v>
      </c>
      <c r="ES234" s="849">
        <f t="shared" si="114"/>
        <v>0</v>
      </c>
      <c r="ET234" s="849">
        <f t="shared" si="114"/>
        <v>0</v>
      </c>
      <c r="EU234" s="849">
        <f t="shared" si="114"/>
        <v>0</v>
      </c>
      <c r="EV234" s="849">
        <f t="shared" si="114"/>
        <v>0</v>
      </c>
      <c r="EW234" s="849">
        <f t="shared" si="114"/>
        <v>0</v>
      </c>
      <c r="EX234" s="849">
        <f t="shared" si="114"/>
        <v>0</v>
      </c>
      <c r="EY234" s="849">
        <f t="shared" si="114"/>
        <v>0</v>
      </c>
      <c r="EZ234" s="849">
        <f t="shared" si="114"/>
        <v>0</v>
      </c>
      <c r="FA234" s="849">
        <f t="shared" si="114"/>
        <v>0</v>
      </c>
      <c r="FB234" s="849">
        <f t="shared" si="114"/>
        <v>0</v>
      </c>
      <c r="FC234" s="849">
        <f t="shared" si="114"/>
        <v>0</v>
      </c>
      <c r="FD234" s="849">
        <f t="shared" si="114"/>
        <v>0</v>
      </c>
      <c r="FE234" s="849">
        <f t="shared" si="114"/>
        <v>0</v>
      </c>
      <c r="FF234" s="849">
        <f t="shared" si="114"/>
        <v>0</v>
      </c>
      <c r="FG234" s="849">
        <f t="shared" si="114"/>
        <v>0</v>
      </c>
      <c r="FH234" s="849">
        <f t="shared" si="114"/>
        <v>0</v>
      </c>
      <c r="FI234" s="849">
        <f t="shared" si="114"/>
        <v>0</v>
      </c>
      <c r="FJ234" s="849">
        <f t="shared" si="114"/>
        <v>0</v>
      </c>
      <c r="FK234" s="849">
        <f t="shared" si="114"/>
        <v>0</v>
      </c>
      <c r="FL234" s="849">
        <f t="shared" si="114"/>
        <v>0</v>
      </c>
      <c r="FM234" s="849">
        <f t="shared" si="114"/>
        <v>0</v>
      </c>
      <c r="FN234" s="849">
        <f t="shared" si="114"/>
        <v>0</v>
      </c>
      <c r="FO234" s="849">
        <f t="shared" si="114"/>
        <v>0</v>
      </c>
      <c r="FP234" s="849">
        <f t="shared" si="114"/>
        <v>0</v>
      </c>
      <c r="FQ234" s="849">
        <f t="shared" si="114"/>
        <v>0</v>
      </c>
      <c r="FR234" s="849">
        <f t="shared" si="114"/>
        <v>0</v>
      </c>
      <c r="FS234" s="849">
        <f t="shared" si="114"/>
        <v>0</v>
      </c>
      <c r="FT234" s="849">
        <f t="shared" si="114"/>
        <v>0</v>
      </c>
      <c r="FU234" s="849">
        <f t="shared" si="114"/>
        <v>0</v>
      </c>
      <c r="FV234" s="849">
        <f t="shared" si="114"/>
        <v>0</v>
      </c>
      <c r="FW234" s="849">
        <f t="shared" si="114"/>
        <v>0</v>
      </c>
      <c r="FX234" s="849">
        <f t="shared" si="114"/>
        <v>0</v>
      </c>
      <c r="FY234" s="849">
        <f t="shared" si="114"/>
        <v>0</v>
      </c>
      <c r="FZ234" s="849">
        <f t="shared" si="114"/>
        <v>0</v>
      </c>
      <c r="GA234" s="849">
        <f t="shared" si="114"/>
        <v>0</v>
      </c>
      <c r="GB234" s="849">
        <f t="shared" si="114"/>
        <v>0</v>
      </c>
      <c r="GC234" s="849">
        <f t="shared" si="114"/>
        <v>0</v>
      </c>
      <c r="GD234" s="849">
        <f t="shared" si="114"/>
        <v>0</v>
      </c>
      <c r="GE234" s="849">
        <f t="shared" si="114"/>
        <v>0</v>
      </c>
      <c r="GF234" s="849">
        <f t="shared" si="114"/>
        <v>0</v>
      </c>
      <c r="GG234" s="849">
        <f t="shared" si="114"/>
        <v>0</v>
      </c>
      <c r="GH234" s="849">
        <f t="shared" si="114"/>
        <v>0</v>
      </c>
      <c r="GI234" s="849">
        <f t="shared" si="114"/>
        <v>0</v>
      </c>
      <c r="GJ234" s="849">
        <f t="shared" si="114"/>
        <v>0</v>
      </c>
      <c r="GK234" s="849">
        <f t="shared" si="114"/>
        <v>0</v>
      </c>
      <c r="GL234" s="849">
        <f t="shared" si="114"/>
        <v>0</v>
      </c>
      <c r="GM234" s="849">
        <f t="shared" si="114"/>
        <v>0</v>
      </c>
      <c r="GN234" s="849">
        <f t="shared" si="114"/>
        <v>0</v>
      </c>
      <c r="GO234" s="849">
        <f t="shared" si="114"/>
        <v>0</v>
      </c>
      <c r="GP234" s="849">
        <f t="shared" si="114"/>
        <v>0</v>
      </c>
      <c r="GQ234" s="849">
        <f t="shared" si="114"/>
        <v>0</v>
      </c>
      <c r="GR234" s="849">
        <f t="shared" si="114"/>
        <v>0</v>
      </c>
      <c r="GS234" s="849">
        <f t="shared" si="114"/>
        <v>0</v>
      </c>
      <c r="GT234" s="849">
        <f t="shared" si="114"/>
        <v>0</v>
      </c>
      <c r="GU234" s="849">
        <f t="shared" si="114"/>
        <v>0</v>
      </c>
      <c r="GV234" s="849">
        <f t="shared" ref="GV234:JG234" si="115">GV233</f>
        <v>0</v>
      </c>
      <c r="GW234" s="849">
        <f t="shared" si="115"/>
        <v>0</v>
      </c>
      <c r="GX234" s="849">
        <f t="shared" si="115"/>
        <v>0</v>
      </c>
      <c r="GY234" s="849">
        <f t="shared" si="115"/>
        <v>0</v>
      </c>
      <c r="GZ234" s="849">
        <f t="shared" si="115"/>
        <v>0</v>
      </c>
      <c r="HA234" s="849">
        <f t="shared" si="115"/>
        <v>0</v>
      </c>
      <c r="HB234" s="849">
        <f t="shared" si="115"/>
        <v>0</v>
      </c>
      <c r="HC234" s="849">
        <f t="shared" si="115"/>
        <v>0</v>
      </c>
      <c r="HD234" s="849">
        <f t="shared" si="115"/>
        <v>0</v>
      </c>
      <c r="HE234" s="849">
        <f t="shared" si="115"/>
        <v>0</v>
      </c>
      <c r="HF234" s="849">
        <f t="shared" si="115"/>
        <v>0</v>
      </c>
      <c r="HG234" s="849">
        <f t="shared" si="115"/>
        <v>0</v>
      </c>
      <c r="HH234" s="849">
        <f t="shared" si="115"/>
        <v>0</v>
      </c>
      <c r="HI234" s="849">
        <f t="shared" si="115"/>
        <v>0</v>
      </c>
      <c r="HJ234" s="849">
        <f t="shared" si="115"/>
        <v>0</v>
      </c>
      <c r="HK234" s="849">
        <f t="shared" si="115"/>
        <v>0</v>
      </c>
      <c r="HL234" s="849">
        <f t="shared" si="115"/>
        <v>0</v>
      </c>
      <c r="HM234" s="849">
        <f t="shared" si="115"/>
        <v>0</v>
      </c>
      <c r="HN234" s="849">
        <f t="shared" si="115"/>
        <v>0</v>
      </c>
      <c r="HO234" s="849">
        <f t="shared" si="115"/>
        <v>0</v>
      </c>
      <c r="HP234" s="849">
        <f t="shared" si="115"/>
        <v>0</v>
      </c>
      <c r="HQ234" s="849">
        <f t="shared" si="115"/>
        <v>0</v>
      </c>
      <c r="HR234" s="849">
        <f t="shared" si="115"/>
        <v>0</v>
      </c>
      <c r="HS234" s="849">
        <f t="shared" si="115"/>
        <v>0</v>
      </c>
      <c r="HT234" s="849">
        <f t="shared" si="115"/>
        <v>0</v>
      </c>
      <c r="HU234" s="849">
        <f t="shared" si="115"/>
        <v>0</v>
      </c>
      <c r="HV234" s="849">
        <f t="shared" si="115"/>
        <v>0</v>
      </c>
      <c r="HW234" s="849">
        <f t="shared" si="115"/>
        <v>0</v>
      </c>
      <c r="HX234" s="849">
        <f t="shared" si="115"/>
        <v>0</v>
      </c>
      <c r="HY234" s="849">
        <f t="shared" si="115"/>
        <v>0</v>
      </c>
      <c r="HZ234" s="849">
        <f t="shared" si="115"/>
        <v>0</v>
      </c>
      <c r="IA234" s="849">
        <f t="shared" si="115"/>
        <v>0</v>
      </c>
      <c r="IB234" s="849">
        <f t="shared" si="115"/>
        <v>0</v>
      </c>
      <c r="IC234" s="849">
        <f t="shared" si="115"/>
        <v>0</v>
      </c>
      <c r="ID234" s="849">
        <f t="shared" si="115"/>
        <v>0</v>
      </c>
      <c r="IE234" s="849">
        <f t="shared" si="115"/>
        <v>0</v>
      </c>
      <c r="IF234" s="849">
        <f t="shared" si="115"/>
        <v>0</v>
      </c>
      <c r="IG234" s="849">
        <f t="shared" si="115"/>
        <v>0</v>
      </c>
      <c r="IH234" s="849">
        <f t="shared" si="115"/>
        <v>0</v>
      </c>
      <c r="II234" s="849">
        <f t="shared" si="115"/>
        <v>0</v>
      </c>
      <c r="IJ234" s="849">
        <f t="shared" si="115"/>
        <v>0</v>
      </c>
      <c r="IK234" s="849">
        <f t="shared" si="115"/>
        <v>0</v>
      </c>
      <c r="IL234" s="849">
        <f t="shared" si="115"/>
        <v>0</v>
      </c>
      <c r="IM234" s="849">
        <f t="shared" si="115"/>
        <v>0</v>
      </c>
      <c r="IN234" s="849">
        <f t="shared" si="115"/>
        <v>0</v>
      </c>
      <c r="IO234" s="849">
        <f t="shared" si="115"/>
        <v>0</v>
      </c>
      <c r="IP234" s="849">
        <f t="shared" si="115"/>
        <v>0</v>
      </c>
      <c r="IQ234" s="849">
        <f t="shared" si="115"/>
        <v>0</v>
      </c>
      <c r="IR234" s="849">
        <f t="shared" si="115"/>
        <v>0</v>
      </c>
      <c r="IS234" s="849">
        <f t="shared" si="115"/>
        <v>0</v>
      </c>
      <c r="IT234" s="849">
        <f t="shared" si="115"/>
        <v>0</v>
      </c>
      <c r="IU234" s="849">
        <f t="shared" si="115"/>
        <v>0</v>
      </c>
      <c r="IV234" s="849">
        <f t="shared" si="115"/>
        <v>0</v>
      </c>
      <c r="IW234" s="849">
        <f t="shared" si="115"/>
        <v>0</v>
      </c>
      <c r="IX234" s="849">
        <f t="shared" si="115"/>
        <v>0</v>
      </c>
      <c r="IY234" s="849">
        <f t="shared" si="115"/>
        <v>0</v>
      </c>
      <c r="IZ234" s="849">
        <f t="shared" si="115"/>
        <v>0</v>
      </c>
      <c r="JA234" s="849">
        <f t="shared" si="115"/>
        <v>0</v>
      </c>
      <c r="JB234" s="849">
        <f t="shared" si="115"/>
        <v>0</v>
      </c>
      <c r="JC234" s="849">
        <f t="shared" si="115"/>
        <v>0</v>
      </c>
      <c r="JD234" s="849">
        <f t="shared" si="115"/>
        <v>0</v>
      </c>
      <c r="JE234" s="849">
        <f t="shared" si="115"/>
        <v>0</v>
      </c>
      <c r="JF234" s="849">
        <f t="shared" si="115"/>
        <v>0</v>
      </c>
      <c r="JG234" s="849">
        <f t="shared" si="115"/>
        <v>0</v>
      </c>
      <c r="JH234" s="849">
        <f t="shared" ref="JH234:LS234" si="116">JH233</f>
        <v>0</v>
      </c>
      <c r="JI234" s="849">
        <f t="shared" si="116"/>
        <v>0</v>
      </c>
      <c r="JJ234" s="849">
        <f t="shared" si="116"/>
        <v>0</v>
      </c>
      <c r="JK234" s="849">
        <f t="shared" si="116"/>
        <v>0</v>
      </c>
      <c r="JL234" s="849">
        <f t="shared" si="116"/>
        <v>0</v>
      </c>
      <c r="JM234" s="849">
        <f t="shared" si="116"/>
        <v>0</v>
      </c>
      <c r="JN234" s="849">
        <f t="shared" si="116"/>
        <v>0</v>
      </c>
      <c r="JO234" s="849">
        <f t="shared" si="116"/>
        <v>0</v>
      </c>
      <c r="JP234" s="849">
        <f t="shared" si="116"/>
        <v>0</v>
      </c>
      <c r="JQ234" s="849">
        <f t="shared" si="116"/>
        <v>0</v>
      </c>
      <c r="JR234" s="849">
        <f t="shared" si="116"/>
        <v>0</v>
      </c>
      <c r="JS234" s="849">
        <f t="shared" si="116"/>
        <v>0</v>
      </c>
      <c r="JT234" s="849">
        <f t="shared" si="116"/>
        <v>0</v>
      </c>
      <c r="JU234" s="849">
        <f t="shared" si="116"/>
        <v>0</v>
      </c>
      <c r="JV234" s="849">
        <f t="shared" si="116"/>
        <v>0</v>
      </c>
      <c r="JW234" s="849">
        <f t="shared" si="116"/>
        <v>0</v>
      </c>
      <c r="JX234" s="849">
        <f t="shared" si="116"/>
        <v>0</v>
      </c>
      <c r="JY234" s="849">
        <f t="shared" si="116"/>
        <v>0</v>
      </c>
      <c r="JZ234" s="849">
        <f t="shared" si="116"/>
        <v>0</v>
      </c>
      <c r="KA234" s="849">
        <f t="shared" si="116"/>
        <v>0</v>
      </c>
      <c r="KB234" s="849">
        <f t="shared" si="116"/>
        <v>0</v>
      </c>
      <c r="KC234" s="849">
        <f t="shared" si="116"/>
        <v>0</v>
      </c>
      <c r="KD234" s="849">
        <f t="shared" si="116"/>
        <v>0</v>
      </c>
      <c r="KE234" s="849">
        <f t="shared" si="116"/>
        <v>0</v>
      </c>
      <c r="KF234" s="849">
        <f t="shared" si="116"/>
        <v>0</v>
      </c>
      <c r="KG234" s="849">
        <f t="shared" si="116"/>
        <v>0</v>
      </c>
      <c r="KH234" s="849">
        <f t="shared" si="116"/>
        <v>0</v>
      </c>
      <c r="KI234" s="849">
        <f t="shared" si="116"/>
        <v>0</v>
      </c>
      <c r="KJ234" s="849">
        <f t="shared" si="116"/>
        <v>0</v>
      </c>
      <c r="KK234" s="849">
        <f t="shared" si="116"/>
        <v>0</v>
      </c>
      <c r="KL234" s="849">
        <f t="shared" si="116"/>
        <v>0</v>
      </c>
      <c r="KM234" s="849">
        <f t="shared" si="116"/>
        <v>0</v>
      </c>
      <c r="KN234" s="849">
        <f t="shared" si="116"/>
        <v>0</v>
      </c>
      <c r="KO234" s="849">
        <f t="shared" si="116"/>
        <v>0</v>
      </c>
      <c r="KP234" s="849">
        <f t="shared" si="116"/>
        <v>0</v>
      </c>
      <c r="KQ234" s="849">
        <f t="shared" si="116"/>
        <v>0</v>
      </c>
      <c r="KR234" s="849">
        <f t="shared" si="116"/>
        <v>0</v>
      </c>
      <c r="KS234" s="849">
        <f t="shared" si="116"/>
        <v>0</v>
      </c>
      <c r="KT234" s="849">
        <f t="shared" si="116"/>
        <v>0</v>
      </c>
      <c r="KU234" s="849">
        <f t="shared" si="116"/>
        <v>0</v>
      </c>
      <c r="KV234" s="849">
        <f t="shared" si="116"/>
        <v>0</v>
      </c>
      <c r="KW234" s="849">
        <f t="shared" si="116"/>
        <v>0</v>
      </c>
      <c r="KX234" s="849">
        <f t="shared" si="116"/>
        <v>0</v>
      </c>
      <c r="KY234" s="849">
        <f t="shared" si="116"/>
        <v>0</v>
      </c>
      <c r="KZ234" s="849">
        <f t="shared" si="116"/>
        <v>0</v>
      </c>
      <c r="LA234" s="849">
        <f t="shared" si="116"/>
        <v>0</v>
      </c>
      <c r="LB234" s="849">
        <f t="shared" si="116"/>
        <v>0</v>
      </c>
      <c r="LC234" s="849">
        <f t="shared" si="116"/>
        <v>0</v>
      </c>
      <c r="LD234" s="849">
        <f t="shared" si="116"/>
        <v>0</v>
      </c>
      <c r="LE234" s="849">
        <f t="shared" si="116"/>
        <v>0</v>
      </c>
      <c r="LF234" s="849">
        <f t="shared" si="116"/>
        <v>0</v>
      </c>
      <c r="LG234" s="849">
        <f t="shared" si="116"/>
        <v>0</v>
      </c>
      <c r="LH234" s="849">
        <f t="shared" si="116"/>
        <v>0</v>
      </c>
      <c r="LI234" s="849">
        <f t="shared" si="116"/>
        <v>0</v>
      </c>
      <c r="LJ234" s="849">
        <f t="shared" si="116"/>
        <v>0</v>
      </c>
      <c r="LK234" s="849">
        <f t="shared" si="116"/>
        <v>0</v>
      </c>
      <c r="LL234" s="849">
        <f t="shared" si="116"/>
        <v>0</v>
      </c>
      <c r="LM234" s="849">
        <f t="shared" si="116"/>
        <v>0</v>
      </c>
      <c r="LN234" s="849">
        <f t="shared" si="116"/>
        <v>0</v>
      </c>
      <c r="LO234" s="849">
        <f t="shared" si="116"/>
        <v>0</v>
      </c>
      <c r="LP234" s="849">
        <f t="shared" si="116"/>
        <v>0</v>
      </c>
      <c r="LQ234" s="849">
        <f t="shared" si="116"/>
        <v>0</v>
      </c>
      <c r="LR234" s="849">
        <f t="shared" si="116"/>
        <v>0</v>
      </c>
      <c r="LS234" s="849">
        <f t="shared" si="116"/>
        <v>0</v>
      </c>
      <c r="LT234" s="849">
        <f t="shared" ref="LT234:OE234" si="117">LT233</f>
        <v>0</v>
      </c>
      <c r="LU234" s="849">
        <f t="shared" si="117"/>
        <v>0</v>
      </c>
      <c r="LV234" s="849">
        <f t="shared" si="117"/>
        <v>0</v>
      </c>
      <c r="LW234" s="849">
        <f t="shared" si="117"/>
        <v>0</v>
      </c>
      <c r="LX234" s="849">
        <f t="shared" si="117"/>
        <v>0</v>
      </c>
      <c r="LY234" s="849">
        <f t="shared" si="117"/>
        <v>0</v>
      </c>
      <c r="LZ234" s="849">
        <f t="shared" si="117"/>
        <v>0</v>
      </c>
      <c r="MA234" s="849">
        <f t="shared" si="117"/>
        <v>0</v>
      </c>
      <c r="MB234" s="849">
        <f t="shared" si="117"/>
        <v>0</v>
      </c>
      <c r="MC234" s="849">
        <f t="shared" si="117"/>
        <v>0</v>
      </c>
      <c r="MD234" s="849">
        <f t="shared" si="117"/>
        <v>0</v>
      </c>
      <c r="ME234" s="849">
        <f t="shared" si="117"/>
        <v>0</v>
      </c>
      <c r="MF234" s="849">
        <f t="shared" si="117"/>
        <v>0</v>
      </c>
      <c r="MG234" s="849">
        <f t="shared" si="117"/>
        <v>0</v>
      </c>
      <c r="MH234" s="849">
        <f t="shared" si="117"/>
        <v>0</v>
      </c>
      <c r="MI234" s="849">
        <f t="shared" si="117"/>
        <v>0</v>
      </c>
      <c r="MJ234" s="849">
        <f t="shared" si="117"/>
        <v>0</v>
      </c>
      <c r="MK234" s="849">
        <f t="shared" si="117"/>
        <v>0</v>
      </c>
      <c r="ML234" s="849">
        <f t="shared" si="117"/>
        <v>0</v>
      </c>
      <c r="MM234" s="849">
        <f t="shared" si="117"/>
        <v>0</v>
      </c>
      <c r="MN234" s="849">
        <f t="shared" si="117"/>
        <v>0</v>
      </c>
      <c r="MO234" s="849">
        <f t="shared" si="117"/>
        <v>0</v>
      </c>
      <c r="MP234" s="849">
        <f t="shared" si="117"/>
        <v>0</v>
      </c>
      <c r="MQ234" s="849">
        <f t="shared" si="117"/>
        <v>0</v>
      </c>
      <c r="MR234" s="849">
        <f t="shared" si="117"/>
        <v>0</v>
      </c>
      <c r="MS234" s="849">
        <f t="shared" si="117"/>
        <v>0</v>
      </c>
      <c r="MT234" s="849">
        <f t="shared" si="117"/>
        <v>0</v>
      </c>
      <c r="MU234" s="849">
        <f t="shared" si="117"/>
        <v>0</v>
      </c>
      <c r="MV234" s="849">
        <f t="shared" si="117"/>
        <v>0</v>
      </c>
      <c r="MW234" s="849">
        <f t="shared" si="117"/>
        <v>0</v>
      </c>
      <c r="MX234" s="849">
        <f t="shared" si="117"/>
        <v>0</v>
      </c>
      <c r="MY234" s="849">
        <f t="shared" si="117"/>
        <v>0</v>
      </c>
      <c r="MZ234" s="849">
        <f t="shared" si="117"/>
        <v>0</v>
      </c>
      <c r="NA234" s="849">
        <f t="shared" si="117"/>
        <v>0</v>
      </c>
      <c r="NB234" s="849">
        <f t="shared" si="117"/>
        <v>0</v>
      </c>
      <c r="NC234" s="849">
        <f t="shared" si="117"/>
        <v>0</v>
      </c>
      <c r="ND234" s="849">
        <f t="shared" si="117"/>
        <v>0</v>
      </c>
      <c r="NE234" s="849">
        <f t="shared" si="117"/>
        <v>0</v>
      </c>
      <c r="NF234" s="849">
        <f t="shared" si="117"/>
        <v>0</v>
      </c>
      <c r="NG234" s="849">
        <f t="shared" si="117"/>
        <v>0</v>
      </c>
      <c r="NH234" s="849">
        <f t="shared" si="117"/>
        <v>0</v>
      </c>
      <c r="NI234" s="849">
        <f t="shared" si="117"/>
        <v>0</v>
      </c>
      <c r="NJ234" s="849">
        <f t="shared" si="117"/>
        <v>0</v>
      </c>
      <c r="NK234" s="849">
        <f t="shared" si="117"/>
        <v>0</v>
      </c>
      <c r="NL234" s="849">
        <f t="shared" si="117"/>
        <v>0</v>
      </c>
      <c r="NM234" s="849">
        <f t="shared" si="117"/>
        <v>0</v>
      </c>
      <c r="NN234" s="849">
        <f t="shared" si="117"/>
        <v>0</v>
      </c>
      <c r="NO234" s="849">
        <f t="shared" si="117"/>
        <v>0</v>
      </c>
      <c r="NP234" s="849">
        <f t="shared" si="117"/>
        <v>0</v>
      </c>
      <c r="NQ234" s="849">
        <f t="shared" si="117"/>
        <v>0</v>
      </c>
      <c r="NR234" s="849">
        <f t="shared" si="117"/>
        <v>0</v>
      </c>
      <c r="NS234" s="849">
        <f t="shared" si="117"/>
        <v>0</v>
      </c>
      <c r="NT234" s="849">
        <f t="shared" si="117"/>
        <v>0</v>
      </c>
      <c r="NU234" s="849">
        <f t="shared" si="117"/>
        <v>0</v>
      </c>
      <c r="NV234" s="849">
        <f t="shared" si="117"/>
        <v>0</v>
      </c>
      <c r="NW234" s="849">
        <f t="shared" si="117"/>
        <v>0</v>
      </c>
      <c r="NX234" s="849">
        <f t="shared" si="117"/>
        <v>0</v>
      </c>
      <c r="NY234" s="849">
        <f t="shared" si="117"/>
        <v>0</v>
      </c>
      <c r="NZ234" s="849">
        <f t="shared" si="117"/>
        <v>0</v>
      </c>
      <c r="OA234" s="849">
        <f t="shared" si="117"/>
        <v>0</v>
      </c>
      <c r="OB234" s="849">
        <f t="shared" si="117"/>
        <v>0</v>
      </c>
      <c r="OC234" s="849">
        <f t="shared" si="117"/>
        <v>0</v>
      </c>
      <c r="OD234" s="849">
        <f t="shared" si="117"/>
        <v>0</v>
      </c>
      <c r="OE234" s="849">
        <f t="shared" si="117"/>
        <v>0</v>
      </c>
      <c r="OF234" s="849">
        <f t="shared" ref="OF234:QQ234" si="118">OF233</f>
        <v>0</v>
      </c>
      <c r="OG234" s="849">
        <f t="shared" si="118"/>
        <v>0</v>
      </c>
      <c r="OH234" s="849">
        <f t="shared" si="118"/>
        <v>0</v>
      </c>
      <c r="OI234" s="849">
        <f t="shared" si="118"/>
        <v>0</v>
      </c>
      <c r="OJ234" s="849">
        <f t="shared" si="118"/>
        <v>0</v>
      </c>
      <c r="OK234" s="849">
        <f t="shared" si="118"/>
        <v>0</v>
      </c>
      <c r="OL234" s="849">
        <f t="shared" si="118"/>
        <v>0</v>
      </c>
      <c r="OM234" s="849">
        <f t="shared" si="118"/>
        <v>0</v>
      </c>
      <c r="ON234" s="849">
        <f t="shared" si="118"/>
        <v>0</v>
      </c>
      <c r="OO234" s="849">
        <f t="shared" si="118"/>
        <v>0</v>
      </c>
      <c r="OP234" s="849">
        <f t="shared" si="118"/>
        <v>0</v>
      </c>
      <c r="OQ234" s="849">
        <f t="shared" si="118"/>
        <v>0</v>
      </c>
      <c r="OR234" s="849">
        <f t="shared" si="118"/>
        <v>0</v>
      </c>
      <c r="OS234" s="849">
        <f t="shared" si="118"/>
        <v>0</v>
      </c>
      <c r="OT234" s="849">
        <f t="shared" si="118"/>
        <v>0</v>
      </c>
      <c r="OU234" s="849">
        <f t="shared" si="118"/>
        <v>0</v>
      </c>
      <c r="OV234" s="849">
        <f t="shared" si="118"/>
        <v>0</v>
      </c>
      <c r="OW234" s="849">
        <f t="shared" si="118"/>
        <v>0</v>
      </c>
      <c r="OX234" s="849">
        <f t="shared" si="118"/>
        <v>0</v>
      </c>
      <c r="OY234" s="849">
        <f t="shared" si="118"/>
        <v>0</v>
      </c>
      <c r="OZ234" s="849">
        <f t="shared" si="118"/>
        <v>0</v>
      </c>
      <c r="PA234" s="849">
        <f t="shared" si="118"/>
        <v>0</v>
      </c>
      <c r="PB234" s="849">
        <f t="shared" si="118"/>
        <v>0</v>
      </c>
      <c r="PC234" s="849">
        <f t="shared" si="118"/>
        <v>0</v>
      </c>
      <c r="PD234" s="849">
        <f t="shared" si="118"/>
        <v>0</v>
      </c>
      <c r="PE234" s="849">
        <f t="shared" si="118"/>
        <v>0</v>
      </c>
      <c r="PF234" s="849">
        <f t="shared" si="118"/>
        <v>0</v>
      </c>
      <c r="PG234" s="849">
        <f t="shared" si="118"/>
        <v>0</v>
      </c>
      <c r="PH234" s="849">
        <f t="shared" si="118"/>
        <v>0</v>
      </c>
      <c r="PI234" s="849">
        <f t="shared" si="118"/>
        <v>0</v>
      </c>
      <c r="PJ234" s="849">
        <f t="shared" si="118"/>
        <v>0</v>
      </c>
      <c r="PK234" s="849">
        <f t="shared" si="118"/>
        <v>0</v>
      </c>
      <c r="PL234" s="849">
        <f t="shared" si="118"/>
        <v>0</v>
      </c>
      <c r="PM234" s="849">
        <f t="shared" si="118"/>
        <v>0</v>
      </c>
      <c r="PN234" s="849">
        <f t="shared" si="118"/>
        <v>0</v>
      </c>
      <c r="PO234" s="849">
        <f t="shared" si="118"/>
        <v>0</v>
      </c>
      <c r="PP234" s="849">
        <f t="shared" si="118"/>
        <v>0</v>
      </c>
      <c r="PQ234" s="849">
        <f t="shared" si="118"/>
        <v>0</v>
      </c>
      <c r="PR234" s="849">
        <f t="shared" si="118"/>
        <v>0</v>
      </c>
      <c r="PS234" s="849">
        <f t="shared" si="118"/>
        <v>0</v>
      </c>
      <c r="PT234" s="849">
        <f t="shared" si="118"/>
        <v>0</v>
      </c>
      <c r="PU234" s="849">
        <f t="shared" si="118"/>
        <v>0</v>
      </c>
      <c r="PV234" s="849">
        <f t="shared" si="118"/>
        <v>0</v>
      </c>
      <c r="PW234" s="849">
        <f t="shared" si="118"/>
        <v>0</v>
      </c>
      <c r="PX234" s="849">
        <f t="shared" si="118"/>
        <v>0</v>
      </c>
      <c r="PY234" s="849">
        <f t="shared" si="118"/>
        <v>0</v>
      </c>
      <c r="PZ234" s="849">
        <f t="shared" si="118"/>
        <v>0</v>
      </c>
      <c r="QA234" s="849">
        <f t="shared" si="118"/>
        <v>0</v>
      </c>
      <c r="QB234" s="849">
        <f t="shared" si="118"/>
        <v>0</v>
      </c>
      <c r="QC234" s="849">
        <f t="shared" si="118"/>
        <v>0</v>
      </c>
      <c r="QD234" s="849">
        <f t="shared" si="118"/>
        <v>0</v>
      </c>
      <c r="QE234" s="849">
        <f t="shared" si="118"/>
        <v>0</v>
      </c>
      <c r="QF234" s="849">
        <f t="shared" si="118"/>
        <v>0</v>
      </c>
      <c r="QG234" s="849">
        <f t="shared" si="118"/>
        <v>0</v>
      </c>
      <c r="QH234" s="849">
        <f t="shared" si="118"/>
        <v>0</v>
      </c>
      <c r="QI234" s="849">
        <f t="shared" si="118"/>
        <v>0</v>
      </c>
      <c r="QJ234" s="849">
        <f t="shared" si="118"/>
        <v>0</v>
      </c>
      <c r="QK234" s="849">
        <f t="shared" si="118"/>
        <v>0</v>
      </c>
      <c r="QL234" s="849">
        <f t="shared" si="118"/>
        <v>0</v>
      </c>
      <c r="QM234" s="849">
        <f t="shared" si="118"/>
        <v>0</v>
      </c>
      <c r="QN234" s="849">
        <f t="shared" si="118"/>
        <v>0</v>
      </c>
      <c r="QO234" s="849">
        <f t="shared" si="118"/>
        <v>0</v>
      </c>
      <c r="QP234" s="849">
        <f t="shared" si="118"/>
        <v>0</v>
      </c>
      <c r="QQ234" s="849">
        <f t="shared" si="118"/>
        <v>0</v>
      </c>
      <c r="QR234" s="849">
        <f t="shared" ref="QR234:SI234" si="119">QR233</f>
        <v>0</v>
      </c>
      <c r="QS234" s="849">
        <f t="shared" si="119"/>
        <v>0</v>
      </c>
      <c r="QT234" s="849">
        <f t="shared" si="119"/>
        <v>0</v>
      </c>
      <c r="QU234" s="849">
        <f t="shared" si="119"/>
        <v>0</v>
      </c>
      <c r="QV234" s="849">
        <f t="shared" si="119"/>
        <v>0</v>
      </c>
      <c r="QW234" s="849">
        <f t="shared" si="119"/>
        <v>0</v>
      </c>
      <c r="QX234" s="849">
        <f t="shared" si="119"/>
        <v>0</v>
      </c>
      <c r="QY234" s="849">
        <f t="shared" si="119"/>
        <v>0</v>
      </c>
      <c r="QZ234" s="849">
        <f t="shared" si="119"/>
        <v>0</v>
      </c>
      <c r="RA234" s="849">
        <f t="shared" si="119"/>
        <v>0</v>
      </c>
      <c r="RB234" s="849">
        <f t="shared" si="119"/>
        <v>0</v>
      </c>
      <c r="RC234" s="849">
        <f t="shared" si="119"/>
        <v>0</v>
      </c>
      <c r="RD234" s="849">
        <f t="shared" si="119"/>
        <v>0</v>
      </c>
      <c r="RE234" s="849">
        <f t="shared" si="119"/>
        <v>0</v>
      </c>
      <c r="RF234" s="849">
        <f t="shared" si="119"/>
        <v>0</v>
      </c>
      <c r="RG234" s="849">
        <f t="shared" si="119"/>
        <v>0</v>
      </c>
      <c r="RH234" s="849">
        <f t="shared" si="119"/>
        <v>0</v>
      </c>
      <c r="RI234" s="849">
        <f t="shared" si="119"/>
        <v>0</v>
      </c>
      <c r="RJ234" s="849">
        <f t="shared" si="119"/>
        <v>0</v>
      </c>
      <c r="RK234" s="849">
        <f t="shared" si="119"/>
        <v>0</v>
      </c>
      <c r="RL234" s="849">
        <f t="shared" si="119"/>
        <v>0</v>
      </c>
      <c r="RM234" s="849">
        <f t="shared" si="119"/>
        <v>0</v>
      </c>
      <c r="RN234" s="849">
        <f t="shared" si="119"/>
        <v>0</v>
      </c>
      <c r="RO234" s="849">
        <f t="shared" si="119"/>
        <v>0</v>
      </c>
      <c r="RP234" s="849">
        <f t="shared" si="119"/>
        <v>0</v>
      </c>
      <c r="RQ234" s="849">
        <f t="shared" si="119"/>
        <v>0</v>
      </c>
      <c r="RR234" s="849">
        <f t="shared" si="119"/>
        <v>0</v>
      </c>
      <c r="RS234" s="849">
        <f t="shared" si="119"/>
        <v>0</v>
      </c>
      <c r="RT234" s="849">
        <f t="shared" si="119"/>
        <v>0</v>
      </c>
      <c r="RU234" s="849">
        <f t="shared" si="119"/>
        <v>0</v>
      </c>
      <c r="RV234" s="849">
        <f t="shared" si="119"/>
        <v>0</v>
      </c>
      <c r="RW234" s="849">
        <f t="shared" si="119"/>
        <v>0</v>
      </c>
      <c r="RX234" s="849">
        <f t="shared" si="119"/>
        <v>0</v>
      </c>
      <c r="RY234" s="849">
        <f t="shared" si="119"/>
        <v>0</v>
      </c>
      <c r="RZ234" s="849">
        <f t="shared" si="119"/>
        <v>0</v>
      </c>
      <c r="SA234" s="849">
        <f t="shared" si="119"/>
        <v>0</v>
      </c>
      <c r="SB234" s="849">
        <f t="shared" si="119"/>
        <v>0</v>
      </c>
      <c r="SC234" s="849">
        <f t="shared" si="119"/>
        <v>0</v>
      </c>
      <c r="SD234" s="849">
        <f t="shared" si="119"/>
        <v>0</v>
      </c>
      <c r="SE234" s="849">
        <f t="shared" si="119"/>
        <v>0</v>
      </c>
      <c r="SF234" s="849">
        <f t="shared" si="119"/>
        <v>0</v>
      </c>
      <c r="SG234" s="849">
        <f t="shared" si="119"/>
        <v>0</v>
      </c>
      <c r="SH234" s="849">
        <f t="shared" si="119"/>
        <v>0</v>
      </c>
      <c r="SI234" s="849">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889</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881</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882</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883</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580</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581</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582</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713</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714</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715</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716</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717</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718</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719</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Sheep!$H$253&amp;" Merino BBT"</f>
        <v>Win Merino BBT</v>
      </c>
      <c r="I249" s="551" t="s">
        <v>877</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878</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880</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879</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881</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884</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885</v>
      </c>
      <c r="J255" s="554"/>
      <c r="K255" s="848">
        <f>K252</f>
        <v>0</v>
      </c>
      <c r="L255" s="848">
        <f t="shared" ref="L255:BW257" si="121">L252</f>
        <v>0</v>
      </c>
      <c r="M255" s="848">
        <f t="shared" si="121"/>
        <v>0</v>
      </c>
      <c r="N255" s="848">
        <f t="shared" si="121"/>
        <v>0</v>
      </c>
      <c r="O255" s="848">
        <f t="shared" si="121"/>
        <v>0</v>
      </c>
      <c r="P255" s="848">
        <f t="shared" si="121"/>
        <v>0</v>
      </c>
      <c r="Q255" s="848">
        <f t="shared" si="121"/>
        <v>0</v>
      </c>
      <c r="R255" s="848">
        <f t="shared" si="121"/>
        <v>0</v>
      </c>
      <c r="S255" s="848">
        <f t="shared" si="121"/>
        <v>0</v>
      </c>
      <c r="T255" s="848">
        <f t="shared" si="121"/>
        <v>0</v>
      </c>
      <c r="U255" s="848">
        <f t="shared" si="121"/>
        <v>0</v>
      </c>
      <c r="V255" s="848">
        <f t="shared" si="121"/>
        <v>0</v>
      </c>
      <c r="W255" s="848">
        <f t="shared" si="121"/>
        <v>0</v>
      </c>
      <c r="X255" s="848">
        <f t="shared" si="121"/>
        <v>0</v>
      </c>
      <c r="Y255" s="848">
        <f t="shared" si="121"/>
        <v>0</v>
      </c>
      <c r="Z255" s="848">
        <f t="shared" si="121"/>
        <v>0</v>
      </c>
      <c r="AA255" s="848">
        <f t="shared" si="121"/>
        <v>0</v>
      </c>
      <c r="AB255" s="848">
        <f t="shared" si="121"/>
        <v>0</v>
      </c>
      <c r="AC255" s="848">
        <f t="shared" si="121"/>
        <v>0</v>
      </c>
      <c r="AD255" s="848">
        <f t="shared" si="121"/>
        <v>0</v>
      </c>
      <c r="AE255" s="848">
        <f t="shared" si="121"/>
        <v>0</v>
      </c>
      <c r="AF255" s="848">
        <f t="shared" si="121"/>
        <v>0</v>
      </c>
      <c r="AG255" s="848">
        <f t="shared" si="121"/>
        <v>0</v>
      </c>
      <c r="AH255" s="848">
        <f t="shared" si="121"/>
        <v>0</v>
      </c>
      <c r="AI255" s="848">
        <f t="shared" si="121"/>
        <v>0</v>
      </c>
      <c r="AJ255" s="848">
        <f t="shared" si="121"/>
        <v>0</v>
      </c>
      <c r="AK255" s="848">
        <f t="shared" si="121"/>
        <v>0</v>
      </c>
      <c r="AL255" s="848">
        <f t="shared" si="121"/>
        <v>0</v>
      </c>
      <c r="AM255" s="848">
        <f t="shared" si="121"/>
        <v>0</v>
      </c>
      <c r="AN255" s="848">
        <f t="shared" si="121"/>
        <v>0</v>
      </c>
      <c r="AO255" s="848">
        <f t="shared" si="121"/>
        <v>0</v>
      </c>
      <c r="AP255" s="848">
        <f t="shared" si="121"/>
        <v>0</v>
      </c>
      <c r="AQ255" s="848">
        <f t="shared" si="121"/>
        <v>0</v>
      </c>
      <c r="AR255" s="848">
        <f t="shared" si="121"/>
        <v>0</v>
      </c>
      <c r="AS255" s="848">
        <f t="shared" si="121"/>
        <v>0</v>
      </c>
      <c r="AT255" s="848">
        <f t="shared" si="121"/>
        <v>0</v>
      </c>
      <c r="AU255" s="848">
        <f t="shared" si="121"/>
        <v>0</v>
      </c>
      <c r="AV255" s="848">
        <f t="shared" si="121"/>
        <v>0</v>
      </c>
      <c r="AW255" s="848">
        <f t="shared" si="121"/>
        <v>0</v>
      </c>
      <c r="AX255" s="848">
        <f t="shared" si="121"/>
        <v>0</v>
      </c>
      <c r="AY255" s="848">
        <f t="shared" si="121"/>
        <v>0</v>
      </c>
      <c r="AZ255" s="848">
        <f t="shared" si="121"/>
        <v>0</v>
      </c>
      <c r="BA255" s="848">
        <f t="shared" si="121"/>
        <v>0</v>
      </c>
      <c r="BB255" s="848">
        <f t="shared" si="121"/>
        <v>0</v>
      </c>
      <c r="BC255" s="848">
        <f t="shared" si="121"/>
        <v>0</v>
      </c>
      <c r="BD255" s="848">
        <f t="shared" si="121"/>
        <v>0</v>
      </c>
      <c r="BE255" s="848">
        <f t="shared" si="121"/>
        <v>0</v>
      </c>
      <c r="BF255" s="848">
        <f t="shared" si="121"/>
        <v>0</v>
      </c>
      <c r="BG255" s="848">
        <f t="shared" si="121"/>
        <v>0</v>
      </c>
      <c r="BH255" s="848">
        <f t="shared" si="121"/>
        <v>0</v>
      </c>
      <c r="BI255" s="848">
        <f t="shared" si="121"/>
        <v>0</v>
      </c>
      <c r="BJ255" s="848">
        <f t="shared" si="121"/>
        <v>0</v>
      </c>
      <c r="BK255" s="848">
        <f t="shared" si="121"/>
        <v>0</v>
      </c>
      <c r="BL255" s="848">
        <f t="shared" si="121"/>
        <v>0</v>
      </c>
      <c r="BM255" s="848">
        <f t="shared" si="121"/>
        <v>0</v>
      </c>
      <c r="BN255" s="848">
        <f t="shared" si="121"/>
        <v>0</v>
      </c>
      <c r="BO255" s="848">
        <f t="shared" si="121"/>
        <v>0</v>
      </c>
      <c r="BP255" s="848">
        <f t="shared" si="121"/>
        <v>0</v>
      </c>
      <c r="BQ255" s="848">
        <f t="shared" si="121"/>
        <v>0</v>
      </c>
      <c r="BR255" s="848">
        <f t="shared" si="121"/>
        <v>0</v>
      </c>
      <c r="BS255" s="848">
        <f t="shared" si="121"/>
        <v>0</v>
      </c>
      <c r="BT255" s="848">
        <f t="shared" si="121"/>
        <v>0</v>
      </c>
      <c r="BU255" s="848">
        <f t="shared" si="121"/>
        <v>0</v>
      </c>
      <c r="BV255" s="848">
        <f t="shared" si="121"/>
        <v>0</v>
      </c>
      <c r="BW255" s="848">
        <f t="shared" si="121"/>
        <v>0</v>
      </c>
      <c r="BX255" s="848">
        <f t="shared" ref="BX255:EI257" si="122">BX252</f>
        <v>0</v>
      </c>
      <c r="BY255" s="848">
        <f t="shared" si="122"/>
        <v>0</v>
      </c>
      <c r="BZ255" s="848">
        <f t="shared" si="122"/>
        <v>0</v>
      </c>
      <c r="CA255" s="848">
        <f t="shared" si="122"/>
        <v>0</v>
      </c>
      <c r="CB255" s="848">
        <f t="shared" si="122"/>
        <v>0</v>
      </c>
      <c r="CC255" s="848">
        <f t="shared" si="122"/>
        <v>0</v>
      </c>
      <c r="CD255" s="848">
        <f t="shared" si="122"/>
        <v>0</v>
      </c>
      <c r="CE255" s="848">
        <f t="shared" si="122"/>
        <v>0</v>
      </c>
      <c r="CF255" s="848">
        <f t="shared" si="122"/>
        <v>0</v>
      </c>
      <c r="CG255" s="848">
        <f t="shared" si="122"/>
        <v>0</v>
      </c>
      <c r="CH255" s="848">
        <f t="shared" si="122"/>
        <v>0</v>
      </c>
      <c r="CI255" s="848">
        <f t="shared" si="122"/>
        <v>0</v>
      </c>
      <c r="CJ255" s="848">
        <f t="shared" si="122"/>
        <v>0</v>
      </c>
      <c r="CK255" s="848">
        <f t="shared" si="122"/>
        <v>0</v>
      </c>
      <c r="CL255" s="848">
        <f t="shared" si="122"/>
        <v>0</v>
      </c>
      <c r="CM255" s="848">
        <f t="shared" si="122"/>
        <v>0</v>
      </c>
      <c r="CN255" s="848">
        <f t="shared" si="122"/>
        <v>0</v>
      </c>
      <c r="CO255" s="848">
        <f t="shared" si="122"/>
        <v>0</v>
      </c>
      <c r="CP255" s="848">
        <f t="shared" si="122"/>
        <v>0</v>
      </c>
      <c r="CQ255" s="848">
        <f t="shared" si="122"/>
        <v>0</v>
      </c>
      <c r="CR255" s="848">
        <f t="shared" si="122"/>
        <v>0</v>
      </c>
      <c r="CS255" s="848">
        <f t="shared" si="122"/>
        <v>0</v>
      </c>
      <c r="CT255" s="848">
        <f t="shared" si="122"/>
        <v>0</v>
      </c>
      <c r="CU255" s="848">
        <f t="shared" si="122"/>
        <v>0</v>
      </c>
      <c r="CV255" s="848">
        <f t="shared" si="122"/>
        <v>0</v>
      </c>
      <c r="CW255" s="848">
        <f t="shared" si="122"/>
        <v>0</v>
      </c>
      <c r="CX255" s="848">
        <f t="shared" si="122"/>
        <v>0</v>
      </c>
      <c r="CY255" s="848">
        <f t="shared" si="122"/>
        <v>0</v>
      </c>
      <c r="CZ255" s="848">
        <f t="shared" si="122"/>
        <v>0</v>
      </c>
      <c r="DA255" s="848">
        <f t="shared" si="122"/>
        <v>0</v>
      </c>
      <c r="DB255" s="848">
        <f t="shared" si="122"/>
        <v>0</v>
      </c>
      <c r="DC255" s="848">
        <f t="shared" si="122"/>
        <v>0</v>
      </c>
      <c r="DD255" s="848">
        <f t="shared" si="122"/>
        <v>0</v>
      </c>
      <c r="DE255" s="848">
        <f t="shared" si="122"/>
        <v>0</v>
      </c>
      <c r="DF255" s="848">
        <f t="shared" si="122"/>
        <v>0</v>
      </c>
      <c r="DG255" s="848">
        <f t="shared" si="122"/>
        <v>0</v>
      </c>
      <c r="DH255" s="848">
        <f t="shared" si="122"/>
        <v>0</v>
      </c>
      <c r="DI255" s="848">
        <f t="shared" si="122"/>
        <v>0</v>
      </c>
      <c r="DJ255" s="848">
        <f t="shared" si="122"/>
        <v>0</v>
      </c>
      <c r="DK255" s="848">
        <f t="shared" si="122"/>
        <v>0</v>
      </c>
      <c r="DL255" s="848">
        <f t="shared" si="122"/>
        <v>0</v>
      </c>
      <c r="DM255" s="848">
        <f t="shared" si="122"/>
        <v>0</v>
      </c>
      <c r="DN255" s="848">
        <f t="shared" si="122"/>
        <v>0</v>
      </c>
      <c r="DO255" s="848">
        <f t="shared" si="122"/>
        <v>0</v>
      </c>
      <c r="DP255" s="848">
        <f t="shared" si="122"/>
        <v>0</v>
      </c>
      <c r="DQ255" s="848">
        <f t="shared" si="122"/>
        <v>0</v>
      </c>
      <c r="DR255" s="848">
        <f t="shared" si="122"/>
        <v>0</v>
      </c>
      <c r="DS255" s="848">
        <f t="shared" si="122"/>
        <v>0</v>
      </c>
      <c r="DT255" s="848">
        <f t="shared" si="122"/>
        <v>0</v>
      </c>
      <c r="DU255" s="848">
        <f t="shared" si="122"/>
        <v>0</v>
      </c>
      <c r="DV255" s="848">
        <f t="shared" si="122"/>
        <v>0</v>
      </c>
      <c r="DW255" s="848">
        <f t="shared" si="122"/>
        <v>0</v>
      </c>
      <c r="DX255" s="848">
        <f t="shared" si="122"/>
        <v>0</v>
      </c>
      <c r="DY255" s="848">
        <f t="shared" si="122"/>
        <v>0</v>
      </c>
      <c r="DZ255" s="848">
        <f t="shared" si="122"/>
        <v>0</v>
      </c>
      <c r="EA255" s="848">
        <f t="shared" si="122"/>
        <v>0</v>
      </c>
      <c r="EB255" s="848">
        <f t="shared" si="122"/>
        <v>0</v>
      </c>
      <c r="EC255" s="848">
        <f t="shared" si="122"/>
        <v>0</v>
      </c>
      <c r="ED255" s="848">
        <f t="shared" si="122"/>
        <v>0</v>
      </c>
      <c r="EE255" s="848">
        <f t="shared" si="122"/>
        <v>0</v>
      </c>
      <c r="EF255" s="848">
        <f t="shared" si="122"/>
        <v>0</v>
      </c>
      <c r="EG255" s="848">
        <f t="shared" si="122"/>
        <v>0</v>
      </c>
      <c r="EH255" s="848">
        <f t="shared" si="122"/>
        <v>0</v>
      </c>
      <c r="EI255" s="848">
        <f t="shared" si="122"/>
        <v>0</v>
      </c>
      <c r="EJ255" s="848">
        <f t="shared" ref="EJ255:GU257" si="123">EJ252</f>
        <v>0</v>
      </c>
      <c r="EK255" s="848">
        <f t="shared" si="123"/>
        <v>0</v>
      </c>
      <c r="EL255" s="848">
        <f t="shared" si="123"/>
        <v>0</v>
      </c>
      <c r="EM255" s="848">
        <f t="shared" si="123"/>
        <v>0</v>
      </c>
      <c r="EN255" s="848">
        <f t="shared" si="123"/>
        <v>0</v>
      </c>
      <c r="EO255" s="848">
        <f t="shared" si="123"/>
        <v>0</v>
      </c>
      <c r="EP255" s="848">
        <f t="shared" si="123"/>
        <v>0</v>
      </c>
      <c r="EQ255" s="848">
        <f t="shared" si="123"/>
        <v>0</v>
      </c>
      <c r="ER255" s="848">
        <f t="shared" si="123"/>
        <v>0</v>
      </c>
      <c r="ES255" s="848">
        <f t="shared" si="123"/>
        <v>0</v>
      </c>
      <c r="ET255" s="848">
        <f t="shared" si="123"/>
        <v>0</v>
      </c>
      <c r="EU255" s="848">
        <f t="shared" si="123"/>
        <v>0</v>
      </c>
      <c r="EV255" s="848">
        <f t="shared" si="123"/>
        <v>0</v>
      </c>
      <c r="EW255" s="848">
        <f t="shared" si="123"/>
        <v>0</v>
      </c>
      <c r="EX255" s="848">
        <f t="shared" si="123"/>
        <v>0</v>
      </c>
      <c r="EY255" s="848">
        <f t="shared" si="123"/>
        <v>0</v>
      </c>
      <c r="EZ255" s="848">
        <f t="shared" si="123"/>
        <v>0</v>
      </c>
      <c r="FA255" s="848">
        <f t="shared" si="123"/>
        <v>0</v>
      </c>
      <c r="FB255" s="848">
        <f t="shared" si="123"/>
        <v>0</v>
      </c>
      <c r="FC255" s="848">
        <f t="shared" si="123"/>
        <v>0</v>
      </c>
      <c r="FD255" s="848">
        <f t="shared" si="123"/>
        <v>0</v>
      </c>
      <c r="FE255" s="848">
        <f t="shared" si="123"/>
        <v>0</v>
      </c>
      <c r="FF255" s="848">
        <f t="shared" si="123"/>
        <v>0</v>
      </c>
      <c r="FG255" s="848">
        <f t="shared" si="123"/>
        <v>0</v>
      </c>
      <c r="FH255" s="848">
        <f t="shared" si="123"/>
        <v>0</v>
      </c>
      <c r="FI255" s="848">
        <f t="shared" si="123"/>
        <v>0</v>
      </c>
      <c r="FJ255" s="848">
        <f t="shared" si="123"/>
        <v>0</v>
      </c>
      <c r="FK255" s="848">
        <f t="shared" si="123"/>
        <v>0</v>
      </c>
      <c r="FL255" s="848">
        <f t="shared" si="123"/>
        <v>0</v>
      </c>
      <c r="FM255" s="848">
        <f t="shared" si="123"/>
        <v>0</v>
      </c>
      <c r="FN255" s="848">
        <f t="shared" si="123"/>
        <v>0</v>
      </c>
      <c r="FO255" s="848">
        <f t="shared" si="123"/>
        <v>0</v>
      </c>
      <c r="FP255" s="848">
        <f t="shared" si="123"/>
        <v>0</v>
      </c>
      <c r="FQ255" s="848">
        <f t="shared" si="123"/>
        <v>0</v>
      </c>
      <c r="FR255" s="848">
        <f t="shared" si="123"/>
        <v>0</v>
      </c>
      <c r="FS255" s="848">
        <f t="shared" si="123"/>
        <v>0</v>
      </c>
      <c r="FT255" s="848">
        <f t="shared" si="123"/>
        <v>0</v>
      </c>
      <c r="FU255" s="848">
        <f t="shared" si="123"/>
        <v>0</v>
      </c>
      <c r="FV255" s="848">
        <f t="shared" si="123"/>
        <v>0</v>
      </c>
      <c r="FW255" s="848">
        <f t="shared" si="123"/>
        <v>0</v>
      </c>
      <c r="FX255" s="848">
        <f t="shared" si="123"/>
        <v>0</v>
      </c>
      <c r="FY255" s="848">
        <f t="shared" si="123"/>
        <v>0</v>
      </c>
      <c r="FZ255" s="848">
        <f t="shared" si="123"/>
        <v>0</v>
      </c>
      <c r="GA255" s="848">
        <f t="shared" si="123"/>
        <v>0</v>
      </c>
      <c r="GB255" s="848">
        <f t="shared" si="123"/>
        <v>0</v>
      </c>
      <c r="GC255" s="848">
        <f t="shared" si="123"/>
        <v>0</v>
      </c>
      <c r="GD255" s="848">
        <f t="shared" si="123"/>
        <v>0</v>
      </c>
      <c r="GE255" s="848">
        <f t="shared" si="123"/>
        <v>0</v>
      </c>
      <c r="GF255" s="848">
        <f t="shared" si="123"/>
        <v>0</v>
      </c>
      <c r="GG255" s="848">
        <f t="shared" si="123"/>
        <v>0</v>
      </c>
      <c r="GH255" s="848">
        <f t="shared" si="123"/>
        <v>0</v>
      </c>
      <c r="GI255" s="848">
        <f t="shared" si="123"/>
        <v>0</v>
      </c>
      <c r="GJ255" s="848">
        <f t="shared" si="123"/>
        <v>0</v>
      </c>
      <c r="GK255" s="848">
        <f t="shared" si="123"/>
        <v>0</v>
      </c>
      <c r="GL255" s="848">
        <f t="shared" si="123"/>
        <v>0</v>
      </c>
      <c r="GM255" s="848">
        <f t="shared" si="123"/>
        <v>0</v>
      </c>
      <c r="GN255" s="848">
        <f t="shared" si="123"/>
        <v>0</v>
      </c>
      <c r="GO255" s="848">
        <f t="shared" si="123"/>
        <v>0</v>
      </c>
      <c r="GP255" s="848">
        <f t="shared" si="123"/>
        <v>0</v>
      </c>
      <c r="GQ255" s="848">
        <f t="shared" si="123"/>
        <v>0</v>
      </c>
      <c r="GR255" s="848">
        <f t="shared" si="123"/>
        <v>0</v>
      </c>
      <c r="GS255" s="848">
        <f t="shared" si="123"/>
        <v>0</v>
      </c>
      <c r="GT255" s="848">
        <f t="shared" si="123"/>
        <v>0</v>
      </c>
      <c r="GU255" s="848">
        <f t="shared" si="123"/>
        <v>0</v>
      </c>
      <c r="GV255" s="848">
        <f t="shared" ref="GV255:JG257" si="124">GV252</f>
        <v>0</v>
      </c>
      <c r="GW255" s="848">
        <f t="shared" si="124"/>
        <v>0</v>
      </c>
      <c r="GX255" s="848">
        <f t="shared" si="124"/>
        <v>0</v>
      </c>
      <c r="GY255" s="848">
        <f t="shared" si="124"/>
        <v>0</v>
      </c>
      <c r="GZ255" s="848">
        <f t="shared" si="124"/>
        <v>0</v>
      </c>
      <c r="HA255" s="848">
        <f t="shared" si="124"/>
        <v>0</v>
      </c>
      <c r="HB255" s="848">
        <f t="shared" si="124"/>
        <v>0</v>
      </c>
      <c r="HC255" s="848">
        <f t="shared" si="124"/>
        <v>0</v>
      </c>
      <c r="HD255" s="848">
        <f t="shared" si="124"/>
        <v>0</v>
      </c>
      <c r="HE255" s="848">
        <f t="shared" si="124"/>
        <v>0</v>
      </c>
      <c r="HF255" s="848">
        <f t="shared" si="124"/>
        <v>0</v>
      </c>
      <c r="HG255" s="848">
        <f t="shared" si="124"/>
        <v>0</v>
      </c>
      <c r="HH255" s="848">
        <f t="shared" si="124"/>
        <v>0</v>
      </c>
      <c r="HI255" s="848">
        <f t="shared" si="124"/>
        <v>0</v>
      </c>
      <c r="HJ255" s="848">
        <f t="shared" si="124"/>
        <v>0</v>
      </c>
      <c r="HK255" s="848">
        <f t="shared" si="124"/>
        <v>0</v>
      </c>
      <c r="HL255" s="848">
        <f t="shared" si="124"/>
        <v>0</v>
      </c>
      <c r="HM255" s="848">
        <f t="shared" si="124"/>
        <v>0</v>
      </c>
      <c r="HN255" s="848">
        <f t="shared" si="124"/>
        <v>0</v>
      </c>
      <c r="HO255" s="848">
        <f t="shared" si="124"/>
        <v>0</v>
      </c>
      <c r="HP255" s="848">
        <f t="shared" si="124"/>
        <v>0</v>
      </c>
      <c r="HQ255" s="848">
        <f t="shared" si="124"/>
        <v>0</v>
      </c>
      <c r="HR255" s="848">
        <f t="shared" si="124"/>
        <v>0</v>
      </c>
      <c r="HS255" s="848">
        <f t="shared" si="124"/>
        <v>0</v>
      </c>
      <c r="HT255" s="848">
        <f t="shared" si="124"/>
        <v>0</v>
      </c>
      <c r="HU255" s="848">
        <f t="shared" si="124"/>
        <v>0</v>
      </c>
      <c r="HV255" s="848">
        <f t="shared" si="124"/>
        <v>0</v>
      </c>
      <c r="HW255" s="848">
        <f t="shared" si="124"/>
        <v>0</v>
      </c>
      <c r="HX255" s="848">
        <f t="shared" si="124"/>
        <v>0</v>
      </c>
      <c r="HY255" s="848">
        <f t="shared" si="124"/>
        <v>0</v>
      </c>
      <c r="HZ255" s="848">
        <f t="shared" si="124"/>
        <v>0</v>
      </c>
      <c r="IA255" s="848">
        <f t="shared" si="124"/>
        <v>0</v>
      </c>
      <c r="IB255" s="848">
        <f t="shared" si="124"/>
        <v>0</v>
      </c>
      <c r="IC255" s="848">
        <f t="shared" si="124"/>
        <v>0</v>
      </c>
      <c r="ID255" s="848">
        <f t="shared" si="124"/>
        <v>0</v>
      </c>
      <c r="IE255" s="848">
        <f t="shared" si="124"/>
        <v>0</v>
      </c>
      <c r="IF255" s="848">
        <f t="shared" si="124"/>
        <v>0</v>
      </c>
      <c r="IG255" s="848">
        <f t="shared" si="124"/>
        <v>0</v>
      </c>
      <c r="IH255" s="848">
        <f t="shared" si="124"/>
        <v>0</v>
      </c>
      <c r="II255" s="848">
        <f t="shared" si="124"/>
        <v>0</v>
      </c>
      <c r="IJ255" s="848">
        <f t="shared" si="124"/>
        <v>0</v>
      </c>
      <c r="IK255" s="848">
        <f t="shared" si="124"/>
        <v>0</v>
      </c>
      <c r="IL255" s="848">
        <f t="shared" si="124"/>
        <v>0</v>
      </c>
      <c r="IM255" s="848">
        <f t="shared" si="124"/>
        <v>0</v>
      </c>
      <c r="IN255" s="848">
        <f t="shared" si="124"/>
        <v>0</v>
      </c>
      <c r="IO255" s="848">
        <f t="shared" si="124"/>
        <v>0</v>
      </c>
      <c r="IP255" s="848">
        <f t="shared" si="124"/>
        <v>0</v>
      </c>
      <c r="IQ255" s="848">
        <f t="shared" si="124"/>
        <v>0</v>
      </c>
      <c r="IR255" s="848">
        <f t="shared" si="124"/>
        <v>0</v>
      </c>
      <c r="IS255" s="848">
        <f t="shared" si="124"/>
        <v>0</v>
      </c>
      <c r="IT255" s="848">
        <f t="shared" si="124"/>
        <v>0</v>
      </c>
      <c r="IU255" s="848">
        <f t="shared" si="124"/>
        <v>0</v>
      </c>
      <c r="IV255" s="848">
        <f t="shared" si="124"/>
        <v>0</v>
      </c>
      <c r="IW255" s="848">
        <f t="shared" si="124"/>
        <v>0</v>
      </c>
      <c r="IX255" s="848">
        <f t="shared" si="124"/>
        <v>0</v>
      </c>
      <c r="IY255" s="848">
        <f t="shared" si="124"/>
        <v>0</v>
      </c>
      <c r="IZ255" s="848">
        <f t="shared" si="124"/>
        <v>0</v>
      </c>
      <c r="JA255" s="848">
        <f t="shared" si="124"/>
        <v>0</v>
      </c>
      <c r="JB255" s="848">
        <f t="shared" si="124"/>
        <v>0</v>
      </c>
      <c r="JC255" s="848">
        <f t="shared" si="124"/>
        <v>0</v>
      </c>
      <c r="JD255" s="848">
        <f t="shared" si="124"/>
        <v>0</v>
      </c>
      <c r="JE255" s="848">
        <f t="shared" si="124"/>
        <v>0</v>
      </c>
      <c r="JF255" s="848">
        <f t="shared" si="124"/>
        <v>0</v>
      </c>
      <c r="JG255" s="848">
        <f t="shared" si="124"/>
        <v>0</v>
      </c>
      <c r="JH255" s="848">
        <f t="shared" ref="JH255:LS257" si="125">JH252</f>
        <v>0</v>
      </c>
      <c r="JI255" s="848">
        <f t="shared" si="125"/>
        <v>0</v>
      </c>
      <c r="JJ255" s="848">
        <f t="shared" si="125"/>
        <v>0</v>
      </c>
      <c r="JK255" s="848">
        <f t="shared" si="125"/>
        <v>0</v>
      </c>
      <c r="JL255" s="848">
        <f t="shared" si="125"/>
        <v>0</v>
      </c>
      <c r="JM255" s="848">
        <f t="shared" si="125"/>
        <v>0</v>
      </c>
      <c r="JN255" s="848">
        <f t="shared" si="125"/>
        <v>0</v>
      </c>
      <c r="JO255" s="848">
        <f t="shared" si="125"/>
        <v>0</v>
      </c>
      <c r="JP255" s="848">
        <f t="shared" si="125"/>
        <v>0</v>
      </c>
      <c r="JQ255" s="848">
        <f t="shared" si="125"/>
        <v>0</v>
      </c>
      <c r="JR255" s="848">
        <f t="shared" si="125"/>
        <v>0</v>
      </c>
      <c r="JS255" s="848">
        <f t="shared" si="125"/>
        <v>0</v>
      </c>
      <c r="JT255" s="848">
        <f t="shared" si="125"/>
        <v>0</v>
      </c>
      <c r="JU255" s="848">
        <f t="shared" si="125"/>
        <v>0</v>
      </c>
      <c r="JV255" s="848">
        <f t="shared" si="125"/>
        <v>0</v>
      </c>
      <c r="JW255" s="848">
        <f t="shared" si="125"/>
        <v>0</v>
      </c>
      <c r="JX255" s="848">
        <f t="shared" si="125"/>
        <v>0</v>
      </c>
      <c r="JY255" s="848">
        <f t="shared" si="125"/>
        <v>0</v>
      </c>
      <c r="JZ255" s="848">
        <f t="shared" si="125"/>
        <v>0</v>
      </c>
      <c r="KA255" s="848">
        <f t="shared" si="125"/>
        <v>0</v>
      </c>
      <c r="KB255" s="848">
        <f t="shared" si="125"/>
        <v>0</v>
      </c>
      <c r="KC255" s="848">
        <f t="shared" si="125"/>
        <v>0</v>
      </c>
      <c r="KD255" s="848">
        <f t="shared" si="125"/>
        <v>0</v>
      </c>
      <c r="KE255" s="848">
        <f t="shared" si="125"/>
        <v>0</v>
      </c>
      <c r="KF255" s="848">
        <f t="shared" si="125"/>
        <v>0</v>
      </c>
      <c r="KG255" s="848">
        <f t="shared" si="125"/>
        <v>0</v>
      </c>
      <c r="KH255" s="848">
        <f t="shared" si="125"/>
        <v>0</v>
      </c>
      <c r="KI255" s="848">
        <f t="shared" si="125"/>
        <v>0</v>
      </c>
      <c r="KJ255" s="848">
        <f t="shared" si="125"/>
        <v>0</v>
      </c>
      <c r="KK255" s="848">
        <f t="shared" si="125"/>
        <v>0</v>
      </c>
      <c r="KL255" s="848">
        <f t="shared" si="125"/>
        <v>0</v>
      </c>
      <c r="KM255" s="848">
        <f t="shared" si="125"/>
        <v>0</v>
      </c>
      <c r="KN255" s="848">
        <f t="shared" si="125"/>
        <v>0</v>
      </c>
      <c r="KO255" s="848">
        <f t="shared" si="125"/>
        <v>0</v>
      </c>
      <c r="KP255" s="848">
        <f t="shared" si="125"/>
        <v>0</v>
      </c>
      <c r="KQ255" s="848">
        <f t="shared" si="125"/>
        <v>0</v>
      </c>
      <c r="KR255" s="848">
        <f t="shared" si="125"/>
        <v>0</v>
      </c>
      <c r="KS255" s="848">
        <f t="shared" si="125"/>
        <v>0</v>
      </c>
      <c r="KT255" s="848">
        <f t="shared" si="125"/>
        <v>0</v>
      </c>
      <c r="KU255" s="848">
        <f t="shared" si="125"/>
        <v>0</v>
      </c>
      <c r="KV255" s="848">
        <f t="shared" si="125"/>
        <v>0</v>
      </c>
      <c r="KW255" s="848">
        <f t="shared" si="125"/>
        <v>0</v>
      </c>
      <c r="KX255" s="848">
        <f t="shared" si="125"/>
        <v>0</v>
      </c>
      <c r="KY255" s="848">
        <f t="shared" si="125"/>
        <v>0</v>
      </c>
      <c r="KZ255" s="848">
        <f t="shared" si="125"/>
        <v>0</v>
      </c>
      <c r="LA255" s="848">
        <f t="shared" si="125"/>
        <v>0</v>
      </c>
      <c r="LB255" s="848">
        <f t="shared" si="125"/>
        <v>0</v>
      </c>
      <c r="LC255" s="848">
        <f t="shared" si="125"/>
        <v>0</v>
      </c>
      <c r="LD255" s="848">
        <f t="shared" si="125"/>
        <v>0</v>
      </c>
      <c r="LE255" s="848">
        <f t="shared" si="125"/>
        <v>0</v>
      </c>
      <c r="LF255" s="848">
        <f t="shared" si="125"/>
        <v>0</v>
      </c>
      <c r="LG255" s="848">
        <f t="shared" si="125"/>
        <v>0</v>
      </c>
      <c r="LH255" s="848">
        <f t="shared" si="125"/>
        <v>0</v>
      </c>
      <c r="LI255" s="848">
        <f t="shared" si="125"/>
        <v>0</v>
      </c>
      <c r="LJ255" s="848">
        <f t="shared" si="125"/>
        <v>0</v>
      </c>
      <c r="LK255" s="848">
        <f t="shared" si="125"/>
        <v>0</v>
      </c>
      <c r="LL255" s="848">
        <f t="shared" si="125"/>
        <v>0</v>
      </c>
      <c r="LM255" s="848">
        <f t="shared" si="125"/>
        <v>0</v>
      </c>
      <c r="LN255" s="848">
        <f t="shared" si="125"/>
        <v>0</v>
      </c>
      <c r="LO255" s="848">
        <f t="shared" si="125"/>
        <v>0</v>
      </c>
      <c r="LP255" s="848">
        <f t="shared" si="125"/>
        <v>0</v>
      </c>
      <c r="LQ255" s="848">
        <f t="shared" si="125"/>
        <v>0</v>
      </c>
      <c r="LR255" s="848">
        <f t="shared" si="125"/>
        <v>0</v>
      </c>
      <c r="LS255" s="848">
        <f t="shared" si="125"/>
        <v>0</v>
      </c>
      <c r="LT255" s="848">
        <f t="shared" ref="LT255:OE257" si="126">LT252</f>
        <v>0</v>
      </c>
      <c r="LU255" s="848">
        <f t="shared" si="126"/>
        <v>0</v>
      </c>
      <c r="LV255" s="848">
        <f t="shared" si="126"/>
        <v>0</v>
      </c>
      <c r="LW255" s="848">
        <f t="shared" si="126"/>
        <v>0</v>
      </c>
      <c r="LX255" s="848">
        <f t="shared" si="126"/>
        <v>0</v>
      </c>
      <c r="LY255" s="848">
        <f t="shared" si="126"/>
        <v>0</v>
      </c>
      <c r="LZ255" s="848">
        <f t="shared" si="126"/>
        <v>0</v>
      </c>
      <c r="MA255" s="848">
        <f t="shared" si="126"/>
        <v>0</v>
      </c>
      <c r="MB255" s="848">
        <f t="shared" si="126"/>
        <v>0</v>
      </c>
      <c r="MC255" s="848">
        <f t="shared" si="126"/>
        <v>0</v>
      </c>
      <c r="MD255" s="848">
        <f t="shared" si="126"/>
        <v>0</v>
      </c>
      <c r="ME255" s="848">
        <f t="shared" si="126"/>
        <v>0</v>
      </c>
      <c r="MF255" s="848">
        <f t="shared" si="126"/>
        <v>0</v>
      </c>
      <c r="MG255" s="848">
        <f t="shared" si="126"/>
        <v>0</v>
      </c>
      <c r="MH255" s="848">
        <f t="shared" si="126"/>
        <v>0</v>
      </c>
      <c r="MI255" s="848">
        <f t="shared" si="126"/>
        <v>0</v>
      </c>
      <c r="MJ255" s="848">
        <f t="shared" si="126"/>
        <v>0</v>
      </c>
      <c r="MK255" s="848">
        <f t="shared" si="126"/>
        <v>0</v>
      </c>
      <c r="ML255" s="848">
        <f t="shared" si="126"/>
        <v>0</v>
      </c>
      <c r="MM255" s="848">
        <f t="shared" si="126"/>
        <v>0</v>
      </c>
      <c r="MN255" s="848">
        <f t="shared" si="126"/>
        <v>0</v>
      </c>
      <c r="MO255" s="848">
        <f t="shared" si="126"/>
        <v>0</v>
      </c>
      <c r="MP255" s="848">
        <f t="shared" si="126"/>
        <v>0</v>
      </c>
      <c r="MQ255" s="848">
        <f t="shared" si="126"/>
        <v>0</v>
      </c>
      <c r="MR255" s="848">
        <f t="shared" si="126"/>
        <v>0</v>
      </c>
      <c r="MS255" s="848">
        <f t="shared" si="126"/>
        <v>0</v>
      </c>
      <c r="MT255" s="848">
        <f t="shared" si="126"/>
        <v>0</v>
      </c>
      <c r="MU255" s="848">
        <f t="shared" si="126"/>
        <v>0</v>
      </c>
      <c r="MV255" s="848">
        <f t="shared" si="126"/>
        <v>0</v>
      </c>
      <c r="MW255" s="848">
        <f t="shared" si="126"/>
        <v>0</v>
      </c>
      <c r="MX255" s="848">
        <f t="shared" si="126"/>
        <v>0</v>
      </c>
      <c r="MY255" s="848">
        <f t="shared" si="126"/>
        <v>0</v>
      </c>
      <c r="MZ255" s="848">
        <f t="shared" si="126"/>
        <v>0</v>
      </c>
      <c r="NA255" s="848">
        <f t="shared" si="126"/>
        <v>0</v>
      </c>
      <c r="NB255" s="848">
        <f t="shared" si="126"/>
        <v>0</v>
      </c>
      <c r="NC255" s="848">
        <f t="shared" si="126"/>
        <v>0</v>
      </c>
      <c r="ND255" s="848">
        <f t="shared" si="126"/>
        <v>0</v>
      </c>
      <c r="NE255" s="848">
        <f t="shared" si="126"/>
        <v>0</v>
      </c>
      <c r="NF255" s="848">
        <f t="shared" si="126"/>
        <v>0</v>
      </c>
      <c r="NG255" s="848">
        <f t="shared" si="126"/>
        <v>0</v>
      </c>
      <c r="NH255" s="848">
        <f t="shared" si="126"/>
        <v>0</v>
      </c>
      <c r="NI255" s="848">
        <f t="shared" si="126"/>
        <v>0</v>
      </c>
      <c r="NJ255" s="848">
        <f t="shared" si="126"/>
        <v>0</v>
      </c>
      <c r="NK255" s="848">
        <f t="shared" si="126"/>
        <v>0</v>
      </c>
      <c r="NL255" s="848">
        <f t="shared" si="126"/>
        <v>0</v>
      </c>
      <c r="NM255" s="848">
        <f t="shared" si="126"/>
        <v>0</v>
      </c>
      <c r="NN255" s="848">
        <f t="shared" si="126"/>
        <v>0</v>
      </c>
      <c r="NO255" s="848">
        <f t="shared" si="126"/>
        <v>0</v>
      </c>
      <c r="NP255" s="848">
        <f t="shared" si="126"/>
        <v>0</v>
      </c>
      <c r="NQ255" s="848">
        <f t="shared" si="126"/>
        <v>0</v>
      </c>
      <c r="NR255" s="848">
        <f t="shared" si="126"/>
        <v>0</v>
      </c>
      <c r="NS255" s="848">
        <f t="shared" si="126"/>
        <v>0</v>
      </c>
      <c r="NT255" s="848">
        <f t="shared" si="126"/>
        <v>0</v>
      </c>
      <c r="NU255" s="848">
        <f t="shared" si="126"/>
        <v>0</v>
      </c>
      <c r="NV255" s="848">
        <f t="shared" si="126"/>
        <v>0</v>
      </c>
      <c r="NW255" s="848">
        <f t="shared" si="126"/>
        <v>0</v>
      </c>
      <c r="NX255" s="848">
        <f t="shared" si="126"/>
        <v>0</v>
      </c>
      <c r="NY255" s="848">
        <f t="shared" si="126"/>
        <v>0</v>
      </c>
      <c r="NZ255" s="848">
        <f t="shared" si="126"/>
        <v>0</v>
      </c>
      <c r="OA255" s="848">
        <f t="shared" si="126"/>
        <v>0</v>
      </c>
      <c r="OB255" s="848">
        <f t="shared" si="126"/>
        <v>0</v>
      </c>
      <c r="OC255" s="848">
        <f t="shared" si="126"/>
        <v>0</v>
      </c>
      <c r="OD255" s="848">
        <f t="shared" si="126"/>
        <v>0</v>
      </c>
      <c r="OE255" s="848">
        <f t="shared" si="126"/>
        <v>0</v>
      </c>
      <c r="OF255" s="848">
        <f t="shared" ref="OF255:QQ257" si="127">OF252</f>
        <v>0</v>
      </c>
      <c r="OG255" s="848">
        <f t="shared" si="127"/>
        <v>0</v>
      </c>
      <c r="OH255" s="848">
        <f t="shared" si="127"/>
        <v>0</v>
      </c>
      <c r="OI255" s="848">
        <f t="shared" si="127"/>
        <v>0</v>
      </c>
      <c r="OJ255" s="848">
        <f t="shared" si="127"/>
        <v>0</v>
      </c>
      <c r="OK255" s="848">
        <f t="shared" si="127"/>
        <v>0</v>
      </c>
      <c r="OL255" s="848">
        <f t="shared" si="127"/>
        <v>0</v>
      </c>
      <c r="OM255" s="848">
        <f t="shared" si="127"/>
        <v>0</v>
      </c>
      <c r="ON255" s="848">
        <f t="shared" si="127"/>
        <v>0</v>
      </c>
      <c r="OO255" s="848">
        <f t="shared" si="127"/>
        <v>0</v>
      </c>
      <c r="OP255" s="848">
        <f t="shared" si="127"/>
        <v>0</v>
      </c>
      <c r="OQ255" s="848">
        <f t="shared" si="127"/>
        <v>0</v>
      </c>
      <c r="OR255" s="848">
        <f t="shared" si="127"/>
        <v>0</v>
      </c>
      <c r="OS255" s="848">
        <f t="shared" si="127"/>
        <v>0</v>
      </c>
      <c r="OT255" s="848">
        <f t="shared" si="127"/>
        <v>0</v>
      </c>
      <c r="OU255" s="848">
        <f t="shared" si="127"/>
        <v>0</v>
      </c>
      <c r="OV255" s="848">
        <f t="shared" si="127"/>
        <v>0</v>
      </c>
      <c r="OW255" s="848">
        <f t="shared" si="127"/>
        <v>0</v>
      </c>
      <c r="OX255" s="848">
        <f t="shared" si="127"/>
        <v>0</v>
      </c>
      <c r="OY255" s="848">
        <f t="shared" si="127"/>
        <v>0</v>
      </c>
      <c r="OZ255" s="848">
        <f t="shared" si="127"/>
        <v>0</v>
      </c>
      <c r="PA255" s="848">
        <f t="shared" si="127"/>
        <v>0</v>
      </c>
      <c r="PB255" s="848">
        <f t="shared" si="127"/>
        <v>0</v>
      </c>
      <c r="PC255" s="848">
        <f t="shared" si="127"/>
        <v>0</v>
      </c>
      <c r="PD255" s="848">
        <f t="shared" si="127"/>
        <v>0</v>
      </c>
      <c r="PE255" s="848">
        <f t="shared" si="127"/>
        <v>0</v>
      </c>
      <c r="PF255" s="848">
        <f t="shared" si="127"/>
        <v>0</v>
      </c>
      <c r="PG255" s="848">
        <f t="shared" si="127"/>
        <v>0</v>
      </c>
      <c r="PH255" s="848">
        <f t="shared" si="127"/>
        <v>0</v>
      </c>
      <c r="PI255" s="848">
        <f t="shared" si="127"/>
        <v>0</v>
      </c>
      <c r="PJ255" s="848">
        <f t="shared" si="127"/>
        <v>0</v>
      </c>
      <c r="PK255" s="848">
        <f t="shared" si="127"/>
        <v>0</v>
      </c>
      <c r="PL255" s="848">
        <f t="shared" si="127"/>
        <v>0</v>
      </c>
      <c r="PM255" s="848">
        <f t="shared" si="127"/>
        <v>0</v>
      </c>
      <c r="PN255" s="848">
        <f t="shared" si="127"/>
        <v>0</v>
      </c>
      <c r="PO255" s="848">
        <f t="shared" si="127"/>
        <v>0</v>
      </c>
      <c r="PP255" s="848">
        <f t="shared" si="127"/>
        <v>0</v>
      </c>
      <c r="PQ255" s="848">
        <f t="shared" si="127"/>
        <v>0</v>
      </c>
      <c r="PR255" s="848">
        <f t="shared" si="127"/>
        <v>0</v>
      </c>
      <c r="PS255" s="848">
        <f t="shared" si="127"/>
        <v>0</v>
      </c>
      <c r="PT255" s="848">
        <f t="shared" si="127"/>
        <v>0</v>
      </c>
      <c r="PU255" s="848">
        <f t="shared" si="127"/>
        <v>0</v>
      </c>
      <c r="PV255" s="848">
        <f t="shared" si="127"/>
        <v>0</v>
      </c>
      <c r="PW255" s="848">
        <f t="shared" si="127"/>
        <v>0</v>
      </c>
      <c r="PX255" s="848">
        <f t="shared" si="127"/>
        <v>0</v>
      </c>
      <c r="PY255" s="848">
        <f t="shared" si="127"/>
        <v>0</v>
      </c>
      <c r="PZ255" s="848">
        <f t="shared" si="127"/>
        <v>0</v>
      </c>
      <c r="QA255" s="848">
        <f t="shared" si="127"/>
        <v>0</v>
      </c>
      <c r="QB255" s="848">
        <f t="shared" si="127"/>
        <v>0</v>
      </c>
      <c r="QC255" s="848">
        <f t="shared" si="127"/>
        <v>0</v>
      </c>
      <c r="QD255" s="848">
        <f t="shared" si="127"/>
        <v>0</v>
      </c>
      <c r="QE255" s="848">
        <f t="shared" si="127"/>
        <v>0</v>
      </c>
      <c r="QF255" s="848">
        <f t="shared" si="127"/>
        <v>0</v>
      </c>
      <c r="QG255" s="848">
        <f t="shared" si="127"/>
        <v>0</v>
      </c>
      <c r="QH255" s="848">
        <f t="shared" si="127"/>
        <v>0</v>
      </c>
      <c r="QI255" s="848">
        <f t="shared" si="127"/>
        <v>0</v>
      </c>
      <c r="QJ255" s="848">
        <f t="shared" si="127"/>
        <v>0</v>
      </c>
      <c r="QK255" s="848">
        <f t="shared" si="127"/>
        <v>0</v>
      </c>
      <c r="QL255" s="848">
        <f t="shared" si="127"/>
        <v>0</v>
      </c>
      <c r="QM255" s="848">
        <f t="shared" si="127"/>
        <v>0</v>
      </c>
      <c r="QN255" s="848">
        <f t="shared" si="127"/>
        <v>0</v>
      </c>
      <c r="QO255" s="848">
        <f t="shared" si="127"/>
        <v>0</v>
      </c>
      <c r="QP255" s="848">
        <f t="shared" si="127"/>
        <v>0</v>
      </c>
      <c r="QQ255" s="848">
        <f t="shared" si="127"/>
        <v>0</v>
      </c>
      <c r="QR255" s="848">
        <f t="shared" ref="QR255:SI257" si="128">QR252</f>
        <v>0</v>
      </c>
      <c r="QS255" s="848">
        <f t="shared" si="128"/>
        <v>0</v>
      </c>
      <c r="QT255" s="848">
        <f t="shared" si="128"/>
        <v>0</v>
      </c>
      <c r="QU255" s="848">
        <f t="shared" si="128"/>
        <v>0</v>
      </c>
      <c r="QV255" s="848">
        <f t="shared" si="128"/>
        <v>0</v>
      </c>
      <c r="QW255" s="848">
        <f t="shared" si="128"/>
        <v>0</v>
      </c>
      <c r="QX255" s="848">
        <f t="shared" si="128"/>
        <v>0</v>
      </c>
      <c r="QY255" s="848">
        <f t="shared" si="128"/>
        <v>0</v>
      </c>
      <c r="QZ255" s="848">
        <f t="shared" si="128"/>
        <v>0</v>
      </c>
      <c r="RA255" s="848">
        <f t="shared" si="128"/>
        <v>0</v>
      </c>
      <c r="RB255" s="848">
        <f t="shared" si="128"/>
        <v>0</v>
      </c>
      <c r="RC255" s="848">
        <f t="shared" si="128"/>
        <v>0</v>
      </c>
      <c r="RD255" s="848">
        <f t="shared" si="128"/>
        <v>0</v>
      </c>
      <c r="RE255" s="848">
        <f t="shared" si="128"/>
        <v>0</v>
      </c>
      <c r="RF255" s="848">
        <f t="shared" si="128"/>
        <v>0</v>
      </c>
      <c r="RG255" s="848">
        <f t="shared" si="128"/>
        <v>0</v>
      </c>
      <c r="RH255" s="848">
        <f t="shared" si="128"/>
        <v>0</v>
      </c>
      <c r="RI255" s="848">
        <f t="shared" si="128"/>
        <v>0</v>
      </c>
      <c r="RJ255" s="848">
        <f t="shared" si="128"/>
        <v>0</v>
      </c>
      <c r="RK255" s="848">
        <f t="shared" si="128"/>
        <v>0</v>
      </c>
      <c r="RL255" s="848">
        <f t="shared" si="128"/>
        <v>0</v>
      </c>
      <c r="RM255" s="848">
        <f t="shared" si="128"/>
        <v>0</v>
      </c>
      <c r="RN255" s="848">
        <f t="shared" si="128"/>
        <v>0</v>
      </c>
      <c r="RO255" s="848">
        <f t="shared" si="128"/>
        <v>0</v>
      </c>
      <c r="RP255" s="848">
        <f t="shared" si="128"/>
        <v>0</v>
      </c>
      <c r="RQ255" s="848">
        <f t="shared" si="128"/>
        <v>0</v>
      </c>
      <c r="RR255" s="848">
        <f t="shared" si="128"/>
        <v>0</v>
      </c>
      <c r="RS255" s="848">
        <f t="shared" si="128"/>
        <v>0</v>
      </c>
      <c r="RT255" s="848">
        <f t="shared" si="128"/>
        <v>0</v>
      </c>
      <c r="RU255" s="848">
        <f t="shared" si="128"/>
        <v>0</v>
      </c>
      <c r="RV255" s="848">
        <f t="shared" si="128"/>
        <v>0</v>
      </c>
      <c r="RW255" s="848">
        <f t="shared" si="128"/>
        <v>0</v>
      </c>
      <c r="RX255" s="848">
        <f t="shared" si="128"/>
        <v>0</v>
      </c>
      <c r="RY255" s="848">
        <f t="shared" si="128"/>
        <v>0</v>
      </c>
      <c r="RZ255" s="848">
        <f t="shared" si="128"/>
        <v>0</v>
      </c>
      <c r="SA255" s="848">
        <f t="shared" si="128"/>
        <v>0</v>
      </c>
      <c r="SB255" s="848">
        <f t="shared" si="128"/>
        <v>0</v>
      </c>
      <c r="SC255" s="848">
        <f t="shared" si="128"/>
        <v>0</v>
      </c>
      <c r="SD255" s="848">
        <f t="shared" si="128"/>
        <v>0</v>
      </c>
      <c r="SE255" s="848">
        <f t="shared" si="128"/>
        <v>0</v>
      </c>
      <c r="SF255" s="848">
        <f t="shared" si="128"/>
        <v>0</v>
      </c>
      <c r="SG255" s="848">
        <f t="shared" si="128"/>
        <v>0</v>
      </c>
      <c r="SH255" s="848">
        <f t="shared" si="128"/>
        <v>0</v>
      </c>
      <c r="SI255" s="848">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881</v>
      </c>
      <c r="J256" s="554"/>
      <c r="K256" s="848">
        <f t="shared" ref="K256:Z257" si="129">K253</f>
        <v>0</v>
      </c>
      <c r="L256" s="848">
        <f t="shared" si="129"/>
        <v>0</v>
      </c>
      <c r="M256" s="848">
        <f t="shared" si="129"/>
        <v>0</v>
      </c>
      <c r="N256" s="848">
        <f t="shared" si="129"/>
        <v>0</v>
      </c>
      <c r="O256" s="848">
        <f t="shared" si="129"/>
        <v>0</v>
      </c>
      <c r="P256" s="848">
        <f t="shared" si="129"/>
        <v>0</v>
      </c>
      <c r="Q256" s="848">
        <f t="shared" si="129"/>
        <v>0</v>
      </c>
      <c r="R256" s="848">
        <f t="shared" si="129"/>
        <v>0</v>
      </c>
      <c r="S256" s="848">
        <f t="shared" si="129"/>
        <v>0</v>
      </c>
      <c r="T256" s="848">
        <f t="shared" si="129"/>
        <v>0</v>
      </c>
      <c r="U256" s="848">
        <f t="shared" si="129"/>
        <v>0</v>
      </c>
      <c r="V256" s="848">
        <f t="shared" si="129"/>
        <v>0</v>
      </c>
      <c r="W256" s="848">
        <f t="shared" si="129"/>
        <v>0</v>
      </c>
      <c r="X256" s="848">
        <f t="shared" si="129"/>
        <v>0</v>
      </c>
      <c r="Y256" s="848">
        <f t="shared" si="129"/>
        <v>0</v>
      </c>
      <c r="Z256" s="848">
        <f t="shared" si="129"/>
        <v>0</v>
      </c>
      <c r="AA256" s="848">
        <f t="shared" si="121"/>
        <v>0</v>
      </c>
      <c r="AB256" s="848">
        <f t="shared" si="121"/>
        <v>0</v>
      </c>
      <c r="AC256" s="848">
        <f t="shared" si="121"/>
        <v>0</v>
      </c>
      <c r="AD256" s="848">
        <f t="shared" si="121"/>
        <v>0</v>
      </c>
      <c r="AE256" s="848">
        <f t="shared" si="121"/>
        <v>0</v>
      </c>
      <c r="AF256" s="848">
        <f t="shared" si="121"/>
        <v>0</v>
      </c>
      <c r="AG256" s="848">
        <f t="shared" si="121"/>
        <v>0</v>
      </c>
      <c r="AH256" s="848">
        <f t="shared" si="121"/>
        <v>0</v>
      </c>
      <c r="AI256" s="848">
        <f t="shared" si="121"/>
        <v>0</v>
      </c>
      <c r="AJ256" s="848">
        <f t="shared" si="121"/>
        <v>0</v>
      </c>
      <c r="AK256" s="848">
        <f t="shared" si="121"/>
        <v>0</v>
      </c>
      <c r="AL256" s="848">
        <f t="shared" si="121"/>
        <v>0</v>
      </c>
      <c r="AM256" s="848">
        <f t="shared" si="121"/>
        <v>0</v>
      </c>
      <c r="AN256" s="848">
        <f t="shared" si="121"/>
        <v>0</v>
      </c>
      <c r="AO256" s="848">
        <f t="shared" si="121"/>
        <v>0</v>
      </c>
      <c r="AP256" s="848">
        <f t="shared" si="121"/>
        <v>0</v>
      </c>
      <c r="AQ256" s="848">
        <f t="shared" si="121"/>
        <v>0</v>
      </c>
      <c r="AR256" s="848">
        <f t="shared" si="121"/>
        <v>0</v>
      </c>
      <c r="AS256" s="848">
        <f t="shared" si="121"/>
        <v>0</v>
      </c>
      <c r="AT256" s="848">
        <f t="shared" si="121"/>
        <v>0</v>
      </c>
      <c r="AU256" s="848">
        <f t="shared" si="121"/>
        <v>0</v>
      </c>
      <c r="AV256" s="848">
        <f t="shared" si="121"/>
        <v>0</v>
      </c>
      <c r="AW256" s="848">
        <f t="shared" si="121"/>
        <v>0</v>
      </c>
      <c r="AX256" s="848">
        <f t="shared" si="121"/>
        <v>0</v>
      </c>
      <c r="AY256" s="848">
        <f t="shared" si="121"/>
        <v>0</v>
      </c>
      <c r="AZ256" s="848">
        <f t="shared" si="121"/>
        <v>0</v>
      </c>
      <c r="BA256" s="848">
        <f t="shared" si="121"/>
        <v>0</v>
      </c>
      <c r="BB256" s="848">
        <f t="shared" si="121"/>
        <v>0</v>
      </c>
      <c r="BC256" s="848">
        <f t="shared" si="121"/>
        <v>0</v>
      </c>
      <c r="BD256" s="848">
        <f t="shared" si="121"/>
        <v>0</v>
      </c>
      <c r="BE256" s="848">
        <f t="shared" si="121"/>
        <v>0</v>
      </c>
      <c r="BF256" s="848">
        <f t="shared" si="121"/>
        <v>0</v>
      </c>
      <c r="BG256" s="848">
        <f t="shared" si="121"/>
        <v>0</v>
      </c>
      <c r="BH256" s="848">
        <f t="shared" si="121"/>
        <v>0</v>
      </c>
      <c r="BI256" s="848">
        <f t="shared" si="121"/>
        <v>0</v>
      </c>
      <c r="BJ256" s="848">
        <f t="shared" si="121"/>
        <v>0</v>
      </c>
      <c r="BK256" s="848">
        <f t="shared" si="121"/>
        <v>0</v>
      </c>
      <c r="BL256" s="848">
        <f t="shared" si="121"/>
        <v>0</v>
      </c>
      <c r="BM256" s="848">
        <f t="shared" si="121"/>
        <v>0</v>
      </c>
      <c r="BN256" s="848">
        <f t="shared" si="121"/>
        <v>0</v>
      </c>
      <c r="BO256" s="848">
        <f t="shared" si="121"/>
        <v>0</v>
      </c>
      <c r="BP256" s="848">
        <f t="shared" si="121"/>
        <v>0</v>
      </c>
      <c r="BQ256" s="848">
        <f t="shared" si="121"/>
        <v>0</v>
      </c>
      <c r="BR256" s="848">
        <f t="shared" si="121"/>
        <v>0</v>
      </c>
      <c r="BS256" s="848">
        <f t="shared" si="121"/>
        <v>0</v>
      </c>
      <c r="BT256" s="848">
        <f t="shared" si="121"/>
        <v>0</v>
      </c>
      <c r="BU256" s="848">
        <f t="shared" si="121"/>
        <v>0</v>
      </c>
      <c r="BV256" s="848">
        <f t="shared" si="121"/>
        <v>0</v>
      </c>
      <c r="BW256" s="848">
        <f t="shared" si="121"/>
        <v>0</v>
      </c>
      <c r="BX256" s="848">
        <f t="shared" si="122"/>
        <v>0</v>
      </c>
      <c r="BY256" s="848">
        <f t="shared" si="122"/>
        <v>0</v>
      </c>
      <c r="BZ256" s="848">
        <f t="shared" si="122"/>
        <v>0</v>
      </c>
      <c r="CA256" s="848">
        <f t="shared" si="122"/>
        <v>0</v>
      </c>
      <c r="CB256" s="848">
        <f t="shared" si="122"/>
        <v>0</v>
      </c>
      <c r="CC256" s="848">
        <f t="shared" si="122"/>
        <v>0</v>
      </c>
      <c r="CD256" s="848">
        <f t="shared" si="122"/>
        <v>0</v>
      </c>
      <c r="CE256" s="848">
        <f t="shared" si="122"/>
        <v>0</v>
      </c>
      <c r="CF256" s="848">
        <f t="shared" si="122"/>
        <v>0</v>
      </c>
      <c r="CG256" s="848">
        <f t="shared" si="122"/>
        <v>0</v>
      </c>
      <c r="CH256" s="848">
        <f t="shared" si="122"/>
        <v>0</v>
      </c>
      <c r="CI256" s="848">
        <f t="shared" si="122"/>
        <v>0</v>
      </c>
      <c r="CJ256" s="848">
        <f t="shared" si="122"/>
        <v>0</v>
      </c>
      <c r="CK256" s="848">
        <f t="shared" si="122"/>
        <v>0</v>
      </c>
      <c r="CL256" s="848">
        <f t="shared" si="122"/>
        <v>0</v>
      </c>
      <c r="CM256" s="848">
        <f t="shared" si="122"/>
        <v>0</v>
      </c>
      <c r="CN256" s="848">
        <f t="shared" si="122"/>
        <v>0</v>
      </c>
      <c r="CO256" s="848">
        <f t="shared" si="122"/>
        <v>0</v>
      </c>
      <c r="CP256" s="848">
        <f t="shared" si="122"/>
        <v>0</v>
      </c>
      <c r="CQ256" s="848">
        <f t="shared" si="122"/>
        <v>0</v>
      </c>
      <c r="CR256" s="848">
        <f t="shared" si="122"/>
        <v>0</v>
      </c>
      <c r="CS256" s="848">
        <f t="shared" si="122"/>
        <v>0</v>
      </c>
      <c r="CT256" s="848">
        <f t="shared" si="122"/>
        <v>0</v>
      </c>
      <c r="CU256" s="848">
        <f t="shared" si="122"/>
        <v>0</v>
      </c>
      <c r="CV256" s="848">
        <f t="shared" si="122"/>
        <v>0</v>
      </c>
      <c r="CW256" s="848">
        <f t="shared" si="122"/>
        <v>0</v>
      </c>
      <c r="CX256" s="848">
        <f t="shared" si="122"/>
        <v>0</v>
      </c>
      <c r="CY256" s="848">
        <f t="shared" si="122"/>
        <v>0</v>
      </c>
      <c r="CZ256" s="848">
        <f t="shared" si="122"/>
        <v>0</v>
      </c>
      <c r="DA256" s="848">
        <f t="shared" si="122"/>
        <v>0</v>
      </c>
      <c r="DB256" s="848">
        <f t="shared" si="122"/>
        <v>0</v>
      </c>
      <c r="DC256" s="848">
        <f t="shared" si="122"/>
        <v>0</v>
      </c>
      <c r="DD256" s="848">
        <f t="shared" si="122"/>
        <v>0</v>
      </c>
      <c r="DE256" s="848">
        <f t="shared" si="122"/>
        <v>0</v>
      </c>
      <c r="DF256" s="848">
        <f t="shared" si="122"/>
        <v>0</v>
      </c>
      <c r="DG256" s="848">
        <f t="shared" si="122"/>
        <v>0</v>
      </c>
      <c r="DH256" s="848">
        <f t="shared" si="122"/>
        <v>0</v>
      </c>
      <c r="DI256" s="848">
        <f t="shared" si="122"/>
        <v>0</v>
      </c>
      <c r="DJ256" s="848">
        <f t="shared" si="122"/>
        <v>0</v>
      </c>
      <c r="DK256" s="848">
        <f t="shared" si="122"/>
        <v>0</v>
      </c>
      <c r="DL256" s="848">
        <f t="shared" si="122"/>
        <v>0</v>
      </c>
      <c r="DM256" s="848">
        <f t="shared" si="122"/>
        <v>0</v>
      </c>
      <c r="DN256" s="848">
        <f t="shared" si="122"/>
        <v>0</v>
      </c>
      <c r="DO256" s="848">
        <f t="shared" si="122"/>
        <v>0</v>
      </c>
      <c r="DP256" s="848">
        <f t="shared" si="122"/>
        <v>0</v>
      </c>
      <c r="DQ256" s="848">
        <f t="shared" si="122"/>
        <v>0</v>
      </c>
      <c r="DR256" s="848">
        <f t="shared" si="122"/>
        <v>0</v>
      </c>
      <c r="DS256" s="848">
        <f t="shared" si="122"/>
        <v>0</v>
      </c>
      <c r="DT256" s="848">
        <f t="shared" si="122"/>
        <v>0</v>
      </c>
      <c r="DU256" s="848">
        <f t="shared" si="122"/>
        <v>0</v>
      </c>
      <c r="DV256" s="848">
        <f t="shared" si="122"/>
        <v>0</v>
      </c>
      <c r="DW256" s="848">
        <f t="shared" si="122"/>
        <v>0</v>
      </c>
      <c r="DX256" s="848">
        <f t="shared" si="122"/>
        <v>0</v>
      </c>
      <c r="DY256" s="848">
        <f t="shared" si="122"/>
        <v>0</v>
      </c>
      <c r="DZ256" s="848">
        <f t="shared" si="122"/>
        <v>0</v>
      </c>
      <c r="EA256" s="848">
        <f t="shared" si="122"/>
        <v>0</v>
      </c>
      <c r="EB256" s="848">
        <f t="shared" si="122"/>
        <v>0</v>
      </c>
      <c r="EC256" s="848">
        <f t="shared" si="122"/>
        <v>0</v>
      </c>
      <c r="ED256" s="848">
        <f t="shared" si="122"/>
        <v>0</v>
      </c>
      <c r="EE256" s="848">
        <f t="shared" si="122"/>
        <v>0</v>
      </c>
      <c r="EF256" s="848">
        <f t="shared" si="122"/>
        <v>0</v>
      </c>
      <c r="EG256" s="848">
        <f t="shared" si="122"/>
        <v>0</v>
      </c>
      <c r="EH256" s="848">
        <f t="shared" si="122"/>
        <v>0</v>
      </c>
      <c r="EI256" s="848">
        <f t="shared" si="122"/>
        <v>0</v>
      </c>
      <c r="EJ256" s="848">
        <f t="shared" si="123"/>
        <v>0</v>
      </c>
      <c r="EK256" s="848">
        <f t="shared" si="123"/>
        <v>0</v>
      </c>
      <c r="EL256" s="848">
        <f t="shared" si="123"/>
        <v>0</v>
      </c>
      <c r="EM256" s="848">
        <f t="shared" si="123"/>
        <v>0</v>
      </c>
      <c r="EN256" s="848">
        <f t="shared" si="123"/>
        <v>0</v>
      </c>
      <c r="EO256" s="848">
        <f t="shared" si="123"/>
        <v>0</v>
      </c>
      <c r="EP256" s="848">
        <f t="shared" si="123"/>
        <v>0</v>
      </c>
      <c r="EQ256" s="848">
        <f t="shared" si="123"/>
        <v>0</v>
      </c>
      <c r="ER256" s="848">
        <f t="shared" si="123"/>
        <v>0</v>
      </c>
      <c r="ES256" s="848">
        <f t="shared" si="123"/>
        <v>0</v>
      </c>
      <c r="ET256" s="848">
        <f t="shared" si="123"/>
        <v>0</v>
      </c>
      <c r="EU256" s="848">
        <f t="shared" si="123"/>
        <v>0</v>
      </c>
      <c r="EV256" s="848">
        <f t="shared" si="123"/>
        <v>0</v>
      </c>
      <c r="EW256" s="848">
        <f t="shared" si="123"/>
        <v>0</v>
      </c>
      <c r="EX256" s="848">
        <f t="shared" si="123"/>
        <v>0</v>
      </c>
      <c r="EY256" s="848">
        <f t="shared" si="123"/>
        <v>0</v>
      </c>
      <c r="EZ256" s="848">
        <f t="shared" si="123"/>
        <v>0</v>
      </c>
      <c r="FA256" s="848">
        <f t="shared" si="123"/>
        <v>0</v>
      </c>
      <c r="FB256" s="848">
        <f t="shared" si="123"/>
        <v>0</v>
      </c>
      <c r="FC256" s="848">
        <f t="shared" si="123"/>
        <v>0</v>
      </c>
      <c r="FD256" s="848">
        <f t="shared" si="123"/>
        <v>0</v>
      </c>
      <c r="FE256" s="848">
        <f t="shared" si="123"/>
        <v>0</v>
      </c>
      <c r="FF256" s="848">
        <f t="shared" si="123"/>
        <v>0</v>
      </c>
      <c r="FG256" s="848">
        <f t="shared" si="123"/>
        <v>0</v>
      </c>
      <c r="FH256" s="848">
        <f t="shared" si="123"/>
        <v>0</v>
      </c>
      <c r="FI256" s="848">
        <f t="shared" si="123"/>
        <v>0</v>
      </c>
      <c r="FJ256" s="848">
        <f t="shared" si="123"/>
        <v>0</v>
      </c>
      <c r="FK256" s="848">
        <f t="shared" si="123"/>
        <v>0</v>
      </c>
      <c r="FL256" s="848">
        <f t="shared" si="123"/>
        <v>0</v>
      </c>
      <c r="FM256" s="848">
        <f t="shared" si="123"/>
        <v>0</v>
      </c>
      <c r="FN256" s="848">
        <f t="shared" si="123"/>
        <v>0</v>
      </c>
      <c r="FO256" s="848">
        <f t="shared" si="123"/>
        <v>0</v>
      </c>
      <c r="FP256" s="848">
        <f t="shared" si="123"/>
        <v>0</v>
      </c>
      <c r="FQ256" s="848">
        <f t="shared" si="123"/>
        <v>0</v>
      </c>
      <c r="FR256" s="848">
        <f t="shared" si="123"/>
        <v>0</v>
      </c>
      <c r="FS256" s="848">
        <f t="shared" si="123"/>
        <v>0</v>
      </c>
      <c r="FT256" s="848">
        <f t="shared" si="123"/>
        <v>0</v>
      </c>
      <c r="FU256" s="848">
        <f t="shared" si="123"/>
        <v>0</v>
      </c>
      <c r="FV256" s="848">
        <f t="shared" si="123"/>
        <v>0</v>
      </c>
      <c r="FW256" s="848">
        <f t="shared" si="123"/>
        <v>0</v>
      </c>
      <c r="FX256" s="848">
        <f t="shared" si="123"/>
        <v>0</v>
      </c>
      <c r="FY256" s="848">
        <f t="shared" si="123"/>
        <v>0</v>
      </c>
      <c r="FZ256" s="848">
        <f t="shared" si="123"/>
        <v>0</v>
      </c>
      <c r="GA256" s="848">
        <f t="shared" si="123"/>
        <v>0</v>
      </c>
      <c r="GB256" s="848">
        <f t="shared" si="123"/>
        <v>0</v>
      </c>
      <c r="GC256" s="848">
        <f t="shared" si="123"/>
        <v>0</v>
      </c>
      <c r="GD256" s="848">
        <f t="shared" si="123"/>
        <v>0</v>
      </c>
      <c r="GE256" s="848">
        <f t="shared" si="123"/>
        <v>0</v>
      </c>
      <c r="GF256" s="848">
        <f t="shared" si="123"/>
        <v>0</v>
      </c>
      <c r="GG256" s="848">
        <f t="shared" si="123"/>
        <v>0</v>
      </c>
      <c r="GH256" s="848">
        <f t="shared" si="123"/>
        <v>0</v>
      </c>
      <c r="GI256" s="848">
        <f t="shared" si="123"/>
        <v>0</v>
      </c>
      <c r="GJ256" s="848">
        <f t="shared" si="123"/>
        <v>0</v>
      </c>
      <c r="GK256" s="848">
        <f t="shared" si="123"/>
        <v>0</v>
      </c>
      <c r="GL256" s="848">
        <f t="shared" si="123"/>
        <v>0</v>
      </c>
      <c r="GM256" s="848">
        <f t="shared" si="123"/>
        <v>0</v>
      </c>
      <c r="GN256" s="848">
        <f t="shared" si="123"/>
        <v>0</v>
      </c>
      <c r="GO256" s="848">
        <f t="shared" si="123"/>
        <v>0</v>
      </c>
      <c r="GP256" s="848">
        <f t="shared" si="123"/>
        <v>0</v>
      </c>
      <c r="GQ256" s="848">
        <f t="shared" si="123"/>
        <v>0</v>
      </c>
      <c r="GR256" s="848">
        <f t="shared" si="123"/>
        <v>0</v>
      </c>
      <c r="GS256" s="848">
        <f t="shared" si="123"/>
        <v>0</v>
      </c>
      <c r="GT256" s="848">
        <f t="shared" si="123"/>
        <v>0</v>
      </c>
      <c r="GU256" s="848">
        <f t="shared" si="123"/>
        <v>0</v>
      </c>
      <c r="GV256" s="848">
        <f t="shared" si="124"/>
        <v>0</v>
      </c>
      <c r="GW256" s="848">
        <f t="shared" si="124"/>
        <v>0</v>
      </c>
      <c r="GX256" s="848">
        <f t="shared" si="124"/>
        <v>0</v>
      </c>
      <c r="GY256" s="848">
        <f t="shared" si="124"/>
        <v>0</v>
      </c>
      <c r="GZ256" s="848">
        <f t="shared" si="124"/>
        <v>0</v>
      </c>
      <c r="HA256" s="848">
        <f t="shared" si="124"/>
        <v>0</v>
      </c>
      <c r="HB256" s="848">
        <f t="shared" si="124"/>
        <v>0</v>
      </c>
      <c r="HC256" s="848">
        <f t="shared" si="124"/>
        <v>0</v>
      </c>
      <c r="HD256" s="848">
        <f t="shared" si="124"/>
        <v>0</v>
      </c>
      <c r="HE256" s="848">
        <f t="shared" si="124"/>
        <v>0</v>
      </c>
      <c r="HF256" s="848">
        <f t="shared" si="124"/>
        <v>0</v>
      </c>
      <c r="HG256" s="848">
        <f t="shared" si="124"/>
        <v>0</v>
      </c>
      <c r="HH256" s="848">
        <f t="shared" si="124"/>
        <v>0</v>
      </c>
      <c r="HI256" s="848">
        <f t="shared" si="124"/>
        <v>0</v>
      </c>
      <c r="HJ256" s="848">
        <f t="shared" si="124"/>
        <v>0</v>
      </c>
      <c r="HK256" s="848">
        <f t="shared" si="124"/>
        <v>0</v>
      </c>
      <c r="HL256" s="848">
        <f t="shared" si="124"/>
        <v>0</v>
      </c>
      <c r="HM256" s="848">
        <f t="shared" si="124"/>
        <v>0</v>
      </c>
      <c r="HN256" s="848">
        <f t="shared" si="124"/>
        <v>0</v>
      </c>
      <c r="HO256" s="848">
        <f t="shared" si="124"/>
        <v>0</v>
      </c>
      <c r="HP256" s="848">
        <f t="shared" si="124"/>
        <v>0</v>
      </c>
      <c r="HQ256" s="848">
        <f t="shared" si="124"/>
        <v>0</v>
      </c>
      <c r="HR256" s="848">
        <f t="shared" si="124"/>
        <v>0</v>
      </c>
      <c r="HS256" s="848">
        <f t="shared" si="124"/>
        <v>0</v>
      </c>
      <c r="HT256" s="848">
        <f t="shared" si="124"/>
        <v>0</v>
      </c>
      <c r="HU256" s="848">
        <f t="shared" si="124"/>
        <v>0</v>
      </c>
      <c r="HV256" s="848">
        <f t="shared" si="124"/>
        <v>0</v>
      </c>
      <c r="HW256" s="848">
        <f t="shared" si="124"/>
        <v>0</v>
      </c>
      <c r="HX256" s="848">
        <f t="shared" si="124"/>
        <v>0</v>
      </c>
      <c r="HY256" s="848">
        <f t="shared" si="124"/>
        <v>0</v>
      </c>
      <c r="HZ256" s="848">
        <f t="shared" si="124"/>
        <v>0</v>
      </c>
      <c r="IA256" s="848">
        <f t="shared" si="124"/>
        <v>0</v>
      </c>
      <c r="IB256" s="848">
        <f t="shared" si="124"/>
        <v>0</v>
      </c>
      <c r="IC256" s="848">
        <f t="shared" si="124"/>
        <v>0</v>
      </c>
      <c r="ID256" s="848">
        <f t="shared" si="124"/>
        <v>0</v>
      </c>
      <c r="IE256" s="848">
        <f t="shared" si="124"/>
        <v>0</v>
      </c>
      <c r="IF256" s="848">
        <f t="shared" si="124"/>
        <v>0</v>
      </c>
      <c r="IG256" s="848">
        <f t="shared" si="124"/>
        <v>0</v>
      </c>
      <c r="IH256" s="848">
        <f t="shared" si="124"/>
        <v>0</v>
      </c>
      <c r="II256" s="848">
        <f t="shared" si="124"/>
        <v>0</v>
      </c>
      <c r="IJ256" s="848">
        <f t="shared" si="124"/>
        <v>0</v>
      </c>
      <c r="IK256" s="848">
        <f t="shared" si="124"/>
        <v>0</v>
      </c>
      <c r="IL256" s="848">
        <f t="shared" si="124"/>
        <v>0</v>
      </c>
      <c r="IM256" s="848">
        <f t="shared" si="124"/>
        <v>0</v>
      </c>
      <c r="IN256" s="848">
        <f t="shared" si="124"/>
        <v>0</v>
      </c>
      <c r="IO256" s="848">
        <f t="shared" si="124"/>
        <v>0</v>
      </c>
      <c r="IP256" s="848">
        <f t="shared" si="124"/>
        <v>0</v>
      </c>
      <c r="IQ256" s="848">
        <f t="shared" si="124"/>
        <v>0</v>
      </c>
      <c r="IR256" s="848">
        <f t="shared" si="124"/>
        <v>0</v>
      </c>
      <c r="IS256" s="848">
        <f t="shared" si="124"/>
        <v>0</v>
      </c>
      <c r="IT256" s="848">
        <f t="shared" si="124"/>
        <v>0</v>
      </c>
      <c r="IU256" s="848">
        <f t="shared" si="124"/>
        <v>0</v>
      </c>
      <c r="IV256" s="848">
        <f t="shared" si="124"/>
        <v>0</v>
      </c>
      <c r="IW256" s="848">
        <f t="shared" si="124"/>
        <v>0</v>
      </c>
      <c r="IX256" s="848">
        <f t="shared" si="124"/>
        <v>0</v>
      </c>
      <c r="IY256" s="848">
        <f t="shared" si="124"/>
        <v>0</v>
      </c>
      <c r="IZ256" s="848">
        <f t="shared" si="124"/>
        <v>0</v>
      </c>
      <c r="JA256" s="848">
        <f t="shared" si="124"/>
        <v>0</v>
      </c>
      <c r="JB256" s="848">
        <f t="shared" si="124"/>
        <v>0</v>
      </c>
      <c r="JC256" s="848">
        <f t="shared" si="124"/>
        <v>0</v>
      </c>
      <c r="JD256" s="848">
        <f t="shared" si="124"/>
        <v>0</v>
      </c>
      <c r="JE256" s="848">
        <f t="shared" si="124"/>
        <v>0</v>
      </c>
      <c r="JF256" s="848">
        <f t="shared" si="124"/>
        <v>0</v>
      </c>
      <c r="JG256" s="848">
        <f t="shared" si="124"/>
        <v>0</v>
      </c>
      <c r="JH256" s="848">
        <f t="shared" si="125"/>
        <v>0</v>
      </c>
      <c r="JI256" s="848">
        <f t="shared" si="125"/>
        <v>0</v>
      </c>
      <c r="JJ256" s="848">
        <f t="shared" si="125"/>
        <v>0</v>
      </c>
      <c r="JK256" s="848">
        <f t="shared" si="125"/>
        <v>0</v>
      </c>
      <c r="JL256" s="848">
        <f t="shared" si="125"/>
        <v>0</v>
      </c>
      <c r="JM256" s="848">
        <f t="shared" si="125"/>
        <v>0</v>
      </c>
      <c r="JN256" s="848">
        <f t="shared" si="125"/>
        <v>0</v>
      </c>
      <c r="JO256" s="848">
        <f t="shared" si="125"/>
        <v>0</v>
      </c>
      <c r="JP256" s="848">
        <f t="shared" si="125"/>
        <v>0</v>
      </c>
      <c r="JQ256" s="848">
        <f t="shared" si="125"/>
        <v>0</v>
      </c>
      <c r="JR256" s="848">
        <f t="shared" si="125"/>
        <v>0</v>
      </c>
      <c r="JS256" s="848">
        <f t="shared" si="125"/>
        <v>0</v>
      </c>
      <c r="JT256" s="848">
        <f t="shared" si="125"/>
        <v>0</v>
      </c>
      <c r="JU256" s="848">
        <f t="shared" si="125"/>
        <v>0</v>
      </c>
      <c r="JV256" s="848">
        <f t="shared" si="125"/>
        <v>0</v>
      </c>
      <c r="JW256" s="848">
        <f t="shared" si="125"/>
        <v>0</v>
      </c>
      <c r="JX256" s="848">
        <f t="shared" si="125"/>
        <v>0</v>
      </c>
      <c r="JY256" s="848">
        <f t="shared" si="125"/>
        <v>0</v>
      </c>
      <c r="JZ256" s="848">
        <f t="shared" si="125"/>
        <v>0</v>
      </c>
      <c r="KA256" s="848">
        <f t="shared" si="125"/>
        <v>0</v>
      </c>
      <c r="KB256" s="848">
        <f t="shared" si="125"/>
        <v>0</v>
      </c>
      <c r="KC256" s="848">
        <f t="shared" si="125"/>
        <v>0</v>
      </c>
      <c r="KD256" s="848">
        <f t="shared" si="125"/>
        <v>0</v>
      </c>
      <c r="KE256" s="848">
        <f t="shared" si="125"/>
        <v>0</v>
      </c>
      <c r="KF256" s="848">
        <f t="shared" si="125"/>
        <v>0</v>
      </c>
      <c r="KG256" s="848">
        <f t="shared" si="125"/>
        <v>0</v>
      </c>
      <c r="KH256" s="848">
        <f t="shared" si="125"/>
        <v>0</v>
      </c>
      <c r="KI256" s="848">
        <f t="shared" si="125"/>
        <v>0</v>
      </c>
      <c r="KJ256" s="848">
        <f t="shared" si="125"/>
        <v>0</v>
      </c>
      <c r="KK256" s="848">
        <f t="shared" si="125"/>
        <v>0</v>
      </c>
      <c r="KL256" s="848">
        <f t="shared" si="125"/>
        <v>0</v>
      </c>
      <c r="KM256" s="848">
        <f t="shared" si="125"/>
        <v>0</v>
      </c>
      <c r="KN256" s="848">
        <f t="shared" si="125"/>
        <v>0</v>
      </c>
      <c r="KO256" s="848">
        <f t="shared" si="125"/>
        <v>0</v>
      </c>
      <c r="KP256" s="848">
        <f t="shared" si="125"/>
        <v>0</v>
      </c>
      <c r="KQ256" s="848">
        <f t="shared" si="125"/>
        <v>0</v>
      </c>
      <c r="KR256" s="848">
        <f t="shared" si="125"/>
        <v>0</v>
      </c>
      <c r="KS256" s="848">
        <f t="shared" si="125"/>
        <v>0</v>
      </c>
      <c r="KT256" s="848">
        <f t="shared" si="125"/>
        <v>0</v>
      </c>
      <c r="KU256" s="848">
        <f t="shared" si="125"/>
        <v>0</v>
      </c>
      <c r="KV256" s="848">
        <f t="shared" si="125"/>
        <v>0</v>
      </c>
      <c r="KW256" s="848">
        <f t="shared" si="125"/>
        <v>0</v>
      </c>
      <c r="KX256" s="848">
        <f t="shared" si="125"/>
        <v>0</v>
      </c>
      <c r="KY256" s="848">
        <f t="shared" si="125"/>
        <v>0</v>
      </c>
      <c r="KZ256" s="848">
        <f t="shared" si="125"/>
        <v>0</v>
      </c>
      <c r="LA256" s="848">
        <f t="shared" si="125"/>
        <v>0</v>
      </c>
      <c r="LB256" s="848">
        <f t="shared" si="125"/>
        <v>0</v>
      </c>
      <c r="LC256" s="848">
        <f t="shared" si="125"/>
        <v>0</v>
      </c>
      <c r="LD256" s="848">
        <f t="shared" si="125"/>
        <v>0</v>
      </c>
      <c r="LE256" s="848">
        <f t="shared" si="125"/>
        <v>0</v>
      </c>
      <c r="LF256" s="848">
        <f t="shared" si="125"/>
        <v>0</v>
      </c>
      <c r="LG256" s="848">
        <f t="shared" si="125"/>
        <v>0</v>
      </c>
      <c r="LH256" s="848">
        <f t="shared" si="125"/>
        <v>0</v>
      </c>
      <c r="LI256" s="848">
        <f t="shared" si="125"/>
        <v>0</v>
      </c>
      <c r="LJ256" s="848">
        <f t="shared" si="125"/>
        <v>0</v>
      </c>
      <c r="LK256" s="848">
        <f t="shared" si="125"/>
        <v>0</v>
      </c>
      <c r="LL256" s="848">
        <f t="shared" si="125"/>
        <v>0</v>
      </c>
      <c r="LM256" s="848">
        <f t="shared" si="125"/>
        <v>0</v>
      </c>
      <c r="LN256" s="848">
        <f t="shared" si="125"/>
        <v>0</v>
      </c>
      <c r="LO256" s="848">
        <f t="shared" si="125"/>
        <v>0</v>
      </c>
      <c r="LP256" s="848">
        <f t="shared" si="125"/>
        <v>0</v>
      </c>
      <c r="LQ256" s="848">
        <f t="shared" si="125"/>
        <v>0</v>
      </c>
      <c r="LR256" s="848">
        <f t="shared" si="125"/>
        <v>0</v>
      </c>
      <c r="LS256" s="848">
        <f t="shared" si="125"/>
        <v>0</v>
      </c>
      <c r="LT256" s="848">
        <f t="shared" si="126"/>
        <v>0</v>
      </c>
      <c r="LU256" s="848">
        <f t="shared" si="126"/>
        <v>0</v>
      </c>
      <c r="LV256" s="848">
        <f t="shared" si="126"/>
        <v>0</v>
      </c>
      <c r="LW256" s="848">
        <f t="shared" si="126"/>
        <v>0</v>
      </c>
      <c r="LX256" s="848">
        <f t="shared" si="126"/>
        <v>0</v>
      </c>
      <c r="LY256" s="848">
        <f t="shared" si="126"/>
        <v>0</v>
      </c>
      <c r="LZ256" s="848">
        <f t="shared" si="126"/>
        <v>0</v>
      </c>
      <c r="MA256" s="848">
        <f t="shared" si="126"/>
        <v>0</v>
      </c>
      <c r="MB256" s="848">
        <f t="shared" si="126"/>
        <v>0</v>
      </c>
      <c r="MC256" s="848">
        <f t="shared" si="126"/>
        <v>0</v>
      </c>
      <c r="MD256" s="848">
        <f t="shared" si="126"/>
        <v>0</v>
      </c>
      <c r="ME256" s="848">
        <f t="shared" si="126"/>
        <v>0</v>
      </c>
      <c r="MF256" s="848">
        <f t="shared" si="126"/>
        <v>0</v>
      </c>
      <c r="MG256" s="848">
        <f t="shared" si="126"/>
        <v>0</v>
      </c>
      <c r="MH256" s="848">
        <f t="shared" si="126"/>
        <v>0</v>
      </c>
      <c r="MI256" s="848">
        <f t="shared" si="126"/>
        <v>0</v>
      </c>
      <c r="MJ256" s="848">
        <f t="shared" si="126"/>
        <v>0</v>
      </c>
      <c r="MK256" s="848">
        <f t="shared" si="126"/>
        <v>0</v>
      </c>
      <c r="ML256" s="848">
        <f t="shared" si="126"/>
        <v>0</v>
      </c>
      <c r="MM256" s="848">
        <f t="shared" si="126"/>
        <v>0</v>
      </c>
      <c r="MN256" s="848">
        <f t="shared" si="126"/>
        <v>0</v>
      </c>
      <c r="MO256" s="848">
        <f t="shared" si="126"/>
        <v>0</v>
      </c>
      <c r="MP256" s="848">
        <f t="shared" si="126"/>
        <v>0</v>
      </c>
      <c r="MQ256" s="848">
        <f t="shared" si="126"/>
        <v>0</v>
      </c>
      <c r="MR256" s="848">
        <f t="shared" si="126"/>
        <v>0</v>
      </c>
      <c r="MS256" s="848">
        <f t="shared" si="126"/>
        <v>0</v>
      </c>
      <c r="MT256" s="848">
        <f t="shared" si="126"/>
        <v>0</v>
      </c>
      <c r="MU256" s="848">
        <f t="shared" si="126"/>
        <v>0</v>
      </c>
      <c r="MV256" s="848">
        <f t="shared" si="126"/>
        <v>0</v>
      </c>
      <c r="MW256" s="848">
        <f t="shared" si="126"/>
        <v>0</v>
      </c>
      <c r="MX256" s="848">
        <f t="shared" si="126"/>
        <v>0</v>
      </c>
      <c r="MY256" s="848">
        <f t="shared" si="126"/>
        <v>0</v>
      </c>
      <c r="MZ256" s="848">
        <f t="shared" si="126"/>
        <v>0</v>
      </c>
      <c r="NA256" s="848">
        <f t="shared" si="126"/>
        <v>0</v>
      </c>
      <c r="NB256" s="848">
        <f t="shared" si="126"/>
        <v>0</v>
      </c>
      <c r="NC256" s="848">
        <f t="shared" si="126"/>
        <v>0</v>
      </c>
      <c r="ND256" s="848">
        <f t="shared" si="126"/>
        <v>0</v>
      </c>
      <c r="NE256" s="848">
        <f t="shared" si="126"/>
        <v>0</v>
      </c>
      <c r="NF256" s="848">
        <f t="shared" si="126"/>
        <v>0</v>
      </c>
      <c r="NG256" s="848">
        <f t="shared" si="126"/>
        <v>0</v>
      </c>
      <c r="NH256" s="848">
        <f t="shared" si="126"/>
        <v>0</v>
      </c>
      <c r="NI256" s="848">
        <f t="shared" si="126"/>
        <v>0</v>
      </c>
      <c r="NJ256" s="848">
        <f t="shared" si="126"/>
        <v>0</v>
      </c>
      <c r="NK256" s="848">
        <f t="shared" si="126"/>
        <v>0</v>
      </c>
      <c r="NL256" s="848">
        <f t="shared" si="126"/>
        <v>0</v>
      </c>
      <c r="NM256" s="848">
        <f t="shared" si="126"/>
        <v>0</v>
      </c>
      <c r="NN256" s="848">
        <f t="shared" si="126"/>
        <v>0</v>
      </c>
      <c r="NO256" s="848">
        <f t="shared" si="126"/>
        <v>0</v>
      </c>
      <c r="NP256" s="848">
        <f t="shared" si="126"/>
        <v>0</v>
      </c>
      <c r="NQ256" s="848">
        <f t="shared" si="126"/>
        <v>0</v>
      </c>
      <c r="NR256" s="848">
        <f t="shared" si="126"/>
        <v>0</v>
      </c>
      <c r="NS256" s="848">
        <f t="shared" si="126"/>
        <v>0</v>
      </c>
      <c r="NT256" s="848">
        <f t="shared" si="126"/>
        <v>0</v>
      </c>
      <c r="NU256" s="848">
        <f t="shared" si="126"/>
        <v>0</v>
      </c>
      <c r="NV256" s="848">
        <f t="shared" si="126"/>
        <v>0</v>
      </c>
      <c r="NW256" s="848">
        <f t="shared" si="126"/>
        <v>0</v>
      </c>
      <c r="NX256" s="848">
        <f t="shared" si="126"/>
        <v>0</v>
      </c>
      <c r="NY256" s="848">
        <f t="shared" si="126"/>
        <v>0</v>
      </c>
      <c r="NZ256" s="848">
        <f t="shared" si="126"/>
        <v>0</v>
      </c>
      <c r="OA256" s="848">
        <f t="shared" si="126"/>
        <v>0</v>
      </c>
      <c r="OB256" s="848">
        <f t="shared" si="126"/>
        <v>0</v>
      </c>
      <c r="OC256" s="848">
        <f t="shared" si="126"/>
        <v>0</v>
      </c>
      <c r="OD256" s="848">
        <f t="shared" si="126"/>
        <v>0</v>
      </c>
      <c r="OE256" s="848">
        <f t="shared" si="126"/>
        <v>0</v>
      </c>
      <c r="OF256" s="848">
        <f t="shared" si="127"/>
        <v>0</v>
      </c>
      <c r="OG256" s="848">
        <f t="shared" si="127"/>
        <v>0</v>
      </c>
      <c r="OH256" s="848">
        <f t="shared" si="127"/>
        <v>0</v>
      </c>
      <c r="OI256" s="848">
        <f t="shared" si="127"/>
        <v>0</v>
      </c>
      <c r="OJ256" s="848">
        <f t="shared" si="127"/>
        <v>0</v>
      </c>
      <c r="OK256" s="848">
        <f t="shared" si="127"/>
        <v>0</v>
      </c>
      <c r="OL256" s="848">
        <f t="shared" si="127"/>
        <v>0</v>
      </c>
      <c r="OM256" s="848">
        <f t="shared" si="127"/>
        <v>0</v>
      </c>
      <c r="ON256" s="848">
        <f t="shared" si="127"/>
        <v>0</v>
      </c>
      <c r="OO256" s="848">
        <f t="shared" si="127"/>
        <v>0</v>
      </c>
      <c r="OP256" s="848">
        <f t="shared" si="127"/>
        <v>0</v>
      </c>
      <c r="OQ256" s="848">
        <f t="shared" si="127"/>
        <v>0</v>
      </c>
      <c r="OR256" s="848">
        <f t="shared" si="127"/>
        <v>0</v>
      </c>
      <c r="OS256" s="848">
        <f t="shared" si="127"/>
        <v>0</v>
      </c>
      <c r="OT256" s="848">
        <f t="shared" si="127"/>
        <v>0</v>
      </c>
      <c r="OU256" s="848">
        <f t="shared" si="127"/>
        <v>0</v>
      </c>
      <c r="OV256" s="848">
        <f t="shared" si="127"/>
        <v>0</v>
      </c>
      <c r="OW256" s="848">
        <f t="shared" si="127"/>
        <v>0</v>
      </c>
      <c r="OX256" s="848">
        <f t="shared" si="127"/>
        <v>0</v>
      </c>
      <c r="OY256" s="848">
        <f t="shared" si="127"/>
        <v>0</v>
      </c>
      <c r="OZ256" s="848">
        <f t="shared" si="127"/>
        <v>0</v>
      </c>
      <c r="PA256" s="848">
        <f t="shared" si="127"/>
        <v>0</v>
      </c>
      <c r="PB256" s="848">
        <f t="shared" si="127"/>
        <v>0</v>
      </c>
      <c r="PC256" s="848">
        <f t="shared" si="127"/>
        <v>0</v>
      </c>
      <c r="PD256" s="848">
        <f t="shared" si="127"/>
        <v>0</v>
      </c>
      <c r="PE256" s="848">
        <f t="shared" si="127"/>
        <v>0</v>
      </c>
      <c r="PF256" s="848">
        <f t="shared" si="127"/>
        <v>0</v>
      </c>
      <c r="PG256" s="848">
        <f t="shared" si="127"/>
        <v>0</v>
      </c>
      <c r="PH256" s="848">
        <f t="shared" si="127"/>
        <v>0</v>
      </c>
      <c r="PI256" s="848">
        <f t="shared" si="127"/>
        <v>0</v>
      </c>
      <c r="PJ256" s="848">
        <f t="shared" si="127"/>
        <v>0</v>
      </c>
      <c r="PK256" s="848">
        <f t="shared" si="127"/>
        <v>0</v>
      </c>
      <c r="PL256" s="848">
        <f t="shared" si="127"/>
        <v>0</v>
      </c>
      <c r="PM256" s="848">
        <f t="shared" si="127"/>
        <v>0</v>
      </c>
      <c r="PN256" s="848">
        <f t="shared" si="127"/>
        <v>0</v>
      </c>
      <c r="PO256" s="848">
        <f t="shared" si="127"/>
        <v>0</v>
      </c>
      <c r="PP256" s="848">
        <f t="shared" si="127"/>
        <v>0</v>
      </c>
      <c r="PQ256" s="848">
        <f t="shared" si="127"/>
        <v>0</v>
      </c>
      <c r="PR256" s="848">
        <f t="shared" si="127"/>
        <v>0</v>
      </c>
      <c r="PS256" s="848">
        <f t="shared" si="127"/>
        <v>0</v>
      </c>
      <c r="PT256" s="848">
        <f t="shared" si="127"/>
        <v>0</v>
      </c>
      <c r="PU256" s="848">
        <f t="shared" si="127"/>
        <v>0</v>
      </c>
      <c r="PV256" s="848">
        <f t="shared" si="127"/>
        <v>0</v>
      </c>
      <c r="PW256" s="848">
        <f t="shared" si="127"/>
        <v>0</v>
      </c>
      <c r="PX256" s="848">
        <f t="shared" si="127"/>
        <v>0</v>
      </c>
      <c r="PY256" s="848">
        <f t="shared" si="127"/>
        <v>0</v>
      </c>
      <c r="PZ256" s="848">
        <f t="shared" si="127"/>
        <v>0</v>
      </c>
      <c r="QA256" s="848">
        <f t="shared" si="127"/>
        <v>0</v>
      </c>
      <c r="QB256" s="848">
        <f t="shared" si="127"/>
        <v>0</v>
      </c>
      <c r="QC256" s="848">
        <f t="shared" si="127"/>
        <v>0</v>
      </c>
      <c r="QD256" s="848">
        <f t="shared" si="127"/>
        <v>0</v>
      </c>
      <c r="QE256" s="848">
        <f t="shared" si="127"/>
        <v>0</v>
      </c>
      <c r="QF256" s="848">
        <f t="shared" si="127"/>
        <v>0</v>
      </c>
      <c r="QG256" s="848">
        <f t="shared" si="127"/>
        <v>0</v>
      </c>
      <c r="QH256" s="848">
        <f t="shared" si="127"/>
        <v>0</v>
      </c>
      <c r="QI256" s="848">
        <f t="shared" si="127"/>
        <v>0</v>
      </c>
      <c r="QJ256" s="848">
        <f t="shared" si="127"/>
        <v>0</v>
      </c>
      <c r="QK256" s="848">
        <f t="shared" si="127"/>
        <v>0</v>
      </c>
      <c r="QL256" s="848">
        <f t="shared" si="127"/>
        <v>0</v>
      </c>
      <c r="QM256" s="848">
        <f t="shared" si="127"/>
        <v>0</v>
      </c>
      <c r="QN256" s="848">
        <f t="shared" si="127"/>
        <v>0</v>
      </c>
      <c r="QO256" s="848">
        <f t="shared" si="127"/>
        <v>0</v>
      </c>
      <c r="QP256" s="848">
        <f t="shared" si="127"/>
        <v>0</v>
      </c>
      <c r="QQ256" s="848">
        <f t="shared" si="127"/>
        <v>0</v>
      </c>
      <c r="QR256" s="848">
        <f t="shared" si="128"/>
        <v>0</v>
      </c>
      <c r="QS256" s="848">
        <f t="shared" si="128"/>
        <v>0</v>
      </c>
      <c r="QT256" s="848">
        <f t="shared" si="128"/>
        <v>0</v>
      </c>
      <c r="QU256" s="848">
        <f t="shared" si="128"/>
        <v>0</v>
      </c>
      <c r="QV256" s="848">
        <f t="shared" si="128"/>
        <v>0</v>
      </c>
      <c r="QW256" s="848">
        <f t="shared" si="128"/>
        <v>0</v>
      </c>
      <c r="QX256" s="848">
        <f t="shared" si="128"/>
        <v>0</v>
      </c>
      <c r="QY256" s="848">
        <f t="shared" si="128"/>
        <v>0</v>
      </c>
      <c r="QZ256" s="848">
        <f t="shared" si="128"/>
        <v>0</v>
      </c>
      <c r="RA256" s="848">
        <f t="shared" si="128"/>
        <v>0</v>
      </c>
      <c r="RB256" s="848">
        <f t="shared" si="128"/>
        <v>0</v>
      </c>
      <c r="RC256" s="848">
        <f t="shared" si="128"/>
        <v>0</v>
      </c>
      <c r="RD256" s="848">
        <f t="shared" si="128"/>
        <v>0</v>
      </c>
      <c r="RE256" s="848">
        <f t="shared" si="128"/>
        <v>0</v>
      </c>
      <c r="RF256" s="848">
        <f t="shared" si="128"/>
        <v>0</v>
      </c>
      <c r="RG256" s="848">
        <f t="shared" si="128"/>
        <v>0</v>
      </c>
      <c r="RH256" s="848">
        <f t="shared" si="128"/>
        <v>0</v>
      </c>
      <c r="RI256" s="848">
        <f t="shared" si="128"/>
        <v>0</v>
      </c>
      <c r="RJ256" s="848">
        <f t="shared" si="128"/>
        <v>0</v>
      </c>
      <c r="RK256" s="848">
        <f t="shared" si="128"/>
        <v>0</v>
      </c>
      <c r="RL256" s="848">
        <f t="shared" si="128"/>
        <v>0</v>
      </c>
      <c r="RM256" s="848">
        <f t="shared" si="128"/>
        <v>0</v>
      </c>
      <c r="RN256" s="848">
        <f t="shared" si="128"/>
        <v>0</v>
      </c>
      <c r="RO256" s="848">
        <f t="shared" si="128"/>
        <v>0</v>
      </c>
      <c r="RP256" s="848">
        <f t="shared" si="128"/>
        <v>0</v>
      </c>
      <c r="RQ256" s="848">
        <f t="shared" si="128"/>
        <v>0</v>
      </c>
      <c r="RR256" s="848">
        <f t="shared" si="128"/>
        <v>0</v>
      </c>
      <c r="RS256" s="848">
        <f t="shared" si="128"/>
        <v>0</v>
      </c>
      <c r="RT256" s="848">
        <f t="shared" si="128"/>
        <v>0</v>
      </c>
      <c r="RU256" s="848">
        <f t="shared" si="128"/>
        <v>0</v>
      </c>
      <c r="RV256" s="848">
        <f t="shared" si="128"/>
        <v>0</v>
      </c>
      <c r="RW256" s="848">
        <f t="shared" si="128"/>
        <v>0</v>
      </c>
      <c r="RX256" s="848">
        <f t="shared" si="128"/>
        <v>0</v>
      </c>
      <c r="RY256" s="848">
        <f t="shared" si="128"/>
        <v>0</v>
      </c>
      <c r="RZ256" s="848">
        <f t="shared" si="128"/>
        <v>0</v>
      </c>
      <c r="SA256" s="848">
        <f t="shared" si="128"/>
        <v>0</v>
      </c>
      <c r="SB256" s="848">
        <f t="shared" si="128"/>
        <v>0</v>
      </c>
      <c r="SC256" s="848">
        <f t="shared" si="128"/>
        <v>0</v>
      </c>
      <c r="SD256" s="848">
        <f t="shared" si="128"/>
        <v>0</v>
      </c>
      <c r="SE256" s="848">
        <f t="shared" si="128"/>
        <v>0</v>
      </c>
      <c r="SF256" s="848">
        <f t="shared" si="128"/>
        <v>0</v>
      </c>
      <c r="SG256" s="848">
        <f t="shared" si="128"/>
        <v>0</v>
      </c>
      <c r="SH256" s="848">
        <f t="shared" si="128"/>
        <v>0</v>
      </c>
      <c r="SI256" s="848">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882</v>
      </c>
      <c r="J257" s="554"/>
      <c r="K257" s="848">
        <f t="shared" si="129"/>
        <v>0</v>
      </c>
      <c r="L257" s="848">
        <f t="shared" si="129"/>
        <v>0</v>
      </c>
      <c r="M257" s="848">
        <f t="shared" si="129"/>
        <v>0</v>
      </c>
      <c r="N257" s="848">
        <f t="shared" si="129"/>
        <v>0</v>
      </c>
      <c r="O257" s="848">
        <f t="shared" si="129"/>
        <v>0</v>
      </c>
      <c r="P257" s="848">
        <f t="shared" si="129"/>
        <v>0</v>
      </c>
      <c r="Q257" s="848">
        <f t="shared" si="129"/>
        <v>0</v>
      </c>
      <c r="R257" s="848">
        <f t="shared" si="129"/>
        <v>0</v>
      </c>
      <c r="S257" s="848">
        <f t="shared" si="129"/>
        <v>0</v>
      </c>
      <c r="T257" s="848">
        <f t="shared" si="129"/>
        <v>0</v>
      </c>
      <c r="U257" s="848">
        <f t="shared" si="129"/>
        <v>0</v>
      </c>
      <c r="V257" s="848">
        <f t="shared" si="129"/>
        <v>0</v>
      </c>
      <c r="W257" s="848">
        <f t="shared" si="129"/>
        <v>0</v>
      </c>
      <c r="X257" s="848">
        <f t="shared" si="129"/>
        <v>0</v>
      </c>
      <c r="Y257" s="848">
        <f t="shared" si="129"/>
        <v>0</v>
      </c>
      <c r="Z257" s="848">
        <f t="shared" si="129"/>
        <v>0</v>
      </c>
      <c r="AA257" s="848">
        <f t="shared" si="121"/>
        <v>0</v>
      </c>
      <c r="AB257" s="848">
        <f t="shared" si="121"/>
        <v>0</v>
      </c>
      <c r="AC257" s="848">
        <f t="shared" si="121"/>
        <v>0</v>
      </c>
      <c r="AD257" s="848">
        <f t="shared" si="121"/>
        <v>0</v>
      </c>
      <c r="AE257" s="848">
        <f t="shared" si="121"/>
        <v>0</v>
      </c>
      <c r="AF257" s="848">
        <f t="shared" si="121"/>
        <v>0</v>
      </c>
      <c r="AG257" s="848">
        <f t="shared" si="121"/>
        <v>0</v>
      </c>
      <c r="AH257" s="848">
        <f t="shared" si="121"/>
        <v>0</v>
      </c>
      <c r="AI257" s="848">
        <f t="shared" si="121"/>
        <v>0</v>
      </c>
      <c r="AJ257" s="848">
        <f t="shared" si="121"/>
        <v>0</v>
      </c>
      <c r="AK257" s="848">
        <f t="shared" si="121"/>
        <v>0</v>
      </c>
      <c r="AL257" s="848">
        <f t="shared" si="121"/>
        <v>0</v>
      </c>
      <c r="AM257" s="848">
        <f t="shared" si="121"/>
        <v>0</v>
      </c>
      <c r="AN257" s="848">
        <f t="shared" si="121"/>
        <v>0</v>
      </c>
      <c r="AO257" s="848">
        <f t="shared" si="121"/>
        <v>0</v>
      </c>
      <c r="AP257" s="848">
        <f t="shared" si="121"/>
        <v>0</v>
      </c>
      <c r="AQ257" s="848">
        <f t="shared" si="121"/>
        <v>0</v>
      </c>
      <c r="AR257" s="848">
        <f t="shared" si="121"/>
        <v>0</v>
      </c>
      <c r="AS257" s="848">
        <f t="shared" si="121"/>
        <v>0</v>
      </c>
      <c r="AT257" s="848">
        <f t="shared" si="121"/>
        <v>0</v>
      </c>
      <c r="AU257" s="848">
        <f t="shared" si="121"/>
        <v>0</v>
      </c>
      <c r="AV257" s="848">
        <f t="shared" si="121"/>
        <v>0</v>
      </c>
      <c r="AW257" s="848">
        <f t="shared" si="121"/>
        <v>0</v>
      </c>
      <c r="AX257" s="848">
        <f t="shared" si="121"/>
        <v>0</v>
      </c>
      <c r="AY257" s="848">
        <f t="shared" si="121"/>
        <v>0</v>
      </c>
      <c r="AZ257" s="848">
        <f t="shared" si="121"/>
        <v>0</v>
      </c>
      <c r="BA257" s="848">
        <f t="shared" si="121"/>
        <v>0</v>
      </c>
      <c r="BB257" s="848">
        <f t="shared" si="121"/>
        <v>0</v>
      </c>
      <c r="BC257" s="848">
        <f t="shared" si="121"/>
        <v>0</v>
      </c>
      <c r="BD257" s="848">
        <f t="shared" si="121"/>
        <v>0</v>
      </c>
      <c r="BE257" s="848">
        <f t="shared" si="121"/>
        <v>0</v>
      </c>
      <c r="BF257" s="848">
        <f t="shared" si="121"/>
        <v>0</v>
      </c>
      <c r="BG257" s="848">
        <f t="shared" si="121"/>
        <v>0</v>
      </c>
      <c r="BH257" s="848">
        <f t="shared" si="121"/>
        <v>0</v>
      </c>
      <c r="BI257" s="848">
        <f t="shared" si="121"/>
        <v>0</v>
      </c>
      <c r="BJ257" s="848">
        <f t="shared" si="121"/>
        <v>0</v>
      </c>
      <c r="BK257" s="848">
        <f t="shared" si="121"/>
        <v>0</v>
      </c>
      <c r="BL257" s="848">
        <f t="shared" si="121"/>
        <v>0</v>
      </c>
      <c r="BM257" s="848">
        <f t="shared" si="121"/>
        <v>0</v>
      </c>
      <c r="BN257" s="848">
        <f t="shared" si="121"/>
        <v>0</v>
      </c>
      <c r="BO257" s="848">
        <f t="shared" si="121"/>
        <v>0</v>
      </c>
      <c r="BP257" s="848">
        <f t="shared" si="121"/>
        <v>0</v>
      </c>
      <c r="BQ257" s="848">
        <f t="shared" si="121"/>
        <v>0</v>
      </c>
      <c r="BR257" s="848">
        <f t="shared" si="121"/>
        <v>0</v>
      </c>
      <c r="BS257" s="848">
        <f t="shared" si="121"/>
        <v>0</v>
      </c>
      <c r="BT257" s="848">
        <f t="shared" si="121"/>
        <v>0</v>
      </c>
      <c r="BU257" s="848">
        <f t="shared" si="121"/>
        <v>0</v>
      </c>
      <c r="BV257" s="848">
        <f t="shared" si="121"/>
        <v>0</v>
      </c>
      <c r="BW257" s="848">
        <f t="shared" si="121"/>
        <v>0</v>
      </c>
      <c r="BX257" s="848">
        <f t="shared" si="122"/>
        <v>0</v>
      </c>
      <c r="BY257" s="848">
        <f t="shared" si="122"/>
        <v>0</v>
      </c>
      <c r="BZ257" s="848">
        <f t="shared" si="122"/>
        <v>0</v>
      </c>
      <c r="CA257" s="848">
        <f t="shared" si="122"/>
        <v>0</v>
      </c>
      <c r="CB257" s="848">
        <f t="shared" si="122"/>
        <v>0</v>
      </c>
      <c r="CC257" s="848">
        <f t="shared" si="122"/>
        <v>0</v>
      </c>
      <c r="CD257" s="848">
        <f t="shared" si="122"/>
        <v>0</v>
      </c>
      <c r="CE257" s="848">
        <f t="shared" si="122"/>
        <v>0</v>
      </c>
      <c r="CF257" s="848">
        <f t="shared" si="122"/>
        <v>0</v>
      </c>
      <c r="CG257" s="848">
        <f t="shared" si="122"/>
        <v>0</v>
      </c>
      <c r="CH257" s="848">
        <f t="shared" si="122"/>
        <v>0</v>
      </c>
      <c r="CI257" s="848">
        <f t="shared" si="122"/>
        <v>0</v>
      </c>
      <c r="CJ257" s="848">
        <f t="shared" si="122"/>
        <v>0</v>
      </c>
      <c r="CK257" s="848">
        <f t="shared" si="122"/>
        <v>0</v>
      </c>
      <c r="CL257" s="848">
        <f t="shared" si="122"/>
        <v>0</v>
      </c>
      <c r="CM257" s="848">
        <f t="shared" si="122"/>
        <v>0</v>
      </c>
      <c r="CN257" s="848">
        <f t="shared" si="122"/>
        <v>0</v>
      </c>
      <c r="CO257" s="848">
        <f t="shared" si="122"/>
        <v>0</v>
      </c>
      <c r="CP257" s="848">
        <f t="shared" si="122"/>
        <v>0</v>
      </c>
      <c r="CQ257" s="848">
        <f t="shared" si="122"/>
        <v>0</v>
      </c>
      <c r="CR257" s="848">
        <f t="shared" si="122"/>
        <v>0</v>
      </c>
      <c r="CS257" s="848">
        <f t="shared" si="122"/>
        <v>0</v>
      </c>
      <c r="CT257" s="848">
        <f t="shared" si="122"/>
        <v>0</v>
      </c>
      <c r="CU257" s="848">
        <f t="shared" si="122"/>
        <v>0</v>
      </c>
      <c r="CV257" s="848">
        <f t="shared" si="122"/>
        <v>0</v>
      </c>
      <c r="CW257" s="848">
        <f t="shared" si="122"/>
        <v>0</v>
      </c>
      <c r="CX257" s="848">
        <f t="shared" si="122"/>
        <v>0</v>
      </c>
      <c r="CY257" s="848">
        <f t="shared" si="122"/>
        <v>0</v>
      </c>
      <c r="CZ257" s="848">
        <f t="shared" si="122"/>
        <v>0</v>
      </c>
      <c r="DA257" s="848">
        <f t="shared" si="122"/>
        <v>0</v>
      </c>
      <c r="DB257" s="848">
        <f t="shared" si="122"/>
        <v>0</v>
      </c>
      <c r="DC257" s="848">
        <f t="shared" si="122"/>
        <v>0</v>
      </c>
      <c r="DD257" s="848">
        <f t="shared" si="122"/>
        <v>0</v>
      </c>
      <c r="DE257" s="848">
        <f t="shared" si="122"/>
        <v>0</v>
      </c>
      <c r="DF257" s="848">
        <f t="shared" si="122"/>
        <v>0</v>
      </c>
      <c r="DG257" s="848">
        <f t="shared" si="122"/>
        <v>0</v>
      </c>
      <c r="DH257" s="848">
        <f t="shared" si="122"/>
        <v>0</v>
      </c>
      <c r="DI257" s="848">
        <f t="shared" si="122"/>
        <v>0</v>
      </c>
      <c r="DJ257" s="848">
        <f t="shared" si="122"/>
        <v>0</v>
      </c>
      <c r="DK257" s="848">
        <f t="shared" si="122"/>
        <v>0</v>
      </c>
      <c r="DL257" s="848">
        <f t="shared" si="122"/>
        <v>0</v>
      </c>
      <c r="DM257" s="848">
        <f t="shared" si="122"/>
        <v>0</v>
      </c>
      <c r="DN257" s="848">
        <f t="shared" si="122"/>
        <v>0</v>
      </c>
      <c r="DO257" s="848">
        <f t="shared" si="122"/>
        <v>0</v>
      </c>
      <c r="DP257" s="848">
        <f t="shared" si="122"/>
        <v>0</v>
      </c>
      <c r="DQ257" s="848">
        <f t="shared" si="122"/>
        <v>0</v>
      </c>
      <c r="DR257" s="848">
        <f t="shared" si="122"/>
        <v>0</v>
      </c>
      <c r="DS257" s="848">
        <f t="shared" si="122"/>
        <v>0</v>
      </c>
      <c r="DT257" s="848">
        <f t="shared" si="122"/>
        <v>0</v>
      </c>
      <c r="DU257" s="848">
        <f t="shared" si="122"/>
        <v>0</v>
      </c>
      <c r="DV257" s="848">
        <f t="shared" si="122"/>
        <v>0</v>
      </c>
      <c r="DW257" s="848">
        <f t="shared" si="122"/>
        <v>0</v>
      </c>
      <c r="DX257" s="848">
        <f t="shared" si="122"/>
        <v>0</v>
      </c>
      <c r="DY257" s="848">
        <f t="shared" si="122"/>
        <v>0</v>
      </c>
      <c r="DZ257" s="848">
        <f t="shared" si="122"/>
        <v>0</v>
      </c>
      <c r="EA257" s="848">
        <f t="shared" si="122"/>
        <v>0</v>
      </c>
      <c r="EB257" s="848">
        <f t="shared" si="122"/>
        <v>0</v>
      </c>
      <c r="EC257" s="848">
        <f t="shared" si="122"/>
        <v>0</v>
      </c>
      <c r="ED257" s="848">
        <f t="shared" si="122"/>
        <v>0</v>
      </c>
      <c r="EE257" s="848">
        <f t="shared" si="122"/>
        <v>0</v>
      </c>
      <c r="EF257" s="848">
        <f t="shared" si="122"/>
        <v>0</v>
      </c>
      <c r="EG257" s="848">
        <f t="shared" si="122"/>
        <v>0</v>
      </c>
      <c r="EH257" s="848">
        <f t="shared" si="122"/>
        <v>0</v>
      </c>
      <c r="EI257" s="848">
        <f t="shared" si="122"/>
        <v>0</v>
      </c>
      <c r="EJ257" s="848">
        <f t="shared" si="123"/>
        <v>0</v>
      </c>
      <c r="EK257" s="848">
        <f t="shared" si="123"/>
        <v>0</v>
      </c>
      <c r="EL257" s="848">
        <f t="shared" si="123"/>
        <v>0</v>
      </c>
      <c r="EM257" s="848">
        <f t="shared" si="123"/>
        <v>0</v>
      </c>
      <c r="EN257" s="848">
        <f t="shared" si="123"/>
        <v>0</v>
      </c>
      <c r="EO257" s="848">
        <f t="shared" si="123"/>
        <v>0</v>
      </c>
      <c r="EP257" s="848">
        <f t="shared" si="123"/>
        <v>0</v>
      </c>
      <c r="EQ257" s="848">
        <f t="shared" si="123"/>
        <v>0</v>
      </c>
      <c r="ER257" s="848">
        <f t="shared" si="123"/>
        <v>0</v>
      </c>
      <c r="ES257" s="848">
        <f t="shared" si="123"/>
        <v>0</v>
      </c>
      <c r="ET257" s="848">
        <f t="shared" si="123"/>
        <v>0</v>
      </c>
      <c r="EU257" s="848">
        <f t="shared" si="123"/>
        <v>0</v>
      </c>
      <c r="EV257" s="848">
        <f t="shared" si="123"/>
        <v>0</v>
      </c>
      <c r="EW257" s="848">
        <f t="shared" si="123"/>
        <v>0</v>
      </c>
      <c r="EX257" s="848">
        <f t="shared" si="123"/>
        <v>0</v>
      </c>
      <c r="EY257" s="848">
        <f t="shared" si="123"/>
        <v>0</v>
      </c>
      <c r="EZ257" s="848">
        <f t="shared" si="123"/>
        <v>0</v>
      </c>
      <c r="FA257" s="848">
        <f t="shared" si="123"/>
        <v>0</v>
      </c>
      <c r="FB257" s="848">
        <f t="shared" si="123"/>
        <v>0</v>
      </c>
      <c r="FC257" s="848">
        <f t="shared" si="123"/>
        <v>0</v>
      </c>
      <c r="FD257" s="848">
        <f t="shared" si="123"/>
        <v>0</v>
      </c>
      <c r="FE257" s="848">
        <f t="shared" si="123"/>
        <v>0</v>
      </c>
      <c r="FF257" s="848">
        <f t="shared" si="123"/>
        <v>0</v>
      </c>
      <c r="FG257" s="848">
        <f t="shared" si="123"/>
        <v>0</v>
      </c>
      <c r="FH257" s="848">
        <f t="shared" si="123"/>
        <v>0</v>
      </c>
      <c r="FI257" s="848">
        <f t="shared" si="123"/>
        <v>0</v>
      </c>
      <c r="FJ257" s="848">
        <f t="shared" si="123"/>
        <v>0</v>
      </c>
      <c r="FK257" s="848">
        <f t="shared" si="123"/>
        <v>0</v>
      </c>
      <c r="FL257" s="848">
        <f t="shared" si="123"/>
        <v>0</v>
      </c>
      <c r="FM257" s="848">
        <f t="shared" si="123"/>
        <v>0</v>
      </c>
      <c r="FN257" s="848">
        <f t="shared" si="123"/>
        <v>0</v>
      </c>
      <c r="FO257" s="848">
        <f t="shared" si="123"/>
        <v>0</v>
      </c>
      <c r="FP257" s="848">
        <f t="shared" si="123"/>
        <v>0</v>
      </c>
      <c r="FQ257" s="848">
        <f t="shared" si="123"/>
        <v>0</v>
      </c>
      <c r="FR257" s="848">
        <f t="shared" si="123"/>
        <v>0</v>
      </c>
      <c r="FS257" s="848">
        <f t="shared" si="123"/>
        <v>0</v>
      </c>
      <c r="FT257" s="848">
        <f t="shared" si="123"/>
        <v>0</v>
      </c>
      <c r="FU257" s="848">
        <f t="shared" si="123"/>
        <v>0</v>
      </c>
      <c r="FV257" s="848">
        <f t="shared" si="123"/>
        <v>0</v>
      </c>
      <c r="FW257" s="848">
        <f t="shared" si="123"/>
        <v>0</v>
      </c>
      <c r="FX257" s="848">
        <f t="shared" si="123"/>
        <v>0</v>
      </c>
      <c r="FY257" s="848">
        <f t="shared" si="123"/>
        <v>0</v>
      </c>
      <c r="FZ257" s="848">
        <f t="shared" si="123"/>
        <v>0</v>
      </c>
      <c r="GA257" s="848">
        <f t="shared" si="123"/>
        <v>0</v>
      </c>
      <c r="GB257" s="848">
        <f t="shared" si="123"/>
        <v>0</v>
      </c>
      <c r="GC257" s="848">
        <f t="shared" si="123"/>
        <v>0</v>
      </c>
      <c r="GD257" s="848">
        <f t="shared" si="123"/>
        <v>0</v>
      </c>
      <c r="GE257" s="848">
        <f t="shared" si="123"/>
        <v>0</v>
      </c>
      <c r="GF257" s="848">
        <f t="shared" si="123"/>
        <v>0</v>
      </c>
      <c r="GG257" s="848">
        <f t="shared" si="123"/>
        <v>0</v>
      </c>
      <c r="GH257" s="848">
        <f t="shared" si="123"/>
        <v>0</v>
      </c>
      <c r="GI257" s="848">
        <f t="shared" si="123"/>
        <v>0</v>
      </c>
      <c r="GJ257" s="848">
        <f t="shared" si="123"/>
        <v>0</v>
      </c>
      <c r="GK257" s="848">
        <f t="shared" si="123"/>
        <v>0</v>
      </c>
      <c r="GL257" s="848">
        <f t="shared" si="123"/>
        <v>0</v>
      </c>
      <c r="GM257" s="848">
        <f t="shared" si="123"/>
        <v>0</v>
      </c>
      <c r="GN257" s="848">
        <f t="shared" si="123"/>
        <v>0</v>
      </c>
      <c r="GO257" s="848">
        <f t="shared" si="123"/>
        <v>0</v>
      </c>
      <c r="GP257" s="848">
        <f t="shared" si="123"/>
        <v>0</v>
      </c>
      <c r="GQ257" s="848">
        <f t="shared" si="123"/>
        <v>0</v>
      </c>
      <c r="GR257" s="848">
        <f t="shared" si="123"/>
        <v>0</v>
      </c>
      <c r="GS257" s="848">
        <f t="shared" si="123"/>
        <v>0</v>
      </c>
      <c r="GT257" s="848">
        <f t="shared" si="123"/>
        <v>0</v>
      </c>
      <c r="GU257" s="848">
        <f t="shared" si="123"/>
        <v>0</v>
      </c>
      <c r="GV257" s="848">
        <f t="shared" si="124"/>
        <v>0</v>
      </c>
      <c r="GW257" s="848">
        <f t="shared" si="124"/>
        <v>0</v>
      </c>
      <c r="GX257" s="848">
        <f t="shared" si="124"/>
        <v>0</v>
      </c>
      <c r="GY257" s="848">
        <f t="shared" si="124"/>
        <v>0</v>
      </c>
      <c r="GZ257" s="848">
        <f t="shared" si="124"/>
        <v>0</v>
      </c>
      <c r="HA257" s="848">
        <f t="shared" si="124"/>
        <v>0</v>
      </c>
      <c r="HB257" s="848">
        <f t="shared" si="124"/>
        <v>0</v>
      </c>
      <c r="HC257" s="848">
        <f t="shared" si="124"/>
        <v>0</v>
      </c>
      <c r="HD257" s="848">
        <f t="shared" si="124"/>
        <v>0</v>
      </c>
      <c r="HE257" s="848">
        <f t="shared" si="124"/>
        <v>0</v>
      </c>
      <c r="HF257" s="848">
        <f t="shared" si="124"/>
        <v>0</v>
      </c>
      <c r="HG257" s="848">
        <f t="shared" si="124"/>
        <v>0</v>
      </c>
      <c r="HH257" s="848">
        <f t="shared" si="124"/>
        <v>0</v>
      </c>
      <c r="HI257" s="848">
        <f t="shared" si="124"/>
        <v>0</v>
      </c>
      <c r="HJ257" s="848">
        <f t="shared" si="124"/>
        <v>0</v>
      </c>
      <c r="HK257" s="848">
        <f t="shared" si="124"/>
        <v>0</v>
      </c>
      <c r="HL257" s="848">
        <f t="shared" si="124"/>
        <v>0</v>
      </c>
      <c r="HM257" s="848">
        <f t="shared" si="124"/>
        <v>0</v>
      </c>
      <c r="HN257" s="848">
        <f t="shared" si="124"/>
        <v>0</v>
      </c>
      <c r="HO257" s="848">
        <f t="shared" si="124"/>
        <v>0</v>
      </c>
      <c r="HP257" s="848">
        <f t="shared" si="124"/>
        <v>0</v>
      </c>
      <c r="HQ257" s="848">
        <f t="shared" si="124"/>
        <v>0</v>
      </c>
      <c r="HR257" s="848">
        <f t="shared" si="124"/>
        <v>0</v>
      </c>
      <c r="HS257" s="848">
        <f t="shared" si="124"/>
        <v>0</v>
      </c>
      <c r="HT257" s="848">
        <f t="shared" si="124"/>
        <v>0</v>
      </c>
      <c r="HU257" s="848">
        <f t="shared" si="124"/>
        <v>0</v>
      </c>
      <c r="HV257" s="848">
        <f t="shared" si="124"/>
        <v>0</v>
      </c>
      <c r="HW257" s="848">
        <f t="shared" si="124"/>
        <v>0</v>
      </c>
      <c r="HX257" s="848">
        <f t="shared" si="124"/>
        <v>0</v>
      </c>
      <c r="HY257" s="848">
        <f t="shared" si="124"/>
        <v>0</v>
      </c>
      <c r="HZ257" s="848">
        <f t="shared" si="124"/>
        <v>0</v>
      </c>
      <c r="IA257" s="848">
        <f t="shared" si="124"/>
        <v>0</v>
      </c>
      <c r="IB257" s="848">
        <f t="shared" si="124"/>
        <v>0</v>
      </c>
      <c r="IC257" s="848">
        <f t="shared" si="124"/>
        <v>0</v>
      </c>
      <c r="ID257" s="848">
        <f t="shared" si="124"/>
        <v>0</v>
      </c>
      <c r="IE257" s="848">
        <f t="shared" si="124"/>
        <v>0</v>
      </c>
      <c r="IF257" s="848">
        <f t="shared" si="124"/>
        <v>0</v>
      </c>
      <c r="IG257" s="848">
        <f t="shared" si="124"/>
        <v>0</v>
      </c>
      <c r="IH257" s="848">
        <f t="shared" si="124"/>
        <v>0</v>
      </c>
      <c r="II257" s="848">
        <f t="shared" si="124"/>
        <v>0</v>
      </c>
      <c r="IJ257" s="848">
        <f t="shared" si="124"/>
        <v>0</v>
      </c>
      <c r="IK257" s="848">
        <f t="shared" si="124"/>
        <v>0</v>
      </c>
      <c r="IL257" s="848">
        <f t="shared" si="124"/>
        <v>0</v>
      </c>
      <c r="IM257" s="848">
        <f t="shared" si="124"/>
        <v>0</v>
      </c>
      <c r="IN257" s="848">
        <f t="shared" si="124"/>
        <v>0</v>
      </c>
      <c r="IO257" s="848">
        <f t="shared" si="124"/>
        <v>0</v>
      </c>
      <c r="IP257" s="848">
        <f t="shared" si="124"/>
        <v>0</v>
      </c>
      <c r="IQ257" s="848">
        <f t="shared" si="124"/>
        <v>0</v>
      </c>
      <c r="IR257" s="848">
        <f t="shared" si="124"/>
        <v>0</v>
      </c>
      <c r="IS257" s="848">
        <f t="shared" si="124"/>
        <v>0</v>
      </c>
      <c r="IT257" s="848">
        <f t="shared" si="124"/>
        <v>0</v>
      </c>
      <c r="IU257" s="848">
        <f t="shared" si="124"/>
        <v>0</v>
      </c>
      <c r="IV257" s="848">
        <f t="shared" si="124"/>
        <v>0</v>
      </c>
      <c r="IW257" s="848">
        <f t="shared" si="124"/>
        <v>0</v>
      </c>
      <c r="IX257" s="848">
        <f t="shared" si="124"/>
        <v>0</v>
      </c>
      <c r="IY257" s="848">
        <f t="shared" si="124"/>
        <v>0</v>
      </c>
      <c r="IZ257" s="848">
        <f t="shared" si="124"/>
        <v>0</v>
      </c>
      <c r="JA257" s="848">
        <f t="shared" si="124"/>
        <v>0</v>
      </c>
      <c r="JB257" s="848">
        <f t="shared" si="124"/>
        <v>0</v>
      </c>
      <c r="JC257" s="848">
        <f t="shared" si="124"/>
        <v>0</v>
      </c>
      <c r="JD257" s="848">
        <f t="shared" si="124"/>
        <v>0</v>
      </c>
      <c r="JE257" s="848">
        <f t="shared" si="124"/>
        <v>0</v>
      </c>
      <c r="JF257" s="848">
        <f t="shared" si="124"/>
        <v>0</v>
      </c>
      <c r="JG257" s="848">
        <f t="shared" si="124"/>
        <v>0</v>
      </c>
      <c r="JH257" s="848">
        <f t="shared" si="125"/>
        <v>0</v>
      </c>
      <c r="JI257" s="848">
        <f t="shared" si="125"/>
        <v>0</v>
      </c>
      <c r="JJ257" s="848">
        <f t="shared" si="125"/>
        <v>0</v>
      </c>
      <c r="JK257" s="848">
        <f t="shared" si="125"/>
        <v>0</v>
      </c>
      <c r="JL257" s="848">
        <f t="shared" si="125"/>
        <v>0</v>
      </c>
      <c r="JM257" s="848">
        <f t="shared" si="125"/>
        <v>0</v>
      </c>
      <c r="JN257" s="848">
        <f t="shared" si="125"/>
        <v>0</v>
      </c>
      <c r="JO257" s="848">
        <f t="shared" si="125"/>
        <v>0</v>
      </c>
      <c r="JP257" s="848">
        <f t="shared" si="125"/>
        <v>0</v>
      </c>
      <c r="JQ257" s="848">
        <f t="shared" si="125"/>
        <v>0</v>
      </c>
      <c r="JR257" s="848">
        <f t="shared" si="125"/>
        <v>0</v>
      </c>
      <c r="JS257" s="848">
        <f t="shared" si="125"/>
        <v>0</v>
      </c>
      <c r="JT257" s="848">
        <f t="shared" si="125"/>
        <v>0</v>
      </c>
      <c r="JU257" s="848">
        <f t="shared" si="125"/>
        <v>0</v>
      </c>
      <c r="JV257" s="848">
        <f t="shared" si="125"/>
        <v>0</v>
      </c>
      <c r="JW257" s="848">
        <f t="shared" si="125"/>
        <v>0</v>
      </c>
      <c r="JX257" s="848">
        <f t="shared" si="125"/>
        <v>0</v>
      </c>
      <c r="JY257" s="848">
        <f t="shared" si="125"/>
        <v>0</v>
      </c>
      <c r="JZ257" s="848">
        <f t="shared" si="125"/>
        <v>0</v>
      </c>
      <c r="KA257" s="848">
        <f t="shared" si="125"/>
        <v>0</v>
      </c>
      <c r="KB257" s="848">
        <f t="shared" si="125"/>
        <v>0</v>
      </c>
      <c r="KC257" s="848">
        <f t="shared" si="125"/>
        <v>0</v>
      </c>
      <c r="KD257" s="848">
        <f t="shared" si="125"/>
        <v>0</v>
      </c>
      <c r="KE257" s="848">
        <f t="shared" si="125"/>
        <v>0</v>
      </c>
      <c r="KF257" s="848">
        <f t="shared" si="125"/>
        <v>0</v>
      </c>
      <c r="KG257" s="848">
        <f t="shared" si="125"/>
        <v>0</v>
      </c>
      <c r="KH257" s="848">
        <f t="shared" si="125"/>
        <v>0</v>
      </c>
      <c r="KI257" s="848">
        <f t="shared" si="125"/>
        <v>0</v>
      </c>
      <c r="KJ257" s="848">
        <f t="shared" si="125"/>
        <v>0</v>
      </c>
      <c r="KK257" s="848">
        <f t="shared" si="125"/>
        <v>0</v>
      </c>
      <c r="KL257" s="848">
        <f t="shared" si="125"/>
        <v>0</v>
      </c>
      <c r="KM257" s="848">
        <f t="shared" si="125"/>
        <v>0</v>
      </c>
      <c r="KN257" s="848">
        <f t="shared" si="125"/>
        <v>0</v>
      </c>
      <c r="KO257" s="848">
        <f t="shared" si="125"/>
        <v>0</v>
      </c>
      <c r="KP257" s="848">
        <f t="shared" si="125"/>
        <v>0</v>
      </c>
      <c r="KQ257" s="848">
        <f t="shared" si="125"/>
        <v>0</v>
      </c>
      <c r="KR257" s="848">
        <f t="shared" si="125"/>
        <v>0</v>
      </c>
      <c r="KS257" s="848">
        <f t="shared" si="125"/>
        <v>0</v>
      </c>
      <c r="KT257" s="848">
        <f t="shared" si="125"/>
        <v>0</v>
      </c>
      <c r="KU257" s="848">
        <f t="shared" si="125"/>
        <v>0</v>
      </c>
      <c r="KV257" s="848">
        <f t="shared" si="125"/>
        <v>0</v>
      </c>
      <c r="KW257" s="848">
        <f t="shared" si="125"/>
        <v>0</v>
      </c>
      <c r="KX257" s="848">
        <f t="shared" si="125"/>
        <v>0</v>
      </c>
      <c r="KY257" s="848">
        <f t="shared" si="125"/>
        <v>0</v>
      </c>
      <c r="KZ257" s="848">
        <f t="shared" si="125"/>
        <v>0</v>
      </c>
      <c r="LA257" s="848">
        <f t="shared" si="125"/>
        <v>0</v>
      </c>
      <c r="LB257" s="848">
        <f t="shared" si="125"/>
        <v>0</v>
      </c>
      <c r="LC257" s="848">
        <f t="shared" si="125"/>
        <v>0</v>
      </c>
      <c r="LD257" s="848">
        <f t="shared" si="125"/>
        <v>0</v>
      </c>
      <c r="LE257" s="848">
        <f t="shared" si="125"/>
        <v>0</v>
      </c>
      <c r="LF257" s="848">
        <f t="shared" si="125"/>
        <v>0</v>
      </c>
      <c r="LG257" s="848">
        <f t="shared" si="125"/>
        <v>0</v>
      </c>
      <c r="LH257" s="848">
        <f t="shared" si="125"/>
        <v>0</v>
      </c>
      <c r="LI257" s="848">
        <f t="shared" si="125"/>
        <v>0</v>
      </c>
      <c r="LJ257" s="848">
        <f t="shared" si="125"/>
        <v>0</v>
      </c>
      <c r="LK257" s="848">
        <f t="shared" si="125"/>
        <v>0</v>
      </c>
      <c r="LL257" s="848">
        <f t="shared" si="125"/>
        <v>0</v>
      </c>
      <c r="LM257" s="848">
        <f t="shared" si="125"/>
        <v>0</v>
      </c>
      <c r="LN257" s="848">
        <f t="shared" si="125"/>
        <v>0</v>
      </c>
      <c r="LO257" s="848">
        <f t="shared" si="125"/>
        <v>0</v>
      </c>
      <c r="LP257" s="848">
        <f t="shared" si="125"/>
        <v>0</v>
      </c>
      <c r="LQ257" s="848">
        <f t="shared" si="125"/>
        <v>0</v>
      </c>
      <c r="LR257" s="848">
        <f t="shared" si="125"/>
        <v>0</v>
      </c>
      <c r="LS257" s="848">
        <f t="shared" si="125"/>
        <v>0</v>
      </c>
      <c r="LT257" s="848">
        <f t="shared" si="126"/>
        <v>0</v>
      </c>
      <c r="LU257" s="848">
        <f t="shared" si="126"/>
        <v>0</v>
      </c>
      <c r="LV257" s="848">
        <f t="shared" si="126"/>
        <v>0</v>
      </c>
      <c r="LW257" s="848">
        <f t="shared" si="126"/>
        <v>0</v>
      </c>
      <c r="LX257" s="848">
        <f t="shared" si="126"/>
        <v>0</v>
      </c>
      <c r="LY257" s="848">
        <f t="shared" si="126"/>
        <v>0</v>
      </c>
      <c r="LZ257" s="848">
        <f t="shared" si="126"/>
        <v>0</v>
      </c>
      <c r="MA257" s="848">
        <f t="shared" si="126"/>
        <v>0</v>
      </c>
      <c r="MB257" s="848">
        <f t="shared" si="126"/>
        <v>0</v>
      </c>
      <c r="MC257" s="848">
        <f t="shared" si="126"/>
        <v>0</v>
      </c>
      <c r="MD257" s="848">
        <f t="shared" si="126"/>
        <v>0</v>
      </c>
      <c r="ME257" s="848">
        <f t="shared" si="126"/>
        <v>0</v>
      </c>
      <c r="MF257" s="848">
        <f t="shared" si="126"/>
        <v>0</v>
      </c>
      <c r="MG257" s="848">
        <f t="shared" si="126"/>
        <v>0</v>
      </c>
      <c r="MH257" s="848">
        <f t="shared" si="126"/>
        <v>0</v>
      </c>
      <c r="MI257" s="848">
        <f t="shared" si="126"/>
        <v>0</v>
      </c>
      <c r="MJ257" s="848">
        <f t="shared" si="126"/>
        <v>0</v>
      </c>
      <c r="MK257" s="848">
        <f t="shared" si="126"/>
        <v>0</v>
      </c>
      <c r="ML257" s="848">
        <f t="shared" si="126"/>
        <v>0</v>
      </c>
      <c r="MM257" s="848">
        <f t="shared" si="126"/>
        <v>0</v>
      </c>
      <c r="MN257" s="848">
        <f t="shared" si="126"/>
        <v>0</v>
      </c>
      <c r="MO257" s="848">
        <f t="shared" si="126"/>
        <v>0</v>
      </c>
      <c r="MP257" s="848">
        <f t="shared" si="126"/>
        <v>0</v>
      </c>
      <c r="MQ257" s="848">
        <f t="shared" si="126"/>
        <v>0</v>
      </c>
      <c r="MR257" s="848">
        <f t="shared" si="126"/>
        <v>0</v>
      </c>
      <c r="MS257" s="848">
        <f t="shared" si="126"/>
        <v>0</v>
      </c>
      <c r="MT257" s="848">
        <f t="shared" si="126"/>
        <v>0</v>
      </c>
      <c r="MU257" s="848">
        <f t="shared" si="126"/>
        <v>0</v>
      </c>
      <c r="MV257" s="848">
        <f t="shared" si="126"/>
        <v>0</v>
      </c>
      <c r="MW257" s="848">
        <f t="shared" si="126"/>
        <v>0</v>
      </c>
      <c r="MX257" s="848">
        <f t="shared" si="126"/>
        <v>0</v>
      </c>
      <c r="MY257" s="848">
        <f t="shared" si="126"/>
        <v>0</v>
      </c>
      <c r="MZ257" s="848">
        <f t="shared" si="126"/>
        <v>0</v>
      </c>
      <c r="NA257" s="848">
        <f t="shared" si="126"/>
        <v>0</v>
      </c>
      <c r="NB257" s="848">
        <f t="shared" si="126"/>
        <v>0</v>
      </c>
      <c r="NC257" s="848">
        <f t="shared" si="126"/>
        <v>0</v>
      </c>
      <c r="ND257" s="848">
        <f t="shared" si="126"/>
        <v>0</v>
      </c>
      <c r="NE257" s="848">
        <f t="shared" si="126"/>
        <v>0</v>
      </c>
      <c r="NF257" s="848">
        <f t="shared" si="126"/>
        <v>0</v>
      </c>
      <c r="NG257" s="848">
        <f t="shared" si="126"/>
        <v>0</v>
      </c>
      <c r="NH257" s="848">
        <f t="shared" si="126"/>
        <v>0</v>
      </c>
      <c r="NI257" s="848">
        <f t="shared" si="126"/>
        <v>0</v>
      </c>
      <c r="NJ257" s="848">
        <f t="shared" si="126"/>
        <v>0</v>
      </c>
      <c r="NK257" s="848">
        <f t="shared" si="126"/>
        <v>0</v>
      </c>
      <c r="NL257" s="848">
        <f t="shared" si="126"/>
        <v>0</v>
      </c>
      <c r="NM257" s="848">
        <f t="shared" si="126"/>
        <v>0</v>
      </c>
      <c r="NN257" s="848">
        <f t="shared" si="126"/>
        <v>0</v>
      </c>
      <c r="NO257" s="848">
        <f t="shared" si="126"/>
        <v>0</v>
      </c>
      <c r="NP257" s="848">
        <f t="shared" si="126"/>
        <v>0</v>
      </c>
      <c r="NQ257" s="848">
        <f t="shared" si="126"/>
        <v>0</v>
      </c>
      <c r="NR257" s="848">
        <f t="shared" si="126"/>
        <v>0</v>
      </c>
      <c r="NS257" s="848">
        <f t="shared" si="126"/>
        <v>0</v>
      </c>
      <c r="NT257" s="848">
        <f t="shared" si="126"/>
        <v>0</v>
      </c>
      <c r="NU257" s="848">
        <f t="shared" si="126"/>
        <v>0</v>
      </c>
      <c r="NV257" s="848">
        <f t="shared" si="126"/>
        <v>0</v>
      </c>
      <c r="NW257" s="848">
        <f t="shared" si="126"/>
        <v>0</v>
      </c>
      <c r="NX257" s="848">
        <f t="shared" si="126"/>
        <v>0</v>
      </c>
      <c r="NY257" s="848">
        <f t="shared" si="126"/>
        <v>0</v>
      </c>
      <c r="NZ257" s="848">
        <f t="shared" si="126"/>
        <v>0</v>
      </c>
      <c r="OA257" s="848">
        <f t="shared" si="126"/>
        <v>0</v>
      </c>
      <c r="OB257" s="848">
        <f t="shared" si="126"/>
        <v>0</v>
      </c>
      <c r="OC257" s="848">
        <f t="shared" si="126"/>
        <v>0</v>
      </c>
      <c r="OD257" s="848">
        <f t="shared" si="126"/>
        <v>0</v>
      </c>
      <c r="OE257" s="848">
        <f t="shared" si="126"/>
        <v>0</v>
      </c>
      <c r="OF257" s="848">
        <f t="shared" si="127"/>
        <v>0</v>
      </c>
      <c r="OG257" s="848">
        <f t="shared" si="127"/>
        <v>0</v>
      </c>
      <c r="OH257" s="848">
        <f t="shared" si="127"/>
        <v>0</v>
      </c>
      <c r="OI257" s="848">
        <f t="shared" si="127"/>
        <v>0</v>
      </c>
      <c r="OJ257" s="848">
        <f t="shared" si="127"/>
        <v>0</v>
      </c>
      <c r="OK257" s="848">
        <f t="shared" si="127"/>
        <v>0</v>
      </c>
      <c r="OL257" s="848">
        <f t="shared" si="127"/>
        <v>0</v>
      </c>
      <c r="OM257" s="848">
        <f t="shared" si="127"/>
        <v>0</v>
      </c>
      <c r="ON257" s="848">
        <f t="shared" si="127"/>
        <v>0</v>
      </c>
      <c r="OO257" s="848">
        <f t="shared" si="127"/>
        <v>0</v>
      </c>
      <c r="OP257" s="848">
        <f t="shared" si="127"/>
        <v>0</v>
      </c>
      <c r="OQ257" s="848">
        <f t="shared" si="127"/>
        <v>0</v>
      </c>
      <c r="OR257" s="848">
        <f t="shared" si="127"/>
        <v>0</v>
      </c>
      <c r="OS257" s="848">
        <f t="shared" si="127"/>
        <v>0</v>
      </c>
      <c r="OT257" s="848">
        <f t="shared" si="127"/>
        <v>0</v>
      </c>
      <c r="OU257" s="848">
        <f t="shared" si="127"/>
        <v>0</v>
      </c>
      <c r="OV257" s="848">
        <f t="shared" si="127"/>
        <v>0</v>
      </c>
      <c r="OW257" s="848">
        <f t="shared" si="127"/>
        <v>0</v>
      </c>
      <c r="OX257" s="848">
        <f t="shared" si="127"/>
        <v>0</v>
      </c>
      <c r="OY257" s="848">
        <f t="shared" si="127"/>
        <v>0</v>
      </c>
      <c r="OZ257" s="848">
        <f t="shared" si="127"/>
        <v>0</v>
      </c>
      <c r="PA257" s="848">
        <f t="shared" si="127"/>
        <v>0</v>
      </c>
      <c r="PB257" s="848">
        <f t="shared" si="127"/>
        <v>0</v>
      </c>
      <c r="PC257" s="848">
        <f t="shared" si="127"/>
        <v>0</v>
      </c>
      <c r="PD257" s="848">
        <f t="shared" si="127"/>
        <v>0</v>
      </c>
      <c r="PE257" s="848">
        <f t="shared" si="127"/>
        <v>0</v>
      </c>
      <c r="PF257" s="848">
        <f t="shared" si="127"/>
        <v>0</v>
      </c>
      <c r="PG257" s="848">
        <f t="shared" si="127"/>
        <v>0</v>
      </c>
      <c r="PH257" s="848">
        <f t="shared" si="127"/>
        <v>0</v>
      </c>
      <c r="PI257" s="848">
        <f t="shared" si="127"/>
        <v>0</v>
      </c>
      <c r="PJ257" s="848">
        <f t="shared" si="127"/>
        <v>0</v>
      </c>
      <c r="PK257" s="848">
        <f t="shared" si="127"/>
        <v>0</v>
      </c>
      <c r="PL257" s="848">
        <f t="shared" si="127"/>
        <v>0</v>
      </c>
      <c r="PM257" s="848">
        <f t="shared" si="127"/>
        <v>0</v>
      </c>
      <c r="PN257" s="848">
        <f t="shared" si="127"/>
        <v>0</v>
      </c>
      <c r="PO257" s="848">
        <f t="shared" si="127"/>
        <v>0</v>
      </c>
      <c r="PP257" s="848">
        <f t="shared" si="127"/>
        <v>0</v>
      </c>
      <c r="PQ257" s="848">
        <f t="shared" si="127"/>
        <v>0</v>
      </c>
      <c r="PR257" s="848">
        <f t="shared" si="127"/>
        <v>0</v>
      </c>
      <c r="PS257" s="848">
        <f t="shared" si="127"/>
        <v>0</v>
      </c>
      <c r="PT257" s="848">
        <f t="shared" si="127"/>
        <v>0</v>
      </c>
      <c r="PU257" s="848">
        <f t="shared" si="127"/>
        <v>0</v>
      </c>
      <c r="PV257" s="848">
        <f t="shared" si="127"/>
        <v>0</v>
      </c>
      <c r="PW257" s="848">
        <f t="shared" si="127"/>
        <v>0</v>
      </c>
      <c r="PX257" s="848">
        <f t="shared" si="127"/>
        <v>0</v>
      </c>
      <c r="PY257" s="848">
        <f t="shared" si="127"/>
        <v>0</v>
      </c>
      <c r="PZ257" s="848">
        <f t="shared" si="127"/>
        <v>0</v>
      </c>
      <c r="QA257" s="848">
        <f t="shared" si="127"/>
        <v>0</v>
      </c>
      <c r="QB257" s="848">
        <f t="shared" si="127"/>
        <v>0</v>
      </c>
      <c r="QC257" s="848">
        <f t="shared" si="127"/>
        <v>0</v>
      </c>
      <c r="QD257" s="848">
        <f t="shared" si="127"/>
        <v>0</v>
      </c>
      <c r="QE257" s="848">
        <f t="shared" si="127"/>
        <v>0</v>
      </c>
      <c r="QF257" s="848">
        <f t="shared" si="127"/>
        <v>0</v>
      </c>
      <c r="QG257" s="848">
        <f t="shared" si="127"/>
        <v>0</v>
      </c>
      <c r="QH257" s="848">
        <f t="shared" si="127"/>
        <v>0</v>
      </c>
      <c r="QI257" s="848">
        <f t="shared" si="127"/>
        <v>0</v>
      </c>
      <c r="QJ257" s="848">
        <f t="shared" si="127"/>
        <v>0</v>
      </c>
      <c r="QK257" s="848">
        <f t="shared" si="127"/>
        <v>0</v>
      </c>
      <c r="QL257" s="848">
        <f t="shared" si="127"/>
        <v>0</v>
      </c>
      <c r="QM257" s="848">
        <f t="shared" si="127"/>
        <v>0</v>
      </c>
      <c r="QN257" s="848">
        <f t="shared" si="127"/>
        <v>0</v>
      </c>
      <c r="QO257" s="848">
        <f t="shared" si="127"/>
        <v>0</v>
      </c>
      <c r="QP257" s="848">
        <f t="shared" si="127"/>
        <v>0</v>
      </c>
      <c r="QQ257" s="848">
        <f t="shared" si="127"/>
        <v>0</v>
      </c>
      <c r="QR257" s="848">
        <f t="shared" si="128"/>
        <v>0</v>
      </c>
      <c r="QS257" s="848">
        <f t="shared" si="128"/>
        <v>0</v>
      </c>
      <c r="QT257" s="848">
        <f t="shared" si="128"/>
        <v>0</v>
      </c>
      <c r="QU257" s="848">
        <f t="shared" si="128"/>
        <v>0</v>
      </c>
      <c r="QV257" s="848">
        <f t="shared" si="128"/>
        <v>0</v>
      </c>
      <c r="QW257" s="848">
        <f t="shared" si="128"/>
        <v>0</v>
      </c>
      <c r="QX257" s="848">
        <f t="shared" si="128"/>
        <v>0</v>
      </c>
      <c r="QY257" s="848">
        <f t="shared" si="128"/>
        <v>0</v>
      </c>
      <c r="QZ257" s="848">
        <f t="shared" si="128"/>
        <v>0</v>
      </c>
      <c r="RA257" s="848">
        <f t="shared" si="128"/>
        <v>0</v>
      </c>
      <c r="RB257" s="848">
        <f t="shared" si="128"/>
        <v>0</v>
      </c>
      <c r="RC257" s="848">
        <f t="shared" si="128"/>
        <v>0</v>
      </c>
      <c r="RD257" s="848">
        <f t="shared" si="128"/>
        <v>0</v>
      </c>
      <c r="RE257" s="848">
        <f t="shared" si="128"/>
        <v>0</v>
      </c>
      <c r="RF257" s="848">
        <f t="shared" si="128"/>
        <v>0</v>
      </c>
      <c r="RG257" s="848">
        <f t="shared" si="128"/>
        <v>0</v>
      </c>
      <c r="RH257" s="848">
        <f t="shared" si="128"/>
        <v>0</v>
      </c>
      <c r="RI257" s="848">
        <f t="shared" si="128"/>
        <v>0</v>
      </c>
      <c r="RJ257" s="848">
        <f t="shared" si="128"/>
        <v>0</v>
      </c>
      <c r="RK257" s="848">
        <f t="shared" si="128"/>
        <v>0</v>
      </c>
      <c r="RL257" s="848">
        <f t="shared" si="128"/>
        <v>0</v>
      </c>
      <c r="RM257" s="848">
        <f t="shared" si="128"/>
        <v>0</v>
      </c>
      <c r="RN257" s="848">
        <f t="shared" si="128"/>
        <v>0</v>
      </c>
      <c r="RO257" s="848">
        <f t="shared" si="128"/>
        <v>0</v>
      </c>
      <c r="RP257" s="848">
        <f t="shared" si="128"/>
        <v>0</v>
      </c>
      <c r="RQ257" s="848">
        <f t="shared" si="128"/>
        <v>0</v>
      </c>
      <c r="RR257" s="848">
        <f t="shared" si="128"/>
        <v>0</v>
      </c>
      <c r="RS257" s="848">
        <f t="shared" si="128"/>
        <v>0</v>
      </c>
      <c r="RT257" s="848">
        <f t="shared" si="128"/>
        <v>0</v>
      </c>
      <c r="RU257" s="848">
        <f t="shared" si="128"/>
        <v>0</v>
      </c>
      <c r="RV257" s="848">
        <f t="shared" si="128"/>
        <v>0</v>
      </c>
      <c r="RW257" s="848">
        <f t="shared" si="128"/>
        <v>0</v>
      </c>
      <c r="RX257" s="848">
        <f t="shared" si="128"/>
        <v>0</v>
      </c>
      <c r="RY257" s="848">
        <f t="shared" si="128"/>
        <v>0</v>
      </c>
      <c r="RZ257" s="848">
        <f t="shared" si="128"/>
        <v>0</v>
      </c>
      <c r="SA257" s="848">
        <f t="shared" si="128"/>
        <v>0</v>
      </c>
      <c r="SB257" s="848">
        <f t="shared" si="128"/>
        <v>0</v>
      </c>
      <c r="SC257" s="848">
        <f t="shared" si="128"/>
        <v>0</v>
      </c>
      <c r="SD257" s="848">
        <f t="shared" si="128"/>
        <v>0</v>
      </c>
      <c r="SE257" s="848">
        <f t="shared" si="128"/>
        <v>0</v>
      </c>
      <c r="SF257" s="848">
        <f t="shared" si="128"/>
        <v>0</v>
      </c>
      <c r="SG257" s="848">
        <f t="shared" si="128"/>
        <v>0</v>
      </c>
      <c r="SH257" s="848">
        <f t="shared" si="128"/>
        <v>0</v>
      </c>
      <c r="SI257" s="848">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883</v>
      </c>
      <c r="J258" s="554"/>
      <c r="K258" s="849">
        <f>K257</f>
        <v>0</v>
      </c>
      <c r="L258" s="849">
        <f t="shared" ref="L258:BW258" si="130">L257</f>
        <v>0</v>
      </c>
      <c r="M258" s="849">
        <f t="shared" si="130"/>
        <v>0</v>
      </c>
      <c r="N258" s="849">
        <f t="shared" si="130"/>
        <v>0</v>
      </c>
      <c r="O258" s="849">
        <f t="shared" si="130"/>
        <v>0</v>
      </c>
      <c r="P258" s="849">
        <f t="shared" si="130"/>
        <v>0</v>
      </c>
      <c r="Q258" s="849">
        <f t="shared" si="130"/>
        <v>0</v>
      </c>
      <c r="R258" s="849">
        <f t="shared" si="130"/>
        <v>0</v>
      </c>
      <c r="S258" s="849">
        <f t="shared" si="130"/>
        <v>0</v>
      </c>
      <c r="T258" s="849">
        <f t="shared" si="130"/>
        <v>0</v>
      </c>
      <c r="U258" s="849">
        <f t="shared" si="130"/>
        <v>0</v>
      </c>
      <c r="V258" s="849">
        <f t="shared" si="130"/>
        <v>0</v>
      </c>
      <c r="W258" s="849">
        <f t="shared" si="130"/>
        <v>0</v>
      </c>
      <c r="X258" s="849">
        <f t="shared" si="130"/>
        <v>0</v>
      </c>
      <c r="Y258" s="849">
        <f t="shared" si="130"/>
        <v>0</v>
      </c>
      <c r="Z258" s="849">
        <f t="shared" si="130"/>
        <v>0</v>
      </c>
      <c r="AA258" s="849">
        <f t="shared" si="130"/>
        <v>0</v>
      </c>
      <c r="AB258" s="849">
        <f t="shared" si="130"/>
        <v>0</v>
      </c>
      <c r="AC258" s="849">
        <f t="shared" si="130"/>
        <v>0</v>
      </c>
      <c r="AD258" s="849">
        <f t="shared" si="130"/>
        <v>0</v>
      </c>
      <c r="AE258" s="849">
        <f t="shared" si="130"/>
        <v>0</v>
      </c>
      <c r="AF258" s="849">
        <f t="shared" si="130"/>
        <v>0</v>
      </c>
      <c r="AG258" s="849">
        <f t="shared" si="130"/>
        <v>0</v>
      </c>
      <c r="AH258" s="849">
        <f t="shared" si="130"/>
        <v>0</v>
      </c>
      <c r="AI258" s="849">
        <f t="shared" si="130"/>
        <v>0</v>
      </c>
      <c r="AJ258" s="849">
        <f t="shared" si="130"/>
        <v>0</v>
      </c>
      <c r="AK258" s="849">
        <f t="shared" si="130"/>
        <v>0</v>
      </c>
      <c r="AL258" s="849">
        <f t="shared" si="130"/>
        <v>0</v>
      </c>
      <c r="AM258" s="849">
        <f t="shared" si="130"/>
        <v>0</v>
      </c>
      <c r="AN258" s="849">
        <f t="shared" si="130"/>
        <v>0</v>
      </c>
      <c r="AO258" s="849">
        <f t="shared" si="130"/>
        <v>0</v>
      </c>
      <c r="AP258" s="849">
        <f t="shared" si="130"/>
        <v>0</v>
      </c>
      <c r="AQ258" s="849">
        <f t="shared" si="130"/>
        <v>0</v>
      </c>
      <c r="AR258" s="849">
        <f t="shared" si="130"/>
        <v>0</v>
      </c>
      <c r="AS258" s="849">
        <f t="shared" si="130"/>
        <v>0</v>
      </c>
      <c r="AT258" s="849">
        <f t="shared" si="130"/>
        <v>0</v>
      </c>
      <c r="AU258" s="849">
        <f t="shared" si="130"/>
        <v>0</v>
      </c>
      <c r="AV258" s="849">
        <f t="shared" si="130"/>
        <v>0</v>
      </c>
      <c r="AW258" s="849">
        <f t="shared" si="130"/>
        <v>0</v>
      </c>
      <c r="AX258" s="849">
        <f t="shared" si="130"/>
        <v>0</v>
      </c>
      <c r="AY258" s="849">
        <f t="shared" si="130"/>
        <v>0</v>
      </c>
      <c r="AZ258" s="849">
        <f t="shared" si="130"/>
        <v>0</v>
      </c>
      <c r="BA258" s="849">
        <f t="shared" si="130"/>
        <v>0</v>
      </c>
      <c r="BB258" s="849">
        <f t="shared" si="130"/>
        <v>0</v>
      </c>
      <c r="BC258" s="849">
        <f t="shared" si="130"/>
        <v>0</v>
      </c>
      <c r="BD258" s="849">
        <f t="shared" si="130"/>
        <v>0</v>
      </c>
      <c r="BE258" s="849">
        <f t="shared" si="130"/>
        <v>0</v>
      </c>
      <c r="BF258" s="849">
        <f t="shared" si="130"/>
        <v>0</v>
      </c>
      <c r="BG258" s="849">
        <f t="shared" si="130"/>
        <v>0</v>
      </c>
      <c r="BH258" s="849">
        <f t="shared" si="130"/>
        <v>0</v>
      </c>
      <c r="BI258" s="849">
        <f t="shared" si="130"/>
        <v>0</v>
      </c>
      <c r="BJ258" s="849">
        <f t="shared" si="130"/>
        <v>0</v>
      </c>
      <c r="BK258" s="849">
        <f t="shared" si="130"/>
        <v>0</v>
      </c>
      <c r="BL258" s="849">
        <f t="shared" si="130"/>
        <v>0</v>
      </c>
      <c r="BM258" s="849">
        <f t="shared" si="130"/>
        <v>0</v>
      </c>
      <c r="BN258" s="849">
        <f t="shared" si="130"/>
        <v>0</v>
      </c>
      <c r="BO258" s="849">
        <f t="shared" si="130"/>
        <v>0</v>
      </c>
      <c r="BP258" s="849">
        <f t="shared" si="130"/>
        <v>0</v>
      </c>
      <c r="BQ258" s="849">
        <f t="shared" si="130"/>
        <v>0</v>
      </c>
      <c r="BR258" s="849">
        <f t="shared" si="130"/>
        <v>0</v>
      </c>
      <c r="BS258" s="849">
        <f t="shared" si="130"/>
        <v>0</v>
      </c>
      <c r="BT258" s="849">
        <f t="shared" si="130"/>
        <v>0</v>
      </c>
      <c r="BU258" s="849">
        <f t="shared" si="130"/>
        <v>0</v>
      </c>
      <c r="BV258" s="849">
        <f t="shared" si="130"/>
        <v>0</v>
      </c>
      <c r="BW258" s="849">
        <f t="shared" si="130"/>
        <v>0</v>
      </c>
      <c r="BX258" s="849">
        <f t="shared" ref="BX258:EI258" si="131">BX257</f>
        <v>0</v>
      </c>
      <c r="BY258" s="849">
        <f t="shared" si="131"/>
        <v>0</v>
      </c>
      <c r="BZ258" s="849">
        <f t="shared" si="131"/>
        <v>0</v>
      </c>
      <c r="CA258" s="849">
        <f t="shared" si="131"/>
        <v>0</v>
      </c>
      <c r="CB258" s="849">
        <f t="shared" si="131"/>
        <v>0</v>
      </c>
      <c r="CC258" s="849">
        <f t="shared" si="131"/>
        <v>0</v>
      </c>
      <c r="CD258" s="849">
        <f t="shared" si="131"/>
        <v>0</v>
      </c>
      <c r="CE258" s="849">
        <f t="shared" si="131"/>
        <v>0</v>
      </c>
      <c r="CF258" s="849">
        <f t="shared" si="131"/>
        <v>0</v>
      </c>
      <c r="CG258" s="849">
        <f t="shared" si="131"/>
        <v>0</v>
      </c>
      <c r="CH258" s="849">
        <f t="shared" si="131"/>
        <v>0</v>
      </c>
      <c r="CI258" s="849">
        <f t="shared" si="131"/>
        <v>0</v>
      </c>
      <c r="CJ258" s="849">
        <f t="shared" si="131"/>
        <v>0</v>
      </c>
      <c r="CK258" s="849">
        <f t="shared" si="131"/>
        <v>0</v>
      </c>
      <c r="CL258" s="849">
        <f t="shared" si="131"/>
        <v>0</v>
      </c>
      <c r="CM258" s="849">
        <f t="shared" si="131"/>
        <v>0</v>
      </c>
      <c r="CN258" s="849">
        <f t="shared" si="131"/>
        <v>0</v>
      </c>
      <c r="CO258" s="849">
        <f t="shared" si="131"/>
        <v>0</v>
      </c>
      <c r="CP258" s="849">
        <f t="shared" si="131"/>
        <v>0</v>
      </c>
      <c r="CQ258" s="849">
        <f t="shared" si="131"/>
        <v>0</v>
      </c>
      <c r="CR258" s="849">
        <f t="shared" si="131"/>
        <v>0</v>
      </c>
      <c r="CS258" s="849">
        <f t="shared" si="131"/>
        <v>0</v>
      </c>
      <c r="CT258" s="849">
        <f t="shared" si="131"/>
        <v>0</v>
      </c>
      <c r="CU258" s="849">
        <f t="shared" si="131"/>
        <v>0</v>
      </c>
      <c r="CV258" s="849">
        <f t="shared" si="131"/>
        <v>0</v>
      </c>
      <c r="CW258" s="849">
        <f t="shared" si="131"/>
        <v>0</v>
      </c>
      <c r="CX258" s="849">
        <f t="shared" si="131"/>
        <v>0</v>
      </c>
      <c r="CY258" s="849">
        <f t="shared" si="131"/>
        <v>0</v>
      </c>
      <c r="CZ258" s="849">
        <f t="shared" si="131"/>
        <v>0</v>
      </c>
      <c r="DA258" s="849">
        <f t="shared" si="131"/>
        <v>0</v>
      </c>
      <c r="DB258" s="849">
        <f t="shared" si="131"/>
        <v>0</v>
      </c>
      <c r="DC258" s="849">
        <f t="shared" si="131"/>
        <v>0</v>
      </c>
      <c r="DD258" s="849">
        <f t="shared" si="131"/>
        <v>0</v>
      </c>
      <c r="DE258" s="849">
        <f t="shared" si="131"/>
        <v>0</v>
      </c>
      <c r="DF258" s="849">
        <f t="shared" si="131"/>
        <v>0</v>
      </c>
      <c r="DG258" s="849">
        <f t="shared" si="131"/>
        <v>0</v>
      </c>
      <c r="DH258" s="849">
        <f t="shared" si="131"/>
        <v>0</v>
      </c>
      <c r="DI258" s="849">
        <f t="shared" si="131"/>
        <v>0</v>
      </c>
      <c r="DJ258" s="849">
        <f t="shared" si="131"/>
        <v>0</v>
      </c>
      <c r="DK258" s="849">
        <f t="shared" si="131"/>
        <v>0</v>
      </c>
      <c r="DL258" s="849">
        <f t="shared" si="131"/>
        <v>0</v>
      </c>
      <c r="DM258" s="849">
        <f t="shared" si="131"/>
        <v>0</v>
      </c>
      <c r="DN258" s="849">
        <f t="shared" si="131"/>
        <v>0</v>
      </c>
      <c r="DO258" s="849">
        <f t="shared" si="131"/>
        <v>0</v>
      </c>
      <c r="DP258" s="849">
        <f t="shared" si="131"/>
        <v>0</v>
      </c>
      <c r="DQ258" s="849">
        <f t="shared" si="131"/>
        <v>0</v>
      </c>
      <c r="DR258" s="849">
        <f t="shared" si="131"/>
        <v>0</v>
      </c>
      <c r="DS258" s="849">
        <f t="shared" si="131"/>
        <v>0</v>
      </c>
      <c r="DT258" s="849">
        <f t="shared" si="131"/>
        <v>0</v>
      </c>
      <c r="DU258" s="849">
        <f t="shared" si="131"/>
        <v>0</v>
      </c>
      <c r="DV258" s="849">
        <f t="shared" si="131"/>
        <v>0</v>
      </c>
      <c r="DW258" s="849">
        <f t="shared" si="131"/>
        <v>0</v>
      </c>
      <c r="DX258" s="849">
        <f t="shared" si="131"/>
        <v>0</v>
      </c>
      <c r="DY258" s="849">
        <f t="shared" si="131"/>
        <v>0</v>
      </c>
      <c r="DZ258" s="849">
        <f t="shared" si="131"/>
        <v>0</v>
      </c>
      <c r="EA258" s="849">
        <f t="shared" si="131"/>
        <v>0</v>
      </c>
      <c r="EB258" s="849">
        <f t="shared" si="131"/>
        <v>0</v>
      </c>
      <c r="EC258" s="849">
        <f t="shared" si="131"/>
        <v>0</v>
      </c>
      <c r="ED258" s="849">
        <f t="shared" si="131"/>
        <v>0</v>
      </c>
      <c r="EE258" s="849">
        <f t="shared" si="131"/>
        <v>0</v>
      </c>
      <c r="EF258" s="849">
        <f t="shared" si="131"/>
        <v>0</v>
      </c>
      <c r="EG258" s="849">
        <f t="shared" si="131"/>
        <v>0</v>
      </c>
      <c r="EH258" s="849">
        <f t="shared" si="131"/>
        <v>0</v>
      </c>
      <c r="EI258" s="849">
        <f t="shared" si="131"/>
        <v>0</v>
      </c>
      <c r="EJ258" s="849">
        <f t="shared" ref="EJ258:GU258" si="132">EJ257</f>
        <v>0</v>
      </c>
      <c r="EK258" s="849">
        <f t="shared" si="132"/>
        <v>0</v>
      </c>
      <c r="EL258" s="849">
        <f t="shared" si="132"/>
        <v>0</v>
      </c>
      <c r="EM258" s="849">
        <f t="shared" si="132"/>
        <v>0</v>
      </c>
      <c r="EN258" s="849">
        <f t="shared" si="132"/>
        <v>0</v>
      </c>
      <c r="EO258" s="849">
        <f t="shared" si="132"/>
        <v>0</v>
      </c>
      <c r="EP258" s="849">
        <f t="shared" si="132"/>
        <v>0</v>
      </c>
      <c r="EQ258" s="849">
        <f t="shared" si="132"/>
        <v>0</v>
      </c>
      <c r="ER258" s="849">
        <f t="shared" si="132"/>
        <v>0</v>
      </c>
      <c r="ES258" s="849">
        <f t="shared" si="132"/>
        <v>0</v>
      </c>
      <c r="ET258" s="849">
        <f t="shared" si="132"/>
        <v>0</v>
      </c>
      <c r="EU258" s="849">
        <f t="shared" si="132"/>
        <v>0</v>
      </c>
      <c r="EV258" s="849">
        <f t="shared" si="132"/>
        <v>0</v>
      </c>
      <c r="EW258" s="849">
        <f t="shared" si="132"/>
        <v>0</v>
      </c>
      <c r="EX258" s="849">
        <f t="shared" si="132"/>
        <v>0</v>
      </c>
      <c r="EY258" s="849">
        <f t="shared" si="132"/>
        <v>0</v>
      </c>
      <c r="EZ258" s="849">
        <f t="shared" si="132"/>
        <v>0</v>
      </c>
      <c r="FA258" s="849">
        <f t="shared" si="132"/>
        <v>0</v>
      </c>
      <c r="FB258" s="849">
        <f t="shared" si="132"/>
        <v>0</v>
      </c>
      <c r="FC258" s="849">
        <f t="shared" si="132"/>
        <v>0</v>
      </c>
      <c r="FD258" s="849">
        <f t="shared" si="132"/>
        <v>0</v>
      </c>
      <c r="FE258" s="849">
        <f t="shared" si="132"/>
        <v>0</v>
      </c>
      <c r="FF258" s="849">
        <f t="shared" si="132"/>
        <v>0</v>
      </c>
      <c r="FG258" s="849">
        <f t="shared" si="132"/>
        <v>0</v>
      </c>
      <c r="FH258" s="849">
        <f t="shared" si="132"/>
        <v>0</v>
      </c>
      <c r="FI258" s="849">
        <f t="shared" si="132"/>
        <v>0</v>
      </c>
      <c r="FJ258" s="849">
        <f t="shared" si="132"/>
        <v>0</v>
      </c>
      <c r="FK258" s="849">
        <f t="shared" si="132"/>
        <v>0</v>
      </c>
      <c r="FL258" s="849">
        <f t="shared" si="132"/>
        <v>0</v>
      </c>
      <c r="FM258" s="849">
        <f t="shared" si="132"/>
        <v>0</v>
      </c>
      <c r="FN258" s="849">
        <f t="shared" si="132"/>
        <v>0</v>
      </c>
      <c r="FO258" s="849">
        <f t="shared" si="132"/>
        <v>0</v>
      </c>
      <c r="FP258" s="849">
        <f t="shared" si="132"/>
        <v>0</v>
      </c>
      <c r="FQ258" s="849">
        <f t="shared" si="132"/>
        <v>0</v>
      </c>
      <c r="FR258" s="849">
        <f t="shared" si="132"/>
        <v>0</v>
      </c>
      <c r="FS258" s="849">
        <f t="shared" si="132"/>
        <v>0</v>
      </c>
      <c r="FT258" s="849">
        <f t="shared" si="132"/>
        <v>0</v>
      </c>
      <c r="FU258" s="849">
        <f t="shared" si="132"/>
        <v>0</v>
      </c>
      <c r="FV258" s="849">
        <f t="shared" si="132"/>
        <v>0</v>
      </c>
      <c r="FW258" s="849">
        <f t="shared" si="132"/>
        <v>0</v>
      </c>
      <c r="FX258" s="849">
        <f t="shared" si="132"/>
        <v>0</v>
      </c>
      <c r="FY258" s="849">
        <f t="shared" si="132"/>
        <v>0</v>
      </c>
      <c r="FZ258" s="849">
        <f t="shared" si="132"/>
        <v>0</v>
      </c>
      <c r="GA258" s="849">
        <f t="shared" si="132"/>
        <v>0</v>
      </c>
      <c r="GB258" s="849">
        <f t="shared" si="132"/>
        <v>0</v>
      </c>
      <c r="GC258" s="849">
        <f t="shared" si="132"/>
        <v>0</v>
      </c>
      <c r="GD258" s="849">
        <f t="shared" si="132"/>
        <v>0</v>
      </c>
      <c r="GE258" s="849">
        <f t="shared" si="132"/>
        <v>0</v>
      </c>
      <c r="GF258" s="849">
        <f t="shared" si="132"/>
        <v>0</v>
      </c>
      <c r="GG258" s="849">
        <f t="shared" si="132"/>
        <v>0</v>
      </c>
      <c r="GH258" s="849">
        <f t="shared" si="132"/>
        <v>0</v>
      </c>
      <c r="GI258" s="849">
        <f t="shared" si="132"/>
        <v>0</v>
      </c>
      <c r="GJ258" s="849">
        <f t="shared" si="132"/>
        <v>0</v>
      </c>
      <c r="GK258" s="849">
        <f t="shared" si="132"/>
        <v>0</v>
      </c>
      <c r="GL258" s="849">
        <f t="shared" si="132"/>
        <v>0</v>
      </c>
      <c r="GM258" s="849">
        <f t="shared" si="132"/>
        <v>0</v>
      </c>
      <c r="GN258" s="849">
        <f t="shared" si="132"/>
        <v>0</v>
      </c>
      <c r="GO258" s="849">
        <f t="shared" si="132"/>
        <v>0</v>
      </c>
      <c r="GP258" s="849">
        <f t="shared" si="132"/>
        <v>0</v>
      </c>
      <c r="GQ258" s="849">
        <f t="shared" si="132"/>
        <v>0</v>
      </c>
      <c r="GR258" s="849">
        <f t="shared" si="132"/>
        <v>0</v>
      </c>
      <c r="GS258" s="849">
        <f t="shared" si="132"/>
        <v>0</v>
      </c>
      <c r="GT258" s="849">
        <f t="shared" si="132"/>
        <v>0</v>
      </c>
      <c r="GU258" s="849">
        <f t="shared" si="132"/>
        <v>0</v>
      </c>
      <c r="GV258" s="849">
        <f t="shared" ref="GV258:JG258" si="133">GV257</f>
        <v>0</v>
      </c>
      <c r="GW258" s="849">
        <f t="shared" si="133"/>
        <v>0</v>
      </c>
      <c r="GX258" s="849">
        <f t="shared" si="133"/>
        <v>0</v>
      </c>
      <c r="GY258" s="849">
        <f t="shared" si="133"/>
        <v>0</v>
      </c>
      <c r="GZ258" s="849">
        <f t="shared" si="133"/>
        <v>0</v>
      </c>
      <c r="HA258" s="849">
        <f t="shared" si="133"/>
        <v>0</v>
      </c>
      <c r="HB258" s="849">
        <f t="shared" si="133"/>
        <v>0</v>
      </c>
      <c r="HC258" s="849">
        <f t="shared" si="133"/>
        <v>0</v>
      </c>
      <c r="HD258" s="849">
        <f t="shared" si="133"/>
        <v>0</v>
      </c>
      <c r="HE258" s="849">
        <f t="shared" si="133"/>
        <v>0</v>
      </c>
      <c r="HF258" s="849">
        <f t="shared" si="133"/>
        <v>0</v>
      </c>
      <c r="HG258" s="849">
        <f t="shared" si="133"/>
        <v>0</v>
      </c>
      <c r="HH258" s="849">
        <f t="shared" si="133"/>
        <v>0</v>
      </c>
      <c r="HI258" s="849">
        <f t="shared" si="133"/>
        <v>0</v>
      </c>
      <c r="HJ258" s="849">
        <f t="shared" si="133"/>
        <v>0</v>
      </c>
      <c r="HK258" s="849">
        <f t="shared" si="133"/>
        <v>0</v>
      </c>
      <c r="HL258" s="849">
        <f t="shared" si="133"/>
        <v>0</v>
      </c>
      <c r="HM258" s="849">
        <f t="shared" si="133"/>
        <v>0</v>
      </c>
      <c r="HN258" s="849">
        <f t="shared" si="133"/>
        <v>0</v>
      </c>
      <c r="HO258" s="849">
        <f t="shared" si="133"/>
        <v>0</v>
      </c>
      <c r="HP258" s="849">
        <f t="shared" si="133"/>
        <v>0</v>
      </c>
      <c r="HQ258" s="849">
        <f t="shared" si="133"/>
        <v>0</v>
      </c>
      <c r="HR258" s="849">
        <f t="shared" si="133"/>
        <v>0</v>
      </c>
      <c r="HS258" s="849">
        <f t="shared" si="133"/>
        <v>0</v>
      </c>
      <c r="HT258" s="849">
        <f t="shared" si="133"/>
        <v>0</v>
      </c>
      <c r="HU258" s="849">
        <f t="shared" si="133"/>
        <v>0</v>
      </c>
      <c r="HV258" s="849">
        <f t="shared" si="133"/>
        <v>0</v>
      </c>
      <c r="HW258" s="849">
        <f t="shared" si="133"/>
        <v>0</v>
      </c>
      <c r="HX258" s="849">
        <f t="shared" si="133"/>
        <v>0</v>
      </c>
      <c r="HY258" s="849">
        <f t="shared" si="133"/>
        <v>0</v>
      </c>
      <c r="HZ258" s="849">
        <f t="shared" si="133"/>
        <v>0</v>
      </c>
      <c r="IA258" s="849">
        <f t="shared" si="133"/>
        <v>0</v>
      </c>
      <c r="IB258" s="849">
        <f t="shared" si="133"/>
        <v>0</v>
      </c>
      <c r="IC258" s="849">
        <f t="shared" si="133"/>
        <v>0</v>
      </c>
      <c r="ID258" s="849">
        <f t="shared" si="133"/>
        <v>0</v>
      </c>
      <c r="IE258" s="849">
        <f t="shared" si="133"/>
        <v>0</v>
      </c>
      <c r="IF258" s="849">
        <f t="shared" si="133"/>
        <v>0</v>
      </c>
      <c r="IG258" s="849">
        <f t="shared" si="133"/>
        <v>0</v>
      </c>
      <c r="IH258" s="849">
        <f t="shared" si="133"/>
        <v>0</v>
      </c>
      <c r="II258" s="849">
        <f t="shared" si="133"/>
        <v>0</v>
      </c>
      <c r="IJ258" s="849">
        <f t="shared" si="133"/>
        <v>0</v>
      </c>
      <c r="IK258" s="849">
        <f t="shared" si="133"/>
        <v>0</v>
      </c>
      <c r="IL258" s="849">
        <f t="shared" si="133"/>
        <v>0</v>
      </c>
      <c r="IM258" s="849">
        <f t="shared" si="133"/>
        <v>0</v>
      </c>
      <c r="IN258" s="849">
        <f t="shared" si="133"/>
        <v>0</v>
      </c>
      <c r="IO258" s="849">
        <f t="shared" si="133"/>
        <v>0</v>
      </c>
      <c r="IP258" s="849">
        <f t="shared" si="133"/>
        <v>0</v>
      </c>
      <c r="IQ258" s="849">
        <f t="shared" si="133"/>
        <v>0</v>
      </c>
      <c r="IR258" s="849">
        <f t="shared" si="133"/>
        <v>0</v>
      </c>
      <c r="IS258" s="849">
        <f t="shared" si="133"/>
        <v>0</v>
      </c>
      <c r="IT258" s="849">
        <f t="shared" si="133"/>
        <v>0</v>
      </c>
      <c r="IU258" s="849">
        <f t="shared" si="133"/>
        <v>0</v>
      </c>
      <c r="IV258" s="849">
        <f t="shared" si="133"/>
        <v>0</v>
      </c>
      <c r="IW258" s="849">
        <f t="shared" si="133"/>
        <v>0</v>
      </c>
      <c r="IX258" s="849">
        <f t="shared" si="133"/>
        <v>0</v>
      </c>
      <c r="IY258" s="849">
        <f t="shared" si="133"/>
        <v>0</v>
      </c>
      <c r="IZ258" s="849">
        <f t="shared" si="133"/>
        <v>0</v>
      </c>
      <c r="JA258" s="849">
        <f t="shared" si="133"/>
        <v>0</v>
      </c>
      <c r="JB258" s="849">
        <f t="shared" si="133"/>
        <v>0</v>
      </c>
      <c r="JC258" s="849">
        <f t="shared" si="133"/>
        <v>0</v>
      </c>
      <c r="JD258" s="849">
        <f t="shared" si="133"/>
        <v>0</v>
      </c>
      <c r="JE258" s="849">
        <f t="shared" si="133"/>
        <v>0</v>
      </c>
      <c r="JF258" s="849">
        <f t="shared" si="133"/>
        <v>0</v>
      </c>
      <c r="JG258" s="849">
        <f t="shared" si="133"/>
        <v>0</v>
      </c>
      <c r="JH258" s="849">
        <f t="shared" ref="JH258:LS258" si="134">JH257</f>
        <v>0</v>
      </c>
      <c r="JI258" s="849">
        <f t="shared" si="134"/>
        <v>0</v>
      </c>
      <c r="JJ258" s="849">
        <f t="shared" si="134"/>
        <v>0</v>
      </c>
      <c r="JK258" s="849">
        <f t="shared" si="134"/>
        <v>0</v>
      </c>
      <c r="JL258" s="849">
        <f t="shared" si="134"/>
        <v>0</v>
      </c>
      <c r="JM258" s="849">
        <f t="shared" si="134"/>
        <v>0</v>
      </c>
      <c r="JN258" s="849">
        <f t="shared" si="134"/>
        <v>0</v>
      </c>
      <c r="JO258" s="849">
        <f t="shared" si="134"/>
        <v>0</v>
      </c>
      <c r="JP258" s="849">
        <f t="shared" si="134"/>
        <v>0</v>
      </c>
      <c r="JQ258" s="849">
        <f t="shared" si="134"/>
        <v>0</v>
      </c>
      <c r="JR258" s="849">
        <f t="shared" si="134"/>
        <v>0</v>
      </c>
      <c r="JS258" s="849">
        <f t="shared" si="134"/>
        <v>0</v>
      </c>
      <c r="JT258" s="849">
        <f t="shared" si="134"/>
        <v>0</v>
      </c>
      <c r="JU258" s="849">
        <f t="shared" si="134"/>
        <v>0</v>
      </c>
      <c r="JV258" s="849">
        <f t="shared" si="134"/>
        <v>0</v>
      </c>
      <c r="JW258" s="849">
        <f t="shared" si="134"/>
        <v>0</v>
      </c>
      <c r="JX258" s="849">
        <f t="shared" si="134"/>
        <v>0</v>
      </c>
      <c r="JY258" s="849">
        <f t="shared" si="134"/>
        <v>0</v>
      </c>
      <c r="JZ258" s="849">
        <f t="shared" si="134"/>
        <v>0</v>
      </c>
      <c r="KA258" s="849">
        <f t="shared" si="134"/>
        <v>0</v>
      </c>
      <c r="KB258" s="849">
        <f t="shared" si="134"/>
        <v>0</v>
      </c>
      <c r="KC258" s="849">
        <f t="shared" si="134"/>
        <v>0</v>
      </c>
      <c r="KD258" s="849">
        <f t="shared" si="134"/>
        <v>0</v>
      </c>
      <c r="KE258" s="849">
        <f t="shared" si="134"/>
        <v>0</v>
      </c>
      <c r="KF258" s="849">
        <f t="shared" si="134"/>
        <v>0</v>
      </c>
      <c r="KG258" s="849">
        <f t="shared" si="134"/>
        <v>0</v>
      </c>
      <c r="KH258" s="849">
        <f t="shared" si="134"/>
        <v>0</v>
      </c>
      <c r="KI258" s="849">
        <f t="shared" si="134"/>
        <v>0</v>
      </c>
      <c r="KJ258" s="849">
        <f t="shared" si="134"/>
        <v>0</v>
      </c>
      <c r="KK258" s="849">
        <f t="shared" si="134"/>
        <v>0</v>
      </c>
      <c r="KL258" s="849">
        <f t="shared" si="134"/>
        <v>0</v>
      </c>
      <c r="KM258" s="849">
        <f t="shared" si="134"/>
        <v>0</v>
      </c>
      <c r="KN258" s="849">
        <f t="shared" si="134"/>
        <v>0</v>
      </c>
      <c r="KO258" s="849">
        <f t="shared" si="134"/>
        <v>0</v>
      </c>
      <c r="KP258" s="849">
        <f t="shared" si="134"/>
        <v>0</v>
      </c>
      <c r="KQ258" s="849">
        <f t="shared" si="134"/>
        <v>0</v>
      </c>
      <c r="KR258" s="849">
        <f t="shared" si="134"/>
        <v>0</v>
      </c>
      <c r="KS258" s="849">
        <f t="shared" si="134"/>
        <v>0</v>
      </c>
      <c r="KT258" s="849">
        <f t="shared" si="134"/>
        <v>0</v>
      </c>
      <c r="KU258" s="849">
        <f t="shared" si="134"/>
        <v>0</v>
      </c>
      <c r="KV258" s="849">
        <f t="shared" si="134"/>
        <v>0</v>
      </c>
      <c r="KW258" s="849">
        <f t="shared" si="134"/>
        <v>0</v>
      </c>
      <c r="KX258" s="849">
        <f t="shared" si="134"/>
        <v>0</v>
      </c>
      <c r="KY258" s="849">
        <f t="shared" si="134"/>
        <v>0</v>
      </c>
      <c r="KZ258" s="849">
        <f t="shared" si="134"/>
        <v>0</v>
      </c>
      <c r="LA258" s="849">
        <f t="shared" si="134"/>
        <v>0</v>
      </c>
      <c r="LB258" s="849">
        <f t="shared" si="134"/>
        <v>0</v>
      </c>
      <c r="LC258" s="849">
        <f t="shared" si="134"/>
        <v>0</v>
      </c>
      <c r="LD258" s="849">
        <f t="shared" si="134"/>
        <v>0</v>
      </c>
      <c r="LE258" s="849">
        <f t="shared" si="134"/>
        <v>0</v>
      </c>
      <c r="LF258" s="849">
        <f t="shared" si="134"/>
        <v>0</v>
      </c>
      <c r="LG258" s="849">
        <f t="shared" si="134"/>
        <v>0</v>
      </c>
      <c r="LH258" s="849">
        <f t="shared" si="134"/>
        <v>0</v>
      </c>
      <c r="LI258" s="849">
        <f t="shared" si="134"/>
        <v>0</v>
      </c>
      <c r="LJ258" s="849">
        <f t="shared" si="134"/>
        <v>0</v>
      </c>
      <c r="LK258" s="849">
        <f t="shared" si="134"/>
        <v>0</v>
      </c>
      <c r="LL258" s="849">
        <f t="shared" si="134"/>
        <v>0</v>
      </c>
      <c r="LM258" s="849">
        <f t="shared" si="134"/>
        <v>0</v>
      </c>
      <c r="LN258" s="849">
        <f t="shared" si="134"/>
        <v>0</v>
      </c>
      <c r="LO258" s="849">
        <f t="shared" si="134"/>
        <v>0</v>
      </c>
      <c r="LP258" s="849">
        <f t="shared" si="134"/>
        <v>0</v>
      </c>
      <c r="LQ258" s="849">
        <f t="shared" si="134"/>
        <v>0</v>
      </c>
      <c r="LR258" s="849">
        <f t="shared" si="134"/>
        <v>0</v>
      </c>
      <c r="LS258" s="849">
        <f t="shared" si="134"/>
        <v>0</v>
      </c>
      <c r="LT258" s="849">
        <f t="shared" ref="LT258:OE258" si="135">LT257</f>
        <v>0</v>
      </c>
      <c r="LU258" s="849">
        <f t="shared" si="135"/>
        <v>0</v>
      </c>
      <c r="LV258" s="849">
        <f t="shared" si="135"/>
        <v>0</v>
      </c>
      <c r="LW258" s="849">
        <f t="shared" si="135"/>
        <v>0</v>
      </c>
      <c r="LX258" s="849">
        <f t="shared" si="135"/>
        <v>0</v>
      </c>
      <c r="LY258" s="849">
        <f t="shared" si="135"/>
        <v>0</v>
      </c>
      <c r="LZ258" s="849">
        <f t="shared" si="135"/>
        <v>0</v>
      </c>
      <c r="MA258" s="849">
        <f t="shared" si="135"/>
        <v>0</v>
      </c>
      <c r="MB258" s="849">
        <f t="shared" si="135"/>
        <v>0</v>
      </c>
      <c r="MC258" s="849">
        <f t="shared" si="135"/>
        <v>0</v>
      </c>
      <c r="MD258" s="849">
        <f t="shared" si="135"/>
        <v>0</v>
      </c>
      <c r="ME258" s="849">
        <f t="shared" si="135"/>
        <v>0</v>
      </c>
      <c r="MF258" s="849">
        <f t="shared" si="135"/>
        <v>0</v>
      </c>
      <c r="MG258" s="849">
        <f t="shared" si="135"/>
        <v>0</v>
      </c>
      <c r="MH258" s="849">
        <f t="shared" si="135"/>
        <v>0</v>
      </c>
      <c r="MI258" s="849">
        <f t="shared" si="135"/>
        <v>0</v>
      </c>
      <c r="MJ258" s="849">
        <f t="shared" si="135"/>
        <v>0</v>
      </c>
      <c r="MK258" s="849">
        <f t="shared" si="135"/>
        <v>0</v>
      </c>
      <c r="ML258" s="849">
        <f t="shared" si="135"/>
        <v>0</v>
      </c>
      <c r="MM258" s="849">
        <f t="shared" si="135"/>
        <v>0</v>
      </c>
      <c r="MN258" s="849">
        <f t="shared" si="135"/>
        <v>0</v>
      </c>
      <c r="MO258" s="849">
        <f t="shared" si="135"/>
        <v>0</v>
      </c>
      <c r="MP258" s="849">
        <f t="shared" si="135"/>
        <v>0</v>
      </c>
      <c r="MQ258" s="849">
        <f t="shared" si="135"/>
        <v>0</v>
      </c>
      <c r="MR258" s="849">
        <f t="shared" si="135"/>
        <v>0</v>
      </c>
      <c r="MS258" s="849">
        <f t="shared" si="135"/>
        <v>0</v>
      </c>
      <c r="MT258" s="849">
        <f t="shared" si="135"/>
        <v>0</v>
      </c>
      <c r="MU258" s="849">
        <f t="shared" si="135"/>
        <v>0</v>
      </c>
      <c r="MV258" s="849">
        <f t="shared" si="135"/>
        <v>0</v>
      </c>
      <c r="MW258" s="849">
        <f t="shared" si="135"/>
        <v>0</v>
      </c>
      <c r="MX258" s="849">
        <f t="shared" si="135"/>
        <v>0</v>
      </c>
      <c r="MY258" s="849">
        <f t="shared" si="135"/>
        <v>0</v>
      </c>
      <c r="MZ258" s="849">
        <f t="shared" si="135"/>
        <v>0</v>
      </c>
      <c r="NA258" s="849">
        <f t="shared" si="135"/>
        <v>0</v>
      </c>
      <c r="NB258" s="849">
        <f t="shared" si="135"/>
        <v>0</v>
      </c>
      <c r="NC258" s="849">
        <f t="shared" si="135"/>
        <v>0</v>
      </c>
      <c r="ND258" s="849">
        <f t="shared" si="135"/>
        <v>0</v>
      </c>
      <c r="NE258" s="849">
        <f t="shared" si="135"/>
        <v>0</v>
      </c>
      <c r="NF258" s="849">
        <f t="shared" si="135"/>
        <v>0</v>
      </c>
      <c r="NG258" s="849">
        <f t="shared" si="135"/>
        <v>0</v>
      </c>
      <c r="NH258" s="849">
        <f t="shared" si="135"/>
        <v>0</v>
      </c>
      <c r="NI258" s="849">
        <f t="shared" si="135"/>
        <v>0</v>
      </c>
      <c r="NJ258" s="849">
        <f t="shared" si="135"/>
        <v>0</v>
      </c>
      <c r="NK258" s="849">
        <f t="shared" si="135"/>
        <v>0</v>
      </c>
      <c r="NL258" s="849">
        <f t="shared" si="135"/>
        <v>0</v>
      </c>
      <c r="NM258" s="849">
        <f t="shared" si="135"/>
        <v>0</v>
      </c>
      <c r="NN258" s="849">
        <f t="shared" si="135"/>
        <v>0</v>
      </c>
      <c r="NO258" s="849">
        <f t="shared" si="135"/>
        <v>0</v>
      </c>
      <c r="NP258" s="849">
        <f t="shared" si="135"/>
        <v>0</v>
      </c>
      <c r="NQ258" s="849">
        <f t="shared" si="135"/>
        <v>0</v>
      </c>
      <c r="NR258" s="849">
        <f t="shared" si="135"/>
        <v>0</v>
      </c>
      <c r="NS258" s="849">
        <f t="shared" si="135"/>
        <v>0</v>
      </c>
      <c r="NT258" s="849">
        <f t="shared" si="135"/>
        <v>0</v>
      </c>
      <c r="NU258" s="849">
        <f t="shared" si="135"/>
        <v>0</v>
      </c>
      <c r="NV258" s="849">
        <f t="shared" si="135"/>
        <v>0</v>
      </c>
      <c r="NW258" s="849">
        <f t="shared" si="135"/>
        <v>0</v>
      </c>
      <c r="NX258" s="849">
        <f t="shared" si="135"/>
        <v>0</v>
      </c>
      <c r="NY258" s="849">
        <f t="shared" si="135"/>
        <v>0</v>
      </c>
      <c r="NZ258" s="849">
        <f t="shared" si="135"/>
        <v>0</v>
      </c>
      <c r="OA258" s="849">
        <f t="shared" si="135"/>
        <v>0</v>
      </c>
      <c r="OB258" s="849">
        <f t="shared" si="135"/>
        <v>0</v>
      </c>
      <c r="OC258" s="849">
        <f t="shared" si="135"/>
        <v>0</v>
      </c>
      <c r="OD258" s="849">
        <f t="shared" si="135"/>
        <v>0</v>
      </c>
      <c r="OE258" s="849">
        <f t="shared" si="135"/>
        <v>0</v>
      </c>
      <c r="OF258" s="849">
        <f t="shared" ref="OF258:QQ258" si="136">OF257</f>
        <v>0</v>
      </c>
      <c r="OG258" s="849">
        <f t="shared" si="136"/>
        <v>0</v>
      </c>
      <c r="OH258" s="849">
        <f t="shared" si="136"/>
        <v>0</v>
      </c>
      <c r="OI258" s="849">
        <f t="shared" si="136"/>
        <v>0</v>
      </c>
      <c r="OJ258" s="849">
        <f t="shared" si="136"/>
        <v>0</v>
      </c>
      <c r="OK258" s="849">
        <f t="shared" si="136"/>
        <v>0</v>
      </c>
      <c r="OL258" s="849">
        <f t="shared" si="136"/>
        <v>0</v>
      </c>
      <c r="OM258" s="849">
        <f t="shared" si="136"/>
        <v>0</v>
      </c>
      <c r="ON258" s="849">
        <f t="shared" si="136"/>
        <v>0</v>
      </c>
      <c r="OO258" s="849">
        <f t="shared" si="136"/>
        <v>0</v>
      </c>
      <c r="OP258" s="849">
        <f t="shared" si="136"/>
        <v>0</v>
      </c>
      <c r="OQ258" s="849">
        <f t="shared" si="136"/>
        <v>0</v>
      </c>
      <c r="OR258" s="849">
        <f t="shared" si="136"/>
        <v>0</v>
      </c>
      <c r="OS258" s="849">
        <f t="shared" si="136"/>
        <v>0</v>
      </c>
      <c r="OT258" s="849">
        <f t="shared" si="136"/>
        <v>0</v>
      </c>
      <c r="OU258" s="849">
        <f t="shared" si="136"/>
        <v>0</v>
      </c>
      <c r="OV258" s="849">
        <f t="shared" si="136"/>
        <v>0</v>
      </c>
      <c r="OW258" s="849">
        <f t="shared" si="136"/>
        <v>0</v>
      </c>
      <c r="OX258" s="849">
        <f t="shared" si="136"/>
        <v>0</v>
      </c>
      <c r="OY258" s="849">
        <f t="shared" si="136"/>
        <v>0</v>
      </c>
      <c r="OZ258" s="849">
        <f t="shared" si="136"/>
        <v>0</v>
      </c>
      <c r="PA258" s="849">
        <f t="shared" si="136"/>
        <v>0</v>
      </c>
      <c r="PB258" s="849">
        <f t="shared" si="136"/>
        <v>0</v>
      </c>
      <c r="PC258" s="849">
        <f t="shared" si="136"/>
        <v>0</v>
      </c>
      <c r="PD258" s="849">
        <f t="shared" si="136"/>
        <v>0</v>
      </c>
      <c r="PE258" s="849">
        <f t="shared" si="136"/>
        <v>0</v>
      </c>
      <c r="PF258" s="849">
        <f t="shared" si="136"/>
        <v>0</v>
      </c>
      <c r="PG258" s="849">
        <f t="shared" si="136"/>
        <v>0</v>
      </c>
      <c r="PH258" s="849">
        <f t="shared" si="136"/>
        <v>0</v>
      </c>
      <c r="PI258" s="849">
        <f t="shared" si="136"/>
        <v>0</v>
      </c>
      <c r="PJ258" s="849">
        <f t="shared" si="136"/>
        <v>0</v>
      </c>
      <c r="PK258" s="849">
        <f t="shared" si="136"/>
        <v>0</v>
      </c>
      <c r="PL258" s="849">
        <f t="shared" si="136"/>
        <v>0</v>
      </c>
      <c r="PM258" s="849">
        <f t="shared" si="136"/>
        <v>0</v>
      </c>
      <c r="PN258" s="849">
        <f t="shared" si="136"/>
        <v>0</v>
      </c>
      <c r="PO258" s="849">
        <f t="shared" si="136"/>
        <v>0</v>
      </c>
      <c r="PP258" s="849">
        <f t="shared" si="136"/>
        <v>0</v>
      </c>
      <c r="PQ258" s="849">
        <f t="shared" si="136"/>
        <v>0</v>
      </c>
      <c r="PR258" s="849">
        <f t="shared" si="136"/>
        <v>0</v>
      </c>
      <c r="PS258" s="849">
        <f t="shared" si="136"/>
        <v>0</v>
      </c>
      <c r="PT258" s="849">
        <f t="shared" si="136"/>
        <v>0</v>
      </c>
      <c r="PU258" s="849">
        <f t="shared" si="136"/>
        <v>0</v>
      </c>
      <c r="PV258" s="849">
        <f t="shared" si="136"/>
        <v>0</v>
      </c>
      <c r="PW258" s="849">
        <f t="shared" si="136"/>
        <v>0</v>
      </c>
      <c r="PX258" s="849">
        <f t="shared" si="136"/>
        <v>0</v>
      </c>
      <c r="PY258" s="849">
        <f t="shared" si="136"/>
        <v>0</v>
      </c>
      <c r="PZ258" s="849">
        <f t="shared" si="136"/>
        <v>0</v>
      </c>
      <c r="QA258" s="849">
        <f t="shared" si="136"/>
        <v>0</v>
      </c>
      <c r="QB258" s="849">
        <f t="shared" si="136"/>
        <v>0</v>
      </c>
      <c r="QC258" s="849">
        <f t="shared" si="136"/>
        <v>0</v>
      </c>
      <c r="QD258" s="849">
        <f t="shared" si="136"/>
        <v>0</v>
      </c>
      <c r="QE258" s="849">
        <f t="shared" si="136"/>
        <v>0</v>
      </c>
      <c r="QF258" s="849">
        <f t="shared" si="136"/>
        <v>0</v>
      </c>
      <c r="QG258" s="849">
        <f t="shared" si="136"/>
        <v>0</v>
      </c>
      <c r="QH258" s="849">
        <f t="shared" si="136"/>
        <v>0</v>
      </c>
      <c r="QI258" s="849">
        <f t="shared" si="136"/>
        <v>0</v>
      </c>
      <c r="QJ258" s="849">
        <f t="shared" si="136"/>
        <v>0</v>
      </c>
      <c r="QK258" s="849">
        <f t="shared" si="136"/>
        <v>0</v>
      </c>
      <c r="QL258" s="849">
        <f t="shared" si="136"/>
        <v>0</v>
      </c>
      <c r="QM258" s="849">
        <f t="shared" si="136"/>
        <v>0</v>
      </c>
      <c r="QN258" s="849">
        <f t="shared" si="136"/>
        <v>0</v>
      </c>
      <c r="QO258" s="849">
        <f t="shared" si="136"/>
        <v>0</v>
      </c>
      <c r="QP258" s="849">
        <f t="shared" si="136"/>
        <v>0</v>
      </c>
      <c r="QQ258" s="849">
        <f t="shared" si="136"/>
        <v>0</v>
      </c>
      <c r="QR258" s="849">
        <f t="shared" ref="QR258:SI258" si="137">QR257</f>
        <v>0</v>
      </c>
      <c r="QS258" s="849">
        <f t="shared" si="137"/>
        <v>0</v>
      </c>
      <c r="QT258" s="849">
        <f t="shared" si="137"/>
        <v>0</v>
      </c>
      <c r="QU258" s="849">
        <f t="shared" si="137"/>
        <v>0</v>
      </c>
      <c r="QV258" s="849">
        <f t="shared" si="137"/>
        <v>0</v>
      </c>
      <c r="QW258" s="849">
        <f t="shared" si="137"/>
        <v>0</v>
      </c>
      <c r="QX258" s="849">
        <f t="shared" si="137"/>
        <v>0</v>
      </c>
      <c r="QY258" s="849">
        <f t="shared" si="137"/>
        <v>0</v>
      </c>
      <c r="QZ258" s="849">
        <f t="shared" si="137"/>
        <v>0</v>
      </c>
      <c r="RA258" s="849">
        <f t="shared" si="137"/>
        <v>0</v>
      </c>
      <c r="RB258" s="849">
        <f t="shared" si="137"/>
        <v>0</v>
      </c>
      <c r="RC258" s="849">
        <f t="shared" si="137"/>
        <v>0</v>
      </c>
      <c r="RD258" s="849">
        <f t="shared" si="137"/>
        <v>0</v>
      </c>
      <c r="RE258" s="849">
        <f t="shared" si="137"/>
        <v>0</v>
      </c>
      <c r="RF258" s="849">
        <f t="shared" si="137"/>
        <v>0</v>
      </c>
      <c r="RG258" s="849">
        <f t="shared" si="137"/>
        <v>0</v>
      </c>
      <c r="RH258" s="849">
        <f t="shared" si="137"/>
        <v>0</v>
      </c>
      <c r="RI258" s="849">
        <f t="shared" si="137"/>
        <v>0</v>
      </c>
      <c r="RJ258" s="849">
        <f t="shared" si="137"/>
        <v>0</v>
      </c>
      <c r="RK258" s="849">
        <f t="shared" si="137"/>
        <v>0</v>
      </c>
      <c r="RL258" s="849">
        <f t="shared" si="137"/>
        <v>0</v>
      </c>
      <c r="RM258" s="849">
        <f t="shared" si="137"/>
        <v>0</v>
      </c>
      <c r="RN258" s="849">
        <f t="shared" si="137"/>
        <v>0</v>
      </c>
      <c r="RO258" s="849">
        <f t="shared" si="137"/>
        <v>0</v>
      </c>
      <c r="RP258" s="849">
        <f t="shared" si="137"/>
        <v>0</v>
      </c>
      <c r="RQ258" s="849">
        <f t="shared" si="137"/>
        <v>0</v>
      </c>
      <c r="RR258" s="849">
        <f t="shared" si="137"/>
        <v>0</v>
      </c>
      <c r="RS258" s="849">
        <f t="shared" si="137"/>
        <v>0</v>
      </c>
      <c r="RT258" s="849">
        <f t="shared" si="137"/>
        <v>0</v>
      </c>
      <c r="RU258" s="849">
        <f t="shared" si="137"/>
        <v>0</v>
      </c>
      <c r="RV258" s="849">
        <f t="shared" si="137"/>
        <v>0</v>
      </c>
      <c r="RW258" s="849">
        <f t="shared" si="137"/>
        <v>0</v>
      </c>
      <c r="RX258" s="849">
        <f t="shared" si="137"/>
        <v>0</v>
      </c>
      <c r="RY258" s="849">
        <f t="shared" si="137"/>
        <v>0</v>
      </c>
      <c r="RZ258" s="849">
        <f t="shared" si="137"/>
        <v>0</v>
      </c>
      <c r="SA258" s="849">
        <f t="shared" si="137"/>
        <v>0</v>
      </c>
      <c r="SB258" s="849">
        <f t="shared" si="137"/>
        <v>0</v>
      </c>
      <c r="SC258" s="849">
        <f t="shared" si="137"/>
        <v>0</v>
      </c>
      <c r="SD258" s="849">
        <f t="shared" si="137"/>
        <v>0</v>
      </c>
      <c r="SE258" s="849">
        <f t="shared" si="137"/>
        <v>0</v>
      </c>
      <c r="SF258" s="849">
        <f t="shared" si="137"/>
        <v>0</v>
      </c>
      <c r="SG258" s="849">
        <f t="shared" si="137"/>
        <v>0</v>
      </c>
      <c r="SH258" s="849">
        <f t="shared" si="137"/>
        <v>0</v>
      </c>
      <c r="SI258" s="849">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889</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881</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882</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883</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580</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581</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582</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713</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714</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715</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716</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717</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718</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719</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Sheep!$H$254&amp;" Merino BBT"</f>
        <v>Spr Merino BBT</v>
      </c>
      <c r="I273" s="551" t="s">
        <v>877</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878</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880</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879</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881</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884</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885</v>
      </c>
      <c r="J279" s="554"/>
      <c r="K279" s="848">
        <f>K276</f>
        <v>0</v>
      </c>
      <c r="L279" s="848">
        <f t="shared" ref="L279:BW281" si="139">L276</f>
        <v>0</v>
      </c>
      <c r="M279" s="848">
        <f t="shared" si="139"/>
        <v>0</v>
      </c>
      <c r="N279" s="848">
        <f t="shared" si="139"/>
        <v>0</v>
      </c>
      <c r="O279" s="848">
        <f t="shared" si="139"/>
        <v>0</v>
      </c>
      <c r="P279" s="848">
        <f t="shared" si="139"/>
        <v>0</v>
      </c>
      <c r="Q279" s="848">
        <f t="shared" si="139"/>
        <v>0</v>
      </c>
      <c r="R279" s="848">
        <f t="shared" si="139"/>
        <v>0</v>
      </c>
      <c r="S279" s="848">
        <f t="shared" si="139"/>
        <v>0</v>
      </c>
      <c r="T279" s="848">
        <f t="shared" si="139"/>
        <v>0</v>
      </c>
      <c r="U279" s="848">
        <f t="shared" si="139"/>
        <v>0</v>
      </c>
      <c r="V279" s="848">
        <f t="shared" si="139"/>
        <v>0</v>
      </c>
      <c r="W279" s="848">
        <f t="shared" si="139"/>
        <v>0</v>
      </c>
      <c r="X279" s="848">
        <f t="shared" si="139"/>
        <v>0</v>
      </c>
      <c r="Y279" s="848">
        <f t="shared" si="139"/>
        <v>0</v>
      </c>
      <c r="Z279" s="848">
        <f t="shared" si="139"/>
        <v>0</v>
      </c>
      <c r="AA279" s="848">
        <f t="shared" si="139"/>
        <v>0</v>
      </c>
      <c r="AB279" s="848">
        <f t="shared" si="139"/>
        <v>0</v>
      </c>
      <c r="AC279" s="848">
        <f t="shared" si="139"/>
        <v>0</v>
      </c>
      <c r="AD279" s="848">
        <f t="shared" si="139"/>
        <v>0</v>
      </c>
      <c r="AE279" s="848">
        <f t="shared" si="139"/>
        <v>0</v>
      </c>
      <c r="AF279" s="848">
        <f t="shared" si="139"/>
        <v>0</v>
      </c>
      <c r="AG279" s="848">
        <f t="shared" si="139"/>
        <v>0</v>
      </c>
      <c r="AH279" s="848">
        <f t="shared" si="139"/>
        <v>0</v>
      </c>
      <c r="AI279" s="848">
        <f t="shared" si="139"/>
        <v>0</v>
      </c>
      <c r="AJ279" s="848">
        <f t="shared" si="139"/>
        <v>0</v>
      </c>
      <c r="AK279" s="848">
        <f t="shared" si="139"/>
        <v>0</v>
      </c>
      <c r="AL279" s="848">
        <f t="shared" si="139"/>
        <v>0</v>
      </c>
      <c r="AM279" s="848">
        <f t="shared" si="139"/>
        <v>0</v>
      </c>
      <c r="AN279" s="848">
        <f t="shared" si="139"/>
        <v>0</v>
      </c>
      <c r="AO279" s="848">
        <f t="shared" si="139"/>
        <v>0</v>
      </c>
      <c r="AP279" s="848">
        <f t="shared" si="139"/>
        <v>0</v>
      </c>
      <c r="AQ279" s="848">
        <f t="shared" si="139"/>
        <v>0</v>
      </c>
      <c r="AR279" s="848">
        <f t="shared" si="139"/>
        <v>0</v>
      </c>
      <c r="AS279" s="848">
        <f t="shared" si="139"/>
        <v>0</v>
      </c>
      <c r="AT279" s="848">
        <f t="shared" si="139"/>
        <v>0</v>
      </c>
      <c r="AU279" s="848">
        <f t="shared" si="139"/>
        <v>0</v>
      </c>
      <c r="AV279" s="848">
        <f t="shared" si="139"/>
        <v>0</v>
      </c>
      <c r="AW279" s="848">
        <f t="shared" si="139"/>
        <v>0</v>
      </c>
      <c r="AX279" s="848">
        <f t="shared" si="139"/>
        <v>0</v>
      </c>
      <c r="AY279" s="848">
        <f t="shared" si="139"/>
        <v>0</v>
      </c>
      <c r="AZ279" s="848">
        <f t="shared" si="139"/>
        <v>0</v>
      </c>
      <c r="BA279" s="848">
        <f t="shared" si="139"/>
        <v>0</v>
      </c>
      <c r="BB279" s="848">
        <f t="shared" si="139"/>
        <v>0</v>
      </c>
      <c r="BC279" s="848">
        <f t="shared" si="139"/>
        <v>0</v>
      </c>
      <c r="BD279" s="848">
        <f t="shared" si="139"/>
        <v>0</v>
      </c>
      <c r="BE279" s="848">
        <f t="shared" si="139"/>
        <v>0</v>
      </c>
      <c r="BF279" s="848">
        <f t="shared" si="139"/>
        <v>0</v>
      </c>
      <c r="BG279" s="848">
        <f t="shared" si="139"/>
        <v>0</v>
      </c>
      <c r="BH279" s="848">
        <f t="shared" si="139"/>
        <v>0</v>
      </c>
      <c r="BI279" s="848">
        <f t="shared" si="139"/>
        <v>0</v>
      </c>
      <c r="BJ279" s="848">
        <f t="shared" si="139"/>
        <v>0</v>
      </c>
      <c r="BK279" s="848">
        <f t="shared" si="139"/>
        <v>0</v>
      </c>
      <c r="BL279" s="848">
        <f t="shared" si="139"/>
        <v>0</v>
      </c>
      <c r="BM279" s="848">
        <f t="shared" si="139"/>
        <v>0</v>
      </c>
      <c r="BN279" s="848">
        <f t="shared" si="139"/>
        <v>0</v>
      </c>
      <c r="BO279" s="848">
        <f t="shared" si="139"/>
        <v>0</v>
      </c>
      <c r="BP279" s="848">
        <f t="shared" si="139"/>
        <v>0</v>
      </c>
      <c r="BQ279" s="848">
        <f t="shared" si="139"/>
        <v>0</v>
      </c>
      <c r="BR279" s="848">
        <f t="shared" si="139"/>
        <v>0</v>
      </c>
      <c r="BS279" s="848">
        <f t="shared" si="139"/>
        <v>0</v>
      </c>
      <c r="BT279" s="848">
        <f t="shared" si="139"/>
        <v>0</v>
      </c>
      <c r="BU279" s="848">
        <f t="shared" si="139"/>
        <v>0</v>
      </c>
      <c r="BV279" s="848">
        <f t="shared" si="139"/>
        <v>0</v>
      </c>
      <c r="BW279" s="848">
        <f t="shared" si="139"/>
        <v>0</v>
      </c>
      <c r="BX279" s="848">
        <f t="shared" ref="BX279:EI281" si="140">BX276</f>
        <v>0</v>
      </c>
      <c r="BY279" s="848">
        <f t="shared" si="140"/>
        <v>0</v>
      </c>
      <c r="BZ279" s="848">
        <f t="shared" si="140"/>
        <v>0</v>
      </c>
      <c r="CA279" s="848">
        <f t="shared" si="140"/>
        <v>0</v>
      </c>
      <c r="CB279" s="848">
        <f t="shared" si="140"/>
        <v>0</v>
      </c>
      <c r="CC279" s="848">
        <f t="shared" si="140"/>
        <v>0</v>
      </c>
      <c r="CD279" s="848">
        <f t="shared" si="140"/>
        <v>0</v>
      </c>
      <c r="CE279" s="848">
        <f t="shared" si="140"/>
        <v>0</v>
      </c>
      <c r="CF279" s="848">
        <f t="shared" si="140"/>
        <v>0</v>
      </c>
      <c r="CG279" s="848">
        <f t="shared" si="140"/>
        <v>0</v>
      </c>
      <c r="CH279" s="848">
        <f t="shared" si="140"/>
        <v>0</v>
      </c>
      <c r="CI279" s="848">
        <f t="shared" si="140"/>
        <v>0</v>
      </c>
      <c r="CJ279" s="848">
        <f t="shared" si="140"/>
        <v>0</v>
      </c>
      <c r="CK279" s="848">
        <f t="shared" si="140"/>
        <v>0</v>
      </c>
      <c r="CL279" s="848">
        <f t="shared" si="140"/>
        <v>0</v>
      </c>
      <c r="CM279" s="848">
        <f t="shared" si="140"/>
        <v>0</v>
      </c>
      <c r="CN279" s="848">
        <f t="shared" si="140"/>
        <v>0</v>
      </c>
      <c r="CO279" s="848">
        <f t="shared" si="140"/>
        <v>0</v>
      </c>
      <c r="CP279" s="848">
        <f t="shared" si="140"/>
        <v>0</v>
      </c>
      <c r="CQ279" s="848">
        <f t="shared" si="140"/>
        <v>0</v>
      </c>
      <c r="CR279" s="848">
        <f t="shared" si="140"/>
        <v>0</v>
      </c>
      <c r="CS279" s="848">
        <f t="shared" si="140"/>
        <v>0</v>
      </c>
      <c r="CT279" s="848">
        <f t="shared" si="140"/>
        <v>0</v>
      </c>
      <c r="CU279" s="848">
        <f t="shared" si="140"/>
        <v>0</v>
      </c>
      <c r="CV279" s="848">
        <f t="shared" si="140"/>
        <v>0</v>
      </c>
      <c r="CW279" s="848">
        <f t="shared" si="140"/>
        <v>0</v>
      </c>
      <c r="CX279" s="848">
        <f t="shared" si="140"/>
        <v>0</v>
      </c>
      <c r="CY279" s="848">
        <f t="shared" si="140"/>
        <v>0</v>
      </c>
      <c r="CZ279" s="848">
        <f t="shared" si="140"/>
        <v>0</v>
      </c>
      <c r="DA279" s="848">
        <f t="shared" si="140"/>
        <v>0</v>
      </c>
      <c r="DB279" s="848">
        <f t="shared" si="140"/>
        <v>0</v>
      </c>
      <c r="DC279" s="848">
        <f t="shared" si="140"/>
        <v>0</v>
      </c>
      <c r="DD279" s="848">
        <f t="shared" si="140"/>
        <v>0</v>
      </c>
      <c r="DE279" s="848">
        <f t="shared" si="140"/>
        <v>0</v>
      </c>
      <c r="DF279" s="848">
        <f t="shared" si="140"/>
        <v>0</v>
      </c>
      <c r="DG279" s="848">
        <f t="shared" si="140"/>
        <v>0</v>
      </c>
      <c r="DH279" s="848">
        <f t="shared" si="140"/>
        <v>0</v>
      </c>
      <c r="DI279" s="848">
        <f t="shared" si="140"/>
        <v>0</v>
      </c>
      <c r="DJ279" s="848">
        <f t="shared" si="140"/>
        <v>0</v>
      </c>
      <c r="DK279" s="848">
        <f t="shared" si="140"/>
        <v>0</v>
      </c>
      <c r="DL279" s="848">
        <f t="shared" si="140"/>
        <v>0</v>
      </c>
      <c r="DM279" s="848">
        <f t="shared" si="140"/>
        <v>0</v>
      </c>
      <c r="DN279" s="848">
        <f t="shared" si="140"/>
        <v>0</v>
      </c>
      <c r="DO279" s="848">
        <f t="shared" si="140"/>
        <v>0</v>
      </c>
      <c r="DP279" s="848">
        <f t="shared" si="140"/>
        <v>0</v>
      </c>
      <c r="DQ279" s="848">
        <f t="shared" si="140"/>
        <v>0</v>
      </c>
      <c r="DR279" s="848">
        <f t="shared" si="140"/>
        <v>0</v>
      </c>
      <c r="DS279" s="848">
        <f t="shared" si="140"/>
        <v>0</v>
      </c>
      <c r="DT279" s="848">
        <f t="shared" si="140"/>
        <v>0</v>
      </c>
      <c r="DU279" s="848">
        <f t="shared" si="140"/>
        <v>0</v>
      </c>
      <c r="DV279" s="848">
        <f t="shared" si="140"/>
        <v>0</v>
      </c>
      <c r="DW279" s="848">
        <f t="shared" si="140"/>
        <v>0</v>
      </c>
      <c r="DX279" s="848">
        <f t="shared" si="140"/>
        <v>0</v>
      </c>
      <c r="DY279" s="848">
        <f t="shared" si="140"/>
        <v>0</v>
      </c>
      <c r="DZ279" s="848">
        <f t="shared" si="140"/>
        <v>0</v>
      </c>
      <c r="EA279" s="848">
        <f t="shared" si="140"/>
        <v>0</v>
      </c>
      <c r="EB279" s="848">
        <f t="shared" si="140"/>
        <v>0</v>
      </c>
      <c r="EC279" s="848">
        <f t="shared" si="140"/>
        <v>0</v>
      </c>
      <c r="ED279" s="848">
        <f t="shared" si="140"/>
        <v>0</v>
      </c>
      <c r="EE279" s="848">
        <f t="shared" si="140"/>
        <v>0</v>
      </c>
      <c r="EF279" s="848">
        <f t="shared" si="140"/>
        <v>0</v>
      </c>
      <c r="EG279" s="848">
        <f t="shared" si="140"/>
        <v>0</v>
      </c>
      <c r="EH279" s="848">
        <f t="shared" si="140"/>
        <v>0</v>
      </c>
      <c r="EI279" s="848">
        <f t="shared" si="140"/>
        <v>0</v>
      </c>
      <c r="EJ279" s="848">
        <f t="shared" ref="EJ279:GU281" si="141">EJ276</f>
        <v>0</v>
      </c>
      <c r="EK279" s="848">
        <f t="shared" si="141"/>
        <v>0</v>
      </c>
      <c r="EL279" s="848">
        <f t="shared" si="141"/>
        <v>0</v>
      </c>
      <c r="EM279" s="848">
        <f t="shared" si="141"/>
        <v>0</v>
      </c>
      <c r="EN279" s="848">
        <f t="shared" si="141"/>
        <v>0</v>
      </c>
      <c r="EO279" s="848">
        <f t="shared" si="141"/>
        <v>0</v>
      </c>
      <c r="EP279" s="848">
        <f t="shared" si="141"/>
        <v>0</v>
      </c>
      <c r="EQ279" s="848">
        <f t="shared" si="141"/>
        <v>0</v>
      </c>
      <c r="ER279" s="848">
        <f t="shared" si="141"/>
        <v>0</v>
      </c>
      <c r="ES279" s="848">
        <f t="shared" si="141"/>
        <v>0</v>
      </c>
      <c r="ET279" s="848">
        <f t="shared" si="141"/>
        <v>0</v>
      </c>
      <c r="EU279" s="848">
        <f t="shared" si="141"/>
        <v>0</v>
      </c>
      <c r="EV279" s="848">
        <f t="shared" si="141"/>
        <v>0</v>
      </c>
      <c r="EW279" s="848">
        <f t="shared" si="141"/>
        <v>0</v>
      </c>
      <c r="EX279" s="848">
        <f t="shared" si="141"/>
        <v>0</v>
      </c>
      <c r="EY279" s="848">
        <f t="shared" si="141"/>
        <v>0</v>
      </c>
      <c r="EZ279" s="848">
        <f t="shared" si="141"/>
        <v>0</v>
      </c>
      <c r="FA279" s="848">
        <f t="shared" si="141"/>
        <v>0</v>
      </c>
      <c r="FB279" s="848">
        <f t="shared" si="141"/>
        <v>0</v>
      </c>
      <c r="FC279" s="848">
        <f t="shared" si="141"/>
        <v>0</v>
      </c>
      <c r="FD279" s="848">
        <f t="shared" si="141"/>
        <v>0</v>
      </c>
      <c r="FE279" s="848">
        <f t="shared" si="141"/>
        <v>0</v>
      </c>
      <c r="FF279" s="848">
        <f t="shared" si="141"/>
        <v>0</v>
      </c>
      <c r="FG279" s="848">
        <f t="shared" si="141"/>
        <v>0</v>
      </c>
      <c r="FH279" s="848">
        <f t="shared" si="141"/>
        <v>0</v>
      </c>
      <c r="FI279" s="848">
        <f t="shared" si="141"/>
        <v>0</v>
      </c>
      <c r="FJ279" s="848">
        <f t="shared" si="141"/>
        <v>0</v>
      </c>
      <c r="FK279" s="848">
        <f t="shared" si="141"/>
        <v>0</v>
      </c>
      <c r="FL279" s="848">
        <f t="shared" si="141"/>
        <v>0</v>
      </c>
      <c r="FM279" s="848">
        <f t="shared" si="141"/>
        <v>0</v>
      </c>
      <c r="FN279" s="848">
        <f t="shared" si="141"/>
        <v>0</v>
      </c>
      <c r="FO279" s="848">
        <f t="shared" si="141"/>
        <v>0</v>
      </c>
      <c r="FP279" s="848">
        <f t="shared" si="141"/>
        <v>0</v>
      </c>
      <c r="FQ279" s="848">
        <f t="shared" si="141"/>
        <v>0</v>
      </c>
      <c r="FR279" s="848">
        <f t="shared" si="141"/>
        <v>0</v>
      </c>
      <c r="FS279" s="848">
        <f t="shared" si="141"/>
        <v>0</v>
      </c>
      <c r="FT279" s="848">
        <f t="shared" si="141"/>
        <v>0</v>
      </c>
      <c r="FU279" s="848">
        <f t="shared" si="141"/>
        <v>0</v>
      </c>
      <c r="FV279" s="848">
        <f t="shared" si="141"/>
        <v>0</v>
      </c>
      <c r="FW279" s="848">
        <f t="shared" si="141"/>
        <v>0</v>
      </c>
      <c r="FX279" s="848">
        <f t="shared" si="141"/>
        <v>0</v>
      </c>
      <c r="FY279" s="848">
        <f t="shared" si="141"/>
        <v>0</v>
      </c>
      <c r="FZ279" s="848">
        <f t="shared" si="141"/>
        <v>0</v>
      </c>
      <c r="GA279" s="848">
        <f t="shared" si="141"/>
        <v>0</v>
      </c>
      <c r="GB279" s="848">
        <f t="shared" si="141"/>
        <v>0</v>
      </c>
      <c r="GC279" s="848">
        <f t="shared" si="141"/>
        <v>0</v>
      </c>
      <c r="GD279" s="848">
        <f t="shared" si="141"/>
        <v>0</v>
      </c>
      <c r="GE279" s="848">
        <f t="shared" si="141"/>
        <v>0</v>
      </c>
      <c r="GF279" s="848">
        <f t="shared" si="141"/>
        <v>0</v>
      </c>
      <c r="GG279" s="848">
        <f t="shared" si="141"/>
        <v>0</v>
      </c>
      <c r="GH279" s="848">
        <f t="shared" si="141"/>
        <v>0</v>
      </c>
      <c r="GI279" s="848">
        <f t="shared" si="141"/>
        <v>0</v>
      </c>
      <c r="GJ279" s="848">
        <f t="shared" si="141"/>
        <v>0</v>
      </c>
      <c r="GK279" s="848">
        <f t="shared" si="141"/>
        <v>0</v>
      </c>
      <c r="GL279" s="848">
        <f t="shared" si="141"/>
        <v>0</v>
      </c>
      <c r="GM279" s="848">
        <f t="shared" si="141"/>
        <v>0</v>
      </c>
      <c r="GN279" s="848">
        <f t="shared" si="141"/>
        <v>0</v>
      </c>
      <c r="GO279" s="848">
        <f t="shared" si="141"/>
        <v>0</v>
      </c>
      <c r="GP279" s="848">
        <f t="shared" si="141"/>
        <v>0</v>
      </c>
      <c r="GQ279" s="848">
        <f t="shared" si="141"/>
        <v>0</v>
      </c>
      <c r="GR279" s="848">
        <f t="shared" si="141"/>
        <v>0</v>
      </c>
      <c r="GS279" s="848">
        <f t="shared" si="141"/>
        <v>0</v>
      </c>
      <c r="GT279" s="848">
        <f t="shared" si="141"/>
        <v>0</v>
      </c>
      <c r="GU279" s="848">
        <f t="shared" si="141"/>
        <v>0</v>
      </c>
      <c r="GV279" s="848">
        <f t="shared" ref="GV279:JG281" si="142">GV276</f>
        <v>0</v>
      </c>
      <c r="GW279" s="848">
        <f t="shared" si="142"/>
        <v>0</v>
      </c>
      <c r="GX279" s="848">
        <f t="shared" si="142"/>
        <v>0</v>
      </c>
      <c r="GY279" s="848">
        <f t="shared" si="142"/>
        <v>0</v>
      </c>
      <c r="GZ279" s="848">
        <f t="shared" si="142"/>
        <v>0</v>
      </c>
      <c r="HA279" s="848">
        <f t="shared" si="142"/>
        <v>0</v>
      </c>
      <c r="HB279" s="848">
        <f t="shared" si="142"/>
        <v>0</v>
      </c>
      <c r="HC279" s="848">
        <f t="shared" si="142"/>
        <v>0</v>
      </c>
      <c r="HD279" s="848">
        <f t="shared" si="142"/>
        <v>0</v>
      </c>
      <c r="HE279" s="848">
        <f t="shared" si="142"/>
        <v>0</v>
      </c>
      <c r="HF279" s="848">
        <f t="shared" si="142"/>
        <v>0</v>
      </c>
      <c r="HG279" s="848">
        <f t="shared" si="142"/>
        <v>0</v>
      </c>
      <c r="HH279" s="848">
        <f t="shared" si="142"/>
        <v>0</v>
      </c>
      <c r="HI279" s="848">
        <f t="shared" si="142"/>
        <v>0</v>
      </c>
      <c r="HJ279" s="848">
        <f t="shared" si="142"/>
        <v>0</v>
      </c>
      <c r="HK279" s="848">
        <f t="shared" si="142"/>
        <v>0</v>
      </c>
      <c r="HL279" s="848">
        <f t="shared" si="142"/>
        <v>0</v>
      </c>
      <c r="HM279" s="848">
        <f t="shared" si="142"/>
        <v>0</v>
      </c>
      <c r="HN279" s="848">
        <f t="shared" si="142"/>
        <v>0</v>
      </c>
      <c r="HO279" s="848">
        <f t="shared" si="142"/>
        <v>0</v>
      </c>
      <c r="HP279" s="848">
        <f t="shared" si="142"/>
        <v>0</v>
      </c>
      <c r="HQ279" s="848">
        <f t="shared" si="142"/>
        <v>0</v>
      </c>
      <c r="HR279" s="848">
        <f t="shared" si="142"/>
        <v>0</v>
      </c>
      <c r="HS279" s="848">
        <f t="shared" si="142"/>
        <v>0</v>
      </c>
      <c r="HT279" s="848">
        <f t="shared" si="142"/>
        <v>0</v>
      </c>
      <c r="HU279" s="848">
        <f t="shared" si="142"/>
        <v>0</v>
      </c>
      <c r="HV279" s="848">
        <f t="shared" si="142"/>
        <v>0</v>
      </c>
      <c r="HW279" s="848">
        <f t="shared" si="142"/>
        <v>0</v>
      </c>
      <c r="HX279" s="848">
        <f t="shared" si="142"/>
        <v>0</v>
      </c>
      <c r="HY279" s="848">
        <f t="shared" si="142"/>
        <v>0</v>
      </c>
      <c r="HZ279" s="848">
        <f t="shared" si="142"/>
        <v>0</v>
      </c>
      <c r="IA279" s="848">
        <f t="shared" si="142"/>
        <v>0</v>
      </c>
      <c r="IB279" s="848">
        <f t="shared" si="142"/>
        <v>0</v>
      </c>
      <c r="IC279" s="848">
        <f t="shared" si="142"/>
        <v>0</v>
      </c>
      <c r="ID279" s="848">
        <f t="shared" si="142"/>
        <v>0</v>
      </c>
      <c r="IE279" s="848">
        <f t="shared" si="142"/>
        <v>0</v>
      </c>
      <c r="IF279" s="848">
        <f t="shared" si="142"/>
        <v>0</v>
      </c>
      <c r="IG279" s="848">
        <f t="shared" si="142"/>
        <v>0</v>
      </c>
      <c r="IH279" s="848">
        <f t="shared" si="142"/>
        <v>0</v>
      </c>
      <c r="II279" s="848">
        <f t="shared" si="142"/>
        <v>0</v>
      </c>
      <c r="IJ279" s="848">
        <f t="shared" si="142"/>
        <v>0</v>
      </c>
      <c r="IK279" s="848">
        <f t="shared" si="142"/>
        <v>0</v>
      </c>
      <c r="IL279" s="848">
        <f t="shared" si="142"/>
        <v>0</v>
      </c>
      <c r="IM279" s="848">
        <f t="shared" si="142"/>
        <v>0</v>
      </c>
      <c r="IN279" s="848">
        <f t="shared" si="142"/>
        <v>0</v>
      </c>
      <c r="IO279" s="848">
        <f t="shared" si="142"/>
        <v>0</v>
      </c>
      <c r="IP279" s="848">
        <f t="shared" si="142"/>
        <v>0</v>
      </c>
      <c r="IQ279" s="848">
        <f t="shared" si="142"/>
        <v>0</v>
      </c>
      <c r="IR279" s="848">
        <f t="shared" si="142"/>
        <v>0</v>
      </c>
      <c r="IS279" s="848">
        <f t="shared" si="142"/>
        <v>0</v>
      </c>
      <c r="IT279" s="848">
        <f t="shared" si="142"/>
        <v>0</v>
      </c>
      <c r="IU279" s="848">
        <f t="shared" si="142"/>
        <v>0</v>
      </c>
      <c r="IV279" s="848">
        <f t="shared" si="142"/>
        <v>0</v>
      </c>
      <c r="IW279" s="848">
        <f t="shared" si="142"/>
        <v>0</v>
      </c>
      <c r="IX279" s="848">
        <f t="shared" si="142"/>
        <v>0</v>
      </c>
      <c r="IY279" s="848">
        <f t="shared" si="142"/>
        <v>0</v>
      </c>
      <c r="IZ279" s="848">
        <f t="shared" si="142"/>
        <v>0</v>
      </c>
      <c r="JA279" s="848">
        <f t="shared" si="142"/>
        <v>0</v>
      </c>
      <c r="JB279" s="848">
        <f t="shared" si="142"/>
        <v>0</v>
      </c>
      <c r="JC279" s="848">
        <f t="shared" si="142"/>
        <v>0</v>
      </c>
      <c r="JD279" s="848">
        <f t="shared" si="142"/>
        <v>0</v>
      </c>
      <c r="JE279" s="848">
        <f t="shared" si="142"/>
        <v>0</v>
      </c>
      <c r="JF279" s="848">
        <f t="shared" si="142"/>
        <v>0</v>
      </c>
      <c r="JG279" s="848">
        <f t="shared" si="142"/>
        <v>0</v>
      </c>
      <c r="JH279" s="848">
        <f t="shared" ref="JH279:LS281" si="143">JH276</f>
        <v>0</v>
      </c>
      <c r="JI279" s="848">
        <f t="shared" si="143"/>
        <v>0</v>
      </c>
      <c r="JJ279" s="848">
        <f t="shared" si="143"/>
        <v>0</v>
      </c>
      <c r="JK279" s="848">
        <f t="shared" si="143"/>
        <v>0</v>
      </c>
      <c r="JL279" s="848">
        <f t="shared" si="143"/>
        <v>0</v>
      </c>
      <c r="JM279" s="848">
        <f t="shared" si="143"/>
        <v>0</v>
      </c>
      <c r="JN279" s="848">
        <f t="shared" si="143"/>
        <v>0</v>
      </c>
      <c r="JO279" s="848">
        <f t="shared" si="143"/>
        <v>0</v>
      </c>
      <c r="JP279" s="848">
        <f t="shared" si="143"/>
        <v>0</v>
      </c>
      <c r="JQ279" s="848">
        <f t="shared" si="143"/>
        <v>0</v>
      </c>
      <c r="JR279" s="848">
        <f t="shared" si="143"/>
        <v>0</v>
      </c>
      <c r="JS279" s="848">
        <f t="shared" si="143"/>
        <v>0</v>
      </c>
      <c r="JT279" s="848">
        <f t="shared" si="143"/>
        <v>0</v>
      </c>
      <c r="JU279" s="848">
        <f t="shared" si="143"/>
        <v>0</v>
      </c>
      <c r="JV279" s="848">
        <f t="shared" si="143"/>
        <v>0</v>
      </c>
      <c r="JW279" s="848">
        <f t="shared" si="143"/>
        <v>0</v>
      </c>
      <c r="JX279" s="848">
        <f t="shared" si="143"/>
        <v>0</v>
      </c>
      <c r="JY279" s="848">
        <f t="shared" si="143"/>
        <v>0</v>
      </c>
      <c r="JZ279" s="848">
        <f t="shared" si="143"/>
        <v>0</v>
      </c>
      <c r="KA279" s="848">
        <f t="shared" si="143"/>
        <v>0</v>
      </c>
      <c r="KB279" s="848">
        <f t="shared" si="143"/>
        <v>0</v>
      </c>
      <c r="KC279" s="848">
        <f t="shared" si="143"/>
        <v>0</v>
      </c>
      <c r="KD279" s="848">
        <f t="shared" si="143"/>
        <v>0</v>
      </c>
      <c r="KE279" s="848">
        <f t="shared" si="143"/>
        <v>0</v>
      </c>
      <c r="KF279" s="848">
        <f t="shared" si="143"/>
        <v>0</v>
      </c>
      <c r="KG279" s="848">
        <f t="shared" si="143"/>
        <v>0</v>
      </c>
      <c r="KH279" s="848">
        <f t="shared" si="143"/>
        <v>0</v>
      </c>
      <c r="KI279" s="848">
        <f t="shared" si="143"/>
        <v>0</v>
      </c>
      <c r="KJ279" s="848">
        <f t="shared" si="143"/>
        <v>0</v>
      </c>
      <c r="KK279" s="848">
        <f t="shared" si="143"/>
        <v>0</v>
      </c>
      <c r="KL279" s="848">
        <f t="shared" si="143"/>
        <v>0</v>
      </c>
      <c r="KM279" s="848">
        <f t="shared" si="143"/>
        <v>0</v>
      </c>
      <c r="KN279" s="848">
        <f t="shared" si="143"/>
        <v>0</v>
      </c>
      <c r="KO279" s="848">
        <f t="shared" si="143"/>
        <v>0</v>
      </c>
      <c r="KP279" s="848">
        <f t="shared" si="143"/>
        <v>0</v>
      </c>
      <c r="KQ279" s="848">
        <f t="shared" si="143"/>
        <v>0</v>
      </c>
      <c r="KR279" s="848">
        <f t="shared" si="143"/>
        <v>0</v>
      </c>
      <c r="KS279" s="848">
        <f t="shared" si="143"/>
        <v>0</v>
      </c>
      <c r="KT279" s="848">
        <f t="shared" si="143"/>
        <v>0</v>
      </c>
      <c r="KU279" s="848">
        <f t="shared" si="143"/>
        <v>0</v>
      </c>
      <c r="KV279" s="848">
        <f t="shared" si="143"/>
        <v>0</v>
      </c>
      <c r="KW279" s="848">
        <f t="shared" si="143"/>
        <v>0</v>
      </c>
      <c r="KX279" s="848">
        <f t="shared" si="143"/>
        <v>0</v>
      </c>
      <c r="KY279" s="848">
        <f t="shared" si="143"/>
        <v>0</v>
      </c>
      <c r="KZ279" s="848">
        <f t="shared" si="143"/>
        <v>0</v>
      </c>
      <c r="LA279" s="848">
        <f t="shared" si="143"/>
        <v>0</v>
      </c>
      <c r="LB279" s="848">
        <f t="shared" si="143"/>
        <v>0</v>
      </c>
      <c r="LC279" s="848">
        <f t="shared" si="143"/>
        <v>0</v>
      </c>
      <c r="LD279" s="848">
        <f t="shared" si="143"/>
        <v>0</v>
      </c>
      <c r="LE279" s="848">
        <f t="shared" si="143"/>
        <v>0</v>
      </c>
      <c r="LF279" s="848">
        <f t="shared" si="143"/>
        <v>0</v>
      </c>
      <c r="LG279" s="848">
        <f t="shared" si="143"/>
        <v>0</v>
      </c>
      <c r="LH279" s="848">
        <f t="shared" si="143"/>
        <v>0</v>
      </c>
      <c r="LI279" s="848">
        <f t="shared" si="143"/>
        <v>0</v>
      </c>
      <c r="LJ279" s="848">
        <f t="shared" si="143"/>
        <v>0</v>
      </c>
      <c r="LK279" s="848">
        <f t="shared" si="143"/>
        <v>0</v>
      </c>
      <c r="LL279" s="848">
        <f t="shared" si="143"/>
        <v>0</v>
      </c>
      <c r="LM279" s="848">
        <f t="shared" si="143"/>
        <v>0</v>
      </c>
      <c r="LN279" s="848">
        <f t="shared" si="143"/>
        <v>0</v>
      </c>
      <c r="LO279" s="848">
        <f t="shared" si="143"/>
        <v>0</v>
      </c>
      <c r="LP279" s="848">
        <f t="shared" si="143"/>
        <v>0</v>
      </c>
      <c r="LQ279" s="848">
        <f t="shared" si="143"/>
        <v>0</v>
      </c>
      <c r="LR279" s="848">
        <f t="shared" si="143"/>
        <v>0</v>
      </c>
      <c r="LS279" s="848">
        <f t="shared" si="143"/>
        <v>0</v>
      </c>
      <c r="LT279" s="848">
        <f t="shared" ref="LT279:OE281" si="144">LT276</f>
        <v>0</v>
      </c>
      <c r="LU279" s="848">
        <f t="shared" si="144"/>
        <v>0</v>
      </c>
      <c r="LV279" s="848">
        <f t="shared" si="144"/>
        <v>0</v>
      </c>
      <c r="LW279" s="848">
        <f t="shared" si="144"/>
        <v>0</v>
      </c>
      <c r="LX279" s="848">
        <f t="shared" si="144"/>
        <v>0</v>
      </c>
      <c r="LY279" s="848">
        <f t="shared" si="144"/>
        <v>0</v>
      </c>
      <c r="LZ279" s="848">
        <f t="shared" si="144"/>
        <v>0</v>
      </c>
      <c r="MA279" s="848">
        <f t="shared" si="144"/>
        <v>0</v>
      </c>
      <c r="MB279" s="848">
        <f t="shared" si="144"/>
        <v>0</v>
      </c>
      <c r="MC279" s="848">
        <f t="shared" si="144"/>
        <v>0</v>
      </c>
      <c r="MD279" s="848">
        <f t="shared" si="144"/>
        <v>0</v>
      </c>
      <c r="ME279" s="848">
        <f t="shared" si="144"/>
        <v>0</v>
      </c>
      <c r="MF279" s="848">
        <f t="shared" si="144"/>
        <v>0</v>
      </c>
      <c r="MG279" s="848">
        <f t="shared" si="144"/>
        <v>0</v>
      </c>
      <c r="MH279" s="848">
        <f t="shared" si="144"/>
        <v>0</v>
      </c>
      <c r="MI279" s="848">
        <f t="shared" si="144"/>
        <v>0</v>
      </c>
      <c r="MJ279" s="848">
        <f t="shared" si="144"/>
        <v>0</v>
      </c>
      <c r="MK279" s="848">
        <f t="shared" si="144"/>
        <v>0</v>
      </c>
      <c r="ML279" s="848">
        <f t="shared" si="144"/>
        <v>0</v>
      </c>
      <c r="MM279" s="848">
        <f t="shared" si="144"/>
        <v>0</v>
      </c>
      <c r="MN279" s="848">
        <f t="shared" si="144"/>
        <v>0</v>
      </c>
      <c r="MO279" s="848">
        <f t="shared" si="144"/>
        <v>0</v>
      </c>
      <c r="MP279" s="848">
        <f t="shared" si="144"/>
        <v>0</v>
      </c>
      <c r="MQ279" s="848">
        <f t="shared" si="144"/>
        <v>0</v>
      </c>
      <c r="MR279" s="848">
        <f t="shared" si="144"/>
        <v>0</v>
      </c>
      <c r="MS279" s="848">
        <f t="shared" si="144"/>
        <v>0</v>
      </c>
      <c r="MT279" s="848">
        <f t="shared" si="144"/>
        <v>0</v>
      </c>
      <c r="MU279" s="848">
        <f t="shared" si="144"/>
        <v>0</v>
      </c>
      <c r="MV279" s="848">
        <f t="shared" si="144"/>
        <v>0</v>
      </c>
      <c r="MW279" s="848">
        <f t="shared" si="144"/>
        <v>0</v>
      </c>
      <c r="MX279" s="848">
        <f t="shared" si="144"/>
        <v>0</v>
      </c>
      <c r="MY279" s="848">
        <f t="shared" si="144"/>
        <v>0</v>
      </c>
      <c r="MZ279" s="848">
        <f t="shared" si="144"/>
        <v>0</v>
      </c>
      <c r="NA279" s="848">
        <f t="shared" si="144"/>
        <v>0</v>
      </c>
      <c r="NB279" s="848">
        <f t="shared" si="144"/>
        <v>0</v>
      </c>
      <c r="NC279" s="848">
        <f t="shared" si="144"/>
        <v>0</v>
      </c>
      <c r="ND279" s="848">
        <f t="shared" si="144"/>
        <v>0</v>
      </c>
      <c r="NE279" s="848">
        <f t="shared" si="144"/>
        <v>0</v>
      </c>
      <c r="NF279" s="848">
        <f t="shared" si="144"/>
        <v>0</v>
      </c>
      <c r="NG279" s="848">
        <f t="shared" si="144"/>
        <v>0</v>
      </c>
      <c r="NH279" s="848">
        <f t="shared" si="144"/>
        <v>0</v>
      </c>
      <c r="NI279" s="848">
        <f t="shared" si="144"/>
        <v>0</v>
      </c>
      <c r="NJ279" s="848">
        <f t="shared" si="144"/>
        <v>0</v>
      </c>
      <c r="NK279" s="848">
        <f t="shared" si="144"/>
        <v>0</v>
      </c>
      <c r="NL279" s="848">
        <f t="shared" si="144"/>
        <v>0</v>
      </c>
      <c r="NM279" s="848">
        <f t="shared" si="144"/>
        <v>0</v>
      </c>
      <c r="NN279" s="848">
        <f t="shared" si="144"/>
        <v>0</v>
      </c>
      <c r="NO279" s="848">
        <f t="shared" si="144"/>
        <v>0</v>
      </c>
      <c r="NP279" s="848">
        <f t="shared" si="144"/>
        <v>0</v>
      </c>
      <c r="NQ279" s="848">
        <f t="shared" si="144"/>
        <v>0</v>
      </c>
      <c r="NR279" s="848">
        <f t="shared" si="144"/>
        <v>0</v>
      </c>
      <c r="NS279" s="848">
        <f t="shared" si="144"/>
        <v>0</v>
      </c>
      <c r="NT279" s="848">
        <f t="shared" si="144"/>
        <v>0</v>
      </c>
      <c r="NU279" s="848">
        <f t="shared" si="144"/>
        <v>0</v>
      </c>
      <c r="NV279" s="848">
        <f t="shared" si="144"/>
        <v>0</v>
      </c>
      <c r="NW279" s="848">
        <f t="shared" si="144"/>
        <v>0</v>
      </c>
      <c r="NX279" s="848">
        <f t="shared" si="144"/>
        <v>0</v>
      </c>
      <c r="NY279" s="848">
        <f t="shared" si="144"/>
        <v>0</v>
      </c>
      <c r="NZ279" s="848">
        <f t="shared" si="144"/>
        <v>0</v>
      </c>
      <c r="OA279" s="848">
        <f t="shared" si="144"/>
        <v>0</v>
      </c>
      <c r="OB279" s="848">
        <f t="shared" si="144"/>
        <v>0</v>
      </c>
      <c r="OC279" s="848">
        <f t="shared" si="144"/>
        <v>0</v>
      </c>
      <c r="OD279" s="848">
        <f t="shared" si="144"/>
        <v>0</v>
      </c>
      <c r="OE279" s="848">
        <f t="shared" si="144"/>
        <v>0</v>
      </c>
      <c r="OF279" s="848">
        <f t="shared" ref="OF279:QQ281" si="145">OF276</f>
        <v>0</v>
      </c>
      <c r="OG279" s="848">
        <f t="shared" si="145"/>
        <v>0</v>
      </c>
      <c r="OH279" s="848">
        <f t="shared" si="145"/>
        <v>0</v>
      </c>
      <c r="OI279" s="848">
        <f t="shared" si="145"/>
        <v>0</v>
      </c>
      <c r="OJ279" s="848">
        <f t="shared" si="145"/>
        <v>0</v>
      </c>
      <c r="OK279" s="848">
        <f t="shared" si="145"/>
        <v>0</v>
      </c>
      <c r="OL279" s="848">
        <f t="shared" si="145"/>
        <v>0</v>
      </c>
      <c r="OM279" s="848">
        <f t="shared" si="145"/>
        <v>0</v>
      </c>
      <c r="ON279" s="848">
        <f t="shared" si="145"/>
        <v>0</v>
      </c>
      <c r="OO279" s="848">
        <f t="shared" si="145"/>
        <v>0</v>
      </c>
      <c r="OP279" s="848">
        <f t="shared" si="145"/>
        <v>0</v>
      </c>
      <c r="OQ279" s="848">
        <f t="shared" si="145"/>
        <v>0</v>
      </c>
      <c r="OR279" s="848">
        <f t="shared" si="145"/>
        <v>0</v>
      </c>
      <c r="OS279" s="848">
        <f t="shared" si="145"/>
        <v>0</v>
      </c>
      <c r="OT279" s="848">
        <f t="shared" si="145"/>
        <v>0</v>
      </c>
      <c r="OU279" s="848">
        <f t="shared" si="145"/>
        <v>0</v>
      </c>
      <c r="OV279" s="848">
        <f t="shared" si="145"/>
        <v>0</v>
      </c>
      <c r="OW279" s="848">
        <f t="shared" si="145"/>
        <v>0</v>
      </c>
      <c r="OX279" s="848">
        <f t="shared" si="145"/>
        <v>0</v>
      </c>
      <c r="OY279" s="848">
        <f t="shared" si="145"/>
        <v>0</v>
      </c>
      <c r="OZ279" s="848">
        <f t="shared" si="145"/>
        <v>0</v>
      </c>
      <c r="PA279" s="848">
        <f t="shared" si="145"/>
        <v>0</v>
      </c>
      <c r="PB279" s="848">
        <f t="shared" si="145"/>
        <v>0</v>
      </c>
      <c r="PC279" s="848">
        <f t="shared" si="145"/>
        <v>0</v>
      </c>
      <c r="PD279" s="848">
        <f t="shared" si="145"/>
        <v>0</v>
      </c>
      <c r="PE279" s="848">
        <f t="shared" si="145"/>
        <v>0</v>
      </c>
      <c r="PF279" s="848">
        <f t="shared" si="145"/>
        <v>0</v>
      </c>
      <c r="PG279" s="848">
        <f t="shared" si="145"/>
        <v>0</v>
      </c>
      <c r="PH279" s="848">
        <f t="shared" si="145"/>
        <v>0</v>
      </c>
      <c r="PI279" s="848">
        <f t="shared" si="145"/>
        <v>0</v>
      </c>
      <c r="PJ279" s="848">
        <f t="shared" si="145"/>
        <v>0</v>
      </c>
      <c r="PK279" s="848">
        <f t="shared" si="145"/>
        <v>0</v>
      </c>
      <c r="PL279" s="848">
        <f t="shared" si="145"/>
        <v>0</v>
      </c>
      <c r="PM279" s="848">
        <f t="shared" si="145"/>
        <v>0</v>
      </c>
      <c r="PN279" s="848">
        <f t="shared" si="145"/>
        <v>0</v>
      </c>
      <c r="PO279" s="848">
        <f t="shared" si="145"/>
        <v>0</v>
      </c>
      <c r="PP279" s="848">
        <f t="shared" si="145"/>
        <v>0</v>
      </c>
      <c r="PQ279" s="848">
        <f t="shared" si="145"/>
        <v>0</v>
      </c>
      <c r="PR279" s="848">
        <f t="shared" si="145"/>
        <v>0</v>
      </c>
      <c r="PS279" s="848">
        <f t="shared" si="145"/>
        <v>0</v>
      </c>
      <c r="PT279" s="848">
        <f t="shared" si="145"/>
        <v>0</v>
      </c>
      <c r="PU279" s="848">
        <f t="shared" si="145"/>
        <v>0</v>
      </c>
      <c r="PV279" s="848">
        <f t="shared" si="145"/>
        <v>0</v>
      </c>
      <c r="PW279" s="848">
        <f t="shared" si="145"/>
        <v>0</v>
      </c>
      <c r="PX279" s="848">
        <f t="shared" si="145"/>
        <v>0</v>
      </c>
      <c r="PY279" s="848">
        <f t="shared" si="145"/>
        <v>0</v>
      </c>
      <c r="PZ279" s="848">
        <f t="shared" si="145"/>
        <v>0</v>
      </c>
      <c r="QA279" s="848">
        <f t="shared" si="145"/>
        <v>0</v>
      </c>
      <c r="QB279" s="848">
        <f t="shared" si="145"/>
        <v>0</v>
      </c>
      <c r="QC279" s="848">
        <f t="shared" si="145"/>
        <v>0</v>
      </c>
      <c r="QD279" s="848">
        <f t="shared" si="145"/>
        <v>0</v>
      </c>
      <c r="QE279" s="848">
        <f t="shared" si="145"/>
        <v>0</v>
      </c>
      <c r="QF279" s="848">
        <f t="shared" si="145"/>
        <v>0</v>
      </c>
      <c r="QG279" s="848">
        <f t="shared" si="145"/>
        <v>0</v>
      </c>
      <c r="QH279" s="848">
        <f t="shared" si="145"/>
        <v>0</v>
      </c>
      <c r="QI279" s="848">
        <f t="shared" si="145"/>
        <v>0</v>
      </c>
      <c r="QJ279" s="848">
        <f t="shared" si="145"/>
        <v>0</v>
      </c>
      <c r="QK279" s="848">
        <f t="shared" si="145"/>
        <v>0</v>
      </c>
      <c r="QL279" s="848">
        <f t="shared" si="145"/>
        <v>0</v>
      </c>
      <c r="QM279" s="848">
        <f t="shared" si="145"/>
        <v>0</v>
      </c>
      <c r="QN279" s="848">
        <f t="shared" si="145"/>
        <v>0</v>
      </c>
      <c r="QO279" s="848">
        <f t="shared" si="145"/>
        <v>0</v>
      </c>
      <c r="QP279" s="848">
        <f t="shared" si="145"/>
        <v>0</v>
      </c>
      <c r="QQ279" s="848">
        <f t="shared" si="145"/>
        <v>0</v>
      </c>
      <c r="QR279" s="848">
        <f t="shared" ref="QR279:SI281" si="146">QR276</f>
        <v>0</v>
      </c>
      <c r="QS279" s="848">
        <f t="shared" si="146"/>
        <v>0</v>
      </c>
      <c r="QT279" s="848">
        <f t="shared" si="146"/>
        <v>0</v>
      </c>
      <c r="QU279" s="848">
        <f t="shared" si="146"/>
        <v>0</v>
      </c>
      <c r="QV279" s="848">
        <f t="shared" si="146"/>
        <v>0</v>
      </c>
      <c r="QW279" s="848">
        <f t="shared" si="146"/>
        <v>0</v>
      </c>
      <c r="QX279" s="848">
        <f t="shared" si="146"/>
        <v>0</v>
      </c>
      <c r="QY279" s="848">
        <f t="shared" si="146"/>
        <v>0</v>
      </c>
      <c r="QZ279" s="848">
        <f t="shared" si="146"/>
        <v>0</v>
      </c>
      <c r="RA279" s="848">
        <f t="shared" si="146"/>
        <v>0</v>
      </c>
      <c r="RB279" s="848">
        <f t="shared" si="146"/>
        <v>0</v>
      </c>
      <c r="RC279" s="848">
        <f t="shared" si="146"/>
        <v>0</v>
      </c>
      <c r="RD279" s="848">
        <f t="shared" si="146"/>
        <v>0</v>
      </c>
      <c r="RE279" s="848">
        <f t="shared" si="146"/>
        <v>0</v>
      </c>
      <c r="RF279" s="848">
        <f t="shared" si="146"/>
        <v>0</v>
      </c>
      <c r="RG279" s="848">
        <f t="shared" si="146"/>
        <v>0</v>
      </c>
      <c r="RH279" s="848">
        <f t="shared" si="146"/>
        <v>0</v>
      </c>
      <c r="RI279" s="848">
        <f t="shared" si="146"/>
        <v>0</v>
      </c>
      <c r="RJ279" s="848">
        <f t="shared" si="146"/>
        <v>0</v>
      </c>
      <c r="RK279" s="848">
        <f t="shared" si="146"/>
        <v>0</v>
      </c>
      <c r="RL279" s="848">
        <f t="shared" si="146"/>
        <v>0</v>
      </c>
      <c r="RM279" s="848">
        <f t="shared" si="146"/>
        <v>0</v>
      </c>
      <c r="RN279" s="848">
        <f t="shared" si="146"/>
        <v>0</v>
      </c>
      <c r="RO279" s="848">
        <f t="shared" si="146"/>
        <v>0</v>
      </c>
      <c r="RP279" s="848">
        <f t="shared" si="146"/>
        <v>0</v>
      </c>
      <c r="RQ279" s="848">
        <f t="shared" si="146"/>
        <v>0</v>
      </c>
      <c r="RR279" s="848">
        <f t="shared" si="146"/>
        <v>0</v>
      </c>
      <c r="RS279" s="848">
        <f t="shared" si="146"/>
        <v>0</v>
      </c>
      <c r="RT279" s="848">
        <f t="shared" si="146"/>
        <v>0</v>
      </c>
      <c r="RU279" s="848">
        <f t="shared" si="146"/>
        <v>0</v>
      </c>
      <c r="RV279" s="848">
        <f t="shared" si="146"/>
        <v>0</v>
      </c>
      <c r="RW279" s="848">
        <f t="shared" si="146"/>
        <v>0</v>
      </c>
      <c r="RX279" s="848">
        <f t="shared" si="146"/>
        <v>0</v>
      </c>
      <c r="RY279" s="848">
        <f t="shared" si="146"/>
        <v>0</v>
      </c>
      <c r="RZ279" s="848">
        <f t="shared" si="146"/>
        <v>0</v>
      </c>
      <c r="SA279" s="848">
        <f t="shared" si="146"/>
        <v>0</v>
      </c>
      <c r="SB279" s="848">
        <f t="shared" si="146"/>
        <v>0</v>
      </c>
      <c r="SC279" s="848">
        <f t="shared" si="146"/>
        <v>0</v>
      </c>
      <c r="SD279" s="848">
        <f t="shared" si="146"/>
        <v>0</v>
      </c>
      <c r="SE279" s="848">
        <f t="shared" si="146"/>
        <v>0</v>
      </c>
      <c r="SF279" s="848">
        <f t="shared" si="146"/>
        <v>0</v>
      </c>
      <c r="SG279" s="848">
        <f t="shared" si="146"/>
        <v>0</v>
      </c>
      <c r="SH279" s="848">
        <f t="shared" si="146"/>
        <v>0</v>
      </c>
      <c r="SI279" s="848">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881</v>
      </c>
      <c r="J280" s="554"/>
      <c r="K280" s="848">
        <f t="shared" ref="K280:Z281" si="147">K277</f>
        <v>0</v>
      </c>
      <c r="L280" s="848">
        <f t="shared" si="147"/>
        <v>0</v>
      </c>
      <c r="M280" s="848">
        <f t="shared" si="147"/>
        <v>0</v>
      </c>
      <c r="N280" s="848">
        <f t="shared" si="147"/>
        <v>0</v>
      </c>
      <c r="O280" s="848">
        <f t="shared" si="147"/>
        <v>0</v>
      </c>
      <c r="P280" s="848">
        <f t="shared" si="147"/>
        <v>0</v>
      </c>
      <c r="Q280" s="848">
        <f t="shared" si="147"/>
        <v>0</v>
      </c>
      <c r="R280" s="848">
        <f t="shared" si="147"/>
        <v>0</v>
      </c>
      <c r="S280" s="848">
        <f t="shared" si="147"/>
        <v>0</v>
      </c>
      <c r="T280" s="848">
        <f t="shared" si="147"/>
        <v>0</v>
      </c>
      <c r="U280" s="848">
        <f t="shared" si="147"/>
        <v>0</v>
      </c>
      <c r="V280" s="848">
        <f t="shared" si="147"/>
        <v>0</v>
      </c>
      <c r="W280" s="848">
        <f t="shared" si="147"/>
        <v>0</v>
      </c>
      <c r="X280" s="848">
        <f t="shared" si="147"/>
        <v>0</v>
      </c>
      <c r="Y280" s="848">
        <f t="shared" si="147"/>
        <v>0</v>
      </c>
      <c r="Z280" s="848">
        <f t="shared" si="147"/>
        <v>0</v>
      </c>
      <c r="AA280" s="848">
        <f t="shared" si="139"/>
        <v>0</v>
      </c>
      <c r="AB280" s="848">
        <f t="shared" si="139"/>
        <v>0</v>
      </c>
      <c r="AC280" s="848">
        <f t="shared" si="139"/>
        <v>0</v>
      </c>
      <c r="AD280" s="848">
        <f t="shared" si="139"/>
        <v>0</v>
      </c>
      <c r="AE280" s="848">
        <f t="shared" si="139"/>
        <v>0</v>
      </c>
      <c r="AF280" s="848">
        <f t="shared" si="139"/>
        <v>0</v>
      </c>
      <c r="AG280" s="848">
        <f t="shared" si="139"/>
        <v>0</v>
      </c>
      <c r="AH280" s="848">
        <f t="shared" si="139"/>
        <v>0</v>
      </c>
      <c r="AI280" s="848">
        <f t="shared" si="139"/>
        <v>0</v>
      </c>
      <c r="AJ280" s="848">
        <f t="shared" si="139"/>
        <v>0</v>
      </c>
      <c r="AK280" s="848">
        <f t="shared" si="139"/>
        <v>0</v>
      </c>
      <c r="AL280" s="848">
        <f t="shared" si="139"/>
        <v>0</v>
      </c>
      <c r="AM280" s="848">
        <f t="shared" si="139"/>
        <v>0</v>
      </c>
      <c r="AN280" s="848">
        <f t="shared" si="139"/>
        <v>0</v>
      </c>
      <c r="AO280" s="848">
        <f t="shared" si="139"/>
        <v>0</v>
      </c>
      <c r="AP280" s="848">
        <f t="shared" si="139"/>
        <v>0</v>
      </c>
      <c r="AQ280" s="848">
        <f t="shared" si="139"/>
        <v>0</v>
      </c>
      <c r="AR280" s="848">
        <f t="shared" si="139"/>
        <v>0</v>
      </c>
      <c r="AS280" s="848">
        <f t="shared" si="139"/>
        <v>0</v>
      </c>
      <c r="AT280" s="848">
        <f t="shared" si="139"/>
        <v>0</v>
      </c>
      <c r="AU280" s="848">
        <f t="shared" si="139"/>
        <v>0</v>
      </c>
      <c r="AV280" s="848">
        <f t="shared" si="139"/>
        <v>0</v>
      </c>
      <c r="AW280" s="848">
        <f t="shared" si="139"/>
        <v>0</v>
      </c>
      <c r="AX280" s="848">
        <f t="shared" si="139"/>
        <v>0</v>
      </c>
      <c r="AY280" s="848">
        <f t="shared" si="139"/>
        <v>0</v>
      </c>
      <c r="AZ280" s="848">
        <f t="shared" si="139"/>
        <v>0</v>
      </c>
      <c r="BA280" s="848">
        <f t="shared" si="139"/>
        <v>0</v>
      </c>
      <c r="BB280" s="848">
        <f t="shared" si="139"/>
        <v>0</v>
      </c>
      <c r="BC280" s="848">
        <f t="shared" si="139"/>
        <v>0</v>
      </c>
      <c r="BD280" s="848">
        <f t="shared" si="139"/>
        <v>0</v>
      </c>
      <c r="BE280" s="848">
        <f t="shared" si="139"/>
        <v>0</v>
      </c>
      <c r="BF280" s="848">
        <f t="shared" si="139"/>
        <v>0</v>
      </c>
      <c r="BG280" s="848">
        <f t="shared" si="139"/>
        <v>0</v>
      </c>
      <c r="BH280" s="848">
        <f t="shared" si="139"/>
        <v>0</v>
      </c>
      <c r="BI280" s="848">
        <f t="shared" si="139"/>
        <v>0</v>
      </c>
      <c r="BJ280" s="848">
        <f t="shared" si="139"/>
        <v>0</v>
      </c>
      <c r="BK280" s="848">
        <f t="shared" si="139"/>
        <v>0</v>
      </c>
      <c r="BL280" s="848">
        <f t="shared" si="139"/>
        <v>0</v>
      </c>
      <c r="BM280" s="848">
        <f t="shared" si="139"/>
        <v>0</v>
      </c>
      <c r="BN280" s="848">
        <f t="shared" si="139"/>
        <v>0</v>
      </c>
      <c r="BO280" s="848">
        <f t="shared" si="139"/>
        <v>0</v>
      </c>
      <c r="BP280" s="848">
        <f t="shared" si="139"/>
        <v>0</v>
      </c>
      <c r="BQ280" s="848">
        <f t="shared" si="139"/>
        <v>0</v>
      </c>
      <c r="BR280" s="848">
        <f t="shared" si="139"/>
        <v>0</v>
      </c>
      <c r="BS280" s="848">
        <f t="shared" si="139"/>
        <v>0</v>
      </c>
      <c r="BT280" s="848">
        <f t="shared" si="139"/>
        <v>0</v>
      </c>
      <c r="BU280" s="848">
        <f t="shared" si="139"/>
        <v>0</v>
      </c>
      <c r="BV280" s="848">
        <f t="shared" si="139"/>
        <v>0</v>
      </c>
      <c r="BW280" s="848">
        <f t="shared" si="139"/>
        <v>0</v>
      </c>
      <c r="BX280" s="848">
        <f t="shared" si="140"/>
        <v>0</v>
      </c>
      <c r="BY280" s="848">
        <f t="shared" si="140"/>
        <v>0</v>
      </c>
      <c r="BZ280" s="848">
        <f t="shared" si="140"/>
        <v>0</v>
      </c>
      <c r="CA280" s="848">
        <f t="shared" si="140"/>
        <v>0</v>
      </c>
      <c r="CB280" s="848">
        <f t="shared" si="140"/>
        <v>0</v>
      </c>
      <c r="CC280" s="848">
        <f t="shared" si="140"/>
        <v>0</v>
      </c>
      <c r="CD280" s="848">
        <f t="shared" si="140"/>
        <v>0</v>
      </c>
      <c r="CE280" s="848">
        <f t="shared" si="140"/>
        <v>0</v>
      </c>
      <c r="CF280" s="848">
        <f t="shared" si="140"/>
        <v>0</v>
      </c>
      <c r="CG280" s="848">
        <f t="shared" si="140"/>
        <v>0</v>
      </c>
      <c r="CH280" s="848">
        <f t="shared" si="140"/>
        <v>0</v>
      </c>
      <c r="CI280" s="848">
        <f t="shared" si="140"/>
        <v>0</v>
      </c>
      <c r="CJ280" s="848">
        <f t="shared" si="140"/>
        <v>0</v>
      </c>
      <c r="CK280" s="848">
        <f t="shared" si="140"/>
        <v>0</v>
      </c>
      <c r="CL280" s="848">
        <f t="shared" si="140"/>
        <v>0</v>
      </c>
      <c r="CM280" s="848">
        <f t="shared" si="140"/>
        <v>0</v>
      </c>
      <c r="CN280" s="848">
        <f t="shared" si="140"/>
        <v>0</v>
      </c>
      <c r="CO280" s="848">
        <f t="shared" si="140"/>
        <v>0</v>
      </c>
      <c r="CP280" s="848">
        <f t="shared" si="140"/>
        <v>0</v>
      </c>
      <c r="CQ280" s="848">
        <f t="shared" si="140"/>
        <v>0</v>
      </c>
      <c r="CR280" s="848">
        <f t="shared" si="140"/>
        <v>0</v>
      </c>
      <c r="CS280" s="848">
        <f t="shared" si="140"/>
        <v>0</v>
      </c>
      <c r="CT280" s="848">
        <f t="shared" si="140"/>
        <v>0</v>
      </c>
      <c r="CU280" s="848">
        <f t="shared" si="140"/>
        <v>0</v>
      </c>
      <c r="CV280" s="848">
        <f t="shared" si="140"/>
        <v>0</v>
      </c>
      <c r="CW280" s="848">
        <f t="shared" si="140"/>
        <v>0</v>
      </c>
      <c r="CX280" s="848">
        <f t="shared" si="140"/>
        <v>0</v>
      </c>
      <c r="CY280" s="848">
        <f t="shared" si="140"/>
        <v>0</v>
      </c>
      <c r="CZ280" s="848">
        <f t="shared" si="140"/>
        <v>0</v>
      </c>
      <c r="DA280" s="848">
        <f t="shared" si="140"/>
        <v>0</v>
      </c>
      <c r="DB280" s="848">
        <f t="shared" si="140"/>
        <v>0</v>
      </c>
      <c r="DC280" s="848">
        <f t="shared" si="140"/>
        <v>0</v>
      </c>
      <c r="DD280" s="848">
        <f t="shared" si="140"/>
        <v>0</v>
      </c>
      <c r="DE280" s="848">
        <f t="shared" si="140"/>
        <v>0</v>
      </c>
      <c r="DF280" s="848">
        <f t="shared" si="140"/>
        <v>0</v>
      </c>
      <c r="DG280" s="848">
        <f t="shared" si="140"/>
        <v>0</v>
      </c>
      <c r="DH280" s="848">
        <f t="shared" si="140"/>
        <v>0</v>
      </c>
      <c r="DI280" s="848">
        <f t="shared" si="140"/>
        <v>0</v>
      </c>
      <c r="DJ280" s="848">
        <f t="shared" si="140"/>
        <v>0</v>
      </c>
      <c r="DK280" s="848">
        <f t="shared" si="140"/>
        <v>0</v>
      </c>
      <c r="DL280" s="848">
        <f t="shared" si="140"/>
        <v>0</v>
      </c>
      <c r="DM280" s="848">
        <f t="shared" si="140"/>
        <v>0</v>
      </c>
      <c r="DN280" s="848">
        <f t="shared" si="140"/>
        <v>0</v>
      </c>
      <c r="DO280" s="848">
        <f t="shared" si="140"/>
        <v>0</v>
      </c>
      <c r="DP280" s="848">
        <f t="shared" si="140"/>
        <v>0</v>
      </c>
      <c r="DQ280" s="848">
        <f t="shared" si="140"/>
        <v>0</v>
      </c>
      <c r="DR280" s="848">
        <f t="shared" si="140"/>
        <v>0</v>
      </c>
      <c r="DS280" s="848">
        <f t="shared" si="140"/>
        <v>0</v>
      </c>
      <c r="DT280" s="848">
        <f t="shared" si="140"/>
        <v>0</v>
      </c>
      <c r="DU280" s="848">
        <f t="shared" si="140"/>
        <v>0</v>
      </c>
      <c r="DV280" s="848">
        <f t="shared" si="140"/>
        <v>0</v>
      </c>
      <c r="DW280" s="848">
        <f t="shared" si="140"/>
        <v>0</v>
      </c>
      <c r="DX280" s="848">
        <f t="shared" si="140"/>
        <v>0</v>
      </c>
      <c r="DY280" s="848">
        <f t="shared" si="140"/>
        <v>0</v>
      </c>
      <c r="DZ280" s="848">
        <f t="shared" si="140"/>
        <v>0</v>
      </c>
      <c r="EA280" s="848">
        <f t="shared" si="140"/>
        <v>0</v>
      </c>
      <c r="EB280" s="848">
        <f t="shared" si="140"/>
        <v>0</v>
      </c>
      <c r="EC280" s="848">
        <f t="shared" si="140"/>
        <v>0</v>
      </c>
      <c r="ED280" s="848">
        <f t="shared" si="140"/>
        <v>0</v>
      </c>
      <c r="EE280" s="848">
        <f t="shared" si="140"/>
        <v>0</v>
      </c>
      <c r="EF280" s="848">
        <f t="shared" si="140"/>
        <v>0</v>
      </c>
      <c r="EG280" s="848">
        <f t="shared" si="140"/>
        <v>0</v>
      </c>
      <c r="EH280" s="848">
        <f t="shared" si="140"/>
        <v>0</v>
      </c>
      <c r="EI280" s="848">
        <f t="shared" si="140"/>
        <v>0</v>
      </c>
      <c r="EJ280" s="848">
        <f t="shared" si="141"/>
        <v>0</v>
      </c>
      <c r="EK280" s="848">
        <f t="shared" si="141"/>
        <v>0</v>
      </c>
      <c r="EL280" s="848">
        <f t="shared" si="141"/>
        <v>0</v>
      </c>
      <c r="EM280" s="848">
        <f t="shared" si="141"/>
        <v>0</v>
      </c>
      <c r="EN280" s="848">
        <f t="shared" si="141"/>
        <v>0</v>
      </c>
      <c r="EO280" s="848">
        <f t="shared" si="141"/>
        <v>0</v>
      </c>
      <c r="EP280" s="848">
        <f t="shared" si="141"/>
        <v>0</v>
      </c>
      <c r="EQ280" s="848">
        <f t="shared" si="141"/>
        <v>0</v>
      </c>
      <c r="ER280" s="848">
        <f t="shared" si="141"/>
        <v>0</v>
      </c>
      <c r="ES280" s="848">
        <f t="shared" si="141"/>
        <v>0</v>
      </c>
      <c r="ET280" s="848">
        <f t="shared" si="141"/>
        <v>0</v>
      </c>
      <c r="EU280" s="848">
        <f t="shared" si="141"/>
        <v>0</v>
      </c>
      <c r="EV280" s="848">
        <f t="shared" si="141"/>
        <v>0</v>
      </c>
      <c r="EW280" s="848">
        <f t="shared" si="141"/>
        <v>0</v>
      </c>
      <c r="EX280" s="848">
        <f t="shared" si="141"/>
        <v>0</v>
      </c>
      <c r="EY280" s="848">
        <f t="shared" si="141"/>
        <v>0</v>
      </c>
      <c r="EZ280" s="848">
        <f t="shared" si="141"/>
        <v>0</v>
      </c>
      <c r="FA280" s="848">
        <f t="shared" si="141"/>
        <v>0</v>
      </c>
      <c r="FB280" s="848">
        <f t="shared" si="141"/>
        <v>0</v>
      </c>
      <c r="FC280" s="848">
        <f t="shared" si="141"/>
        <v>0</v>
      </c>
      <c r="FD280" s="848">
        <f t="shared" si="141"/>
        <v>0</v>
      </c>
      <c r="FE280" s="848">
        <f t="shared" si="141"/>
        <v>0</v>
      </c>
      <c r="FF280" s="848">
        <f t="shared" si="141"/>
        <v>0</v>
      </c>
      <c r="FG280" s="848">
        <f t="shared" si="141"/>
        <v>0</v>
      </c>
      <c r="FH280" s="848">
        <f t="shared" si="141"/>
        <v>0</v>
      </c>
      <c r="FI280" s="848">
        <f t="shared" si="141"/>
        <v>0</v>
      </c>
      <c r="FJ280" s="848">
        <f t="shared" si="141"/>
        <v>0</v>
      </c>
      <c r="FK280" s="848">
        <f t="shared" si="141"/>
        <v>0</v>
      </c>
      <c r="FL280" s="848">
        <f t="shared" si="141"/>
        <v>0</v>
      </c>
      <c r="FM280" s="848">
        <f t="shared" si="141"/>
        <v>0</v>
      </c>
      <c r="FN280" s="848">
        <f t="shared" si="141"/>
        <v>0</v>
      </c>
      <c r="FO280" s="848">
        <f t="shared" si="141"/>
        <v>0</v>
      </c>
      <c r="FP280" s="848">
        <f t="shared" si="141"/>
        <v>0</v>
      </c>
      <c r="FQ280" s="848">
        <f t="shared" si="141"/>
        <v>0</v>
      </c>
      <c r="FR280" s="848">
        <f t="shared" si="141"/>
        <v>0</v>
      </c>
      <c r="FS280" s="848">
        <f t="shared" si="141"/>
        <v>0</v>
      </c>
      <c r="FT280" s="848">
        <f t="shared" si="141"/>
        <v>0</v>
      </c>
      <c r="FU280" s="848">
        <f t="shared" si="141"/>
        <v>0</v>
      </c>
      <c r="FV280" s="848">
        <f t="shared" si="141"/>
        <v>0</v>
      </c>
      <c r="FW280" s="848">
        <f t="shared" si="141"/>
        <v>0</v>
      </c>
      <c r="FX280" s="848">
        <f t="shared" si="141"/>
        <v>0</v>
      </c>
      <c r="FY280" s="848">
        <f t="shared" si="141"/>
        <v>0</v>
      </c>
      <c r="FZ280" s="848">
        <f t="shared" si="141"/>
        <v>0</v>
      </c>
      <c r="GA280" s="848">
        <f t="shared" si="141"/>
        <v>0</v>
      </c>
      <c r="GB280" s="848">
        <f t="shared" si="141"/>
        <v>0</v>
      </c>
      <c r="GC280" s="848">
        <f t="shared" si="141"/>
        <v>0</v>
      </c>
      <c r="GD280" s="848">
        <f t="shared" si="141"/>
        <v>0</v>
      </c>
      <c r="GE280" s="848">
        <f t="shared" si="141"/>
        <v>0</v>
      </c>
      <c r="GF280" s="848">
        <f t="shared" si="141"/>
        <v>0</v>
      </c>
      <c r="GG280" s="848">
        <f t="shared" si="141"/>
        <v>0</v>
      </c>
      <c r="GH280" s="848">
        <f t="shared" si="141"/>
        <v>0</v>
      </c>
      <c r="GI280" s="848">
        <f t="shared" si="141"/>
        <v>0</v>
      </c>
      <c r="GJ280" s="848">
        <f t="shared" si="141"/>
        <v>0</v>
      </c>
      <c r="GK280" s="848">
        <f t="shared" si="141"/>
        <v>0</v>
      </c>
      <c r="GL280" s="848">
        <f t="shared" si="141"/>
        <v>0</v>
      </c>
      <c r="GM280" s="848">
        <f t="shared" si="141"/>
        <v>0</v>
      </c>
      <c r="GN280" s="848">
        <f t="shared" si="141"/>
        <v>0</v>
      </c>
      <c r="GO280" s="848">
        <f t="shared" si="141"/>
        <v>0</v>
      </c>
      <c r="GP280" s="848">
        <f t="shared" si="141"/>
        <v>0</v>
      </c>
      <c r="GQ280" s="848">
        <f t="shared" si="141"/>
        <v>0</v>
      </c>
      <c r="GR280" s="848">
        <f t="shared" si="141"/>
        <v>0</v>
      </c>
      <c r="GS280" s="848">
        <f t="shared" si="141"/>
        <v>0</v>
      </c>
      <c r="GT280" s="848">
        <f t="shared" si="141"/>
        <v>0</v>
      </c>
      <c r="GU280" s="848">
        <f t="shared" si="141"/>
        <v>0</v>
      </c>
      <c r="GV280" s="848">
        <f t="shared" si="142"/>
        <v>0</v>
      </c>
      <c r="GW280" s="848">
        <f t="shared" si="142"/>
        <v>0</v>
      </c>
      <c r="GX280" s="848">
        <f t="shared" si="142"/>
        <v>0</v>
      </c>
      <c r="GY280" s="848">
        <f t="shared" si="142"/>
        <v>0</v>
      </c>
      <c r="GZ280" s="848">
        <f t="shared" si="142"/>
        <v>0</v>
      </c>
      <c r="HA280" s="848">
        <f t="shared" si="142"/>
        <v>0</v>
      </c>
      <c r="HB280" s="848">
        <f t="shared" si="142"/>
        <v>0</v>
      </c>
      <c r="HC280" s="848">
        <f t="shared" si="142"/>
        <v>0</v>
      </c>
      <c r="HD280" s="848">
        <f t="shared" si="142"/>
        <v>0</v>
      </c>
      <c r="HE280" s="848">
        <f t="shared" si="142"/>
        <v>0</v>
      </c>
      <c r="HF280" s="848">
        <f t="shared" si="142"/>
        <v>0</v>
      </c>
      <c r="HG280" s="848">
        <f t="shared" si="142"/>
        <v>0</v>
      </c>
      <c r="HH280" s="848">
        <f t="shared" si="142"/>
        <v>0</v>
      </c>
      <c r="HI280" s="848">
        <f t="shared" si="142"/>
        <v>0</v>
      </c>
      <c r="HJ280" s="848">
        <f t="shared" si="142"/>
        <v>0</v>
      </c>
      <c r="HK280" s="848">
        <f t="shared" si="142"/>
        <v>0</v>
      </c>
      <c r="HL280" s="848">
        <f t="shared" si="142"/>
        <v>0</v>
      </c>
      <c r="HM280" s="848">
        <f t="shared" si="142"/>
        <v>0</v>
      </c>
      <c r="HN280" s="848">
        <f t="shared" si="142"/>
        <v>0</v>
      </c>
      <c r="HO280" s="848">
        <f t="shared" si="142"/>
        <v>0</v>
      </c>
      <c r="HP280" s="848">
        <f t="shared" si="142"/>
        <v>0</v>
      </c>
      <c r="HQ280" s="848">
        <f t="shared" si="142"/>
        <v>0</v>
      </c>
      <c r="HR280" s="848">
        <f t="shared" si="142"/>
        <v>0</v>
      </c>
      <c r="HS280" s="848">
        <f t="shared" si="142"/>
        <v>0</v>
      </c>
      <c r="HT280" s="848">
        <f t="shared" si="142"/>
        <v>0</v>
      </c>
      <c r="HU280" s="848">
        <f t="shared" si="142"/>
        <v>0</v>
      </c>
      <c r="HV280" s="848">
        <f t="shared" si="142"/>
        <v>0</v>
      </c>
      <c r="HW280" s="848">
        <f t="shared" si="142"/>
        <v>0</v>
      </c>
      <c r="HX280" s="848">
        <f t="shared" si="142"/>
        <v>0</v>
      </c>
      <c r="HY280" s="848">
        <f t="shared" si="142"/>
        <v>0</v>
      </c>
      <c r="HZ280" s="848">
        <f t="shared" si="142"/>
        <v>0</v>
      </c>
      <c r="IA280" s="848">
        <f t="shared" si="142"/>
        <v>0</v>
      </c>
      <c r="IB280" s="848">
        <f t="shared" si="142"/>
        <v>0</v>
      </c>
      <c r="IC280" s="848">
        <f t="shared" si="142"/>
        <v>0</v>
      </c>
      <c r="ID280" s="848">
        <f t="shared" si="142"/>
        <v>0</v>
      </c>
      <c r="IE280" s="848">
        <f t="shared" si="142"/>
        <v>0</v>
      </c>
      <c r="IF280" s="848">
        <f t="shared" si="142"/>
        <v>0</v>
      </c>
      <c r="IG280" s="848">
        <f t="shared" si="142"/>
        <v>0</v>
      </c>
      <c r="IH280" s="848">
        <f t="shared" si="142"/>
        <v>0</v>
      </c>
      <c r="II280" s="848">
        <f t="shared" si="142"/>
        <v>0</v>
      </c>
      <c r="IJ280" s="848">
        <f t="shared" si="142"/>
        <v>0</v>
      </c>
      <c r="IK280" s="848">
        <f t="shared" si="142"/>
        <v>0</v>
      </c>
      <c r="IL280" s="848">
        <f t="shared" si="142"/>
        <v>0</v>
      </c>
      <c r="IM280" s="848">
        <f t="shared" si="142"/>
        <v>0</v>
      </c>
      <c r="IN280" s="848">
        <f t="shared" si="142"/>
        <v>0</v>
      </c>
      <c r="IO280" s="848">
        <f t="shared" si="142"/>
        <v>0</v>
      </c>
      <c r="IP280" s="848">
        <f t="shared" si="142"/>
        <v>0</v>
      </c>
      <c r="IQ280" s="848">
        <f t="shared" si="142"/>
        <v>0</v>
      </c>
      <c r="IR280" s="848">
        <f t="shared" si="142"/>
        <v>0</v>
      </c>
      <c r="IS280" s="848">
        <f t="shared" si="142"/>
        <v>0</v>
      </c>
      <c r="IT280" s="848">
        <f t="shared" si="142"/>
        <v>0</v>
      </c>
      <c r="IU280" s="848">
        <f t="shared" si="142"/>
        <v>0</v>
      </c>
      <c r="IV280" s="848">
        <f t="shared" si="142"/>
        <v>0</v>
      </c>
      <c r="IW280" s="848">
        <f t="shared" si="142"/>
        <v>0</v>
      </c>
      <c r="IX280" s="848">
        <f t="shared" si="142"/>
        <v>0</v>
      </c>
      <c r="IY280" s="848">
        <f t="shared" si="142"/>
        <v>0</v>
      </c>
      <c r="IZ280" s="848">
        <f t="shared" si="142"/>
        <v>0</v>
      </c>
      <c r="JA280" s="848">
        <f t="shared" si="142"/>
        <v>0</v>
      </c>
      <c r="JB280" s="848">
        <f t="shared" si="142"/>
        <v>0</v>
      </c>
      <c r="JC280" s="848">
        <f t="shared" si="142"/>
        <v>0</v>
      </c>
      <c r="JD280" s="848">
        <f t="shared" si="142"/>
        <v>0</v>
      </c>
      <c r="JE280" s="848">
        <f t="shared" si="142"/>
        <v>0</v>
      </c>
      <c r="JF280" s="848">
        <f t="shared" si="142"/>
        <v>0</v>
      </c>
      <c r="JG280" s="848">
        <f t="shared" si="142"/>
        <v>0</v>
      </c>
      <c r="JH280" s="848">
        <f t="shared" si="143"/>
        <v>0</v>
      </c>
      <c r="JI280" s="848">
        <f t="shared" si="143"/>
        <v>0</v>
      </c>
      <c r="JJ280" s="848">
        <f t="shared" si="143"/>
        <v>0</v>
      </c>
      <c r="JK280" s="848">
        <f t="shared" si="143"/>
        <v>0</v>
      </c>
      <c r="JL280" s="848">
        <f t="shared" si="143"/>
        <v>0</v>
      </c>
      <c r="JM280" s="848">
        <f t="shared" si="143"/>
        <v>0</v>
      </c>
      <c r="JN280" s="848">
        <f t="shared" si="143"/>
        <v>0</v>
      </c>
      <c r="JO280" s="848">
        <f t="shared" si="143"/>
        <v>0</v>
      </c>
      <c r="JP280" s="848">
        <f t="shared" si="143"/>
        <v>0</v>
      </c>
      <c r="JQ280" s="848">
        <f t="shared" si="143"/>
        <v>0</v>
      </c>
      <c r="JR280" s="848">
        <f t="shared" si="143"/>
        <v>0</v>
      </c>
      <c r="JS280" s="848">
        <f t="shared" si="143"/>
        <v>0</v>
      </c>
      <c r="JT280" s="848">
        <f t="shared" si="143"/>
        <v>0</v>
      </c>
      <c r="JU280" s="848">
        <f t="shared" si="143"/>
        <v>0</v>
      </c>
      <c r="JV280" s="848">
        <f t="shared" si="143"/>
        <v>0</v>
      </c>
      <c r="JW280" s="848">
        <f t="shared" si="143"/>
        <v>0</v>
      </c>
      <c r="JX280" s="848">
        <f t="shared" si="143"/>
        <v>0</v>
      </c>
      <c r="JY280" s="848">
        <f t="shared" si="143"/>
        <v>0</v>
      </c>
      <c r="JZ280" s="848">
        <f t="shared" si="143"/>
        <v>0</v>
      </c>
      <c r="KA280" s="848">
        <f t="shared" si="143"/>
        <v>0</v>
      </c>
      <c r="KB280" s="848">
        <f t="shared" si="143"/>
        <v>0</v>
      </c>
      <c r="KC280" s="848">
        <f t="shared" si="143"/>
        <v>0</v>
      </c>
      <c r="KD280" s="848">
        <f t="shared" si="143"/>
        <v>0</v>
      </c>
      <c r="KE280" s="848">
        <f t="shared" si="143"/>
        <v>0</v>
      </c>
      <c r="KF280" s="848">
        <f t="shared" si="143"/>
        <v>0</v>
      </c>
      <c r="KG280" s="848">
        <f t="shared" si="143"/>
        <v>0</v>
      </c>
      <c r="KH280" s="848">
        <f t="shared" si="143"/>
        <v>0</v>
      </c>
      <c r="KI280" s="848">
        <f t="shared" si="143"/>
        <v>0</v>
      </c>
      <c r="KJ280" s="848">
        <f t="shared" si="143"/>
        <v>0</v>
      </c>
      <c r="KK280" s="848">
        <f t="shared" si="143"/>
        <v>0</v>
      </c>
      <c r="KL280" s="848">
        <f t="shared" si="143"/>
        <v>0</v>
      </c>
      <c r="KM280" s="848">
        <f t="shared" si="143"/>
        <v>0</v>
      </c>
      <c r="KN280" s="848">
        <f t="shared" si="143"/>
        <v>0</v>
      </c>
      <c r="KO280" s="848">
        <f t="shared" si="143"/>
        <v>0</v>
      </c>
      <c r="KP280" s="848">
        <f t="shared" si="143"/>
        <v>0</v>
      </c>
      <c r="KQ280" s="848">
        <f t="shared" si="143"/>
        <v>0</v>
      </c>
      <c r="KR280" s="848">
        <f t="shared" si="143"/>
        <v>0</v>
      </c>
      <c r="KS280" s="848">
        <f t="shared" si="143"/>
        <v>0</v>
      </c>
      <c r="KT280" s="848">
        <f t="shared" si="143"/>
        <v>0</v>
      </c>
      <c r="KU280" s="848">
        <f t="shared" si="143"/>
        <v>0</v>
      </c>
      <c r="KV280" s="848">
        <f t="shared" si="143"/>
        <v>0</v>
      </c>
      <c r="KW280" s="848">
        <f t="shared" si="143"/>
        <v>0</v>
      </c>
      <c r="KX280" s="848">
        <f t="shared" si="143"/>
        <v>0</v>
      </c>
      <c r="KY280" s="848">
        <f t="shared" si="143"/>
        <v>0</v>
      </c>
      <c r="KZ280" s="848">
        <f t="shared" si="143"/>
        <v>0</v>
      </c>
      <c r="LA280" s="848">
        <f t="shared" si="143"/>
        <v>0</v>
      </c>
      <c r="LB280" s="848">
        <f t="shared" si="143"/>
        <v>0</v>
      </c>
      <c r="LC280" s="848">
        <f t="shared" si="143"/>
        <v>0</v>
      </c>
      <c r="LD280" s="848">
        <f t="shared" si="143"/>
        <v>0</v>
      </c>
      <c r="LE280" s="848">
        <f t="shared" si="143"/>
        <v>0</v>
      </c>
      <c r="LF280" s="848">
        <f t="shared" si="143"/>
        <v>0</v>
      </c>
      <c r="LG280" s="848">
        <f t="shared" si="143"/>
        <v>0</v>
      </c>
      <c r="LH280" s="848">
        <f t="shared" si="143"/>
        <v>0</v>
      </c>
      <c r="LI280" s="848">
        <f t="shared" si="143"/>
        <v>0</v>
      </c>
      <c r="LJ280" s="848">
        <f t="shared" si="143"/>
        <v>0</v>
      </c>
      <c r="LK280" s="848">
        <f t="shared" si="143"/>
        <v>0</v>
      </c>
      <c r="LL280" s="848">
        <f t="shared" si="143"/>
        <v>0</v>
      </c>
      <c r="LM280" s="848">
        <f t="shared" si="143"/>
        <v>0</v>
      </c>
      <c r="LN280" s="848">
        <f t="shared" si="143"/>
        <v>0</v>
      </c>
      <c r="LO280" s="848">
        <f t="shared" si="143"/>
        <v>0</v>
      </c>
      <c r="LP280" s="848">
        <f t="shared" si="143"/>
        <v>0</v>
      </c>
      <c r="LQ280" s="848">
        <f t="shared" si="143"/>
        <v>0</v>
      </c>
      <c r="LR280" s="848">
        <f t="shared" si="143"/>
        <v>0</v>
      </c>
      <c r="LS280" s="848">
        <f t="shared" si="143"/>
        <v>0</v>
      </c>
      <c r="LT280" s="848">
        <f t="shared" si="144"/>
        <v>0</v>
      </c>
      <c r="LU280" s="848">
        <f t="shared" si="144"/>
        <v>0</v>
      </c>
      <c r="LV280" s="848">
        <f t="shared" si="144"/>
        <v>0</v>
      </c>
      <c r="LW280" s="848">
        <f t="shared" si="144"/>
        <v>0</v>
      </c>
      <c r="LX280" s="848">
        <f t="shared" si="144"/>
        <v>0</v>
      </c>
      <c r="LY280" s="848">
        <f t="shared" si="144"/>
        <v>0</v>
      </c>
      <c r="LZ280" s="848">
        <f t="shared" si="144"/>
        <v>0</v>
      </c>
      <c r="MA280" s="848">
        <f t="shared" si="144"/>
        <v>0</v>
      </c>
      <c r="MB280" s="848">
        <f t="shared" si="144"/>
        <v>0</v>
      </c>
      <c r="MC280" s="848">
        <f t="shared" si="144"/>
        <v>0</v>
      </c>
      <c r="MD280" s="848">
        <f t="shared" si="144"/>
        <v>0</v>
      </c>
      <c r="ME280" s="848">
        <f t="shared" si="144"/>
        <v>0</v>
      </c>
      <c r="MF280" s="848">
        <f t="shared" si="144"/>
        <v>0</v>
      </c>
      <c r="MG280" s="848">
        <f t="shared" si="144"/>
        <v>0</v>
      </c>
      <c r="MH280" s="848">
        <f t="shared" si="144"/>
        <v>0</v>
      </c>
      <c r="MI280" s="848">
        <f t="shared" si="144"/>
        <v>0</v>
      </c>
      <c r="MJ280" s="848">
        <f t="shared" si="144"/>
        <v>0</v>
      </c>
      <c r="MK280" s="848">
        <f t="shared" si="144"/>
        <v>0</v>
      </c>
      <c r="ML280" s="848">
        <f t="shared" si="144"/>
        <v>0</v>
      </c>
      <c r="MM280" s="848">
        <f t="shared" si="144"/>
        <v>0</v>
      </c>
      <c r="MN280" s="848">
        <f t="shared" si="144"/>
        <v>0</v>
      </c>
      <c r="MO280" s="848">
        <f t="shared" si="144"/>
        <v>0</v>
      </c>
      <c r="MP280" s="848">
        <f t="shared" si="144"/>
        <v>0</v>
      </c>
      <c r="MQ280" s="848">
        <f t="shared" si="144"/>
        <v>0</v>
      </c>
      <c r="MR280" s="848">
        <f t="shared" si="144"/>
        <v>0</v>
      </c>
      <c r="MS280" s="848">
        <f t="shared" si="144"/>
        <v>0</v>
      </c>
      <c r="MT280" s="848">
        <f t="shared" si="144"/>
        <v>0</v>
      </c>
      <c r="MU280" s="848">
        <f t="shared" si="144"/>
        <v>0</v>
      </c>
      <c r="MV280" s="848">
        <f t="shared" si="144"/>
        <v>0</v>
      </c>
      <c r="MW280" s="848">
        <f t="shared" si="144"/>
        <v>0</v>
      </c>
      <c r="MX280" s="848">
        <f t="shared" si="144"/>
        <v>0</v>
      </c>
      <c r="MY280" s="848">
        <f t="shared" si="144"/>
        <v>0</v>
      </c>
      <c r="MZ280" s="848">
        <f t="shared" si="144"/>
        <v>0</v>
      </c>
      <c r="NA280" s="848">
        <f t="shared" si="144"/>
        <v>0</v>
      </c>
      <c r="NB280" s="848">
        <f t="shared" si="144"/>
        <v>0</v>
      </c>
      <c r="NC280" s="848">
        <f t="shared" si="144"/>
        <v>0</v>
      </c>
      <c r="ND280" s="848">
        <f t="shared" si="144"/>
        <v>0</v>
      </c>
      <c r="NE280" s="848">
        <f t="shared" si="144"/>
        <v>0</v>
      </c>
      <c r="NF280" s="848">
        <f t="shared" si="144"/>
        <v>0</v>
      </c>
      <c r="NG280" s="848">
        <f t="shared" si="144"/>
        <v>0</v>
      </c>
      <c r="NH280" s="848">
        <f t="shared" si="144"/>
        <v>0</v>
      </c>
      <c r="NI280" s="848">
        <f t="shared" si="144"/>
        <v>0</v>
      </c>
      <c r="NJ280" s="848">
        <f t="shared" si="144"/>
        <v>0</v>
      </c>
      <c r="NK280" s="848">
        <f t="shared" si="144"/>
        <v>0</v>
      </c>
      <c r="NL280" s="848">
        <f t="shared" si="144"/>
        <v>0</v>
      </c>
      <c r="NM280" s="848">
        <f t="shared" si="144"/>
        <v>0</v>
      </c>
      <c r="NN280" s="848">
        <f t="shared" si="144"/>
        <v>0</v>
      </c>
      <c r="NO280" s="848">
        <f t="shared" si="144"/>
        <v>0</v>
      </c>
      <c r="NP280" s="848">
        <f t="shared" si="144"/>
        <v>0</v>
      </c>
      <c r="NQ280" s="848">
        <f t="shared" si="144"/>
        <v>0</v>
      </c>
      <c r="NR280" s="848">
        <f t="shared" si="144"/>
        <v>0</v>
      </c>
      <c r="NS280" s="848">
        <f t="shared" si="144"/>
        <v>0</v>
      </c>
      <c r="NT280" s="848">
        <f t="shared" si="144"/>
        <v>0</v>
      </c>
      <c r="NU280" s="848">
        <f t="shared" si="144"/>
        <v>0</v>
      </c>
      <c r="NV280" s="848">
        <f t="shared" si="144"/>
        <v>0</v>
      </c>
      <c r="NW280" s="848">
        <f t="shared" si="144"/>
        <v>0</v>
      </c>
      <c r="NX280" s="848">
        <f t="shared" si="144"/>
        <v>0</v>
      </c>
      <c r="NY280" s="848">
        <f t="shared" si="144"/>
        <v>0</v>
      </c>
      <c r="NZ280" s="848">
        <f t="shared" si="144"/>
        <v>0</v>
      </c>
      <c r="OA280" s="848">
        <f t="shared" si="144"/>
        <v>0</v>
      </c>
      <c r="OB280" s="848">
        <f t="shared" si="144"/>
        <v>0</v>
      </c>
      <c r="OC280" s="848">
        <f t="shared" si="144"/>
        <v>0</v>
      </c>
      <c r="OD280" s="848">
        <f t="shared" si="144"/>
        <v>0</v>
      </c>
      <c r="OE280" s="848">
        <f t="shared" si="144"/>
        <v>0</v>
      </c>
      <c r="OF280" s="848">
        <f t="shared" si="145"/>
        <v>0</v>
      </c>
      <c r="OG280" s="848">
        <f t="shared" si="145"/>
        <v>0</v>
      </c>
      <c r="OH280" s="848">
        <f t="shared" si="145"/>
        <v>0</v>
      </c>
      <c r="OI280" s="848">
        <f t="shared" si="145"/>
        <v>0</v>
      </c>
      <c r="OJ280" s="848">
        <f t="shared" si="145"/>
        <v>0</v>
      </c>
      <c r="OK280" s="848">
        <f t="shared" si="145"/>
        <v>0</v>
      </c>
      <c r="OL280" s="848">
        <f t="shared" si="145"/>
        <v>0</v>
      </c>
      <c r="OM280" s="848">
        <f t="shared" si="145"/>
        <v>0</v>
      </c>
      <c r="ON280" s="848">
        <f t="shared" si="145"/>
        <v>0</v>
      </c>
      <c r="OO280" s="848">
        <f t="shared" si="145"/>
        <v>0</v>
      </c>
      <c r="OP280" s="848">
        <f t="shared" si="145"/>
        <v>0</v>
      </c>
      <c r="OQ280" s="848">
        <f t="shared" si="145"/>
        <v>0</v>
      </c>
      <c r="OR280" s="848">
        <f t="shared" si="145"/>
        <v>0</v>
      </c>
      <c r="OS280" s="848">
        <f t="shared" si="145"/>
        <v>0</v>
      </c>
      <c r="OT280" s="848">
        <f t="shared" si="145"/>
        <v>0</v>
      </c>
      <c r="OU280" s="848">
        <f t="shared" si="145"/>
        <v>0</v>
      </c>
      <c r="OV280" s="848">
        <f t="shared" si="145"/>
        <v>0</v>
      </c>
      <c r="OW280" s="848">
        <f t="shared" si="145"/>
        <v>0</v>
      </c>
      <c r="OX280" s="848">
        <f t="shared" si="145"/>
        <v>0</v>
      </c>
      <c r="OY280" s="848">
        <f t="shared" si="145"/>
        <v>0</v>
      </c>
      <c r="OZ280" s="848">
        <f t="shared" si="145"/>
        <v>0</v>
      </c>
      <c r="PA280" s="848">
        <f t="shared" si="145"/>
        <v>0</v>
      </c>
      <c r="PB280" s="848">
        <f t="shared" si="145"/>
        <v>0</v>
      </c>
      <c r="PC280" s="848">
        <f t="shared" si="145"/>
        <v>0</v>
      </c>
      <c r="PD280" s="848">
        <f t="shared" si="145"/>
        <v>0</v>
      </c>
      <c r="PE280" s="848">
        <f t="shared" si="145"/>
        <v>0</v>
      </c>
      <c r="PF280" s="848">
        <f t="shared" si="145"/>
        <v>0</v>
      </c>
      <c r="PG280" s="848">
        <f t="shared" si="145"/>
        <v>0</v>
      </c>
      <c r="PH280" s="848">
        <f t="shared" si="145"/>
        <v>0</v>
      </c>
      <c r="PI280" s="848">
        <f t="shared" si="145"/>
        <v>0</v>
      </c>
      <c r="PJ280" s="848">
        <f t="shared" si="145"/>
        <v>0</v>
      </c>
      <c r="PK280" s="848">
        <f t="shared" si="145"/>
        <v>0</v>
      </c>
      <c r="PL280" s="848">
        <f t="shared" si="145"/>
        <v>0</v>
      </c>
      <c r="PM280" s="848">
        <f t="shared" si="145"/>
        <v>0</v>
      </c>
      <c r="PN280" s="848">
        <f t="shared" si="145"/>
        <v>0</v>
      </c>
      <c r="PO280" s="848">
        <f t="shared" si="145"/>
        <v>0</v>
      </c>
      <c r="PP280" s="848">
        <f t="shared" si="145"/>
        <v>0</v>
      </c>
      <c r="PQ280" s="848">
        <f t="shared" si="145"/>
        <v>0</v>
      </c>
      <c r="PR280" s="848">
        <f t="shared" si="145"/>
        <v>0</v>
      </c>
      <c r="PS280" s="848">
        <f t="shared" si="145"/>
        <v>0</v>
      </c>
      <c r="PT280" s="848">
        <f t="shared" si="145"/>
        <v>0</v>
      </c>
      <c r="PU280" s="848">
        <f t="shared" si="145"/>
        <v>0</v>
      </c>
      <c r="PV280" s="848">
        <f t="shared" si="145"/>
        <v>0</v>
      </c>
      <c r="PW280" s="848">
        <f t="shared" si="145"/>
        <v>0</v>
      </c>
      <c r="PX280" s="848">
        <f t="shared" si="145"/>
        <v>0</v>
      </c>
      <c r="PY280" s="848">
        <f t="shared" si="145"/>
        <v>0</v>
      </c>
      <c r="PZ280" s="848">
        <f t="shared" si="145"/>
        <v>0</v>
      </c>
      <c r="QA280" s="848">
        <f t="shared" si="145"/>
        <v>0</v>
      </c>
      <c r="QB280" s="848">
        <f t="shared" si="145"/>
        <v>0</v>
      </c>
      <c r="QC280" s="848">
        <f t="shared" si="145"/>
        <v>0</v>
      </c>
      <c r="QD280" s="848">
        <f t="shared" si="145"/>
        <v>0</v>
      </c>
      <c r="QE280" s="848">
        <f t="shared" si="145"/>
        <v>0</v>
      </c>
      <c r="QF280" s="848">
        <f t="shared" si="145"/>
        <v>0</v>
      </c>
      <c r="QG280" s="848">
        <f t="shared" si="145"/>
        <v>0</v>
      </c>
      <c r="QH280" s="848">
        <f t="shared" si="145"/>
        <v>0</v>
      </c>
      <c r="QI280" s="848">
        <f t="shared" si="145"/>
        <v>0</v>
      </c>
      <c r="QJ280" s="848">
        <f t="shared" si="145"/>
        <v>0</v>
      </c>
      <c r="QK280" s="848">
        <f t="shared" si="145"/>
        <v>0</v>
      </c>
      <c r="QL280" s="848">
        <f t="shared" si="145"/>
        <v>0</v>
      </c>
      <c r="QM280" s="848">
        <f t="shared" si="145"/>
        <v>0</v>
      </c>
      <c r="QN280" s="848">
        <f t="shared" si="145"/>
        <v>0</v>
      </c>
      <c r="QO280" s="848">
        <f t="shared" si="145"/>
        <v>0</v>
      </c>
      <c r="QP280" s="848">
        <f t="shared" si="145"/>
        <v>0</v>
      </c>
      <c r="QQ280" s="848">
        <f t="shared" si="145"/>
        <v>0</v>
      </c>
      <c r="QR280" s="848">
        <f t="shared" si="146"/>
        <v>0</v>
      </c>
      <c r="QS280" s="848">
        <f t="shared" si="146"/>
        <v>0</v>
      </c>
      <c r="QT280" s="848">
        <f t="shared" si="146"/>
        <v>0</v>
      </c>
      <c r="QU280" s="848">
        <f t="shared" si="146"/>
        <v>0</v>
      </c>
      <c r="QV280" s="848">
        <f t="shared" si="146"/>
        <v>0</v>
      </c>
      <c r="QW280" s="848">
        <f t="shared" si="146"/>
        <v>0</v>
      </c>
      <c r="QX280" s="848">
        <f t="shared" si="146"/>
        <v>0</v>
      </c>
      <c r="QY280" s="848">
        <f t="shared" si="146"/>
        <v>0</v>
      </c>
      <c r="QZ280" s="848">
        <f t="shared" si="146"/>
        <v>0</v>
      </c>
      <c r="RA280" s="848">
        <f t="shared" si="146"/>
        <v>0</v>
      </c>
      <c r="RB280" s="848">
        <f t="shared" si="146"/>
        <v>0</v>
      </c>
      <c r="RC280" s="848">
        <f t="shared" si="146"/>
        <v>0</v>
      </c>
      <c r="RD280" s="848">
        <f t="shared" si="146"/>
        <v>0</v>
      </c>
      <c r="RE280" s="848">
        <f t="shared" si="146"/>
        <v>0</v>
      </c>
      <c r="RF280" s="848">
        <f t="shared" si="146"/>
        <v>0</v>
      </c>
      <c r="RG280" s="848">
        <f t="shared" si="146"/>
        <v>0</v>
      </c>
      <c r="RH280" s="848">
        <f t="shared" si="146"/>
        <v>0</v>
      </c>
      <c r="RI280" s="848">
        <f t="shared" si="146"/>
        <v>0</v>
      </c>
      <c r="RJ280" s="848">
        <f t="shared" si="146"/>
        <v>0</v>
      </c>
      <c r="RK280" s="848">
        <f t="shared" si="146"/>
        <v>0</v>
      </c>
      <c r="RL280" s="848">
        <f t="shared" si="146"/>
        <v>0</v>
      </c>
      <c r="RM280" s="848">
        <f t="shared" si="146"/>
        <v>0</v>
      </c>
      <c r="RN280" s="848">
        <f t="shared" si="146"/>
        <v>0</v>
      </c>
      <c r="RO280" s="848">
        <f t="shared" si="146"/>
        <v>0</v>
      </c>
      <c r="RP280" s="848">
        <f t="shared" si="146"/>
        <v>0</v>
      </c>
      <c r="RQ280" s="848">
        <f t="shared" si="146"/>
        <v>0</v>
      </c>
      <c r="RR280" s="848">
        <f t="shared" si="146"/>
        <v>0</v>
      </c>
      <c r="RS280" s="848">
        <f t="shared" si="146"/>
        <v>0</v>
      </c>
      <c r="RT280" s="848">
        <f t="shared" si="146"/>
        <v>0</v>
      </c>
      <c r="RU280" s="848">
        <f t="shared" si="146"/>
        <v>0</v>
      </c>
      <c r="RV280" s="848">
        <f t="shared" si="146"/>
        <v>0</v>
      </c>
      <c r="RW280" s="848">
        <f t="shared" si="146"/>
        <v>0</v>
      </c>
      <c r="RX280" s="848">
        <f t="shared" si="146"/>
        <v>0</v>
      </c>
      <c r="RY280" s="848">
        <f t="shared" si="146"/>
        <v>0</v>
      </c>
      <c r="RZ280" s="848">
        <f t="shared" si="146"/>
        <v>0</v>
      </c>
      <c r="SA280" s="848">
        <f t="shared" si="146"/>
        <v>0</v>
      </c>
      <c r="SB280" s="848">
        <f t="shared" si="146"/>
        <v>0</v>
      </c>
      <c r="SC280" s="848">
        <f t="shared" si="146"/>
        <v>0</v>
      </c>
      <c r="SD280" s="848">
        <f t="shared" si="146"/>
        <v>0</v>
      </c>
      <c r="SE280" s="848">
        <f t="shared" si="146"/>
        <v>0</v>
      </c>
      <c r="SF280" s="848">
        <f t="shared" si="146"/>
        <v>0</v>
      </c>
      <c r="SG280" s="848">
        <f t="shared" si="146"/>
        <v>0</v>
      </c>
      <c r="SH280" s="848">
        <f t="shared" si="146"/>
        <v>0</v>
      </c>
      <c r="SI280" s="848">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882</v>
      </c>
      <c r="J281" s="554"/>
      <c r="K281" s="848">
        <f t="shared" si="147"/>
        <v>0</v>
      </c>
      <c r="L281" s="848">
        <f t="shared" si="147"/>
        <v>0</v>
      </c>
      <c r="M281" s="848">
        <f t="shared" si="147"/>
        <v>0</v>
      </c>
      <c r="N281" s="848">
        <f t="shared" si="147"/>
        <v>0</v>
      </c>
      <c r="O281" s="848">
        <f t="shared" si="147"/>
        <v>0</v>
      </c>
      <c r="P281" s="848">
        <f t="shared" si="147"/>
        <v>0</v>
      </c>
      <c r="Q281" s="848">
        <f t="shared" si="147"/>
        <v>0</v>
      </c>
      <c r="R281" s="848">
        <f t="shared" si="147"/>
        <v>0</v>
      </c>
      <c r="S281" s="848">
        <f t="shared" si="147"/>
        <v>0</v>
      </c>
      <c r="T281" s="848">
        <f t="shared" si="147"/>
        <v>0</v>
      </c>
      <c r="U281" s="848">
        <f t="shared" si="147"/>
        <v>0</v>
      </c>
      <c r="V281" s="848">
        <f t="shared" si="147"/>
        <v>0</v>
      </c>
      <c r="W281" s="848">
        <f t="shared" si="147"/>
        <v>0</v>
      </c>
      <c r="X281" s="848">
        <f t="shared" si="147"/>
        <v>0</v>
      </c>
      <c r="Y281" s="848">
        <f t="shared" si="147"/>
        <v>0</v>
      </c>
      <c r="Z281" s="848">
        <f t="shared" si="147"/>
        <v>0</v>
      </c>
      <c r="AA281" s="848">
        <f t="shared" si="139"/>
        <v>0</v>
      </c>
      <c r="AB281" s="848">
        <f t="shared" si="139"/>
        <v>0</v>
      </c>
      <c r="AC281" s="848">
        <f t="shared" si="139"/>
        <v>0</v>
      </c>
      <c r="AD281" s="848">
        <f t="shared" si="139"/>
        <v>0</v>
      </c>
      <c r="AE281" s="848">
        <f t="shared" si="139"/>
        <v>0</v>
      </c>
      <c r="AF281" s="848">
        <f t="shared" si="139"/>
        <v>0</v>
      </c>
      <c r="AG281" s="848">
        <f t="shared" si="139"/>
        <v>0</v>
      </c>
      <c r="AH281" s="848">
        <f t="shared" si="139"/>
        <v>0</v>
      </c>
      <c r="AI281" s="848">
        <f t="shared" si="139"/>
        <v>0</v>
      </c>
      <c r="AJ281" s="848">
        <f t="shared" si="139"/>
        <v>0</v>
      </c>
      <c r="AK281" s="848">
        <f t="shared" si="139"/>
        <v>0</v>
      </c>
      <c r="AL281" s="848">
        <f t="shared" si="139"/>
        <v>0</v>
      </c>
      <c r="AM281" s="848">
        <f t="shared" si="139"/>
        <v>0</v>
      </c>
      <c r="AN281" s="848">
        <f t="shared" si="139"/>
        <v>0</v>
      </c>
      <c r="AO281" s="848">
        <f t="shared" si="139"/>
        <v>0</v>
      </c>
      <c r="AP281" s="848">
        <f t="shared" si="139"/>
        <v>0</v>
      </c>
      <c r="AQ281" s="848">
        <f t="shared" si="139"/>
        <v>0</v>
      </c>
      <c r="AR281" s="848">
        <f t="shared" si="139"/>
        <v>0</v>
      </c>
      <c r="AS281" s="848">
        <f t="shared" si="139"/>
        <v>0</v>
      </c>
      <c r="AT281" s="848">
        <f t="shared" si="139"/>
        <v>0</v>
      </c>
      <c r="AU281" s="848">
        <f t="shared" si="139"/>
        <v>0</v>
      </c>
      <c r="AV281" s="848">
        <f t="shared" si="139"/>
        <v>0</v>
      </c>
      <c r="AW281" s="848">
        <f t="shared" si="139"/>
        <v>0</v>
      </c>
      <c r="AX281" s="848">
        <f t="shared" si="139"/>
        <v>0</v>
      </c>
      <c r="AY281" s="848">
        <f t="shared" si="139"/>
        <v>0</v>
      </c>
      <c r="AZ281" s="848">
        <f t="shared" si="139"/>
        <v>0</v>
      </c>
      <c r="BA281" s="848">
        <f t="shared" si="139"/>
        <v>0</v>
      </c>
      <c r="BB281" s="848">
        <f t="shared" si="139"/>
        <v>0</v>
      </c>
      <c r="BC281" s="848">
        <f t="shared" si="139"/>
        <v>0</v>
      </c>
      <c r="BD281" s="848">
        <f t="shared" si="139"/>
        <v>0</v>
      </c>
      <c r="BE281" s="848">
        <f t="shared" si="139"/>
        <v>0</v>
      </c>
      <c r="BF281" s="848">
        <f t="shared" si="139"/>
        <v>0</v>
      </c>
      <c r="BG281" s="848">
        <f t="shared" si="139"/>
        <v>0</v>
      </c>
      <c r="BH281" s="848">
        <f t="shared" si="139"/>
        <v>0</v>
      </c>
      <c r="BI281" s="848">
        <f t="shared" si="139"/>
        <v>0</v>
      </c>
      <c r="BJ281" s="848">
        <f t="shared" si="139"/>
        <v>0</v>
      </c>
      <c r="BK281" s="848">
        <f t="shared" si="139"/>
        <v>0</v>
      </c>
      <c r="BL281" s="848">
        <f t="shared" si="139"/>
        <v>0</v>
      </c>
      <c r="BM281" s="848">
        <f t="shared" si="139"/>
        <v>0</v>
      </c>
      <c r="BN281" s="848">
        <f t="shared" si="139"/>
        <v>0</v>
      </c>
      <c r="BO281" s="848">
        <f t="shared" si="139"/>
        <v>0</v>
      </c>
      <c r="BP281" s="848">
        <f t="shared" si="139"/>
        <v>0</v>
      </c>
      <c r="BQ281" s="848">
        <f t="shared" si="139"/>
        <v>0</v>
      </c>
      <c r="BR281" s="848">
        <f t="shared" si="139"/>
        <v>0</v>
      </c>
      <c r="BS281" s="848">
        <f t="shared" si="139"/>
        <v>0</v>
      </c>
      <c r="BT281" s="848">
        <f t="shared" si="139"/>
        <v>0</v>
      </c>
      <c r="BU281" s="848">
        <f t="shared" si="139"/>
        <v>0</v>
      </c>
      <c r="BV281" s="848">
        <f t="shared" si="139"/>
        <v>0</v>
      </c>
      <c r="BW281" s="848">
        <f t="shared" si="139"/>
        <v>0</v>
      </c>
      <c r="BX281" s="848">
        <f t="shared" si="140"/>
        <v>0</v>
      </c>
      <c r="BY281" s="848">
        <f t="shared" si="140"/>
        <v>0</v>
      </c>
      <c r="BZ281" s="848">
        <f t="shared" si="140"/>
        <v>0</v>
      </c>
      <c r="CA281" s="848">
        <f t="shared" si="140"/>
        <v>0</v>
      </c>
      <c r="CB281" s="848">
        <f t="shared" si="140"/>
        <v>0</v>
      </c>
      <c r="CC281" s="848">
        <f t="shared" si="140"/>
        <v>0</v>
      </c>
      <c r="CD281" s="848">
        <f t="shared" si="140"/>
        <v>0</v>
      </c>
      <c r="CE281" s="848">
        <f t="shared" si="140"/>
        <v>0</v>
      </c>
      <c r="CF281" s="848">
        <f t="shared" si="140"/>
        <v>0</v>
      </c>
      <c r="CG281" s="848">
        <f t="shared" si="140"/>
        <v>0</v>
      </c>
      <c r="CH281" s="848">
        <f t="shared" si="140"/>
        <v>0</v>
      </c>
      <c r="CI281" s="848">
        <f t="shared" si="140"/>
        <v>0</v>
      </c>
      <c r="CJ281" s="848">
        <f t="shared" si="140"/>
        <v>0</v>
      </c>
      <c r="CK281" s="848">
        <f t="shared" si="140"/>
        <v>0</v>
      </c>
      <c r="CL281" s="848">
        <f t="shared" si="140"/>
        <v>0</v>
      </c>
      <c r="CM281" s="848">
        <f t="shared" si="140"/>
        <v>0</v>
      </c>
      <c r="CN281" s="848">
        <f t="shared" si="140"/>
        <v>0</v>
      </c>
      <c r="CO281" s="848">
        <f t="shared" si="140"/>
        <v>0</v>
      </c>
      <c r="CP281" s="848">
        <f t="shared" si="140"/>
        <v>0</v>
      </c>
      <c r="CQ281" s="848">
        <f t="shared" si="140"/>
        <v>0</v>
      </c>
      <c r="CR281" s="848">
        <f t="shared" si="140"/>
        <v>0</v>
      </c>
      <c r="CS281" s="848">
        <f t="shared" si="140"/>
        <v>0</v>
      </c>
      <c r="CT281" s="848">
        <f t="shared" si="140"/>
        <v>0</v>
      </c>
      <c r="CU281" s="848">
        <f t="shared" si="140"/>
        <v>0</v>
      </c>
      <c r="CV281" s="848">
        <f t="shared" si="140"/>
        <v>0</v>
      </c>
      <c r="CW281" s="848">
        <f t="shared" si="140"/>
        <v>0</v>
      </c>
      <c r="CX281" s="848">
        <f t="shared" si="140"/>
        <v>0</v>
      </c>
      <c r="CY281" s="848">
        <f t="shared" si="140"/>
        <v>0</v>
      </c>
      <c r="CZ281" s="848">
        <f t="shared" si="140"/>
        <v>0</v>
      </c>
      <c r="DA281" s="848">
        <f t="shared" si="140"/>
        <v>0</v>
      </c>
      <c r="DB281" s="848">
        <f t="shared" si="140"/>
        <v>0</v>
      </c>
      <c r="DC281" s="848">
        <f t="shared" si="140"/>
        <v>0</v>
      </c>
      <c r="DD281" s="848">
        <f t="shared" si="140"/>
        <v>0</v>
      </c>
      <c r="DE281" s="848">
        <f t="shared" si="140"/>
        <v>0</v>
      </c>
      <c r="DF281" s="848">
        <f t="shared" si="140"/>
        <v>0</v>
      </c>
      <c r="DG281" s="848">
        <f t="shared" si="140"/>
        <v>0</v>
      </c>
      <c r="DH281" s="848">
        <f t="shared" si="140"/>
        <v>0</v>
      </c>
      <c r="DI281" s="848">
        <f t="shared" si="140"/>
        <v>0</v>
      </c>
      <c r="DJ281" s="848">
        <f t="shared" si="140"/>
        <v>0</v>
      </c>
      <c r="DK281" s="848">
        <f t="shared" si="140"/>
        <v>0</v>
      </c>
      <c r="DL281" s="848">
        <f t="shared" si="140"/>
        <v>0</v>
      </c>
      <c r="DM281" s="848">
        <f t="shared" si="140"/>
        <v>0</v>
      </c>
      <c r="DN281" s="848">
        <f t="shared" si="140"/>
        <v>0</v>
      </c>
      <c r="DO281" s="848">
        <f t="shared" si="140"/>
        <v>0</v>
      </c>
      <c r="DP281" s="848">
        <f t="shared" si="140"/>
        <v>0</v>
      </c>
      <c r="DQ281" s="848">
        <f t="shared" si="140"/>
        <v>0</v>
      </c>
      <c r="DR281" s="848">
        <f t="shared" si="140"/>
        <v>0</v>
      </c>
      <c r="DS281" s="848">
        <f t="shared" si="140"/>
        <v>0</v>
      </c>
      <c r="DT281" s="848">
        <f t="shared" si="140"/>
        <v>0</v>
      </c>
      <c r="DU281" s="848">
        <f t="shared" si="140"/>
        <v>0</v>
      </c>
      <c r="DV281" s="848">
        <f t="shared" si="140"/>
        <v>0</v>
      </c>
      <c r="DW281" s="848">
        <f t="shared" si="140"/>
        <v>0</v>
      </c>
      <c r="DX281" s="848">
        <f t="shared" si="140"/>
        <v>0</v>
      </c>
      <c r="DY281" s="848">
        <f t="shared" si="140"/>
        <v>0</v>
      </c>
      <c r="DZ281" s="848">
        <f t="shared" si="140"/>
        <v>0</v>
      </c>
      <c r="EA281" s="848">
        <f t="shared" si="140"/>
        <v>0</v>
      </c>
      <c r="EB281" s="848">
        <f t="shared" si="140"/>
        <v>0</v>
      </c>
      <c r="EC281" s="848">
        <f t="shared" si="140"/>
        <v>0</v>
      </c>
      <c r="ED281" s="848">
        <f t="shared" si="140"/>
        <v>0</v>
      </c>
      <c r="EE281" s="848">
        <f t="shared" si="140"/>
        <v>0</v>
      </c>
      <c r="EF281" s="848">
        <f t="shared" si="140"/>
        <v>0</v>
      </c>
      <c r="EG281" s="848">
        <f t="shared" si="140"/>
        <v>0</v>
      </c>
      <c r="EH281" s="848">
        <f t="shared" si="140"/>
        <v>0</v>
      </c>
      <c r="EI281" s="848">
        <f t="shared" si="140"/>
        <v>0</v>
      </c>
      <c r="EJ281" s="848">
        <f t="shared" si="141"/>
        <v>0</v>
      </c>
      <c r="EK281" s="848">
        <f t="shared" si="141"/>
        <v>0</v>
      </c>
      <c r="EL281" s="848">
        <f t="shared" si="141"/>
        <v>0</v>
      </c>
      <c r="EM281" s="848">
        <f t="shared" si="141"/>
        <v>0</v>
      </c>
      <c r="EN281" s="848">
        <f t="shared" si="141"/>
        <v>0</v>
      </c>
      <c r="EO281" s="848">
        <f t="shared" si="141"/>
        <v>0</v>
      </c>
      <c r="EP281" s="848">
        <f t="shared" si="141"/>
        <v>0</v>
      </c>
      <c r="EQ281" s="848">
        <f t="shared" si="141"/>
        <v>0</v>
      </c>
      <c r="ER281" s="848">
        <f t="shared" si="141"/>
        <v>0</v>
      </c>
      <c r="ES281" s="848">
        <f t="shared" si="141"/>
        <v>0</v>
      </c>
      <c r="ET281" s="848">
        <f t="shared" si="141"/>
        <v>0</v>
      </c>
      <c r="EU281" s="848">
        <f t="shared" si="141"/>
        <v>0</v>
      </c>
      <c r="EV281" s="848">
        <f t="shared" si="141"/>
        <v>0</v>
      </c>
      <c r="EW281" s="848">
        <f t="shared" si="141"/>
        <v>0</v>
      </c>
      <c r="EX281" s="848">
        <f t="shared" si="141"/>
        <v>0</v>
      </c>
      <c r="EY281" s="848">
        <f t="shared" si="141"/>
        <v>0</v>
      </c>
      <c r="EZ281" s="848">
        <f t="shared" si="141"/>
        <v>0</v>
      </c>
      <c r="FA281" s="848">
        <f t="shared" si="141"/>
        <v>0</v>
      </c>
      <c r="FB281" s="848">
        <f t="shared" si="141"/>
        <v>0</v>
      </c>
      <c r="FC281" s="848">
        <f t="shared" si="141"/>
        <v>0</v>
      </c>
      <c r="FD281" s="848">
        <f t="shared" si="141"/>
        <v>0</v>
      </c>
      <c r="FE281" s="848">
        <f t="shared" si="141"/>
        <v>0</v>
      </c>
      <c r="FF281" s="848">
        <f t="shared" si="141"/>
        <v>0</v>
      </c>
      <c r="FG281" s="848">
        <f t="shared" si="141"/>
        <v>0</v>
      </c>
      <c r="FH281" s="848">
        <f t="shared" si="141"/>
        <v>0</v>
      </c>
      <c r="FI281" s="848">
        <f t="shared" si="141"/>
        <v>0</v>
      </c>
      <c r="FJ281" s="848">
        <f t="shared" si="141"/>
        <v>0</v>
      </c>
      <c r="FK281" s="848">
        <f t="shared" si="141"/>
        <v>0</v>
      </c>
      <c r="FL281" s="848">
        <f t="shared" si="141"/>
        <v>0</v>
      </c>
      <c r="FM281" s="848">
        <f t="shared" si="141"/>
        <v>0</v>
      </c>
      <c r="FN281" s="848">
        <f t="shared" si="141"/>
        <v>0</v>
      </c>
      <c r="FO281" s="848">
        <f t="shared" si="141"/>
        <v>0</v>
      </c>
      <c r="FP281" s="848">
        <f t="shared" si="141"/>
        <v>0</v>
      </c>
      <c r="FQ281" s="848">
        <f t="shared" si="141"/>
        <v>0</v>
      </c>
      <c r="FR281" s="848">
        <f t="shared" si="141"/>
        <v>0</v>
      </c>
      <c r="FS281" s="848">
        <f t="shared" si="141"/>
        <v>0</v>
      </c>
      <c r="FT281" s="848">
        <f t="shared" si="141"/>
        <v>0</v>
      </c>
      <c r="FU281" s="848">
        <f t="shared" si="141"/>
        <v>0</v>
      </c>
      <c r="FV281" s="848">
        <f t="shared" si="141"/>
        <v>0</v>
      </c>
      <c r="FW281" s="848">
        <f t="shared" si="141"/>
        <v>0</v>
      </c>
      <c r="FX281" s="848">
        <f t="shared" si="141"/>
        <v>0</v>
      </c>
      <c r="FY281" s="848">
        <f t="shared" si="141"/>
        <v>0</v>
      </c>
      <c r="FZ281" s="848">
        <f t="shared" si="141"/>
        <v>0</v>
      </c>
      <c r="GA281" s="848">
        <f t="shared" si="141"/>
        <v>0</v>
      </c>
      <c r="GB281" s="848">
        <f t="shared" si="141"/>
        <v>0</v>
      </c>
      <c r="GC281" s="848">
        <f t="shared" si="141"/>
        <v>0</v>
      </c>
      <c r="GD281" s="848">
        <f t="shared" si="141"/>
        <v>0</v>
      </c>
      <c r="GE281" s="848">
        <f t="shared" si="141"/>
        <v>0</v>
      </c>
      <c r="GF281" s="848">
        <f t="shared" si="141"/>
        <v>0</v>
      </c>
      <c r="GG281" s="848">
        <f t="shared" si="141"/>
        <v>0</v>
      </c>
      <c r="GH281" s="848">
        <f t="shared" si="141"/>
        <v>0</v>
      </c>
      <c r="GI281" s="848">
        <f t="shared" si="141"/>
        <v>0</v>
      </c>
      <c r="GJ281" s="848">
        <f t="shared" si="141"/>
        <v>0</v>
      </c>
      <c r="GK281" s="848">
        <f t="shared" si="141"/>
        <v>0</v>
      </c>
      <c r="GL281" s="848">
        <f t="shared" si="141"/>
        <v>0</v>
      </c>
      <c r="GM281" s="848">
        <f t="shared" si="141"/>
        <v>0</v>
      </c>
      <c r="GN281" s="848">
        <f t="shared" si="141"/>
        <v>0</v>
      </c>
      <c r="GO281" s="848">
        <f t="shared" si="141"/>
        <v>0</v>
      </c>
      <c r="GP281" s="848">
        <f t="shared" si="141"/>
        <v>0</v>
      </c>
      <c r="GQ281" s="848">
        <f t="shared" si="141"/>
        <v>0</v>
      </c>
      <c r="GR281" s="848">
        <f t="shared" si="141"/>
        <v>0</v>
      </c>
      <c r="GS281" s="848">
        <f t="shared" si="141"/>
        <v>0</v>
      </c>
      <c r="GT281" s="848">
        <f t="shared" si="141"/>
        <v>0</v>
      </c>
      <c r="GU281" s="848">
        <f t="shared" si="141"/>
        <v>0</v>
      </c>
      <c r="GV281" s="848">
        <f t="shared" si="142"/>
        <v>0</v>
      </c>
      <c r="GW281" s="848">
        <f t="shared" si="142"/>
        <v>0</v>
      </c>
      <c r="GX281" s="848">
        <f t="shared" si="142"/>
        <v>0</v>
      </c>
      <c r="GY281" s="848">
        <f t="shared" si="142"/>
        <v>0</v>
      </c>
      <c r="GZ281" s="848">
        <f t="shared" si="142"/>
        <v>0</v>
      </c>
      <c r="HA281" s="848">
        <f t="shared" si="142"/>
        <v>0</v>
      </c>
      <c r="HB281" s="848">
        <f t="shared" si="142"/>
        <v>0</v>
      </c>
      <c r="HC281" s="848">
        <f t="shared" si="142"/>
        <v>0</v>
      </c>
      <c r="HD281" s="848">
        <f t="shared" si="142"/>
        <v>0</v>
      </c>
      <c r="HE281" s="848">
        <f t="shared" si="142"/>
        <v>0</v>
      </c>
      <c r="HF281" s="848">
        <f t="shared" si="142"/>
        <v>0</v>
      </c>
      <c r="HG281" s="848">
        <f t="shared" si="142"/>
        <v>0</v>
      </c>
      <c r="HH281" s="848">
        <f t="shared" si="142"/>
        <v>0</v>
      </c>
      <c r="HI281" s="848">
        <f t="shared" si="142"/>
        <v>0</v>
      </c>
      <c r="HJ281" s="848">
        <f t="shared" si="142"/>
        <v>0</v>
      </c>
      <c r="HK281" s="848">
        <f t="shared" si="142"/>
        <v>0</v>
      </c>
      <c r="HL281" s="848">
        <f t="shared" si="142"/>
        <v>0</v>
      </c>
      <c r="HM281" s="848">
        <f t="shared" si="142"/>
        <v>0</v>
      </c>
      <c r="HN281" s="848">
        <f t="shared" si="142"/>
        <v>0</v>
      </c>
      <c r="HO281" s="848">
        <f t="shared" si="142"/>
        <v>0</v>
      </c>
      <c r="HP281" s="848">
        <f t="shared" si="142"/>
        <v>0</v>
      </c>
      <c r="HQ281" s="848">
        <f t="shared" si="142"/>
        <v>0</v>
      </c>
      <c r="HR281" s="848">
        <f t="shared" si="142"/>
        <v>0</v>
      </c>
      <c r="HS281" s="848">
        <f t="shared" si="142"/>
        <v>0</v>
      </c>
      <c r="HT281" s="848">
        <f t="shared" si="142"/>
        <v>0</v>
      </c>
      <c r="HU281" s="848">
        <f t="shared" si="142"/>
        <v>0</v>
      </c>
      <c r="HV281" s="848">
        <f t="shared" si="142"/>
        <v>0</v>
      </c>
      <c r="HW281" s="848">
        <f t="shared" si="142"/>
        <v>0</v>
      </c>
      <c r="HX281" s="848">
        <f t="shared" si="142"/>
        <v>0</v>
      </c>
      <c r="HY281" s="848">
        <f t="shared" si="142"/>
        <v>0</v>
      </c>
      <c r="HZ281" s="848">
        <f t="shared" si="142"/>
        <v>0</v>
      </c>
      <c r="IA281" s="848">
        <f t="shared" si="142"/>
        <v>0</v>
      </c>
      <c r="IB281" s="848">
        <f t="shared" si="142"/>
        <v>0</v>
      </c>
      <c r="IC281" s="848">
        <f t="shared" si="142"/>
        <v>0</v>
      </c>
      <c r="ID281" s="848">
        <f t="shared" si="142"/>
        <v>0</v>
      </c>
      <c r="IE281" s="848">
        <f t="shared" si="142"/>
        <v>0</v>
      </c>
      <c r="IF281" s="848">
        <f t="shared" si="142"/>
        <v>0</v>
      </c>
      <c r="IG281" s="848">
        <f t="shared" si="142"/>
        <v>0</v>
      </c>
      <c r="IH281" s="848">
        <f t="shared" si="142"/>
        <v>0</v>
      </c>
      <c r="II281" s="848">
        <f t="shared" si="142"/>
        <v>0</v>
      </c>
      <c r="IJ281" s="848">
        <f t="shared" si="142"/>
        <v>0</v>
      </c>
      <c r="IK281" s="848">
        <f t="shared" si="142"/>
        <v>0</v>
      </c>
      <c r="IL281" s="848">
        <f t="shared" si="142"/>
        <v>0</v>
      </c>
      <c r="IM281" s="848">
        <f t="shared" si="142"/>
        <v>0</v>
      </c>
      <c r="IN281" s="848">
        <f t="shared" si="142"/>
        <v>0</v>
      </c>
      <c r="IO281" s="848">
        <f t="shared" si="142"/>
        <v>0</v>
      </c>
      <c r="IP281" s="848">
        <f t="shared" si="142"/>
        <v>0</v>
      </c>
      <c r="IQ281" s="848">
        <f t="shared" si="142"/>
        <v>0</v>
      </c>
      <c r="IR281" s="848">
        <f t="shared" si="142"/>
        <v>0</v>
      </c>
      <c r="IS281" s="848">
        <f t="shared" si="142"/>
        <v>0</v>
      </c>
      <c r="IT281" s="848">
        <f t="shared" si="142"/>
        <v>0</v>
      </c>
      <c r="IU281" s="848">
        <f t="shared" si="142"/>
        <v>0</v>
      </c>
      <c r="IV281" s="848">
        <f t="shared" si="142"/>
        <v>0</v>
      </c>
      <c r="IW281" s="848">
        <f t="shared" si="142"/>
        <v>0</v>
      </c>
      <c r="IX281" s="848">
        <f t="shared" si="142"/>
        <v>0</v>
      </c>
      <c r="IY281" s="848">
        <f t="shared" si="142"/>
        <v>0</v>
      </c>
      <c r="IZ281" s="848">
        <f t="shared" si="142"/>
        <v>0</v>
      </c>
      <c r="JA281" s="848">
        <f t="shared" si="142"/>
        <v>0</v>
      </c>
      <c r="JB281" s="848">
        <f t="shared" si="142"/>
        <v>0</v>
      </c>
      <c r="JC281" s="848">
        <f t="shared" si="142"/>
        <v>0</v>
      </c>
      <c r="JD281" s="848">
        <f t="shared" si="142"/>
        <v>0</v>
      </c>
      <c r="JE281" s="848">
        <f t="shared" si="142"/>
        <v>0</v>
      </c>
      <c r="JF281" s="848">
        <f t="shared" si="142"/>
        <v>0</v>
      </c>
      <c r="JG281" s="848">
        <f t="shared" si="142"/>
        <v>0</v>
      </c>
      <c r="JH281" s="848">
        <f t="shared" si="143"/>
        <v>0</v>
      </c>
      <c r="JI281" s="848">
        <f t="shared" si="143"/>
        <v>0</v>
      </c>
      <c r="JJ281" s="848">
        <f t="shared" si="143"/>
        <v>0</v>
      </c>
      <c r="JK281" s="848">
        <f t="shared" si="143"/>
        <v>0</v>
      </c>
      <c r="JL281" s="848">
        <f t="shared" si="143"/>
        <v>0</v>
      </c>
      <c r="JM281" s="848">
        <f t="shared" si="143"/>
        <v>0</v>
      </c>
      <c r="JN281" s="848">
        <f t="shared" si="143"/>
        <v>0</v>
      </c>
      <c r="JO281" s="848">
        <f t="shared" si="143"/>
        <v>0</v>
      </c>
      <c r="JP281" s="848">
        <f t="shared" si="143"/>
        <v>0</v>
      </c>
      <c r="JQ281" s="848">
        <f t="shared" si="143"/>
        <v>0</v>
      </c>
      <c r="JR281" s="848">
        <f t="shared" si="143"/>
        <v>0</v>
      </c>
      <c r="JS281" s="848">
        <f t="shared" si="143"/>
        <v>0</v>
      </c>
      <c r="JT281" s="848">
        <f t="shared" si="143"/>
        <v>0</v>
      </c>
      <c r="JU281" s="848">
        <f t="shared" si="143"/>
        <v>0</v>
      </c>
      <c r="JV281" s="848">
        <f t="shared" si="143"/>
        <v>0</v>
      </c>
      <c r="JW281" s="848">
        <f t="shared" si="143"/>
        <v>0</v>
      </c>
      <c r="JX281" s="848">
        <f t="shared" si="143"/>
        <v>0</v>
      </c>
      <c r="JY281" s="848">
        <f t="shared" si="143"/>
        <v>0</v>
      </c>
      <c r="JZ281" s="848">
        <f t="shared" si="143"/>
        <v>0</v>
      </c>
      <c r="KA281" s="848">
        <f t="shared" si="143"/>
        <v>0</v>
      </c>
      <c r="KB281" s="848">
        <f t="shared" si="143"/>
        <v>0</v>
      </c>
      <c r="KC281" s="848">
        <f t="shared" si="143"/>
        <v>0</v>
      </c>
      <c r="KD281" s="848">
        <f t="shared" si="143"/>
        <v>0</v>
      </c>
      <c r="KE281" s="848">
        <f t="shared" si="143"/>
        <v>0</v>
      </c>
      <c r="KF281" s="848">
        <f t="shared" si="143"/>
        <v>0</v>
      </c>
      <c r="KG281" s="848">
        <f t="shared" si="143"/>
        <v>0</v>
      </c>
      <c r="KH281" s="848">
        <f t="shared" si="143"/>
        <v>0</v>
      </c>
      <c r="KI281" s="848">
        <f t="shared" si="143"/>
        <v>0</v>
      </c>
      <c r="KJ281" s="848">
        <f t="shared" si="143"/>
        <v>0</v>
      </c>
      <c r="KK281" s="848">
        <f t="shared" si="143"/>
        <v>0</v>
      </c>
      <c r="KL281" s="848">
        <f t="shared" si="143"/>
        <v>0</v>
      </c>
      <c r="KM281" s="848">
        <f t="shared" si="143"/>
        <v>0</v>
      </c>
      <c r="KN281" s="848">
        <f t="shared" si="143"/>
        <v>0</v>
      </c>
      <c r="KO281" s="848">
        <f t="shared" si="143"/>
        <v>0</v>
      </c>
      <c r="KP281" s="848">
        <f t="shared" si="143"/>
        <v>0</v>
      </c>
      <c r="KQ281" s="848">
        <f t="shared" si="143"/>
        <v>0</v>
      </c>
      <c r="KR281" s="848">
        <f t="shared" si="143"/>
        <v>0</v>
      </c>
      <c r="KS281" s="848">
        <f t="shared" si="143"/>
        <v>0</v>
      </c>
      <c r="KT281" s="848">
        <f t="shared" si="143"/>
        <v>0</v>
      </c>
      <c r="KU281" s="848">
        <f t="shared" si="143"/>
        <v>0</v>
      </c>
      <c r="KV281" s="848">
        <f t="shared" si="143"/>
        <v>0</v>
      </c>
      <c r="KW281" s="848">
        <f t="shared" si="143"/>
        <v>0</v>
      </c>
      <c r="KX281" s="848">
        <f t="shared" si="143"/>
        <v>0</v>
      </c>
      <c r="KY281" s="848">
        <f t="shared" si="143"/>
        <v>0</v>
      </c>
      <c r="KZ281" s="848">
        <f t="shared" si="143"/>
        <v>0</v>
      </c>
      <c r="LA281" s="848">
        <f t="shared" si="143"/>
        <v>0</v>
      </c>
      <c r="LB281" s="848">
        <f t="shared" si="143"/>
        <v>0</v>
      </c>
      <c r="LC281" s="848">
        <f t="shared" si="143"/>
        <v>0</v>
      </c>
      <c r="LD281" s="848">
        <f t="shared" si="143"/>
        <v>0</v>
      </c>
      <c r="LE281" s="848">
        <f t="shared" si="143"/>
        <v>0</v>
      </c>
      <c r="LF281" s="848">
        <f t="shared" si="143"/>
        <v>0</v>
      </c>
      <c r="LG281" s="848">
        <f t="shared" si="143"/>
        <v>0</v>
      </c>
      <c r="LH281" s="848">
        <f t="shared" si="143"/>
        <v>0</v>
      </c>
      <c r="LI281" s="848">
        <f t="shared" si="143"/>
        <v>0</v>
      </c>
      <c r="LJ281" s="848">
        <f t="shared" si="143"/>
        <v>0</v>
      </c>
      <c r="LK281" s="848">
        <f t="shared" si="143"/>
        <v>0</v>
      </c>
      <c r="LL281" s="848">
        <f t="shared" si="143"/>
        <v>0</v>
      </c>
      <c r="LM281" s="848">
        <f t="shared" si="143"/>
        <v>0</v>
      </c>
      <c r="LN281" s="848">
        <f t="shared" si="143"/>
        <v>0</v>
      </c>
      <c r="LO281" s="848">
        <f t="shared" si="143"/>
        <v>0</v>
      </c>
      <c r="LP281" s="848">
        <f t="shared" si="143"/>
        <v>0</v>
      </c>
      <c r="LQ281" s="848">
        <f t="shared" si="143"/>
        <v>0</v>
      </c>
      <c r="LR281" s="848">
        <f t="shared" si="143"/>
        <v>0</v>
      </c>
      <c r="LS281" s="848">
        <f t="shared" si="143"/>
        <v>0</v>
      </c>
      <c r="LT281" s="848">
        <f t="shared" si="144"/>
        <v>0</v>
      </c>
      <c r="LU281" s="848">
        <f t="shared" si="144"/>
        <v>0</v>
      </c>
      <c r="LV281" s="848">
        <f t="shared" si="144"/>
        <v>0</v>
      </c>
      <c r="LW281" s="848">
        <f t="shared" si="144"/>
        <v>0</v>
      </c>
      <c r="LX281" s="848">
        <f t="shared" si="144"/>
        <v>0</v>
      </c>
      <c r="LY281" s="848">
        <f t="shared" si="144"/>
        <v>0</v>
      </c>
      <c r="LZ281" s="848">
        <f t="shared" si="144"/>
        <v>0</v>
      </c>
      <c r="MA281" s="848">
        <f t="shared" si="144"/>
        <v>0</v>
      </c>
      <c r="MB281" s="848">
        <f t="shared" si="144"/>
        <v>0</v>
      </c>
      <c r="MC281" s="848">
        <f t="shared" si="144"/>
        <v>0</v>
      </c>
      <c r="MD281" s="848">
        <f t="shared" si="144"/>
        <v>0</v>
      </c>
      <c r="ME281" s="848">
        <f t="shared" si="144"/>
        <v>0</v>
      </c>
      <c r="MF281" s="848">
        <f t="shared" si="144"/>
        <v>0</v>
      </c>
      <c r="MG281" s="848">
        <f t="shared" si="144"/>
        <v>0</v>
      </c>
      <c r="MH281" s="848">
        <f t="shared" si="144"/>
        <v>0</v>
      </c>
      <c r="MI281" s="848">
        <f t="shared" si="144"/>
        <v>0</v>
      </c>
      <c r="MJ281" s="848">
        <f t="shared" si="144"/>
        <v>0</v>
      </c>
      <c r="MK281" s="848">
        <f t="shared" si="144"/>
        <v>0</v>
      </c>
      <c r="ML281" s="848">
        <f t="shared" si="144"/>
        <v>0</v>
      </c>
      <c r="MM281" s="848">
        <f t="shared" si="144"/>
        <v>0</v>
      </c>
      <c r="MN281" s="848">
        <f t="shared" si="144"/>
        <v>0</v>
      </c>
      <c r="MO281" s="848">
        <f t="shared" si="144"/>
        <v>0</v>
      </c>
      <c r="MP281" s="848">
        <f t="shared" si="144"/>
        <v>0</v>
      </c>
      <c r="MQ281" s="848">
        <f t="shared" si="144"/>
        <v>0</v>
      </c>
      <c r="MR281" s="848">
        <f t="shared" si="144"/>
        <v>0</v>
      </c>
      <c r="MS281" s="848">
        <f t="shared" si="144"/>
        <v>0</v>
      </c>
      <c r="MT281" s="848">
        <f t="shared" si="144"/>
        <v>0</v>
      </c>
      <c r="MU281" s="848">
        <f t="shared" si="144"/>
        <v>0</v>
      </c>
      <c r="MV281" s="848">
        <f t="shared" si="144"/>
        <v>0</v>
      </c>
      <c r="MW281" s="848">
        <f t="shared" si="144"/>
        <v>0</v>
      </c>
      <c r="MX281" s="848">
        <f t="shared" si="144"/>
        <v>0</v>
      </c>
      <c r="MY281" s="848">
        <f t="shared" si="144"/>
        <v>0</v>
      </c>
      <c r="MZ281" s="848">
        <f t="shared" si="144"/>
        <v>0</v>
      </c>
      <c r="NA281" s="848">
        <f t="shared" si="144"/>
        <v>0</v>
      </c>
      <c r="NB281" s="848">
        <f t="shared" si="144"/>
        <v>0</v>
      </c>
      <c r="NC281" s="848">
        <f t="shared" si="144"/>
        <v>0</v>
      </c>
      <c r="ND281" s="848">
        <f t="shared" si="144"/>
        <v>0</v>
      </c>
      <c r="NE281" s="848">
        <f t="shared" si="144"/>
        <v>0</v>
      </c>
      <c r="NF281" s="848">
        <f t="shared" si="144"/>
        <v>0</v>
      </c>
      <c r="NG281" s="848">
        <f t="shared" si="144"/>
        <v>0</v>
      </c>
      <c r="NH281" s="848">
        <f t="shared" si="144"/>
        <v>0</v>
      </c>
      <c r="NI281" s="848">
        <f t="shared" si="144"/>
        <v>0</v>
      </c>
      <c r="NJ281" s="848">
        <f t="shared" si="144"/>
        <v>0</v>
      </c>
      <c r="NK281" s="848">
        <f t="shared" si="144"/>
        <v>0</v>
      </c>
      <c r="NL281" s="848">
        <f t="shared" si="144"/>
        <v>0</v>
      </c>
      <c r="NM281" s="848">
        <f t="shared" si="144"/>
        <v>0</v>
      </c>
      <c r="NN281" s="848">
        <f t="shared" si="144"/>
        <v>0</v>
      </c>
      <c r="NO281" s="848">
        <f t="shared" si="144"/>
        <v>0</v>
      </c>
      <c r="NP281" s="848">
        <f t="shared" si="144"/>
        <v>0</v>
      </c>
      <c r="NQ281" s="848">
        <f t="shared" si="144"/>
        <v>0</v>
      </c>
      <c r="NR281" s="848">
        <f t="shared" si="144"/>
        <v>0</v>
      </c>
      <c r="NS281" s="848">
        <f t="shared" si="144"/>
        <v>0</v>
      </c>
      <c r="NT281" s="848">
        <f t="shared" si="144"/>
        <v>0</v>
      </c>
      <c r="NU281" s="848">
        <f t="shared" si="144"/>
        <v>0</v>
      </c>
      <c r="NV281" s="848">
        <f t="shared" si="144"/>
        <v>0</v>
      </c>
      <c r="NW281" s="848">
        <f t="shared" si="144"/>
        <v>0</v>
      </c>
      <c r="NX281" s="848">
        <f t="shared" si="144"/>
        <v>0</v>
      </c>
      <c r="NY281" s="848">
        <f t="shared" si="144"/>
        <v>0</v>
      </c>
      <c r="NZ281" s="848">
        <f t="shared" si="144"/>
        <v>0</v>
      </c>
      <c r="OA281" s="848">
        <f t="shared" si="144"/>
        <v>0</v>
      </c>
      <c r="OB281" s="848">
        <f t="shared" si="144"/>
        <v>0</v>
      </c>
      <c r="OC281" s="848">
        <f t="shared" si="144"/>
        <v>0</v>
      </c>
      <c r="OD281" s="848">
        <f t="shared" si="144"/>
        <v>0</v>
      </c>
      <c r="OE281" s="848">
        <f t="shared" si="144"/>
        <v>0</v>
      </c>
      <c r="OF281" s="848">
        <f t="shared" si="145"/>
        <v>0</v>
      </c>
      <c r="OG281" s="848">
        <f t="shared" si="145"/>
        <v>0</v>
      </c>
      <c r="OH281" s="848">
        <f t="shared" si="145"/>
        <v>0</v>
      </c>
      <c r="OI281" s="848">
        <f t="shared" si="145"/>
        <v>0</v>
      </c>
      <c r="OJ281" s="848">
        <f t="shared" si="145"/>
        <v>0</v>
      </c>
      <c r="OK281" s="848">
        <f t="shared" si="145"/>
        <v>0</v>
      </c>
      <c r="OL281" s="848">
        <f t="shared" si="145"/>
        <v>0</v>
      </c>
      <c r="OM281" s="848">
        <f t="shared" si="145"/>
        <v>0</v>
      </c>
      <c r="ON281" s="848">
        <f t="shared" si="145"/>
        <v>0</v>
      </c>
      <c r="OO281" s="848">
        <f t="shared" si="145"/>
        <v>0</v>
      </c>
      <c r="OP281" s="848">
        <f t="shared" si="145"/>
        <v>0</v>
      </c>
      <c r="OQ281" s="848">
        <f t="shared" si="145"/>
        <v>0</v>
      </c>
      <c r="OR281" s="848">
        <f t="shared" si="145"/>
        <v>0</v>
      </c>
      <c r="OS281" s="848">
        <f t="shared" si="145"/>
        <v>0</v>
      </c>
      <c r="OT281" s="848">
        <f t="shared" si="145"/>
        <v>0</v>
      </c>
      <c r="OU281" s="848">
        <f t="shared" si="145"/>
        <v>0</v>
      </c>
      <c r="OV281" s="848">
        <f t="shared" si="145"/>
        <v>0</v>
      </c>
      <c r="OW281" s="848">
        <f t="shared" si="145"/>
        <v>0</v>
      </c>
      <c r="OX281" s="848">
        <f t="shared" si="145"/>
        <v>0</v>
      </c>
      <c r="OY281" s="848">
        <f t="shared" si="145"/>
        <v>0</v>
      </c>
      <c r="OZ281" s="848">
        <f t="shared" si="145"/>
        <v>0</v>
      </c>
      <c r="PA281" s="848">
        <f t="shared" si="145"/>
        <v>0</v>
      </c>
      <c r="PB281" s="848">
        <f t="shared" si="145"/>
        <v>0</v>
      </c>
      <c r="PC281" s="848">
        <f t="shared" si="145"/>
        <v>0</v>
      </c>
      <c r="PD281" s="848">
        <f t="shared" si="145"/>
        <v>0</v>
      </c>
      <c r="PE281" s="848">
        <f t="shared" si="145"/>
        <v>0</v>
      </c>
      <c r="PF281" s="848">
        <f t="shared" si="145"/>
        <v>0</v>
      </c>
      <c r="PG281" s="848">
        <f t="shared" si="145"/>
        <v>0</v>
      </c>
      <c r="PH281" s="848">
        <f t="shared" si="145"/>
        <v>0</v>
      </c>
      <c r="PI281" s="848">
        <f t="shared" si="145"/>
        <v>0</v>
      </c>
      <c r="PJ281" s="848">
        <f t="shared" si="145"/>
        <v>0</v>
      </c>
      <c r="PK281" s="848">
        <f t="shared" si="145"/>
        <v>0</v>
      </c>
      <c r="PL281" s="848">
        <f t="shared" si="145"/>
        <v>0</v>
      </c>
      <c r="PM281" s="848">
        <f t="shared" si="145"/>
        <v>0</v>
      </c>
      <c r="PN281" s="848">
        <f t="shared" si="145"/>
        <v>0</v>
      </c>
      <c r="PO281" s="848">
        <f t="shared" si="145"/>
        <v>0</v>
      </c>
      <c r="PP281" s="848">
        <f t="shared" si="145"/>
        <v>0</v>
      </c>
      <c r="PQ281" s="848">
        <f t="shared" si="145"/>
        <v>0</v>
      </c>
      <c r="PR281" s="848">
        <f t="shared" si="145"/>
        <v>0</v>
      </c>
      <c r="PS281" s="848">
        <f t="shared" si="145"/>
        <v>0</v>
      </c>
      <c r="PT281" s="848">
        <f t="shared" si="145"/>
        <v>0</v>
      </c>
      <c r="PU281" s="848">
        <f t="shared" si="145"/>
        <v>0</v>
      </c>
      <c r="PV281" s="848">
        <f t="shared" si="145"/>
        <v>0</v>
      </c>
      <c r="PW281" s="848">
        <f t="shared" si="145"/>
        <v>0</v>
      </c>
      <c r="PX281" s="848">
        <f t="shared" si="145"/>
        <v>0</v>
      </c>
      <c r="PY281" s="848">
        <f t="shared" si="145"/>
        <v>0</v>
      </c>
      <c r="PZ281" s="848">
        <f t="shared" si="145"/>
        <v>0</v>
      </c>
      <c r="QA281" s="848">
        <f t="shared" si="145"/>
        <v>0</v>
      </c>
      <c r="QB281" s="848">
        <f t="shared" si="145"/>
        <v>0</v>
      </c>
      <c r="QC281" s="848">
        <f t="shared" si="145"/>
        <v>0</v>
      </c>
      <c r="QD281" s="848">
        <f t="shared" si="145"/>
        <v>0</v>
      </c>
      <c r="QE281" s="848">
        <f t="shared" si="145"/>
        <v>0</v>
      </c>
      <c r="QF281" s="848">
        <f t="shared" si="145"/>
        <v>0</v>
      </c>
      <c r="QG281" s="848">
        <f t="shared" si="145"/>
        <v>0</v>
      </c>
      <c r="QH281" s="848">
        <f t="shared" si="145"/>
        <v>0</v>
      </c>
      <c r="QI281" s="848">
        <f t="shared" si="145"/>
        <v>0</v>
      </c>
      <c r="QJ281" s="848">
        <f t="shared" si="145"/>
        <v>0</v>
      </c>
      <c r="QK281" s="848">
        <f t="shared" si="145"/>
        <v>0</v>
      </c>
      <c r="QL281" s="848">
        <f t="shared" si="145"/>
        <v>0</v>
      </c>
      <c r="QM281" s="848">
        <f t="shared" si="145"/>
        <v>0</v>
      </c>
      <c r="QN281" s="848">
        <f t="shared" si="145"/>
        <v>0</v>
      </c>
      <c r="QO281" s="848">
        <f t="shared" si="145"/>
        <v>0</v>
      </c>
      <c r="QP281" s="848">
        <f t="shared" si="145"/>
        <v>0</v>
      </c>
      <c r="QQ281" s="848">
        <f t="shared" si="145"/>
        <v>0</v>
      </c>
      <c r="QR281" s="848">
        <f t="shared" si="146"/>
        <v>0</v>
      </c>
      <c r="QS281" s="848">
        <f t="shared" si="146"/>
        <v>0</v>
      </c>
      <c r="QT281" s="848">
        <f t="shared" si="146"/>
        <v>0</v>
      </c>
      <c r="QU281" s="848">
        <f t="shared" si="146"/>
        <v>0</v>
      </c>
      <c r="QV281" s="848">
        <f t="shared" si="146"/>
        <v>0</v>
      </c>
      <c r="QW281" s="848">
        <f t="shared" si="146"/>
        <v>0</v>
      </c>
      <c r="QX281" s="848">
        <f t="shared" si="146"/>
        <v>0</v>
      </c>
      <c r="QY281" s="848">
        <f t="shared" si="146"/>
        <v>0</v>
      </c>
      <c r="QZ281" s="848">
        <f t="shared" si="146"/>
        <v>0</v>
      </c>
      <c r="RA281" s="848">
        <f t="shared" si="146"/>
        <v>0</v>
      </c>
      <c r="RB281" s="848">
        <f t="shared" si="146"/>
        <v>0</v>
      </c>
      <c r="RC281" s="848">
        <f t="shared" si="146"/>
        <v>0</v>
      </c>
      <c r="RD281" s="848">
        <f t="shared" si="146"/>
        <v>0</v>
      </c>
      <c r="RE281" s="848">
        <f t="shared" si="146"/>
        <v>0</v>
      </c>
      <c r="RF281" s="848">
        <f t="shared" si="146"/>
        <v>0</v>
      </c>
      <c r="RG281" s="848">
        <f t="shared" si="146"/>
        <v>0</v>
      </c>
      <c r="RH281" s="848">
        <f t="shared" si="146"/>
        <v>0</v>
      </c>
      <c r="RI281" s="848">
        <f t="shared" si="146"/>
        <v>0</v>
      </c>
      <c r="RJ281" s="848">
        <f t="shared" si="146"/>
        <v>0</v>
      </c>
      <c r="RK281" s="848">
        <f t="shared" si="146"/>
        <v>0</v>
      </c>
      <c r="RL281" s="848">
        <f t="shared" si="146"/>
        <v>0</v>
      </c>
      <c r="RM281" s="848">
        <f t="shared" si="146"/>
        <v>0</v>
      </c>
      <c r="RN281" s="848">
        <f t="shared" si="146"/>
        <v>0</v>
      </c>
      <c r="RO281" s="848">
        <f t="shared" si="146"/>
        <v>0</v>
      </c>
      <c r="RP281" s="848">
        <f t="shared" si="146"/>
        <v>0</v>
      </c>
      <c r="RQ281" s="848">
        <f t="shared" si="146"/>
        <v>0</v>
      </c>
      <c r="RR281" s="848">
        <f t="shared" si="146"/>
        <v>0</v>
      </c>
      <c r="RS281" s="848">
        <f t="shared" si="146"/>
        <v>0</v>
      </c>
      <c r="RT281" s="848">
        <f t="shared" si="146"/>
        <v>0</v>
      </c>
      <c r="RU281" s="848">
        <f t="shared" si="146"/>
        <v>0</v>
      </c>
      <c r="RV281" s="848">
        <f t="shared" si="146"/>
        <v>0</v>
      </c>
      <c r="RW281" s="848">
        <f t="shared" si="146"/>
        <v>0</v>
      </c>
      <c r="RX281" s="848">
        <f t="shared" si="146"/>
        <v>0</v>
      </c>
      <c r="RY281" s="848">
        <f t="shared" si="146"/>
        <v>0</v>
      </c>
      <c r="RZ281" s="848">
        <f t="shared" si="146"/>
        <v>0</v>
      </c>
      <c r="SA281" s="848">
        <f t="shared" si="146"/>
        <v>0</v>
      </c>
      <c r="SB281" s="848">
        <f t="shared" si="146"/>
        <v>0</v>
      </c>
      <c r="SC281" s="848">
        <f t="shared" si="146"/>
        <v>0</v>
      </c>
      <c r="SD281" s="848">
        <f t="shared" si="146"/>
        <v>0</v>
      </c>
      <c r="SE281" s="848">
        <f t="shared" si="146"/>
        <v>0</v>
      </c>
      <c r="SF281" s="848">
        <f t="shared" si="146"/>
        <v>0</v>
      </c>
      <c r="SG281" s="848">
        <f t="shared" si="146"/>
        <v>0</v>
      </c>
      <c r="SH281" s="848">
        <f t="shared" si="146"/>
        <v>0</v>
      </c>
      <c r="SI281" s="848">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883</v>
      </c>
      <c r="J282" s="554"/>
      <c r="K282" s="849">
        <f>K281</f>
        <v>0</v>
      </c>
      <c r="L282" s="849">
        <f t="shared" ref="L282:BW282" si="149">L281</f>
        <v>0</v>
      </c>
      <c r="M282" s="849">
        <f t="shared" si="149"/>
        <v>0</v>
      </c>
      <c r="N282" s="849">
        <f t="shared" si="149"/>
        <v>0</v>
      </c>
      <c r="O282" s="849">
        <f t="shared" si="149"/>
        <v>0</v>
      </c>
      <c r="P282" s="849">
        <f t="shared" si="149"/>
        <v>0</v>
      </c>
      <c r="Q282" s="849">
        <f t="shared" si="149"/>
        <v>0</v>
      </c>
      <c r="R282" s="849">
        <f t="shared" si="149"/>
        <v>0</v>
      </c>
      <c r="S282" s="849">
        <f t="shared" si="149"/>
        <v>0</v>
      </c>
      <c r="T282" s="849">
        <f t="shared" si="149"/>
        <v>0</v>
      </c>
      <c r="U282" s="849">
        <f t="shared" si="149"/>
        <v>0</v>
      </c>
      <c r="V282" s="849">
        <f t="shared" si="149"/>
        <v>0</v>
      </c>
      <c r="W282" s="849">
        <f t="shared" si="149"/>
        <v>0</v>
      </c>
      <c r="X282" s="849">
        <f t="shared" si="149"/>
        <v>0</v>
      </c>
      <c r="Y282" s="849">
        <f t="shared" si="149"/>
        <v>0</v>
      </c>
      <c r="Z282" s="849">
        <f t="shared" si="149"/>
        <v>0</v>
      </c>
      <c r="AA282" s="849">
        <f t="shared" si="149"/>
        <v>0</v>
      </c>
      <c r="AB282" s="849">
        <f t="shared" si="149"/>
        <v>0</v>
      </c>
      <c r="AC282" s="849">
        <f t="shared" si="149"/>
        <v>0</v>
      </c>
      <c r="AD282" s="849">
        <f t="shared" si="149"/>
        <v>0</v>
      </c>
      <c r="AE282" s="849">
        <f t="shared" si="149"/>
        <v>0</v>
      </c>
      <c r="AF282" s="849">
        <f t="shared" si="149"/>
        <v>0</v>
      </c>
      <c r="AG282" s="849">
        <f t="shared" si="149"/>
        <v>0</v>
      </c>
      <c r="AH282" s="849">
        <f t="shared" si="149"/>
        <v>0</v>
      </c>
      <c r="AI282" s="849">
        <f t="shared" si="149"/>
        <v>0</v>
      </c>
      <c r="AJ282" s="849">
        <f t="shared" si="149"/>
        <v>0</v>
      </c>
      <c r="AK282" s="849">
        <f t="shared" si="149"/>
        <v>0</v>
      </c>
      <c r="AL282" s="849">
        <f t="shared" si="149"/>
        <v>0</v>
      </c>
      <c r="AM282" s="849">
        <f t="shared" si="149"/>
        <v>0</v>
      </c>
      <c r="AN282" s="849">
        <f t="shared" si="149"/>
        <v>0</v>
      </c>
      <c r="AO282" s="849">
        <f t="shared" si="149"/>
        <v>0</v>
      </c>
      <c r="AP282" s="849">
        <f t="shared" si="149"/>
        <v>0</v>
      </c>
      <c r="AQ282" s="849">
        <f t="shared" si="149"/>
        <v>0</v>
      </c>
      <c r="AR282" s="849">
        <f t="shared" si="149"/>
        <v>0</v>
      </c>
      <c r="AS282" s="849">
        <f t="shared" si="149"/>
        <v>0</v>
      </c>
      <c r="AT282" s="849">
        <f t="shared" si="149"/>
        <v>0</v>
      </c>
      <c r="AU282" s="849">
        <f t="shared" si="149"/>
        <v>0</v>
      </c>
      <c r="AV282" s="849">
        <f t="shared" si="149"/>
        <v>0</v>
      </c>
      <c r="AW282" s="849">
        <f t="shared" si="149"/>
        <v>0</v>
      </c>
      <c r="AX282" s="849">
        <f t="shared" si="149"/>
        <v>0</v>
      </c>
      <c r="AY282" s="849">
        <f t="shared" si="149"/>
        <v>0</v>
      </c>
      <c r="AZ282" s="849">
        <f t="shared" si="149"/>
        <v>0</v>
      </c>
      <c r="BA282" s="849">
        <f t="shared" si="149"/>
        <v>0</v>
      </c>
      <c r="BB282" s="849">
        <f t="shared" si="149"/>
        <v>0</v>
      </c>
      <c r="BC282" s="849">
        <f t="shared" si="149"/>
        <v>0</v>
      </c>
      <c r="BD282" s="849">
        <f t="shared" si="149"/>
        <v>0</v>
      </c>
      <c r="BE282" s="849">
        <f t="shared" si="149"/>
        <v>0</v>
      </c>
      <c r="BF282" s="849">
        <f t="shared" si="149"/>
        <v>0</v>
      </c>
      <c r="BG282" s="849">
        <f t="shared" si="149"/>
        <v>0</v>
      </c>
      <c r="BH282" s="849">
        <f t="shared" si="149"/>
        <v>0</v>
      </c>
      <c r="BI282" s="849">
        <f t="shared" si="149"/>
        <v>0</v>
      </c>
      <c r="BJ282" s="849">
        <f t="shared" si="149"/>
        <v>0</v>
      </c>
      <c r="BK282" s="849">
        <f t="shared" si="149"/>
        <v>0</v>
      </c>
      <c r="BL282" s="849">
        <f t="shared" si="149"/>
        <v>0</v>
      </c>
      <c r="BM282" s="849">
        <f t="shared" si="149"/>
        <v>0</v>
      </c>
      <c r="BN282" s="849">
        <f t="shared" si="149"/>
        <v>0</v>
      </c>
      <c r="BO282" s="849">
        <f t="shared" si="149"/>
        <v>0</v>
      </c>
      <c r="BP282" s="849">
        <f t="shared" si="149"/>
        <v>0</v>
      </c>
      <c r="BQ282" s="849">
        <f t="shared" si="149"/>
        <v>0</v>
      </c>
      <c r="BR282" s="849">
        <f t="shared" si="149"/>
        <v>0</v>
      </c>
      <c r="BS282" s="849">
        <f t="shared" si="149"/>
        <v>0</v>
      </c>
      <c r="BT282" s="849">
        <f t="shared" si="149"/>
        <v>0</v>
      </c>
      <c r="BU282" s="849">
        <f t="shared" si="149"/>
        <v>0</v>
      </c>
      <c r="BV282" s="849">
        <f t="shared" si="149"/>
        <v>0</v>
      </c>
      <c r="BW282" s="849">
        <f t="shared" si="149"/>
        <v>0</v>
      </c>
      <c r="BX282" s="849">
        <f t="shared" ref="BX282:EI282" si="150">BX281</f>
        <v>0</v>
      </c>
      <c r="BY282" s="849">
        <f t="shared" si="150"/>
        <v>0</v>
      </c>
      <c r="BZ282" s="849">
        <f t="shared" si="150"/>
        <v>0</v>
      </c>
      <c r="CA282" s="849">
        <f t="shared" si="150"/>
        <v>0</v>
      </c>
      <c r="CB282" s="849">
        <f t="shared" si="150"/>
        <v>0</v>
      </c>
      <c r="CC282" s="849">
        <f t="shared" si="150"/>
        <v>0</v>
      </c>
      <c r="CD282" s="849">
        <f t="shared" si="150"/>
        <v>0</v>
      </c>
      <c r="CE282" s="849">
        <f t="shared" si="150"/>
        <v>0</v>
      </c>
      <c r="CF282" s="849">
        <f t="shared" si="150"/>
        <v>0</v>
      </c>
      <c r="CG282" s="849">
        <f t="shared" si="150"/>
        <v>0</v>
      </c>
      <c r="CH282" s="849">
        <f t="shared" si="150"/>
        <v>0</v>
      </c>
      <c r="CI282" s="849">
        <f t="shared" si="150"/>
        <v>0</v>
      </c>
      <c r="CJ282" s="849">
        <f t="shared" si="150"/>
        <v>0</v>
      </c>
      <c r="CK282" s="849">
        <f t="shared" si="150"/>
        <v>0</v>
      </c>
      <c r="CL282" s="849">
        <f t="shared" si="150"/>
        <v>0</v>
      </c>
      <c r="CM282" s="849">
        <f t="shared" si="150"/>
        <v>0</v>
      </c>
      <c r="CN282" s="849">
        <f t="shared" si="150"/>
        <v>0</v>
      </c>
      <c r="CO282" s="849">
        <f t="shared" si="150"/>
        <v>0</v>
      </c>
      <c r="CP282" s="849">
        <f t="shared" si="150"/>
        <v>0</v>
      </c>
      <c r="CQ282" s="849">
        <f t="shared" si="150"/>
        <v>0</v>
      </c>
      <c r="CR282" s="849">
        <f t="shared" si="150"/>
        <v>0</v>
      </c>
      <c r="CS282" s="849">
        <f t="shared" si="150"/>
        <v>0</v>
      </c>
      <c r="CT282" s="849">
        <f t="shared" si="150"/>
        <v>0</v>
      </c>
      <c r="CU282" s="849">
        <f t="shared" si="150"/>
        <v>0</v>
      </c>
      <c r="CV282" s="849">
        <f t="shared" si="150"/>
        <v>0</v>
      </c>
      <c r="CW282" s="849">
        <f t="shared" si="150"/>
        <v>0</v>
      </c>
      <c r="CX282" s="849">
        <f t="shared" si="150"/>
        <v>0</v>
      </c>
      <c r="CY282" s="849">
        <f t="shared" si="150"/>
        <v>0</v>
      </c>
      <c r="CZ282" s="849">
        <f t="shared" si="150"/>
        <v>0</v>
      </c>
      <c r="DA282" s="849">
        <f t="shared" si="150"/>
        <v>0</v>
      </c>
      <c r="DB282" s="849">
        <f t="shared" si="150"/>
        <v>0</v>
      </c>
      <c r="DC282" s="849">
        <f t="shared" si="150"/>
        <v>0</v>
      </c>
      <c r="DD282" s="849">
        <f t="shared" si="150"/>
        <v>0</v>
      </c>
      <c r="DE282" s="849">
        <f t="shared" si="150"/>
        <v>0</v>
      </c>
      <c r="DF282" s="849">
        <f t="shared" si="150"/>
        <v>0</v>
      </c>
      <c r="DG282" s="849">
        <f t="shared" si="150"/>
        <v>0</v>
      </c>
      <c r="DH282" s="849">
        <f t="shared" si="150"/>
        <v>0</v>
      </c>
      <c r="DI282" s="849">
        <f t="shared" si="150"/>
        <v>0</v>
      </c>
      <c r="DJ282" s="849">
        <f t="shared" si="150"/>
        <v>0</v>
      </c>
      <c r="DK282" s="849">
        <f t="shared" si="150"/>
        <v>0</v>
      </c>
      <c r="DL282" s="849">
        <f t="shared" si="150"/>
        <v>0</v>
      </c>
      <c r="DM282" s="849">
        <f t="shared" si="150"/>
        <v>0</v>
      </c>
      <c r="DN282" s="849">
        <f t="shared" si="150"/>
        <v>0</v>
      </c>
      <c r="DO282" s="849">
        <f t="shared" si="150"/>
        <v>0</v>
      </c>
      <c r="DP282" s="849">
        <f t="shared" si="150"/>
        <v>0</v>
      </c>
      <c r="DQ282" s="849">
        <f t="shared" si="150"/>
        <v>0</v>
      </c>
      <c r="DR282" s="849">
        <f t="shared" si="150"/>
        <v>0</v>
      </c>
      <c r="DS282" s="849">
        <f t="shared" si="150"/>
        <v>0</v>
      </c>
      <c r="DT282" s="849">
        <f t="shared" si="150"/>
        <v>0</v>
      </c>
      <c r="DU282" s="849">
        <f t="shared" si="150"/>
        <v>0</v>
      </c>
      <c r="DV282" s="849">
        <f t="shared" si="150"/>
        <v>0</v>
      </c>
      <c r="DW282" s="849">
        <f t="shared" si="150"/>
        <v>0</v>
      </c>
      <c r="DX282" s="849">
        <f t="shared" si="150"/>
        <v>0</v>
      </c>
      <c r="DY282" s="849">
        <f t="shared" si="150"/>
        <v>0</v>
      </c>
      <c r="DZ282" s="849">
        <f t="shared" si="150"/>
        <v>0</v>
      </c>
      <c r="EA282" s="849">
        <f t="shared" si="150"/>
        <v>0</v>
      </c>
      <c r="EB282" s="849">
        <f t="shared" si="150"/>
        <v>0</v>
      </c>
      <c r="EC282" s="849">
        <f t="shared" si="150"/>
        <v>0</v>
      </c>
      <c r="ED282" s="849">
        <f t="shared" si="150"/>
        <v>0</v>
      </c>
      <c r="EE282" s="849">
        <f t="shared" si="150"/>
        <v>0</v>
      </c>
      <c r="EF282" s="849">
        <f t="shared" si="150"/>
        <v>0</v>
      </c>
      <c r="EG282" s="849">
        <f t="shared" si="150"/>
        <v>0</v>
      </c>
      <c r="EH282" s="849">
        <f t="shared" si="150"/>
        <v>0</v>
      </c>
      <c r="EI282" s="849">
        <f t="shared" si="150"/>
        <v>0</v>
      </c>
      <c r="EJ282" s="849">
        <f t="shared" ref="EJ282:GU282" si="151">EJ281</f>
        <v>0</v>
      </c>
      <c r="EK282" s="849">
        <f t="shared" si="151"/>
        <v>0</v>
      </c>
      <c r="EL282" s="849">
        <f t="shared" si="151"/>
        <v>0</v>
      </c>
      <c r="EM282" s="849">
        <f t="shared" si="151"/>
        <v>0</v>
      </c>
      <c r="EN282" s="849">
        <f t="shared" si="151"/>
        <v>0</v>
      </c>
      <c r="EO282" s="849">
        <f t="shared" si="151"/>
        <v>0</v>
      </c>
      <c r="EP282" s="849">
        <f t="shared" si="151"/>
        <v>0</v>
      </c>
      <c r="EQ282" s="849">
        <f t="shared" si="151"/>
        <v>0</v>
      </c>
      <c r="ER282" s="849">
        <f t="shared" si="151"/>
        <v>0</v>
      </c>
      <c r="ES282" s="849">
        <f t="shared" si="151"/>
        <v>0</v>
      </c>
      <c r="ET282" s="849">
        <f t="shared" si="151"/>
        <v>0</v>
      </c>
      <c r="EU282" s="849">
        <f t="shared" si="151"/>
        <v>0</v>
      </c>
      <c r="EV282" s="849">
        <f t="shared" si="151"/>
        <v>0</v>
      </c>
      <c r="EW282" s="849">
        <f t="shared" si="151"/>
        <v>0</v>
      </c>
      <c r="EX282" s="849">
        <f t="shared" si="151"/>
        <v>0</v>
      </c>
      <c r="EY282" s="849">
        <f t="shared" si="151"/>
        <v>0</v>
      </c>
      <c r="EZ282" s="849">
        <f t="shared" si="151"/>
        <v>0</v>
      </c>
      <c r="FA282" s="849">
        <f t="shared" si="151"/>
        <v>0</v>
      </c>
      <c r="FB282" s="849">
        <f t="shared" si="151"/>
        <v>0</v>
      </c>
      <c r="FC282" s="849">
        <f t="shared" si="151"/>
        <v>0</v>
      </c>
      <c r="FD282" s="849">
        <f t="shared" si="151"/>
        <v>0</v>
      </c>
      <c r="FE282" s="849">
        <f t="shared" si="151"/>
        <v>0</v>
      </c>
      <c r="FF282" s="849">
        <f t="shared" si="151"/>
        <v>0</v>
      </c>
      <c r="FG282" s="849">
        <f t="shared" si="151"/>
        <v>0</v>
      </c>
      <c r="FH282" s="849">
        <f t="shared" si="151"/>
        <v>0</v>
      </c>
      <c r="FI282" s="849">
        <f t="shared" si="151"/>
        <v>0</v>
      </c>
      <c r="FJ282" s="849">
        <f t="shared" si="151"/>
        <v>0</v>
      </c>
      <c r="FK282" s="849">
        <f t="shared" si="151"/>
        <v>0</v>
      </c>
      <c r="FL282" s="849">
        <f t="shared" si="151"/>
        <v>0</v>
      </c>
      <c r="FM282" s="849">
        <f t="shared" si="151"/>
        <v>0</v>
      </c>
      <c r="FN282" s="849">
        <f t="shared" si="151"/>
        <v>0</v>
      </c>
      <c r="FO282" s="849">
        <f t="shared" si="151"/>
        <v>0</v>
      </c>
      <c r="FP282" s="849">
        <f t="shared" si="151"/>
        <v>0</v>
      </c>
      <c r="FQ282" s="849">
        <f t="shared" si="151"/>
        <v>0</v>
      </c>
      <c r="FR282" s="849">
        <f t="shared" si="151"/>
        <v>0</v>
      </c>
      <c r="FS282" s="849">
        <f t="shared" si="151"/>
        <v>0</v>
      </c>
      <c r="FT282" s="849">
        <f t="shared" si="151"/>
        <v>0</v>
      </c>
      <c r="FU282" s="849">
        <f t="shared" si="151"/>
        <v>0</v>
      </c>
      <c r="FV282" s="849">
        <f t="shared" si="151"/>
        <v>0</v>
      </c>
      <c r="FW282" s="849">
        <f t="shared" si="151"/>
        <v>0</v>
      </c>
      <c r="FX282" s="849">
        <f t="shared" si="151"/>
        <v>0</v>
      </c>
      <c r="FY282" s="849">
        <f t="shared" si="151"/>
        <v>0</v>
      </c>
      <c r="FZ282" s="849">
        <f t="shared" si="151"/>
        <v>0</v>
      </c>
      <c r="GA282" s="849">
        <f t="shared" si="151"/>
        <v>0</v>
      </c>
      <c r="GB282" s="849">
        <f t="shared" si="151"/>
        <v>0</v>
      </c>
      <c r="GC282" s="849">
        <f t="shared" si="151"/>
        <v>0</v>
      </c>
      <c r="GD282" s="849">
        <f t="shared" si="151"/>
        <v>0</v>
      </c>
      <c r="GE282" s="849">
        <f t="shared" si="151"/>
        <v>0</v>
      </c>
      <c r="GF282" s="849">
        <f t="shared" si="151"/>
        <v>0</v>
      </c>
      <c r="GG282" s="849">
        <f t="shared" si="151"/>
        <v>0</v>
      </c>
      <c r="GH282" s="849">
        <f t="shared" si="151"/>
        <v>0</v>
      </c>
      <c r="GI282" s="849">
        <f t="shared" si="151"/>
        <v>0</v>
      </c>
      <c r="GJ282" s="849">
        <f t="shared" si="151"/>
        <v>0</v>
      </c>
      <c r="GK282" s="849">
        <f t="shared" si="151"/>
        <v>0</v>
      </c>
      <c r="GL282" s="849">
        <f t="shared" si="151"/>
        <v>0</v>
      </c>
      <c r="GM282" s="849">
        <f t="shared" si="151"/>
        <v>0</v>
      </c>
      <c r="GN282" s="849">
        <f t="shared" si="151"/>
        <v>0</v>
      </c>
      <c r="GO282" s="849">
        <f t="shared" si="151"/>
        <v>0</v>
      </c>
      <c r="GP282" s="849">
        <f t="shared" si="151"/>
        <v>0</v>
      </c>
      <c r="GQ282" s="849">
        <f t="shared" si="151"/>
        <v>0</v>
      </c>
      <c r="GR282" s="849">
        <f t="shared" si="151"/>
        <v>0</v>
      </c>
      <c r="GS282" s="849">
        <f t="shared" si="151"/>
        <v>0</v>
      </c>
      <c r="GT282" s="849">
        <f t="shared" si="151"/>
        <v>0</v>
      </c>
      <c r="GU282" s="849">
        <f t="shared" si="151"/>
        <v>0</v>
      </c>
      <c r="GV282" s="849">
        <f t="shared" ref="GV282:JG282" si="152">GV281</f>
        <v>0</v>
      </c>
      <c r="GW282" s="849">
        <f t="shared" si="152"/>
        <v>0</v>
      </c>
      <c r="GX282" s="849">
        <f t="shared" si="152"/>
        <v>0</v>
      </c>
      <c r="GY282" s="849">
        <f t="shared" si="152"/>
        <v>0</v>
      </c>
      <c r="GZ282" s="849">
        <f t="shared" si="152"/>
        <v>0</v>
      </c>
      <c r="HA282" s="849">
        <f t="shared" si="152"/>
        <v>0</v>
      </c>
      <c r="HB282" s="849">
        <f t="shared" si="152"/>
        <v>0</v>
      </c>
      <c r="HC282" s="849">
        <f t="shared" si="152"/>
        <v>0</v>
      </c>
      <c r="HD282" s="849">
        <f t="shared" si="152"/>
        <v>0</v>
      </c>
      <c r="HE282" s="849">
        <f t="shared" si="152"/>
        <v>0</v>
      </c>
      <c r="HF282" s="849">
        <f t="shared" si="152"/>
        <v>0</v>
      </c>
      <c r="HG282" s="849">
        <f t="shared" si="152"/>
        <v>0</v>
      </c>
      <c r="HH282" s="849">
        <f t="shared" si="152"/>
        <v>0</v>
      </c>
      <c r="HI282" s="849">
        <f t="shared" si="152"/>
        <v>0</v>
      </c>
      <c r="HJ282" s="849">
        <f t="shared" si="152"/>
        <v>0</v>
      </c>
      <c r="HK282" s="849">
        <f t="shared" si="152"/>
        <v>0</v>
      </c>
      <c r="HL282" s="849">
        <f t="shared" si="152"/>
        <v>0</v>
      </c>
      <c r="HM282" s="849">
        <f t="shared" si="152"/>
        <v>0</v>
      </c>
      <c r="HN282" s="849">
        <f t="shared" si="152"/>
        <v>0</v>
      </c>
      <c r="HO282" s="849">
        <f t="shared" si="152"/>
        <v>0</v>
      </c>
      <c r="HP282" s="849">
        <f t="shared" si="152"/>
        <v>0</v>
      </c>
      <c r="HQ282" s="849">
        <f t="shared" si="152"/>
        <v>0</v>
      </c>
      <c r="HR282" s="849">
        <f t="shared" si="152"/>
        <v>0</v>
      </c>
      <c r="HS282" s="849">
        <f t="shared" si="152"/>
        <v>0</v>
      </c>
      <c r="HT282" s="849">
        <f t="shared" si="152"/>
        <v>0</v>
      </c>
      <c r="HU282" s="849">
        <f t="shared" si="152"/>
        <v>0</v>
      </c>
      <c r="HV282" s="849">
        <f t="shared" si="152"/>
        <v>0</v>
      </c>
      <c r="HW282" s="849">
        <f t="shared" si="152"/>
        <v>0</v>
      </c>
      <c r="HX282" s="849">
        <f t="shared" si="152"/>
        <v>0</v>
      </c>
      <c r="HY282" s="849">
        <f t="shared" si="152"/>
        <v>0</v>
      </c>
      <c r="HZ282" s="849">
        <f t="shared" si="152"/>
        <v>0</v>
      </c>
      <c r="IA282" s="849">
        <f t="shared" si="152"/>
        <v>0</v>
      </c>
      <c r="IB282" s="849">
        <f t="shared" si="152"/>
        <v>0</v>
      </c>
      <c r="IC282" s="849">
        <f t="shared" si="152"/>
        <v>0</v>
      </c>
      <c r="ID282" s="849">
        <f t="shared" si="152"/>
        <v>0</v>
      </c>
      <c r="IE282" s="849">
        <f t="shared" si="152"/>
        <v>0</v>
      </c>
      <c r="IF282" s="849">
        <f t="shared" si="152"/>
        <v>0</v>
      </c>
      <c r="IG282" s="849">
        <f t="shared" si="152"/>
        <v>0</v>
      </c>
      <c r="IH282" s="849">
        <f t="shared" si="152"/>
        <v>0</v>
      </c>
      <c r="II282" s="849">
        <f t="shared" si="152"/>
        <v>0</v>
      </c>
      <c r="IJ282" s="849">
        <f t="shared" si="152"/>
        <v>0</v>
      </c>
      <c r="IK282" s="849">
        <f t="shared" si="152"/>
        <v>0</v>
      </c>
      <c r="IL282" s="849">
        <f t="shared" si="152"/>
        <v>0</v>
      </c>
      <c r="IM282" s="849">
        <f t="shared" si="152"/>
        <v>0</v>
      </c>
      <c r="IN282" s="849">
        <f t="shared" si="152"/>
        <v>0</v>
      </c>
      <c r="IO282" s="849">
        <f t="shared" si="152"/>
        <v>0</v>
      </c>
      <c r="IP282" s="849">
        <f t="shared" si="152"/>
        <v>0</v>
      </c>
      <c r="IQ282" s="849">
        <f t="shared" si="152"/>
        <v>0</v>
      </c>
      <c r="IR282" s="849">
        <f t="shared" si="152"/>
        <v>0</v>
      </c>
      <c r="IS282" s="849">
        <f t="shared" si="152"/>
        <v>0</v>
      </c>
      <c r="IT282" s="849">
        <f t="shared" si="152"/>
        <v>0</v>
      </c>
      <c r="IU282" s="849">
        <f t="shared" si="152"/>
        <v>0</v>
      </c>
      <c r="IV282" s="849">
        <f t="shared" si="152"/>
        <v>0</v>
      </c>
      <c r="IW282" s="849">
        <f t="shared" si="152"/>
        <v>0</v>
      </c>
      <c r="IX282" s="849">
        <f t="shared" si="152"/>
        <v>0</v>
      </c>
      <c r="IY282" s="849">
        <f t="shared" si="152"/>
        <v>0</v>
      </c>
      <c r="IZ282" s="849">
        <f t="shared" si="152"/>
        <v>0</v>
      </c>
      <c r="JA282" s="849">
        <f t="shared" si="152"/>
        <v>0</v>
      </c>
      <c r="JB282" s="849">
        <f t="shared" si="152"/>
        <v>0</v>
      </c>
      <c r="JC282" s="849">
        <f t="shared" si="152"/>
        <v>0</v>
      </c>
      <c r="JD282" s="849">
        <f t="shared" si="152"/>
        <v>0</v>
      </c>
      <c r="JE282" s="849">
        <f t="shared" si="152"/>
        <v>0</v>
      </c>
      <c r="JF282" s="849">
        <f t="shared" si="152"/>
        <v>0</v>
      </c>
      <c r="JG282" s="849">
        <f t="shared" si="152"/>
        <v>0</v>
      </c>
      <c r="JH282" s="849">
        <f t="shared" ref="JH282:LS282" si="153">JH281</f>
        <v>0</v>
      </c>
      <c r="JI282" s="849">
        <f t="shared" si="153"/>
        <v>0</v>
      </c>
      <c r="JJ282" s="849">
        <f t="shared" si="153"/>
        <v>0</v>
      </c>
      <c r="JK282" s="849">
        <f t="shared" si="153"/>
        <v>0</v>
      </c>
      <c r="JL282" s="849">
        <f t="shared" si="153"/>
        <v>0</v>
      </c>
      <c r="JM282" s="849">
        <f t="shared" si="153"/>
        <v>0</v>
      </c>
      <c r="JN282" s="849">
        <f t="shared" si="153"/>
        <v>0</v>
      </c>
      <c r="JO282" s="849">
        <f t="shared" si="153"/>
        <v>0</v>
      </c>
      <c r="JP282" s="849">
        <f t="shared" si="153"/>
        <v>0</v>
      </c>
      <c r="JQ282" s="849">
        <f t="shared" si="153"/>
        <v>0</v>
      </c>
      <c r="JR282" s="849">
        <f t="shared" si="153"/>
        <v>0</v>
      </c>
      <c r="JS282" s="849">
        <f t="shared" si="153"/>
        <v>0</v>
      </c>
      <c r="JT282" s="849">
        <f t="shared" si="153"/>
        <v>0</v>
      </c>
      <c r="JU282" s="849">
        <f t="shared" si="153"/>
        <v>0</v>
      </c>
      <c r="JV282" s="849">
        <f t="shared" si="153"/>
        <v>0</v>
      </c>
      <c r="JW282" s="849">
        <f t="shared" si="153"/>
        <v>0</v>
      </c>
      <c r="JX282" s="849">
        <f t="shared" si="153"/>
        <v>0</v>
      </c>
      <c r="JY282" s="849">
        <f t="shared" si="153"/>
        <v>0</v>
      </c>
      <c r="JZ282" s="849">
        <f t="shared" si="153"/>
        <v>0</v>
      </c>
      <c r="KA282" s="849">
        <f t="shared" si="153"/>
        <v>0</v>
      </c>
      <c r="KB282" s="849">
        <f t="shared" si="153"/>
        <v>0</v>
      </c>
      <c r="KC282" s="849">
        <f t="shared" si="153"/>
        <v>0</v>
      </c>
      <c r="KD282" s="849">
        <f t="shared" si="153"/>
        <v>0</v>
      </c>
      <c r="KE282" s="849">
        <f t="shared" si="153"/>
        <v>0</v>
      </c>
      <c r="KF282" s="849">
        <f t="shared" si="153"/>
        <v>0</v>
      </c>
      <c r="KG282" s="849">
        <f t="shared" si="153"/>
        <v>0</v>
      </c>
      <c r="KH282" s="849">
        <f t="shared" si="153"/>
        <v>0</v>
      </c>
      <c r="KI282" s="849">
        <f t="shared" si="153"/>
        <v>0</v>
      </c>
      <c r="KJ282" s="849">
        <f t="shared" si="153"/>
        <v>0</v>
      </c>
      <c r="KK282" s="849">
        <f t="shared" si="153"/>
        <v>0</v>
      </c>
      <c r="KL282" s="849">
        <f t="shared" si="153"/>
        <v>0</v>
      </c>
      <c r="KM282" s="849">
        <f t="shared" si="153"/>
        <v>0</v>
      </c>
      <c r="KN282" s="849">
        <f t="shared" si="153"/>
        <v>0</v>
      </c>
      <c r="KO282" s="849">
        <f t="shared" si="153"/>
        <v>0</v>
      </c>
      <c r="KP282" s="849">
        <f t="shared" si="153"/>
        <v>0</v>
      </c>
      <c r="KQ282" s="849">
        <f t="shared" si="153"/>
        <v>0</v>
      </c>
      <c r="KR282" s="849">
        <f t="shared" si="153"/>
        <v>0</v>
      </c>
      <c r="KS282" s="849">
        <f t="shared" si="153"/>
        <v>0</v>
      </c>
      <c r="KT282" s="849">
        <f t="shared" si="153"/>
        <v>0</v>
      </c>
      <c r="KU282" s="849">
        <f t="shared" si="153"/>
        <v>0</v>
      </c>
      <c r="KV282" s="849">
        <f t="shared" si="153"/>
        <v>0</v>
      </c>
      <c r="KW282" s="849">
        <f t="shared" si="153"/>
        <v>0</v>
      </c>
      <c r="KX282" s="849">
        <f t="shared" si="153"/>
        <v>0</v>
      </c>
      <c r="KY282" s="849">
        <f t="shared" si="153"/>
        <v>0</v>
      </c>
      <c r="KZ282" s="849">
        <f t="shared" si="153"/>
        <v>0</v>
      </c>
      <c r="LA282" s="849">
        <f t="shared" si="153"/>
        <v>0</v>
      </c>
      <c r="LB282" s="849">
        <f t="shared" si="153"/>
        <v>0</v>
      </c>
      <c r="LC282" s="849">
        <f t="shared" si="153"/>
        <v>0</v>
      </c>
      <c r="LD282" s="849">
        <f t="shared" si="153"/>
        <v>0</v>
      </c>
      <c r="LE282" s="849">
        <f t="shared" si="153"/>
        <v>0</v>
      </c>
      <c r="LF282" s="849">
        <f t="shared" si="153"/>
        <v>0</v>
      </c>
      <c r="LG282" s="849">
        <f t="shared" si="153"/>
        <v>0</v>
      </c>
      <c r="LH282" s="849">
        <f t="shared" si="153"/>
        <v>0</v>
      </c>
      <c r="LI282" s="849">
        <f t="shared" si="153"/>
        <v>0</v>
      </c>
      <c r="LJ282" s="849">
        <f t="shared" si="153"/>
        <v>0</v>
      </c>
      <c r="LK282" s="849">
        <f t="shared" si="153"/>
        <v>0</v>
      </c>
      <c r="LL282" s="849">
        <f t="shared" si="153"/>
        <v>0</v>
      </c>
      <c r="LM282" s="849">
        <f t="shared" si="153"/>
        <v>0</v>
      </c>
      <c r="LN282" s="849">
        <f t="shared" si="153"/>
        <v>0</v>
      </c>
      <c r="LO282" s="849">
        <f t="shared" si="153"/>
        <v>0</v>
      </c>
      <c r="LP282" s="849">
        <f t="shared" si="153"/>
        <v>0</v>
      </c>
      <c r="LQ282" s="849">
        <f t="shared" si="153"/>
        <v>0</v>
      </c>
      <c r="LR282" s="849">
        <f t="shared" si="153"/>
        <v>0</v>
      </c>
      <c r="LS282" s="849">
        <f t="shared" si="153"/>
        <v>0</v>
      </c>
      <c r="LT282" s="849">
        <f t="shared" ref="LT282:OE282" si="154">LT281</f>
        <v>0</v>
      </c>
      <c r="LU282" s="849">
        <f t="shared" si="154"/>
        <v>0</v>
      </c>
      <c r="LV282" s="849">
        <f t="shared" si="154"/>
        <v>0</v>
      </c>
      <c r="LW282" s="849">
        <f t="shared" si="154"/>
        <v>0</v>
      </c>
      <c r="LX282" s="849">
        <f t="shared" si="154"/>
        <v>0</v>
      </c>
      <c r="LY282" s="849">
        <f t="shared" si="154"/>
        <v>0</v>
      </c>
      <c r="LZ282" s="849">
        <f t="shared" si="154"/>
        <v>0</v>
      </c>
      <c r="MA282" s="849">
        <f t="shared" si="154"/>
        <v>0</v>
      </c>
      <c r="MB282" s="849">
        <f t="shared" si="154"/>
        <v>0</v>
      </c>
      <c r="MC282" s="849">
        <f t="shared" si="154"/>
        <v>0</v>
      </c>
      <c r="MD282" s="849">
        <f t="shared" si="154"/>
        <v>0</v>
      </c>
      <c r="ME282" s="849">
        <f t="shared" si="154"/>
        <v>0</v>
      </c>
      <c r="MF282" s="849">
        <f t="shared" si="154"/>
        <v>0</v>
      </c>
      <c r="MG282" s="849">
        <f t="shared" si="154"/>
        <v>0</v>
      </c>
      <c r="MH282" s="849">
        <f t="shared" si="154"/>
        <v>0</v>
      </c>
      <c r="MI282" s="849">
        <f t="shared" si="154"/>
        <v>0</v>
      </c>
      <c r="MJ282" s="849">
        <f t="shared" si="154"/>
        <v>0</v>
      </c>
      <c r="MK282" s="849">
        <f t="shared" si="154"/>
        <v>0</v>
      </c>
      <c r="ML282" s="849">
        <f t="shared" si="154"/>
        <v>0</v>
      </c>
      <c r="MM282" s="849">
        <f t="shared" si="154"/>
        <v>0</v>
      </c>
      <c r="MN282" s="849">
        <f t="shared" si="154"/>
        <v>0</v>
      </c>
      <c r="MO282" s="849">
        <f t="shared" si="154"/>
        <v>0</v>
      </c>
      <c r="MP282" s="849">
        <f t="shared" si="154"/>
        <v>0</v>
      </c>
      <c r="MQ282" s="849">
        <f t="shared" si="154"/>
        <v>0</v>
      </c>
      <c r="MR282" s="849">
        <f t="shared" si="154"/>
        <v>0</v>
      </c>
      <c r="MS282" s="849">
        <f t="shared" si="154"/>
        <v>0</v>
      </c>
      <c r="MT282" s="849">
        <f t="shared" si="154"/>
        <v>0</v>
      </c>
      <c r="MU282" s="849">
        <f t="shared" si="154"/>
        <v>0</v>
      </c>
      <c r="MV282" s="849">
        <f t="shared" si="154"/>
        <v>0</v>
      </c>
      <c r="MW282" s="849">
        <f t="shared" si="154"/>
        <v>0</v>
      </c>
      <c r="MX282" s="849">
        <f t="shared" si="154"/>
        <v>0</v>
      </c>
      <c r="MY282" s="849">
        <f t="shared" si="154"/>
        <v>0</v>
      </c>
      <c r="MZ282" s="849">
        <f t="shared" si="154"/>
        <v>0</v>
      </c>
      <c r="NA282" s="849">
        <f t="shared" si="154"/>
        <v>0</v>
      </c>
      <c r="NB282" s="849">
        <f t="shared" si="154"/>
        <v>0</v>
      </c>
      <c r="NC282" s="849">
        <f t="shared" si="154"/>
        <v>0</v>
      </c>
      <c r="ND282" s="849">
        <f t="shared" si="154"/>
        <v>0</v>
      </c>
      <c r="NE282" s="849">
        <f t="shared" si="154"/>
        <v>0</v>
      </c>
      <c r="NF282" s="849">
        <f t="shared" si="154"/>
        <v>0</v>
      </c>
      <c r="NG282" s="849">
        <f t="shared" si="154"/>
        <v>0</v>
      </c>
      <c r="NH282" s="849">
        <f t="shared" si="154"/>
        <v>0</v>
      </c>
      <c r="NI282" s="849">
        <f t="shared" si="154"/>
        <v>0</v>
      </c>
      <c r="NJ282" s="849">
        <f t="shared" si="154"/>
        <v>0</v>
      </c>
      <c r="NK282" s="849">
        <f t="shared" si="154"/>
        <v>0</v>
      </c>
      <c r="NL282" s="849">
        <f t="shared" si="154"/>
        <v>0</v>
      </c>
      <c r="NM282" s="849">
        <f t="shared" si="154"/>
        <v>0</v>
      </c>
      <c r="NN282" s="849">
        <f t="shared" si="154"/>
        <v>0</v>
      </c>
      <c r="NO282" s="849">
        <f t="shared" si="154"/>
        <v>0</v>
      </c>
      <c r="NP282" s="849">
        <f t="shared" si="154"/>
        <v>0</v>
      </c>
      <c r="NQ282" s="849">
        <f t="shared" si="154"/>
        <v>0</v>
      </c>
      <c r="NR282" s="849">
        <f t="shared" si="154"/>
        <v>0</v>
      </c>
      <c r="NS282" s="849">
        <f t="shared" si="154"/>
        <v>0</v>
      </c>
      <c r="NT282" s="849">
        <f t="shared" si="154"/>
        <v>0</v>
      </c>
      <c r="NU282" s="849">
        <f t="shared" si="154"/>
        <v>0</v>
      </c>
      <c r="NV282" s="849">
        <f t="shared" si="154"/>
        <v>0</v>
      </c>
      <c r="NW282" s="849">
        <f t="shared" si="154"/>
        <v>0</v>
      </c>
      <c r="NX282" s="849">
        <f t="shared" si="154"/>
        <v>0</v>
      </c>
      <c r="NY282" s="849">
        <f t="shared" si="154"/>
        <v>0</v>
      </c>
      <c r="NZ282" s="849">
        <f t="shared" si="154"/>
        <v>0</v>
      </c>
      <c r="OA282" s="849">
        <f t="shared" si="154"/>
        <v>0</v>
      </c>
      <c r="OB282" s="849">
        <f t="shared" si="154"/>
        <v>0</v>
      </c>
      <c r="OC282" s="849">
        <f t="shared" si="154"/>
        <v>0</v>
      </c>
      <c r="OD282" s="849">
        <f t="shared" si="154"/>
        <v>0</v>
      </c>
      <c r="OE282" s="849">
        <f t="shared" si="154"/>
        <v>0</v>
      </c>
      <c r="OF282" s="849">
        <f t="shared" ref="OF282:QQ282" si="155">OF281</f>
        <v>0</v>
      </c>
      <c r="OG282" s="849">
        <f t="shared" si="155"/>
        <v>0</v>
      </c>
      <c r="OH282" s="849">
        <f t="shared" si="155"/>
        <v>0</v>
      </c>
      <c r="OI282" s="849">
        <f t="shared" si="155"/>
        <v>0</v>
      </c>
      <c r="OJ282" s="849">
        <f t="shared" si="155"/>
        <v>0</v>
      </c>
      <c r="OK282" s="849">
        <f t="shared" si="155"/>
        <v>0</v>
      </c>
      <c r="OL282" s="849">
        <f t="shared" si="155"/>
        <v>0</v>
      </c>
      <c r="OM282" s="849">
        <f t="shared" si="155"/>
        <v>0</v>
      </c>
      <c r="ON282" s="849">
        <f t="shared" si="155"/>
        <v>0</v>
      </c>
      <c r="OO282" s="849">
        <f t="shared" si="155"/>
        <v>0</v>
      </c>
      <c r="OP282" s="849">
        <f t="shared" si="155"/>
        <v>0</v>
      </c>
      <c r="OQ282" s="849">
        <f t="shared" si="155"/>
        <v>0</v>
      </c>
      <c r="OR282" s="849">
        <f t="shared" si="155"/>
        <v>0</v>
      </c>
      <c r="OS282" s="849">
        <f t="shared" si="155"/>
        <v>0</v>
      </c>
      <c r="OT282" s="849">
        <f t="shared" si="155"/>
        <v>0</v>
      </c>
      <c r="OU282" s="849">
        <f t="shared" si="155"/>
        <v>0</v>
      </c>
      <c r="OV282" s="849">
        <f t="shared" si="155"/>
        <v>0</v>
      </c>
      <c r="OW282" s="849">
        <f t="shared" si="155"/>
        <v>0</v>
      </c>
      <c r="OX282" s="849">
        <f t="shared" si="155"/>
        <v>0</v>
      </c>
      <c r="OY282" s="849">
        <f t="shared" si="155"/>
        <v>0</v>
      </c>
      <c r="OZ282" s="849">
        <f t="shared" si="155"/>
        <v>0</v>
      </c>
      <c r="PA282" s="849">
        <f t="shared" si="155"/>
        <v>0</v>
      </c>
      <c r="PB282" s="849">
        <f t="shared" si="155"/>
        <v>0</v>
      </c>
      <c r="PC282" s="849">
        <f t="shared" si="155"/>
        <v>0</v>
      </c>
      <c r="PD282" s="849">
        <f t="shared" si="155"/>
        <v>0</v>
      </c>
      <c r="PE282" s="849">
        <f t="shared" si="155"/>
        <v>0</v>
      </c>
      <c r="PF282" s="849">
        <f t="shared" si="155"/>
        <v>0</v>
      </c>
      <c r="PG282" s="849">
        <f t="shared" si="155"/>
        <v>0</v>
      </c>
      <c r="PH282" s="849">
        <f t="shared" si="155"/>
        <v>0</v>
      </c>
      <c r="PI282" s="849">
        <f t="shared" si="155"/>
        <v>0</v>
      </c>
      <c r="PJ282" s="849">
        <f t="shared" si="155"/>
        <v>0</v>
      </c>
      <c r="PK282" s="849">
        <f t="shared" si="155"/>
        <v>0</v>
      </c>
      <c r="PL282" s="849">
        <f t="shared" si="155"/>
        <v>0</v>
      </c>
      <c r="PM282" s="849">
        <f t="shared" si="155"/>
        <v>0</v>
      </c>
      <c r="PN282" s="849">
        <f t="shared" si="155"/>
        <v>0</v>
      </c>
      <c r="PO282" s="849">
        <f t="shared" si="155"/>
        <v>0</v>
      </c>
      <c r="PP282" s="849">
        <f t="shared" si="155"/>
        <v>0</v>
      </c>
      <c r="PQ282" s="849">
        <f t="shared" si="155"/>
        <v>0</v>
      </c>
      <c r="PR282" s="849">
        <f t="shared" si="155"/>
        <v>0</v>
      </c>
      <c r="PS282" s="849">
        <f t="shared" si="155"/>
        <v>0</v>
      </c>
      <c r="PT282" s="849">
        <f t="shared" si="155"/>
        <v>0</v>
      </c>
      <c r="PU282" s="849">
        <f t="shared" si="155"/>
        <v>0</v>
      </c>
      <c r="PV282" s="849">
        <f t="shared" si="155"/>
        <v>0</v>
      </c>
      <c r="PW282" s="849">
        <f t="shared" si="155"/>
        <v>0</v>
      </c>
      <c r="PX282" s="849">
        <f t="shared" si="155"/>
        <v>0</v>
      </c>
      <c r="PY282" s="849">
        <f t="shared" si="155"/>
        <v>0</v>
      </c>
      <c r="PZ282" s="849">
        <f t="shared" si="155"/>
        <v>0</v>
      </c>
      <c r="QA282" s="849">
        <f t="shared" si="155"/>
        <v>0</v>
      </c>
      <c r="QB282" s="849">
        <f t="shared" si="155"/>
        <v>0</v>
      </c>
      <c r="QC282" s="849">
        <f t="shared" si="155"/>
        <v>0</v>
      </c>
      <c r="QD282" s="849">
        <f t="shared" si="155"/>
        <v>0</v>
      </c>
      <c r="QE282" s="849">
        <f t="shared" si="155"/>
        <v>0</v>
      </c>
      <c r="QF282" s="849">
        <f t="shared" si="155"/>
        <v>0</v>
      </c>
      <c r="QG282" s="849">
        <f t="shared" si="155"/>
        <v>0</v>
      </c>
      <c r="QH282" s="849">
        <f t="shared" si="155"/>
        <v>0</v>
      </c>
      <c r="QI282" s="849">
        <f t="shared" si="155"/>
        <v>0</v>
      </c>
      <c r="QJ282" s="849">
        <f t="shared" si="155"/>
        <v>0</v>
      </c>
      <c r="QK282" s="849">
        <f t="shared" si="155"/>
        <v>0</v>
      </c>
      <c r="QL282" s="849">
        <f t="shared" si="155"/>
        <v>0</v>
      </c>
      <c r="QM282" s="849">
        <f t="shared" si="155"/>
        <v>0</v>
      </c>
      <c r="QN282" s="849">
        <f t="shared" si="155"/>
        <v>0</v>
      </c>
      <c r="QO282" s="849">
        <f t="shared" si="155"/>
        <v>0</v>
      </c>
      <c r="QP282" s="849">
        <f t="shared" si="155"/>
        <v>0</v>
      </c>
      <c r="QQ282" s="849">
        <f t="shared" si="155"/>
        <v>0</v>
      </c>
      <c r="QR282" s="849">
        <f t="shared" ref="QR282:SI282" si="156">QR281</f>
        <v>0</v>
      </c>
      <c r="QS282" s="849">
        <f t="shared" si="156"/>
        <v>0</v>
      </c>
      <c r="QT282" s="849">
        <f t="shared" si="156"/>
        <v>0</v>
      </c>
      <c r="QU282" s="849">
        <f t="shared" si="156"/>
        <v>0</v>
      </c>
      <c r="QV282" s="849">
        <f t="shared" si="156"/>
        <v>0</v>
      </c>
      <c r="QW282" s="849">
        <f t="shared" si="156"/>
        <v>0</v>
      </c>
      <c r="QX282" s="849">
        <f t="shared" si="156"/>
        <v>0</v>
      </c>
      <c r="QY282" s="849">
        <f t="shared" si="156"/>
        <v>0</v>
      </c>
      <c r="QZ282" s="849">
        <f t="shared" si="156"/>
        <v>0</v>
      </c>
      <c r="RA282" s="849">
        <f t="shared" si="156"/>
        <v>0</v>
      </c>
      <c r="RB282" s="849">
        <f t="shared" si="156"/>
        <v>0</v>
      </c>
      <c r="RC282" s="849">
        <f t="shared" si="156"/>
        <v>0</v>
      </c>
      <c r="RD282" s="849">
        <f t="shared" si="156"/>
        <v>0</v>
      </c>
      <c r="RE282" s="849">
        <f t="shared" si="156"/>
        <v>0</v>
      </c>
      <c r="RF282" s="849">
        <f t="shared" si="156"/>
        <v>0</v>
      </c>
      <c r="RG282" s="849">
        <f t="shared" si="156"/>
        <v>0</v>
      </c>
      <c r="RH282" s="849">
        <f t="shared" si="156"/>
        <v>0</v>
      </c>
      <c r="RI282" s="849">
        <f t="shared" si="156"/>
        <v>0</v>
      </c>
      <c r="RJ282" s="849">
        <f t="shared" si="156"/>
        <v>0</v>
      </c>
      <c r="RK282" s="849">
        <f t="shared" si="156"/>
        <v>0</v>
      </c>
      <c r="RL282" s="849">
        <f t="shared" si="156"/>
        <v>0</v>
      </c>
      <c r="RM282" s="849">
        <f t="shared" si="156"/>
        <v>0</v>
      </c>
      <c r="RN282" s="849">
        <f t="shared" si="156"/>
        <v>0</v>
      </c>
      <c r="RO282" s="849">
        <f t="shared" si="156"/>
        <v>0</v>
      </c>
      <c r="RP282" s="849">
        <f t="shared" si="156"/>
        <v>0</v>
      </c>
      <c r="RQ282" s="849">
        <f t="shared" si="156"/>
        <v>0</v>
      </c>
      <c r="RR282" s="849">
        <f t="shared" si="156"/>
        <v>0</v>
      </c>
      <c r="RS282" s="849">
        <f t="shared" si="156"/>
        <v>0</v>
      </c>
      <c r="RT282" s="849">
        <f t="shared" si="156"/>
        <v>0</v>
      </c>
      <c r="RU282" s="849">
        <f t="shared" si="156"/>
        <v>0</v>
      </c>
      <c r="RV282" s="849">
        <f t="shared" si="156"/>
        <v>0</v>
      </c>
      <c r="RW282" s="849">
        <f t="shared" si="156"/>
        <v>0</v>
      </c>
      <c r="RX282" s="849">
        <f t="shared" si="156"/>
        <v>0</v>
      </c>
      <c r="RY282" s="849">
        <f t="shared" si="156"/>
        <v>0</v>
      </c>
      <c r="RZ282" s="849">
        <f t="shared" si="156"/>
        <v>0</v>
      </c>
      <c r="SA282" s="849">
        <f t="shared" si="156"/>
        <v>0</v>
      </c>
      <c r="SB282" s="849">
        <f t="shared" si="156"/>
        <v>0</v>
      </c>
      <c r="SC282" s="849">
        <f t="shared" si="156"/>
        <v>0</v>
      </c>
      <c r="SD282" s="849">
        <f t="shared" si="156"/>
        <v>0</v>
      </c>
      <c r="SE282" s="849">
        <f t="shared" si="156"/>
        <v>0</v>
      </c>
      <c r="SF282" s="849">
        <f t="shared" si="156"/>
        <v>0</v>
      </c>
      <c r="SG282" s="849">
        <f t="shared" si="156"/>
        <v>0</v>
      </c>
      <c r="SH282" s="849">
        <f t="shared" si="156"/>
        <v>0</v>
      </c>
      <c r="SI282" s="849">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889</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881</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882</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883</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580</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581</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582</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713</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714</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715</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716</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717</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718</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719</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Sheep!$H$252&amp;" Maternal"</f>
        <v>Aut Maternal</v>
      </c>
      <c r="I297" s="551" t="s">
        <v>877</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878</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880</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879</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881</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884</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885</v>
      </c>
      <c r="J303" s="554"/>
      <c r="K303" s="848">
        <f>K300</f>
        <v>0</v>
      </c>
      <c r="L303" s="848">
        <f t="shared" ref="L303:BW305" si="159">L300</f>
        <v>0</v>
      </c>
      <c r="M303" s="848">
        <f t="shared" si="159"/>
        <v>0</v>
      </c>
      <c r="N303" s="848">
        <f t="shared" si="159"/>
        <v>0</v>
      </c>
      <c r="O303" s="848">
        <f t="shared" si="159"/>
        <v>0</v>
      </c>
      <c r="P303" s="848">
        <f t="shared" si="159"/>
        <v>0</v>
      </c>
      <c r="Q303" s="848">
        <f t="shared" si="159"/>
        <v>0</v>
      </c>
      <c r="R303" s="848">
        <f t="shared" si="159"/>
        <v>0</v>
      </c>
      <c r="S303" s="848">
        <f t="shared" si="159"/>
        <v>0</v>
      </c>
      <c r="T303" s="848">
        <f t="shared" si="159"/>
        <v>0</v>
      </c>
      <c r="U303" s="848">
        <f t="shared" si="159"/>
        <v>0</v>
      </c>
      <c r="V303" s="848">
        <f t="shared" si="159"/>
        <v>0</v>
      </c>
      <c r="W303" s="848">
        <f t="shared" si="159"/>
        <v>0</v>
      </c>
      <c r="X303" s="848">
        <f t="shared" si="159"/>
        <v>0</v>
      </c>
      <c r="Y303" s="848">
        <f t="shared" si="159"/>
        <v>0</v>
      </c>
      <c r="Z303" s="848">
        <f t="shared" si="159"/>
        <v>0</v>
      </c>
      <c r="AA303" s="848">
        <f t="shared" si="159"/>
        <v>0</v>
      </c>
      <c r="AB303" s="848">
        <f t="shared" si="159"/>
        <v>0</v>
      </c>
      <c r="AC303" s="848">
        <f t="shared" si="159"/>
        <v>0</v>
      </c>
      <c r="AD303" s="848">
        <f t="shared" si="159"/>
        <v>0</v>
      </c>
      <c r="AE303" s="848">
        <f t="shared" si="159"/>
        <v>0</v>
      </c>
      <c r="AF303" s="848">
        <f t="shared" si="159"/>
        <v>0</v>
      </c>
      <c r="AG303" s="848">
        <f t="shared" si="159"/>
        <v>0</v>
      </c>
      <c r="AH303" s="848">
        <f t="shared" si="159"/>
        <v>0</v>
      </c>
      <c r="AI303" s="848">
        <f t="shared" si="159"/>
        <v>0</v>
      </c>
      <c r="AJ303" s="848">
        <f t="shared" si="159"/>
        <v>0</v>
      </c>
      <c r="AK303" s="848">
        <f t="shared" si="159"/>
        <v>0</v>
      </c>
      <c r="AL303" s="848">
        <f t="shared" si="159"/>
        <v>0</v>
      </c>
      <c r="AM303" s="848">
        <f t="shared" si="159"/>
        <v>0</v>
      </c>
      <c r="AN303" s="848">
        <f t="shared" si="159"/>
        <v>0</v>
      </c>
      <c r="AO303" s="848">
        <f t="shared" si="159"/>
        <v>0</v>
      </c>
      <c r="AP303" s="848">
        <f t="shared" si="159"/>
        <v>0</v>
      </c>
      <c r="AQ303" s="848">
        <f t="shared" si="159"/>
        <v>0</v>
      </c>
      <c r="AR303" s="848">
        <f t="shared" si="159"/>
        <v>0</v>
      </c>
      <c r="AS303" s="848">
        <f t="shared" si="159"/>
        <v>0</v>
      </c>
      <c r="AT303" s="848">
        <f t="shared" si="159"/>
        <v>0</v>
      </c>
      <c r="AU303" s="848">
        <f t="shared" si="159"/>
        <v>0</v>
      </c>
      <c r="AV303" s="848">
        <f t="shared" si="159"/>
        <v>0</v>
      </c>
      <c r="AW303" s="848">
        <f t="shared" si="159"/>
        <v>0</v>
      </c>
      <c r="AX303" s="848">
        <f t="shared" si="159"/>
        <v>0</v>
      </c>
      <c r="AY303" s="848">
        <f t="shared" si="159"/>
        <v>0</v>
      </c>
      <c r="AZ303" s="848">
        <f t="shared" si="159"/>
        <v>0</v>
      </c>
      <c r="BA303" s="848">
        <f t="shared" si="159"/>
        <v>0</v>
      </c>
      <c r="BB303" s="848">
        <f t="shared" si="159"/>
        <v>0</v>
      </c>
      <c r="BC303" s="848">
        <f t="shared" si="159"/>
        <v>0</v>
      </c>
      <c r="BD303" s="848">
        <f t="shared" si="159"/>
        <v>0</v>
      </c>
      <c r="BE303" s="848">
        <f t="shared" si="159"/>
        <v>0</v>
      </c>
      <c r="BF303" s="848">
        <f t="shared" si="159"/>
        <v>0</v>
      </c>
      <c r="BG303" s="848">
        <f t="shared" si="159"/>
        <v>0</v>
      </c>
      <c r="BH303" s="848">
        <f t="shared" si="159"/>
        <v>0</v>
      </c>
      <c r="BI303" s="848">
        <f t="shared" si="159"/>
        <v>0</v>
      </c>
      <c r="BJ303" s="848">
        <f t="shared" si="159"/>
        <v>0</v>
      </c>
      <c r="BK303" s="848">
        <f t="shared" si="159"/>
        <v>0</v>
      </c>
      <c r="BL303" s="848">
        <f t="shared" si="159"/>
        <v>0</v>
      </c>
      <c r="BM303" s="848">
        <f t="shared" si="159"/>
        <v>0</v>
      </c>
      <c r="BN303" s="848">
        <f t="shared" si="159"/>
        <v>0</v>
      </c>
      <c r="BO303" s="848">
        <f t="shared" si="159"/>
        <v>0</v>
      </c>
      <c r="BP303" s="848">
        <f t="shared" si="159"/>
        <v>0</v>
      </c>
      <c r="BQ303" s="848">
        <f t="shared" si="159"/>
        <v>0</v>
      </c>
      <c r="BR303" s="848">
        <f t="shared" si="159"/>
        <v>0</v>
      </c>
      <c r="BS303" s="848">
        <f t="shared" si="159"/>
        <v>0</v>
      </c>
      <c r="BT303" s="848">
        <f t="shared" si="159"/>
        <v>0</v>
      </c>
      <c r="BU303" s="848">
        <f t="shared" si="159"/>
        <v>0</v>
      </c>
      <c r="BV303" s="848">
        <f t="shared" si="159"/>
        <v>0</v>
      </c>
      <c r="BW303" s="848">
        <f t="shared" si="159"/>
        <v>0</v>
      </c>
      <c r="BX303" s="848">
        <f t="shared" ref="BX303:EI305" si="160">BX300</f>
        <v>0</v>
      </c>
      <c r="BY303" s="848">
        <f t="shared" si="160"/>
        <v>0</v>
      </c>
      <c r="BZ303" s="848">
        <f t="shared" si="160"/>
        <v>0</v>
      </c>
      <c r="CA303" s="848">
        <f t="shared" si="160"/>
        <v>0</v>
      </c>
      <c r="CB303" s="848">
        <f t="shared" si="160"/>
        <v>0</v>
      </c>
      <c r="CC303" s="848">
        <f t="shared" si="160"/>
        <v>0</v>
      </c>
      <c r="CD303" s="848">
        <f t="shared" si="160"/>
        <v>0</v>
      </c>
      <c r="CE303" s="848">
        <f t="shared" si="160"/>
        <v>0</v>
      </c>
      <c r="CF303" s="848">
        <f t="shared" si="160"/>
        <v>0</v>
      </c>
      <c r="CG303" s="848">
        <f t="shared" si="160"/>
        <v>0</v>
      </c>
      <c r="CH303" s="848">
        <f t="shared" si="160"/>
        <v>0</v>
      </c>
      <c r="CI303" s="848">
        <f t="shared" si="160"/>
        <v>0</v>
      </c>
      <c r="CJ303" s="848">
        <f t="shared" si="160"/>
        <v>0</v>
      </c>
      <c r="CK303" s="848">
        <f t="shared" si="160"/>
        <v>0</v>
      </c>
      <c r="CL303" s="848">
        <f t="shared" si="160"/>
        <v>0</v>
      </c>
      <c r="CM303" s="848">
        <f t="shared" si="160"/>
        <v>0</v>
      </c>
      <c r="CN303" s="848">
        <f t="shared" si="160"/>
        <v>0</v>
      </c>
      <c r="CO303" s="848">
        <f t="shared" si="160"/>
        <v>0</v>
      </c>
      <c r="CP303" s="848">
        <f t="shared" si="160"/>
        <v>0</v>
      </c>
      <c r="CQ303" s="848">
        <f t="shared" si="160"/>
        <v>0</v>
      </c>
      <c r="CR303" s="848">
        <f t="shared" si="160"/>
        <v>0</v>
      </c>
      <c r="CS303" s="848">
        <f t="shared" si="160"/>
        <v>0</v>
      </c>
      <c r="CT303" s="848">
        <f t="shared" si="160"/>
        <v>0</v>
      </c>
      <c r="CU303" s="848">
        <f t="shared" si="160"/>
        <v>0</v>
      </c>
      <c r="CV303" s="848">
        <f t="shared" si="160"/>
        <v>0</v>
      </c>
      <c r="CW303" s="848">
        <f t="shared" si="160"/>
        <v>0</v>
      </c>
      <c r="CX303" s="848">
        <f t="shared" si="160"/>
        <v>0</v>
      </c>
      <c r="CY303" s="848">
        <f t="shared" si="160"/>
        <v>0</v>
      </c>
      <c r="CZ303" s="848">
        <f t="shared" si="160"/>
        <v>0</v>
      </c>
      <c r="DA303" s="848">
        <f t="shared" si="160"/>
        <v>0</v>
      </c>
      <c r="DB303" s="848">
        <f t="shared" si="160"/>
        <v>0</v>
      </c>
      <c r="DC303" s="848">
        <f t="shared" si="160"/>
        <v>0</v>
      </c>
      <c r="DD303" s="848">
        <f t="shared" si="160"/>
        <v>0</v>
      </c>
      <c r="DE303" s="848">
        <f t="shared" si="160"/>
        <v>0</v>
      </c>
      <c r="DF303" s="848">
        <f t="shared" si="160"/>
        <v>0</v>
      </c>
      <c r="DG303" s="848">
        <f t="shared" si="160"/>
        <v>0</v>
      </c>
      <c r="DH303" s="848">
        <f t="shared" si="160"/>
        <v>0</v>
      </c>
      <c r="DI303" s="848">
        <f t="shared" si="160"/>
        <v>0</v>
      </c>
      <c r="DJ303" s="848">
        <f t="shared" si="160"/>
        <v>0</v>
      </c>
      <c r="DK303" s="848">
        <f t="shared" si="160"/>
        <v>0</v>
      </c>
      <c r="DL303" s="848">
        <f t="shared" si="160"/>
        <v>0</v>
      </c>
      <c r="DM303" s="848">
        <f t="shared" si="160"/>
        <v>0</v>
      </c>
      <c r="DN303" s="848">
        <f t="shared" si="160"/>
        <v>0</v>
      </c>
      <c r="DO303" s="848">
        <f t="shared" si="160"/>
        <v>0</v>
      </c>
      <c r="DP303" s="848">
        <f t="shared" si="160"/>
        <v>0</v>
      </c>
      <c r="DQ303" s="848">
        <f t="shared" si="160"/>
        <v>0</v>
      </c>
      <c r="DR303" s="848">
        <f t="shared" si="160"/>
        <v>0</v>
      </c>
      <c r="DS303" s="848">
        <f t="shared" si="160"/>
        <v>0</v>
      </c>
      <c r="DT303" s="848">
        <f t="shared" si="160"/>
        <v>0</v>
      </c>
      <c r="DU303" s="848">
        <f t="shared" si="160"/>
        <v>0</v>
      </c>
      <c r="DV303" s="848">
        <f t="shared" si="160"/>
        <v>0</v>
      </c>
      <c r="DW303" s="848">
        <f t="shared" si="160"/>
        <v>0</v>
      </c>
      <c r="DX303" s="848">
        <f t="shared" si="160"/>
        <v>0</v>
      </c>
      <c r="DY303" s="848">
        <f t="shared" si="160"/>
        <v>0</v>
      </c>
      <c r="DZ303" s="848">
        <f t="shared" si="160"/>
        <v>0</v>
      </c>
      <c r="EA303" s="848">
        <f t="shared" si="160"/>
        <v>0</v>
      </c>
      <c r="EB303" s="848">
        <f t="shared" si="160"/>
        <v>0</v>
      </c>
      <c r="EC303" s="848">
        <f t="shared" si="160"/>
        <v>0</v>
      </c>
      <c r="ED303" s="848">
        <f t="shared" si="160"/>
        <v>0</v>
      </c>
      <c r="EE303" s="848">
        <f t="shared" si="160"/>
        <v>0</v>
      </c>
      <c r="EF303" s="848">
        <f t="shared" si="160"/>
        <v>0</v>
      </c>
      <c r="EG303" s="848">
        <f t="shared" si="160"/>
        <v>0</v>
      </c>
      <c r="EH303" s="848">
        <f t="shared" si="160"/>
        <v>0</v>
      </c>
      <c r="EI303" s="848">
        <f t="shared" si="160"/>
        <v>0</v>
      </c>
      <c r="EJ303" s="848">
        <f t="shared" ref="EJ303:GU305" si="161">EJ300</f>
        <v>0</v>
      </c>
      <c r="EK303" s="848">
        <f t="shared" si="161"/>
        <v>0</v>
      </c>
      <c r="EL303" s="848">
        <f t="shared" si="161"/>
        <v>0</v>
      </c>
      <c r="EM303" s="848">
        <f t="shared" si="161"/>
        <v>0</v>
      </c>
      <c r="EN303" s="848">
        <f t="shared" si="161"/>
        <v>0</v>
      </c>
      <c r="EO303" s="848">
        <f t="shared" si="161"/>
        <v>0</v>
      </c>
      <c r="EP303" s="848">
        <f t="shared" si="161"/>
        <v>0</v>
      </c>
      <c r="EQ303" s="848">
        <f t="shared" si="161"/>
        <v>0</v>
      </c>
      <c r="ER303" s="848">
        <f t="shared" si="161"/>
        <v>0</v>
      </c>
      <c r="ES303" s="848">
        <f t="shared" si="161"/>
        <v>0</v>
      </c>
      <c r="ET303" s="848">
        <f t="shared" si="161"/>
        <v>0</v>
      </c>
      <c r="EU303" s="848">
        <f t="shared" si="161"/>
        <v>0</v>
      </c>
      <c r="EV303" s="848">
        <f t="shared" si="161"/>
        <v>0</v>
      </c>
      <c r="EW303" s="848">
        <f t="shared" si="161"/>
        <v>0</v>
      </c>
      <c r="EX303" s="848">
        <f t="shared" si="161"/>
        <v>0</v>
      </c>
      <c r="EY303" s="848">
        <f t="shared" si="161"/>
        <v>0</v>
      </c>
      <c r="EZ303" s="848">
        <f t="shared" si="161"/>
        <v>0</v>
      </c>
      <c r="FA303" s="848">
        <f t="shared" si="161"/>
        <v>0</v>
      </c>
      <c r="FB303" s="848">
        <f t="shared" si="161"/>
        <v>0</v>
      </c>
      <c r="FC303" s="848">
        <f t="shared" si="161"/>
        <v>0</v>
      </c>
      <c r="FD303" s="848">
        <f t="shared" si="161"/>
        <v>0</v>
      </c>
      <c r="FE303" s="848">
        <f t="shared" si="161"/>
        <v>0</v>
      </c>
      <c r="FF303" s="848">
        <f t="shared" si="161"/>
        <v>0</v>
      </c>
      <c r="FG303" s="848">
        <f t="shared" si="161"/>
        <v>0</v>
      </c>
      <c r="FH303" s="848">
        <f t="shared" si="161"/>
        <v>0</v>
      </c>
      <c r="FI303" s="848">
        <f t="shared" si="161"/>
        <v>0</v>
      </c>
      <c r="FJ303" s="848">
        <f t="shared" si="161"/>
        <v>0</v>
      </c>
      <c r="FK303" s="848">
        <f t="shared" si="161"/>
        <v>0</v>
      </c>
      <c r="FL303" s="848">
        <f t="shared" si="161"/>
        <v>0</v>
      </c>
      <c r="FM303" s="848">
        <f t="shared" si="161"/>
        <v>0</v>
      </c>
      <c r="FN303" s="848">
        <f t="shared" si="161"/>
        <v>0</v>
      </c>
      <c r="FO303" s="848">
        <f t="shared" si="161"/>
        <v>0</v>
      </c>
      <c r="FP303" s="848">
        <f t="shared" si="161"/>
        <v>0</v>
      </c>
      <c r="FQ303" s="848">
        <f t="shared" si="161"/>
        <v>0</v>
      </c>
      <c r="FR303" s="848">
        <f t="shared" si="161"/>
        <v>0</v>
      </c>
      <c r="FS303" s="848">
        <f t="shared" si="161"/>
        <v>0</v>
      </c>
      <c r="FT303" s="848">
        <f t="shared" si="161"/>
        <v>0</v>
      </c>
      <c r="FU303" s="848">
        <f t="shared" si="161"/>
        <v>0</v>
      </c>
      <c r="FV303" s="848">
        <f t="shared" si="161"/>
        <v>0</v>
      </c>
      <c r="FW303" s="848">
        <f t="shared" si="161"/>
        <v>0</v>
      </c>
      <c r="FX303" s="848">
        <f t="shared" si="161"/>
        <v>0</v>
      </c>
      <c r="FY303" s="848">
        <f t="shared" si="161"/>
        <v>0</v>
      </c>
      <c r="FZ303" s="848">
        <f t="shared" si="161"/>
        <v>0</v>
      </c>
      <c r="GA303" s="848">
        <f t="shared" si="161"/>
        <v>0</v>
      </c>
      <c r="GB303" s="848">
        <f t="shared" si="161"/>
        <v>0</v>
      </c>
      <c r="GC303" s="848">
        <f t="shared" si="161"/>
        <v>0</v>
      </c>
      <c r="GD303" s="848">
        <f t="shared" si="161"/>
        <v>0</v>
      </c>
      <c r="GE303" s="848">
        <f t="shared" si="161"/>
        <v>0</v>
      </c>
      <c r="GF303" s="848">
        <f t="shared" si="161"/>
        <v>0</v>
      </c>
      <c r="GG303" s="848">
        <f t="shared" si="161"/>
        <v>0</v>
      </c>
      <c r="GH303" s="848">
        <f t="shared" si="161"/>
        <v>0</v>
      </c>
      <c r="GI303" s="848">
        <f t="shared" si="161"/>
        <v>0</v>
      </c>
      <c r="GJ303" s="848">
        <f t="shared" si="161"/>
        <v>0</v>
      </c>
      <c r="GK303" s="848">
        <f t="shared" si="161"/>
        <v>0</v>
      </c>
      <c r="GL303" s="848">
        <f t="shared" si="161"/>
        <v>0</v>
      </c>
      <c r="GM303" s="848">
        <f t="shared" si="161"/>
        <v>0</v>
      </c>
      <c r="GN303" s="848">
        <f t="shared" si="161"/>
        <v>0</v>
      </c>
      <c r="GO303" s="848">
        <f t="shared" si="161"/>
        <v>0</v>
      </c>
      <c r="GP303" s="848">
        <f t="shared" si="161"/>
        <v>0</v>
      </c>
      <c r="GQ303" s="848">
        <f t="shared" si="161"/>
        <v>0</v>
      </c>
      <c r="GR303" s="848">
        <f t="shared" si="161"/>
        <v>0</v>
      </c>
      <c r="GS303" s="848">
        <f t="shared" si="161"/>
        <v>0</v>
      </c>
      <c r="GT303" s="848">
        <f t="shared" si="161"/>
        <v>0</v>
      </c>
      <c r="GU303" s="848">
        <f t="shared" si="161"/>
        <v>0</v>
      </c>
      <c r="GV303" s="848">
        <f t="shared" ref="GV303:JG305" si="162">GV300</f>
        <v>0</v>
      </c>
      <c r="GW303" s="848">
        <f t="shared" si="162"/>
        <v>0</v>
      </c>
      <c r="GX303" s="848">
        <f t="shared" si="162"/>
        <v>0</v>
      </c>
      <c r="GY303" s="848">
        <f t="shared" si="162"/>
        <v>0</v>
      </c>
      <c r="GZ303" s="848">
        <f t="shared" si="162"/>
        <v>0</v>
      </c>
      <c r="HA303" s="848">
        <f t="shared" si="162"/>
        <v>0</v>
      </c>
      <c r="HB303" s="848">
        <f t="shared" si="162"/>
        <v>0</v>
      </c>
      <c r="HC303" s="848">
        <f t="shared" si="162"/>
        <v>0</v>
      </c>
      <c r="HD303" s="848">
        <f t="shared" si="162"/>
        <v>0</v>
      </c>
      <c r="HE303" s="848">
        <f t="shared" si="162"/>
        <v>0</v>
      </c>
      <c r="HF303" s="848">
        <f t="shared" si="162"/>
        <v>0</v>
      </c>
      <c r="HG303" s="848">
        <f t="shared" si="162"/>
        <v>0</v>
      </c>
      <c r="HH303" s="848">
        <f t="shared" si="162"/>
        <v>0</v>
      </c>
      <c r="HI303" s="848">
        <f t="shared" si="162"/>
        <v>0</v>
      </c>
      <c r="HJ303" s="848">
        <f t="shared" si="162"/>
        <v>0</v>
      </c>
      <c r="HK303" s="848">
        <f t="shared" si="162"/>
        <v>0</v>
      </c>
      <c r="HL303" s="848">
        <f t="shared" si="162"/>
        <v>0</v>
      </c>
      <c r="HM303" s="848">
        <f t="shared" si="162"/>
        <v>0</v>
      </c>
      <c r="HN303" s="848">
        <f t="shared" si="162"/>
        <v>0</v>
      </c>
      <c r="HO303" s="848">
        <f t="shared" si="162"/>
        <v>0</v>
      </c>
      <c r="HP303" s="848">
        <f t="shared" si="162"/>
        <v>0</v>
      </c>
      <c r="HQ303" s="848">
        <f t="shared" si="162"/>
        <v>0</v>
      </c>
      <c r="HR303" s="848">
        <f t="shared" si="162"/>
        <v>0</v>
      </c>
      <c r="HS303" s="848">
        <f t="shared" si="162"/>
        <v>0</v>
      </c>
      <c r="HT303" s="848">
        <f t="shared" si="162"/>
        <v>0</v>
      </c>
      <c r="HU303" s="848">
        <f t="shared" si="162"/>
        <v>0</v>
      </c>
      <c r="HV303" s="848">
        <f t="shared" si="162"/>
        <v>0</v>
      </c>
      <c r="HW303" s="848">
        <f t="shared" si="162"/>
        <v>0</v>
      </c>
      <c r="HX303" s="848">
        <f t="shared" si="162"/>
        <v>0</v>
      </c>
      <c r="HY303" s="848">
        <f t="shared" si="162"/>
        <v>0</v>
      </c>
      <c r="HZ303" s="848">
        <f t="shared" si="162"/>
        <v>0</v>
      </c>
      <c r="IA303" s="848">
        <f t="shared" si="162"/>
        <v>0</v>
      </c>
      <c r="IB303" s="848">
        <f t="shared" si="162"/>
        <v>0</v>
      </c>
      <c r="IC303" s="848">
        <f t="shared" si="162"/>
        <v>0</v>
      </c>
      <c r="ID303" s="848">
        <f t="shared" si="162"/>
        <v>0</v>
      </c>
      <c r="IE303" s="848">
        <f t="shared" si="162"/>
        <v>0</v>
      </c>
      <c r="IF303" s="848">
        <f t="shared" si="162"/>
        <v>0</v>
      </c>
      <c r="IG303" s="848">
        <f t="shared" si="162"/>
        <v>0</v>
      </c>
      <c r="IH303" s="848">
        <f t="shared" si="162"/>
        <v>0</v>
      </c>
      <c r="II303" s="848">
        <f t="shared" si="162"/>
        <v>0</v>
      </c>
      <c r="IJ303" s="848">
        <f t="shared" si="162"/>
        <v>0</v>
      </c>
      <c r="IK303" s="848">
        <f t="shared" si="162"/>
        <v>0</v>
      </c>
      <c r="IL303" s="848">
        <f t="shared" si="162"/>
        <v>0</v>
      </c>
      <c r="IM303" s="848">
        <f t="shared" si="162"/>
        <v>0</v>
      </c>
      <c r="IN303" s="848">
        <f t="shared" si="162"/>
        <v>0</v>
      </c>
      <c r="IO303" s="848">
        <f t="shared" si="162"/>
        <v>0</v>
      </c>
      <c r="IP303" s="848">
        <f t="shared" si="162"/>
        <v>0</v>
      </c>
      <c r="IQ303" s="848">
        <f t="shared" si="162"/>
        <v>0</v>
      </c>
      <c r="IR303" s="848">
        <f t="shared" si="162"/>
        <v>0</v>
      </c>
      <c r="IS303" s="848">
        <f t="shared" si="162"/>
        <v>0</v>
      </c>
      <c r="IT303" s="848">
        <f t="shared" si="162"/>
        <v>0</v>
      </c>
      <c r="IU303" s="848">
        <f t="shared" si="162"/>
        <v>0</v>
      </c>
      <c r="IV303" s="848">
        <f t="shared" si="162"/>
        <v>0</v>
      </c>
      <c r="IW303" s="848">
        <f t="shared" si="162"/>
        <v>0</v>
      </c>
      <c r="IX303" s="848">
        <f t="shared" si="162"/>
        <v>0</v>
      </c>
      <c r="IY303" s="848">
        <f t="shared" si="162"/>
        <v>0</v>
      </c>
      <c r="IZ303" s="848">
        <f t="shared" si="162"/>
        <v>0</v>
      </c>
      <c r="JA303" s="848">
        <f t="shared" si="162"/>
        <v>0</v>
      </c>
      <c r="JB303" s="848">
        <f t="shared" si="162"/>
        <v>0</v>
      </c>
      <c r="JC303" s="848">
        <f t="shared" si="162"/>
        <v>0</v>
      </c>
      <c r="JD303" s="848">
        <f t="shared" si="162"/>
        <v>0</v>
      </c>
      <c r="JE303" s="848">
        <f t="shared" si="162"/>
        <v>0</v>
      </c>
      <c r="JF303" s="848">
        <f t="shared" si="162"/>
        <v>0</v>
      </c>
      <c r="JG303" s="848">
        <f t="shared" si="162"/>
        <v>0</v>
      </c>
      <c r="JH303" s="848">
        <f t="shared" ref="JH303:LS305" si="163">JH300</f>
        <v>0</v>
      </c>
      <c r="JI303" s="848">
        <f t="shared" si="163"/>
        <v>0</v>
      </c>
      <c r="JJ303" s="848">
        <f t="shared" si="163"/>
        <v>0</v>
      </c>
      <c r="JK303" s="848">
        <f t="shared" si="163"/>
        <v>0</v>
      </c>
      <c r="JL303" s="848">
        <f t="shared" si="163"/>
        <v>0</v>
      </c>
      <c r="JM303" s="848">
        <f t="shared" si="163"/>
        <v>0</v>
      </c>
      <c r="JN303" s="848">
        <f t="shared" si="163"/>
        <v>0</v>
      </c>
      <c r="JO303" s="848">
        <f t="shared" si="163"/>
        <v>0</v>
      </c>
      <c r="JP303" s="848">
        <f t="shared" si="163"/>
        <v>0</v>
      </c>
      <c r="JQ303" s="848">
        <f t="shared" si="163"/>
        <v>0</v>
      </c>
      <c r="JR303" s="848">
        <f t="shared" si="163"/>
        <v>0</v>
      </c>
      <c r="JS303" s="848">
        <f t="shared" si="163"/>
        <v>0</v>
      </c>
      <c r="JT303" s="848">
        <f t="shared" si="163"/>
        <v>0</v>
      </c>
      <c r="JU303" s="848">
        <f t="shared" si="163"/>
        <v>0</v>
      </c>
      <c r="JV303" s="848">
        <f t="shared" si="163"/>
        <v>0</v>
      </c>
      <c r="JW303" s="848">
        <f t="shared" si="163"/>
        <v>0</v>
      </c>
      <c r="JX303" s="848">
        <f t="shared" si="163"/>
        <v>0</v>
      </c>
      <c r="JY303" s="848">
        <f t="shared" si="163"/>
        <v>0</v>
      </c>
      <c r="JZ303" s="848">
        <f t="shared" si="163"/>
        <v>0</v>
      </c>
      <c r="KA303" s="848">
        <f t="shared" si="163"/>
        <v>0</v>
      </c>
      <c r="KB303" s="848">
        <f t="shared" si="163"/>
        <v>0</v>
      </c>
      <c r="KC303" s="848">
        <f t="shared" si="163"/>
        <v>0</v>
      </c>
      <c r="KD303" s="848">
        <f t="shared" si="163"/>
        <v>0</v>
      </c>
      <c r="KE303" s="848">
        <f t="shared" si="163"/>
        <v>0</v>
      </c>
      <c r="KF303" s="848">
        <f t="shared" si="163"/>
        <v>0</v>
      </c>
      <c r="KG303" s="848">
        <f t="shared" si="163"/>
        <v>0</v>
      </c>
      <c r="KH303" s="848">
        <f t="shared" si="163"/>
        <v>0</v>
      </c>
      <c r="KI303" s="848">
        <f t="shared" si="163"/>
        <v>0</v>
      </c>
      <c r="KJ303" s="848">
        <f t="shared" si="163"/>
        <v>0</v>
      </c>
      <c r="KK303" s="848">
        <f t="shared" si="163"/>
        <v>0</v>
      </c>
      <c r="KL303" s="848">
        <f t="shared" si="163"/>
        <v>0</v>
      </c>
      <c r="KM303" s="848">
        <f t="shared" si="163"/>
        <v>0</v>
      </c>
      <c r="KN303" s="848">
        <f t="shared" si="163"/>
        <v>0</v>
      </c>
      <c r="KO303" s="848">
        <f t="shared" si="163"/>
        <v>0</v>
      </c>
      <c r="KP303" s="848">
        <f t="shared" si="163"/>
        <v>0</v>
      </c>
      <c r="KQ303" s="848">
        <f t="shared" si="163"/>
        <v>0</v>
      </c>
      <c r="KR303" s="848">
        <f t="shared" si="163"/>
        <v>0</v>
      </c>
      <c r="KS303" s="848">
        <f t="shared" si="163"/>
        <v>0</v>
      </c>
      <c r="KT303" s="848">
        <f t="shared" si="163"/>
        <v>0</v>
      </c>
      <c r="KU303" s="848">
        <f t="shared" si="163"/>
        <v>0</v>
      </c>
      <c r="KV303" s="848">
        <f t="shared" si="163"/>
        <v>0</v>
      </c>
      <c r="KW303" s="848">
        <f t="shared" si="163"/>
        <v>0</v>
      </c>
      <c r="KX303" s="848">
        <f t="shared" si="163"/>
        <v>0</v>
      </c>
      <c r="KY303" s="848">
        <f t="shared" si="163"/>
        <v>0</v>
      </c>
      <c r="KZ303" s="848">
        <f t="shared" si="163"/>
        <v>0</v>
      </c>
      <c r="LA303" s="848">
        <f t="shared" si="163"/>
        <v>0</v>
      </c>
      <c r="LB303" s="848">
        <f t="shared" si="163"/>
        <v>0</v>
      </c>
      <c r="LC303" s="848">
        <f t="shared" si="163"/>
        <v>0</v>
      </c>
      <c r="LD303" s="848">
        <f t="shared" si="163"/>
        <v>0</v>
      </c>
      <c r="LE303" s="848">
        <f t="shared" si="163"/>
        <v>0</v>
      </c>
      <c r="LF303" s="848">
        <f t="shared" si="163"/>
        <v>0</v>
      </c>
      <c r="LG303" s="848">
        <f t="shared" si="163"/>
        <v>0</v>
      </c>
      <c r="LH303" s="848">
        <f t="shared" si="163"/>
        <v>0</v>
      </c>
      <c r="LI303" s="848">
        <f t="shared" si="163"/>
        <v>0</v>
      </c>
      <c r="LJ303" s="848">
        <f t="shared" si="163"/>
        <v>0</v>
      </c>
      <c r="LK303" s="848">
        <f t="shared" si="163"/>
        <v>0</v>
      </c>
      <c r="LL303" s="848">
        <f t="shared" si="163"/>
        <v>0</v>
      </c>
      <c r="LM303" s="848">
        <f t="shared" si="163"/>
        <v>0</v>
      </c>
      <c r="LN303" s="848">
        <f t="shared" si="163"/>
        <v>0</v>
      </c>
      <c r="LO303" s="848">
        <f t="shared" si="163"/>
        <v>0</v>
      </c>
      <c r="LP303" s="848">
        <f t="shared" si="163"/>
        <v>0</v>
      </c>
      <c r="LQ303" s="848">
        <f t="shared" si="163"/>
        <v>0</v>
      </c>
      <c r="LR303" s="848">
        <f t="shared" si="163"/>
        <v>0</v>
      </c>
      <c r="LS303" s="848">
        <f t="shared" si="163"/>
        <v>0</v>
      </c>
      <c r="LT303" s="848">
        <f t="shared" ref="LT303:OE305" si="164">LT300</f>
        <v>0</v>
      </c>
      <c r="LU303" s="848">
        <f t="shared" si="164"/>
        <v>0</v>
      </c>
      <c r="LV303" s="848">
        <f t="shared" si="164"/>
        <v>0</v>
      </c>
      <c r="LW303" s="848">
        <f t="shared" si="164"/>
        <v>0</v>
      </c>
      <c r="LX303" s="848">
        <f t="shared" si="164"/>
        <v>0</v>
      </c>
      <c r="LY303" s="848">
        <f t="shared" si="164"/>
        <v>0</v>
      </c>
      <c r="LZ303" s="848">
        <f t="shared" si="164"/>
        <v>0</v>
      </c>
      <c r="MA303" s="848">
        <f t="shared" si="164"/>
        <v>0</v>
      </c>
      <c r="MB303" s="848">
        <f t="shared" si="164"/>
        <v>0</v>
      </c>
      <c r="MC303" s="848">
        <f t="shared" si="164"/>
        <v>0</v>
      </c>
      <c r="MD303" s="848">
        <f t="shared" si="164"/>
        <v>0</v>
      </c>
      <c r="ME303" s="848">
        <f t="shared" si="164"/>
        <v>0</v>
      </c>
      <c r="MF303" s="848">
        <f t="shared" si="164"/>
        <v>0</v>
      </c>
      <c r="MG303" s="848">
        <f t="shared" si="164"/>
        <v>0</v>
      </c>
      <c r="MH303" s="848">
        <f t="shared" si="164"/>
        <v>0</v>
      </c>
      <c r="MI303" s="848">
        <f t="shared" si="164"/>
        <v>0</v>
      </c>
      <c r="MJ303" s="848">
        <f t="shared" si="164"/>
        <v>0</v>
      </c>
      <c r="MK303" s="848">
        <f t="shared" si="164"/>
        <v>0</v>
      </c>
      <c r="ML303" s="848">
        <f t="shared" si="164"/>
        <v>0</v>
      </c>
      <c r="MM303" s="848">
        <f t="shared" si="164"/>
        <v>0</v>
      </c>
      <c r="MN303" s="848">
        <f t="shared" si="164"/>
        <v>0</v>
      </c>
      <c r="MO303" s="848">
        <f t="shared" si="164"/>
        <v>0</v>
      </c>
      <c r="MP303" s="848">
        <f t="shared" si="164"/>
        <v>0</v>
      </c>
      <c r="MQ303" s="848">
        <f t="shared" si="164"/>
        <v>0</v>
      </c>
      <c r="MR303" s="848">
        <f t="shared" si="164"/>
        <v>0</v>
      </c>
      <c r="MS303" s="848">
        <f t="shared" si="164"/>
        <v>0</v>
      </c>
      <c r="MT303" s="848">
        <f t="shared" si="164"/>
        <v>0</v>
      </c>
      <c r="MU303" s="848">
        <f t="shared" si="164"/>
        <v>0</v>
      </c>
      <c r="MV303" s="848">
        <f t="shared" si="164"/>
        <v>0</v>
      </c>
      <c r="MW303" s="848">
        <f t="shared" si="164"/>
        <v>0</v>
      </c>
      <c r="MX303" s="848">
        <f t="shared" si="164"/>
        <v>0</v>
      </c>
      <c r="MY303" s="848">
        <f t="shared" si="164"/>
        <v>0</v>
      </c>
      <c r="MZ303" s="848">
        <f t="shared" si="164"/>
        <v>0</v>
      </c>
      <c r="NA303" s="848">
        <f t="shared" si="164"/>
        <v>0</v>
      </c>
      <c r="NB303" s="848">
        <f t="shared" si="164"/>
        <v>0</v>
      </c>
      <c r="NC303" s="848">
        <f t="shared" si="164"/>
        <v>0</v>
      </c>
      <c r="ND303" s="848">
        <f t="shared" si="164"/>
        <v>0</v>
      </c>
      <c r="NE303" s="848">
        <f t="shared" si="164"/>
        <v>0</v>
      </c>
      <c r="NF303" s="848">
        <f t="shared" si="164"/>
        <v>0</v>
      </c>
      <c r="NG303" s="848">
        <f t="shared" si="164"/>
        <v>0</v>
      </c>
      <c r="NH303" s="848">
        <f t="shared" si="164"/>
        <v>0</v>
      </c>
      <c r="NI303" s="848">
        <f t="shared" si="164"/>
        <v>0</v>
      </c>
      <c r="NJ303" s="848">
        <f t="shared" si="164"/>
        <v>0</v>
      </c>
      <c r="NK303" s="848">
        <f t="shared" si="164"/>
        <v>0</v>
      </c>
      <c r="NL303" s="848">
        <f t="shared" si="164"/>
        <v>0</v>
      </c>
      <c r="NM303" s="848">
        <f t="shared" si="164"/>
        <v>0</v>
      </c>
      <c r="NN303" s="848">
        <f t="shared" si="164"/>
        <v>0</v>
      </c>
      <c r="NO303" s="848">
        <f t="shared" si="164"/>
        <v>0</v>
      </c>
      <c r="NP303" s="848">
        <f t="shared" si="164"/>
        <v>0</v>
      </c>
      <c r="NQ303" s="848">
        <f t="shared" si="164"/>
        <v>0</v>
      </c>
      <c r="NR303" s="848">
        <f t="shared" si="164"/>
        <v>0</v>
      </c>
      <c r="NS303" s="848">
        <f t="shared" si="164"/>
        <v>0</v>
      </c>
      <c r="NT303" s="848">
        <f t="shared" si="164"/>
        <v>0</v>
      </c>
      <c r="NU303" s="848">
        <f t="shared" si="164"/>
        <v>0</v>
      </c>
      <c r="NV303" s="848">
        <f t="shared" si="164"/>
        <v>0</v>
      </c>
      <c r="NW303" s="848">
        <f t="shared" si="164"/>
        <v>0</v>
      </c>
      <c r="NX303" s="848">
        <f t="shared" si="164"/>
        <v>0</v>
      </c>
      <c r="NY303" s="848">
        <f t="shared" si="164"/>
        <v>0</v>
      </c>
      <c r="NZ303" s="848">
        <f t="shared" si="164"/>
        <v>0</v>
      </c>
      <c r="OA303" s="848">
        <f t="shared" si="164"/>
        <v>0</v>
      </c>
      <c r="OB303" s="848">
        <f t="shared" si="164"/>
        <v>0</v>
      </c>
      <c r="OC303" s="848">
        <f t="shared" si="164"/>
        <v>0</v>
      </c>
      <c r="OD303" s="848">
        <f t="shared" si="164"/>
        <v>0</v>
      </c>
      <c r="OE303" s="848">
        <f t="shared" si="164"/>
        <v>0</v>
      </c>
      <c r="OF303" s="848">
        <f t="shared" ref="OF303:QQ305" si="165">OF300</f>
        <v>0</v>
      </c>
      <c r="OG303" s="848">
        <f t="shared" si="165"/>
        <v>0</v>
      </c>
      <c r="OH303" s="848">
        <f t="shared" si="165"/>
        <v>0</v>
      </c>
      <c r="OI303" s="848">
        <f t="shared" si="165"/>
        <v>0</v>
      </c>
      <c r="OJ303" s="848">
        <f t="shared" si="165"/>
        <v>0</v>
      </c>
      <c r="OK303" s="848">
        <f t="shared" si="165"/>
        <v>0</v>
      </c>
      <c r="OL303" s="848">
        <f t="shared" si="165"/>
        <v>0</v>
      </c>
      <c r="OM303" s="848">
        <f t="shared" si="165"/>
        <v>0</v>
      </c>
      <c r="ON303" s="848">
        <f t="shared" si="165"/>
        <v>0</v>
      </c>
      <c r="OO303" s="848">
        <f t="shared" si="165"/>
        <v>0</v>
      </c>
      <c r="OP303" s="848">
        <f t="shared" si="165"/>
        <v>0</v>
      </c>
      <c r="OQ303" s="848">
        <f t="shared" si="165"/>
        <v>0</v>
      </c>
      <c r="OR303" s="848">
        <f t="shared" si="165"/>
        <v>0</v>
      </c>
      <c r="OS303" s="848">
        <f t="shared" si="165"/>
        <v>0</v>
      </c>
      <c r="OT303" s="848">
        <f t="shared" si="165"/>
        <v>0</v>
      </c>
      <c r="OU303" s="848">
        <f t="shared" si="165"/>
        <v>0</v>
      </c>
      <c r="OV303" s="848">
        <f t="shared" si="165"/>
        <v>0</v>
      </c>
      <c r="OW303" s="848">
        <f t="shared" si="165"/>
        <v>0</v>
      </c>
      <c r="OX303" s="848">
        <f t="shared" si="165"/>
        <v>0</v>
      </c>
      <c r="OY303" s="848">
        <f t="shared" si="165"/>
        <v>0</v>
      </c>
      <c r="OZ303" s="848">
        <f t="shared" si="165"/>
        <v>0</v>
      </c>
      <c r="PA303" s="848">
        <f t="shared" si="165"/>
        <v>0</v>
      </c>
      <c r="PB303" s="848">
        <f t="shared" si="165"/>
        <v>0</v>
      </c>
      <c r="PC303" s="848">
        <f t="shared" si="165"/>
        <v>0</v>
      </c>
      <c r="PD303" s="848">
        <f t="shared" si="165"/>
        <v>0</v>
      </c>
      <c r="PE303" s="848">
        <f t="shared" si="165"/>
        <v>0</v>
      </c>
      <c r="PF303" s="848">
        <f t="shared" si="165"/>
        <v>0</v>
      </c>
      <c r="PG303" s="848">
        <f t="shared" si="165"/>
        <v>0</v>
      </c>
      <c r="PH303" s="848">
        <f t="shared" si="165"/>
        <v>0</v>
      </c>
      <c r="PI303" s="848">
        <f t="shared" si="165"/>
        <v>0</v>
      </c>
      <c r="PJ303" s="848">
        <f t="shared" si="165"/>
        <v>0</v>
      </c>
      <c r="PK303" s="848">
        <f t="shared" si="165"/>
        <v>0</v>
      </c>
      <c r="PL303" s="848">
        <f t="shared" si="165"/>
        <v>0</v>
      </c>
      <c r="PM303" s="848">
        <f t="shared" si="165"/>
        <v>0</v>
      </c>
      <c r="PN303" s="848">
        <f t="shared" si="165"/>
        <v>0</v>
      </c>
      <c r="PO303" s="848">
        <f t="shared" si="165"/>
        <v>0</v>
      </c>
      <c r="PP303" s="848">
        <f t="shared" si="165"/>
        <v>0</v>
      </c>
      <c r="PQ303" s="848">
        <f t="shared" si="165"/>
        <v>0</v>
      </c>
      <c r="PR303" s="848">
        <f t="shared" si="165"/>
        <v>0</v>
      </c>
      <c r="PS303" s="848">
        <f t="shared" si="165"/>
        <v>0</v>
      </c>
      <c r="PT303" s="848">
        <f t="shared" si="165"/>
        <v>0</v>
      </c>
      <c r="PU303" s="848">
        <f t="shared" si="165"/>
        <v>0</v>
      </c>
      <c r="PV303" s="848">
        <f t="shared" si="165"/>
        <v>0</v>
      </c>
      <c r="PW303" s="848">
        <f t="shared" si="165"/>
        <v>0</v>
      </c>
      <c r="PX303" s="848">
        <f t="shared" si="165"/>
        <v>0</v>
      </c>
      <c r="PY303" s="848">
        <f t="shared" si="165"/>
        <v>0</v>
      </c>
      <c r="PZ303" s="848">
        <f t="shared" si="165"/>
        <v>0</v>
      </c>
      <c r="QA303" s="848">
        <f t="shared" si="165"/>
        <v>0</v>
      </c>
      <c r="QB303" s="848">
        <f t="shared" si="165"/>
        <v>0</v>
      </c>
      <c r="QC303" s="848">
        <f t="shared" si="165"/>
        <v>0</v>
      </c>
      <c r="QD303" s="848">
        <f t="shared" si="165"/>
        <v>0</v>
      </c>
      <c r="QE303" s="848">
        <f t="shared" si="165"/>
        <v>0</v>
      </c>
      <c r="QF303" s="848">
        <f t="shared" si="165"/>
        <v>0</v>
      </c>
      <c r="QG303" s="848">
        <f t="shared" si="165"/>
        <v>0</v>
      </c>
      <c r="QH303" s="848">
        <f t="shared" si="165"/>
        <v>0</v>
      </c>
      <c r="QI303" s="848">
        <f t="shared" si="165"/>
        <v>0</v>
      </c>
      <c r="QJ303" s="848">
        <f t="shared" si="165"/>
        <v>0</v>
      </c>
      <c r="QK303" s="848">
        <f t="shared" si="165"/>
        <v>0</v>
      </c>
      <c r="QL303" s="848">
        <f t="shared" si="165"/>
        <v>0</v>
      </c>
      <c r="QM303" s="848">
        <f t="shared" si="165"/>
        <v>0</v>
      </c>
      <c r="QN303" s="848">
        <f t="shared" si="165"/>
        <v>0</v>
      </c>
      <c r="QO303" s="848">
        <f t="shared" si="165"/>
        <v>0</v>
      </c>
      <c r="QP303" s="848">
        <f t="shared" si="165"/>
        <v>0</v>
      </c>
      <c r="QQ303" s="848">
        <f t="shared" si="165"/>
        <v>0</v>
      </c>
      <c r="QR303" s="848">
        <f t="shared" ref="QR303:SI305" si="166">QR300</f>
        <v>0</v>
      </c>
      <c r="QS303" s="848">
        <f t="shared" si="166"/>
        <v>0</v>
      </c>
      <c r="QT303" s="848">
        <f t="shared" si="166"/>
        <v>0</v>
      </c>
      <c r="QU303" s="848">
        <f t="shared" si="166"/>
        <v>0</v>
      </c>
      <c r="QV303" s="848">
        <f t="shared" si="166"/>
        <v>0</v>
      </c>
      <c r="QW303" s="848">
        <f t="shared" si="166"/>
        <v>0</v>
      </c>
      <c r="QX303" s="848">
        <f t="shared" si="166"/>
        <v>0</v>
      </c>
      <c r="QY303" s="848">
        <f t="shared" si="166"/>
        <v>0</v>
      </c>
      <c r="QZ303" s="848">
        <f t="shared" si="166"/>
        <v>0</v>
      </c>
      <c r="RA303" s="848">
        <f t="shared" si="166"/>
        <v>0</v>
      </c>
      <c r="RB303" s="848">
        <f t="shared" si="166"/>
        <v>0</v>
      </c>
      <c r="RC303" s="848">
        <f t="shared" si="166"/>
        <v>0</v>
      </c>
      <c r="RD303" s="848">
        <f t="shared" si="166"/>
        <v>0</v>
      </c>
      <c r="RE303" s="848">
        <f t="shared" si="166"/>
        <v>0</v>
      </c>
      <c r="RF303" s="848">
        <f t="shared" si="166"/>
        <v>0</v>
      </c>
      <c r="RG303" s="848">
        <f t="shared" si="166"/>
        <v>0</v>
      </c>
      <c r="RH303" s="848">
        <f t="shared" si="166"/>
        <v>0</v>
      </c>
      <c r="RI303" s="848">
        <f t="shared" si="166"/>
        <v>0</v>
      </c>
      <c r="RJ303" s="848">
        <f t="shared" si="166"/>
        <v>0</v>
      </c>
      <c r="RK303" s="848">
        <f t="shared" si="166"/>
        <v>0</v>
      </c>
      <c r="RL303" s="848">
        <f t="shared" si="166"/>
        <v>0</v>
      </c>
      <c r="RM303" s="848">
        <f t="shared" si="166"/>
        <v>0</v>
      </c>
      <c r="RN303" s="848">
        <f t="shared" si="166"/>
        <v>0</v>
      </c>
      <c r="RO303" s="848">
        <f t="shared" si="166"/>
        <v>0</v>
      </c>
      <c r="RP303" s="848">
        <f t="shared" si="166"/>
        <v>0</v>
      </c>
      <c r="RQ303" s="848">
        <f t="shared" si="166"/>
        <v>0</v>
      </c>
      <c r="RR303" s="848">
        <f t="shared" si="166"/>
        <v>0</v>
      </c>
      <c r="RS303" s="848">
        <f t="shared" si="166"/>
        <v>0</v>
      </c>
      <c r="RT303" s="848">
        <f t="shared" si="166"/>
        <v>0</v>
      </c>
      <c r="RU303" s="848">
        <f t="shared" si="166"/>
        <v>0</v>
      </c>
      <c r="RV303" s="848">
        <f t="shared" si="166"/>
        <v>0</v>
      </c>
      <c r="RW303" s="848">
        <f t="shared" si="166"/>
        <v>0</v>
      </c>
      <c r="RX303" s="848">
        <f t="shared" si="166"/>
        <v>0</v>
      </c>
      <c r="RY303" s="848">
        <f t="shared" si="166"/>
        <v>0</v>
      </c>
      <c r="RZ303" s="848">
        <f t="shared" si="166"/>
        <v>0</v>
      </c>
      <c r="SA303" s="848">
        <f t="shared" si="166"/>
        <v>0</v>
      </c>
      <c r="SB303" s="848">
        <f t="shared" si="166"/>
        <v>0</v>
      </c>
      <c r="SC303" s="848">
        <f t="shared" si="166"/>
        <v>0</v>
      </c>
      <c r="SD303" s="848">
        <f t="shared" si="166"/>
        <v>0</v>
      </c>
      <c r="SE303" s="848">
        <f t="shared" si="166"/>
        <v>0</v>
      </c>
      <c r="SF303" s="848">
        <f t="shared" si="166"/>
        <v>0</v>
      </c>
      <c r="SG303" s="848">
        <f t="shared" si="166"/>
        <v>0</v>
      </c>
      <c r="SH303" s="848">
        <f t="shared" si="166"/>
        <v>0</v>
      </c>
      <c r="SI303" s="848">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881</v>
      </c>
      <c r="J304" s="554"/>
      <c r="K304" s="848">
        <f t="shared" ref="K304:Z305" si="167">K301</f>
        <v>0</v>
      </c>
      <c r="L304" s="848">
        <f t="shared" si="167"/>
        <v>0</v>
      </c>
      <c r="M304" s="848">
        <f t="shared" si="167"/>
        <v>0</v>
      </c>
      <c r="N304" s="848">
        <f t="shared" si="167"/>
        <v>0</v>
      </c>
      <c r="O304" s="848">
        <f t="shared" si="167"/>
        <v>0</v>
      </c>
      <c r="P304" s="848">
        <f t="shared" si="167"/>
        <v>0</v>
      </c>
      <c r="Q304" s="848">
        <f t="shared" si="167"/>
        <v>0</v>
      </c>
      <c r="R304" s="848">
        <f t="shared" si="167"/>
        <v>0</v>
      </c>
      <c r="S304" s="848">
        <f t="shared" si="167"/>
        <v>0</v>
      </c>
      <c r="T304" s="848">
        <f t="shared" si="167"/>
        <v>0</v>
      </c>
      <c r="U304" s="848">
        <f t="shared" si="167"/>
        <v>0</v>
      </c>
      <c r="V304" s="848">
        <f t="shared" si="167"/>
        <v>0</v>
      </c>
      <c r="W304" s="848">
        <f t="shared" si="167"/>
        <v>0</v>
      </c>
      <c r="X304" s="848">
        <f t="shared" si="167"/>
        <v>0</v>
      </c>
      <c r="Y304" s="848">
        <f t="shared" si="167"/>
        <v>0</v>
      </c>
      <c r="Z304" s="848">
        <f t="shared" si="167"/>
        <v>0</v>
      </c>
      <c r="AA304" s="848">
        <f t="shared" si="159"/>
        <v>0</v>
      </c>
      <c r="AB304" s="848">
        <f t="shared" si="159"/>
        <v>0</v>
      </c>
      <c r="AC304" s="848">
        <f t="shared" si="159"/>
        <v>0</v>
      </c>
      <c r="AD304" s="848">
        <f t="shared" si="159"/>
        <v>0</v>
      </c>
      <c r="AE304" s="848">
        <f t="shared" si="159"/>
        <v>0</v>
      </c>
      <c r="AF304" s="848">
        <f t="shared" si="159"/>
        <v>0</v>
      </c>
      <c r="AG304" s="848">
        <f t="shared" si="159"/>
        <v>0</v>
      </c>
      <c r="AH304" s="848">
        <f t="shared" si="159"/>
        <v>0</v>
      </c>
      <c r="AI304" s="848">
        <f t="shared" si="159"/>
        <v>0</v>
      </c>
      <c r="AJ304" s="848">
        <f t="shared" si="159"/>
        <v>0</v>
      </c>
      <c r="AK304" s="848">
        <f t="shared" si="159"/>
        <v>0</v>
      </c>
      <c r="AL304" s="848">
        <f t="shared" si="159"/>
        <v>0</v>
      </c>
      <c r="AM304" s="848">
        <f t="shared" si="159"/>
        <v>0</v>
      </c>
      <c r="AN304" s="848">
        <f t="shared" si="159"/>
        <v>0</v>
      </c>
      <c r="AO304" s="848">
        <f t="shared" si="159"/>
        <v>0</v>
      </c>
      <c r="AP304" s="848">
        <f t="shared" si="159"/>
        <v>0</v>
      </c>
      <c r="AQ304" s="848">
        <f t="shared" si="159"/>
        <v>0</v>
      </c>
      <c r="AR304" s="848">
        <f t="shared" si="159"/>
        <v>0</v>
      </c>
      <c r="AS304" s="848">
        <f t="shared" si="159"/>
        <v>0</v>
      </c>
      <c r="AT304" s="848">
        <f t="shared" si="159"/>
        <v>0</v>
      </c>
      <c r="AU304" s="848">
        <f t="shared" si="159"/>
        <v>0</v>
      </c>
      <c r="AV304" s="848">
        <f t="shared" si="159"/>
        <v>0</v>
      </c>
      <c r="AW304" s="848">
        <f t="shared" si="159"/>
        <v>0</v>
      </c>
      <c r="AX304" s="848">
        <f t="shared" si="159"/>
        <v>0</v>
      </c>
      <c r="AY304" s="848">
        <f t="shared" si="159"/>
        <v>0</v>
      </c>
      <c r="AZ304" s="848">
        <f t="shared" si="159"/>
        <v>0</v>
      </c>
      <c r="BA304" s="848">
        <f t="shared" si="159"/>
        <v>0</v>
      </c>
      <c r="BB304" s="848">
        <f t="shared" si="159"/>
        <v>0</v>
      </c>
      <c r="BC304" s="848">
        <f t="shared" si="159"/>
        <v>0</v>
      </c>
      <c r="BD304" s="848">
        <f t="shared" si="159"/>
        <v>0</v>
      </c>
      <c r="BE304" s="848">
        <f t="shared" si="159"/>
        <v>0</v>
      </c>
      <c r="BF304" s="848">
        <f t="shared" si="159"/>
        <v>0</v>
      </c>
      <c r="BG304" s="848">
        <f t="shared" si="159"/>
        <v>0</v>
      </c>
      <c r="BH304" s="848">
        <f t="shared" si="159"/>
        <v>0</v>
      </c>
      <c r="BI304" s="848">
        <f t="shared" si="159"/>
        <v>0</v>
      </c>
      <c r="BJ304" s="848">
        <f t="shared" si="159"/>
        <v>0</v>
      </c>
      <c r="BK304" s="848">
        <f t="shared" si="159"/>
        <v>0</v>
      </c>
      <c r="BL304" s="848">
        <f t="shared" si="159"/>
        <v>0</v>
      </c>
      <c r="BM304" s="848">
        <f t="shared" si="159"/>
        <v>0</v>
      </c>
      <c r="BN304" s="848">
        <f t="shared" si="159"/>
        <v>0</v>
      </c>
      <c r="BO304" s="848">
        <f t="shared" si="159"/>
        <v>0</v>
      </c>
      <c r="BP304" s="848">
        <f t="shared" si="159"/>
        <v>0</v>
      </c>
      <c r="BQ304" s="848">
        <f t="shared" si="159"/>
        <v>0</v>
      </c>
      <c r="BR304" s="848">
        <f t="shared" si="159"/>
        <v>0</v>
      </c>
      <c r="BS304" s="848">
        <f t="shared" si="159"/>
        <v>0</v>
      </c>
      <c r="BT304" s="848">
        <f t="shared" si="159"/>
        <v>0</v>
      </c>
      <c r="BU304" s="848">
        <f t="shared" si="159"/>
        <v>0</v>
      </c>
      <c r="BV304" s="848">
        <f t="shared" si="159"/>
        <v>0</v>
      </c>
      <c r="BW304" s="848">
        <f t="shared" si="159"/>
        <v>0</v>
      </c>
      <c r="BX304" s="848">
        <f t="shared" si="160"/>
        <v>0</v>
      </c>
      <c r="BY304" s="848">
        <f t="shared" si="160"/>
        <v>0</v>
      </c>
      <c r="BZ304" s="848">
        <f t="shared" si="160"/>
        <v>0</v>
      </c>
      <c r="CA304" s="848">
        <f t="shared" si="160"/>
        <v>0</v>
      </c>
      <c r="CB304" s="848">
        <f t="shared" si="160"/>
        <v>0</v>
      </c>
      <c r="CC304" s="848">
        <f t="shared" si="160"/>
        <v>0</v>
      </c>
      <c r="CD304" s="848">
        <f t="shared" si="160"/>
        <v>0</v>
      </c>
      <c r="CE304" s="848">
        <f t="shared" si="160"/>
        <v>0</v>
      </c>
      <c r="CF304" s="848">
        <f t="shared" si="160"/>
        <v>0</v>
      </c>
      <c r="CG304" s="848">
        <f t="shared" si="160"/>
        <v>0</v>
      </c>
      <c r="CH304" s="848">
        <f t="shared" si="160"/>
        <v>0</v>
      </c>
      <c r="CI304" s="848">
        <f t="shared" si="160"/>
        <v>0</v>
      </c>
      <c r="CJ304" s="848">
        <f t="shared" si="160"/>
        <v>0</v>
      </c>
      <c r="CK304" s="848">
        <f t="shared" si="160"/>
        <v>0</v>
      </c>
      <c r="CL304" s="848">
        <f t="shared" si="160"/>
        <v>0</v>
      </c>
      <c r="CM304" s="848">
        <f t="shared" si="160"/>
        <v>0</v>
      </c>
      <c r="CN304" s="848">
        <f t="shared" si="160"/>
        <v>0</v>
      </c>
      <c r="CO304" s="848">
        <f t="shared" si="160"/>
        <v>0</v>
      </c>
      <c r="CP304" s="848">
        <f t="shared" si="160"/>
        <v>0</v>
      </c>
      <c r="CQ304" s="848">
        <f t="shared" si="160"/>
        <v>0</v>
      </c>
      <c r="CR304" s="848">
        <f t="shared" si="160"/>
        <v>0</v>
      </c>
      <c r="CS304" s="848">
        <f t="shared" si="160"/>
        <v>0</v>
      </c>
      <c r="CT304" s="848">
        <f t="shared" si="160"/>
        <v>0</v>
      </c>
      <c r="CU304" s="848">
        <f t="shared" si="160"/>
        <v>0</v>
      </c>
      <c r="CV304" s="848">
        <f t="shared" si="160"/>
        <v>0</v>
      </c>
      <c r="CW304" s="848">
        <f t="shared" si="160"/>
        <v>0</v>
      </c>
      <c r="CX304" s="848">
        <f t="shared" si="160"/>
        <v>0</v>
      </c>
      <c r="CY304" s="848">
        <f t="shared" si="160"/>
        <v>0</v>
      </c>
      <c r="CZ304" s="848">
        <f t="shared" si="160"/>
        <v>0</v>
      </c>
      <c r="DA304" s="848">
        <f t="shared" si="160"/>
        <v>0</v>
      </c>
      <c r="DB304" s="848">
        <f t="shared" si="160"/>
        <v>0</v>
      </c>
      <c r="DC304" s="848">
        <f t="shared" si="160"/>
        <v>0</v>
      </c>
      <c r="DD304" s="848">
        <f t="shared" si="160"/>
        <v>0</v>
      </c>
      <c r="DE304" s="848">
        <f t="shared" si="160"/>
        <v>0</v>
      </c>
      <c r="DF304" s="848">
        <f t="shared" si="160"/>
        <v>0</v>
      </c>
      <c r="DG304" s="848">
        <f t="shared" si="160"/>
        <v>0</v>
      </c>
      <c r="DH304" s="848">
        <f t="shared" si="160"/>
        <v>0</v>
      </c>
      <c r="DI304" s="848">
        <f t="shared" si="160"/>
        <v>0</v>
      </c>
      <c r="DJ304" s="848">
        <f t="shared" si="160"/>
        <v>0</v>
      </c>
      <c r="DK304" s="848">
        <f t="shared" si="160"/>
        <v>0</v>
      </c>
      <c r="DL304" s="848">
        <f t="shared" si="160"/>
        <v>0</v>
      </c>
      <c r="DM304" s="848">
        <f t="shared" si="160"/>
        <v>0</v>
      </c>
      <c r="DN304" s="848">
        <f t="shared" si="160"/>
        <v>0</v>
      </c>
      <c r="DO304" s="848">
        <f t="shared" si="160"/>
        <v>0</v>
      </c>
      <c r="DP304" s="848">
        <f t="shared" si="160"/>
        <v>0</v>
      </c>
      <c r="DQ304" s="848">
        <f t="shared" si="160"/>
        <v>0</v>
      </c>
      <c r="DR304" s="848">
        <f t="shared" si="160"/>
        <v>0</v>
      </c>
      <c r="DS304" s="848">
        <f t="shared" si="160"/>
        <v>0</v>
      </c>
      <c r="DT304" s="848">
        <f t="shared" si="160"/>
        <v>0</v>
      </c>
      <c r="DU304" s="848">
        <f t="shared" si="160"/>
        <v>0</v>
      </c>
      <c r="DV304" s="848">
        <f t="shared" si="160"/>
        <v>0</v>
      </c>
      <c r="DW304" s="848">
        <f t="shared" si="160"/>
        <v>0</v>
      </c>
      <c r="DX304" s="848">
        <f t="shared" si="160"/>
        <v>0</v>
      </c>
      <c r="DY304" s="848">
        <f t="shared" si="160"/>
        <v>0</v>
      </c>
      <c r="DZ304" s="848">
        <f t="shared" si="160"/>
        <v>0</v>
      </c>
      <c r="EA304" s="848">
        <f t="shared" si="160"/>
        <v>0</v>
      </c>
      <c r="EB304" s="848">
        <f t="shared" si="160"/>
        <v>0</v>
      </c>
      <c r="EC304" s="848">
        <f t="shared" si="160"/>
        <v>0</v>
      </c>
      <c r="ED304" s="848">
        <f t="shared" si="160"/>
        <v>0</v>
      </c>
      <c r="EE304" s="848">
        <f t="shared" si="160"/>
        <v>0</v>
      </c>
      <c r="EF304" s="848">
        <f t="shared" si="160"/>
        <v>0</v>
      </c>
      <c r="EG304" s="848">
        <f t="shared" si="160"/>
        <v>0</v>
      </c>
      <c r="EH304" s="848">
        <f t="shared" si="160"/>
        <v>0</v>
      </c>
      <c r="EI304" s="848">
        <f t="shared" si="160"/>
        <v>0</v>
      </c>
      <c r="EJ304" s="848">
        <f t="shared" si="161"/>
        <v>0</v>
      </c>
      <c r="EK304" s="848">
        <f t="shared" si="161"/>
        <v>0</v>
      </c>
      <c r="EL304" s="848">
        <f t="shared" si="161"/>
        <v>0</v>
      </c>
      <c r="EM304" s="848">
        <f t="shared" si="161"/>
        <v>0</v>
      </c>
      <c r="EN304" s="848">
        <f t="shared" si="161"/>
        <v>0</v>
      </c>
      <c r="EO304" s="848">
        <f t="shared" si="161"/>
        <v>0</v>
      </c>
      <c r="EP304" s="848">
        <f t="shared" si="161"/>
        <v>0</v>
      </c>
      <c r="EQ304" s="848">
        <f t="shared" si="161"/>
        <v>0</v>
      </c>
      <c r="ER304" s="848">
        <f t="shared" si="161"/>
        <v>0</v>
      </c>
      <c r="ES304" s="848">
        <f t="shared" si="161"/>
        <v>0</v>
      </c>
      <c r="ET304" s="848">
        <f t="shared" si="161"/>
        <v>0</v>
      </c>
      <c r="EU304" s="848">
        <f t="shared" si="161"/>
        <v>0</v>
      </c>
      <c r="EV304" s="848">
        <f t="shared" si="161"/>
        <v>0</v>
      </c>
      <c r="EW304" s="848">
        <f t="shared" si="161"/>
        <v>0</v>
      </c>
      <c r="EX304" s="848">
        <f t="shared" si="161"/>
        <v>0</v>
      </c>
      <c r="EY304" s="848">
        <f t="shared" si="161"/>
        <v>0</v>
      </c>
      <c r="EZ304" s="848">
        <f t="shared" si="161"/>
        <v>0</v>
      </c>
      <c r="FA304" s="848">
        <f t="shared" si="161"/>
        <v>0</v>
      </c>
      <c r="FB304" s="848">
        <f t="shared" si="161"/>
        <v>0</v>
      </c>
      <c r="FC304" s="848">
        <f t="shared" si="161"/>
        <v>0</v>
      </c>
      <c r="FD304" s="848">
        <f t="shared" si="161"/>
        <v>0</v>
      </c>
      <c r="FE304" s="848">
        <f t="shared" si="161"/>
        <v>0</v>
      </c>
      <c r="FF304" s="848">
        <f t="shared" si="161"/>
        <v>0</v>
      </c>
      <c r="FG304" s="848">
        <f t="shared" si="161"/>
        <v>0</v>
      </c>
      <c r="FH304" s="848">
        <f t="shared" si="161"/>
        <v>0</v>
      </c>
      <c r="FI304" s="848">
        <f t="shared" si="161"/>
        <v>0</v>
      </c>
      <c r="FJ304" s="848">
        <f t="shared" si="161"/>
        <v>0</v>
      </c>
      <c r="FK304" s="848">
        <f t="shared" si="161"/>
        <v>0</v>
      </c>
      <c r="FL304" s="848">
        <f t="shared" si="161"/>
        <v>0</v>
      </c>
      <c r="FM304" s="848">
        <f t="shared" si="161"/>
        <v>0</v>
      </c>
      <c r="FN304" s="848">
        <f t="shared" si="161"/>
        <v>0</v>
      </c>
      <c r="FO304" s="848">
        <f t="shared" si="161"/>
        <v>0</v>
      </c>
      <c r="FP304" s="848">
        <f t="shared" si="161"/>
        <v>0</v>
      </c>
      <c r="FQ304" s="848">
        <f t="shared" si="161"/>
        <v>0</v>
      </c>
      <c r="FR304" s="848">
        <f t="shared" si="161"/>
        <v>0</v>
      </c>
      <c r="FS304" s="848">
        <f t="shared" si="161"/>
        <v>0</v>
      </c>
      <c r="FT304" s="848">
        <f t="shared" si="161"/>
        <v>0</v>
      </c>
      <c r="FU304" s="848">
        <f t="shared" si="161"/>
        <v>0</v>
      </c>
      <c r="FV304" s="848">
        <f t="shared" si="161"/>
        <v>0</v>
      </c>
      <c r="FW304" s="848">
        <f t="shared" si="161"/>
        <v>0</v>
      </c>
      <c r="FX304" s="848">
        <f t="shared" si="161"/>
        <v>0</v>
      </c>
      <c r="FY304" s="848">
        <f t="shared" si="161"/>
        <v>0</v>
      </c>
      <c r="FZ304" s="848">
        <f t="shared" si="161"/>
        <v>0</v>
      </c>
      <c r="GA304" s="848">
        <f t="shared" si="161"/>
        <v>0</v>
      </c>
      <c r="GB304" s="848">
        <f t="shared" si="161"/>
        <v>0</v>
      </c>
      <c r="GC304" s="848">
        <f t="shared" si="161"/>
        <v>0</v>
      </c>
      <c r="GD304" s="848">
        <f t="shared" si="161"/>
        <v>0</v>
      </c>
      <c r="GE304" s="848">
        <f t="shared" si="161"/>
        <v>0</v>
      </c>
      <c r="GF304" s="848">
        <f t="shared" si="161"/>
        <v>0</v>
      </c>
      <c r="GG304" s="848">
        <f t="shared" si="161"/>
        <v>0</v>
      </c>
      <c r="GH304" s="848">
        <f t="shared" si="161"/>
        <v>0</v>
      </c>
      <c r="GI304" s="848">
        <f t="shared" si="161"/>
        <v>0</v>
      </c>
      <c r="GJ304" s="848">
        <f t="shared" si="161"/>
        <v>0</v>
      </c>
      <c r="GK304" s="848">
        <f t="shared" si="161"/>
        <v>0</v>
      </c>
      <c r="GL304" s="848">
        <f t="shared" si="161"/>
        <v>0</v>
      </c>
      <c r="GM304" s="848">
        <f t="shared" si="161"/>
        <v>0</v>
      </c>
      <c r="GN304" s="848">
        <f t="shared" si="161"/>
        <v>0</v>
      </c>
      <c r="GO304" s="848">
        <f t="shared" si="161"/>
        <v>0</v>
      </c>
      <c r="GP304" s="848">
        <f t="shared" si="161"/>
        <v>0</v>
      </c>
      <c r="GQ304" s="848">
        <f t="shared" si="161"/>
        <v>0</v>
      </c>
      <c r="GR304" s="848">
        <f t="shared" si="161"/>
        <v>0</v>
      </c>
      <c r="GS304" s="848">
        <f t="shared" si="161"/>
        <v>0</v>
      </c>
      <c r="GT304" s="848">
        <f t="shared" si="161"/>
        <v>0</v>
      </c>
      <c r="GU304" s="848">
        <f t="shared" si="161"/>
        <v>0</v>
      </c>
      <c r="GV304" s="848">
        <f t="shared" si="162"/>
        <v>0</v>
      </c>
      <c r="GW304" s="848">
        <f t="shared" si="162"/>
        <v>0</v>
      </c>
      <c r="GX304" s="848">
        <f t="shared" si="162"/>
        <v>0</v>
      </c>
      <c r="GY304" s="848">
        <f t="shared" si="162"/>
        <v>0</v>
      </c>
      <c r="GZ304" s="848">
        <f t="shared" si="162"/>
        <v>0</v>
      </c>
      <c r="HA304" s="848">
        <f t="shared" si="162"/>
        <v>0</v>
      </c>
      <c r="HB304" s="848">
        <f t="shared" si="162"/>
        <v>0</v>
      </c>
      <c r="HC304" s="848">
        <f t="shared" si="162"/>
        <v>0</v>
      </c>
      <c r="HD304" s="848">
        <f t="shared" si="162"/>
        <v>0</v>
      </c>
      <c r="HE304" s="848">
        <f t="shared" si="162"/>
        <v>0</v>
      </c>
      <c r="HF304" s="848">
        <f t="shared" si="162"/>
        <v>0</v>
      </c>
      <c r="HG304" s="848">
        <f t="shared" si="162"/>
        <v>0</v>
      </c>
      <c r="HH304" s="848">
        <f t="shared" si="162"/>
        <v>0</v>
      </c>
      <c r="HI304" s="848">
        <f t="shared" si="162"/>
        <v>0</v>
      </c>
      <c r="HJ304" s="848">
        <f t="shared" si="162"/>
        <v>0</v>
      </c>
      <c r="HK304" s="848">
        <f t="shared" si="162"/>
        <v>0</v>
      </c>
      <c r="HL304" s="848">
        <f t="shared" si="162"/>
        <v>0</v>
      </c>
      <c r="HM304" s="848">
        <f t="shared" si="162"/>
        <v>0</v>
      </c>
      <c r="HN304" s="848">
        <f t="shared" si="162"/>
        <v>0</v>
      </c>
      <c r="HO304" s="848">
        <f t="shared" si="162"/>
        <v>0</v>
      </c>
      <c r="HP304" s="848">
        <f t="shared" si="162"/>
        <v>0</v>
      </c>
      <c r="HQ304" s="848">
        <f t="shared" si="162"/>
        <v>0</v>
      </c>
      <c r="HR304" s="848">
        <f t="shared" si="162"/>
        <v>0</v>
      </c>
      <c r="HS304" s="848">
        <f t="shared" si="162"/>
        <v>0</v>
      </c>
      <c r="HT304" s="848">
        <f t="shared" si="162"/>
        <v>0</v>
      </c>
      <c r="HU304" s="848">
        <f t="shared" si="162"/>
        <v>0</v>
      </c>
      <c r="HV304" s="848">
        <f t="shared" si="162"/>
        <v>0</v>
      </c>
      <c r="HW304" s="848">
        <f t="shared" si="162"/>
        <v>0</v>
      </c>
      <c r="HX304" s="848">
        <f t="shared" si="162"/>
        <v>0</v>
      </c>
      <c r="HY304" s="848">
        <f t="shared" si="162"/>
        <v>0</v>
      </c>
      <c r="HZ304" s="848">
        <f t="shared" si="162"/>
        <v>0</v>
      </c>
      <c r="IA304" s="848">
        <f t="shared" si="162"/>
        <v>0</v>
      </c>
      <c r="IB304" s="848">
        <f t="shared" si="162"/>
        <v>0</v>
      </c>
      <c r="IC304" s="848">
        <f t="shared" si="162"/>
        <v>0</v>
      </c>
      <c r="ID304" s="848">
        <f t="shared" si="162"/>
        <v>0</v>
      </c>
      <c r="IE304" s="848">
        <f t="shared" si="162"/>
        <v>0</v>
      </c>
      <c r="IF304" s="848">
        <f t="shared" si="162"/>
        <v>0</v>
      </c>
      <c r="IG304" s="848">
        <f t="shared" si="162"/>
        <v>0</v>
      </c>
      <c r="IH304" s="848">
        <f t="shared" si="162"/>
        <v>0</v>
      </c>
      <c r="II304" s="848">
        <f t="shared" si="162"/>
        <v>0</v>
      </c>
      <c r="IJ304" s="848">
        <f t="shared" si="162"/>
        <v>0</v>
      </c>
      <c r="IK304" s="848">
        <f t="shared" si="162"/>
        <v>0</v>
      </c>
      <c r="IL304" s="848">
        <f t="shared" si="162"/>
        <v>0</v>
      </c>
      <c r="IM304" s="848">
        <f t="shared" si="162"/>
        <v>0</v>
      </c>
      <c r="IN304" s="848">
        <f t="shared" si="162"/>
        <v>0</v>
      </c>
      <c r="IO304" s="848">
        <f t="shared" si="162"/>
        <v>0</v>
      </c>
      <c r="IP304" s="848">
        <f t="shared" si="162"/>
        <v>0</v>
      </c>
      <c r="IQ304" s="848">
        <f t="shared" si="162"/>
        <v>0</v>
      </c>
      <c r="IR304" s="848">
        <f t="shared" si="162"/>
        <v>0</v>
      </c>
      <c r="IS304" s="848">
        <f t="shared" si="162"/>
        <v>0</v>
      </c>
      <c r="IT304" s="848">
        <f t="shared" si="162"/>
        <v>0</v>
      </c>
      <c r="IU304" s="848">
        <f t="shared" si="162"/>
        <v>0</v>
      </c>
      <c r="IV304" s="848">
        <f t="shared" si="162"/>
        <v>0</v>
      </c>
      <c r="IW304" s="848">
        <f t="shared" si="162"/>
        <v>0</v>
      </c>
      <c r="IX304" s="848">
        <f t="shared" si="162"/>
        <v>0</v>
      </c>
      <c r="IY304" s="848">
        <f t="shared" si="162"/>
        <v>0</v>
      </c>
      <c r="IZ304" s="848">
        <f t="shared" si="162"/>
        <v>0</v>
      </c>
      <c r="JA304" s="848">
        <f t="shared" si="162"/>
        <v>0</v>
      </c>
      <c r="JB304" s="848">
        <f t="shared" si="162"/>
        <v>0</v>
      </c>
      <c r="JC304" s="848">
        <f t="shared" si="162"/>
        <v>0</v>
      </c>
      <c r="JD304" s="848">
        <f t="shared" si="162"/>
        <v>0</v>
      </c>
      <c r="JE304" s="848">
        <f t="shared" si="162"/>
        <v>0</v>
      </c>
      <c r="JF304" s="848">
        <f t="shared" si="162"/>
        <v>0</v>
      </c>
      <c r="JG304" s="848">
        <f t="shared" si="162"/>
        <v>0</v>
      </c>
      <c r="JH304" s="848">
        <f t="shared" si="163"/>
        <v>0</v>
      </c>
      <c r="JI304" s="848">
        <f t="shared" si="163"/>
        <v>0</v>
      </c>
      <c r="JJ304" s="848">
        <f t="shared" si="163"/>
        <v>0</v>
      </c>
      <c r="JK304" s="848">
        <f t="shared" si="163"/>
        <v>0</v>
      </c>
      <c r="JL304" s="848">
        <f t="shared" si="163"/>
        <v>0</v>
      </c>
      <c r="JM304" s="848">
        <f t="shared" si="163"/>
        <v>0</v>
      </c>
      <c r="JN304" s="848">
        <f t="shared" si="163"/>
        <v>0</v>
      </c>
      <c r="JO304" s="848">
        <f t="shared" si="163"/>
        <v>0</v>
      </c>
      <c r="JP304" s="848">
        <f t="shared" si="163"/>
        <v>0</v>
      </c>
      <c r="JQ304" s="848">
        <f t="shared" si="163"/>
        <v>0</v>
      </c>
      <c r="JR304" s="848">
        <f t="shared" si="163"/>
        <v>0</v>
      </c>
      <c r="JS304" s="848">
        <f t="shared" si="163"/>
        <v>0</v>
      </c>
      <c r="JT304" s="848">
        <f t="shared" si="163"/>
        <v>0</v>
      </c>
      <c r="JU304" s="848">
        <f t="shared" si="163"/>
        <v>0</v>
      </c>
      <c r="JV304" s="848">
        <f t="shared" si="163"/>
        <v>0</v>
      </c>
      <c r="JW304" s="848">
        <f t="shared" si="163"/>
        <v>0</v>
      </c>
      <c r="JX304" s="848">
        <f t="shared" si="163"/>
        <v>0</v>
      </c>
      <c r="JY304" s="848">
        <f t="shared" si="163"/>
        <v>0</v>
      </c>
      <c r="JZ304" s="848">
        <f t="shared" si="163"/>
        <v>0</v>
      </c>
      <c r="KA304" s="848">
        <f t="shared" si="163"/>
        <v>0</v>
      </c>
      <c r="KB304" s="848">
        <f t="shared" si="163"/>
        <v>0</v>
      </c>
      <c r="KC304" s="848">
        <f t="shared" si="163"/>
        <v>0</v>
      </c>
      <c r="KD304" s="848">
        <f t="shared" si="163"/>
        <v>0</v>
      </c>
      <c r="KE304" s="848">
        <f t="shared" si="163"/>
        <v>0</v>
      </c>
      <c r="KF304" s="848">
        <f t="shared" si="163"/>
        <v>0</v>
      </c>
      <c r="KG304" s="848">
        <f t="shared" si="163"/>
        <v>0</v>
      </c>
      <c r="KH304" s="848">
        <f t="shared" si="163"/>
        <v>0</v>
      </c>
      <c r="KI304" s="848">
        <f t="shared" si="163"/>
        <v>0</v>
      </c>
      <c r="KJ304" s="848">
        <f t="shared" si="163"/>
        <v>0</v>
      </c>
      <c r="KK304" s="848">
        <f t="shared" si="163"/>
        <v>0</v>
      </c>
      <c r="KL304" s="848">
        <f t="shared" si="163"/>
        <v>0</v>
      </c>
      <c r="KM304" s="848">
        <f t="shared" si="163"/>
        <v>0</v>
      </c>
      <c r="KN304" s="848">
        <f t="shared" si="163"/>
        <v>0</v>
      </c>
      <c r="KO304" s="848">
        <f t="shared" si="163"/>
        <v>0</v>
      </c>
      <c r="KP304" s="848">
        <f t="shared" si="163"/>
        <v>0</v>
      </c>
      <c r="KQ304" s="848">
        <f t="shared" si="163"/>
        <v>0</v>
      </c>
      <c r="KR304" s="848">
        <f t="shared" si="163"/>
        <v>0</v>
      </c>
      <c r="KS304" s="848">
        <f t="shared" si="163"/>
        <v>0</v>
      </c>
      <c r="KT304" s="848">
        <f t="shared" si="163"/>
        <v>0</v>
      </c>
      <c r="KU304" s="848">
        <f t="shared" si="163"/>
        <v>0</v>
      </c>
      <c r="KV304" s="848">
        <f t="shared" si="163"/>
        <v>0</v>
      </c>
      <c r="KW304" s="848">
        <f t="shared" si="163"/>
        <v>0</v>
      </c>
      <c r="KX304" s="848">
        <f t="shared" si="163"/>
        <v>0</v>
      </c>
      <c r="KY304" s="848">
        <f t="shared" si="163"/>
        <v>0</v>
      </c>
      <c r="KZ304" s="848">
        <f t="shared" si="163"/>
        <v>0</v>
      </c>
      <c r="LA304" s="848">
        <f t="shared" si="163"/>
        <v>0</v>
      </c>
      <c r="LB304" s="848">
        <f t="shared" si="163"/>
        <v>0</v>
      </c>
      <c r="LC304" s="848">
        <f t="shared" si="163"/>
        <v>0</v>
      </c>
      <c r="LD304" s="848">
        <f t="shared" si="163"/>
        <v>0</v>
      </c>
      <c r="LE304" s="848">
        <f t="shared" si="163"/>
        <v>0</v>
      </c>
      <c r="LF304" s="848">
        <f t="shared" si="163"/>
        <v>0</v>
      </c>
      <c r="LG304" s="848">
        <f t="shared" si="163"/>
        <v>0</v>
      </c>
      <c r="LH304" s="848">
        <f t="shared" si="163"/>
        <v>0</v>
      </c>
      <c r="LI304" s="848">
        <f t="shared" si="163"/>
        <v>0</v>
      </c>
      <c r="LJ304" s="848">
        <f t="shared" si="163"/>
        <v>0</v>
      </c>
      <c r="LK304" s="848">
        <f t="shared" si="163"/>
        <v>0</v>
      </c>
      <c r="LL304" s="848">
        <f t="shared" si="163"/>
        <v>0</v>
      </c>
      <c r="LM304" s="848">
        <f t="shared" si="163"/>
        <v>0</v>
      </c>
      <c r="LN304" s="848">
        <f t="shared" si="163"/>
        <v>0</v>
      </c>
      <c r="LO304" s="848">
        <f t="shared" si="163"/>
        <v>0</v>
      </c>
      <c r="LP304" s="848">
        <f t="shared" si="163"/>
        <v>0</v>
      </c>
      <c r="LQ304" s="848">
        <f t="shared" si="163"/>
        <v>0</v>
      </c>
      <c r="LR304" s="848">
        <f t="shared" si="163"/>
        <v>0</v>
      </c>
      <c r="LS304" s="848">
        <f t="shared" si="163"/>
        <v>0</v>
      </c>
      <c r="LT304" s="848">
        <f t="shared" si="164"/>
        <v>0</v>
      </c>
      <c r="LU304" s="848">
        <f t="shared" si="164"/>
        <v>0</v>
      </c>
      <c r="LV304" s="848">
        <f t="shared" si="164"/>
        <v>0</v>
      </c>
      <c r="LW304" s="848">
        <f t="shared" si="164"/>
        <v>0</v>
      </c>
      <c r="LX304" s="848">
        <f t="shared" si="164"/>
        <v>0</v>
      </c>
      <c r="LY304" s="848">
        <f t="shared" si="164"/>
        <v>0</v>
      </c>
      <c r="LZ304" s="848">
        <f t="shared" si="164"/>
        <v>0</v>
      </c>
      <c r="MA304" s="848">
        <f t="shared" si="164"/>
        <v>0</v>
      </c>
      <c r="MB304" s="848">
        <f t="shared" si="164"/>
        <v>0</v>
      </c>
      <c r="MC304" s="848">
        <f t="shared" si="164"/>
        <v>0</v>
      </c>
      <c r="MD304" s="848">
        <f t="shared" si="164"/>
        <v>0</v>
      </c>
      <c r="ME304" s="848">
        <f t="shared" si="164"/>
        <v>0</v>
      </c>
      <c r="MF304" s="848">
        <f t="shared" si="164"/>
        <v>0</v>
      </c>
      <c r="MG304" s="848">
        <f t="shared" si="164"/>
        <v>0</v>
      </c>
      <c r="MH304" s="848">
        <f t="shared" si="164"/>
        <v>0</v>
      </c>
      <c r="MI304" s="848">
        <f t="shared" si="164"/>
        <v>0</v>
      </c>
      <c r="MJ304" s="848">
        <f t="shared" si="164"/>
        <v>0</v>
      </c>
      <c r="MK304" s="848">
        <f t="shared" si="164"/>
        <v>0</v>
      </c>
      <c r="ML304" s="848">
        <f t="shared" si="164"/>
        <v>0</v>
      </c>
      <c r="MM304" s="848">
        <f t="shared" si="164"/>
        <v>0</v>
      </c>
      <c r="MN304" s="848">
        <f t="shared" si="164"/>
        <v>0</v>
      </c>
      <c r="MO304" s="848">
        <f t="shared" si="164"/>
        <v>0</v>
      </c>
      <c r="MP304" s="848">
        <f t="shared" si="164"/>
        <v>0</v>
      </c>
      <c r="MQ304" s="848">
        <f t="shared" si="164"/>
        <v>0</v>
      </c>
      <c r="MR304" s="848">
        <f t="shared" si="164"/>
        <v>0</v>
      </c>
      <c r="MS304" s="848">
        <f t="shared" si="164"/>
        <v>0</v>
      </c>
      <c r="MT304" s="848">
        <f t="shared" si="164"/>
        <v>0</v>
      </c>
      <c r="MU304" s="848">
        <f t="shared" si="164"/>
        <v>0</v>
      </c>
      <c r="MV304" s="848">
        <f t="shared" si="164"/>
        <v>0</v>
      </c>
      <c r="MW304" s="848">
        <f t="shared" si="164"/>
        <v>0</v>
      </c>
      <c r="MX304" s="848">
        <f t="shared" si="164"/>
        <v>0</v>
      </c>
      <c r="MY304" s="848">
        <f t="shared" si="164"/>
        <v>0</v>
      </c>
      <c r="MZ304" s="848">
        <f t="shared" si="164"/>
        <v>0</v>
      </c>
      <c r="NA304" s="848">
        <f t="shared" si="164"/>
        <v>0</v>
      </c>
      <c r="NB304" s="848">
        <f t="shared" si="164"/>
        <v>0</v>
      </c>
      <c r="NC304" s="848">
        <f t="shared" si="164"/>
        <v>0</v>
      </c>
      <c r="ND304" s="848">
        <f t="shared" si="164"/>
        <v>0</v>
      </c>
      <c r="NE304" s="848">
        <f t="shared" si="164"/>
        <v>0</v>
      </c>
      <c r="NF304" s="848">
        <f t="shared" si="164"/>
        <v>0</v>
      </c>
      <c r="NG304" s="848">
        <f t="shared" si="164"/>
        <v>0</v>
      </c>
      <c r="NH304" s="848">
        <f t="shared" si="164"/>
        <v>0</v>
      </c>
      <c r="NI304" s="848">
        <f t="shared" si="164"/>
        <v>0</v>
      </c>
      <c r="NJ304" s="848">
        <f t="shared" si="164"/>
        <v>0</v>
      </c>
      <c r="NK304" s="848">
        <f t="shared" si="164"/>
        <v>0</v>
      </c>
      <c r="NL304" s="848">
        <f t="shared" si="164"/>
        <v>0</v>
      </c>
      <c r="NM304" s="848">
        <f t="shared" si="164"/>
        <v>0</v>
      </c>
      <c r="NN304" s="848">
        <f t="shared" si="164"/>
        <v>0</v>
      </c>
      <c r="NO304" s="848">
        <f t="shared" si="164"/>
        <v>0</v>
      </c>
      <c r="NP304" s="848">
        <f t="shared" si="164"/>
        <v>0</v>
      </c>
      <c r="NQ304" s="848">
        <f t="shared" si="164"/>
        <v>0</v>
      </c>
      <c r="NR304" s="848">
        <f t="shared" si="164"/>
        <v>0</v>
      </c>
      <c r="NS304" s="848">
        <f t="shared" si="164"/>
        <v>0</v>
      </c>
      <c r="NT304" s="848">
        <f t="shared" si="164"/>
        <v>0</v>
      </c>
      <c r="NU304" s="848">
        <f t="shared" si="164"/>
        <v>0</v>
      </c>
      <c r="NV304" s="848">
        <f t="shared" si="164"/>
        <v>0</v>
      </c>
      <c r="NW304" s="848">
        <f t="shared" si="164"/>
        <v>0</v>
      </c>
      <c r="NX304" s="848">
        <f t="shared" si="164"/>
        <v>0</v>
      </c>
      <c r="NY304" s="848">
        <f t="shared" si="164"/>
        <v>0</v>
      </c>
      <c r="NZ304" s="848">
        <f t="shared" si="164"/>
        <v>0</v>
      </c>
      <c r="OA304" s="848">
        <f t="shared" si="164"/>
        <v>0</v>
      </c>
      <c r="OB304" s="848">
        <f t="shared" si="164"/>
        <v>0</v>
      </c>
      <c r="OC304" s="848">
        <f t="shared" si="164"/>
        <v>0</v>
      </c>
      <c r="OD304" s="848">
        <f t="shared" si="164"/>
        <v>0</v>
      </c>
      <c r="OE304" s="848">
        <f t="shared" si="164"/>
        <v>0</v>
      </c>
      <c r="OF304" s="848">
        <f t="shared" si="165"/>
        <v>0</v>
      </c>
      <c r="OG304" s="848">
        <f t="shared" si="165"/>
        <v>0</v>
      </c>
      <c r="OH304" s="848">
        <f t="shared" si="165"/>
        <v>0</v>
      </c>
      <c r="OI304" s="848">
        <f t="shared" si="165"/>
        <v>0</v>
      </c>
      <c r="OJ304" s="848">
        <f t="shared" si="165"/>
        <v>0</v>
      </c>
      <c r="OK304" s="848">
        <f t="shared" si="165"/>
        <v>0</v>
      </c>
      <c r="OL304" s="848">
        <f t="shared" si="165"/>
        <v>0</v>
      </c>
      <c r="OM304" s="848">
        <f t="shared" si="165"/>
        <v>0</v>
      </c>
      <c r="ON304" s="848">
        <f t="shared" si="165"/>
        <v>0</v>
      </c>
      <c r="OO304" s="848">
        <f t="shared" si="165"/>
        <v>0</v>
      </c>
      <c r="OP304" s="848">
        <f t="shared" si="165"/>
        <v>0</v>
      </c>
      <c r="OQ304" s="848">
        <f t="shared" si="165"/>
        <v>0</v>
      </c>
      <c r="OR304" s="848">
        <f t="shared" si="165"/>
        <v>0</v>
      </c>
      <c r="OS304" s="848">
        <f t="shared" si="165"/>
        <v>0</v>
      </c>
      <c r="OT304" s="848">
        <f t="shared" si="165"/>
        <v>0</v>
      </c>
      <c r="OU304" s="848">
        <f t="shared" si="165"/>
        <v>0</v>
      </c>
      <c r="OV304" s="848">
        <f t="shared" si="165"/>
        <v>0</v>
      </c>
      <c r="OW304" s="848">
        <f t="shared" si="165"/>
        <v>0</v>
      </c>
      <c r="OX304" s="848">
        <f t="shared" si="165"/>
        <v>0</v>
      </c>
      <c r="OY304" s="848">
        <f t="shared" si="165"/>
        <v>0</v>
      </c>
      <c r="OZ304" s="848">
        <f t="shared" si="165"/>
        <v>0</v>
      </c>
      <c r="PA304" s="848">
        <f t="shared" si="165"/>
        <v>0</v>
      </c>
      <c r="PB304" s="848">
        <f t="shared" si="165"/>
        <v>0</v>
      </c>
      <c r="PC304" s="848">
        <f t="shared" si="165"/>
        <v>0</v>
      </c>
      <c r="PD304" s="848">
        <f t="shared" si="165"/>
        <v>0</v>
      </c>
      <c r="PE304" s="848">
        <f t="shared" si="165"/>
        <v>0</v>
      </c>
      <c r="PF304" s="848">
        <f t="shared" si="165"/>
        <v>0</v>
      </c>
      <c r="PG304" s="848">
        <f t="shared" si="165"/>
        <v>0</v>
      </c>
      <c r="PH304" s="848">
        <f t="shared" si="165"/>
        <v>0</v>
      </c>
      <c r="PI304" s="848">
        <f t="shared" si="165"/>
        <v>0</v>
      </c>
      <c r="PJ304" s="848">
        <f t="shared" si="165"/>
        <v>0</v>
      </c>
      <c r="PK304" s="848">
        <f t="shared" si="165"/>
        <v>0</v>
      </c>
      <c r="PL304" s="848">
        <f t="shared" si="165"/>
        <v>0</v>
      </c>
      <c r="PM304" s="848">
        <f t="shared" si="165"/>
        <v>0</v>
      </c>
      <c r="PN304" s="848">
        <f t="shared" si="165"/>
        <v>0</v>
      </c>
      <c r="PO304" s="848">
        <f t="shared" si="165"/>
        <v>0</v>
      </c>
      <c r="PP304" s="848">
        <f t="shared" si="165"/>
        <v>0</v>
      </c>
      <c r="PQ304" s="848">
        <f t="shared" si="165"/>
        <v>0</v>
      </c>
      <c r="PR304" s="848">
        <f t="shared" si="165"/>
        <v>0</v>
      </c>
      <c r="PS304" s="848">
        <f t="shared" si="165"/>
        <v>0</v>
      </c>
      <c r="PT304" s="848">
        <f t="shared" si="165"/>
        <v>0</v>
      </c>
      <c r="PU304" s="848">
        <f t="shared" si="165"/>
        <v>0</v>
      </c>
      <c r="PV304" s="848">
        <f t="shared" si="165"/>
        <v>0</v>
      </c>
      <c r="PW304" s="848">
        <f t="shared" si="165"/>
        <v>0</v>
      </c>
      <c r="PX304" s="848">
        <f t="shared" si="165"/>
        <v>0</v>
      </c>
      <c r="PY304" s="848">
        <f t="shared" si="165"/>
        <v>0</v>
      </c>
      <c r="PZ304" s="848">
        <f t="shared" si="165"/>
        <v>0</v>
      </c>
      <c r="QA304" s="848">
        <f t="shared" si="165"/>
        <v>0</v>
      </c>
      <c r="QB304" s="848">
        <f t="shared" si="165"/>
        <v>0</v>
      </c>
      <c r="QC304" s="848">
        <f t="shared" si="165"/>
        <v>0</v>
      </c>
      <c r="QD304" s="848">
        <f t="shared" si="165"/>
        <v>0</v>
      </c>
      <c r="QE304" s="848">
        <f t="shared" si="165"/>
        <v>0</v>
      </c>
      <c r="QF304" s="848">
        <f t="shared" si="165"/>
        <v>0</v>
      </c>
      <c r="QG304" s="848">
        <f t="shared" si="165"/>
        <v>0</v>
      </c>
      <c r="QH304" s="848">
        <f t="shared" si="165"/>
        <v>0</v>
      </c>
      <c r="QI304" s="848">
        <f t="shared" si="165"/>
        <v>0</v>
      </c>
      <c r="QJ304" s="848">
        <f t="shared" si="165"/>
        <v>0</v>
      </c>
      <c r="QK304" s="848">
        <f t="shared" si="165"/>
        <v>0</v>
      </c>
      <c r="QL304" s="848">
        <f t="shared" si="165"/>
        <v>0</v>
      </c>
      <c r="QM304" s="848">
        <f t="shared" si="165"/>
        <v>0</v>
      </c>
      <c r="QN304" s="848">
        <f t="shared" si="165"/>
        <v>0</v>
      </c>
      <c r="QO304" s="848">
        <f t="shared" si="165"/>
        <v>0</v>
      </c>
      <c r="QP304" s="848">
        <f t="shared" si="165"/>
        <v>0</v>
      </c>
      <c r="QQ304" s="848">
        <f t="shared" si="165"/>
        <v>0</v>
      </c>
      <c r="QR304" s="848">
        <f t="shared" si="166"/>
        <v>0</v>
      </c>
      <c r="QS304" s="848">
        <f t="shared" si="166"/>
        <v>0</v>
      </c>
      <c r="QT304" s="848">
        <f t="shared" si="166"/>
        <v>0</v>
      </c>
      <c r="QU304" s="848">
        <f t="shared" si="166"/>
        <v>0</v>
      </c>
      <c r="QV304" s="848">
        <f t="shared" si="166"/>
        <v>0</v>
      </c>
      <c r="QW304" s="848">
        <f t="shared" si="166"/>
        <v>0</v>
      </c>
      <c r="QX304" s="848">
        <f t="shared" si="166"/>
        <v>0</v>
      </c>
      <c r="QY304" s="848">
        <f t="shared" si="166"/>
        <v>0</v>
      </c>
      <c r="QZ304" s="848">
        <f t="shared" si="166"/>
        <v>0</v>
      </c>
      <c r="RA304" s="848">
        <f t="shared" si="166"/>
        <v>0</v>
      </c>
      <c r="RB304" s="848">
        <f t="shared" si="166"/>
        <v>0</v>
      </c>
      <c r="RC304" s="848">
        <f t="shared" si="166"/>
        <v>0</v>
      </c>
      <c r="RD304" s="848">
        <f t="shared" si="166"/>
        <v>0</v>
      </c>
      <c r="RE304" s="848">
        <f t="shared" si="166"/>
        <v>0</v>
      </c>
      <c r="RF304" s="848">
        <f t="shared" si="166"/>
        <v>0</v>
      </c>
      <c r="RG304" s="848">
        <f t="shared" si="166"/>
        <v>0</v>
      </c>
      <c r="RH304" s="848">
        <f t="shared" si="166"/>
        <v>0</v>
      </c>
      <c r="RI304" s="848">
        <f t="shared" si="166"/>
        <v>0</v>
      </c>
      <c r="RJ304" s="848">
        <f t="shared" si="166"/>
        <v>0</v>
      </c>
      <c r="RK304" s="848">
        <f t="shared" si="166"/>
        <v>0</v>
      </c>
      <c r="RL304" s="848">
        <f t="shared" si="166"/>
        <v>0</v>
      </c>
      <c r="RM304" s="848">
        <f t="shared" si="166"/>
        <v>0</v>
      </c>
      <c r="RN304" s="848">
        <f t="shared" si="166"/>
        <v>0</v>
      </c>
      <c r="RO304" s="848">
        <f t="shared" si="166"/>
        <v>0</v>
      </c>
      <c r="RP304" s="848">
        <f t="shared" si="166"/>
        <v>0</v>
      </c>
      <c r="RQ304" s="848">
        <f t="shared" si="166"/>
        <v>0</v>
      </c>
      <c r="RR304" s="848">
        <f t="shared" si="166"/>
        <v>0</v>
      </c>
      <c r="RS304" s="848">
        <f t="shared" si="166"/>
        <v>0</v>
      </c>
      <c r="RT304" s="848">
        <f t="shared" si="166"/>
        <v>0</v>
      </c>
      <c r="RU304" s="848">
        <f t="shared" si="166"/>
        <v>0</v>
      </c>
      <c r="RV304" s="848">
        <f t="shared" si="166"/>
        <v>0</v>
      </c>
      <c r="RW304" s="848">
        <f t="shared" si="166"/>
        <v>0</v>
      </c>
      <c r="RX304" s="848">
        <f t="shared" si="166"/>
        <v>0</v>
      </c>
      <c r="RY304" s="848">
        <f t="shared" si="166"/>
        <v>0</v>
      </c>
      <c r="RZ304" s="848">
        <f t="shared" si="166"/>
        <v>0</v>
      </c>
      <c r="SA304" s="848">
        <f t="shared" si="166"/>
        <v>0</v>
      </c>
      <c r="SB304" s="848">
        <f t="shared" si="166"/>
        <v>0</v>
      </c>
      <c r="SC304" s="848">
        <f t="shared" si="166"/>
        <v>0</v>
      </c>
      <c r="SD304" s="848">
        <f t="shared" si="166"/>
        <v>0</v>
      </c>
      <c r="SE304" s="848">
        <f t="shared" si="166"/>
        <v>0</v>
      </c>
      <c r="SF304" s="848">
        <f t="shared" si="166"/>
        <v>0</v>
      </c>
      <c r="SG304" s="848">
        <f t="shared" si="166"/>
        <v>0</v>
      </c>
      <c r="SH304" s="848">
        <f t="shared" si="166"/>
        <v>0</v>
      </c>
      <c r="SI304" s="848">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882</v>
      </c>
      <c r="J305" s="554"/>
      <c r="K305" s="848">
        <f t="shared" si="167"/>
        <v>0</v>
      </c>
      <c r="L305" s="848">
        <f t="shared" si="167"/>
        <v>0</v>
      </c>
      <c r="M305" s="848">
        <f t="shared" si="167"/>
        <v>0</v>
      </c>
      <c r="N305" s="848">
        <f t="shared" si="167"/>
        <v>0</v>
      </c>
      <c r="O305" s="848">
        <f t="shared" si="167"/>
        <v>0</v>
      </c>
      <c r="P305" s="848">
        <f t="shared" si="167"/>
        <v>0</v>
      </c>
      <c r="Q305" s="848">
        <f t="shared" si="167"/>
        <v>0</v>
      </c>
      <c r="R305" s="848">
        <f t="shared" si="167"/>
        <v>0</v>
      </c>
      <c r="S305" s="848">
        <f t="shared" si="167"/>
        <v>0</v>
      </c>
      <c r="T305" s="848">
        <f t="shared" si="167"/>
        <v>0</v>
      </c>
      <c r="U305" s="848">
        <f t="shared" si="167"/>
        <v>0</v>
      </c>
      <c r="V305" s="848">
        <f t="shared" si="167"/>
        <v>0</v>
      </c>
      <c r="W305" s="848">
        <f t="shared" si="167"/>
        <v>0</v>
      </c>
      <c r="X305" s="848">
        <f t="shared" si="167"/>
        <v>0</v>
      </c>
      <c r="Y305" s="848">
        <f t="shared" si="167"/>
        <v>0</v>
      </c>
      <c r="Z305" s="848">
        <f t="shared" si="167"/>
        <v>0</v>
      </c>
      <c r="AA305" s="848">
        <f t="shared" si="159"/>
        <v>0</v>
      </c>
      <c r="AB305" s="848">
        <f t="shared" si="159"/>
        <v>0</v>
      </c>
      <c r="AC305" s="848">
        <f t="shared" si="159"/>
        <v>0</v>
      </c>
      <c r="AD305" s="848">
        <f t="shared" si="159"/>
        <v>0</v>
      </c>
      <c r="AE305" s="848">
        <f t="shared" si="159"/>
        <v>0</v>
      </c>
      <c r="AF305" s="848">
        <f t="shared" si="159"/>
        <v>0</v>
      </c>
      <c r="AG305" s="848">
        <f t="shared" si="159"/>
        <v>0</v>
      </c>
      <c r="AH305" s="848">
        <f t="shared" si="159"/>
        <v>0</v>
      </c>
      <c r="AI305" s="848">
        <f t="shared" si="159"/>
        <v>0</v>
      </c>
      <c r="AJ305" s="848">
        <f t="shared" si="159"/>
        <v>0</v>
      </c>
      <c r="AK305" s="848">
        <f t="shared" si="159"/>
        <v>0</v>
      </c>
      <c r="AL305" s="848">
        <f t="shared" si="159"/>
        <v>0</v>
      </c>
      <c r="AM305" s="848">
        <f t="shared" si="159"/>
        <v>0</v>
      </c>
      <c r="AN305" s="848">
        <f t="shared" si="159"/>
        <v>0</v>
      </c>
      <c r="AO305" s="848">
        <f t="shared" si="159"/>
        <v>0</v>
      </c>
      <c r="AP305" s="848">
        <f t="shared" si="159"/>
        <v>0</v>
      </c>
      <c r="AQ305" s="848">
        <f t="shared" si="159"/>
        <v>0</v>
      </c>
      <c r="AR305" s="848">
        <f t="shared" si="159"/>
        <v>0</v>
      </c>
      <c r="AS305" s="848">
        <f t="shared" si="159"/>
        <v>0</v>
      </c>
      <c r="AT305" s="848">
        <f t="shared" si="159"/>
        <v>0</v>
      </c>
      <c r="AU305" s="848">
        <f t="shared" si="159"/>
        <v>0</v>
      </c>
      <c r="AV305" s="848">
        <f t="shared" si="159"/>
        <v>0</v>
      </c>
      <c r="AW305" s="848">
        <f t="shared" si="159"/>
        <v>0</v>
      </c>
      <c r="AX305" s="848">
        <f t="shared" si="159"/>
        <v>0</v>
      </c>
      <c r="AY305" s="848">
        <f t="shared" si="159"/>
        <v>0</v>
      </c>
      <c r="AZ305" s="848">
        <f t="shared" si="159"/>
        <v>0</v>
      </c>
      <c r="BA305" s="848">
        <f t="shared" si="159"/>
        <v>0</v>
      </c>
      <c r="BB305" s="848">
        <f t="shared" si="159"/>
        <v>0</v>
      </c>
      <c r="BC305" s="848">
        <f t="shared" si="159"/>
        <v>0</v>
      </c>
      <c r="BD305" s="848">
        <f t="shared" si="159"/>
        <v>0</v>
      </c>
      <c r="BE305" s="848">
        <f t="shared" si="159"/>
        <v>0</v>
      </c>
      <c r="BF305" s="848">
        <f t="shared" si="159"/>
        <v>0</v>
      </c>
      <c r="BG305" s="848">
        <f t="shared" si="159"/>
        <v>0</v>
      </c>
      <c r="BH305" s="848">
        <f t="shared" si="159"/>
        <v>0</v>
      </c>
      <c r="BI305" s="848">
        <f t="shared" si="159"/>
        <v>0</v>
      </c>
      <c r="BJ305" s="848">
        <f t="shared" si="159"/>
        <v>0</v>
      </c>
      <c r="BK305" s="848">
        <f t="shared" si="159"/>
        <v>0</v>
      </c>
      <c r="BL305" s="848">
        <f t="shared" si="159"/>
        <v>0</v>
      </c>
      <c r="BM305" s="848">
        <f t="shared" si="159"/>
        <v>0</v>
      </c>
      <c r="BN305" s="848">
        <f t="shared" si="159"/>
        <v>0</v>
      </c>
      <c r="BO305" s="848">
        <f t="shared" si="159"/>
        <v>0</v>
      </c>
      <c r="BP305" s="848">
        <f t="shared" si="159"/>
        <v>0</v>
      </c>
      <c r="BQ305" s="848">
        <f t="shared" si="159"/>
        <v>0</v>
      </c>
      <c r="BR305" s="848">
        <f t="shared" si="159"/>
        <v>0</v>
      </c>
      <c r="BS305" s="848">
        <f t="shared" si="159"/>
        <v>0</v>
      </c>
      <c r="BT305" s="848">
        <f t="shared" si="159"/>
        <v>0</v>
      </c>
      <c r="BU305" s="848">
        <f t="shared" si="159"/>
        <v>0</v>
      </c>
      <c r="BV305" s="848">
        <f t="shared" si="159"/>
        <v>0</v>
      </c>
      <c r="BW305" s="848">
        <f t="shared" si="159"/>
        <v>0</v>
      </c>
      <c r="BX305" s="848">
        <f t="shared" si="160"/>
        <v>0</v>
      </c>
      <c r="BY305" s="848">
        <f t="shared" si="160"/>
        <v>0</v>
      </c>
      <c r="BZ305" s="848">
        <f t="shared" si="160"/>
        <v>0</v>
      </c>
      <c r="CA305" s="848">
        <f t="shared" si="160"/>
        <v>0</v>
      </c>
      <c r="CB305" s="848">
        <f t="shared" si="160"/>
        <v>0</v>
      </c>
      <c r="CC305" s="848">
        <f t="shared" si="160"/>
        <v>0</v>
      </c>
      <c r="CD305" s="848">
        <f t="shared" si="160"/>
        <v>0</v>
      </c>
      <c r="CE305" s="848">
        <f t="shared" si="160"/>
        <v>0</v>
      </c>
      <c r="CF305" s="848">
        <f t="shared" si="160"/>
        <v>0</v>
      </c>
      <c r="CG305" s="848">
        <f t="shared" si="160"/>
        <v>0</v>
      </c>
      <c r="CH305" s="848">
        <f t="shared" si="160"/>
        <v>0</v>
      </c>
      <c r="CI305" s="848">
        <f t="shared" si="160"/>
        <v>0</v>
      </c>
      <c r="CJ305" s="848">
        <f t="shared" si="160"/>
        <v>0</v>
      </c>
      <c r="CK305" s="848">
        <f t="shared" si="160"/>
        <v>0</v>
      </c>
      <c r="CL305" s="848">
        <f t="shared" si="160"/>
        <v>0</v>
      </c>
      <c r="CM305" s="848">
        <f t="shared" si="160"/>
        <v>0</v>
      </c>
      <c r="CN305" s="848">
        <f t="shared" si="160"/>
        <v>0</v>
      </c>
      <c r="CO305" s="848">
        <f t="shared" si="160"/>
        <v>0</v>
      </c>
      <c r="CP305" s="848">
        <f t="shared" si="160"/>
        <v>0</v>
      </c>
      <c r="CQ305" s="848">
        <f t="shared" si="160"/>
        <v>0</v>
      </c>
      <c r="CR305" s="848">
        <f t="shared" si="160"/>
        <v>0</v>
      </c>
      <c r="CS305" s="848">
        <f t="shared" si="160"/>
        <v>0</v>
      </c>
      <c r="CT305" s="848">
        <f t="shared" si="160"/>
        <v>0</v>
      </c>
      <c r="CU305" s="848">
        <f t="shared" si="160"/>
        <v>0</v>
      </c>
      <c r="CV305" s="848">
        <f t="shared" si="160"/>
        <v>0</v>
      </c>
      <c r="CW305" s="848">
        <f t="shared" si="160"/>
        <v>0</v>
      </c>
      <c r="CX305" s="848">
        <f t="shared" si="160"/>
        <v>0</v>
      </c>
      <c r="CY305" s="848">
        <f t="shared" si="160"/>
        <v>0</v>
      </c>
      <c r="CZ305" s="848">
        <f t="shared" si="160"/>
        <v>0</v>
      </c>
      <c r="DA305" s="848">
        <f t="shared" si="160"/>
        <v>0</v>
      </c>
      <c r="DB305" s="848">
        <f t="shared" si="160"/>
        <v>0</v>
      </c>
      <c r="DC305" s="848">
        <f t="shared" si="160"/>
        <v>0</v>
      </c>
      <c r="DD305" s="848">
        <f t="shared" si="160"/>
        <v>0</v>
      </c>
      <c r="DE305" s="848">
        <f t="shared" si="160"/>
        <v>0</v>
      </c>
      <c r="DF305" s="848">
        <f t="shared" si="160"/>
        <v>0</v>
      </c>
      <c r="DG305" s="848">
        <f t="shared" si="160"/>
        <v>0</v>
      </c>
      <c r="DH305" s="848">
        <f t="shared" si="160"/>
        <v>0</v>
      </c>
      <c r="DI305" s="848">
        <f t="shared" si="160"/>
        <v>0</v>
      </c>
      <c r="DJ305" s="848">
        <f t="shared" si="160"/>
        <v>0</v>
      </c>
      <c r="DK305" s="848">
        <f t="shared" si="160"/>
        <v>0</v>
      </c>
      <c r="DL305" s="848">
        <f t="shared" si="160"/>
        <v>0</v>
      </c>
      <c r="DM305" s="848">
        <f t="shared" si="160"/>
        <v>0</v>
      </c>
      <c r="DN305" s="848">
        <f t="shared" si="160"/>
        <v>0</v>
      </c>
      <c r="DO305" s="848">
        <f t="shared" si="160"/>
        <v>0</v>
      </c>
      <c r="DP305" s="848">
        <f t="shared" si="160"/>
        <v>0</v>
      </c>
      <c r="DQ305" s="848">
        <f t="shared" si="160"/>
        <v>0</v>
      </c>
      <c r="DR305" s="848">
        <f t="shared" si="160"/>
        <v>0</v>
      </c>
      <c r="DS305" s="848">
        <f t="shared" si="160"/>
        <v>0</v>
      </c>
      <c r="DT305" s="848">
        <f t="shared" si="160"/>
        <v>0</v>
      </c>
      <c r="DU305" s="848">
        <f t="shared" si="160"/>
        <v>0</v>
      </c>
      <c r="DV305" s="848">
        <f t="shared" si="160"/>
        <v>0</v>
      </c>
      <c r="DW305" s="848">
        <f t="shared" si="160"/>
        <v>0</v>
      </c>
      <c r="DX305" s="848">
        <f t="shared" si="160"/>
        <v>0</v>
      </c>
      <c r="DY305" s="848">
        <f t="shared" si="160"/>
        <v>0</v>
      </c>
      <c r="DZ305" s="848">
        <f t="shared" si="160"/>
        <v>0</v>
      </c>
      <c r="EA305" s="848">
        <f t="shared" si="160"/>
        <v>0</v>
      </c>
      <c r="EB305" s="848">
        <f t="shared" si="160"/>
        <v>0</v>
      </c>
      <c r="EC305" s="848">
        <f t="shared" si="160"/>
        <v>0</v>
      </c>
      <c r="ED305" s="848">
        <f t="shared" si="160"/>
        <v>0</v>
      </c>
      <c r="EE305" s="848">
        <f t="shared" si="160"/>
        <v>0</v>
      </c>
      <c r="EF305" s="848">
        <f t="shared" si="160"/>
        <v>0</v>
      </c>
      <c r="EG305" s="848">
        <f t="shared" si="160"/>
        <v>0</v>
      </c>
      <c r="EH305" s="848">
        <f t="shared" si="160"/>
        <v>0</v>
      </c>
      <c r="EI305" s="848">
        <f t="shared" si="160"/>
        <v>0</v>
      </c>
      <c r="EJ305" s="848">
        <f t="shared" si="161"/>
        <v>0</v>
      </c>
      <c r="EK305" s="848">
        <f t="shared" si="161"/>
        <v>0</v>
      </c>
      <c r="EL305" s="848">
        <f t="shared" si="161"/>
        <v>0</v>
      </c>
      <c r="EM305" s="848">
        <f t="shared" si="161"/>
        <v>0</v>
      </c>
      <c r="EN305" s="848">
        <f t="shared" si="161"/>
        <v>0</v>
      </c>
      <c r="EO305" s="848">
        <f t="shared" si="161"/>
        <v>0</v>
      </c>
      <c r="EP305" s="848">
        <f t="shared" si="161"/>
        <v>0</v>
      </c>
      <c r="EQ305" s="848">
        <f t="shared" si="161"/>
        <v>0</v>
      </c>
      <c r="ER305" s="848">
        <f t="shared" si="161"/>
        <v>0</v>
      </c>
      <c r="ES305" s="848">
        <f t="shared" si="161"/>
        <v>0</v>
      </c>
      <c r="ET305" s="848">
        <f t="shared" si="161"/>
        <v>0</v>
      </c>
      <c r="EU305" s="848">
        <f t="shared" si="161"/>
        <v>0</v>
      </c>
      <c r="EV305" s="848">
        <f t="shared" si="161"/>
        <v>0</v>
      </c>
      <c r="EW305" s="848">
        <f t="shared" si="161"/>
        <v>0</v>
      </c>
      <c r="EX305" s="848">
        <f t="shared" si="161"/>
        <v>0</v>
      </c>
      <c r="EY305" s="848">
        <f t="shared" si="161"/>
        <v>0</v>
      </c>
      <c r="EZ305" s="848">
        <f t="shared" si="161"/>
        <v>0</v>
      </c>
      <c r="FA305" s="848">
        <f t="shared" si="161"/>
        <v>0</v>
      </c>
      <c r="FB305" s="848">
        <f t="shared" si="161"/>
        <v>0</v>
      </c>
      <c r="FC305" s="848">
        <f t="shared" si="161"/>
        <v>0</v>
      </c>
      <c r="FD305" s="848">
        <f t="shared" si="161"/>
        <v>0</v>
      </c>
      <c r="FE305" s="848">
        <f t="shared" si="161"/>
        <v>0</v>
      </c>
      <c r="FF305" s="848">
        <f t="shared" si="161"/>
        <v>0</v>
      </c>
      <c r="FG305" s="848">
        <f t="shared" si="161"/>
        <v>0</v>
      </c>
      <c r="FH305" s="848">
        <f t="shared" si="161"/>
        <v>0</v>
      </c>
      <c r="FI305" s="848">
        <f t="shared" si="161"/>
        <v>0</v>
      </c>
      <c r="FJ305" s="848">
        <f t="shared" si="161"/>
        <v>0</v>
      </c>
      <c r="FK305" s="848">
        <f t="shared" si="161"/>
        <v>0</v>
      </c>
      <c r="FL305" s="848">
        <f t="shared" si="161"/>
        <v>0</v>
      </c>
      <c r="FM305" s="848">
        <f t="shared" si="161"/>
        <v>0</v>
      </c>
      <c r="FN305" s="848">
        <f t="shared" si="161"/>
        <v>0</v>
      </c>
      <c r="FO305" s="848">
        <f t="shared" si="161"/>
        <v>0</v>
      </c>
      <c r="FP305" s="848">
        <f t="shared" si="161"/>
        <v>0</v>
      </c>
      <c r="FQ305" s="848">
        <f t="shared" si="161"/>
        <v>0</v>
      </c>
      <c r="FR305" s="848">
        <f t="shared" si="161"/>
        <v>0</v>
      </c>
      <c r="FS305" s="848">
        <f t="shared" si="161"/>
        <v>0</v>
      </c>
      <c r="FT305" s="848">
        <f t="shared" si="161"/>
        <v>0</v>
      </c>
      <c r="FU305" s="848">
        <f t="shared" si="161"/>
        <v>0</v>
      </c>
      <c r="FV305" s="848">
        <f t="shared" si="161"/>
        <v>0</v>
      </c>
      <c r="FW305" s="848">
        <f t="shared" si="161"/>
        <v>0</v>
      </c>
      <c r="FX305" s="848">
        <f t="shared" si="161"/>
        <v>0</v>
      </c>
      <c r="FY305" s="848">
        <f t="shared" si="161"/>
        <v>0</v>
      </c>
      <c r="FZ305" s="848">
        <f t="shared" si="161"/>
        <v>0</v>
      </c>
      <c r="GA305" s="848">
        <f t="shared" si="161"/>
        <v>0</v>
      </c>
      <c r="GB305" s="848">
        <f t="shared" si="161"/>
        <v>0</v>
      </c>
      <c r="GC305" s="848">
        <f t="shared" si="161"/>
        <v>0</v>
      </c>
      <c r="GD305" s="848">
        <f t="shared" si="161"/>
        <v>0</v>
      </c>
      <c r="GE305" s="848">
        <f t="shared" si="161"/>
        <v>0</v>
      </c>
      <c r="GF305" s="848">
        <f t="shared" si="161"/>
        <v>0</v>
      </c>
      <c r="GG305" s="848">
        <f t="shared" si="161"/>
        <v>0</v>
      </c>
      <c r="GH305" s="848">
        <f t="shared" si="161"/>
        <v>0</v>
      </c>
      <c r="GI305" s="848">
        <f t="shared" si="161"/>
        <v>0</v>
      </c>
      <c r="GJ305" s="848">
        <f t="shared" si="161"/>
        <v>0</v>
      </c>
      <c r="GK305" s="848">
        <f t="shared" si="161"/>
        <v>0</v>
      </c>
      <c r="GL305" s="848">
        <f t="shared" si="161"/>
        <v>0</v>
      </c>
      <c r="GM305" s="848">
        <f t="shared" si="161"/>
        <v>0</v>
      </c>
      <c r="GN305" s="848">
        <f t="shared" si="161"/>
        <v>0</v>
      </c>
      <c r="GO305" s="848">
        <f t="shared" si="161"/>
        <v>0</v>
      </c>
      <c r="GP305" s="848">
        <f t="shared" si="161"/>
        <v>0</v>
      </c>
      <c r="GQ305" s="848">
        <f t="shared" si="161"/>
        <v>0</v>
      </c>
      <c r="GR305" s="848">
        <f t="shared" si="161"/>
        <v>0</v>
      </c>
      <c r="GS305" s="848">
        <f t="shared" si="161"/>
        <v>0</v>
      </c>
      <c r="GT305" s="848">
        <f t="shared" si="161"/>
        <v>0</v>
      </c>
      <c r="GU305" s="848">
        <f t="shared" si="161"/>
        <v>0</v>
      </c>
      <c r="GV305" s="848">
        <f t="shared" si="162"/>
        <v>0</v>
      </c>
      <c r="GW305" s="848">
        <f t="shared" si="162"/>
        <v>0</v>
      </c>
      <c r="GX305" s="848">
        <f t="shared" si="162"/>
        <v>0</v>
      </c>
      <c r="GY305" s="848">
        <f t="shared" si="162"/>
        <v>0</v>
      </c>
      <c r="GZ305" s="848">
        <f t="shared" si="162"/>
        <v>0</v>
      </c>
      <c r="HA305" s="848">
        <f t="shared" si="162"/>
        <v>0</v>
      </c>
      <c r="HB305" s="848">
        <f t="shared" si="162"/>
        <v>0</v>
      </c>
      <c r="HC305" s="848">
        <f t="shared" si="162"/>
        <v>0</v>
      </c>
      <c r="HD305" s="848">
        <f t="shared" si="162"/>
        <v>0</v>
      </c>
      <c r="HE305" s="848">
        <f t="shared" si="162"/>
        <v>0</v>
      </c>
      <c r="HF305" s="848">
        <f t="shared" si="162"/>
        <v>0</v>
      </c>
      <c r="HG305" s="848">
        <f t="shared" si="162"/>
        <v>0</v>
      </c>
      <c r="HH305" s="848">
        <f t="shared" si="162"/>
        <v>0</v>
      </c>
      <c r="HI305" s="848">
        <f t="shared" si="162"/>
        <v>0</v>
      </c>
      <c r="HJ305" s="848">
        <f t="shared" si="162"/>
        <v>0</v>
      </c>
      <c r="HK305" s="848">
        <f t="shared" si="162"/>
        <v>0</v>
      </c>
      <c r="HL305" s="848">
        <f t="shared" si="162"/>
        <v>0</v>
      </c>
      <c r="HM305" s="848">
        <f t="shared" si="162"/>
        <v>0</v>
      </c>
      <c r="HN305" s="848">
        <f t="shared" si="162"/>
        <v>0</v>
      </c>
      <c r="HO305" s="848">
        <f t="shared" si="162"/>
        <v>0</v>
      </c>
      <c r="HP305" s="848">
        <f t="shared" si="162"/>
        <v>0</v>
      </c>
      <c r="HQ305" s="848">
        <f t="shared" si="162"/>
        <v>0</v>
      </c>
      <c r="HR305" s="848">
        <f t="shared" si="162"/>
        <v>0</v>
      </c>
      <c r="HS305" s="848">
        <f t="shared" si="162"/>
        <v>0</v>
      </c>
      <c r="HT305" s="848">
        <f t="shared" si="162"/>
        <v>0</v>
      </c>
      <c r="HU305" s="848">
        <f t="shared" si="162"/>
        <v>0</v>
      </c>
      <c r="HV305" s="848">
        <f t="shared" si="162"/>
        <v>0</v>
      </c>
      <c r="HW305" s="848">
        <f t="shared" si="162"/>
        <v>0</v>
      </c>
      <c r="HX305" s="848">
        <f t="shared" si="162"/>
        <v>0</v>
      </c>
      <c r="HY305" s="848">
        <f t="shared" si="162"/>
        <v>0</v>
      </c>
      <c r="HZ305" s="848">
        <f t="shared" si="162"/>
        <v>0</v>
      </c>
      <c r="IA305" s="848">
        <f t="shared" si="162"/>
        <v>0</v>
      </c>
      <c r="IB305" s="848">
        <f t="shared" si="162"/>
        <v>0</v>
      </c>
      <c r="IC305" s="848">
        <f t="shared" si="162"/>
        <v>0</v>
      </c>
      <c r="ID305" s="848">
        <f t="shared" si="162"/>
        <v>0</v>
      </c>
      <c r="IE305" s="848">
        <f t="shared" si="162"/>
        <v>0</v>
      </c>
      <c r="IF305" s="848">
        <f t="shared" si="162"/>
        <v>0</v>
      </c>
      <c r="IG305" s="848">
        <f t="shared" si="162"/>
        <v>0</v>
      </c>
      <c r="IH305" s="848">
        <f t="shared" si="162"/>
        <v>0</v>
      </c>
      <c r="II305" s="848">
        <f t="shared" si="162"/>
        <v>0</v>
      </c>
      <c r="IJ305" s="848">
        <f t="shared" si="162"/>
        <v>0</v>
      </c>
      <c r="IK305" s="848">
        <f t="shared" si="162"/>
        <v>0</v>
      </c>
      <c r="IL305" s="848">
        <f t="shared" si="162"/>
        <v>0</v>
      </c>
      <c r="IM305" s="848">
        <f t="shared" si="162"/>
        <v>0</v>
      </c>
      <c r="IN305" s="848">
        <f t="shared" si="162"/>
        <v>0</v>
      </c>
      <c r="IO305" s="848">
        <f t="shared" si="162"/>
        <v>0</v>
      </c>
      <c r="IP305" s="848">
        <f t="shared" si="162"/>
        <v>0</v>
      </c>
      <c r="IQ305" s="848">
        <f t="shared" si="162"/>
        <v>0</v>
      </c>
      <c r="IR305" s="848">
        <f t="shared" si="162"/>
        <v>0</v>
      </c>
      <c r="IS305" s="848">
        <f t="shared" si="162"/>
        <v>0</v>
      </c>
      <c r="IT305" s="848">
        <f t="shared" si="162"/>
        <v>0</v>
      </c>
      <c r="IU305" s="848">
        <f t="shared" si="162"/>
        <v>0</v>
      </c>
      <c r="IV305" s="848">
        <f t="shared" si="162"/>
        <v>0</v>
      </c>
      <c r="IW305" s="848">
        <f t="shared" si="162"/>
        <v>0</v>
      </c>
      <c r="IX305" s="848">
        <f t="shared" si="162"/>
        <v>0</v>
      </c>
      <c r="IY305" s="848">
        <f t="shared" si="162"/>
        <v>0</v>
      </c>
      <c r="IZ305" s="848">
        <f t="shared" si="162"/>
        <v>0</v>
      </c>
      <c r="JA305" s="848">
        <f t="shared" si="162"/>
        <v>0</v>
      </c>
      <c r="JB305" s="848">
        <f t="shared" si="162"/>
        <v>0</v>
      </c>
      <c r="JC305" s="848">
        <f t="shared" si="162"/>
        <v>0</v>
      </c>
      <c r="JD305" s="848">
        <f t="shared" si="162"/>
        <v>0</v>
      </c>
      <c r="JE305" s="848">
        <f t="shared" si="162"/>
        <v>0</v>
      </c>
      <c r="JF305" s="848">
        <f t="shared" si="162"/>
        <v>0</v>
      </c>
      <c r="JG305" s="848">
        <f t="shared" si="162"/>
        <v>0</v>
      </c>
      <c r="JH305" s="848">
        <f t="shared" si="163"/>
        <v>0</v>
      </c>
      <c r="JI305" s="848">
        <f t="shared" si="163"/>
        <v>0</v>
      </c>
      <c r="JJ305" s="848">
        <f t="shared" si="163"/>
        <v>0</v>
      </c>
      <c r="JK305" s="848">
        <f t="shared" si="163"/>
        <v>0</v>
      </c>
      <c r="JL305" s="848">
        <f t="shared" si="163"/>
        <v>0</v>
      </c>
      <c r="JM305" s="848">
        <f t="shared" si="163"/>
        <v>0</v>
      </c>
      <c r="JN305" s="848">
        <f t="shared" si="163"/>
        <v>0</v>
      </c>
      <c r="JO305" s="848">
        <f t="shared" si="163"/>
        <v>0</v>
      </c>
      <c r="JP305" s="848">
        <f t="shared" si="163"/>
        <v>0</v>
      </c>
      <c r="JQ305" s="848">
        <f t="shared" si="163"/>
        <v>0</v>
      </c>
      <c r="JR305" s="848">
        <f t="shared" si="163"/>
        <v>0</v>
      </c>
      <c r="JS305" s="848">
        <f t="shared" si="163"/>
        <v>0</v>
      </c>
      <c r="JT305" s="848">
        <f t="shared" si="163"/>
        <v>0</v>
      </c>
      <c r="JU305" s="848">
        <f t="shared" si="163"/>
        <v>0</v>
      </c>
      <c r="JV305" s="848">
        <f t="shared" si="163"/>
        <v>0</v>
      </c>
      <c r="JW305" s="848">
        <f t="shared" si="163"/>
        <v>0</v>
      </c>
      <c r="JX305" s="848">
        <f t="shared" si="163"/>
        <v>0</v>
      </c>
      <c r="JY305" s="848">
        <f t="shared" si="163"/>
        <v>0</v>
      </c>
      <c r="JZ305" s="848">
        <f t="shared" si="163"/>
        <v>0</v>
      </c>
      <c r="KA305" s="848">
        <f t="shared" si="163"/>
        <v>0</v>
      </c>
      <c r="KB305" s="848">
        <f t="shared" si="163"/>
        <v>0</v>
      </c>
      <c r="KC305" s="848">
        <f t="shared" si="163"/>
        <v>0</v>
      </c>
      <c r="KD305" s="848">
        <f t="shared" si="163"/>
        <v>0</v>
      </c>
      <c r="KE305" s="848">
        <f t="shared" si="163"/>
        <v>0</v>
      </c>
      <c r="KF305" s="848">
        <f t="shared" si="163"/>
        <v>0</v>
      </c>
      <c r="KG305" s="848">
        <f t="shared" si="163"/>
        <v>0</v>
      </c>
      <c r="KH305" s="848">
        <f t="shared" si="163"/>
        <v>0</v>
      </c>
      <c r="KI305" s="848">
        <f t="shared" si="163"/>
        <v>0</v>
      </c>
      <c r="KJ305" s="848">
        <f t="shared" si="163"/>
        <v>0</v>
      </c>
      <c r="KK305" s="848">
        <f t="shared" si="163"/>
        <v>0</v>
      </c>
      <c r="KL305" s="848">
        <f t="shared" si="163"/>
        <v>0</v>
      </c>
      <c r="KM305" s="848">
        <f t="shared" si="163"/>
        <v>0</v>
      </c>
      <c r="KN305" s="848">
        <f t="shared" si="163"/>
        <v>0</v>
      </c>
      <c r="KO305" s="848">
        <f t="shared" si="163"/>
        <v>0</v>
      </c>
      <c r="KP305" s="848">
        <f t="shared" si="163"/>
        <v>0</v>
      </c>
      <c r="KQ305" s="848">
        <f t="shared" si="163"/>
        <v>0</v>
      </c>
      <c r="KR305" s="848">
        <f t="shared" si="163"/>
        <v>0</v>
      </c>
      <c r="KS305" s="848">
        <f t="shared" si="163"/>
        <v>0</v>
      </c>
      <c r="KT305" s="848">
        <f t="shared" si="163"/>
        <v>0</v>
      </c>
      <c r="KU305" s="848">
        <f t="shared" si="163"/>
        <v>0</v>
      </c>
      <c r="KV305" s="848">
        <f t="shared" si="163"/>
        <v>0</v>
      </c>
      <c r="KW305" s="848">
        <f t="shared" si="163"/>
        <v>0</v>
      </c>
      <c r="KX305" s="848">
        <f t="shared" si="163"/>
        <v>0</v>
      </c>
      <c r="KY305" s="848">
        <f t="shared" si="163"/>
        <v>0</v>
      </c>
      <c r="KZ305" s="848">
        <f t="shared" si="163"/>
        <v>0</v>
      </c>
      <c r="LA305" s="848">
        <f t="shared" si="163"/>
        <v>0</v>
      </c>
      <c r="LB305" s="848">
        <f t="shared" si="163"/>
        <v>0</v>
      </c>
      <c r="LC305" s="848">
        <f t="shared" si="163"/>
        <v>0</v>
      </c>
      <c r="LD305" s="848">
        <f t="shared" si="163"/>
        <v>0</v>
      </c>
      <c r="LE305" s="848">
        <f t="shared" si="163"/>
        <v>0</v>
      </c>
      <c r="LF305" s="848">
        <f t="shared" si="163"/>
        <v>0</v>
      </c>
      <c r="LG305" s="848">
        <f t="shared" si="163"/>
        <v>0</v>
      </c>
      <c r="LH305" s="848">
        <f t="shared" si="163"/>
        <v>0</v>
      </c>
      <c r="LI305" s="848">
        <f t="shared" si="163"/>
        <v>0</v>
      </c>
      <c r="LJ305" s="848">
        <f t="shared" si="163"/>
        <v>0</v>
      </c>
      <c r="LK305" s="848">
        <f t="shared" si="163"/>
        <v>0</v>
      </c>
      <c r="LL305" s="848">
        <f t="shared" si="163"/>
        <v>0</v>
      </c>
      <c r="LM305" s="848">
        <f t="shared" si="163"/>
        <v>0</v>
      </c>
      <c r="LN305" s="848">
        <f t="shared" si="163"/>
        <v>0</v>
      </c>
      <c r="LO305" s="848">
        <f t="shared" si="163"/>
        <v>0</v>
      </c>
      <c r="LP305" s="848">
        <f t="shared" si="163"/>
        <v>0</v>
      </c>
      <c r="LQ305" s="848">
        <f t="shared" si="163"/>
        <v>0</v>
      </c>
      <c r="LR305" s="848">
        <f t="shared" si="163"/>
        <v>0</v>
      </c>
      <c r="LS305" s="848">
        <f t="shared" si="163"/>
        <v>0</v>
      </c>
      <c r="LT305" s="848">
        <f t="shared" si="164"/>
        <v>0</v>
      </c>
      <c r="LU305" s="848">
        <f t="shared" si="164"/>
        <v>0</v>
      </c>
      <c r="LV305" s="848">
        <f t="shared" si="164"/>
        <v>0</v>
      </c>
      <c r="LW305" s="848">
        <f t="shared" si="164"/>
        <v>0</v>
      </c>
      <c r="LX305" s="848">
        <f t="shared" si="164"/>
        <v>0</v>
      </c>
      <c r="LY305" s="848">
        <f t="shared" si="164"/>
        <v>0</v>
      </c>
      <c r="LZ305" s="848">
        <f t="shared" si="164"/>
        <v>0</v>
      </c>
      <c r="MA305" s="848">
        <f t="shared" si="164"/>
        <v>0</v>
      </c>
      <c r="MB305" s="848">
        <f t="shared" si="164"/>
        <v>0</v>
      </c>
      <c r="MC305" s="848">
        <f t="shared" si="164"/>
        <v>0</v>
      </c>
      <c r="MD305" s="848">
        <f t="shared" si="164"/>
        <v>0</v>
      </c>
      <c r="ME305" s="848">
        <f t="shared" si="164"/>
        <v>0</v>
      </c>
      <c r="MF305" s="848">
        <f t="shared" si="164"/>
        <v>0</v>
      </c>
      <c r="MG305" s="848">
        <f t="shared" si="164"/>
        <v>0</v>
      </c>
      <c r="MH305" s="848">
        <f t="shared" si="164"/>
        <v>0</v>
      </c>
      <c r="MI305" s="848">
        <f t="shared" si="164"/>
        <v>0</v>
      </c>
      <c r="MJ305" s="848">
        <f t="shared" si="164"/>
        <v>0</v>
      </c>
      <c r="MK305" s="848">
        <f t="shared" si="164"/>
        <v>0</v>
      </c>
      <c r="ML305" s="848">
        <f t="shared" si="164"/>
        <v>0</v>
      </c>
      <c r="MM305" s="848">
        <f t="shared" si="164"/>
        <v>0</v>
      </c>
      <c r="MN305" s="848">
        <f t="shared" si="164"/>
        <v>0</v>
      </c>
      <c r="MO305" s="848">
        <f t="shared" si="164"/>
        <v>0</v>
      </c>
      <c r="MP305" s="848">
        <f t="shared" si="164"/>
        <v>0</v>
      </c>
      <c r="MQ305" s="848">
        <f t="shared" si="164"/>
        <v>0</v>
      </c>
      <c r="MR305" s="848">
        <f t="shared" si="164"/>
        <v>0</v>
      </c>
      <c r="MS305" s="848">
        <f t="shared" si="164"/>
        <v>0</v>
      </c>
      <c r="MT305" s="848">
        <f t="shared" si="164"/>
        <v>0</v>
      </c>
      <c r="MU305" s="848">
        <f t="shared" si="164"/>
        <v>0</v>
      </c>
      <c r="MV305" s="848">
        <f t="shared" si="164"/>
        <v>0</v>
      </c>
      <c r="MW305" s="848">
        <f t="shared" si="164"/>
        <v>0</v>
      </c>
      <c r="MX305" s="848">
        <f t="shared" si="164"/>
        <v>0</v>
      </c>
      <c r="MY305" s="848">
        <f t="shared" si="164"/>
        <v>0</v>
      </c>
      <c r="MZ305" s="848">
        <f t="shared" si="164"/>
        <v>0</v>
      </c>
      <c r="NA305" s="848">
        <f t="shared" si="164"/>
        <v>0</v>
      </c>
      <c r="NB305" s="848">
        <f t="shared" si="164"/>
        <v>0</v>
      </c>
      <c r="NC305" s="848">
        <f t="shared" si="164"/>
        <v>0</v>
      </c>
      <c r="ND305" s="848">
        <f t="shared" si="164"/>
        <v>0</v>
      </c>
      <c r="NE305" s="848">
        <f t="shared" si="164"/>
        <v>0</v>
      </c>
      <c r="NF305" s="848">
        <f t="shared" si="164"/>
        <v>0</v>
      </c>
      <c r="NG305" s="848">
        <f t="shared" si="164"/>
        <v>0</v>
      </c>
      <c r="NH305" s="848">
        <f t="shared" si="164"/>
        <v>0</v>
      </c>
      <c r="NI305" s="848">
        <f t="shared" si="164"/>
        <v>0</v>
      </c>
      <c r="NJ305" s="848">
        <f t="shared" si="164"/>
        <v>0</v>
      </c>
      <c r="NK305" s="848">
        <f t="shared" si="164"/>
        <v>0</v>
      </c>
      <c r="NL305" s="848">
        <f t="shared" si="164"/>
        <v>0</v>
      </c>
      <c r="NM305" s="848">
        <f t="shared" si="164"/>
        <v>0</v>
      </c>
      <c r="NN305" s="848">
        <f t="shared" si="164"/>
        <v>0</v>
      </c>
      <c r="NO305" s="848">
        <f t="shared" si="164"/>
        <v>0</v>
      </c>
      <c r="NP305" s="848">
        <f t="shared" si="164"/>
        <v>0</v>
      </c>
      <c r="NQ305" s="848">
        <f t="shared" si="164"/>
        <v>0</v>
      </c>
      <c r="NR305" s="848">
        <f t="shared" si="164"/>
        <v>0</v>
      </c>
      <c r="NS305" s="848">
        <f t="shared" si="164"/>
        <v>0</v>
      </c>
      <c r="NT305" s="848">
        <f t="shared" si="164"/>
        <v>0</v>
      </c>
      <c r="NU305" s="848">
        <f t="shared" si="164"/>
        <v>0</v>
      </c>
      <c r="NV305" s="848">
        <f t="shared" si="164"/>
        <v>0</v>
      </c>
      <c r="NW305" s="848">
        <f t="shared" si="164"/>
        <v>0</v>
      </c>
      <c r="NX305" s="848">
        <f t="shared" si="164"/>
        <v>0</v>
      </c>
      <c r="NY305" s="848">
        <f t="shared" si="164"/>
        <v>0</v>
      </c>
      <c r="NZ305" s="848">
        <f t="shared" si="164"/>
        <v>0</v>
      </c>
      <c r="OA305" s="848">
        <f t="shared" si="164"/>
        <v>0</v>
      </c>
      <c r="OB305" s="848">
        <f t="shared" si="164"/>
        <v>0</v>
      </c>
      <c r="OC305" s="848">
        <f t="shared" si="164"/>
        <v>0</v>
      </c>
      <c r="OD305" s="848">
        <f t="shared" si="164"/>
        <v>0</v>
      </c>
      <c r="OE305" s="848">
        <f t="shared" si="164"/>
        <v>0</v>
      </c>
      <c r="OF305" s="848">
        <f t="shared" si="165"/>
        <v>0</v>
      </c>
      <c r="OG305" s="848">
        <f t="shared" si="165"/>
        <v>0</v>
      </c>
      <c r="OH305" s="848">
        <f t="shared" si="165"/>
        <v>0</v>
      </c>
      <c r="OI305" s="848">
        <f t="shared" si="165"/>
        <v>0</v>
      </c>
      <c r="OJ305" s="848">
        <f t="shared" si="165"/>
        <v>0</v>
      </c>
      <c r="OK305" s="848">
        <f t="shared" si="165"/>
        <v>0</v>
      </c>
      <c r="OL305" s="848">
        <f t="shared" si="165"/>
        <v>0</v>
      </c>
      <c r="OM305" s="848">
        <f t="shared" si="165"/>
        <v>0</v>
      </c>
      <c r="ON305" s="848">
        <f t="shared" si="165"/>
        <v>0</v>
      </c>
      <c r="OO305" s="848">
        <f t="shared" si="165"/>
        <v>0</v>
      </c>
      <c r="OP305" s="848">
        <f t="shared" si="165"/>
        <v>0</v>
      </c>
      <c r="OQ305" s="848">
        <f t="shared" si="165"/>
        <v>0</v>
      </c>
      <c r="OR305" s="848">
        <f t="shared" si="165"/>
        <v>0</v>
      </c>
      <c r="OS305" s="848">
        <f t="shared" si="165"/>
        <v>0</v>
      </c>
      <c r="OT305" s="848">
        <f t="shared" si="165"/>
        <v>0</v>
      </c>
      <c r="OU305" s="848">
        <f t="shared" si="165"/>
        <v>0</v>
      </c>
      <c r="OV305" s="848">
        <f t="shared" si="165"/>
        <v>0</v>
      </c>
      <c r="OW305" s="848">
        <f t="shared" si="165"/>
        <v>0</v>
      </c>
      <c r="OX305" s="848">
        <f t="shared" si="165"/>
        <v>0</v>
      </c>
      <c r="OY305" s="848">
        <f t="shared" si="165"/>
        <v>0</v>
      </c>
      <c r="OZ305" s="848">
        <f t="shared" si="165"/>
        <v>0</v>
      </c>
      <c r="PA305" s="848">
        <f t="shared" si="165"/>
        <v>0</v>
      </c>
      <c r="PB305" s="848">
        <f t="shared" si="165"/>
        <v>0</v>
      </c>
      <c r="PC305" s="848">
        <f t="shared" si="165"/>
        <v>0</v>
      </c>
      <c r="PD305" s="848">
        <f t="shared" si="165"/>
        <v>0</v>
      </c>
      <c r="PE305" s="848">
        <f t="shared" si="165"/>
        <v>0</v>
      </c>
      <c r="PF305" s="848">
        <f t="shared" si="165"/>
        <v>0</v>
      </c>
      <c r="PG305" s="848">
        <f t="shared" si="165"/>
        <v>0</v>
      </c>
      <c r="PH305" s="848">
        <f t="shared" si="165"/>
        <v>0</v>
      </c>
      <c r="PI305" s="848">
        <f t="shared" si="165"/>
        <v>0</v>
      </c>
      <c r="PJ305" s="848">
        <f t="shared" si="165"/>
        <v>0</v>
      </c>
      <c r="PK305" s="848">
        <f t="shared" si="165"/>
        <v>0</v>
      </c>
      <c r="PL305" s="848">
        <f t="shared" si="165"/>
        <v>0</v>
      </c>
      <c r="PM305" s="848">
        <f t="shared" si="165"/>
        <v>0</v>
      </c>
      <c r="PN305" s="848">
        <f t="shared" si="165"/>
        <v>0</v>
      </c>
      <c r="PO305" s="848">
        <f t="shared" si="165"/>
        <v>0</v>
      </c>
      <c r="PP305" s="848">
        <f t="shared" si="165"/>
        <v>0</v>
      </c>
      <c r="PQ305" s="848">
        <f t="shared" si="165"/>
        <v>0</v>
      </c>
      <c r="PR305" s="848">
        <f t="shared" si="165"/>
        <v>0</v>
      </c>
      <c r="PS305" s="848">
        <f t="shared" si="165"/>
        <v>0</v>
      </c>
      <c r="PT305" s="848">
        <f t="shared" si="165"/>
        <v>0</v>
      </c>
      <c r="PU305" s="848">
        <f t="shared" si="165"/>
        <v>0</v>
      </c>
      <c r="PV305" s="848">
        <f t="shared" si="165"/>
        <v>0</v>
      </c>
      <c r="PW305" s="848">
        <f t="shared" si="165"/>
        <v>0</v>
      </c>
      <c r="PX305" s="848">
        <f t="shared" si="165"/>
        <v>0</v>
      </c>
      <c r="PY305" s="848">
        <f t="shared" si="165"/>
        <v>0</v>
      </c>
      <c r="PZ305" s="848">
        <f t="shared" si="165"/>
        <v>0</v>
      </c>
      <c r="QA305" s="848">
        <f t="shared" si="165"/>
        <v>0</v>
      </c>
      <c r="QB305" s="848">
        <f t="shared" si="165"/>
        <v>0</v>
      </c>
      <c r="QC305" s="848">
        <f t="shared" si="165"/>
        <v>0</v>
      </c>
      <c r="QD305" s="848">
        <f t="shared" si="165"/>
        <v>0</v>
      </c>
      <c r="QE305" s="848">
        <f t="shared" si="165"/>
        <v>0</v>
      </c>
      <c r="QF305" s="848">
        <f t="shared" si="165"/>
        <v>0</v>
      </c>
      <c r="QG305" s="848">
        <f t="shared" si="165"/>
        <v>0</v>
      </c>
      <c r="QH305" s="848">
        <f t="shared" si="165"/>
        <v>0</v>
      </c>
      <c r="QI305" s="848">
        <f t="shared" si="165"/>
        <v>0</v>
      </c>
      <c r="QJ305" s="848">
        <f t="shared" si="165"/>
        <v>0</v>
      </c>
      <c r="QK305" s="848">
        <f t="shared" si="165"/>
        <v>0</v>
      </c>
      <c r="QL305" s="848">
        <f t="shared" si="165"/>
        <v>0</v>
      </c>
      <c r="QM305" s="848">
        <f t="shared" si="165"/>
        <v>0</v>
      </c>
      <c r="QN305" s="848">
        <f t="shared" si="165"/>
        <v>0</v>
      </c>
      <c r="QO305" s="848">
        <f t="shared" si="165"/>
        <v>0</v>
      </c>
      <c r="QP305" s="848">
        <f t="shared" si="165"/>
        <v>0</v>
      </c>
      <c r="QQ305" s="848">
        <f t="shared" si="165"/>
        <v>0</v>
      </c>
      <c r="QR305" s="848">
        <f t="shared" si="166"/>
        <v>0</v>
      </c>
      <c r="QS305" s="848">
        <f t="shared" si="166"/>
        <v>0</v>
      </c>
      <c r="QT305" s="848">
        <f t="shared" si="166"/>
        <v>0</v>
      </c>
      <c r="QU305" s="848">
        <f t="shared" si="166"/>
        <v>0</v>
      </c>
      <c r="QV305" s="848">
        <f t="shared" si="166"/>
        <v>0</v>
      </c>
      <c r="QW305" s="848">
        <f t="shared" si="166"/>
        <v>0</v>
      </c>
      <c r="QX305" s="848">
        <f t="shared" si="166"/>
        <v>0</v>
      </c>
      <c r="QY305" s="848">
        <f t="shared" si="166"/>
        <v>0</v>
      </c>
      <c r="QZ305" s="848">
        <f t="shared" si="166"/>
        <v>0</v>
      </c>
      <c r="RA305" s="848">
        <f t="shared" si="166"/>
        <v>0</v>
      </c>
      <c r="RB305" s="848">
        <f t="shared" si="166"/>
        <v>0</v>
      </c>
      <c r="RC305" s="848">
        <f t="shared" si="166"/>
        <v>0</v>
      </c>
      <c r="RD305" s="848">
        <f t="shared" si="166"/>
        <v>0</v>
      </c>
      <c r="RE305" s="848">
        <f t="shared" si="166"/>
        <v>0</v>
      </c>
      <c r="RF305" s="848">
        <f t="shared" si="166"/>
        <v>0</v>
      </c>
      <c r="RG305" s="848">
        <f t="shared" si="166"/>
        <v>0</v>
      </c>
      <c r="RH305" s="848">
        <f t="shared" si="166"/>
        <v>0</v>
      </c>
      <c r="RI305" s="848">
        <f t="shared" si="166"/>
        <v>0</v>
      </c>
      <c r="RJ305" s="848">
        <f t="shared" si="166"/>
        <v>0</v>
      </c>
      <c r="RK305" s="848">
        <f t="shared" si="166"/>
        <v>0</v>
      </c>
      <c r="RL305" s="848">
        <f t="shared" si="166"/>
        <v>0</v>
      </c>
      <c r="RM305" s="848">
        <f t="shared" si="166"/>
        <v>0</v>
      </c>
      <c r="RN305" s="848">
        <f t="shared" si="166"/>
        <v>0</v>
      </c>
      <c r="RO305" s="848">
        <f t="shared" si="166"/>
        <v>0</v>
      </c>
      <c r="RP305" s="848">
        <f t="shared" si="166"/>
        <v>0</v>
      </c>
      <c r="RQ305" s="848">
        <f t="shared" si="166"/>
        <v>0</v>
      </c>
      <c r="RR305" s="848">
        <f t="shared" si="166"/>
        <v>0</v>
      </c>
      <c r="RS305" s="848">
        <f t="shared" si="166"/>
        <v>0</v>
      </c>
      <c r="RT305" s="848">
        <f t="shared" si="166"/>
        <v>0</v>
      </c>
      <c r="RU305" s="848">
        <f t="shared" si="166"/>
        <v>0</v>
      </c>
      <c r="RV305" s="848">
        <f t="shared" si="166"/>
        <v>0</v>
      </c>
      <c r="RW305" s="848">
        <f t="shared" si="166"/>
        <v>0</v>
      </c>
      <c r="RX305" s="848">
        <f t="shared" si="166"/>
        <v>0</v>
      </c>
      <c r="RY305" s="848">
        <f t="shared" si="166"/>
        <v>0</v>
      </c>
      <c r="RZ305" s="848">
        <f t="shared" si="166"/>
        <v>0</v>
      </c>
      <c r="SA305" s="848">
        <f t="shared" si="166"/>
        <v>0</v>
      </c>
      <c r="SB305" s="848">
        <f t="shared" si="166"/>
        <v>0</v>
      </c>
      <c r="SC305" s="848">
        <f t="shared" si="166"/>
        <v>0</v>
      </c>
      <c r="SD305" s="848">
        <f t="shared" si="166"/>
        <v>0</v>
      </c>
      <c r="SE305" s="848">
        <f t="shared" si="166"/>
        <v>0</v>
      </c>
      <c r="SF305" s="848">
        <f t="shared" si="166"/>
        <v>0</v>
      </c>
      <c r="SG305" s="848">
        <f t="shared" si="166"/>
        <v>0</v>
      </c>
      <c r="SH305" s="848">
        <f t="shared" si="166"/>
        <v>0</v>
      </c>
      <c r="SI305" s="848">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883</v>
      </c>
      <c r="J306" s="554"/>
      <c r="K306" s="849">
        <f>K305</f>
        <v>0</v>
      </c>
      <c r="L306" s="849">
        <f t="shared" ref="L306:BW306" si="168">L305</f>
        <v>0</v>
      </c>
      <c r="M306" s="849">
        <f t="shared" si="168"/>
        <v>0</v>
      </c>
      <c r="N306" s="849">
        <f t="shared" si="168"/>
        <v>0</v>
      </c>
      <c r="O306" s="849">
        <f t="shared" si="168"/>
        <v>0</v>
      </c>
      <c r="P306" s="849">
        <f t="shared" si="168"/>
        <v>0</v>
      </c>
      <c r="Q306" s="849">
        <f t="shared" si="168"/>
        <v>0</v>
      </c>
      <c r="R306" s="849">
        <f t="shared" si="168"/>
        <v>0</v>
      </c>
      <c r="S306" s="849">
        <f t="shared" si="168"/>
        <v>0</v>
      </c>
      <c r="T306" s="849">
        <f t="shared" si="168"/>
        <v>0</v>
      </c>
      <c r="U306" s="849">
        <f t="shared" si="168"/>
        <v>0</v>
      </c>
      <c r="V306" s="849">
        <f t="shared" si="168"/>
        <v>0</v>
      </c>
      <c r="W306" s="849">
        <f t="shared" si="168"/>
        <v>0</v>
      </c>
      <c r="X306" s="849">
        <f t="shared" si="168"/>
        <v>0</v>
      </c>
      <c r="Y306" s="849">
        <f t="shared" si="168"/>
        <v>0</v>
      </c>
      <c r="Z306" s="849">
        <f t="shared" si="168"/>
        <v>0</v>
      </c>
      <c r="AA306" s="849">
        <f t="shared" si="168"/>
        <v>0</v>
      </c>
      <c r="AB306" s="849">
        <f t="shared" si="168"/>
        <v>0</v>
      </c>
      <c r="AC306" s="849">
        <f t="shared" si="168"/>
        <v>0</v>
      </c>
      <c r="AD306" s="849">
        <f t="shared" si="168"/>
        <v>0</v>
      </c>
      <c r="AE306" s="849">
        <f t="shared" si="168"/>
        <v>0</v>
      </c>
      <c r="AF306" s="849">
        <f t="shared" si="168"/>
        <v>0</v>
      </c>
      <c r="AG306" s="849">
        <f t="shared" si="168"/>
        <v>0</v>
      </c>
      <c r="AH306" s="849">
        <f t="shared" si="168"/>
        <v>0</v>
      </c>
      <c r="AI306" s="849">
        <f t="shared" si="168"/>
        <v>0</v>
      </c>
      <c r="AJ306" s="849">
        <f t="shared" si="168"/>
        <v>0</v>
      </c>
      <c r="AK306" s="849">
        <f t="shared" si="168"/>
        <v>0</v>
      </c>
      <c r="AL306" s="849">
        <f t="shared" si="168"/>
        <v>0</v>
      </c>
      <c r="AM306" s="849">
        <f t="shared" si="168"/>
        <v>0</v>
      </c>
      <c r="AN306" s="849">
        <f t="shared" si="168"/>
        <v>0</v>
      </c>
      <c r="AO306" s="849">
        <f t="shared" si="168"/>
        <v>0</v>
      </c>
      <c r="AP306" s="849">
        <f t="shared" si="168"/>
        <v>0</v>
      </c>
      <c r="AQ306" s="849">
        <f t="shared" si="168"/>
        <v>0</v>
      </c>
      <c r="AR306" s="849">
        <f t="shared" si="168"/>
        <v>0</v>
      </c>
      <c r="AS306" s="849">
        <f t="shared" si="168"/>
        <v>0</v>
      </c>
      <c r="AT306" s="849">
        <f t="shared" si="168"/>
        <v>0</v>
      </c>
      <c r="AU306" s="849">
        <f t="shared" si="168"/>
        <v>0</v>
      </c>
      <c r="AV306" s="849">
        <f t="shared" si="168"/>
        <v>0</v>
      </c>
      <c r="AW306" s="849">
        <f t="shared" si="168"/>
        <v>0</v>
      </c>
      <c r="AX306" s="849">
        <f t="shared" si="168"/>
        <v>0</v>
      </c>
      <c r="AY306" s="849">
        <f t="shared" si="168"/>
        <v>0</v>
      </c>
      <c r="AZ306" s="849">
        <f t="shared" si="168"/>
        <v>0</v>
      </c>
      <c r="BA306" s="849">
        <f t="shared" si="168"/>
        <v>0</v>
      </c>
      <c r="BB306" s="849">
        <f t="shared" si="168"/>
        <v>0</v>
      </c>
      <c r="BC306" s="849">
        <f t="shared" si="168"/>
        <v>0</v>
      </c>
      <c r="BD306" s="849">
        <f t="shared" si="168"/>
        <v>0</v>
      </c>
      <c r="BE306" s="849">
        <f t="shared" si="168"/>
        <v>0</v>
      </c>
      <c r="BF306" s="849">
        <f t="shared" si="168"/>
        <v>0</v>
      </c>
      <c r="BG306" s="849">
        <f t="shared" si="168"/>
        <v>0</v>
      </c>
      <c r="BH306" s="849">
        <f t="shared" si="168"/>
        <v>0</v>
      </c>
      <c r="BI306" s="849">
        <f t="shared" si="168"/>
        <v>0</v>
      </c>
      <c r="BJ306" s="849">
        <f t="shared" si="168"/>
        <v>0</v>
      </c>
      <c r="BK306" s="849">
        <f t="shared" si="168"/>
        <v>0</v>
      </c>
      <c r="BL306" s="849">
        <f t="shared" si="168"/>
        <v>0</v>
      </c>
      <c r="BM306" s="849">
        <f t="shared" si="168"/>
        <v>0</v>
      </c>
      <c r="BN306" s="849">
        <f t="shared" si="168"/>
        <v>0</v>
      </c>
      <c r="BO306" s="849">
        <f t="shared" si="168"/>
        <v>0</v>
      </c>
      <c r="BP306" s="849">
        <f t="shared" si="168"/>
        <v>0</v>
      </c>
      <c r="BQ306" s="849">
        <f t="shared" si="168"/>
        <v>0</v>
      </c>
      <c r="BR306" s="849">
        <f t="shared" si="168"/>
        <v>0</v>
      </c>
      <c r="BS306" s="849">
        <f t="shared" si="168"/>
        <v>0</v>
      </c>
      <c r="BT306" s="849">
        <f t="shared" si="168"/>
        <v>0</v>
      </c>
      <c r="BU306" s="849">
        <f t="shared" si="168"/>
        <v>0</v>
      </c>
      <c r="BV306" s="849">
        <f t="shared" si="168"/>
        <v>0</v>
      </c>
      <c r="BW306" s="849">
        <f t="shared" si="168"/>
        <v>0</v>
      </c>
      <c r="BX306" s="849">
        <f t="shared" ref="BX306:EI306" si="169">BX305</f>
        <v>0</v>
      </c>
      <c r="BY306" s="849">
        <f t="shared" si="169"/>
        <v>0</v>
      </c>
      <c r="BZ306" s="849">
        <f t="shared" si="169"/>
        <v>0</v>
      </c>
      <c r="CA306" s="849">
        <f t="shared" si="169"/>
        <v>0</v>
      </c>
      <c r="CB306" s="849">
        <f t="shared" si="169"/>
        <v>0</v>
      </c>
      <c r="CC306" s="849">
        <f t="shared" si="169"/>
        <v>0</v>
      </c>
      <c r="CD306" s="849">
        <f t="shared" si="169"/>
        <v>0</v>
      </c>
      <c r="CE306" s="849">
        <f t="shared" si="169"/>
        <v>0</v>
      </c>
      <c r="CF306" s="849">
        <f t="shared" si="169"/>
        <v>0</v>
      </c>
      <c r="CG306" s="849">
        <f t="shared" si="169"/>
        <v>0</v>
      </c>
      <c r="CH306" s="849">
        <f t="shared" si="169"/>
        <v>0</v>
      </c>
      <c r="CI306" s="849">
        <f t="shared" si="169"/>
        <v>0</v>
      </c>
      <c r="CJ306" s="849">
        <f t="shared" si="169"/>
        <v>0</v>
      </c>
      <c r="CK306" s="849">
        <f t="shared" si="169"/>
        <v>0</v>
      </c>
      <c r="CL306" s="849">
        <f t="shared" si="169"/>
        <v>0</v>
      </c>
      <c r="CM306" s="849">
        <f t="shared" si="169"/>
        <v>0</v>
      </c>
      <c r="CN306" s="849">
        <f t="shared" si="169"/>
        <v>0</v>
      </c>
      <c r="CO306" s="849">
        <f t="shared" si="169"/>
        <v>0</v>
      </c>
      <c r="CP306" s="849">
        <f t="shared" si="169"/>
        <v>0</v>
      </c>
      <c r="CQ306" s="849">
        <f t="shared" si="169"/>
        <v>0</v>
      </c>
      <c r="CR306" s="849">
        <f t="shared" si="169"/>
        <v>0</v>
      </c>
      <c r="CS306" s="849">
        <f t="shared" si="169"/>
        <v>0</v>
      </c>
      <c r="CT306" s="849">
        <f t="shared" si="169"/>
        <v>0</v>
      </c>
      <c r="CU306" s="849">
        <f t="shared" si="169"/>
        <v>0</v>
      </c>
      <c r="CV306" s="849">
        <f t="shared" si="169"/>
        <v>0</v>
      </c>
      <c r="CW306" s="849">
        <f t="shared" si="169"/>
        <v>0</v>
      </c>
      <c r="CX306" s="849">
        <f t="shared" si="169"/>
        <v>0</v>
      </c>
      <c r="CY306" s="849">
        <f t="shared" si="169"/>
        <v>0</v>
      </c>
      <c r="CZ306" s="849">
        <f t="shared" si="169"/>
        <v>0</v>
      </c>
      <c r="DA306" s="849">
        <f t="shared" si="169"/>
        <v>0</v>
      </c>
      <c r="DB306" s="849">
        <f t="shared" si="169"/>
        <v>0</v>
      </c>
      <c r="DC306" s="849">
        <f t="shared" si="169"/>
        <v>0</v>
      </c>
      <c r="DD306" s="849">
        <f t="shared" si="169"/>
        <v>0</v>
      </c>
      <c r="DE306" s="849">
        <f t="shared" si="169"/>
        <v>0</v>
      </c>
      <c r="DF306" s="849">
        <f t="shared" si="169"/>
        <v>0</v>
      </c>
      <c r="DG306" s="849">
        <f t="shared" si="169"/>
        <v>0</v>
      </c>
      <c r="DH306" s="849">
        <f t="shared" si="169"/>
        <v>0</v>
      </c>
      <c r="DI306" s="849">
        <f t="shared" si="169"/>
        <v>0</v>
      </c>
      <c r="DJ306" s="849">
        <f t="shared" si="169"/>
        <v>0</v>
      </c>
      <c r="DK306" s="849">
        <f t="shared" si="169"/>
        <v>0</v>
      </c>
      <c r="DL306" s="849">
        <f t="shared" si="169"/>
        <v>0</v>
      </c>
      <c r="DM306" s="849">
        <f t="shared" si="169"/>
        <v>0</v>
      </c>
      <c r="DN306" s="849">
        <f t="shared" si="169"/>
        <v>0</v>
      </c>
      <c r="DO306" s="849">
        <f t="shared" si="169"/>
        <v>0</v>
      </c>
      <c r="DP306" s="849">
        <f t="shared" si="169"/>
        <v>0</v>
      </c>
      <c r="DQ306" s="849">
        <f t="shared" si="169"/>
        <v>0</v>
      </c>
      <c r="DR306" s="849">
        <f t="shared" si="169"/>
        <v>0</v>
      </c>
      <c r="DS306" s="849">
        <f t="shared" si="169"/>
        <v>0</v>
      </c>
      <c r="DT306" s="849">
        <f t="shared" si="169"/>
        <v>0</v>
      </c>
      <c r="DU306" s="849">
        <f t="shared" si="169"/>
        <v>0</v>
      </c>
      <c r="DV306" s="849">
        <f t="shared" si="169"/>
        <v>0</v>
      </c>
      <c r="DW306" s="849">
        <f t="shared" si="169"/>
        <v>0</v>
      </c>
      <c r="DX306" s="849">
        <f t="shared" si="169"/>
        <v>0</v>
      </c>
      <c r="DY306" s="849">
        <f t="shared" si="169"/>
        <v>0</v>
      </c>
      <c r="DZ306" s="849">
        <f t="shared" si="169"/>
        <v>0</v>
      </c>
      <c r="EA306" s="849">
        <f t="shared" si="169"/>
        <v>0</v>
      </c>
      <c r="EB306" s="849">
        <f t="shared" si="169"/>
        <v>0</v>
      </c>
      <c r="EC306" s="849">
        <f t="shared" si="169"/>
        <v>0</v>
      </c>
      <c r="ED306" s="849">
        <f t="shared" si="169"/>
        <v>0</v>
      </c>
      <c r="EE306" s="849">
        <f t="shared" si="169"/>
        <v>0</v>
      </c>
      <c r="EF306" s="849">
        <f t="shared" si="169"/>
        <v>0</v>
      </c>
      <c r="EG306" s="849">
        <f t="shared" si="169"/>
        <v>0</v>
      </c>
      <c r="EH306" s="849">
        <f t="shared" si="169"/>
        <v>0</v>
      </c>
      <c r="EI306" s="849">
        <f t="shared" si="169"/>
        <v>0</v>
      </c>
      <c r="EJ306" s="849">
        <f t="shared" ref="EJ306:GU306" si="170">EJ305</f>
        <v>0</v>
      </c>
      <c r="EK306" s="849">
        <f t="shared" si="170"/>
        <v>0</v>
      </c>
      <c r="EL306" s="849">
        <f t="shared" si="170"/>
        <v>0</v>
      </c>
      <c r="EM306" s="849">
        <f t="shared" si="170"/>
        <v>0</v>
      </c>
      <c r="EN306" s="849">
        <f t="shared" si="170"/>
        <v>0</v>
      </c>
      <c r="EO306" s="849">
        <f t="shared" si="170"/>
        <v>0</v>
      </c>
      <c r="EP306" s="849">
        <f t="shared" si="170"/>
        <v>0</v>
      </c>
      <c r="EQ306" s="849">
        <f t="shared" si="170"/>
        <v>0</v>
      </c>
      <c r="ER306" s="849">
        <f t="shared" si="170"/>
        <v>0</v>
      </c>
      <c r="ES306" s="849">
        <f t="shared" si="170"/>
        <v>0</v>
      </c>
      <c r="ET306" s="849">
        <f t="shared" si="170"/>
        <v>0</v>
      </c>
      <c r="EU306" s="849">
        <f t="shared" si="170"/>
        <v>0</v>
      </c>
      <c r="EV306" s="849">
        <f t="shared" si="170"/>
        <v>0</v>
      </c>
      <c r="EW306" s="849">
        <f t="shared" si="170"/>
        <v>0</v>
      </c>
      <c r="EX306" s="849">
        <f t="shared" si="170"/>
        <v>0</v>
      </c>
      <c r="EY306" s="849">
        <f t="shared" si="170"/>
        <v>0</v>
      </c>
      <c r="EZ306" s="849">
        <f t="shared" si="170"/>
        <v>0</v>
      </c>
      <c r="FA306" s="849">
        <f t="shared" si="170"/>
        <v>0</v>
      </c>
      <c r="FB306" s="849">
        <f t="shared" si="170"/>
        <v>0</v>
      </c>
      <c r="FC306" s="849">
        <f t="shared" si="170"/>
        <v>0</v>
      </c>
      <c r="FD306" s="849">
        <f t="shared" si="170"/>
        <v>0</v>
      </c>
      <c r="FE306" s="849">
        <f t="shared" si="170"/>
        <v>0</v>
      </c>
      <c r="FF306" s="849">
        <f t="shared" si="170"/>
        <v>0</v>
      </c>
      <c r="FG306" s="849">
        <f t="shared" si="170"/>
        <v>0</v>
      </c>
      <c r="FH306" s="849">
        <f t="shared" si="170"/>
        <v>0</v>
      </c>
      <c r="FI306" s="849">
        <f t="shared" si="170"/>
        <v>0</v>
      </c>
      <c r="FJ306" s="849">
        <f t="shared" si="170"/>
        <v>0</v>
      </c>
      <c r="FK306" s="849">
        <f t="shared" si="170"/>
        <v>0</v>
      </c>
      <c r="FL306" s="849">
        <f t="shared" si="170"/>
        <v>0</v>
      </c>
      <c r="FM306" s="849">
        <f t="shared" si="170"/>
        <v>0</v>
      </c>
      <c r="FN306" s="849">
        <f t="shared" si="170"/>
        <v>0</v>
      </c>
      <c r="FO306" s="849">
        <f t="shared" si="170"/>
        <v>0</v>
      </c>
      <c r="FP306" s="849">
        <f t="shared" si="170"/>
        <v>0</v>
      </c>
      <c r="FQ306" s="849">
        <f t="shared" si="170"/>
        <v>0</v>
      </c>
      <c r="FR306" s="849">
        <f t="shared" si="170"/>
        <v>0</v>
      </c>
      <c r="FS306" s="849">
        <f t="shared" si="170"/>
        <v>0</v>
      </c>
      <c r="FT306" s="849">
        <f t="shared" si="170"/>
        <v>0</v>
      </c>
      <c r="FU306" s="849">
        <f t="shared" si="170"/>
        <v>0</v>
      </c>
      <c r="FV306" s="849">
        <f t="shared" si="170"/>
        <v>0</v>
      </c>
      <c r="FW306" s="849">
        <f t="shared" si="170"/>
        <v>0</v>
      </c>
      <c r="FX306" s="849">
        <f t="shared" si="170"/>
        <v>0</v>
      </c>
      <c r="FY306" s="849">
        <f t="shared" si="170"/>
        <v>0</v>
      </c>
      <c r="FZ306" s="849">
        <f t="shared" si="170"/>
        <v>0</v>
      </c>
      <c r="GA306" s="849">
        <f t="shared" si="170"/>
        <v>0</v>
      </c>
      <c r="GB306" s="849">
        <f t="shared" si="170"/>
        <v>0</v>
      </c>
      <c r="GC306" s="849">
        <f t="shared" si="170"/>
        <v>0</v>
      </c>
      <c r="GD306" s="849">
        <f t="shared" si="170"/>
        <v>0</v>
      </c>
      <c r="GE306" s="849">
        <f t="shared" si="170"/>
        <v>0</v>
      </c>
      <c r="GF306" s="849">
        <f t="shared" si="170"/>
        <v>0</v>
      </c>
      <c r="GG306" s="849">
        <f t="shared" si="170"/>
        <v>0</v>
      </c>
      <c r="GH306" s="849">
        <f t="shared" si="170"/>
        <v>0</v>
      </c>
      <c r="GI306" s="849">
        <f t="shared" si="170"/>
        <v>0</v>
      </c>
      <c r="GJ306" s="849">
        <f t="shared" si="170"/>
        <v>0</v>
      </c>
      <c r="GK306" s="849">
        <f t="shared" si="170"/>
        <v>0</v>
      </c>
      <c r="GL306" s="849">
        <f t="shared" si="170"/>
        <v>0</v>
      </c>
      <c r="GM306" s="849">
        <f t="shared" si="170"/>
        <v>0</v>
      </c>
      <c r="GN306" s="849">
        <f t="shared" si="170"/>
        <v>0</v>
      </c>
      <c r="GO306" s="849">
        <f t="shared" si="170"/>
        <v>0</v>
      </c>
      <c r="GP306" s="849">
        <f t="shared" si="170"/>
        <v>0</v>
      </c>
      <c r="GQ306" s="849">
        <f t="shared" si="170"/>
        <v>0</v>
      </c>
      <c r="GR306" s="849">
        <f t="shared" si="170"/>
        <v>0</v>
      </c>
      <c r="GS306" s="849">
        <f t="shared" si="170"/>
        <v>0</v>
      </c>
      <c r="GT306" s="849">
        <f t="shared" si="170"/>
        <v>0</v>
      </c>
      <c r="GU306" s="849">
        <f t="shared" si="170"/>
        <v>0</v>
      </c>
      <c r="GV306" s="849">
        <f t="shared" ref="GV306:JG306" si="171">GV305</f>
        <v>0</v>
      </c>
      <c r="GW306" s="849">
        <f t="shared" si="171"/>
        <v>0</v>
      </c>
      <c r="GX306" s="849">
        <f t="shared" si="171"/>
        <v>0</v>
      </c>
      <c r="GY306" s="849">
        <f t="shared" si="171"/>
        <v>0</v>
      </c>
      <c r="GZ306" s="849">
        <f t="shared" si="171"/>
        <v>0</v>
      </c>
      <c r="HA306" s="849">
        <f t="shared" si="171"/>
        <v>0</v>
      </c>
      <c r="HB306" s="849">
        <f t="shared" si="171"/>
        <v>0</v>
      </c>
      <c r="HC306" s="849">
        <f t="shared" si="171"/>
        <v>0</v>
      </c>
      <c r="HD306" s="849">
        <f t="shared" si="171"/>
        <v>0</v>
      </c>
      <c r="HE306" s="849">
        <f t="shared" si="171"/>
        <v>0</v>
      </c>
      <c r="HF306" s="849">
        <f t="shared" si="171"/>
        <v>0</v>
      </c>
      <c r="HG306" s="849">
        <f t="shared" si="171"/>
        <v>0</v>
      </c>
      <c r="HH306" s="849">
        <f t="shared" si="171"/>
        <v>0</v>
      </c>
      <c r="HI306" s="849">
        <f t="shared" si="171"/>
        <v>0</v>
      </c>
      <c r="HJ306" s="849">
        <f t="shared" si="171"/>
        <v>0</v>
      </c>
      <c r="HK306" s="849">
        <f t="shared" si="171"/>
        <v>0</v>
      </c>
      <c r="HL306" s="849">
        <f t="shared" si="171"/>
        <v>0</v>
      </c>
      <c r="HM306" s="849">
        <f t="shared" si="171"/>
        <v>0</v>
      </c>
      <c r="HN306" s="849">
        <f t="shared" si="171"/>
        <v>0</v>
      </c>
      <c r="HO306" s="849">
        <f t="shared" si="171"/>
        <v>0</v>
      </c>
      <c r="HP306" s="849">
        <f t="shared" si="171"/>
        <v>0</v>
      </c>
      <c r="HQ306" s="849">
        <f t="shared" si="171"/>
        <v>0</v>
      </c>
      <c r="HR306" s="849">
        <f t="shared" si="171"/>
        <v>0</v>
      </c>
      <c r="HS306" s="849">
        <f t="shared" si="171"/>
        <v>0</v>
      </c>
      <c r="HT306" s="849">
        <f t="shared" si="171"/>
        <v>0</v>
      </c>
      <c r="HU306" s="849">
        <f t="shared" si="171"/>
        <v>0</v>
      </c>
      <c r="HV306" s="849">
        <f t="shared" si="171"/>
        <v>0</v>
      </c>
      <c r="HW306" s="849">
        <f t="shared" si="171"/>
        <v>0</v>
      </c>
      <c r="HX306" s="849">
        <f t="shared" si="171"/>
        <v>0</v>
      </c>
      <c r="HY306" s="849">
        <f t="shared" si="171"/>
        <v>0</v>
      </c>
      <c r="HZ306" s="849">
        <f t="shared" si="171"/>
        <v>0</v>
      </c>
      <c r="IA306" s="849">
        <f t="shared" si="171"/>
        <v>0</v>
      </c>
      <c r="IB306" s="849">
        <f t="shared" si="171"/>
        <v>0</v>
      </c>
      <c r="IC306" s="849">
        <f t="shared" si="171"/>
        <v>0</v>
      </c>
      <c r="ID306" s="849">
        <f t="shared" si="171"/>
        <v>0</v>
      </c>
      <c r="IE306" s="849">
        <f t="shared" si="171"/>
        <v>0</v>
      </c>
      <c r="IF306" s="849">
        <f t="shared" si="171"/>
        <v>0</v>
      </c>
      <c r="IG306" s="849">
        <f t="shared" si="171"/>
        <v>0</v>
      </c>
      <c r="IH306" s="849">
        <f t="shared" si="171"/>
        <v>0</v>
      </c>
      <c r="II306" s="849">
        <f t="shared" si="171"/>
        <v>0</v>
      </c>
      <c r="IJ306" s="849">
        <f t="shared" si="171"/>
        <v>0</v>
      </c>
      <c r="IK306" s="849">
        <f t="shared" si="171"/>
        <v>0</v>
      </c>
      <c r="IL306" s="849">
        <f t="shared" si="171"/>
        <v>0</v>
      </c>
      <c r="IM306" s="849">
        <f t="shared" si="171"/>
        <v>0</v>
      </c>
      <c r="IN306" s="849">
        <f t="shared" si="171"/>
        <v>0</v>
      </c>
      <c r="IO306" s="849">
        <f t="shared" si="171"/>
        <v>0</v>
      </c>
      <c r="IP306" s="849">
        <f t="shared" si="171"/>
        <v>0</v>
      </c>
      <c r="IQ306" s="849">
        <f t="shared" si="171"/>
        <v>0</v>
      </c>
      <c r="IR306" s="849">
        <f t="shared" si="171"/>
        <v>0</v>
      </c>
      <c r="IS306" s="849">
        <f t="shared" si="171"/>
        <v>0</v>
      </c>
      <c r="IT306" s="849">
        <f t="shared" si="171"/>
        <v>0</v>
      </c>
      <c r="IU306" s="849">
        <f t="shared" si="171"/>
        <v>0</v>
      </c>
      <c r="IV306" s="849">
        <f t="shared" si="171"/>
        <v>0</v>
      </c>
      <c r="IW306" s="849">
        <f t="shared" si="171"/>
        <v>0</v>
      </c>
      <c r="IX306" s="849">
        <f t="shared" si="171"/>
        <v>0</v>
      </c>
      <c r="IY306" s="849">
        <f t="shared" si="171"/>
        <v>0</v>
      </c>
      <c r="IZ306" s="849">
        <f t="shared" si="171"/>
        <v>0</v>
      </c>
      <c r="JA306" s="849">
        <f t="shared" si="171"/>
        <v>0</v>
      </c>
      <c r="JB306" s="849">
        <f t="shared" si="171"/>
        <v>0</v>
      </c>
      <c r="JC306" s="849">
        <f t="shared" si="171"/>
        <v>0</v>
      </c>
      <c r="JD306" s="849">
        <f t="shared" si="171"/>
        <v>0</v>
      </c>
      <c r="JE306" s="849">
        <f t="shared" si="171"/>
        <v>0</v>
      </c>
      <c r="JF306" s="849">
        <f t="shared" si="171"/>
        <v>0</v>
      </c>
      <c r="JG306" s="849">
        <f t="shared" si="171"/>
        <v>0</v>
      </c>
      <c r="JH306" s="849">
        <f t="shared" ref="JH306:LS306" si="172">JH305</f>
        <v>0</v>
      </c>
      <c r="JI306" s="849">
        <f t="shared" si="172"/>
        <v>0</v>
      </c>
      <c r="JJ306" s="849">
        <f t="shared" si="172"/>
        <v>0</v>
      </c>
      <c r="JK306" s="849">
        <f t="shared" si="172"/>
        <v>0</v>
      </c>
      <c r="JL306" s="849">
        <f t="shared" si="172"/>
        <v>0</v>
      </c>
      <c r="JM306" s="849">
        <f t="shared" si="172"/>
        <v>0</v>
      </c>
      <c r="JN306" s="849">
        <f t="shared" si="172"/>
        <v>0</v>
      </c>
      <c r="JO306" s="849">
        <f t="shared" si="172"/>
        <v>0</v>
      </c>
      <c r="JP306" s="849">
        <f t="shared" si="172"/>
        <v>0</v>
      </c>
      <c r="JQ306" s="849">
        <f t="shared" si="172"/>
        <v>0</v>
      </c>
      <c r="JR306" s="849">
        <f t="shared" si="172"/>
        <v>0</v>
      </c>
      <c r="JS306" s="849">
        <f t="shared" si="172"/>
        <v>0</v>
      </c>
      <c r="JT306" s="849">
        <f t="shared" si="172"/>
        <v>0</v>
      </c>
      <c r="JU306" s="849">
        <f t="shared" si="172"/>
        <v>0</v>
      </c>
      <c r="JV306" s="849">
        <f t="shared" si="172"/>
        <v>0</v>
      </c>
      <c r="JW306" s="849">
        <f t="shared" si="172"/>
        <v>0</v>
      </c>
      <c r="JX306" s="849">
        <f t="shared" si="172"/>
        <v>0</v>
      </c>
      <c r="JY306" s="849">
        <f t="shared" si="172"/>
        <v>0</v>
      </c>
      <c r="JZ306" s="849">
        <f t="shared" si="172"/>
        <v>0</v>
      </c>
      <c r="KA306" s="849">
        <f t="shared" si="172"/>
        <v>0</v>
      </c>
      <c r="KB306" s="849">
        <f t="shared" si="172"/>
        <v>0</v>
      </c>
      <c r="KC306" s="849">
        <f t="shared" si="172"/>
        <v>0</v>
      </c>
      <c r="KD306" s="849">
        <f t="shared" si="172"/>
        <v>0</v>
      </c>
      <c r="KE306" s="849">
        <f t="shared" si="172"/>
        <v>0</v>
      </c>
      <c r="KF306" s="849">
        <f t="shared" si="172"/>
        <v>0</v>
      </c>
      <c r="KG306" s="849">
        <f t="shared" si="172"/>
        <v>0</v>
      </c>
      <c r="KH306" s="849">
        <f t="shared" si="172"/>
        <v>0</v>
      </c>
      <c r="KI306" s="849">
        <f t="shared" si="172"/>
        <v>0</v>
      </c>
      <c r="KJ306" s="849">
        <f t="shared" si="172"/>
        <v>0</v>
      </c>
      <c r="KK306" s="849">
        <f t="shared" si="172"/>
        <v>0</v>
      </c>
      <c r="KL306" s="849">
        <f t="shared" si="172"/>
        <v>0</v>
      </c>
      <c r="KM306" s="849">
        <f t="shared" si="172"/>
        <v>0</v>
      </c>
      <c r="KN306" s="849">
        <f t="shared" si="172"/>
        <v>0</v>
      </c>
      <c r="KO306" s="849">
        <f t="shared" si="172"/>
        <v>0</v>
      </c>
      <c r="KP306" s="849">
        <f t="shared" si="172"/>
        <v>0</v>
      </c>
      <c r="KQ306" s="849">
        <f t="shared" si="172"/>
        <v>0</v>
      </c>
      <c r="KR306" s="849">
        <f t="shared" si="172"/>
        <v>0</v>
      </c>
      <c r="KS306" s="849">
        <f t="shared" si="172"/>
        <v>0</v>
      </c>
      <c r="KT306" s="849">
        <f t="shared" si="172"/>
        <v>0</v>
      </c>
      <c r="KU306" s="849">
        <f t="shared" si="172"/>
        <v>0</v>
      </c>
      <c r="KV306" s="849">
        <f t="shared" si="172"/>
        <v>0</v>
      </c>
      <c r="KW306" s="849">
        <f t="shared" si="172"/>
        <v>0</v>
      </c>
      <c r="KX306" s="849">
        <f t="shared" si="172"/>
        <v>0</v>
      </c>
      <c r="KY306" s="849">
        <f t="shared" si="172"/>
        <v>0</v>
      </c>
      <c r="KZ306" s="849">
        <f t="shared" si="172"/>
        <v>0</v>
      </c>
      <c r="LA306" s="849">
        <f t="shared" si="172"/>
        <v>0</v>
      </c>
      <c r="LB306" s="849">
        <f t="shared" si="172"/>
        <v>0</v>
      </c>
      <c r="LC306" s="849">
        <f t="shared" si="172"/>
        <v>0</v>
      </c>
      <c r="LD306" s="849">
        <f t="shared" si="172"/>
        <v>0</v>
      </c>
      <c r="LE306" s="849">
        <f t="shared" si="172"/>
        <v>0</v>
      </c>
      <c r="LF306" s="849">
        <f t="shared" si="172"/>
        <v>0</v>
      </c>
      <c r="LG306" s="849">
        <f t="shared" si="172"/>
        <v>0</v>
      </c>
      <c r="LH306" s="849">
        <f t="shared" si="172"/>
        <v>0</v>
      </c>
      <c r="LI306" s="849">
        <f t="shared" si="172"/>
        <v>0</v>
      </c>
      <c r="LJ306" s="849">
        <f t="shared" si="172"/>
        <v>0</v>
      </c>
      <c r="LK306" s="849">
        <f t="shared" si="172"/>
        <v>0</v>
      </c>
      <c r="LL306" s="849">
        <f t="shared" si="172"/>
        <v>0</v>
      </c>
      <c r="LM306" s="849">
        <f t="shared" si="172"/>
        <v>0</v>
      </c>
      <c r="LN306" s="849">
        <f t="shared" si="172"/>
        <v>0</v>
      </c>
      <c r="LO306" s="849">
        <f t="shared" si="172"/>
        <v>0</v>
      </c>
      <c r="LP306" s="849">
        <f t="shared" si="172"/>
        <v>0</v>
      </c>
      <c r="LQ306" s="849">
        <f t="shared" si="172"/>
        <v>0</v>
      </c>
      <c r="LR306" s="849">
        <f t="shared" si="172"/>
        <v>0</v>
      </c>
      <c r="LS306" s="849">
        <f t="shared" si="172"/>
        <v>0</v>
      </c>
      <c r="LT306" s="849">
        <f t="shared" ref="LT306:OE306" si="173">LT305</f>
        <v>0</v>
      </c>
      <c r="LU306" s="849">
        <f t="shared" si="173"/>
        <v>0</v>
      </c>
      <c r="LV306" s="849">
        <f t="shared" si="173"/>
        <v>0</v>
      </c>
      <c r="LW306" s="849">
        <f t="shared" si="173"/>
        <v>0</v>
      </c>
      <c r="LX306" s="849">
        <f t="shared" si="173"/>
        <v>0</v>
      </c>
      <c r="LY306" s="849">
        <f t="shared" si="173"/>
        <v>0</v>
      </c>
      <c r="LZ306" s="849">
        <f t="shared" si="173"/>
        <v>0</v>
      </c>
      <c r="MA306" s="849">
        <f t="shared" si="173"/>
        <v>0</v>
      </c>
      <c r="MB306" s="849">
        <f t="shared" si="173"/>
        <v>0</v>
      </c>
      <c r="MC306" s="849">
        <f t="shared" si="173"/>
        <v>0</v>
      </c>
      <c r="MD306" s="849">
        <f t="shared" si="173"/>
        <v>0</v>
      </c>
      <c r="ME306" s="849">
        <f t="shared" si="173"/>
        <v>0</v>
      </c>
      <c r="MF306" s="849">
        <f t="shared" si="173"/>
        <v>0</v>
      </c>
      <c r="MG306" s="849">
        <f t="shared" si="173"/>
        <v>0</v>
      </c>
      <c r="MH306" s="849">
        <f t="shared" si="173"/>
        <v>0</v>
      </c>
      <c r="MI306" s="849">
        <f t="shared" si="173"/>
        <v>0</v>
      </c>
      <c r="MJ306" s="849">
        <f t="shared" si="173"/>
        <v>0</v>
      </c>
      <c r="MK306" s="849">
        <f t="shared" si="173"/>
        <v>0</v>
      </c>
      <c r="ML306" s="849">
        <f t="shared" si="173"/>
        <v>0</v>
      </c>
      <c r="MM306" s="849">
        <f t="shared" si="173"/>
        <v>0</v>
      </c>
      <c r="MN306" s="849">
        <f t="shared" si="173"/>
        <v>0</v>
      </c>
      <c r="MO306" s="849">
        <f t="shared" si="173"/>
        <v>0</v>
      </c>
      <c r="MP306" s="849">
        <f t="shared" si="173"/>
        <v>0</v>
      </c>
      <c r="MQ306" s="849">
        <f t="shared" si="173"/>
        <v>0</v>
      </c>
      <c r="MR306" s="849">
        <f t="shared" si="173"/>
        <v>0</v>
      </c>
      <c r="MS306" s="849">
        <f t="shared" si="173"/>
        <v>0</v>
      </c>
      <c r="MT306" s="849">
        <f t="shared" si="173"/>
        <v>0</v>
      </c>
      <c r="MU306" s="849">
        <f t="shared" si="173"/>
        <v>0</v>
      </c>
      <c r="MV306" s="849">
        <f t="shared" si="173"/>
        <v>0</v>
      </c>
      <c r="MW306" s="849">
        <f t="shared" si="173"/>
        <v>0</v>
      </c>
      <c r="MX306" s="849">
        <f t="shared" si="173"/>
        <v>0</v>
      </c>
      <c r="MY306" s="849">
        <f t="shared" si="173"/>
        <v>0</v>
      </c>
      <c r="MZ306" s="849">
        <f t="shared" si="173"/>
        <v>0</v>
      </c>
      <c r="NA306" s="849">
        <f t="shared" si="173"/>
        <v>0</v>
      </c>
      <c r="NB306" s="849">
        <f t="shared" si="173"/>
        <v>0</v>
      </c>
      <c r="NC306" s="849">
        <f t="shared" si="173"/>
        <v>0</v>
      </c>
      <c r="ND306" s="849">
        <f t="shared" si="173"/>
        <v>0</v>
      </c>
      <c r="NE306" s="849">
        <f t="shared" si="173"/>
        <v>0</v>
      </c>
      <c r="NF306" s="849">
        <f t="shared" si="173"/>
        <v>0</v>
      </c>
      <c r="NG306" s="849">
        <f t="shared" si="173"/>
        <v>0</v>
      </c>
      <c r="NH306" s="849">
        <f t="shared" si="173"/>
        <v>0</v>
      </c>
      <c r="NI306" s="849">
        <f t="shared" si="173"/>
        <v>0</v>
      </c>
      <c r="NJ306" s="849">
        <f t="shared" si="173"/>
        <v>0</v>
      </c>
      <c r="NK306" s="849">
        <f t="shared" si="173"/>
        <v>0</v>
      </c>
      <c r="NL306" s="849">
        <f t="shared" si="173"/>
        <v>0</v>
      </c>
      <c r="NM306" s="849">
        <f t="shared" si="173"/>
        <v>0</v>
      </c>
      <c r="NN306" s="849">
        <f t="shared" si="173"/>
        <v>0</v>
      </c>
      <c r="NO306" s="849">
        <f t="shared" si="173"/>
        <v>0</v>
      </c>
      <c r="NP306" s="849">
        <f t="shared" si="173"/>
        <v>0</v>
      </c>
      <c r="NQ306" s="849">
        <f t="shared" si="173"/>
        <v>0</v>
      </c>
      <c r="NR306" s="849">
        <f t="shared" si="173"/>
        <v>0</v>
      </c>
      <c r="NS306" s="849">
        <f t="shared" si="173"/>
        <v>0</v>
      </c>
      <c r="NT306" s="849">
        <f t="shared" si="173"/>
        <v>0</v>
      </c>
      <c r="NU306" s="849">
        <f t="shared" si="173"/>
        <v>0</v>
      </c>
      <c r="NV306" s="849">
        <f t="shared" si="173"/>
        <v>0</v>
      </c>
      <c r="NW306" s="849">
        <f t="shared" si="173"/>
        <v>0</v>
      </c>
      <c r="NX306" s="849">
        <f t="shared" si="173"/>
        <v>0</v>
      </c>
      <c r="NY306" s="849">
        <f t="shared" si="173"/>
        <v>0</v>
      </c>
      <c r="NZ306" s="849">
        <f t="shared" si="173"/>
        <v>0</v>
      </c>
      <c r="OA306" s="849">
        <f t="shared" si="173"/>
        <v>0</v>
      </c>
      <c r="OB306" s="849">
        <f t="shared" si="173"/>
        <v>0</v>
      </c>
      <c r="OC306" s="849">
        <f t="shared" si="173"/>
        <v>0</v>
      </c>
      <c r="OD306" s="849">
        <f t="shared" si="173"/>
        <v>0</v>
      </c>
      <c r="OE306" s="849">
        <f t="shared" si="173"/>
        <v>0</v>
      </c>
      <c r="OF306" s="849">
        <f t="shared" ref="OF306:QQ306" si="174">OF305</f>
        <v>0</v>
      </c>
      <c r="OG306" s="849">
        <f t="shared" si="174"/>
        <v>0</v>
      </c>
      <c r="OH306" s="849">
        <f t="shared" si="174"/>
        <v>0</v>
      </c>
      <c r="OI306" s="849">
        <f t="shared" si="174"/>
        <v>0</v>
      </c>
      <c r="OJ306" s="849">
        <f t="shared" si="174"/>
        <v>0</v>
      </c>
      <c r="OK306" s="849">
        <f t="shared" si="174"/>
        <v>0</v>
      </c>
      <c r="OL306" s="849">
        <f t="shared" si="174"/>
        <v>0</v>
      </c>
      <c r="OM306" s="849">
        <f t="shared" si="174"/>
        <v>0</v>
      </c>
      <c r="ON306" s="849">
        <f t="shared" si="174"/>
        <v>0</v>
      </c>
      <c r="OO306" s="849">
        <f t="shared" si="174"/>
        <v>0</v>
      </c>
      <c r="OP306" s="849">
        <f t="shared" si="174"/>
        <v>0</v>
      </c>
      <c r="OQ306" s="849">
        <f t="shared" si="174"/>
        <v>0</v>
      </c>
      <c r="OR306" s="849">
        <f t="shared" si="174"/>
        <v>0</v>
      </c>
      <c r="OS306" s="849">
        <f t="shared" si="174"/>
        <v>0</v>
      </c>
      <c r="OT306" s="849">
        <f t="shared" si="174"/>
        <v>0</v>
      </c>
      <c r="OU306" s="849">
        <f t="shared" si="174"/>
        <v>0</v>
      </c>
      <c r="OV306" s="849">
        <f t="shared" si="174"/>
        <v>0</v>
      </c>
      <c r="OW306" s="849">
        <f t="shared" si="174"/>
        <v>0</v>
      </c>
      <c r="OX306" s="849">
        <f t="shared" si="174"/>
        <v>0</v>
      </c>
      <c r="OY306" s="849">
        <f t="shared" si="174"/>
        <v>0</v>
      </c>
      <c r="OZ306" s="849">
        <f t="shared" si="174"/>
        <v>0</v>
      </c>
      <c r="PA306" s="849">
        <f t="shared" si="174"/>
        <v>0</v>
      </c>
      <c r="PB306" s="849">
        <f t="shared" si="174"/>
        <v>0</v>
      </c>
      <c r="PC306" s="849">
        <f t="shared" si="174"/>
        <v>0</v>
      </c>
      <c r="PD306" s="849">
        <f t="shared" si="174"/>
        <v>0</v>
      </c>
      <c r="PE306" s="849">
        <f t="shared" si="174"/>
        <v>0</v>
      </c>
      <c r="PF306" s="849">
        <f t="shared" si="174"/>
        <v>0</v>
      </c>
      <c r="PG306" s="849">
        <f t="shared" si="174"/>
        <v>0</v>
      </c>
      <c r="PH306" s="849">
        <f t="shared" si="174"/>
        <v>0</v>
      </c>
      <c r="PI306" s="849">
        <f t="shared" si="174"/>
        <v>0</v>
      </c>
      <c r="PJ306" s="849">
        <f t="shared" si="174"/>
        <v>0</v>
      </c>
      <c r="PK306" s="849">
        <f t="shared" si="174"/>
        <v>0</v>
      </c>
      <c r="PL306" s="849">
        <f t="shared" si="174"/>
        <v>0</v>
      </c>
      <c r="PM306" s="849">
        <f t="shared" si="174"/>
        <v>0</v>
      </c>
      <c r="PN306" s="849">
        <f t="shared" si="174"/>
        <v>0</v>
      </c>
      <c r="PO306" s="849">
        <f t="shared" si="174"/>
        <v>0</v>
      </c>
      <c r="PP306" s="849">
        <f t="shared" si="174"/>
        <v>0</v>
      </c>
      <c r="PQ306" s="849">
        <f t="shared" si="174"/>
        <v>0</v>
      </c>
      <c r="PR306" s="849">
        <f t="shared" si="174"/>
        <v>0</v>
      </c>
      <c r="PS306" s="849">
        <f t="shared" si="174"/>
        <v>0</v>
      </c>
      <c r="PT306" s="849">
        <f t="shared" si="174"/>
        <v>0</v>
      </c>
      <c r="PU306" s="849">
        <f t="shared" si="174"/>
        <v>0</v>
      </c>
      <c r="PV306" s="849">
        <f t="shared" si="174"/>
        <v>0</v>
      </c>
      <c r="PW306" s="849">
        <f t="shared" si="174"/>
        <v>0</v>
      </c>
      <c r="PX306" s="849">
        <f t="shared" si="174"/>
        <v>0</v>
      </c>
      <c r="PY306" s="849">
        <f t="shared" si="174"/>
        <v>0</v>
      </c>
      <c r="PZ306" s="849">
        <f t="shared" si="174"/>
        <v>0</v>
      </c>
      <c r="QA306" s="849">
        <f t="shared" si="174"/>
        <v>0</v>
      </c>
      <c r="QB306" s="849">
        <f t="shared" si="174"/>
        <v>0</v>
      </c>
      <c r="QC306" s="849">
        <f t="shared" si="174"/>
        <v>0</v>
      </c>
      <c r="QD306" s="849">
        <f t="shared" si="174"/>
        <v>0</v>
      </c>
      <c r="QE306" s="849">
        <f t="shared" si="174"/>
        <v>0</v>
      </c>
      <c r="QF306" s="849">
        <f t="shared" si="174"/>
        <v>0</v>
      </c>
      <c r="QG306" s="849">
        <f t="shared" si="174"/>
        <v>0</v>
      </c>
      <c r="QH306" s="849">
        <f t="shared" si="174"/>
        <v>0</v>
      </c>
      <c r="QI306" s="849">
        <f t="shared" si="174"/>
        <v>0</v>
      </c>
      <c r="QJ306" s="849">
        <f t="shared" si="174"/>
        <v>0</v>
      </c>
      <c r="QK306" s="849">
        <f t="shared" si="174"/>
        <v>0</v>
      </c>
      <c r="QL306" s="849">
        <f t="shared" si="174"/>
        <v>0</v>
      </c>
      <c r="QM306" s="849">
        <f t="shared" si="174"/>
        <v>0</v>
      </c>
      <c r="QN306" s="849">
        <f t="shared" si="174"/>
        <v>0</v>
      </c>
      <c r="QO306" s="849">
        <f t="shared" si="174"/>
        <v>0</v>
      </c>
      <c r="QP306" s="849">
        <f t="shared" si="174"/>
        <v>0</v>
      </c>
      <c r="QQ306" s="849">
        <f t="shared" si="174"/>
        <v>0</v>
      </c>
      <c r="QR306" s="849">
        <f t="shared" ref="QR306:SI306" si="175">QR305</f>
        <v>0</v>
      </c>
      <c r="QS306" s="849">
        <f t="shared" si="175"/>
        <v>0</v>
      </c>
      <c r="QT306" s="849">
        <f t="shared" si="175"/>
        <v>0</v>
      </c>
      <c r="QU306" s="849">
        <f t="shared" si="175"/>
        <v>0</v>
      </c>
      <c r="QV306" s="849">
        <f t="shared" si="175"/>
        <v>0</v>
      </c>
      <c r="QW306" s="849">
        <f t="shared" si="175"/>
        <v>0</v>
      </c>
      <c r="QX306" s="849">
        <f t="shared" si="175"/>
        <v>0</v>
      </c>
      <c r="QY306" s="849">
        <f t="shared" si="175"/>
        <v>0</v>
      </c>
      <c r="QZ306" s="849">
        <f t="shared" si="175"/>
        <v>0</v>
      </c>
      <c r="RA306" s="849">
        <f t="shared" si="175"/>
        <v>0</v>
      </c>
      <c r="RB306" s="849">
        <f t="shared" si="175"/>
        <v>0</v>
      </c>
      <c r="RC306" s="849">
        <f t="shared" si="175"/>
        <v>0</v>
      </c>
      <c r="RD306" s="849">
        <f t="shared" si="175"/>
        <v>0</v>
      </c>
      <c r="RE306" s="849">
        <f t="shared" si="175"/>
        <v>0</v>
      </c>
      <c r="RF306" s="849">
        <f t="shared" si="175"/>
        <v>0</v>
      </c>
      <c r="RG306" s="849">
        <f t="shared" si="175"/>
        <v>0</v>
      </c>
      <c r="RH306" s="849">
        <f t="shared" si="175"/>
        <v>0</v>
      </c>
      <c r="RI306" s="849">
        <f t="shared" si="175"/>
        <v>0</v>
      </c>
      <c r="RJ306" s="849">
        <f t="shared" si="175"/>
        <v>0</v>
      </c>
      <c r="RK306" s="849">
        <f t="shared" si="175"/>
        <v>0</v>
      </c>
      <c r="RL306" s="849">
        <f t="shared" si="175"/>
        <v>0</v>
      </c>
      <c r="RM306" s="849">
        <f t="shared" si="175"/>
        <v>0</v>
      </c>
      <c r="RN306" s="849">
        <f t="shared" si="175"/>
        <v>0</v>
      </c>
      <c r="RO306" s="849">
        <f t="shared" si="175"/>
        <v>0</v>
      </c>
      <c r="RP306" s="849">
        <f t="shared" si="175"/>
        <v>0</v>
      </c>
      <c r="RQ306" s="849">
        <f t="shared" si="175"/>
        <v>0</v>
      </c>
      <c r="RR306" s="849">
        <f t="shared" si="175"/>
        <v>0</v>
      </c>
      <c r="RS306" s="849">
        <f t="shared" si="175"/>
        <v>0</v>
      </c>
      <c r="RT306" s="849">
        <f t="shared" si="175"/>
        <v>0</v>
      </c>
      <c r="RU306" s="849">
        <f t="shared" si="175"/>
        <v>0</v>
      </c>
      <c r="RV306" s="849">
        <f t="shared" si="175"/>
        <v>0</v>
      </c>
      <c r="RW306" s="849">
        <f t="shared" si="175"/>
        <v>0</v>
      </c>
      <c r="RX306" s="849">
        <f t="shared" si="175"/>
        <v>0</v>
      </c>
      <c r="RY306" s="849">
        <f t="shared" si="175"/>
        <v>0</v>
      </c>
      <c r="RZ306" s="849">
        <f t="shared" si="175"/>
        <v>0</v>
      </c>
      <c r="SA306" s="849">
        <f t="shared" si="175"/>
        <v>0</v>
      </c>
      <c r="SB306" s="849">
        <f t="shared" si="175"/>
        <v>0</v>
      </c>
      <c r="SC306" s="849">
        <f t="shared" si="175"/>
        <v>0</v>
      </c>
      <c r="SD306" s="849">
        <f t="shared" si="175"/>
        <v>0</v>
      </c>
      <c r="SE306" s="849">
        <f t="shared" si="175"/>
        <v>0</v>
      </c>
      <c r="SF306" s="849">
        <f t="shared" si="175"/>
        <v>0</v>
      </c>
      <c r="SG306" s="849">
        <f t="shared" si="175"/>
        <v>0</v>
      </c>
      <c r="SH306" s="849">
        <f t="shared" si="175"/>
        <v>0</v>
      </c>
      <c r="SI306" s="849">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889</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881</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882</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883</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580</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581</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582</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713</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714</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715</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716</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717</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718</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719</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Sheep!$H$253&amp;" Maternal"</f>
        <v>Win Maternal</v>
      </c>
      <c r="I321" s="551" t="s">
        <v>877</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878</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880</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879</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881</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884</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885</v>
      </c>
      <c r="J327" s="554"/>
      <c r="K327" s="848">
        <f>K324</f>
        <v>0</v>
      </c>
      <c r="L327" s="848">
        <f t="shared" ref="L327:BW329" si="177">L324</f>
        <v>0</v>
      </c>
      <c r="M327" s="848">
        <f t="shared" si="177"/>
        <v>0</v>
      </c>
      <c r="N327" s="848">
        <f t="shared" si="177"/>
        <v>0</v>
      </c>
      <c r="O327" s="848">
        <f t="shared" si="177"/>
        <v>0</v>
      </c>
      <c r="P327" s="848">
        <f t="shared" si="177"/>
        <v>0</v>
      </c>
      <c r="Q327" s="848">
        <f t="shared" si="177"/>
        <v>0</v>
      </c>
      <c r="R327" s="848">
        <f t="shared" si="177"/>
        <v>0</v>
      </c>
      <c r="S327" s="848">
        <f t="shared" si="177"/>
        <v>0</v>
      </c>
      <c r="T327" s="848">
        <f t="shared" si="177"/>
        <v>0</v>
      </c>
      <c r="U327" s="848">
        <f t="shared" si="177"/>
        <v>0</v>
      </c>
      <c r="V327" s="848">
        <f t="shared" si="177"/>
        <v>0</v>
      </c>
      <c r="W327" s="848">
        <f t="shared" si="177"/>
        <v>0</v>
      </c>
      <c r="X327" s="848">
        <f t="shared" si="177"/>
        <v>0</v>
      </c>
      <c r="Y327" s="848">
        <f t="shared" si="177"/>
        <v>0</v>
      </c>
      <c r="Z327" s="848">
        <f t="shared" si="177"/>
        <v>0</v>
      </c>
      <c r="AA327" s="848">
        <f t="shared" si="177"/>
        <v>0</v>
      </c>
      <c r="AB327" s="848">
        <f t="shared" si="177"/>
        <v>0</v>
      </c>
      <c r="AC327" s="848">
        <f t="shared" si="177"/>
        <v>0</v>
      </c>
      <c r="AD327" s="848">
        <f t="shared" si="177"/>
        <v>0</v>
      </c>
      <c r="AE327" s="848">
        <f t="shared" si="177"/>
        <v>0</v>
      </c>
      <c r="AF327" s="848">
        <f t="shared" si="177"/>
        <v>0</v>
      </c>
      <c r="AG327" s="848">
        <f t="shared" si="177"/>
        <v>0</v>
      </c>
      <c r="AH327" s="848">
        <f t="shared" si="177"/>
        <v>0</v>
      </c>
      <c r="AI327" s="848">
        <f t="shared" si="177"/>
        <v>0</v>
      </c>
      <c r="AJ327" s="848">
        <f t="shared" si="177"/>
        <v>0</v>
      </c>
      <c r="AK327" s="848">
        <f t="shared" si="177"/>
        <v>0</v>
      </c>
      <c r="AL327" s="848">
        <f t="shared" si="177"/>
        <v>0</v>
      </c>
      <c r="AM327" s="848">
        <f t="shared" si="177"/>
        <v>0</v>
      </c>
      <c r="AN327" s="848">
        <f t="shared" si="177"/>
        <v>0</v>
      </c>
      <c r="AO327" s="848">
        <f t="shared" si="177"/>
        <v>0</v>
      </c>
      <c r="AP327" s="848">
        <f t="shared" si="177"/>
        <v>0</v>
      </c>
      <c r="AQ327" s="848">
        <f t="shared" si="177"/>
        <v>0</v>
      </c>
      <c r="AR327" s="848">
        <f t="shared" si="177"/>
        <v>0</v>
      </c>
      <c r="AS327" s="848">
        <f t="shared" si="177"/>
        <v>0</v>
      </c>
      <c r="AT327" s="848">
        <f t="shared" si="177"/>
        <v>0</v>
      </c>
      <c r="AU327" s="848">
        <f t="shared" si="177"/>
        <v>0</v>
      </c>
      <c r="AV327" s="848">
        <f t="shared" si="177"/>
        <v>0</v>
      </c>
      <c r="AW327" s="848">
        <f t="shared" si="177"/>
        <v>0</v>
      </c>
      <c r="AX327" s="848">
        <f t="shared" si="177"/>
        <v>0</v>
      </c>
      <c r="AY327" s="848">
        <f t="shared" si="177"/>
        <v>0</v>
      </c>
      <c r="AZ327" s="848">
        <f t="shared" si="177"/>
        <v>0</v>
      </c>
      <c r="BA327" s="848">
        <f t="shared" si="177"/>
        <v>0</v>
      </c>
      <c r="BB327" s="848">
        <f t="shared" si="177"/>
        <v>0</v>
      </c>
      <c r="BC327" s="848">
        <f t="shared" si="177"/>
        <v>0</v>
      </c>
      <c r="BD327" s="848">
        <f t="shared" si="177"/>
        <v>0</v>
      </c>
      <c r="BE327" s="848">
        <f t="shared" si="177"/>
        <v>0</v>
      </c>
      <c r="BF327" s="848">
        <f t="shared" si="177"/>
        <v>0</v>
      </c>
      <c r="BG327" s="848">
        <f t="shared" si="177"/>
        <v>0</v>
      </c>
      <c r="BH327" s="848">
        <f t="shared" si="177"/>
        <v>0</v>
      </c>
      <c r="BI327" s="848">
        <f t="shared" si="177"/>
        <v>0</v>
      </c>
      <c r="BJ327" s="848">
        <f t="shared" si="177"/>
        <v>0</v>
      </c>
      <c r="BK327" s="848">
        <f t="shared" si="177"/>
        <v>0</v>
      </c>
      <c r="BL327" s="848">
        <f t="shared" si="177"/>
        <v>0</v>
      </c>
      <c r="BM327" s="848">
        <f t="shared" si="177"/>
        <v>0</v>
      </c>
      <c r="BN327" s="848">
        <f t="shared" si="177"/>
        <v>0</v>
      </c>
      <c r="BO327" s="848">
        <f t="shared" si="177"/>
        <v>0</v>
      </c>
      <c r="BP327" s="848">
        <f t="shared" si="177"/>
        <v>0</v>
      </c>
      <c r="BQ327" s="848">
        <f t="shared" si="177"/>
        <v>0</v>
      </c>
      <c r="BR327" s="848">
        <f t="shared" si="177"/>
        <v>0</v>
      </c>
      <c r="BS327" s="848">
        <f t="shared" si="177"/>
        <v>0</v>
      </c>
      <c r="BT327" s="848">
        <f t="shared" si="177"/>
        <v>0</v>
      </c>
      <c r="BU327" s="848">
        <f t="shared" si="177"/>
        <v>0</v>
      </c>
      <c r="BV327" s="848">
        <f t="shared" si="177"/>
        <v>0</v>
      </c>
      <c r="BW327" s="848">
        <f t="shared" si="177"/>
        <v>0</v>
      </c>
      <c r="BX327" s="848">
        <f t="shared" ref="BX327:EI329" si="178">BX324</f>
        <v>0</v>
      </c>
      <c r="BY327" s="848">
        <f t="shared" si="178"/>
        <v>0</v>
      </c>
      <c r="BZ327" s="848">
        <f t="shared" si="178"/>
        <v>0</v>
      </c>
      <c r="CA327" s="848">
        <f t="shared" si="178"/>
        <v>0</v>
      </c>
      <c r="CB327" s="848">
        <f t="shared" si="178"/>
        <v>0</v>
      </c>
      <c r="CC327" s="848">
        <f t="shared" si="178"/>
        <v>0</v>
      </c>
      <c r="CD327" s="848">
        <f t="shared" si="178"/>
        <v>0</v>
      </c>
      <c r="CE327" s="848">
        <f t="shared" si="178"/>
        <v>0</v>
      </c>
      <c r="CF327" s="848">
        <f t="shared" si="178"/>
        <v>0</v>
      </c>
      <c r="CG327" s="848">
        <f t="shared" si="178"/>
        <v>0</v>
      </c>
      <c r="CH327" s="848">
        <f t="shared" si="178"/>
        <v>0</v>
      </c>
      <c r="CI327" s="848">
        <f t="shared" si="178"/>
        <v>0</v>
      </c>
      <c r="CJ327" s="848">
        <f t="shared" si="178"/>
        <v>0</v>
      </c>
      <c r="CK327" s="848">
        <f t="shared" si="178"/>
        <v>0</v>
      </c>
      <c r="CL327" s="848">
        <f t="shared" si="178"/>
        <v>0</v>
      </c>
      <c r="CM327" s="848">
        <f t="shared" si="178"/>
        <v>0</v>
      </c>
      <c r="CN327" s="848">
        <f t="shared" si="178"/>
        <v>0</v>
      </c>
      <c r="CO327" s="848">
        <f t="shared" si="178"/>
        <v>0</v>
      </c>
      <c r="CP327" s="848">
        <f t="shared" si="178"/>
        <v>0</v>
      </c>
      <c r="CQ327" s="848">
        <f t="shared" si="178"/>
        <v>0</v>
      </c>
      <c r="CR327" s="848">
        <f t="shared" si="178"/>
        <v>0</v>
      </c>
      <c r="CS327" s="848">
        <f t="shared" si="178"/>
        <v>0</v>
      </c>
      <c r="CT327" s="848">
        <f t="shared" si="178"/>
        <v>0</v>
      </c>
      <c r="CU327" s="848">
        <f t="shared" si="178"/>
        <v>0</v>
      </c>
      <c r="CV327" s="848">
        <f t="shared" si="178"/>
        <v>0</v>
      </c>
      <c r="CW327" s="848">
        <f t="shared" si="178"/>
        <v>0</v>
      </c>
      <c r="CX327" s="848">
        <f t="shared" si="178"/>
        <v>0</v>
      </c>
      <c r="CY327" s="848">
        <f t="shared" si="178"/>
        <v>0</v>
      </c>
      <c r="CZ327" s="848">
        <f t="shared" si="178"/>
        <v>0</v>
      </c>
      <c r="DA327" s="848">
        <f t="shared" si="178"/>
        <v>0</v>
      </c>
      <c r="DB327" s="848">
        <f t="shared" si="178"/>
        <v>0</v>
      </c>
      <c r="DC327" s="848">
        <f t="shared" si="178"/>
        <v>0</v>
      </c>
      <c r="DD327" s="848">
        <f t="shared" si="178"/>
        <v>0</v>
      </c>
      <c r="DE327" s="848">
        <f t="shared" si="178"/>
        <v>0</v>
      </c>
      <c r="DF327" s="848">
        <f t="shared" si="178"/>
        <v>0</v>
      </c>
      <c r="DG327" s="848">
        <f t="shared" si="178"/>
        <v>0</v>
      </c>
      <c r="DH327" s="848">
        <f t="shared" si="178"/>
        <v>0</v>
      </c>
      <c r="DI327" s="848">
        <f t="shared" si="178"/>
        <v>0</v>
      </c>
      <c r="DJ327" s="848">
        <f t="shared" si="178"/>
        <v>0</v>
      </c>
      <c r="DK327" s="848">
        <f t="shared" si="178"/>
        <v>0</v>
      </c>
      <c r="DL327" s="848">
        <f t="shared" si="178"/>
        <v>0</v>
      </c>
      <c r="DM327" s="848">
        <f t="shared" si="178"/>
        <v>0</v>
      </c>
      <c r="DN327" s="848">
        <f t="shared" si="178"/>
        <v>0</v>
      </c>
      <c r="DO327" s="848">
        <f t="shared" si="178"/>
        <v>0</v>
      </c>
      <c r="DP327" s="848">
        <f t="shared" si="178"/>
        <v>0</v>
      </c>
      <c r="DQ327" s="848">
        <f t="shared" si="178"/>
        <v>0</v>
      </c>
      <c r="DR327" s="848">
        <f t="shared" si="178"/>
        <v>0</v>
      </c>
      <c r="DS327" s="848">
        <f t="shared" si="178"/>
        <v>0</v>
      </c>
      <c r="DT327" s="848">
        <f t="shared" si="178"/>
        <v>0</v>
      </c>
      <c r="DU327" s="848">
        <f t="shared" si="178"/>
        <v>0</v>
      </c>
      <c r="DV327" s="848">
        <f t="shared" si="178"/>
        <v>0</v>
      </c>
      <c r="DW327" s="848">
        <f t="shared" si="178"/>
        <v>0</v>
      </c>
      <c r="DX327" s="848">
        <f t="shared" si="178"/>
        <v>0</v>
      </c>
      <c r="DY327" s="848">
        <f t="shared" si="178"/>
        <v>0</v>
      </c>
      <c r="DZ327" s="848">
        <f t="shared" si="178"/>
        <v>0</v>
      </c>
      <c r="EA327" s="848">
        <f t="shared" si="178"/>
        <v>0</v>
      </c>
      <c r="EB327" s="848">
        <f t="shared" si="178"/>
        <v>0</v>
      </c>
      <c r="EC327" s="848">
        <f t="shared" si="178"/>
        <v>0</v>
      </c>
      <c r="ED327" s="848">
        <f t="shared" si="178"/>
        <v>0</v>
      </c>
      <c r="EE327" s="848">
        <f t="shared" si="178"/>
        <v>0</v>
      </c>
      <c r="EF327" s="848">
        <f t="shared" si="178"/>
        <v>0</v>
      </c>
      <c r="EG327" s="848">
        <f t="shared" si="178"/>
        <v>0</v>
      </c>
      <c r="EH327" s="848">
        <f t="shared" si="178"/>
        <v>0</v>
      </c>
      <c r="EI327" s="848">
        <f t="shared" si="178"/>
        <v>0</v>
      </c>
      <c r="EJ327" s="848">
        <f t="shared" ref="EJ327:GU329" si="179">EJ324</f>
        <v>0</v>
      </c>
      <c r="EK327" s="848">
        <f t="shared" si="179"/>
        <v>0</v>
      </c>
      <c r="EL327" s="848">
        <f t="shared" si="179"/>
        <v>0</v>
      </c>
      <c r="EM327" s="848">
        <f t="shared" si="179"/>
        <v>0</v>
      </c>
      <c r="EN327" s="848">
        <f t="shared" si="179"/>
        <v>0</v>
      </c>
      <c r="EO327" s="848">
        <f t="shared" si="179"/>
        <v>0</v>
      </c>
      <c r="EP327" s="848">
        <f t="shared" si="179"/>
        <v>0</v>
      </c>
      <c r="EQ327" s="848">
        <f t="shared" si="179"/>
        <v>0</v>
      </c>
      <c r="ER327" s="848">
        <f t="shared" si="179"/>
        <v>0</v>
      </c>
      <c r="ES327" s="848">
        <f t="shared" si="179"/>
        <v>0</v>
      </c>
      <c r="ET327" s="848">
        <f t="shared" si="179"/>
        <v>0</v>
      </c>
      <c r="EU327" s="848">
        <f t="shared" si="179"/>
        <v>0</v>
      </c>
      <c r="EV327" s="848">
        <f t="shared" si="179"/>
        <v>0</v>
      </c>
      <c r="EW327" s="848">
        <f t="shared" si="179"/>
        <v>0</v>
      </c>
      <c r="EX327" s="848">
        <f t="shared" si="179"/>
        <v>0</v>
      </c>
      <c r="EY327" s="848">
        <f t="shared" si="179"/>
        <v>0</v>
      </c>
      <c r="EZ327" s="848">
        <f t="shared" si="179"/>
        <v>0</v>
      </c>
      <c r="FA327" s="848">
        <f t="shared" si="179"/>
        <v>0</v>
      </c>
      <c r="FB327" s="848">
        <f t="shared" si="179"/>
        <v>0</v>
      </c>
      <c r="FC327" s="848">
        <f t="shared" si="179"/>
        <v>0</v>
      </c>
      <c r="FD327" s="848">
        <f t="shared" si="179"/>
        <v>0</v>
      </c>
      <c r="FE327" s="848">
        <f t="shared" si="179"/>
        <v>0</v>
      </c>
      <c r="FF327" s="848">
        <f t="shared" si="179"/>
        <v>0</v>
      </c>
      <c r="FG327" s="848">
        <f t="shared" si="179"/>
        <v>0</v>
      </c>
      <c r="FH327" s="848">
        <f t="shared" si="179"/>
        <v>0</v>
      </c>
      <c r="FI327" s="848">
        <f t="shared" si="179"/>
        <v>0</v>
      </c>
      <c r="FJ327" s="848">
        <f t="shared" si="179"/>
        <v>0</v>
      </c>
      <c r="FK327" s="848">
        <f t="shared" si="179"/>
        <v>0</v>
      </c>
      <c r="FL327" s="848">
        <f t="shared" si="179"/>
        <v>0</v>
      </c>
      <c r="FM327" s="848">
        <f t="shared" si="179"/>
        <v>0</v>
      </c>
      <c r="FN327" s="848">
        <f t="shared" si="179"/>
        <v>0</v>
      </c>
      <c r="FO327" s="848">
        <f t="shared" si="179"/>
        <v>0</v>
      </c>
      <c r="FP327" s="848">
        <f t="shared" si="179"/>
        <v>0</v>
      </c>
      <c r="FQ327" s="848">
        <f t="shared" si="179"/>
        <v>0</v>
      </c>
      <c r="FR327" s="848">
        <f t="shared" si="179"/>
        <v>0</v>
      </c>
      <c r="FS327" s="848">
        <f t="shared" si="179"/>
        <v>0</v>
      </c>
      <c r="FT327" s="848">
        <f t="shared" si="179"/>
        <v>0</v>
      </c>
      <c r="FU327" s="848">
        <f t="shared" si="179"/>
        <v>0</v>
      </c>
      <c r="FV327" s="848">
        <f t="shared" si="179"/>
        <v>0</v>
      </c>
      <c r="FW327" s="848">
        <f t="shared" si="179"/>
        <v>0</v>
      </c>
      <c r="FX327" s="848">
        <f t="shared" si="179"/>
        <v>0</v>
      </c>
      <c r="FY327" s="848">
        <f t="shared" si="179"/>
        <v>0</v>
      </c>
      <c r="FZ327" s="848">
        <f t="shared" si="179"/>
        <v>0</v>
      </c>
      <c r="GA327" s="848">
        <f t="shared" si="179"/>
        <v>0</v>
      </c>
      <c r="GB327" s="848">
        <f t="shared" si="179"/>
        <v>0</v>
      </c>
      <c r="GC327" s="848">
        <f t="shared" si="179"/>
        <v>0</v>
      </c>
      <c r="GD327" s="848">
        <f t="shared" si="179"/>
        <v>0</v>
      </c>
      <c r="GE327" s="848">
        <f t="shared" si="179"/>
        <v>0</v>
      </c>
      <c r="GF327" s="848">
        <f t="shared" si="179"/>
        <v>0</v>
      </c>
      <c r="GG327" s="848">
        <f t="shared" si="179"/>
        <v>0</v>
      </c>
      <c r="GH327" s="848">
        <f t="shared" si="179"/>
        <v>0</v>
      </c>
      <c r="GI327" s="848">
        <f t="shared" si="179"/>
        <v>0</v>
      </c>
      <c r="GJ327" s="848">
        <f t="shared" si="179"/>
        <v>0</v>
      </c>
      <c r="GK327" s="848">
        <f t="shared" si="179"/>
        <v>0</v>
      </c>
      <c r="GL327" s="848">
        <f t="shared" si="179"/>
        <v>0</v>
      </c>
      <c r="GM327" s="848">
        <f t="shared" si="179"/>
        <v>0</v>
      </c>
      <c r="GN327" s="848">
        <f t="shared" si="179"/>
        <v>0</v>
      </c>
      <c r="GO327" s="848">
        <f t="shared" si="179"/>
        <v>0</v>
      </c>
      <c r="GP327" s="848">
        <f t="shared" si="179"/>
        <v>0</v>
      </c>
      <c r="GQ327" s="848">
        <f t="shared" si="179"/>
        <v>0</v>
      </c>
      <c r="GR327" s="848">
        <f t="shared" si="179"/>
        <v>0</v>
      </c>
      <c r="GS327" s="848">
        <f t="shared" si="179"/>
        <v>0</v>
      </c>
      <c r="GT327" s="848">
        <f t="shared" si="179"/>
        <v>0</v>
      </c>
      <c r="GU327" s="848">
        <f t="shared" si="179"/>
        <v>0</v>
      </c>
      <c r="GV327" s="848">
        <f t="shared" ref="GV327:JG329" si="180">GV324</f>
        <v>0</v>
      </c>
      <c r="GW327" s="848">
        <f t="shared" si="180"/>
        <v>0</v>
      </c>
      <c r="GX327" s="848">
        <f t="shared" si="180"/>
        <v>0</v>
      </c>
      <c r="GY327" s="848">
        <f t="shared" si="180"/>
        <v>0</v>
      </c>
      <c r="GZ327" s="848">
        <f t="shared" si="180"/>
        <v>0</v>
      </c>
      <c r="HA327" s="848">
        <f t="shared" si="180"/>
        <v>0</v>
      </c>
      <c r="HB327" s="848">
        <f t="shared" si="180"/>
        <v>0</v>
      </c>
      <c r="HC327" s="848">
        <f t="shared" si="180"/>
        <v>0</v>
      </c>
      <c r="HD327" s="848">
        <f t="shared" si="180"/>
        <v>0</v>
      </c>
      <c r="HE327" s="848">
        <f t="shared" si="180"/>
        <v>0</v>
      </c>
      <c r="HF327" s="848">
        <f t="shared" si="180"/>
        <v>0</v>
      </c>
      <c r="HG327" s="848">
        <f t="shared" si="180"/>
        <v>0</v>
      </c>
      <c r="HH327" s="848">
        <f t="shared" si="180"/>
        <v>0</v>
      </c>
      <c r="HI327" s="848">
        <f t="shared" si="180"/>
        <v>0</v>
      </c>
      <c r="HJ327" s="848">
        <f t="shared" si="180"/>
        <v>0</v>
      </c>
      <c r="HK327" s="848">
        <f t="shared" si="180"/>
        <v>0</v>
      </c>
      <c r="HL327" s="848">
        <f t="shared" si="180"/>
        <v>0</v>
      </c>
      <c r="HM327" s="848">
        <f t="shared" si="180"/>
        <v>0</v>
      </c>
      <c r="HN327" s="848">
        <f t="shared" si="180"/>
        <v>0</v>
      </c>
      <c r="HO327" s="848">
        <f t="shared" si="180"/>
        <v>0</v>
      </c>
      <c r="HP327" s="848">
        <f t="shared" si="180"/>
        <v>0</v>
      </c>
      <c r="HQ327" s="848">
        <f t="shared" si="180"/>
        <v>0</v>
      </c>
      <c r="HR327" s="848">
        <f t="shared" si="180"/>
        <v>0</v>
      </c>
      <c r="HS327" s="848">
        <f t="shared" si="180"/>
        <v>0</v>
      </c>
      <c r="HT327" s="848">
        <f t="shared" si="180"/>
        <v>0</v>
      </c>
      <c r="HU327" s="848">
        <f t="shared" si="180"/>
        <v>0</v>
      </c>
      <c r="HV327" s="848">
        <f t="shared" si="180"/>
        <v>0</v>
      </c>
      <c r="HW327" s="848">
        <f t="shared" si="180"/>
        <v>0</v>
      </c>
      <c r="HX327" s="848">
        <f t="shared" si="180"/>
        <v>0</v>
      </c>
      <c r="HY327" s="848">
        <f t="shared" si="180"/>
        <v>0</v>
      </c>
      <c r="HZ327" s="848">
        <f t="shared" si="180"/>
        <v>0</v>
      </c>
      <c r="IA327" s="848">
        <f t="shared" si="180"/>
        <v>0</v>
      </c>
      <c r="IB327" s="848">
        <f t="shared" si="180"/>
        <v>0</v>
      </c>
      <c r="IC327" s="848">
        <f t="shared" si="180"/>
        <v>0</v>
      </c>
      <c r="ID327" s="848">
        <f t="shared" si="180"/>
        <v>0</v>
      </c>
      <c r="IE327" s="848">
        <f t="shared" si="180"/>
        <v>0</v>
      </c>
      <c r="IF327" s="848">
        <f t="shared" si="180"/>
        <v>0</v>
      </c>
      <c r="IG327" s="848">
        <f t="shared" si="180"/>
        <v>0</v>
      </c>
      <c r="IH327" s="848">
        <f t="shared" si="180"/>
        <v>0</v>
      </c>
      <c r="II327" s="848">
        <f t="shared" si="180"/>
        <v>0</v>
      </c>
      <c r="IJ327" s="848">
        <f t="shared" si="180"/>
        <v>0</v>
      </c>
      <c r="IK327" s="848">
        <f t="shared" si="180"/>
        <v>0</v>
      </c>
      <c r="IL327" s="848">
        <f t="shared" si="180"/>
        <v>0</v>
      </c>
      <c r="IM327" s="848">
        <f t="shared" si="180"/>
        <v>0</v>
      </c>
      <c r="IN327" s="848">
        <f t="shared" si="180"/>
        <v>0</v>
      </c>
      <c r="IO327" s="848">
        <f t="shared" si="180"/>
        <v>0</v>
      </c>
      <c r="IP327" s="848">
        <f t="shared" si="180"/>
        <v>0</v>
      </c>
      <c r="IQ327" s="848">
        <f t="shared" si="180"/>
        <v>0</v>
      </c>
      <c r="IR327" s="848">
        <f t="shared" si="180"/>
        <v>0</v>
      </c>
      <c r="IS327" s="848">
        <f t="shared" si="180"/>
        <v>0</v>
      </c>
      <c r="IT327" s="848">
        <f t="shared" si="180"/>
        <v>0</v>
      </c>
      <c r="IU327" s="848">
        <f t="shared" si="180"/>
        <v>0</v>
      </c>
      <c r="IV327" s="848">
        <f t="shared" si="180"/>
        <v>0</v>
      </c>
      <c r="IW327" s="848">
        <f t="shared" si="180"/>
        <v>0</v>
      </c>
      <c r="IX327" s="848">
        <f t="shared" si="180"/>
        <v>0</v>
      </c>
      <c r="IY327" s="848">
        <f t="shared" si="180"/>
        <v>0</v>
      </c>
      <c r="IZ327" s="848">
        <f t="shared" si="180"/>
        <v>0</v>
      </c>
      <c r="JA327" s="848">
        <f t="shared" si="180"/>
        <v>0</v>
      </c>
      <c r="JB327" s="848">
        <f t="shared" si="180"/>
        <v>0</v>
      </c>
      <c r="JC327" s="848">
        <f t="shared" si="180"/>
        <v>0</v>
      </c>
      <c r="JD327" s="848">
        <f t="shared" si="180"/>
        <v>0</v>
      </c>
      <c r="JE327" s="848">
        <f t="shared" si="180"/>
        <v>0</v>
      </c>
      <c r="JF327" s="848">
        <f t="shared" si="180"/>
        <v>0</v>
      </c>
      <c r="JG327" s="848">
        <f t="shared" si="180"/>
        <v>0</v>
      </c>
      <c r="JH327" s="848">
        <f t="shared" ref="JH327:LS329" si="181">JH324</f>
        <v>0</v>
      </c>
      <c r="JI327" s="848">
        <f t="shared" si="181"/>
        <v>0</v>
      </c>
      <c r="JJ327" s="848">
        <f t="shared" si="181"/>
        <v>0</v>
      </c>
      <c r="JK327" s="848">
        <f t="shared" si="181"/>
        <v>0</v>
      </c>
      <c r="JL327" s="848">
        <f t="shared" si="181"/>
        <v>0</v>
      </c>
      <c r="JM327" s="848">
        <f t="shared" si="181"/>
        <v>0</v>
      </c>
      <c r="JN327" s="848">
        <f t="shared" si="181"/>
        <v>0</v>
      </c>
      <c r="JO327" s="848">
        <f t="shared" si="181"/>
        <v>0</v>
      </c>
      <c r="JP327" s="848">
        <f t="shared" si="181"/>
        <v>0</v>
      </c>
      <c r="JQ327" s="848">
        <f t="shared" si="181"/>
        <v>0</v>
      </c>
      <c r="JR327" s="848">
        <f t="shared" si="181"/>
        <v>0</v>
      </c>
      <c r="JS327" s="848">
        <f t="shared" si="181"/>
        <v>0</v>
      </c>
      <c r="JT327" s="848">
        <f t="shared" si="181"/>
        <v>0</v>
      </c>
      <c r="JU327" s="848">
        <f t="shared" si="181"/>
        <v>0</v>
      </c>
      <c r="JV327" s="848">
        <f t="shared" si="181"/>
        <v>0</v>
      </c>
      <c r="JW327" s="848">
        <f t="shared" si="181"/>
        <v>0</v>
      </c>
      <c r="JX327" s="848">
        <f t="shared" si="181"/>
        <v>0</v>
      </c>
      <c r="JY327" s="848">
        <f t="shared" si="181"/>
        <v>0</v>
      </c>
      <c r="JZ327" s="848">
        <f t="shared" si="181"/>
        <v>0</v>
      </c>
      <c r="KA327" s="848">
        <f t="shared" si="181"/>
        <v>0</v>
      </c>
      <c r="KB327" s="848">
        <f t="shared" si="181"/>
        <v>0</v>
      </c>
      <c r="KC327" s="848">
        <f t="shared" si="181"/>
        <v>0</v>
      </c>
      <c r="KD327" s="848">
        <f t="shared" si="181"/>
        <v>0</v>
      </c>
      <c r="KE327" s="848">
        <f t="shared" si="181"/>
        <v>0</v>
      </c>
      <c r="KF327" s="848">
        <f t="shared" si="181"/>
        <v>0</v>
      </c>
      <c r="KG327" s="848">
        <f t="shared" si="181"/>
        <v>0</v>
      </c>
      <c r="KH327" s="848">
        <f t="shared" si="181"/>
        <v>0</v>
      </c>
      <c r="KI327" s="848">
        <f t="shared" si="181"/>
        <v>0</v>
      </c>
      <c r="KJ327" s="848">
        <f t="shared" si="181"/>
        <v>0</v>
      </c>
      <c r="KK327" s="848">
        <f t="shared" si="181"/>
        <v>0</v>
      </c>
      <c r="KL327" s="848">
        <f t="shared" si="181"/>
        <v>0</v>
      </c>
      <c r="KM327" s="848">
        <f t="shared" si="181"/>
        <v>0</v>
      </c>
      <c r="KN327" s="848">
        <f t="shared" si="181"/>
        <v>0</v>
      </c>
      <c r="KO327" s="848">
        <f t="shared" si="181"/>
        <v>0</v>
      </c>
      <c r="KP327" s="848">
        <f t="shared" si="181"/>
        <v>0</v>
      </c>
      <c r="KQ327" s="848">
        <f t="shared" si="181"/>
        <v>0</v>
      </c>
      <c r="KR327" s="848">
        <f t="shared" si="181"/>
        <v>0</v>
      </c>
      <c r="KS327" s="848">
        <f t="shared" si="181"/>
        <v>0</v>
      </c>
      <c r="KT327" s="848">
        <f t="shared" si="181"/>
        <v>0</v>
      </c>
      <c r="KU327" s="848">
        <f t="shared" si="181"/>
        <v>0</v>
      </c>
      <c r="KV327" s="848">
        <f t="shared" si="181"/>
        <v>0</v>
      </c>
      <c r="KW327" s="848">
        <f t="shared" si="181"/>
        <v>0</v>
      </c>
      <c r="KX327" s="848">
        <f t="shared" si="181"/>
        <v>0</v>
      </c>
      <c r="KY327" s="848">
        <f t="shared" si="181"/>
        <v>0</v>
      </c>
      <c r="KZ327" s="848">
        <f t="shared" si="181"/>
        <v>0</v>
      </c>
      <c r="LA327" s="848">
        <f t="shared" si="181"/>
        <v>0</v>
      </c>
      <c r="LB327" s="848">
        <f t="shared" si="181"/>
        <v>0</v>
      </c>
      <c r="LC327" s="848">
        <f t="shared" si="181"/>
        <v>0</v>
      </c>
      <c r="LD327" s="848">
        <f t="shared" si="181"/>
        <v>0</v>
      </c>
      <c r="LE327" s="848">
        <f t="shared" si="181"/>
        <v>0</v>
      </c>
      <c r="LF327" s="848">
        <f t="shared" si="181"/>
        <v>0</v>
      </c>
      <c r="LG327" s="848">
        <f t="shared" si="181"/>
        <v>0</v>
      </c>
      <c r="LH327" s="848">
        <f t="shared" si="181"/>
        <v>0</v>
      </c>
      <c r="LI327" s="848">
        <f t="shared" si="181"/>
        <v>0</v>
      </c>
      <c r="LJ327" s="848">
        <f t="shared" si="181"/>
        <v>0</v>
      </c>
      <c r="LK327" s="848">
        <f t="shared" si="181"/>
        <v>0</v>
      </c>
      <c r="LL327" s="848">
        <f t="shared" si="181"/>
        <v>0</v>
      </c>
      <c r="LM327" s="848">
        <f t="shared" si="181"/>
        <v>0</v>
      </c>
      <c r="LN327" s="848">
        <f t="shared" si="181"/>
        <v>0</v>
      </c>
      <c r="LO327" s="848">
        <f t="shared" si="181"/>
        <v>0</v>
      </c>
      <c r="LP327" s="848">
        <f t="shared" si="181"/>
        <v>0</v>
      </c>
      <c r="LQ327" s="848">
        <f t="shared" si="181"/>
        <v>0</v>
      </c>
      <c r="LR327" s="848">
        <f t="shared" si="181"/>
        <v>0</v>
      </c>
      <c r="LS327" s="848">
        <f t="shared" si="181"/>
        <v>0</v>
      </c>
      <c r="LT327" s="848">
        <f t="shared" ref="LT327:OE329" si="182">LT324</f>
        <v>0</v>
      </c>
      <c r="LU327" s="848">
        <f t="shared" si="182"/>
        <v>0</v>
      </c>
      <c r="LV327" s="848">
        <f t="shared" si="182"/>
        <v>0</v>
      </c>
      <c r="LW327" s="848">
        <f t="shared" si="182"/>
        <v>0</v>
      </c>
      <c r="LX327" s="848">
        <f t="shared" si="182"/>
        <v>0</v>
      </c>
      <c r="LY327" s="848">
        <f t="shared" si="182"/>
        <v>0</v>
      </c>
      <c r="LZ327" s="848">
        <f t="shared" si="182"/>
        <v>0</v>
      </c>
      <c r="MA327" s="848">
        <f t="shared" si="182"/>
        <v>0</v>
      </c>
      <c r="MB327" s="848">
        <f t="shared" si="182"/>
        <v>0</v>
      </c>
      <c r="MC327" s="848">
        <f t="shared" si="182"/>
        <v>0</v>
      </c>
      <c r="MD327" s="848">
        <f t="shared" si="182"/>
        <v>0</v>
      </c>
      <c r="ME327" s="848">
        <f t="shared" si="182"/>
        <v>0</v>
      </c>
      <c r="MF327" s="848">
        <f t="shared" si="182"/>
        <v>0</v>
      </c>
      <c r="MG327" s="848">
        <f t="shared" si="182"/>
        <v>0</v>
      </c>
      <c r="MH327" s="848">
        <f t="shared" si="182"/>
        <v>0</v>
      </c>
      <c r="MI327" s="848">
        <f t="shared" si="182"/>
        <v>0</v>
      </c>
      <c r="MJ327" s="848">
        <f t="shared" si="182"/>
        <v>0</v>
      </c>
      <c r="MK327" s="848">
        <f t="shared" si="182"/>
        <v>0</v>
      </c>
      <c r="ML327" s="848">
        <f t="shared" si="182"/>
        <v>0</v>
      </c>
      <c r="MM327" s="848">
        <f t="shared" si="182"/>
        <v>0</v>
      </c>
      <c r="MN327" s="848">
        <f t="shared" si="182"/>
        <v>0</v>
      </c>
      <c r="MO327" s="848">
        <f t="shared" si="182"/>
        <v>0</v>
      </c>
      <c r="MP327" s="848">
        <f t="shared" si="182"/>
        <v>0</v>
      </c>
      <c r="MQ327" s="848">
        <f t="shared" si="182"/>
        <v>0</v>
      </c>
      <c r="MR327" s="848">
        <f t="shared" si="182"/>
        <v>0</v>
      </c>
      <c r="MS327" s="848">
        <f t="shared" si="182"/>
        <v>0</v>
      </c>
      <c r="MT327" s="848">
        <f t="shared" si="182"/>
        <v>0</v>
      </c>
      <c r="MU327" s="848">
        <f t="shared" si="182"/>
        <v>0</v>
      </c>
      <c r="MV327" s="848">
        <f t="shared" si="182"/>
        <v>0</v>
      </c>
      <c r="MW327" s="848">
        <f t="shared" si="182"/>
        <v>0</v>
      </c>
      <c r="MX327" s="848">
        <f t="shared" si="182"/>
        <v>0</v>
      </c>
      <c r="MY327" s="848">
        <f t="shared" si="182"/>
        <v>0</v>
      </c>
      <c r="MZ327" s="848">
        <f t="shared" si="182"/>
        <v>0</v>
      </c>
      <c r="NA327" s="848">
        <f t="shared" si="182"/>
        <v>0</v>
      </c>
      <c r="NB327" s="848">
        <f t="shared" si="182"/>
        <v>0</v>
      </c>
      <c r="NC327" s="848">
        <f t="shared" si="182"/>
        <v>0</v>
      </c>
      <c r="ND327" s="848">
        <f t="shared" si="182"/>
        <v>0</v>
      </c>
      <c r="NE327" s="848">
        <f t="shared" si="182"/>
        <v>0</v>
      </c>
      <c r="NF327" s="848">
        <f t="shared" si="182"/>
        <v>0</v>
      </c>
      <c r="NG327" s="848">
        <f t="shared" si="182"/>
        <v>0</v>
      </c>
      <c r="NH327" s="848">
        <f t="shared" si="182"/>
        <v>0</v>
      </c>
      <c r="NI327" s="848">
        <f t="shared" si="182"/>
        <v>0</v>
      </c>
      <c r="NJ327" s="848">
        <f t="shared" si="182"/>
        <v>0</v>
      </c>
      <c r="NK327" s="848">
        <f t="shared" si="182"/>
        <v>0</v>
      </c>
      <c r="NL327" s="848">
        <f t="shared" si="182"/>
        <v>0</v>
      </c>
      <c r="NM327" s="848">
        <f t="shared" si="182"/>
        <v>0</v>
      </c>
      <c r="NN327" s="848">
        <f t="shared" si="182"/>
        <v>0</v>
      </c>
      <c r="NO327" s="848">
        <f t="shared" si="182"/>
        <v>0</v>
      </c>
      <c r="NP327" s="848">
        <f t="shared" si="182"/>
        <v>0</v>
      </c>
      <c r="NQ327" s="848">
        <f t="shared" si="182"/>
        <v>0</v>
      </c>
      <c r="NR327" s="848">
        <f t="shared" si="182"/>
        <v>0</v>
      </c>
      <c r="NS327" s="848">
        <f t="shared" si="182"/>
        <v>0</v>
      </c>
      <c r="NT327" s="848">
        <f t="shared" si="182"/>
        <v>0</v>
      </c>
      <c r="NU327" s="848">
        <f t="shared" si="182"/>
        <v>0</v>
      </c>
      <c r="NV327" s="848">
        <f t="shared" si="182"/>
        <v>0</v>
      </c>
      <c r="NW327" s="848">
        <f t="shared" si="182"/>
        <v>0</v>
      </c>
      <c r="NX327" s="848">
        <f t="shared" si="182"/>
        <v>0</v>
      </c>
      <c r="NY327" s="848">
        <f t="shared" si="182"/>
        <v>0</v>
      </c>
      <c r="NZ327" s="848">
        <f t="shared" si="182"/>
        <v>0</v>
      </c>
      <c r="OA327" s="848">
        <f t="shared" si="182"/>
        <v>0</v>
      </c>
      <c r="OB327" s="848">
        <f t="shared" si="182"/>
        <v>0</v>
      </c>
      <c r="OC327" s="848">
        <f t="shared" si="182"/>
        <v>0</v>
      </c>
      <c r="OD327" s="848">
        <f t="shared" si="182"/>
        <v>0</v>
      </c>
      <c r="OE327" s="848">
        <f t="shared" si="182"/>
        <v>0</v>
      </c>
      <c r="OF327" s="848">
        <f t="shared" ref="OF327:QQ329" si="183">OF324</f>
        <v>0</v>
      </c>
      <c r="OG327" s="848">
        <f t="shared" si="183"/>
        <v>0</v>
      </c>
      <c r="OH327" s="848">
        <f t="shared" si="183"/>
        <v>0</v>
      </c>
      <c r="OI327" s="848">
        <f t="shared" si="183"/>
        <v>0</v>
      </c>
      <c r="OJ327" s="848">
        <f t="shared" si="183"/>
        <v>0</v>
      </c>
      <c r="OK327" s="848">
        <f t="shared" si="183"/>
        <v>0</v>
      </c>
      <c r="OL327" s="848">
        <f t="shared" si="183"/>
        <v>0</v>
      </c>
      <c r="OM327" s="848">
        <f t="shared" si="183"/>
        <v>0</v>
      </c>
      <c r="ON327" s="848">
        <f t="shared" si="183"/>
        <v>0</v>
      </c>
      <c r="OO327" s="848">
        <f t="shared" si="183"/>
        <v>0</v>
      </c>
      <c r="OP327" s="848">
        <f t="shared" si="183"/>
        <v>0</v>
      </c>
      <c r="OQ327" s="848">
        <f t="shared" si="183"/>
        <v>0</v>
      </c>
      <c r="OR327" s="848">
        <f t="shared" si="183"/>
        <v>0</v>
      </c>
      <c r="OS327" s="848">
        <f t="shared" si="183"/>
        <v>0</v>
      </c>
      <c r="OT327" s="848">
        <f t="shared" si="183"/>
        <v>0</v>
      </c>
      <c r="OU327" s="848">
        <f t="shared" si="183"/>
        <v>0</v>
      </c>
      <c r="OV327" s="848">
        <f t="shared" si="183"/>
        <v>0</v>
      </c>
      <c r="OW327" s="848">
        <f t="shared" si="183"/>
        <v>0</v>
      </c>
      <c r="OX327" s="848">
        <f t="shared" si="183"/>
        <v>0</v>
      </c>
      <c r="OY327" s="848">
        <f t="shared" si="183"/>
        <v>0</v>
      </c>
      <c r="OZ327" s="848">
        <f t="shared" si="183"/>
        <v>0</v>
      </c>
      <c r="PA327" s="848">
        <f t="shared" si="183"/>
        <v>0</v>
      </c>
      <c r="PB327" s="848">
        <f t="shared" si="183"/>
        <v>0</v>
      </c>
      <c r="PC327" s="848">
        <f t="shared" si="183"/>
        <v>0</v>
      </c>
      <c r="PD327" s="848">
        <f t="shared" si="183"/>
        <v>0</v>
      </c>
      <c r="PE327" s="848">
        <f t="shared" si="183"/>
        <v>0</v>
      </c>
      <c r="PF327" s="848">
        <f t="shared" si="183"/>
        <v>0</v>
      </c>
      <c r="PG327" s="848">
        <f t="shared" si="183"/>
        <v>0</v>
      </c>
      <c r="PH327" s="848">
        <f t="shared" si="183"/>
        <v>0</v>
      </c>
      <c r="PI327" s="848">
        <f t="shared" si="183"/>
        <v>0</v>
      </c>
      <c r="PJ327" s="848">
        <f t="shared" si="183"/>
        <v>0</v>
      </c>
      <c r="PK327" s="848">
        <f t="shared" si="183"/>
        <v>0</v>
      </c>
      <c r="PL327" s="848">
        <f t="shared" si="183"/>
        <v>0</v>
      </c>
      <c r="PM327" s="848">
        <f t="shared" si="183"/>
        <v>0</v>
      </c>
      <c r="PN327" s="848">
        <f t="shared" si="183"/>
        <v>0</v>
      </c>
      <c r="PO327" s="848">
        <f t="shared" si="183"/>
        <v>0</v>
      </c>
      <c r="PP327" s="848">
        <f t="shared" si="183"/>
        <v>0</v>
      </c>
      <c r="PQ327" s="848">
        <f t="shared" si="183"/>
        <v>0</v>
      </c>
      <c r="PR327" s="848">
        <f t="shared" si="183"/>
        <v>0</v>
      </c>
      <c r="PS327" s="848">
        <f t="shared" si="183"/>
        <v>0</v>
      </c>
      <c r="PT327" s="848">
        <f t="shared" si="183"/>
        <v>0</v>
      </c>
      <c r="PU327" s="848">
        <f t="shared" si="183"/>
        <v>0</v>
      </c>
      <c r="PV327" s="848">
        <f t="shared" si="183"/>
        <v>0</v>
      </c>
      <c r="PW327" s="848">
        <f t="shared" si="183"/>
        <v>0</v>
      </c>
      <c r="PX327" s="848">
        <f t="shared" si="183"/>
        <v>0</v>
      </c>
      <c r="PY327" s="848">
        <f t="shared" si="183"/>
        <v>0</v>
      </c>
      <c r="PZ327" s="848">
        <f t="shared" si="183"/>
        <v>0</v>
      </c>
      <c r="QA327" s="848">
        <f t="shared" si="183"/>
        <v>0</v>
      </c>
      <c r="QB327" s="848">
        <f t="shared" si="183"/>
        <v>0</v>
      </c>
      <c r="QC327" s="848">
        <f t="shared" si="183"/>
        <v>0</v>
      </c>
      <c r="QD327" s="848">
        <f t="shared" si="183"/>
        <v>0</v>
      </c>
      <c r="QE327" s="848">
        <f t="shared" si="183"/>
        <v>0</v>
      </c>
      <c r="QF327" s="848">
        <f t="shared" si="183"/>
        <v>0</v>
      </c>
      <c r="QG327" s="848">
        <f t="shared" si="183"/>
        <v>0</v>
      </c>
      <c r="QH327" s="848">
        <f t="shared" si="183"/>
        <v>0</v>
      </c>
      <c r="QI327" s="848">
        <f t="shared" si="183"/>
        <v>0</v>
      </c>
      <c r="QJ327" s="848">
        <f t="shared" si="183"/>
        <v>0</v>
      </c>
      <c r="QK327" s="848">
        <f t="shared" si="183"/>
        <v>0</v>
      </c>
      <c r="QL327" s="848">
        <f t="shared" si="183"/>
        <v>0</v>
      </c>
      <c r="QM327" s="848">
        <f t="shared" si="183"/>
        <v>0</v>
      </c>
      <c r="QN327" s="848">
        <f t="shared" si="183"/>
        <v>0</v>
      </c>
      <c r="QO327" s="848">
        <f t="shared" si="183"/>
        <v>0</v>
      </c>
      <c r="QP327" s="848">
        <f t="shared" si="183"/>
        <v>0</v>
      </c>
      <c r="QQ327" s="848">
        <f t="shared" si="183"/>
        <v>0</v>
      </c>
      <c r="QR327" s="848">
        <f t="shared" ref="QR327:SI329" si="184">QR324</f>
        <v>0</v>
      </c>
      <c r="QS327" s="848">
        <f t="shared" si="184"/>
        <v>0</v>
      </c>
      <c r="QT327" s="848">
        <f t="shared" si="184"/>
        <v>0</v>
      </c>
      <c r="QU327" s="848">
        <f t="shared" si="184"/>
        <v>0</v>
      </c>
      <c r="QV327" s="848">
        <f t="shared" si="184"/>
        <v>0</v>
      </c>
      <c r="QW327" s="848">
        <f t="shared" si="184"/>
        <v>0</v>
      </c>
      <c r="QX327" s="848">
        <f t="shared" si="184"/>
        <v>0</v>
      </c>
      <c r="QY327" s="848">
        <f t="shared" si="184"/>
        <v>0</v>
      </c>
      <c r="QZ327" s="848">
        <f t="shared" si="184"/>
        <v>0</v>
      </c>
      <c r="RA327" s="848">
        <f t="shared" si="184"/>
        <v>0</v>
      </c>
      <c r="RB327" s="848">
        <f t="shared" si="184"/>
        <v>0</v>
      </c>
      <c r="RC327" s="848">
        <f t="shared" si="184"/>
        <v>0</v>
      </c>
      <c r="RD327" s="848">
        <f t="shared" si="184"/>
        <v>0</v>
      </c>
      <c r="RE327" s="848">
        <f t="shared" si="184"/>
        <v>0</v>
      </c>
      <c r="RF327" s="848">
        <f t="shared" si="184"/>
        <v>0</v>
      </c>
      <c r="RG327" s="848">
        <f t="shared" si="184"/>
        <v>0</v>
      </c>
      <c r="RH327" s="848">
        <f t="shared" si="184"/>
        <v>0</v>
      </c>
      <c r="RI327" s="848">
        <f t="shared" si="184"/>
        <v>0</v>
      </c>
      <c r="RJ327" s="848">
        <f t="shared" si="184"/>
        <v>0</v>
      </c>
      <c r="RK327" s="848">
        <f t="shared" si="184"/>
        <v>0</v>
      </c>
      <c r="RL327" s="848">
        <f t="shared" si="184"/>
        <v>0</v>
      </c>
      <c r="RM327" s="848">
        <f t="shared" si="184"/>
        <v>0</v>
      </c>
      <c r="RN327" s="848">
        <f t="shared" si="184"/>
        <v>0</v>
      </c>
      <c r="RO327" s="848">
        <f t="shared" si="184"/>
        <v>0</v>
      </c>
      <c r="RP327" s="848">
        <f t="shared" si="184"/>
        <v>0</v>
      </c>
      <c r="RQ327" s="848">
        <f t="shared" si="184"/>
        <v>0</v>
      </c>
      <c r="RR327" s="848">
        <f t="shared" si="184"/>
        <v>0</v>
      </c>
      <c r="RS327" s="848">
        <f t="shared" si="184"/>
        <v>0</v>
      </c>
      <c r="RT327" s="848">
        <f t="shared" si="184"/>
        <v>0</v>
      </c>
      <c r="RU327" s="848">
        <f t="shared" si="184"/>
        <v>0</v>
      </c>
      <c r="RV327" s="848">
        <f t="shared" si="184"/>
        <v>0</v>
      </c>
      <c r="RW327" s="848">
        <f t="shared" si="184"/>
        <v>0</v>
      </c>
      <c r="RX327" s="848">
        <f t="shared" si="184"/>
        <v>0</v>
      </c>
      <c r="RY327" s="848">
        <f t="shared" si="184"/>
        <v>0</v>
      </c>
      <c r="RZ327" s="848">
        <f t="shared" si="184"/>
        <v>0</v>
      </c>
      <c r="SA327" s="848">
        <f t="shared" si="184"/>
        <v>0</v>
      </c>
      <c r="SB327" s="848">
        <f t="shared" si="184"/>
        <v>0</v>
      </c>
      <c r="SC327" s="848">
        <f t="shared" si="184"/>
        <v>0</v>
      </c>
      <c r="SD327" s="848">
        <f t="shared" si="184"/>
        <v>0</v>
      </c>
      <c r="SE327" s="848">
        <f t="shared" si="184"/>
        <v>0</v>
      </c>
      <c r="SF327" s="848">
        <f t="shared" si="184"/>
        <v>0</v>
      </c>
      <c r="SG327" s="848">
        <f t="shared" si="184"/>
        <v>0</v>
      </c>
      <c r="SH327" s="848">
        <f t="shared" si="184"/>
        <v>0</v>
      </c>
      <c r="SI327" s="848">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881</v>
      </c>
      <c r="J328" s="554"/>
      <c r="K328" s="848">
        <f t="shared" ref="K328:Z329" si="185">K325</f>
        <v>0</v>
      </c>
      <c r="L328" s="848">
        <f t="shared" si="185"/>
        <v>0</v>
      </c>
      <c r="M328" s="848">
        <f t="shared" si="185"/>
        <v>0</v>
      </c>
      <c r="N328" s="848">
        <f t="shared" si="185"/>
        <v>0</v>
      </c>
      <c r="O328" s="848">
        <f t="shared" si="185"/>
        <v>0</v>
      </c>
      <c r="P328" s="848">
        <f t="shared" si="185"/>
        <v>0</v>
      </c>
      <c r="Q328" s="848">
        <f t="shared" si="185"/>
        <v>0</v>
      </c>
      <c r="R328" s="848">
        <f t="shared" si="185"/>
        <v>0</v>
      </c>
      <c r="S328" s="848">
        <f t="shared" si="185"/>
        <v>0</v>
      </c>
      <c r="T328" s="848">
        <f t="shared" si="185"/>
        <v>0</v>
      </c>
      <c r="U328" s="848">
        <f t="shared" si="185"/>
        <v>0</v>
      </c>
      <c r="V328" s="848">
        <f t="shared" si="185"/>
        <v>0</v>
      </c>
      <c r="W328" s="848">
        <f t="shared" si="185"/>
        <v>0</v>
      </c>
      <c r="X328" s="848">
        <f t="shared" si="185"/>
        <v>0</v>
      </c>
      <c r="Y328" s="848">
        <f t="shared" si="185"/>
        <v>0</v>
      </c>
      <c r="Z328" s="848">
        <f t="shared" si="185"/>
        <v>0</v>
      </c>
      <c r="AA328" s="848">
        <f t="shared" si="177"/>
        <v>0</v>
      </c>
      <c r="AB328" s="848">
        <f t="shared" si="177"/>
        <v>0</v>
      </c>
      <c r="AC328" s="848">
        <f t="shared" si="177"/>
        <v>0</v>
      </c>
      <c r="AD328" s="848">
        <f t="shared" si="177"/>
        <v>0</v>
      </c>
      <c r="AE328" s="848">
        <f t="shared" si="177"/>
        <v>0</v>
      </c>
      <c r="AF328" s="848">
        <f t="shared" si="177"/>
        <v>0</v>
      </c>
      <c r="AG328" s="848">
        <f t="shared" si="177"/>
        <v>0</v>
      </c>
      <c r="AH328" s="848">
        <f t="shared" si="177"/>
        <v>0</v>
      </c>
      <c r="AI328" s="848">
        <f t="shared" si="177"/>
        <v>0</v>
      </c>
      <c r="AJ328" s="848">
        <f t="shared" si="177"/>
        <v>0</v>
      </c>
      <c r="AK328" s="848">
        <f t="shared" si="177"/>
        <v>0</v>
      </c>
      <c r="AL328" s="848">
        <f t="shared" si="177"/>
        <v>0</v>
      </c>
      <c r="AM328" s="848">
        <f t="shared" si="177"/>
        <v>0</v>
      </c>
      <c r="AN328" s="848">
        <f t="shared" si="177"/>
        <v>0</v>
      </c>
      <c r="AO328" s="848">
        <f t="shared" si="177"/>
        <v>0</v>
      </c>
      <c r="AP328" s="848">
        <f t="shared" si="177"/>
        <v>0</v>
      </c>
      <c r="AQ328" s="848">
        <f t="shared" si="177"/>
        <v>0</v>
      </c>
      <c r="AR328" s="848">
        <f t="shared" si="177"/>
        <v>0</v>
      </c>
      <c r="AS328" s="848">
        <f t="shared" si="177"/>
        <v>0</v>
      </c>
      <c r="AT328" s="848">
        <f t="shared" si="177"/>
        <v>0</v>
      </c>
      <c r="AU328" s="848">
        <f t="shared" si="177"/>
        <v>0</v>
      </c>
      <c r="AV328" s="848">
        <f t="shared" si="177"/>
        <v>0</v>
      </c>
      <c r="AW328" s="848">
        <f t="shared" si="177"/>
        <v>0</v>
      </c>
      <c r="AX328" s="848">
        <f t="shared" si="177"/>
        <v>0</v>
      </c>
      <c r="AY328" s="848">
        <f t="shared" si="177"/>
        <v>0</v>
      </c>
      <c r="AZ328" s="848">
        <f t="shared" si="177"/>
        <v>0</v>
      </c>
      <c r="BA328" s="848">
        <f t="shared" si="177"/>
        <v>0</v>
      </c>
      <c r="BB328" s="848">
        <f t="shared" si="177"/>
        <v>0</v>
      </c>
      <c r="BC328" s="848">
        <f t="shared" si="177"/>
        <v>0</v>
      </c>
      <c r="BD328" s="848">
        <f t="shared" si="177"/>
        <v>0</v>
      </c>
      <c r="BE328" s="848">
        <f t="shared" si="177"/>
        <v>0</v>
      </c>
      <c r="BF328" s="848">
        <f t="shared" si="177"/>
        <v>0</v>
      </c>
      <c r="BG328" s="848">
        <f t="shared" si="177"/>
        <v>0</v>
      </c>
      <c r="BH328" s="848">
        <f t="shared" si="177"/>
        <v>0</v>
      </c>
      <c r="BI328" s="848">
        <f t="shared" si="177"/>
        <v>0</v>
      </c>
      <c r="BJ328" s="848">
        <f t="shared" si="177"/>
        <v>0</v>
      </c>
      <c r="BK328" s="848">
        <f t="shared" si="177"/>
        <v>0</v>
      </c>
      <c r="BL328" s="848">
        <f t="shared" si="177"/>
        <v>0</v>
      </c>
      <c r="BM328" s="848">
        <f t="shared" si="177"/>
        <v>0</v>
      </c>
      <c r="BN328" s="848">
        <f t="shared" si="177"/>
        <v>0</v>
      </c>
      <c r="BO328" s="848">
        <f t="shared" si="177"/>
        <v>0</v>
      </c>
      <c r="BP328" s="848">
        <f t="shared" si="177"/>
        <v>0</v>
      </c>
      <c r="BQ328" s="848">
        <f t="shared" si="177"/>
        <v>0</v>
      </c>
      <c r="BR328" s="848">
        <f t="shared" si="177"/>
        <v>0</v>
      </c>
      <c r="BS328" s="848">
        <f t="shared" si="177"/>
        <v>0</v>
      </c>
      <c r="BT328" s="848">
        <f t="shared" si="177"/>
        <v>0</v>
      </c>
      <c r="BU328" s="848">
        <f t="shared" si="177"/>
        <v>0</v>
      </c>
      <c r="BV328" s="848">
        <f t="shared" si="177"/>
        <v>0</v>
      </c>
      <c r="BW328" s="848">
        <f t="shared" si="177"/>
        <v>0</v>
      </c>
      <c r="BX328" s="848">
        <f t="shared" si="178"/>
        <v>0</v>
      </c>
      <c r="BY328" s="848">
        <f t="shared" si="178"/>
        <v>0</v>
      </c>
      <c r="BZ328" s="848">
        <f t="shared" si="178"/>
        <v>0</v>
      </c>
      <c r="CA328" s="848">
        <f t="shared" si="178"/>
        <v>0</v>
      </c>
      <c r="CB328" s="848">
        <f t="shared" si="178"/>
        <v>0</v>
      </c>
      <c r="CC328" s="848">
        <f t="shared" si="178"/>
        <v>0</v>
      </c>
      <c r="CD328" s="848">
        <f t="shared" si="178"/>
        <v>0</v>
      </c>
      <c r="CE328" s="848">
        <f t="shared" si="178"/>
        <v>0</v>
      </c>
      <c r="CF328" s="848">
        <f t="shared" si="178"/>
        <v>0</v>
      </c>
      <c r="CG328" s="848">
        <f t="shared" si="178"/>
        <v>0</v>
      </c>
      <c r="CH328" s="848">
        <f t="shared" si="178"/>
        <v>0</v>
      </c>
      <c r="CI328" s="848">
        <f t="shared" si="178"/>
        <v>0</v>
      </c>
      <c r="CJ328" s="848">
        <f t="shared" si="178"/>
        <v>0</v>
      </c>
      <c r="CK328" s="848">
        <f t="shared" si="178"/>
        <v>0</v>
      </c>
      <c r="CL328" s="848">
        <f t="shared" si="178"/>
        <v>0</v>
      </c>
      <c r="CM328" s="848">
        <f t="shared" si="178"/>
        <v>0</v>
      </c>
      <c r="CN328" s="848">
        <f t="shared" si="178"/>
        <v>0</v>
      </c>
      <c r="CO328" s="848">
        <f t="shared" si="178"/>
        <v>0</v>
      </c>
      <c r="CP328" s="848">
        <f t="shared" si="178"/>
        <v>0</v>
      </c>
      <c r="CQ328" s="848">
        <f t="shared" si="178"/>
        <v>0</v>
      </c>
      <c r="CR328" s="848">
        <f t="shared" si="178"/>
        <v>0</v>
      </c>
      <c r="CS328" s="848">
        <f t="shared" si="178"/>
        <v>0</v>
      </c>
      <c r="CT328" s="848">
        <f t="shared" si="178"/>
        <v>0</v>
      </c>
      <c r="CU328" s="848">
        <f t="shared" si="178"/>
        <v>0</v>
      </c>
      <c r="CV328" s="848">
        <f t="shared" si="178"/>
        <v>0</v>
      </c>
      <c r="CW328" s="848">
        <f t="shared" si="178"/>
        <v>0</v>
      </c>
      <c r="CX328" s="848">
        <f t="shared" si="178"/>
        <v>0</v>
      </c>
      <c r="CY328" s="848">
        <f t="shared" si="178"/>
        <v>0</v>
      </c>
      <c r="CZ328" s="848">
        <f t="shared" si="178"/>
        <v>0</v>
      </c>
      <c r="DA328" s="848">
        <f t="shared" si="178"/>
        <v>0</v>
      </c>
      <c r="DB328" s="848">
        <f t="shared" si="178"/>
        <v>0</v>
      </c>
      <c r="DC328" s="848">
        <f t="shared" si="178"/>
        <v>0</v>
      </c>
      <c r="DD328" s="848">
        <f t="shared" si="178"/>
        <v>0</v>
      </c>
      <c r="DE328" s="848">
        <f t="shared" si="178"/>
        <v>0</v>
      </c>
      <c r="DF328" s="848">
        <f t="shared" si="178"/>
        <v>0</v>
      </c>
      <c r="DG328" s="848">
        <f t="shared" si="178"/>
        <v>0</v>
      </c>
      <c r="DH328" s="848">
        <f t="shared" si="178"/>
        <v>0</v>
      </c>
      <c r="DI328" s="848">
        <f t="shared" si="178"/>
        <v>0</v>
      </c>
      <c r="DJ328" s="848">
        <f t="shared" si="178"/>
        <v>0</v>
      </c>
      <c r="DK328" s="848">
        <f t="shared" si="178"/>
        <v>0</v>
      </c>
      <c r="DL328" s="848">
        <f t="shared" si="178"/>
        <v>0</v>
      </c>
      <c r="DM328" s="848">
        <f t="shared" si="178"/>
        <v>0</v>
      </c>
      <c r="DN328" s="848">
        <f t="shared" si="178"/>
        <v>0</v>
      </c>
      <c r="DO328" s="848">
        <f t="shared" si="178"/>
        <v>0</v>
      </c>
      <c r="DP328" s="848">
        <f t="shared" si="178"/>
        <v>0</v>
      </c>
      <c r="DQ328" s="848">
        <f t="shared" si="178"/>
        <v>0</v>
      </c>
      <c r="DR328" s="848">
        <f t="shared" si="178"/>
        <v>0</v>
      </c>
      <c r="DS328" s="848">
        <f t="shared" si="178"/>
        <v>0</v>
      </c>
      <c r="DT328" s="848">
        <f t="shared" si="178"/>
        <v>0</v>
      </c>
      <c r="DU328" s="848">
        <f t="shared" si="178"/>
        <v>0</v>
      </c>
      <c r="DV328" s="848">
        <f t="shared" si="178"/>
        <v>0</v>
      </c>
      <c r="DW328" s="848">
        <f t="shared" si="178"/>
        <v>0</v>
      </c>
      <c r="DX328" s="848">
        <f t="shared" si="178"/>
        <v>0</v>
      </c>
      <c r="DY328" s="848">
        <f t="shared" si="178"/>
        <v>0</v>
      </c>
      <c r="DZ328" s="848">
        <f t="shared" si="178"/>
        <v>0</v>
      </c>
      <c r="EA328" s="848">
        <f t="shared" si="178"/>
        <v>0</v>
      </c>
      <c r="EB328" s="848">
        <f t="shared" si="178"/>
        <v>0</v>
      </c>
      <c r="EC328" s="848">
        <f t="shared" si="178"/>
        <v>0</v>
      </c>
      <c r="ED328" s="848">
        <f t="shared" si="178"/>
        <v>0</v>
      </c>
      <c r="EE328" s="848">
        <f t="shared" si="178"/>
        <v>0</v>
      </c>
      <c r="EF328" s="848">
        <f t="shared" si="178"/>
        <v>0</v>
      </c>
      <c r="EG328" s="848">
        <f t="shared" si="178"/>
        <v>0</v>
      </c>
      <c r="EH328" s="848">
        <f t="shared" si="178"/>
        <v>0</v>
      </c>
      <c r="EI328" s="848">
        <f t="shared" si="178"/>
        <v>0</v>
      </c>
      <c r="EJ328" s="848">
        <f t="shared" si="179"/>
        <v>0</v>
      </c>
      <c r="EK328" s="848">
        <f t="shared" si="179"/>
        <v>0</v>
      </c>
      <c r="EL328" s="848">
        <f t="shared" si="179"/>
        <v>0</v>
      </c>
      <c r="EM328" s="848">
        <f t="shared" si="179"/>
        <v>0</v>
      </c>
      <c r="EN328" s="848">
        <f t="shared" si="179"/>
        <v>0</v>
      </c>
      <c r="EO328" s="848">
        <f t="shared" si="179"/>
        <v>0</v>
      </c>
      <c r="EP328" s="848">
        <f t="shared" si="179"/>
        <v>0</v>
      </c>
      <c r="EQ328" s="848">
        <f t="shared" si="179"/>
        <v>0</v>
      </c>
      <c r="ER328" s="848">
        <f t="shared" si="179"/>
        <v>0</v>
      </c>
      <c r="ES328" s="848">
        <f t="shared" si="179"/>
        <v>0</v>
      </c>
      <c r="ET328" s="848">
        <f t="shared" si="179"/>
        <v>0</v>
      </c>
      <c r="EU328" s="848">
        <f t="shared" si="179"/>
        <v>0</v>
      </c>
      <c r="EV328" s="848">
        <f t="shared" si="179"/>
        <v>0</v>
      </c>
      <c r="EW328" s="848">
        <f t="shared" si="179"/>
        <v>0</v>
      </c>
      <c r="EX328" s="848">
        <f t="shared" si="179"/>
        <v>0</v>
      </c>
      <c r="EY328" s="848">
        <f t="shared" si="179"/>
        <v>0</v>
      </c>
      <c r="EZ328" s="848">
        <f t="shared" si="179"/>
        <v>0</v>
      </c>
      <c r="FA328" s="848">
        <f t="shared" si="179"/>
        <v>0</v>
      </c>
      <c r="FB328" s="848">
        <f t="shared" si="179"/>
        <v>0</v>
      </c>
      <c r="FC328" s="848">
        <f t="shared" si="179"/>
        <v>0</v>
      </c>
      <c r="FD328" s="848">
        <f t="shared" si="179"/>
        <v>0</v>
      </c>
      <c r="FE328" s="848">
        <f t="shared" si="179"/>
        <v>0</v>
      </c>
      <c r="FF328" s="848">
        <f t="shared" si="179"/>
        <v>0</v>
      </c>
      <c r="FG328" s="848">
        <f t="shared" si="179"/>
        <v>0</v>
      </c>
      <c r="FH328" s="848">
        <f t="shared" si="179"/>
        <v>0</v>
      </c>
      <c r="FI328" s="848">
        <f t="shared" si="179"/>
        <v>0</v>
      </c>
      <c r="FJ328" s="848">
        <f t="shared" si="179"/>
        <v>0</v>
      </c>
      <c r="FK328" s="848">
        <f t="shared" si="179"/>
        <v>0</v>
      </c>
      <c r="FL328" s="848">
        <f t="shared" si="179"/>
        <v>0</v>
      </c>
      <c r="FM328" s="848">
        <f t="shared" si="179"/>
        <v>0</v>
      </c>
      <c r="FN328" s="848">
        <f t="shared" si="179"/>
        <v>0</v>
      </c>
      <c r="FO328" s="848">
        <f t="shared" si="179"/>
        <v>0</v>
      </c>
      <c r="FP328" s="848">
        <f t="shared" si="179"/>
        <v>0</v>
      </c>
      <c r="FQ328" s="848">
        <f t="shared" si="179"/>
        <v>0</v>
      </c>
      <c r="FR328" s="848">
        <f t="shared" si="179"/>
        <v>0</v>
      </c>
      <c r="FS328" s="848">
        <f t="shared" si="179"/>
        <v>0</v>
      </c>
      <c r="FT328" s="848">
        <f t="shared" si="179"/>
        <v>0</v>
      </c>
      <c r="FU328" s="848">
        <f t="shared" si="179"/>
        <v>0</v>
      </c>
      <c r="FV328" s="848">
        <f t="shared" si="179"/>
        <v>0</v>
      </c>
      <c r="FW328" s="848">
        <f t="shared" si="179"/>
        <v>0</v>
      </c>
      <c r="FX328" s="848">
        <f t="shared" si="179"/>
        <v>0</v>
      </c>
      <c r="FY328" s="848">
        <f t="shared" si="179"/>
        <v>0</v>
      </c>
      <c r="FZ328" s="848">
        <f t="shared" si="179"/>
        <v>0</v>
      </c>
      <c r="GA328" s="848">
        <f t="shared" si="179"/>
        <v>0</v>
      </c>
      <c r="GB328" s="848">
        <f t="shared" si="179"/>
        <v>0</v>
      </c>
      <c r="GC328" s="848">
        <f t="shared" si="179"/>
        <v>0</v>
      </c>
      <c r="GD328" s="848">
        <f t="shared" si="179"/>
        <v>0</v>
      </c>
      <c r="GE328" s="848">
        <f t="shared" si="179"/>
        <v>0</v>
      </c>
      <c r="GF328" s="848">
        <f t="shared" si="179"/>
        <v>0</v>
      </c>
      <c r="GG328" s="848">
        <f t="shared" si="179"/>
        <v>0</v>
      </c>
      <c r="GH328" s="848">
        <f t="shared" si="179"/>
        <v>0</v>
      </c>
      <c r="GI328" s="848">
        <f t="shared" si="179"/>
        <v>0</v>
      </c>
      <c r="GJ328" s="848">
        <f t="shared" si="179"/>
        <v>0</v>
      </c>
      <c r="GK328" s="848">
        <f t="shared" si="179"/>
        <v>0</v>
      </c>
      <c r="GL328" s="848">
        <f t="shared" si="179"/>
        <v>0</v>
      </c>
      <c r="GM328" s="848">
        <f t="shared" si="179"/>
        <v>0</v>
      </c>
      <c r="GN328" s="848">
        <f t="shared" si="179"/>
        <v>0</v>
      </c>
      <c r="GO328" s="848">
        <f t="shared" si="179"/>
        <v>0</v>
      </c>
      <c r="GP328" s="848">
        <f t="shared" si="179"/>
        <v>0</v>
      </c>
      <c r="GQ328" s="848">
        <f t="shared" si="179"/>
        <v>0</v>
      </c>
      <c r="GR328" s="848">
        <f t="shared" si="179"/>
        <v>0</v>
      </c>
      <c r="GS328" s="848">
        <f t="shared" si="179"/>
        <v>0</v>
      </c>
      <c r="GT328" s="848">
        <f t="shared" si="179"/>
        <v>0</v>
      </c>
      <c r="GU328" s="848">
        <f t="shared" si="179"/>
        <v>0</v>
      </c>
      <c r="GV328" s="848">
        <f t="shared" si="180"/>
        <v>0</v>
      </c>
      <c r="GW328" s="848">
        <f t="shared" si="180"/>
        <v>0</v>
      </c>
      <c r="GX328" s="848">
        <f t="shared" si="180"/>
        <v>0</v>
      </c>
      <c r="GY328" s="848">
        <f t="shared" si="180"/>
        <v>0</v>
      </c>
      <c r="GZ328" s="848">
        <f t="shared" si="180"/>
        <v>0</v>
      </c>
      <c r="HA328" s="848">
        <f t="shared" si="180"/>
        <v>0</v>
      </c>
      <c r="HB328" s="848">
        <f t="shared" si="180"/>
        <v>0</v>
      </c>
      <c r="HC328" s="848">
        <f t="shared" si="180"/>
        <v>0</v>
      </c>
      <c r="HD328" s="848">
        <f t="shared" si="180"/>
        <v>0</v>
      </c>
      <c r="HE328" s="848">
        <f t="shared" si="180"/>
        <v>0</v>
      </c>
      <c r="HF328" s="848">
        <f t="shared" si="180"/>
        <v>0</v>
      </c>
      <c r="HG328" s="848">
        <f t="shared" si="180"/>
        <v>0</v>
      </c>
      <c r="HH328" s="848">
        <f t="shared" si="180"/>
        <v>0</v>
      </c>
      <c r="HI328" s="848">
        <f t="shared" si="180"/>
        <v>0</v>
      </c>
      <c r="HJ328" s="848">
        <f t="shared" si="180"/>
        <v>0</v>
      </c>
      <c r="HK328" s="848">
        <f t="shared" si="180"/>
        <v>0</v>
      </c>
      <c r="HL328" s="848">
        <f t="shared" si="180"/>
        <v>0</v>
      </c>
      <c r="HM328" s="848">
        <f t="shared" si="180"/>
        <v>0</v>
      </c>
      <c r="HN328" s="848">
        <f t="shared" si="180"/>
        <v>0</v>
      </c>
      <c r="HO328" s="848">
        <f t="shared" si="180"/>
        <v>0</v>
      </c>
      <c r="HP328" s="848">
        <f t="shared" si="180"/>
        <v>0</v>
      </c>
      <c r="HQ328" s="848">
        <f t="shared" si="180"/>
        <v>0</v>
      </c>
      <c r="HR328" s="848">
        <f t="shared" si="180"/>
        <v>0</v>
      </c>
      <c r="HS328" s="848">
        <f t="shared" si="180"/>
        <v>0</v>
      </c>
      <c r="HT328" s="848">
        <f t="shared" si="180"/>
        <v>0</v>
      </c>
      <c r="HU328" s="848">
        <f t="shared" si="180"/>
        <v>0</v>
      </c>
      <c r="HV328" s="848">
        <f t="shared" si="180"/>
        <v>0</v>
      </c>
      <c r="HW328" s="848">
        <f t="shared" si="180"/>
        <v>0</v>
      </c>
      <c r="HX328" s="848">
        <f t="shared" si="180"/>
        <v>0</v>
      </c>
      <c r="HY328" s="848">
        <f t="shared" si="180"/>
        <v>0</v>
      </c>
      <c r="HZ328" s="848">
        <f t="shared" si="180"/>
        <v>0</v>
      </c>
      <c r="IA328" s="848">
        <f t="shared" si="180"/>
        <v>0</v>
      </c>
      <c r="IB328" s="848">
        <f t="shared" si="180"/>
        <v>0</v>
      </c>
      <c r="IC328" s="848">
        <f t="shared" si="180"/>
        <v>0</v>
      </c>
      <c r="ID328" s="848">
        <f t="shared" si="180"/>
        <v>0</v>
      </c>
      <c r="IE328" s="848">
        <f t="shared" si="180"/>
        <v>0</v>
      </c>
      <c r="IF328" s="848">
        <f t="shared" si="180"/>
        <v>0</v>
      </c>
      <c r="IG328" s="848">
        <f t="shared" si="180"/>
        <v>0</v>
      </c>
      <c r="IH328" s="848">
        <f t="shared" si="180"/>
        <v>0</v>
      </c>
      <c r="II328" s="848">
        <f t="shared" si="180"/>
        <v>0</v>
      </c>
      <c r="IJ328" s="848">
        <f t="shared" si="180"/>
        <v>0</v>
      </c>
      <c r="IK328" s="848">
        <f t="shared" si="180"/>
        <v>0</v>
      </c>
      <c r="IL328" s="848">
        <f t="shared" si="180"/>
        <v>0</v>
      </c>
      <c r="IM328" s="848">
        <f t="shared" si="180"/>
        <v>0</v>
      </c>
      <c r="IN328" s="848">
        <f t="shared" si="180"/>
        <v>0</v>
      </c>
      <c r="IO328" s="848">
        <f t="shared" si="180"/>
        <v>0</v>
      </c>
      <c r="IP328" s="848">
        <f t="shared" si="180"/>
        <v>0</v>
      </c>
      <c r="IQ328" s="848">
        <f t="shared" si="180"/>
        <v>0</v>
      </c>
      <c r="IR328" s="848">
        <f t="shared" si="180"/>
        <v>0</v>
      </c>
      <c r="IS328" s="848">
        <f t="shared" si="180"/>
        <v>0</v>
      </c>
      <c r="IT328" s="848">
        <f t="shared" si="180"/>
        <v>0</v>
      </c>
      <c r="IU328" s="848">
        <f t="shared" si="180"/>
        <v>0</v>
      </c>
      <c r="IV328" s="848">
        <f t="shared" si="180"/>
        <v>0</v>
      </c>
      <c r="IW328" s="848">
        <f t="shared" si="180"/>
        <v>0</v>
      </c>
      <c r="IX328" s="848">
        <f t="shared" si="180"/>
        <v>0</v>
      </c>
      <c r="IY328" s="848">
        <f t="shared" si="180"/>
        <v>0</v>
      </c>
      <c r="IZ328" s="848">
        <f t="shared" si="180"/>
        <v>0</v>
      </c>
      <c r="JA328" s="848">
        <f t="shared" si="180"/>
        <v>0</v>
      </c>
      <c r="JB328" s="848">
        <f t="shared" si="180"/>
        <v>0</v>
      </c>
      <c r="JC328" s="848">
        <f t="shared" si="180"/>
        <v>0</v>
      </c>
      <c r="JD328" s="848">
        <f t="shared" si="180"/>
        <v>0</v>
      </c>
      <c r="JE328" s="848">
        <f t="shared" si="180"/>
        <v>0</v>
      </c>
      <c r="JF328" s="848">
        <f t="shared" si="180"/>
        <v>0</v>
      </c>
      <c r="JG328" s="848">
        <f t="shared" si="180"/>
        <v>0</v>
      </c>
      <c r="JH328" s="848">
        <f t="shared" si="181"/>
        <v>0</v>
      </c>
      <c r="JI328" s="848">
        <f t="shared" si="181"/>
        <v>0</v>
      </c>
      <c r="JJ328" s="848">
        <f t="shared" si="181"/>
        <v>0</v>
      </c>
      <c r="JK328" s="848">
        <f t="shared" si="181"/>
        <v>0</v>
      </c>
      <c r="JL328" s="848">
        <f t="shared" si="181"/>
        <v>0</v>
      </c>
      <c r="JM328" s="848">
        <f t="shared" si="181"/>
        <v>0</v>
      </c>
      <c r="JN328" s="848">
        <f t="shared" si="181"/>
        <v>0</v>
      </c>
      <c r="JO328" s="848">
        <f t="shared" si="181"/>
        <v>0</v>
      </c>
      <c r="JP328" s="848">
        <f t="shared" si="181"/>
        <v>0</v>
      </c>
      <c r="JQ328" s="848">
        <f t="shared" si="181"/>
        <v>0</v>
      </c>
      <c r="JR328" s="848">
        <f t="shared" si="181"/>
        <v>0</v>
      </c>
      <c r="JS328" s="848">
        <f t="shared" si="181"/>
        <v>0</v>
      </c>
      <c r="JT328" s="848">
        <f t="shared" si="181"/>
        <v>0</v>
      </c>
      <c r="JU328" s="848">
        <f t="shared" si="181"/>
        <v>0</v>
      </c>
      <c r="JV328" s="848">
        <f t="shared" si="181"/>
        <v>0</v>
      </c>
      <c r="JW328" s="848">
        <f t="shared" si="181"/>
        <v>0</v>
      </c>
      <c r="JX328" s="848">
        <f t="shared" si="181"/>
        <v>0</v>
      </c>
      <c r="JY328" s="848">
        <f t="shared" si="181"/>
        <v>0</v>
      </c>
      <c r="JZ328" s="848">
        <f t="shared" si="181"/>
        <v>0</v>
      </c>
      <c r="KA328" s="848">
        <f t="shared" si="181"/>
        <v>0</v>
      </c>
      <c r="KB328" s="848">
        <f t="shared" si="181"/>
        <v>0</v>
      </c>
      <c r="KC328" s="848">
        <f t="shared" si="181"/>
        <v>0</v>
      </c>
      <c r="KD328" s="848">
        <f t="shared" si="181"/>
        <v>0</v>
      </c>
      <c r="KE328" s="848">
        <f t="shared" si="181"/>
        <v>0</v>
      </c>
      <c r="KF328" s="848">
        <f t="shared" si="181"/>
        <v>0</v>
      </c>
      <c r="KG328" s="848">
        <f t="shared" si="181"/>
        <v>0</v>
      </c>
      <c r="KH328" s="848">
        <f t="shared" si="181"/>
        <v>0</v>
      </c>
      <c r="KI328" s="848">
        <f t="shared" si="181"/>
        <v>0</v>
      </c>
      <c r="KJ328" s="848">
        <f t="shared" si="181"/>
        <v>0</v>
      </c>
      <c r="KK328" s="848">
        <f t="shared" si="181"/>
        <v>0</v>
      </c>
      <c r="KL328" s="848">
        <f t="shared" si="181"/>
        <v>0</v>
      </c>
      <c r="KM328" s="848">
        <f t="shared" si="181"/>
        <v>0</v>
      </c>
      <c r="KN328" s="848">
        <f t="shared" si="181"/>
        <v>0</v>
      </c>
      <c r="KO328" s="848">
        <f t="shared" si="181"/>
        <v>0</v>
      </c>
      <c r="KP328" s="848">
        <f t="shared" si="181"/>
        <v>0</v>
      </c>
      <c r="KQ328" s="848">
        <f t="shared" si="181"/>
        <v>0</v>
      </c>
      <c r="KR328" s="848">
        <f t="shared" si="181"/>
        <v>0</v>
      </c>
      <c r="KS328" s="848">
        <f t="shared" si="181"/>
        <v>0</v>
      </c>
      <c r="KT328" s="848">
        <f t="shared" si="181"/>
        <v>0</v>
      </c>
      <c r="KU328" s="848">
        <f t="shared" si="181"/>
        <v>0</v>
      </c>
      <c r="KV328" s="848">
        <f t="shared" si="181"/>
        <v>0</v>
      </c>
      <c r="KW328" s="848">
        <f t="shared" si="181"/>
        <v>0</v>
      </c>
      <c r="KX328" s="848">
        <f t="shared" si="181"/>
        <v>0</v>
      </c>
      <c r="KY328" s="848">
        <f t="shared" si="181"/>
        <v>0</v>
      </c>
      <c r="KZ328" s="848">
        <f t="shared" si="181"/>
        <v>0</v>
      </c>
      <c r="LA328" s="848">
        <f t="shared" si="181"/>
        <v>0</v>
      </c>
      <c r="LB328" s="848">
        <f t="shared" si="181"/>
        <v>0</v>
      </c>
      <c r="LC328" s="848">
        <f t="shared" si="181"/>
        <v>0</v>
      </c>
      <c r="LD328" s="848">
        <f t="shared" si="181"/>
        <v>0</v>
      </c>
      <c r="LE328" s="848">
        <f t="shared" si="181"/>
        <v>0</v>
      </c>
      <c r="LF328" s="848">
        <f t="shared" si="181"/>
        <v>0</v>
      </c>
      <c r="LG328" s="848">
        <f t="shared" si="181"/>
        <v>0</v>
      </c>
      <c r="LH328" s="848">
        <f t="shared" si="181"/>
        <v>0</v>
      </c>
      <c r="LI328" s="848">
        <f t="shared" si="181"/>
        <v>0</v>
      </c>
      <c r="LJ328" s="848">
        <f t="shared" si="181"/>
        <v>0</v>
      </c>
      <c r="LK328" s="848">
        <f t="shared" si="181"/>
        <v>0</v>
      </c>
      <c r="LL328" s="848">
        <f t="shared" si="181"/>
        <v>0</v>
      </c>
      <c r="LM328" s="848">
        <f t="shared" si="181"/>
        <v>0</v>
      </c>
      <c r="LN328" s="848">
        <f t="shared" si="181"/>
        <v>0</v>
      </c>
      <c r="LO328" s="848">
        <f t="shared" si="181"/>
        <v>0</v>
      </c>
      <c r="LP328" s="848">
        <f t="shared" si="181"/>
        <v>0</v>
      </c>
      <c r="LQ328" s="848">
        <f t="shared" si="181"/>
        <v>0</v>
      </c>
      <c r="LR328" s="848">
        <f t="shared" si="181"/>
        <v>0</v>
      </c>
      <c r="LS328" s="848">
        <f t="shared" si="181"/>
        <v>0</v>
      </c>
      <c r="LT328" s="848">
        <f t="shared" si="182"/>
        <v>0</v>
      </c>
      <c r="LU328" s="848">
        <f t="shared" si="182"/>
        <v>0</v>
      </c>
      <c r="LV328" s="848">
        <f t="shared" si="182"/>
        <v>0</v>
      </c>
      <c r="LW328" s="848">
        <f t="shared" si="182"/>
        <v>0</v>
      </c>
      <c r="LX328" s="848">
        <f t="shared" si="182"/>
        <v>0</v>
      </c>
      <c r="LY328" s="848">
        <f t="shared" si="182"/>
        <v>0</v>
      </c>
      <c r="LZ328" s="848">
        <f t="shared" si="182"/>
        <v>0</v>
      </c>
      <c r="MA328" s="848">
        <f t="shared" si="182"/>
        <v>0</v>
      </c>
      <c r="MB328" s="848">
        <f t="shared" si="182"/>
        <v>0</v>
      </c>
      <c r="MC328" s="848">
        <f t="shared" si="182"/>
        <v>0</v>
      </c>
      <c r="MD328" s="848">
        <f t="shared" si="182"/>
        <v>0</v>
      </c>
      <c r="ME328" s="848">
        <f t="shared" si="182"/>
        <v>0</v>
      </c>
      <c r="MF328" s="848">
        <f t="shared" si="182"/>
        <v>0</v>
      </c>
      <c r="MG328" s="848">
        <f t="shared" si="182"/>
        <v>0</v>
      </c>
      <c r="MH328" s="848">
        <f t="shared" si="182"/>
        <v>0</v>
      </c>
      <c r="MI328" s="848">
        <f t="shared" si="182"/>
        <v>0</v>
      </c>
      <c r="MJ328" s="848">
        <f t="shared" si="182"/>
        <v>0</v>
      </c>
      <c r="MK328" s="848">
        <f t="shared" si="182"/>
        <v>0</v>
      </c>
      <c r="ML328" s="848">
        <f t="shared" si="182"/>
        <v>0</v>
      </c>
      <c r="MM328" s="848">
        <f t="shared" si="182"/>
        <v>0</v>
      </c>
      <c r="MN328" s="848">
        <f t="shared" si="182"/>
        <v>0</v>
      </c>
      <c r="MO328" s="848">
        <f t="shared" si="182"/>
        <v>0</v>
      </c>
      <c r="MP328" s="848">
        <f t="shared" si="182"/>
        <v>0</v>
      </c>
      <c r="MQ328" s="848">
        <f t="shared" si="182"/>
        <v>0</v>
      </c>
      <c r="MR328" s="848">
        <f t="shared" si="182"/>
        <v>0</v>
      </c>
      <c r="MS328" s="848">
        <f t="shared" si="182"/>
        <v>0</v>
      </c>
      <c r="MT328" s="848">
        <f t="shared" si="182"/>
        <v>0</v>
      </c>
      <c r="MU328" s="848">
        <f t="shared" si="182"/>
        <v>0</v>
      </c>
      <c r="MV328" s="848">
        <f t="shared" si="182"/>
        <v>0</v>
      </c>
      <c r="MW328" s="848">
        <f t="shared" si="182"/>
        <v>0</v>
      </c>
      <c r="MX328" s="848">
        <f t="shared" si="182"/>
        <v>0</v>
      </c>
      <c r="MY328" s="848">
        <f t="shared" si="182"/>
        <v>0</v>
      </c>
      <c r="MZ328" s="848">
        <f t="shared" si="182"/>
        <v>0</v>
      </c>
      <c r="NA328" s="848">
        <f t="shared" si="182"/>
        <v>0</v>
      </c>
      <c r="NB328" s="848">
        <f t="shared" si="182"/>
        <v>0</v>
      </c>
      <c r="NC328" s="848">
        <f t="shared" si="182"/>
        <v>0</v>
      </c>
      <c r="ND328" s="848">
        <f t="shared" si="182"/>
        <v>0</v>
      </c>
      <c r="NE328" s="848">
        <f t="shared" si="182"/>
        <v>0</v>
      </c>
      <c r="NF328" s="848">
        <f t="shared" si="182"/>
        <v>0</v>
      </c>
      <c r="NG328" s="848">
        <f t="shared" si="182"/>
        <v>0</v>
      </c>
      <c r="NH328" s="848">
        <f t="shared" si="182"/>
        <v>0</v>
      </c>
      <c r="NI328" s="848">
        <f t="shared" si="182"/>
        <v>0</v>
      </c>
      <c r="NJ328" s="848">
        <f t="shared" si="182"/>
        <v>0</v>
      </c>
      <c r="NK328" s="848">
        <f t="shared" si="182"/>
        <v>0</v>
      </c>
      <c r="NL328" s="848">
        <f t="shared" si="182"/>
        <v>0</v>
      </c>
      <c r="NM328" s="848">
        <f t="shared" si="182"/>
        <v>0</v>
      </c>
      <c r="NN328" s="848">
        <f t="shared" si="182"/>
        <v>0</v>
      </c>
      <c r="NO328" s="848">
        <f t="shared" si="182"/>
        <v>0</v>
      </c>
      <c r="NP328" s="848">
        <f t="shared" si="182"/>
        <v>0</v>
      </c>
      <c r="NQ328" s="848">
        <f t="shared" si="182"/>
        <v>0</v>
      </c>
      <c r="NR328" s="848">
        <f t="shared" si="182"/>
        <v>0</v>
      </c>
      <c r="NS328" s="848">
        <f t="shared" si="182"/>
        <v>0</v>
      </c>
      <c r="NT328" s="848">
        <f t="shared" si="182"/>
        <v>0</v>
      </c>
      <c r="NU328" s="848">
        <f t="shared" si="182"/>
        <v>0</v>
      </c>
      <c r="NV328" s="848">
        <f t="shared" si="182"/>
        <v>0</v>
      </c>
      <c r="NW328" s="848">
        <f t="shared" si="182"/>
        <v>0</v>
      </c>
      <c r="NX328" s="848">
        <f t="shared" si="182"/>
        <v>0</v>
      </c>
      <c r="NY328" s="848">
        <f t="shared" si="182"/>
        <v>0</v>
      </c>
      <c r="NZ328" s="848">
        <f t="shared" si="182"/>
        <v>0</v>
      </c>
      <c r="OA328" s="848">
        <f t="shared" si="182"/>
        <v>0</v>
      </c>
      <c r="OB328" s="848">
        <f t="shared" si="182"/>
        <v>0</v>
      </c>
      <c r="OC328" s="848">
        <f t="shared" si="182"/>
        <v>0</v>
      </c>
      <c r="OD328" s="848">
        <f t="shared" si="182"/>
        <v>0</v>
      </c>
      <c r="OE328" s="848">
        <f t="shared" si="182"/>
        <v>0</v>
      </c>
      <c r="OF328" s="848">
        <f t="shared" si="183"/>
        <v>0</v>
      </c>
      <c r="OG328" s="848">
        <f t="shared" si="183"/>
        <v>0</v>
      </c>
      <c r="OH328" s="848">
        <f t="shared" si="183"/>
        <v>0</v>
      </c>
      <c r="OI328" s="848">
        <f t="shared" si="183"/>
        <v>0</v>
      </c>
      <c r="OJ328" s="848">
        <f t="shared" si="183"/>
        <v>0</v>
      </c>
      <c r="OK328" s="848">
        <f t="shared" si="183"/>
        <v>0</v>
      </c>
      <c r="OL328" s="848">
        <f t="shared" si="183"/>
        <v>0</v>
      </c>
      <c r="OM328" s="848">
        <f t="shared" si="183"/>
        <v>0</v>
      </c>
      <c r="ON328" s="848">
        <f t="shared" si="183"/>
        <v>0</v>
      </c>
      <c r="OO328" s="848">
        <f t="shared" si="183"/>
        <v>0</v>
      </c>
      <c r="OP328" s="848">
        <f t="shared" si="183"/>
        <v>0</v>
      </c>
      <c r="OQ328" s="848">
        <f t="shared" si="183"/>
        <v>0</v>
      </c>
      <c r="OR328" s="848">
        <f t="shared" si="183"/>
        <v>0</v>
      </c>
      <c r="OS328" s="848">
        <f t="shared" si="183"/>
        <v>0</v>
      </c>
      <c r="OT328" s="848">
        <f t="shared" si="183"/>
        <v>0</v>
      </c>
      <c r="OU328" s="848">
        <f t="shared" si="183"/>
        <v>0</v>
      </c>
      <c r="OV328" s="848">
        <f t="shared" si="183"/>
        <v>0</v>
      </c>
      <c r="OW328" s="848">
        <f t="shared" si="183"/>
        <v>0</v>
      </c>
      <c r="OX328" s="848">
        <f t="shared" si="183"/>
        <v>0</v>
      </c>
      <c r="OY328" s="848">
        <f t="shared" si="183"/>
        <v>0</v>
      </c>
      <c r="OZ328" s="848">
        <f t="shared" si="183"/>
        <v>0</v>
      </c>
      <c r="PA328" s="848">
        <f t="shared" si="183"/>
        <v>0</v>
      </c>
      <c r="PB328" s="848">
        <f t="shared" si="183"/>
        <v>0</v>
      </c>
      <c r="PC328" s="848">
        <f t="shared" si="183"/>
        <v>0</v>
      </c>
      <c r="PD328" s="848">
        <f t="shared" si="183"/>
        <v>0</v>
      </c>
      <c r="PE328" s="848">
        <f t="shared" si="183"/>
        <v>0</v>
      </c>
      <c r="PF328" s="848">
        <f t="shared" si="183"/>
        <v>0</v>
      </c>
      <c r="PG328" s="848">
        <f t="shared" si="183"/>
        <v>0</v>
      </c>
      <c r="PH328" s="848">
        <f t="shared" si="183"/>
        <v>0</v>
      </c>
      <c r="PI328" s="848">
        <f t="shared" si="183"/>
        <v>0</v>
      </c>
      <c r="PJ328" s="848">
        <f t="shared" si="183"/>
        <v>0</v>
      </c>
      <c r="PK328" s="848">
        <f t="shared" si="183"/>
        <v>0</v>
      </c>
      <c r="PL328" s="848">
        <f t="shared" si="183"/>
        <v>0</v>
      </c>
      <c r="PM328" s="848">
        <f t="shared" si="183"/>
        <v>0</v>
      </c>
      <c r="PN328" s="848">
        <f t="shared" si="183"/>
        <v>0</v>
      </c>
      <c r="PO328" s="848">
        <f t="shared" si="183"/>
        <v>0</v>
      </c>
      <c r="PP328" s="848">
        <f t="shared" si="183"/>
        <v>0</v>
      </c>
      <c r="PQ328" s="848">
        <f t="shared" si="183"/>
        <v>0</v>
      </c>
      <c r="PR328" s="848">
        <f t="shared" si="183"/>
        <v>0</v>
      </c>
      <c r="PS328" s="848">
        <f t="shared" si="183"/>
        <v>0</v>
      </c>
      <c r="PT328" s="848">
        <f t="shared" si="183"/>
        <v>0</v>
      </c>
      <c r="PU328" s="848">
        <f t="shared" si="183"/>
        <v>0</v>
      </c>
      <c r="PV328" s="848">
        <f t="shared" si="183"/>
        <v>0</v>
      </c>
      <c r="PW328" s="848">
        <f t="shared" si="183"/>
        <v>0</v>
      </c>
      <c r="PX328" s="848">
        <f t="shared" si="183"/>
        <v>0</v>
      </c>
      <c r="PY328" s="848">
        <f t="shared" si="183"/>
        <v>0</v>
      </c>
      <c r="PZ328" s="848">
        <f t="shared" si="183"/>
        <v>0</v>
      </c>
      <c r="QA328" s="848">
        <f t="shared" si="183"/>
        <v>0</v>
      </c>
      <c r="QB328" s="848">
        <f t="shared" si="183"/>
        <v>0</v>
      </c>
      <c r="QC328" s="848">
        <f t="shared" si="183"/>
        <v>0</v>
      </c>
      <c r="QD328" s="848">
        <f t="shared" si="183"/>
        <v>0</v>
      </c>
      <c r="QE328" s="848">
        <f t="shared" si="183"/>
        <v>0</v>
      </c>
      <c r="QF328" s="848">
        <f t="shared" si="183"/>
        <v>0</v>
      </c>
      <c r="QG328" s="848">
        <f t="shared" si="183"/>
        <v>0</v>
      </c>
      <c r="QH328" s="848">
        <f t="shared" si="183"/>
        <v>0</v>
      </c>
      <c r="QI328" s="848">
        <f t="shared" si="183"/>
        <v>0</v>
      </c>
      <c r="QJ328" s="848">
        <f t="shared" si="183"/>
        <v>0</v>
      </c>
      <c r="QK328" s="848">
        <f t="shared" si="183"/>
        <v>0</v>
      </c>
      <c r="QL328" s="848">
        <f t="shared" si="183"/>
        <v>0</v>
      </c>
      <c r="QM328" s="848">
        <f t="shared" si="183"/>
        <v>0</v>
      </c>
      <c r="QN328" s="848">
        <f t="shared" si="183"/>
        <v>0</v>
      </c>
      <c r="QO328" s="848">
        <f t="shared" si="183"/>
        <v>0</v>
      </c>
      <c r="QP328" s="848">
        <f t="shared" si="183"/>
        <v>0</v>
      </c>
      <c r="QQ328" s="848">
        <f t="shared" si="183"/>
        <v>0</v>
      </c>
      <c r="QR328" s="848">
        <f t="shared" si="184"/>
        <v>0</v>
      </c>
      <c r="QS328" s="848">
        <f t="shared" si="184"/>
        <v>0</v>
      </c>
      <c r="QT328" s="848">
        <f t="shared" si="184"/>
        <v>0</v>
      </c>
      <c r="QU328" s="848">
        <f t="shared" si="184"/>
        <v>0</v>
      </c>
      <c r="QV328" s="848">
        <f t="shared" si="184"/>
        <v>0</v>
      </c>
      <c r="QW328" s="848">
        <f t="shared" si="184"/>
        <v>0</v>
      </c>
      <c r="QX328" s="848">
        <f t="shared" si="184"/>
        <v>0</v>
      </c>
      <c r="QY328" s="848">
        <f t="shared" si="184"/>
        <v>0</v>
      </c>
      <c r="QZ328" s="848">
        <f t="shared" si="184"/>
        <v>0</v>
      </c>
      <c r="RA328" s="848">
        <f t="shared" si="184"/>
        <v>0</v>
      </c>
      <c r="RB328" s="848">
        <f t="shared" si="184"/>
        <v>0</v>
      </c>
      <c r="RC328" s="848">
        <f t="shared" si="184"/>
        <v>0</v>
      </c>
      <c r="RD328" s="848">
        <f t="shared" si="184"/>
        <v>0</v>
      </c>
      <c r="RE328" s="848">
        <f t="shared" si="184"/>
        <v>0</v>
      </c>
      <c r="RF328" s="848">
        <f t="shared" si="184"/>
        <v>0</v>
      </c>
      <c r="RG328" s="848">
        <f t="shared" si="184"/>
        <v>0</v>
      </c>
      <c r="RH328" s="848">
        <f t="shared" si="184"/>
        <v>0</v>
      </c>
      <c r="RI328" s="848">
        <f t="shared" si="184"/>
        <v>0</v>
      </c>
      <c r="RJ328" s="848">
        <f t="shared" si="184"/>
        <v>0</v>
      </c>
      <c r="RK328" s="848">
        <f t="shared" si="184"/>
        <v>0</v>
      </c>
      <c r="RL328" s="848">
        <f t="shared" si="184"/>
        <v>0</v>
      </c>
      <c r="RM328" s="848">
        <f t="shared" si="184"/>
        <v>0</v>
      </c>
      <c r="RN328" s="848">
        <f t="shared" si="184"/>
        <v>0</v>
      </c>
      <c r="RO328" s="848">
        <f t="shared" si="184"/>
        <v>0</v>
      </c>
      <c r="RP328" s="848">
        <f t="shared" si="184"/>
        <v>0</v>
      </c>
      <c r="RQ328" s="848">
        <f t="shared" si="184"/>
        <v>0</v>
      </c>
      <c r="RR328" s="848">
        <f t="shared" si="184"/>
        <v>0</v>
      </c>
      <c r="RS328" s="848">
        <f t="shared" si="184"/>
        <v>0</v>
      </c>
      <c r="RT328" s="848">
        <f t="shared" si="184"/>
        <v>0</v>
      </c>
      <c r="RU328" s="848">
        <f t="shared" si="184"/>
        <v>0</v>
      </c>
      <c r="RV328" s="848">
        <f t="shared" si="184"/>
        <v>0</v>
      </c>
      <c r="RW328" s="848">
        <f t="shared" si="184"/>
        <v>0</v>
      </c>
      <c r="RX328" s="848">
        <f t="shared" si="184"/>
        <v>0</v>
      </c>
      <c r="RY328" s="848">
        <f t="shared" si="184"/>
        <v>0</v>
      </c>
      <c r="RZ328" s="848">
        <f t="shared" si="184"/>
        <v>0</v>
      </c>
      <c r="SA328" s="848">
        <f t="shared" si="184"/>
        <v>0</v>
      </c>
      <c r="SB328" s="848">
        <f t="shared" si="184"/>
        <v>0</v>
      </c>
      <c r="SC328" s="848">
        <f t="shared" si="184"/>
        <v>0</v>
      </c>
      <c r="SD328" s="848">
        <f t="shared" si="184"/>
        <v>0</v>
      </c>
      <c r="SE328" s="848">
        <f t="shared" si="184"/>
        <v>0</v>
      </c>
      <c r="SF328" s="848">
        <f t="shared" si="184"/>
        <v>0</v>
      </c>
      <c r="SG328" s="848">
        <f t="shared" si="184"/>
        <v>0</v>
      </c>
      <c r="SH328" s="848">
        <f t="shared" si="184"/>
        <v>0</v>
      </c>
      <c r="SI328" s="848">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882</v>
      </c>
      <c r="J329" s="554"/>
      <c r="K329" s="848">
        <f t="shared" si="185"/>
        <v>0</v>
      </c>
      <c r="L329" s="848">
        <f t="shared" si="185"/>
        <v>0</v>
      </c>
      <c r="M329" s="848">
        <f t="shared" si="185"/>
        <v>0</v>
      </c>
      <c r="N329" s="848">
        <f t="shared" si="185"/>
        <v>0</v>
      </c>
      <c r="O329" s="848">
        <f t="shared" si="185"/>
        <v>0</v>
      </c>
      <c r="P329" s="848">
        <f t="shared" si="185"/>
        <v>0</v>
      </c>
      <c r="Q329" s="848">
        <f t="shared" si="185"/>
        <v>0</v>
      </c>
      <c r="R329" s="848">
        <f t="shared" si="185"/>
        <v>0</v>
      </c>
      <c r="S329" s="848">
        <f t="shared" si="185"/>
        <v>0</v>
      </c>
      <c r="T329" s="848">
        <f t="shared" si="185"/>
        <v>0</v>
      </c>
      <c r="U329" s="848">
        <f t="shared" si="185"/>
        <v>0</v>
      </c>
      <c r="V329" s="848">
        <f t="shared" si="185"/>
        <v>0</v>
      </c>
      <c r="W329" s="848">
        <f t="shared" si="185"/>
        <v>0</v>
      </c>
      <c r="X329" s="848">
        <f t="shared" si="185"/>
        <v>0</v>
      </c>
      <c r="Y329" s="848">
        <f t="shared" si="185"/>
        <v>0</v>
      </c>
      <c r="Z329" s="848">
        <f t="shared" si="185"/>
        <v>0</v>
      </c>
      <c r="AA329" s="848">
        <f t="shared" si="177"/>
        <v>0</v>
      </c>
      <c r="AB329" s="848">
        <f t="shared" si="177"/>
        <v>0</v>
      </c>
      <c r="AC329" s="848">
        <f t="shared" si="177"/>
        <v>0</v>
      </c>
      <c r="AD329" s="848">
        <f t="shared" si="177"/>
        <v>0</v>
      </c>
      <c r="AE329" s="848">
        <f t="shared" si="177"/>
        <v>0</v>
      </c>
      <c r="AF329" s="848">
        <f t="shared" si="177"/>
        <v>0</v>
      </c>
      <c r="AG329" s="848">
        <f t="shared" si="177"/>
        <v>0</v>
      </c>
      <c r="AH329" s="848">
        <f t="shared" si="177"/>
        <v>0</v>
      </c>
      <c r="AI329" s="848">
        <f t="shared" si="177"/>
        <v>0</v>
      </c>
      <c r="AJ329" s="848">
        <f t="shared" si="177"/>
        <v>0</v>
      </c>
      <c r="AK329" s="848">
        <f t="shared" si="177"/>
        <v>0</v>
      </c>
      <c r="AL329" s="848">
        <f t="shared" si="177"/>
        <v>0</v>
      </c>
      <c r="AM329" s="848">
        <f t="shared" si="177"/>
        <v>0</v>
      </c>
      <c r="AN329" s="848">
        <f t="shared" si="177"/>
        <v>0</v>
      </c>
      <c r="AO329" s="848">
        <f t="shared" si="177"/>
        <v>0</v>
      </c>
      <c r="AP329" s="848">
        <f t="shared" si="177"/>
        <v>0</v>
      </c>
      <c r="AQ329" s="848">
        <f t="shared" si="177"/>
        <v>0</v>
      </c>
      <c r="AR329" s="848">
        <f t="shared" si="177"/>
        <v>0</v>
      </c>
      <c r="AS329" s="848">
        <f t="shared" si="177"/>
        <v>0</v>
      </c>
      <c r="AT329" s="848">
        <f t="shared" si="177"/>
        <v>0</v>
      </c>
      <c r="AU329" s="848">
        <f t="shared" si="177"/>
        <v>0</v>
      </c>
      <c r="AV329" s="848">
        <f t="shared" si="177"/>
        <v>0</v>
      </c>
      <c r="AW329" s="848">
        <f t="shared" si="177"/>
        <v>0</v>
      </c>
      <c r="AX329" s="848">
        <f t="shared" si="177"/>
        <v>0</v>
      </c>
      <c r="AY329" s="848">
        <f t="shared" si="177"/>
        <v>0</v>
      </c>
      <c r="AZ329" s="848">
        <f t="shared" si="177"/>
        <v>0</v>
      </c>
      <c r="BA329" s="848">
        <f t="shared" si="177"/>
        <v>0</v>
      </c>
      <c r="BB329" s="848">
        <f t="shared" si="177"/>
        <v>0</v>
      </c>
      <c r="BC329" s="848">
        <f t="shared" si="177"/>
        <v>0</v>
      </c>
      <c r="BD329" s="848">
        <f t="shared" si="177"/>
        <v>0</v>
      </c>
      <c r="BE329" s="848">
        <f t="shared" si="177"/>
        <v>0</v>
      </c>
      <c r="BF329" s="848">
        <f t="shared" si="177"/>
        <v>0</v>
      </c>
      <c r="BG329" s="848">
        <f t="shared" si="177"/>
        <v>0</v>
      </c>
      <c r="BH329" s="848">
        <f t="shared" si="177"/>
        <v>0</v>
      </c>
      <c r="BI329" s="848">
        <f t="shared" si="177"/>
        <v>0</v>
      </c>
      <c r="BJ329" s="848">
        <f t="shared" si="177"/>
        <v>0</v>
      </c>
      <c r="BK329" s="848">
        <f t="shared" si="177"/>
        <v>0</v>
      </c>
      <c r="BL329" s="848">
        <f t="shared" si="177"/>
        <v>0</v>
      </c>
      <c r="BM329" s="848">
        <f t="shared" si="177"/>
        <v>0</v>
      </c>
      <c r="BN329" s="848">
        <f t="shared" si="177"/>
        <v>0</v>
      </c>
      <c r="BO329" s="848">
        <f t="shared" si="177"/>
        <v>0</v>
      </c>
      <c r="BP329" s="848">
        <f t="shared" si="177"/>
        <v>0</v>
      </c>
      <c r="BQ329" s="848">
        <f t="shared" si="177"/>
        <v>0</v>
      </c>
      <c r="BR329" s="848">
        <f t="shared" si="177"/>
        <v>0</v>
      </c>
      <c r="BS329" s="848">
        <f t="shared" si="177"/>
        <v>0</v>
      </c>
      <c r="BT329" s="848">
        <f t="shared" si="177"/>
        <v>0</v>
      </c>
      <c r="BU329" s="848">
        <f t="shared" si="177"/>
        <v>0</v>
      </c>
      <c r="BV329" s="848">
        <f t="shared" si="177"/>
        <v>0</v>
      </c>
      <c r="BW329" s="848">
        <f t="shared" si="177"/>
        <v>0</v>
      </c>
      <c r="BX329" s="848">
        <f t="shared" si="178"/>
        <v>0</v>
      </c>
      <c r="BY329" s="848">
        <f t="shared" si="178"/>
        <v>0</v>
      </c>
      <c r="BZ329" s="848">
        <f t="shared" si="178"/>
        <v>0</v>
      </c>
      <c r="CA329" s="848">
        <f t="shared" si="178"/>
        <v>0</v>
      </c>
      <c r="CB329" s="848">
        <f t="shared" si="178"/>
        <v>0</v>
      </c>
      <c r="CC329" s="848">
        <f t="shared" si="178"/>
        <v>0</v>
      </c>
      <c r="CD329" s="848">
        <f t="shared" si="178"/>
        <v>0</v>
      </c>
      <c r="CE329" s="848">
        <f t="shared" si="178"/>
        <v>0</v>
      </c>
      <c r="CF329" s="848">
        <f t="shared" si="178"/>
        <v>0</v>
      </c>
      <c r="CG329" s="848">
        <f t="shared" si="178"/>
        <v>0</v>
      </c>
      <c r="CH329" s="848">
        <f t="shared" si="178"/>
        <v>0</v>
      </c>
      <c r="CI329" s="848">
        <f t="shared" si="178"/>
        <v>0</v>
      </c>
      <c r="CJ329" s="848">
        <f t="shared" si="178"/>
        <v>0</v>
      </c>
      <c r="CK329" s="848">
        <f t="shared" si="178"/>
        <v>0</v>
      </c>
      <c r="CL329" s="848">
        <f t="shared" si="178"/>
        <v>0</v>
      </c>
      <c r="CM329" s="848">
        <f t="shared" si="178"/>
        <v>0</v>
      </c>
      <c r="CN329" s="848">
        <f t="shared" si="178"/>
        <v>0</v>
      </c>
      <c r="CO329" s="848">
        <f t="shared" si="178"/>
        <v>0</v>
      </c>
      <c r="CP329" s="848">
        <f t="shared" si="178"/>
        <v>0</v>
      </c>
      <c r="CQ329" s="848">
        <f t="shared" si="178"/>
        <v>0</v>
      </c>
      <c r="CR329" s="848">
        <f t="shared" si="178"/>
        <v>0</v>
      </c>
      <c r="CS329" s="848">
        <f t="shared" si="178"/>
        <v>0</v>
      </c>
      <c r="CT329" s="848">
        <f t="shared" si="178"/>
        <v>0</v>
      </c>
      <c r="CU329" s="848">
        <f t="shared" si="178"/>
        <v>0</v>
      </c>
      <c r="CV329" s="848">
        <f t="shared" si="178"/>
        <v>0</v>
      </c>
      <c r="CW329" s="848">
        <f t="shared" si="178"/>
        <v>0</v>
      </c>
      <c r="CX329" s="848">
        <f t="shared" si="178"/>
        <v>0</v>
      </c>
      <c r="CY329" s="848">
        <f t="shared" si="178"/>
        <v>0</v>
      </c>
      <c r="CZ329" s="848">
        <f t="shared" si="178"/>
        <v>0</v>
      </c>
      <c r="DA329" s="848">
        <f t="shared" si="178"/>
        <v>0</v>
      </c>
      <c r="DB329" s="848">
        <f t="shared" si="178"/>
        <v>0</v>
      </c>
      <c r="DC329" s="848">
        <f t="shared" si="178"/>
        <v>0</v>
      </c>
      <c r="DD329" s="848">
        <f t="shared" si="178"/>
        <v>0</v>
      </c>
      <c r="DE329" s="848">
        <f t="shared" si="178"/>
        <v>0</v>
      </c>
      <c r="DF329" s="848">
        <f t="shared" si="178"/>
        <v>0</v>
      </c>
      <c r="DG329" s="848">
        <f t="shared" si="178"/>
        <v>0</v>
      </c>
      <c r="DH329" s="848">
        <f t="shared" si="178"/>
        <v>0</v>
      </c>
      <c r="DI329" s="848">
        <f t="shared" si="178"/>
        <v>0</v>
      </c>
      <c r="DJ329" s="848">
        <f t="shared" si="178"/>
        <v>0</v>
      </c>
      <c r="DK329" s="848">
        <f t="shared" si="178"/>
        <v>0</v>
      </c>
      <c r="DL329" s="848">
        <f t="shared" si="178"/>
        <v>0</v>
      </c>
      <c r="DM329" s="848">
        <f t="shared" si="178"/>
        <v>0</v>
      </c>
      <c r="DN329" s="848">
        <f t="shared" si="178"/>
        <v>0</v>
      </c>
      <c r="DO329" s="848">
        <f t="shared" si="178"/>
        <v>0</v>
      </c>
      <c r="DP329" s="848">
        <f t="shared" si="178"/>
        <v>0</v>
      </c>
      <c r="DQ329" s="848">
        <f t="shared" si="178"/>
        <v>0</v>
      </c>
      <c r="DR329" s="848">
        <f t="shared" si="178"/>
        <v>0</v>
      </c>
      <c r="DS329" s="848">
        <f t="shared" si="178"/>
        <v>0</v>
      </c>
      <c r="DT329" s="848">
        <f t="shared" si="178"/>
        <v>0</v>
      </c>
      <c r="DU329" s="848">
        <f t="shared" si="178"/>
        <v>0</v>
      </c>
      <c r="DV329" s="848">
        <f t="shared" si="178"/>
        <v>0</v>
      </c>
      <c r="DW329" s="848">
        <f t="shared" si="178"/>
        <v>0</v>
      </c>
      <c r="DX329" s="848">
        <f t="shared" si="178"/>
        <v>0</v>
      </c>
      <c r="DY329" s="848">
        <f t="shared" si="178"/>
        <v>0</v>
      </c>
      <c r="DZ329" s="848">
        <f t="shared" si="178"/>
        <v>0</v>
      </c>
      <c r="EA329" s="848">
        <f t="shared" si="178"/>
        <v>0</v>
      </c>
      <c r="EB329" s="848">
        <f t="shared" si="178"/>
        <v>0</v>
      </c>
      <c r="EC329" s="848">
        <f t="shared" si="178"/>
        <v>0</v>
      </c>
      <c r="ED329" s="848">
        <f t="shared" si="178"/>
        <v>0</v>
      </c>
      <c r="EE329" s="848">
        <f t="shared" si="178"/>
        <v>0</v>
      </c>
      <c r="EF329" s="848">
        <f t="shared" si="178"/>
        <v>0</v>
      </c>
      <c r="EG329" s="848">
        <f t="shared" si="178"/>
        <v>0</v>
      </c>
      <c r="EH329" s="848">
        <f t="shared" si="178"/>
        <v>0</v>
      </c>
      <c r="EI329" s="848">
        <f t="shared" si="178"/>
        <v>0</v>
      </c>
      <c r="EJ329" s="848">
        <f t="shared" si="179"/>
        <v>0</v>
      </c>
      <c r="EK329" s="848">
        <f t="shared" si="179"/>
        <v>0</v>
      </c>
      <c r="EL329" s="848">
        <f t="shared" si="179"/>
        <v>0</v>
      </c>
      <c r="EM329" s="848">
        <f t="shared" si="179"/>
        <v>0</v>
      </c>
      <c r="EN329" s="848">
        <f t="shared" si="179"/>
        <v>0</v>
      </c>
      <c r="EO329" s="848">
        <f t="shared" si="179"/>
        <v>0</v>
      </c>
      <c r="EP329" s="848">
        <f t="shared" si="179"/>
        <v>0</v>
      </c>
      <c r="EQ329" s="848">
        <f t="shared" si="179"/>
        <v>0</v>
      </c>
      <c r="ER329" s="848">
        <f t="shared" si="179"/>
        <v>0</v>
      </c>
      <c r="ES329" s="848">
        <f t="shared" si="179"/>
        <v>0</v>
      </c>
      <c r="ET329" s="848">
        <f t="shared" si="179"/>
        <v>0</v>
      </c>
      <c r="EU329" s="848">
        <f t="shared" si="179"/>
        <v>0</v>
      </c>
      <c r="EV329" s="848">
        <f t="shared" si="179"/>
        <v>0</v>
      </c>
      <c r="EW329" s="848">
        <f t="shared" si="179"/>
        <v>0</v>
      </c>
      <c r="EX329" s="848">
        <f t="shared" si="179"/>
        <v>0</v>
      </c>
      <c r="EY329" s="848">
        <f t="shared" si="179"/>
        <v>0</v>
      </c>
      <c r="EZ329" s="848">
        <f t="shared" si="179"/>
        <v>0</v>
      </c>
      <c r="FA329" s="848">
        <f t="shared" si="179"/>
        <v>0</v>
      </c>
      <c r="FB329" s="848">
        <f t="shared" si="179"/>
        <v>0</v>
      </c>
      <c r="FC329" s="848">
        <f t="shared" si="179"/>
        <v>0</v>
      </c>
      <c r="FD329" s="848">
        <f t="shared" si="179"/>
        <v>0</v>
      </c>
      <c r="FE329" s="848">
        <f t="shared" si="179"/>
        <v>0</v>
      </c>
      <c r="FF329" s="848">
        <f t="shared" si="179"/>
        <v>0</v>
      </c>
      <c r="FG329" s="848">
        <f t="shared" si="179"/>
        <v>0</v>
      </c>
      <c r="FH329" s="848">
        <f t="shared" si="179"/>
        <v>0</v>
      </c>
      <c r="FI329" s="848">
        <f t="shared" si="179"/>
        <v>0</v>
      </c>
      <c r="FJ329" s="848">
        <f t="shared" si="179"/>
        <v>0</v>
      </c>
      <c r="FK329" s="848">
        <f t="shared" si="179"/>
        <v>0</v>
      </c>
      <c r="FL329" s="848">
        <f t="shared" si="179"/>
        <v>0</v>
      </c>
      <c r="FM329" s="848">
        <f t="shared" si="179"/>
        <v>0</v>
      </c>
      <c r="FN329" s="848">
        <f t="shared" si="179"/>
        <v>0</v>
      </c>
      <c r="FO329" s="848">
        <f t="shared" si="179"/>
        <v>0</v>
      </c>
      <c r="FP329" s="848">
        <f t="shared" si="179"/>
        <v>0</v>
      </c>
      <c r="FQ329" s="848">
        <f t="shared" si="179"/>
        <v>0</v>
      </c>
      <c r="FR329" s="848">
        <f t="shared" si="179"/>
        <v>0</v>
      </c>
      <c r="FS329" s="848">
        <f t="shared" si="179"/>
        <v>0</v>
      </c>
      <c r="FT329" s="848">
        <f t="shared" si="179"/>
        <v>0</v>
      </c>
      <c r="FU329" s="848">
        <f t="shared" si="179"/>
        <v>0</v>
      </c>
      <c r="FV329" s="848">
        <f t="shared" si="179"/>
        <v>0</v>
      </c>
      <c r="FW329" s="848">
        <f t="shared" si="179"/>
        <v>0</v>
      </c>
      <c r="FX329" s="848">
        <f t="shared" si="179"/>
        <v>0</v>
      </c>
      <c r="FY329" s="848">
        <f t="shared" si="179"/>
        <v>0</v>
      </c>
      <c r="FZ329" s="848">
        <f t="shared" si="179"/>
        <v>0</v>
      </c>
      <c r="GA329" s="848">
        <f t="shared" si="179"/>
        <v>0</v>
      </c>
      <c r="GB329" s="848">
        <f t="shared" si="179"/>
        <v>0</v>
      </c>
      <c r="GC329" s="848">
        <f t="shared" si="179"/>
        <v>0</v>
      </c>
      <c r="GD329" s="848">
        <f t="shared" si="179"/>
        <v>0</v>
      </c>
      <c r="GE329" s="848">
        <f t="shared" si="179"/>
        <v>0</v>
      </c>
      <c r="GF329" s="848">
        <f t="shared" si="179"/>
        <v>0</v>
      </c>
      <c r="GG329" s="848">
        <f t="shared" si="179"/>
        <v>0</v>
      </c>
      <c r="GH329" s="848">
        <f t="shared" si="179"/>
        <v>0</v>
      </c>
      <c r="GI329" s="848">
        <f t="shared" si="179"/>
        <v>0</v>
      </c>
      <c r="GJ329" s="848">
        <f t="shared" si="179"/>
        <v>0</v>
      </c>
      <c r="GK329" s="848">
        <f t="shared" si="179"/>
        <v>0</v>
      </c>
      <c r="GL329" s="848">
        <f t="shared" si="179"/>
        <v>0</v>
      </c>
      <c r="GM329" s="848">
        <f t="shared" si="179"/>
        <v>0</v>
      </c>
      <c r="GN329" s="848">
        <f t="shared" si="179"/>
        <v>0</v>
      </c>
      <c r="GO329" s="848">
        <f t="shared" si="179"/>
        <v>0</v>
      </c>
      <c r="GP329" s="848">
        <f t="shared" si="179"/>
        <v>0</v>
      </c>
      <c r="GQ329" s="848">
        <f t="shared" si="179"/>
        <v>0</v>
      </c>
      <c r="GR329" s="848">
        <f t="shared" si="179"/>
        <v>0</v>
      </c>
      <c r="GS329" s="848">
        <f t="shared" si="179"/>
        <v>0</v>
      </c>
      <c r="GT329" s="848">
        <f t="shared" si="179"/>
        <v>0</v>
      </c>
      <c r="GU329" s="848">
        <f t="shared" si="179"/>
        <v>0</v>
      </c>
      <c r="GV329" s="848">
        <f t="shared" si="180"/>
        <v>0</v>
      </c>
      <c r="GW329" s="848">
        <f t="shared" si="180"/>
        <v>0</v>
      </c>
      <c r="GX329" s="848">
        <f t="shared" si="180"/>
        <v>0</v>
      </c>
      <c r="GY329" s="848">
        <f t="shared" si="180"/>
        <v>0</v>
      </c>
      <c r="GZ329" s="848">
        <f t="shared" si="180"/>
        <v>0</v>
      </c>
      <c r="HA329" s="848">
        <f t="shared" si="180"/>
        <v>0</v>
      </c>
      <c r="HB329" s="848">
        <f t="shared" si="180"/>
        <v>0</v>
      </c>
      <c r="HC329" s="848">
        <f t="shared" si="180"/>
        <v>0</v>
      </c>
      <c r="HD329" s="848">
        <f t="shared" si="180"/>
        <v>0</v>
      </c>
      <c r="HE329" s="848">
        <f t="shared" si="180"/>
        <v>0</v>
      </c>
      <c r="HF329" s="848">
        <f t="shared" si="180"/>
        <v>0</v>
      </c>
      <c r="HG329" s="848">
        <f t="shared" si="180"/>
        <v>0</v>
      </c>
      <c r="HH329" s="848">
        <f t="shared" si="180"/>
        <v>0</v>
      </c>
      <c r="HI329" s="848">
        <f t="shared" si="180"/>
        <v>0</v>
      </c>
      <c r="HJ329" s="848">
        <f t="shared" si="180"/>
        <v>0</v>
      </c>
      <c r="HK329" s="848">
        <f t="shared" si="180"/>
        <v>0</v>
      </c>
      <c r="HL329" s="848">
        <f t="shared" si="180"/>
        <v>0</v>
      </c>
      <c r="HM329" s="848">
        <f t="shared" si="180"/>
        <v>0</v>
      </c>
      <c r="HN329" s="848">
        <f t="shared" si="180"/>
        <v>0</v>
      </c>
      <c r="HO329" s="848">
        <f t="shared" si="180"/>
        <v>0</v>
      </c>
      <c r="HP329" s="848">
        <f t="shared" si="180"/>
        <v>0</v>
      </c>
      <c r="HQ329" s="848">
        <f t="shared" si="180"/>
        <v>0</v>
      </c>
      <c r="HR329" s="848">
        <f t="shared" si="180"/>
        <v>0</v>
      </c>
      <c r="HS329" s="848">
        <f t="shared" si="180"/>
        <v>0</v>
      </c>
      <c r="HT329" s="848">
        <f t="shared" si="180"/>
        <v>0</v>
      </c>
      <c r="HU329" s="848">
        <f t="shared" si="180"/>
        <v>0</v>
      </c>
      <c r="HV329" s="848">
        <f t="shared" si="180"/>
        <v>0</v>
      </c>
      <c r="HW329" s="848">
        <f t="shared" si="180"/>
        <v>0</v>
      </c>
      <c r="HX329" s="848">
        <f t="shared" si="180"/>
        <v>0</v>
      </c>
      <c r="HY329" s="848">
        <f t="shared" si="180"/>
        <v>0</v>
      </c>
      <c r="HZ329" s="848">
        <f t="shared" si="180"/>
        <v>0</v>
      </c>
      <c r="IA329" s="848">
        <f t="shared" si="180"/>
        <v>0</v>
      </c>
      <c r="IB329" s="848">
        <f t="shared" si="180"/>
        <v>0</v>
      </c>
      <c r="IC329" s="848">
        <f t="shared" si="180"/>
        <v>0</v>
      </c>
      <c r="ID329" s="848">
        <f t="shared" si="180"/>
        <v>0</v>
      </c>
      <c r="IE329" s="848">
        <f t="shared" si="180"/>
        <v>0</v>
      </c>
      <c r="IF329" s="848">
        <f t="shared" si="180"/>
        <v>0</v>
      </c>
      <c r="IG329" s="848">
        <f t="shared" si="180"/>
        <v>0</v>
      </c>
      <c r="IH329" s="848">
        <f t="shared" si="180"/>
        <v>0</v>
      </c>
      <c r="II329" s="848">
        <f t="shared" si="180"/>
        <v>0</v>
      </c>
      <c r="IJ329" s="848">
        <f t="shared" si="180"/>
        <v>0</v>
      </c>
      <c r="IK329" s="848">
        <f t="shared" si="180"/>
        <v>0</v>
      </c>
      <c r="IL329" s="848">
        <f t="shared" si="180"/>
        <v>0</v>
      </c>
      <c r="IM329" s="848">
        <f t="shared" si="180"/>
        <v>0</v>
      </c>
      <c r="IN329" s="848">
        <f t="shared" si="180"/>
        <v>0</v>
      </c>
      <c r="IO329" s="848">
        <f t="shared" si="180"/>
        <v>0</v>
      </c>
      <c r="IP329" s="848">
        <f t="shared" si="180"/>
        <v>0</v>
      </c>
      <c r="IQ329" s="848">
        <f t="shared" si="180"/>
        <v>0</v>
      </c>
      <c r="IR329" s="848">
        <f t="shared" si="180"/>
        <v>0</v>
      </c>
      <c r="IS329" s="848">
        <f t="shared" si="180"/>
        <v>0</v>
      </c>
      <c r="IT329" s="848">
        <f t="shared" si="180"/>
        <v>0</v>
      </c>
      <c r="IU329" s="848">
        <f t="shared" si="180"/>
        <v>0</v>
      </c>
      <c r="IV329" s="848">
        <f t="shared" si="180"/>
        <v>0</v>
      </c>
      <c r="IW329" s="848">
        <f t="shared" si="180"/>
        <v>0</v>
      </c>
      <c r="IX329" s="848">
        <f t="shared" si="180"/>
        <v>0</v>
      </c>
      <c r="IY329" s="848">
        <f t="shared" si="180"/>
        <v>0</v>
      </c>
      <c r="IZ329" s="848">
        <f t="shared" si="180"/>
        <v>0</v>
      </c>
      <c r="JA329" s="848">
        <f t="shared" si="180"/>
        <v>0</v>
      </c>
      <c r="JB329" s="848">
        <f t="shared" si="180"/>
        <v>0</v>
      </c>
      <c r="JC329" s="848">
        <f t="shared" si="180"/>
        <v>0</v>
      </c>
      <c r="JD329" s="848">
        <f t="shared" si="180"/>
        <v>0</v>
      </c>
      <c r="JE329" s="848">
        <f t="shared" si="180"/>
        <v>0</v>
      </c>
      <c r="JF329" s="848">
        <f t="shared" si="180"/>
        <v>0</v>
      </c>
      <c r="JG329" s="848">
        <f t="shared" si="180"/>
        <v>0</v>
      </c>
      <c r="JH329" s="848">
        <f t="shared" si="181"/>
        <v>0</v>
      </c>
      <c r="JI329" s="848">
        <f t="shared" si="181"/>
        <v>0</v>
      </c>
      <c r="JJ329" s="848">
        <f t="shared" si="181"/>
        <v>0</v>
      </c>
      <c r="JK329" s="848">
        <f t="shared" si="181"/>
        <v>0</v>
      </c>
      <c r="JL329" s="848">
        <f t="shared" si="181"/>
        <v>0</v>
      </c>
      <c r="JM329" s="848">
        <f t="shared" si="181"/>
        <v>0</v>
      </c>
      <c r="JN329" s="848">
        <f t="shared" si="181"/>
        <v>0</v>
      </c>
      <c r="JO329" s="848">
        <f t="shared" si="181"/>
        <v>0</v>
      </c>
      <c r="JP329" s="848">
        <f t="shared" si="181"/>
        <v>0</v>
      </c>
      <c r="JQ329" s="848">
        <f t="shared" si="181"/>
        <v>0</v>
      </c>
      <c r="JR329" s="848">
        <f t="shared" si="181"/>
        <v>0</v>
      </c>
      <c r="JS329" s="848">
        <f t="shared" si="181"/>
        <v>0</v>
      </c>
      <c r="JT329" s="848">
        <f t="shared" si="181"/>
        <v>0</v>
      </c>
      <c r="JU329" s="848">
        <f t="shared" si="181"/>
        <v>0</v>
      </c>
      <c r="JV329" s="848">
        <f t="shared" si="181"/>
        <v>0</v>
      </c>
      <c r="JW329" s="848">
        <f t="shared" si="181"/>
        <v>0</v>
      </c>
      <c r="JX329" s="848">
        <f t="shared" si="181"/>
        <v>0</v>
      </c>
      <c r="JY329" s="848">
        <f t="shared" si="181"/>
        <v>0</v>
      </c>
      <c r="JZ329" s="848">
        <f t="shared" si="181"/>
        <v>0</v>
      </c>
      <c r="KA329" s="848">
        <f t="shared" si="181"/>
        <v>0</v>
      </c>
      <c r="KB329" s="848">
        <f t="shared" si="181"/>
        <v>0</v>
      </c>
      <c r="KC329" s="848">
        <f t="shared" si="181"/>
        <v>0</v>
      </c>
      <c r="KD329" s="848">
        <f t="shared" si="181"/>
        <v>0</v>
      </c>
      <c r="KE329" s="848">
        <f t="shared" si="181"/>
        <v>0</v>
      </c>
      <c r="KF329" s="848">
        <f t="shared" si="181"/>
        <v>0</v>
      </c>
      <c r="KG329" s="848">
        <f t="shared" si="181"/>
        <v>0</v>
      </c>
      <c r="KH329" s="848">
        <f t="shared" si="181"/>
        <v>0</v>
      </c>
      <c r="KI329" s="848">
        <f t="shared" si="181"/>
        <v>0</v>
      </c>
      <c r="KJ329" s="848">
        <f t="shared" si="181"/>
        <v>0</v>
      </c>
      <c r="KK329" s="848">
        <f t="shared" si="181"/>
        <v>0</v>
      </c>
      <c r="KL329" s="848">
        <f t="shared" si="181"/>
        <v>0</v>
      </c>
      <c r="KM329" s="848">
        <f t="shared" si="181"/>
        <v>0</v>
      </c>
      <c r="KN329" s="848">
        <f t="shared" si="181"/>
        <v>0</v>
      </c>
      <c r="KO329" s="848">
        <f t="shared" si="181"/>
        <v>0</v>
      </c>
      <c r="KP329" s="848">
        <f t="shared" si="181"/>
        <v>0</v>
      </c>
      <c r="KQ329" s="848">
        <f t="shared" si="181"/>
        <v>0</v>
      </c>
      <c r="KR329" s="848">
        <f t="shared" si="181"/>
        <v>0</v>
      </c>
      <c r="KS329" s="848">
        <f t="shared" si="181"/>
        <v>0</v>
      </c>
      <c r="KT329" s="848">
        <f t="shared" si="181"/>
        <v>0</v>
      </c>
      <c r="KU329" s="848">
        <f t="shared" si="181"/>
        <v>0</v>
      </c>
      <c r="KV329" s="848">
        <f t="shared" si="181"/>
        <v>0</v>
      </c>
      <c r="KW329" s="848">
        <f t="shared" si="181"/>
        <v>0</v>
      </c>
      <c r="KX329" s="848">
        <f t="shared" si="181"/>
        <v>0</v>
      </c>
      <c r="KY329" s="848">
        <f t="shared" si="181"/>
        <v>0</v>
      </c>
      <c r="KZ329" s="848">
        <f t="shared" si="181"/>
        <v>0</v>
      </c>
      <c r="LA329" s="848">
        <f t="shared" si="181"/>
        <v>0</v>
      </c>
      <c r="LB329" s="848">
        <f t="shared" si="181"/>
        <v>0</v>
      </c>
      <c r="LC329" s="848">
        <f t="shared" si="181"/>
        <v>0</v>
      </c>
      <c r="LD329" s="848">
        <f t="shared" si="181"/>
        <v>0</v>
      </c>
      <c r="LE329" s="848">
        <f t="shared" si="181"/>
        <v>0</v>
      </c>
      <c r="LF329" s="848">
        <f t="shared" si="181"/>
        <v>0</v>
      </c>
      <c r="LG329" s="848">
        <f t="shared" si="181"/>
        <v>0</v>
      </c>
      <c r="LH329" s="848">
        <f t="shared" si="181"/>
        <v>0</v>
      </c>
      <c r="LI329" s="848">
        <f t="shared" si="181"/>
        <v>0</v>
      </c>
      <c r="LJ329" s="848">
        <f t="shared" si="181"/>
        <v>0</v>
      </c>
      <c r="LK329" s="848">
        <f t="shared" si="181"/>
        <v>0</v>
      </c>
      <c r="LL329" s="848">
        <f t="shared" si="181"/>
        <v>0</v>
      </c>
      <c r="LM329" s="848">
        <f t="shared" si="181"/>
        <v>0</v>
      </c>
      <c r="LN329" s="848">
        <f t="shared" si="181"/>
        <v>0</v>
      </c>
      <c r="LO329" s="848">
        <f t="shared" si="181"/>
        <v>0</v>
      </c>
      <c r="LP329" s="848">
        <f t="shared" si="181"/>
        <v>0</v>
      </c>
      <c r="LQ329" s="848">
        <f t="shared" si="181"/>
        <v>0</v>
      </c>
      <c r="LR329" s="848">
        <f t="shared" si="181"/>
        <v>0</v>
      </c>
      <c r="LS329" s="848">
        <f t="shared" si="181"/>
        <v>0</v>
      </c>
      <c r="LT329" s="848">
        <f t="shared" si="182"/>
        <v>0</v>
      </c>
      <c r="LU329" s="848">
        <f t="shared" si="182"/>
        <v>0</v>
      </c>
      <c r="LV329" s="848">
        <f t="shared" si="182"/>
        <v>0</v>
      </c>
      <c r="LW329" s="848">
        <f t="shared" si="182"/>
        <v>0</v>
      </c>
      <c r="LX329" s="848">
        <f t="shared" si="182"/>
        <v>0</v>
      </c>
      <c r="LY329" s="848">
        <f t="shared" si="182"/>
        <v>0</v>
      </c>
      <c r="LZ329" s="848">
        <f t="shared" si="182"/>
        <v>0</v>
      </c>
      <c r="MA329" s="848">
        <f t="shared" si="182"/>
        <v>0</v>
      </c>
      <c r="MB329" s="848">
        <f t="shared" si="182"/>
        <v>0</v>
      </c>
      <c r="MC329" s="848">
        <f t="shared" si="182"/>
        <v>0</v>
      </c>
      <c r="MD329" s="848">
        <f t="shared" si="182"/>
        <v>0</v>
      </c>
      <c r="ME329" s="848">
        <f t="shared" si="182"/>
        <v>0</v>
      </c>
      <c r="MF329" s="848">
        <f t="shared" si="182"/>
        <v>0</v>
      </c>
      <c r="MG329" s="848">
        <f t="shared" si="182"/>
        <v>0</v>
      </c>
      <c r="MH329" s="848">
        <f t="shared" si="182"/>
        <v>0</v>
      </c>
      <c r="MI329" s="848">
        <f t="shared" si="182"/>
        <v>0</v>
      </c>
      <c r="MJ329" s="848">
        <f t="shared" si="182"/>
        <v>0</v>
      </c>
      <c r="MK329" s="848">
        <f t="shared" si="182"/>
        <v>0</v>
      </c>
      <c r="ML329" s="848">
        <f t="shared" si="182"/>
        <v>0</v>
      </c>
      <c r="MM329" s="848">
        <f t="shared" si="182"/>
        <v>0</v>
      </c>
      <c r="MN329" s="848">
        <f t="shared" si="182"/>
        <v>0</v>
      </c>
      <c r="MO329" s="848">
        <f t="shared" si="182"/>
        <v>0</v>
      </c>
      <c r="MP329" s="848">
        <f t="shared" si="182"/>
        <v>0</v>
      </c>
      <c r="MQ329" s="848">
        <f t="shared" si="182"/>
        <v>0</v>
      </c>
      <c r="MR329" s="848">
        <f t="shared" si="182"/>
        <v>0</v>
      </c>
      <c r="MS329" s="848">
        <f t="shared" si="182"/>
        <v>0</v>
      </c>
      <c r="MT329" s="848">
        <f t="shared" si="182"/>
        <v>0</v>
      </c>
      <c r="MU329" s="848">
        <f t="shared" si="182"/>
        <v>0</v>
      </c>
      <c r="MV329" s="848">
        <f t="shared" si="182"/>
        <v>0</v>
      </c>
      <c r="MW329" s="848">
        <f t="shared" si="182"/>
        <v>0</v>
      </c>
      <c r="MX329" s="848">
        <f t="shared" si="182"/>
        <v>0</v>
      </c>
      <c r="MY329" s="848">
        <f t="shared" si="182"/>
        <v>0</v>
      </c>
      <c r="MZ329" s="848">
        <f t="shared" si="182"/>
        <v>0</v>
      </c>
      <c r="NA329" s="848">
        <f t="shared" si="182"/>
        <v>0</v>
      </c>
      <c r="NB329" s="848">
        <f t="shared" si="182"/>
        <v>0</v>
      </c>
      <c r="NC329" s="848">
        <f t="shared" si="182"/>
        <v>0</v>
      </c>
      <c r="ND329" s="848">
        <f t="shared" si="182"/>
        <v>0</v>
      </c>
      <c r="NE329" s="848">
        <f t="shared" si="182"/>
        <v>0</v>
      </c>
      <c r="NF329" s="848">
        <f t="shared" si="182"/>
        <v>0</v>
      </c>
      <c r="NG329" s="848">
        <f t="shared" si="182"/>
        <v>0</v>
      </c>
      <c r="NH329" s="848">
        <f t="shared" si="182"/>
        <v>0</v>
      </c>
      <c r="NI329" s="848">
        <f t="shared" si="182"/>
        <v>0</v>
      </c>
      <c r="NJ329" s="848">
        <f t="shared" si="182"/>
        <v>0</v>
      </c>
      <c r="NK329" s="848">
        <f t="shared" si="182"/>
        <v>0</v>
      </c>
      <c r="NL329" s="848">
        <f t="shared" si="182"/>
        <v>0</v>
      </c>
      <c r="NM329" s="848">
        <f t="shared" si="182"/>
        <v>0</v>
      </c>
      <c r="NN329" s="848">
        <f t="shared" si="182"/>
        <v>0</v>
      </c>
      <c r="NO329" s="848">
        <f t="shared" si="182"/>
        <v>0</v>
      </c>
      <c r="NP329" s="848">
        <f t="shared" si="182"/>
        <v>0</v>
      </c>
      <c r="NQ329" s="848">
        <f t="shared" si="182"/>
        <v>0</v>
      </c>
      <c r="NR329" s="848">
        <f t="shared" si="182"/>
        <v>0</v>
      </c>
      <c r="NS329" s="848">
        <f t="shared" si="182"/>
        <v>0</v>
      </c>
      <c r="NT329" s="848">
        <f t="shared" si="182"/>
        <v>0</v>
      </c>
      <c r="NU329" s="848">
        <f t="shared" si="182"/>
        <v>0</v>
      </c>
      <c r="NV329" s="848">
        <f t="shared" si="182"/>
        <v>0</v>
      </c>
      <c r="NW329" s="848">
        <f t="shared" si="182"/>
        <v>0</v>
      </c>
      <c r="NX329" s="848">
        <f t="shared" si="182"/>
        <v>0</v>
      </c>
      <c r="NY329" s="848">
        <f t="shared" si="182"/>
        <v>0</v>
      </c>
      <c r="NZ329" s="848">
        <f t="shared" si="182"/>
        <v>0</v>
      </c>
      <c r="OA329" s="848">
        <f t="shared" si="182"/>
        <v>0</v>
      </c>
      <c r="OB329" s="848">
        <f t="shared" si="182"/>
        <v>0</v>
      </c>
      <c r="OC329" s="848">
        <f t="shared" si="182"/>
        <v>0</v>
      </c>
      <c r="OD329" s="848">
        <f t="shared" si="182"/>
        <v>0</v>
      </c>
      <c r="OE329" s="848">
        <f t="shared" si="182"/>
        <v>0</v>
      </c>
      <c r="OF329" s="848">
        <f t="shared" si="183"/>
        <v>0</v>
      </c>
      <c r="OG329" s="848">
        <f t="shared" si="183"/>
        <v>0</v>
      </c>
      <c r="OH329" s="848">
        <f t="shared" si="183"/>
        <v>0</v>
      </c>
      <c r="OI329" s="848">
        <f t="shared" si="183"/>
        <v>0</v>
      </c>
      <c r="OJ329" s="848">
        <f t="shared" si="183"/>
        <v>0</v>
      </c>
      <c r="OK329" s="848">
        <f t="shared" si="183"/>
        <v>0</v>
      </c>
      <c r="OL329" s="848">
        <f t="shared" si="183"/>
        <v>0</v>
      </c>
      <c r="OM329" s="848">
        <f t="shared" si="183"/>
        <v>0</v>
      </c>
      <c r="ON329" s="848">
        <f t="shared" si="183"/>
        <v>0</v>
      </c>
      <c r="OO329" s="848">
        <f t="shared" si="183"/>
        <v>0</v>
      </c>
      <c r="OP329" s="848">
        <f t="shared" si="183"/>
        <v>0</v>
      </c>
      <c r="OQ329" s="848">
        <f t="shared" si="183"/>
        <v>0</v>
      </c>
      <c r="OR329" s="848">
        <f t="shared" si="183"/>
        <v>0</v>
      </c>
      <c r="OS329" s="848">
        <f t="shared" si="183"/>
        <v>0</v>
      </c>
      <c r="OT329" s="848">
        <f t="shared" si="183"/>
        <v>0</v>
      </c>
      <c r="OU329" s="848">
        <f t="shared" si="183"/>
        <v>0</v>
      </c>
      <c r="OV329" s="848">
        <f t="shared" si="183"/>
        <v>0</v>
      </c>
      <c r="OW329" s="848">
        <f t="shared" si="183"/>
        <v>0</v>
      </c>
      <c r="OX329" s="848">
        <f t="shared" si="183"/>
        <v>0</v>
      </c>
      <c r="OY329" s="848">
        <f t="shared" si="183"/>
        <v>0</v>
      </c>
      <c r="OZ329" s="848">
        <f t="shared" si="183"/>
        <v>0</v>
      </c>
      <c r="PA329" s="848">
        <f t="shared" si="183"/>
        <v>0</v>
      </c>
      <c r="PB329" s="848">
        <f t="shared" si="183"/>
        <v>0</v>
      </c>
      <c r="PC329" s="848">
        <f t="shared" si="183"/>
        <v>0</v>
      </c>
      <c r="PD329" s="848">
        <f t="shared" si="183"/>
        <v>0</v>
      </c>
      <c r="PE329" s="848">
        <f t="shared" si="183"/>
        <v>0</v>
      </c>
      <c r="PF329" s="848">
        <f t="shared" si="183"/>
        <v>0</v>
      </c>
      <c r="PG329" s="848">
        <f t="shared" si="183"/>
        <v>0</v>
      </c>
      <c r="PH329" s="848">
        <f t="shared" si="183"/>
        <v>0</v>
      </c>
      <c r="PI329" s="848">
        <f t="shared" si="183"/>
        <v>0</v>
      </c>
      <c r="PJ329" s="848">
        <f t="shared" si="183"/>
        <v>0</v>
      </c>
      <c r="PK329" s="848">
        <f t="shared" si="183"/>
        <v>0</v>
      </c>
      <c r="PL329" s="848">
        <f t="shared" si="183"/>
        <v>0</v>
      </c>
      <c r="PM329" s="848">
        <f t="shared" si="183"/>
        <v>0</v>
      </c>
      <c r="PN329" s="848">
        <f t="shared" si="183"/>
        <v>0</v>
      </c>
      <c r="PO329" s="848">
        <f t="shared" si="183"/>
        <v>0</v>
      </c>
      <c r="PP329" s="848">
        <f t="shared" si="183"/>
        <v>0</v>
      </c>
      <c r="PQ329" s="848">
        <f t="shared" si="183"/>
        <v>0</v>
      </c>
      <c r="PR329" s="848">
        <f t="shared" si="183"/>
        <v>0</v>
      </c>
      <c r="PS329" s="848">
        <f t="shared" si="183"/>
        <v>0</v>
      </c>
      <c r="PT329" s="848">
        <f t="shared" si="183"/>
        <v>0</v>
      </c>
      <c r="PU329" s="848">
        <f t="shared" si="183"/>
        <v>0</v>
      </c>
      <c r="PV329" s="848">
        <f t="shared" si="183"/>
        <v>0</v>
      </c>
      <c r="PW329" s="848">
        <f t="shared" si="183"/>
        <v>0</v>
      </c>
      <c r="PX329" s="848">
        <f t="shared" si="183"/>
        <v>0</v>
      </c>
      <c r="PY329" s="848">
        <f t="shared" si="183"/>
        <v>0</v>
      </c>
      <c r="PZ329" s="848">
        <f t="shared" si="183"/>
        <v>0</v>
      </c>
      <c r="QA329" s="848">
        <f t="shared" si="183"/>
        <v>0</v>
      </c>
      <c r="QB329" s="848">
        <f t="shared" si="183"/>
        <v>0</v>
      </c>
      <c r="QC329" s="848">
        <f t="shared" si="183"/>
        <v>0</v>
      </c>
      <c r="QD329" s="848">
        <f t="shared" si="183"/>
        <v>0</v>
      </c>
      <c r="QE329" s="848">
        <f t="shared" si="183"/>
        <v>0</v>
      </c>
      <c r="QF329" s="848">
        <f t="shared" si="183"/>
        <v>0</v>
      </c>
      <c r="QG329" s="848">
        <f t="shared" si="183"/>
        <v>0</v>
      </c>
      <c r="QH329" s="848">
        <f t="shared" si="183"/>
        <v>0</v>
      </c>
      <c r="QI329" s="848">
        <f t="shared" si="183"/>
        <v>0</v>
      </c>
      <c r="QJ329" s="848">
        <f t="shared" si="183"/>
        <v>0</v>
      </c>
      <c r="QK329" s="848">
        <f t="shared" si="183"/>
        <v>0</v>
      </c>
      <c r="QL329" s="848">
        <f t="shared" si="183"/>
        <v>0</v>
      </c>
      <c r="QM329" s="848">
        <f t="shared" si="183"/>
        <v>0</v>
      </c>
      <c r="QN329" s="848">
        <f t="shared" si="183"/>
        <v>0</v>
      </c>
      <c r="QO329" s="848">
        <f t="shared" si="183"/>
        <v>0</v>
      </c>
      <c r="QP329" s="848">
        <f t="shared" si="183"/>
        <v>0</v>
      </c>
      <c r="QQ329" s="848">
        <f t="shared" si="183"/>
        <v>0</v>
      </c>
      <c r="QR329" s="848">
        <f t="shared" si="184"/>
        <v>0</v>
      </c>
      <c r="QS329" s="848">
        <f t="shared" si="184"/>
        <v>0</v>
      </c>
      <c r="QT329" s="848">
        <f t="shared" si="184"/>
        <v>0</v>
      </c>
      <c r="QU329" s="848">
        <f t="shared" si="184"/>
        <v>0</v>
      </c>
      <c r="QV329" s="848">
        <f t="shared" si="184"/>
        <v>0</v>
      </c>
      <c r="QW329" s="848">
        <f t="shared" si="184"/>
        <v>0</v>
      </c>
      <c r="QX329" s="848">
        <f t="shared" si="184"/>
        <v>0</v>
      </c>
      <c r="QY329" s="848">
        <f t="shared" si="184"/>
        <v>0</v>
      </c>
      <c r="QZ329" s="848">
        <f t="shared" si="184"/>
        <v>0</v>
      </c>
      <c r="RA329" s="848">
        <f t="shared" si="184"/>
        <v>0</v>
      </c>
      <c r="RB329" s="848">
        <f t="shared" si="184"/>
        <v>0</v>
      </c>
      <c r="RC329" s="848">
        <f t="shared" si="184"/>
        <v>0</v>
      </c>
      <c r="RD329" s="848">
        <f t="shared" si="184"/>
        <v>0</v>
      </c>
      <c r="RE329" s="848">
        <f t="shared" si="184"/>
        <v>0</v>
      </c>
      <c r="RF329" s="848">
        <f t="shared" si="184"/>
        <v>0</v>
      </c>
      <c r="RG329" s="848">
        <f t="shared" si="184"/>
        <v>0</v>
      </c>
      <c r="RH329" s="848">
        <f t="shared" si="184"/>
        <v>0</v>
      </c>
      <c r="RI329" s="848">
        <f t="shared" si="184"/>
        <v>0</v>
      </c>
      <c r="RJ329" s="848">
        <f t="shared" si="184"/>
        <v>0</v>
      </c>
      <c r="RK329" s="848">
        <f t="shared" si="184"/>
        <v>0</v>
      </c>
      <c r="RL329" s="848">
        <f t="shared" si="184"/>
        <v>0</v>
      </c>
      <c r="RM329" s="848">
        <f t="shared" si="184"/>
        <v>0</v>
      </c>
      <c r="RN329" s="848">
        <f t="shared" si="184"/>
        <v>0</v>
      </c>
      <c r="RO329" s="848">
        <f t="shared" si="184"/>
        <v>0</v>
      </c>
      <c r="RP329" s="848">
        <f t="shared" si="184"/>
        <v>0</v>
      </c>
      <c r="RQ329" s="848">
        <f t="shared" si="184"/>
        <v>0</v>
      </c>
      <c r="RR329" s="848">
        <f t="shared" si="184"/>
        <v>0</v>
      </c>
      <c r="RS329" s="848">
        <f t="shared" si="184"/>
        <v>0</v>
      </c>
      <c r="RT329" s="848">
        <f t="shared" si="184"/>
        <v>0</v>
      </c>
      <c r="RU329" s="848">
        <f t="shared" si="184"/>
        <v>0</v>
      </c>
      <c r="RV329" s="848">
        <f t="shared" si="184"/>
        <v>0</v>
      </c>
      <c r="RW329" s="848">
        <f t="shared" si="184"/>
        <v>0</v>
      </c>
      <c r="RX329" s="848">
        <f t="shared" si="184"/>
        <v>0</v>
      </c>
      <c r="RY329" s="848">
        <f t="shared" si="184"/>
        <v>0</v>
      </c>
      <c r="RZ329" s="848">
        <f t="shared" si="184"/>
        <v>0</v>
      </c>
      <c r="SA329" s="848">
        <f t="shared" si="184"/>
        <v>0</v>
      </c>
      <c r="SB329" s="848">
        <f t="shared" si="184"/>
        <v>0</v>
      </c>
      <c r="SC329" s="848">
        <f t="shared" si="184"/>
        <v>0</v>
      </c>
      <c r="SD329" s="848">
        <f t="shared" si="184"/>
        <v>0</v>
      </c>
      <c r="SE329" s="848">
        <f t="shared" si="184"/>
        <v>0</v>
      </c>
      <c r="SF329" s="848">
        <f t="shared" si="184"/>
        <v>0</v>
      </c>
      <c r="SG329" s="848">
        <f t="shared" si="184"/>
        <v>0</v>
      </c>
      <c r="SH329" s="848">
        <f t="shared" si="184"/>
        <v>0</v>
      </c>
      <c r="SI329" s="848">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883</v>
      </c>
      <c r="J330" s="554"/>
      <c r="K330" s="849">
        <f>K329</f>
        <v>0</v>
      </c>
      <c r="L330" s="849">
        <f t="shared" ref="L330:BW330" si="186">L329</f>
        <v>0</v>
      </c>
      <c r="M330" s="849">
        <f t="shared" si="186"/>
        <v>0</v>
      </c>
      <c r="N330" s="849">
        <f t="shared" si="186"/>
        <v>0</v>
      </c>
      <c r="O330" s="849">
        <f t="shared" si="186"/>
        <v>0</v>
      </c>
      <c r="P330" s="849">
        <f t="shared" si="186"/>
        <v>0</v>
      </c>
      <c r="Q330" s="849">
        <f t="shared" si="186"/>
        <v>0</v>
      </c>
      <c r="R330" s="849">
        <f t="shared" si="186"/>
        <v>0</v>
      </c>
      <c r="S330" s="849">
        <f t="shared" si="186"/>
        <v>0</v>
      </c>
      <c r="T330" s="849">
        <f t="shared" si="186"/>
        <v>0</v>
      </c>
      <c r="U330" s="849">
        <f t="shared" si="186"/>
        <v>0</v>
      </c>
      <c r="V330" s="849">
        <f t="shared" si="186"/>
        <v>0</v>
      </c>
      <c r="W330" s="849">
        <f t="shared" si="186"/>
        <v>0</v>
      </c>
      <c r="X330" s="849">
        <f t="shared" si="186"/>
        <v>0</v>
      </c>
      <c r="Y330" s="849">
        <f t="shared" si="186"/>
        <v>0</v>
      </c>
      <c r="Z330" s="849">
        <f t="shared" si="186"/>
        <v>0</v>
      </c>
      <c r="AA330" s="849">
        <f t="shared" si="186"/>
        <v>0</v>
      </c>
      <c r="AB330" s="849">
        <f t="shared" si="186"/>
        <v>0</v>
      </c>
      <c r="AC330" s="849">
        <f t="shared" si="186"/>
        <v>0</v>
      </c>
      <c r="AD330" s="849">
        <f t="shared" si="186"/>
        <v>0</v>
      </c>
      <c r="AE330" s="849">
        <f t="shared" si="186"/>
        <v>0</v>
      </c>
      <c r="AF330" s="849">
        <f t="shared" si="186"/>
        <v>0</v>
      </c>
      <c r="AG330" s="849">
        <f t="shared" si="186"/>
        <v>0</v>
      </c>
      <c r="AH330" s="849">
        <f t="shared" si="186"/>
        <v>0</v>
      </c>
      <c r="AI330" s="849">
        <f t="shared" si="186"/>
        <v>0</v>
      </c>
      <c r="AJ330" s="849">
        <f t="shared" si="186"/>
        <v>0</v>
      </c>
      <c r="AK330" s="849">
        <f t="shared" si="186"/>
        <v>0</v>
      </c>
      <c r="AL330" s="849">
        <f t="shared" si="186"/>
        <v>0</v>
      </c>
      <c r="AM330" s="849">
        <f t="shared" si="186"/>
        <v>0</v>
      </c>
      <c r="AN330" s="849">
        <f t="shared" si="186"/>
        <v>0</v>
      </c>
      <c r="AO330" s="849">
        <f t="shared" si="186"/>
        <v>0</v>
      </c>
      <c r="AP330" s="849">
        <f t="shared" si="186"/>
        <v>0</v>
      </c>
      <c r="AQ330" s="849">
        <f t="shared" si="186"/>
        <v>0</v>
      </c>
      <c r="AR330" s="849">
        <f t="shared" si="186"/>
        <v>0</v>
      </c>
      <c r="AS330" s="849">
        <f t="shared" si="186"/>
        <v>0</v>
      </c>
      <c r="AT330" s="849">
        <f t="shared" si="186"/>
        <v>0</v>
      </c>
      <c r="AU330" s="849">
        <f t="shared" si="186"/>
        <v>0</v>
      </c>
      <c r="AV330" s="849">
        <f t="shared" si="186"/>
        <v>0</v>
      </c>
      <c r="AW330" s="849">
        <f t="shared" si="186"/>
        <v>0</v>
      </c>
      <c r="AX330" s="849">
        <f t="shared" si="186"/>
        <v>0</v>
      </c>
      <c r="AY330" s="849">
        <f t="shared" si="186"/>
        <v>0</v>
      </c>
      <c r="AZ330" s="849">
        <f t="shared" si="186"/>
        <v>0</v>
      </c>
      <c r="BA330" s="849">
        <f t="shared" si="186"/>
        <v>0</v>
      </c>
      <c r="BB330" s="849">
        <f t="shared" si="186"/>
        <v>0</v>
      </c>
      <c r="BC330" s="849">
        <f t="shared" si="186"/>
        <v>0</v>
      </c>
      <c r="BD330" s="849">
        <f t="shared" si="186"/>
        <v>0</v>
      </c>
      <c r="BE330" s="849">
        <f t="shared" si="186"/>
        <v>0</v>
      </c>
      <c r="BF330" s="849">
        <f t="shared" si="186"/>
        <v>0</v>
      </c>
      <c r="BG330" s="849">
        <f t="shared" si="186"/>
        <v>0</v>
      </c>
      <c r="BH330" s="849">
        <f t="shared" si="186"/>
        <v>0</v>
      </c>
      <c r="BI330" s="849">
        <f t="shared" si="186"/>
        <v>0</v>
      </c>
      <c r="BJ330" s="849">
        <f t="shared" si="186"/>
        <v>0</v>
      </c>
      <c r="BK330" s="849">
        <f t="shared" si="186"/>
        <v>0</v>
      </c>
      <c r="BL330" s="849">
        <f t="shared" si="186"/>
        <v>0</v>
      </c>
      <c r="BM330" s="849">
        <f t="shared" si="186"/>
        <v>0</v>
      </c>
      <c r="BN330" s="849">
        <f t="shared" si="186"/>
        <v>0</v>
      </c>
      <c r="BO330" s="849">
        <f t="shared" si="186"/>
        <v>0</v>
      </c>
      <c r="BP330" s="849">
        <f t="shared" si="186"/>
        <v>0</v>
      </c>
      <c r="BQ330" s="849">
        <f t="shared" si="186"/>
        <v>0</v>
      </c>
      <c r="BR330" s="849">
        <f t="shared" si="186"/>
        <v>0</v>
      </c>
      <c r="BS330" s="849">
        <f t="shared" si="186"/>
        <v>0</v>
      </c>
      <c r="BT330" s="849">
        <f t="shared" si="186"/>
        <v>0</v>
      </c>
      <c r="BU330" s="849">
        <f t="shared" si="186"/>
        <v>0</v>
      </c>
      <c r="BV330" s="849">
        <f t="shared" si="186"/>
        <v>0</v>
      </c>
      <c r="BW330" s="849">
        <f t="shared" si="186"/>
        <v>0</v>
      </c>
      <c r="BX330" s="849">
        <f t="shared" ref="BX330:EI330" si="187">BX329</f>
        <v>0</v>
      </c>
      <c r="BY330" s="849">
        <f t="shared" si="187"/>
        <v>0</v>
      </c>
      <c r="BZ330" s="849">
        <f t="shared" si="187"/>
        <v>0</v>
      </c>
      <c r="CA330" s="849">
        <f t="shared" si="187"/>
        <v>0</v>
      </c>
      <c r="CB330" s="849">
        <f t="shared" si="187"/>
        <v>0</v>
      </c>
      <c r="CC330" s="849">
        <f t="shared" si="187"/>
        <v>0</v>
      </c>
      <c r="CD330" s="849">
        <f t="shared" si="187"/>
        <v>0</v>
      </c>
      <c r="CE330" s="849">
        <f t="shared" si="187"/>
        <v>0</v>
      </c>
      <c r="CF330" s="849">
        <f t="shared" si="187"/>
        <v>0</v>
      </c>
      <c r="CG330" s="849">
        <f t="shared" si="187"/>
        <v>0</v>
      </c>
      <c r="CH330" s="849">
        <f t="shared" si="187"/>
        <v>0</v>
      </c>
      <c r="CI330" s="849">
        <f t="shared" si="187"/>
        <v>0</v>
      </c>
      <c r="CJ330" s="849">
        <f t="shared" si="187"/>
        <v>0</v>
      </c>
      <c r="CK330" s="849">
        <f t="shared" si="187"/>
        <v>0</v>
      </c>
      <c r="CL330" s="849">
        <f t="shared" si="187"/>
        <v>0</v>
      </c>
      <c r="CM330" s="849">
        <f t="shared" si="187"/>
        <v>0</v>
      </c>
      <c r="CN330" s="849">
        <f t="shared" si="187"/>
        <v>0</v>
      </c>
      <c r="CO330" s="849">
        <f t="shared" si="187"/>
        <v>0</v>
      </c>
      <c r="CP330" s="849">
        <f t="shared" si="187"/>
        <v>0</v>
      </c>
      <c r="CQ330" s="849">
        <f t="shared" si="187"/>
        <v>0</v>
      </c>
      <c r="CR330" s="849">
        <f t="shared" si="187"/>
        <v>0</v>
      </c>
      <c r="CS330" s="849">
        <f t="shared" si="187"/>
        <v>0</v>
      </c>
      <c r="CT330" s="849">
        <f t="shared" si="187"/>
        <v>0</v>
      </c>
      <c r="CU330" s="849">
        <f t="shared" si="187"/>
        <v>0</v>
      </c>
      <c r="CV330" s="849">
        <f t="shared" si="187"/>
        <v>0</v>
      </c>
      <c r="CW330" s="849">
        <f t="shared" si="187"/>
        <v>0</v>
      </c>
      <c r="CX330" s="849">
        <f t="shared" si="187"/>
        <v>0</v>
      </c>
      <c r="CY330" s="849">
        <f t="shared" si="187"/>
        <v>0</v>
      </c>
      <c r="CZ330" s="849">
        <f t="shared" si="187"/>
        <v>0</v>
      </c>
      <c r="DA330" s="849">
        <f t="shared" si="187"/>
        <v>0</v>
      </c>
      <c r="DB330" s="849">
        <f t="shared" si="187"/>
        <v>0</v>
      </c>
      <c r="DC330" s="849">
        <f t="shared" si="187"/>
        <v>0</v>
      </c>
      <c r="DD330" s="849">
        <f t="shared" si="187"/>
        <v>0</v>
      </c>
      <c r="DE330" s="849">
        <f t="shared" si="187"/>
        <v>0</v>
      </c>
      <c r="DF330" s="849">
        <f t="shared" si="187"/>
        <v>0</v>
      </c>
      <c r="DG330" s="849">
        <f t="shared" si="187"/>
        <v>0</v>
      </c>
      <c r="DH330" s="849">
        <f t="shared" si="187"/>
        <v>0</v>
      </c>
      <c r="DI330" s="849">
        <f t="shared" si="187"/>
        <v>0</v>
      </c>
      <c r="DJ330" s="849">
        <f t="shared" si="187"/>
        <v>0</v>
      </c>
      <c r="DK330" s="849">
        <f t="shared" si="187"/>
        <v>0</v>
      </c>
      <c r="DL330" s="849">
        <f t="shared" si="187"/>
        <v>0</v>
      </c>
      <c r="DM330" s="849">
        <f t="shared" si="187"/>
        <v>0</v>
      </c>
      <c r="DN330" s="849">
        <f t="shared" si="187"/>
        <v>0</v>
      </c>
      <c r="DO330" s="849">
        <f t="shared" si="187"/>
        <v>0</v>
      </c>
      <c r="DP330" s="849">
        <f t="shared" si="187"/>
        <v>0</v>
      </c>
      <c r="DQ330" s="849">
        <f t="shared" si="187"/>
        <v>0</v>
      </c>
      <c r="DR330" s="849">
        <f t="shared" si="187"/>
        <v>0</v>
      </c>
      <c r="DS330" s="849">
        <f t="shared" si="187"/>
        <v>0</v>
      </c>
      <c r="DT330" s="849">
        <f t="shared" si="187"/>
        <v>0</v>
      </c>
      <c r="DU330" s="849">
        <f t="shared" si="187"/>
        <v>0</v>
      </c>
      <c r="DV330" s="849">
        <f t="shared" si="187"/>
        <v>0</v>
      </c>
      <c r="DW330" s="849">
        <f t="shared" si="187"/>
        <v>0</v>
      </c>
      <c r="DX330" s="849">
        <f t="shared" si="187"/>
        <v>0</v>
      </c>
      <c r="DY330" s="849">
        <f t="shared" si="187"/>
        <v>0</v>
      </c>
      <c r="DZ330" s="849">
        <f t="shared" si="187"/>
        <v>0</v>
      </c>
      <c r="EA330" s="849">
        <f t="shared" si="187"/>
        <v>0</v>
      </c>
      <c r="EB330" s="849">
        <f t="shared" si="187"/>
        <v>0</v>
      </c>
      <c r="EC330" s="849">
        <f t="shared" si="187"/>
        <v>0</v>
      </c>
      <c r="ED330" s="849">
        <f t="shared" si="187"/>
        <v>0</v>
      </c>
      <c r="EE330" s="849">
        <f t="shared" si="187"/>
        <v>0</v>
      </c>
      <c r="EF330" s="849">
        <f t="shared" si="187"/>
        <v>0</v>
      </c>
      <c r="EG330" s="849">
        <f t="shared" si="187"/>
        <v>0</v>
      </c>
      <c r="EH330" s="849">
        <f t="shared" si="187"/>
        <v>0</v>
      </c>
      <c r="EI330" s="849">
        <f t="shared" si="187"/>
        <v>0</v>
      </c>
      <c r="EJ330" s="849">
        <f t="shared" ref="EJ330:GU330" si="188">EJ329</f>
        <v>0</v>
      </c>
      <c r="EK330" s="849">
        <f t="shared" si="188"/>
        <v>0</v>
      </c>
      <c r="EL330" s="849">
        <f t="shared" si="188"/>
        <v>0</v>
      </c>
      <c r="EM330" s="849">
        <f t="shared" si="188"/>
        <v>0</v>
      </c>
      <c r="EN330" s="849">
        <f t="shared" si="188"/>
        <v>0</v>
      </c>
      <c r="EO330" s="849">
        <f t="shared" si="188"/>
        <v>0</v>
      </c>
      <c r="EP330" s="849">
        <f t="shared" si="188"/>
        <v>0</v>
      </c>
      <c r="EQ330" s="849">
        <f t="shared" si="188"/>
        <v>0</v>
      </c>
      <c r="ER330" s="849">
        <f t="shared" si="188"/>
        <v>0</v>
      </c>
      <c r="ES330" s="849">
        <f t="shared" si="188"/>
        <v>0</v>
      </c>
      <c r="ET330" s="849">
        <f t="shared" si="188"/>
        <v>0</v>
      </c>
      <c r="EU330" s="849">
        <f t="shared" si="188"/>
        <v>0</v>
      </c>
      <c r="EV330" s="849">
        <f t="shared" si="188"/>
        <v>0</v>
      </c>
      <c r="EW330" s="849">
        <f t="shared" si="188"/>
        <v>0</v>
      </c>
      <c r="EX330" s="849">
        <f t="shared" si="188"/>
        <v>0</v>
      </c>
      <c r="EY330" s="849">
        <f t="shared" si="188"/>
        <v>0</v>
      </c>
      <c r="EZ330" s="849">
        <f t="shared" si="188"/>
        <v>0</v>
      </c>
      <c r="FA330" s="849">
        <f t="shared" si="188"/>
        <v>0</v>
      </c>
      <c r="FB330" s="849">
        <f t="shared" si="188"/>
        <v>0</v>
      </c>
      <c r="FC330" s="849">
        <f t="shared" si="188"/>
        <v>0</v>
      </c>
      <c r="FD330" s="849">
        <f t="shared" si="188"/>
        <v>0</v>
      </c>
      <c r="FE330" s="849">
        <f t="shared" si="188"/>
        <v>0</v>
      </c>
      <c r="FF330" s="849">
        <f t="shared" si="188"/>
        <v>0</v>
      </c>
      <c r="FG330" s="849">
        <f t="shared" si="188"/>
        <v>0</v>
      </c>
      <c r="FH330" s="849">
        <f t="shared" si="188"/>
        <v>0</v>
      </c>
      <c r="FI330" s="849">
        <f t="shared" si="188"/>
        <v>0</v>
      </c>
      <c r="FJ330" s="849">
        <f t="shared" si="188"/>
        <v>0</v>
      </c>
      <c r="FK330" s="849">
        <f t="shared" si="188"/>
        <v>0</v>
      </c>
      <c r="FL330" s="849">
        <f t="shared" si="188"/>
        <v>0</v>
      </c>
      <c r="FM330" s="849">
        <f t="shared" si="188"/>
        <v>0</v>
      </c>
      <c r="FN330" s="849">
        <f t="shared" si="188"/>
        <v>0</v>
      </c>
      <c r="FO330" s="849">
        <f t="shared" si="188"/>
        <v>0</v>
      </c>
      <c r="FP330" s="849">
        <f t="shared" si="188"/>
        <v>0</v>
      </c>
      <c r="FQ330" s="849">
        <f t="shared" si="188"/>
        <v>0</v>
      </c>
      <c r="FR330" s="849">
        <f t="shared" si="188"/>
        <v>0</v>
      </c>
      <c r="FS330" s="849">
        <f t="shared" si="188"/>
        <v>0</v>
      </c>
      <c r="FT330" s="849">
        <f t="shared" si="188"/>
        <v>0</v>
      </c>
      <c r="FU330" s="849">
        <f t="shared" si="188"/>
        <v>0</v>
      </c>
      <c r="FV330" s="849">
        <f t="shared" si="188"/>
        <v>0</v>
      </c>
      <c r="FW330" s="849">
        <f t="shared" si="188"/>
        <v>0</v>
      </c>
      <c r="FX330" s="849">
        <f t="shared" si="188"/>
        <v>0</v>
      </c>
      <c r="FY330" s="849">
        <f t="shared" si="188"/>
        <v>0</v>
      </c>
      <c r="FZ330" s="849">
        <f t="shared" si="188"/>
        <v>0</v>
      </c>
      <c r="GA330" s="849">
        <f t="shared" si="188"/>
        <v>0</v>
      </c>
      <c r="GB330" s="849">
        <f t="shared" si="188"/>
        <v>0</v>
      </c>
      <c r="GC330" s="849">
        <f t="shared" si="188"/>
        <v>0</v>
      </c>
      <c r="GD330" s="849">
        <f t="shared" si="188"/>
        <v>0</v>
      </c>
      <c r="GE330" s="849">
        <f t="shared" si="188"/>
        <v>0</v>
      </c>
      <c r="GF330" s="849">
        <f t="shared" si="188"/>
        <v>0</v>
      </c>
      <c r="GG330" s="849">
        <f t="shared" si="188"/>
        <v>0</v>
      </c>
      <c r="GH330" s="849">
        <f t="shared" si="188"/>
        <v>0</v>
      </c>
      <c r="GI330" s="849">
        <f t="shared" si="188"/>
        <v>0</v>
      </c>
      <c r="GJ330" s="849">
        <f t="shared" si="188"/>
        <v>0</v>
      </c>
      <c r="GK330" s="849">
        <f t="shared" si="188"/>
        <v>0</v>
      </c>
      <c r="GL330" s="849">
        <f t="shared" si="188"/>
        <v>0</v>
      </c>
      <c r="GM330" s="849">
        <f t="shared" si="188"/>
        <v>0</v>
      </c>
      <c r="GN330" s="849">
        <f t="shared" si="188"/>
        <v>0</v>
      </c>
      <c r="GO330" s="849">
        <f t="shared" si="188"/>
        <v>0</v>
      </c>
      <c r="GP330" s="849">
        <f t="shared" si="188"/>
        <v>0</v>
      </c>
      <c r="GQ330" s="849">
        <f t="shared" si="188"/>
        <v>0</v>
      </c>
      <c r="GR330" s="849">
        <f t="shared" si="188"/>
        <v>0</v>
      </c>
      <c r="GS330" s="849">
        <f t="shared" si="188"/>
        <v>0</v>
      </c>
      <c r="GT330" s="849">
        <f t="shared" si="188"/>
        <v>0</v>
      </c>
      <c r="GU330" s="849">
        <f t="shared" si="188"/>
        <v>0</v>
      </c>
      <c r="GV330" s="849">
        <f t="shared" ref="GV330:JG330" si="189">GV329</f>
        <v>0</v>
      </c>
      <c r="GW330" s="849">
        <f t="shared" si="189"/>
        <v>0</v>
      </c>
      <c r="GX330" s="849">
        <f t="shared" si="189"/>
        <v>0</v>
      </c>
      <c r="GY330" s="849">
        <f t="shared" si="189"/>
        <v>0</v>
      </c>
      <c r="GZ330" s="849">
        <f t="shared" si="189"/>
        <v>0</v>
      </c>
      <c r="HA330" s="849">
        <f t="shared" si="189"/>
        <v>0</v>
      </c>
      <c r="HB330" s="849">
        <f t="shared" si="189"/>
        <v>0</v>
      </c>
      <c r="HC330" s="849">
        <f t="shared" si="189"/>
        <v>0</v>
      </c>
      <c r="HD330" s="849">
        <f t="shared" si="189"/>
        <v>0</v>
      </c>
      <c r="HE330" s="849">
        <f t="shared" si="189"/>
        <v>0</v>
      </c>
      <c r="HF330" s="849">
        <f t="shared" si="189"/>
        <v>0</v>
      </c>
      <c r="HG330" s="849">
        <f t="shared" si="189"/>
        <v>0</v>
      </c>
      <c r="HH330" s="849">
        <f t="shared" si="189"/>
        <v>0</v>
      </c>
      <c r="HI330" s="849">
        <f t="shared" si="189"/>
        <v>0</v>
      </c>
      <c r="HJ330" s="849">
        <f t="shared" si="189"/>
        <v>0</v>
      </c>
      <c r="HK330" s="849">
        <f t="shared" si="189"/>
        <v>0</v>
      </c>
      <c r="HL330" s="849">
        <f t="shared" si="189"/>
        <v>0</v>
      </c>
      <c r="HM330" s="849">
        <f t="shared" si="189"/>
        <v>0</v>
      </c>
      <c r="HN330" s="849">
        <f t="shared" si="189"/>
        <v>0</v>
      </c>
      <c r="HO330" s="849">
        <f t="shared" si="189"/>
        <v>0</v>
      </c>
      <c r="HP330" s="849">
        <f t="shared" si="189"/>
        <v>0</v>
      </c>
      <c r="HQ330" s="849">
        <f t="shared" si="189"/>
        <v>0</v>
      </c>
      <c r="HR330" s="849">
        <f t="shared" si="189"/>
        <v>0</v>
      </c>
      <c r="HS330" s="849">
        <f t="shared" si="189"/>
        <v>0</v>
      </c>
      <c r="HT330" s="849">
        <f t="shared" si="189"/>
        <v>0</v>
      </c>
      <c r="HU330" s="849">
        <f t="shared" si="189"/>
        <v>0</v>
      </c>
      <c r="HV330" s="849">
        <f t="shared" si="189"/>
        <v>0</v>
      </c>
      <c r="HW330" s="849">
        <f t="shared" si="189"/>
        <v>0</v>
      </c>
      <c r="HX330" s="849">
        <f t="shared" si="189"/>
        <v>0</v>
      </c>
      <c r="HY330" s="849">
        <f t="shared" si="189"/>
        <v>0</v>
      </c>
      <c r="HZ330" s="849">
        <f t="shared" si="189"/>
        <v>0</v>
      </c>
      <c r="IA330" s="849">
        <f t="shared" si="189"/>
        <v>0</v>
      </c>
      <c r="IB330" s="849">
        <f t="shared" si="189"/>
        <v>0</v>
      </c>
      <c r="IC330" s="849">
        <f t="shared" si="189"/>
        <v>0</v>
      </c>
      <c r="ID330" s="849">
        <f t="shared" si="189"/>
        <v>0</v>
      </c>
      <c r="IE330" s="849">
        <f t="shared" si="189"/>
        <v>0</v>
      </c>
      <c r="IF330" s="849">
        <f t="shared" si="189"/>
        <v>0</v>
      </c>
      <c r="IG330" s="849">
        <f t="shared" si="189"/>
        <v>0</v>
      </c>
      <c r="IH330" s="849">
        <f t="shared" si="189"/>
        <v>0</v>
      </c>
      <c r="II330" s="849">
        <f t="shared" si="189"/>
        <v>0</v>
      </c>
      <c r="IJ330" s="849">
        <f t="shared" si="189"/>
        <v>0</v>
      </c>
      <c r="IK330" s="849">
        <f t="shared" si="189"/>
        <v>0</v>
      </c>
      <c r="IL330" s="849">
        <f t="shared" si="189"/>
        <v>0</v>
      </c>
      <c r="IM330" s="849">
        <f t="shared" si="189"/>
        <v>0</v>
      </c>
      <c r="IN330" s="849">
        <f t="shared" si="189"/>
        <v>0</v>
      </c>
      <c r="IO330" s="849">
        <f t="shared" si="189"/>
        <v>0</v>
      </c>
      <c r="IP330" s="849">
        <f t="shared" si="189"/>
        <v>0</v>
      </c>
      <c r="IQ330" s="849">
        <f t="shared" si="189"/>
        <v>0</v>
      </c>
      <c r="IR330" s="849">
        <f t="shared" si="189"/>
        <v>0</v>
      </c>
      <c r="IS330" s="849">
        <f t="shared" si="189"/>
        <v>0</v>
      </c>
      <c r="IT330" s="849">
        <f t="shared" si="189"/>
        <v>0</v>
      </c>
      <c r="IU330" s="849">
        <f t="shared" si="189"/>
        <v>0</v>
      </c>
      <c r="IV330" s="849">
        <f t="shared" si="189"/>
        <v>0</v>
      </c>
      <c r="IW330" s="849">
        <f t="shared" si="189"/>
        <v>0</v>
      </c>
      <c r="IX330" s="849">
        <f t="shared" si="189"/>
        <v>0</v>
      </c>
      <c r="IY330" s="849">
        <f t="shared" si="189"/>
        <v>0</v>
      </c>
      <c r="IZ330" s="849">
        <f t="shared" si="189"/>
        <v>0</v>
      </c>
      <c r="JA330" s="849">
        <f t="shared" si="189"/>
        <v>0</v>
      </c>
      <c r="JB330" s="849">
        <f t="shared" si="189"/>
        <v>0</v>
      </c>
      <c r="JC330" s="849">
        <f t="shared" si="189"/>
        <v>0</v>
      </c>
      <c r="JD330" s="849">
        <f t="shared" si="189"/>
        <v>0</v>
      </c>
      <c r="JE330" s="849">
        <f t="shared" si="189"/>
        <v>0</v>
      </c>
      <c r="JF330" s="849">
        <f t="shared" si="189"/>
        <v>0</v>
      </c>
      <c r="JG330" s="849">
        <f t="shared" si="189"/>
        <v>0</v>
      </c>
      <c r="JH330" s="849">
        <f t="shared" ref="JH330:LS330" si="190">JH329</f>
        <v>0</v>
      </c>
      <c r="JI330" s="849">
        <f t="shared" si="190"/>
        <v>0</v>
      </c>
      <c r="JJ330" s="849">
        <f t="shared" si="190"/>
        <v>0</v>
      </c>
      <c r="JK330" s="849">
        <f t="shared" si="190"/>
        <v>0</v>
      </c>
      <c r="JL330" s="849">
        <f t="shared" si="190"/>
        <v>0</v>
      </c>
      <c r="JM330" s="849">
        <f t="shared" si="190"/>
        <v>0</v>
      </c>
      <c r="JN330" s="849">
        <f t="shared" si="190"/>
        <v>0</v>
      </c>
      <c r="JO330" s="849">
        <f t="shared" si="190"/>
        <v>0</v>
      </c>
      <c r="JP330" s="849">
        <f t="shared" si="190"/>
        <v>0</v>
      </c>
      <c r="JQ330" s="849">
        <f t="shared" si="190"/>
        <v>0</v>
      </c>
      <c r="JR330" s="849">
        <f t="shared" si="190"/>
        <v>0</v>
      </c>
      <c r="JS330" s="849">
        <f t="shared" si="190"/>
        <v>0</v>
      </c>
      <c r="JT330" s="849">
        <f t="shared" si="190"/>
        <v>0</v>
      </c>
      <c r="JU330" s="849">
        <f t="shared" si="190"/>
        <v>0</v>
      </c>
      <c r="JV330" s="849">
        <f t="shared" si="190"/>
        <v>0</v>
      </c>
      <c r="JW330" s="849">
        <f t="shared" si="190"/>
        <v>0</v>
      </c>
      <c r="JX330" s="849">
        <f t="shared" si="190"/>
        <v>0</v>
      </c>
      <c r="JY330" s="849">
        <f t="shared" si="190"/>
        <v>0</v>
      </c>
      <c r="JZ330" s="849">
        <f t="shared" si="190"/>
        <v>0</v>
      </c>
      <c r="KA330" s="849">
        <f t="shared" si="190"/>
        <v>0</v>
      </c>
      <c r="KB330" s="849">
        <f t="shared" si="190"/>
        <v>0</v>
      </c>
      <c r="KC330" s="849">
        <f t="shared" si="190"/>
        <v>0</v>
      </c>
      <c r="KD330" s="849">
        <f t="shared" si="190"/>
        <v>0</v>
      </c>
      <c r="KE330" s="849">
        <f t="shared" si="190"/>
        <v>0</v>
      </c>
      <c r="KF330" s="849">
        <f t="shared" si="190"/>
        <v>0</v>
      </c>
      <c r="KG330" s="849">
        <f t="shared" si="190"/>
        <v>0</v>
      </c>
      <c r="KH330" s="849">
        <f t="shared" si="190"/>
        <v>0</v>
      </c>
      <c r="KI330" s="849">
        <f t="shared" si="190"/>
        <v>0</v>
      </c>
      <c r="KJ330" s="849">
        <f t="shared" si="190"/>
        <v>0</v>
      </c>
      <c r="KK330" s="849">
        <f t="shared" si="190"/>
        <v>0</v>
      </c>
      <c r="KL330" s="849">
        <f t="shared" si="190"/>
        <v>0</v>
      </c>
      <c r="KM330" s="849">
        <f t="shared" si="190"/>
        <v>0</v>
      </c>
      <c r="KN330" s="849">
        <f t="shared" si="190"/>
        <v>0</v>
      </c>
      <c r="KO330" s="849">
        <f t="shared" si="190"/>
        <v>0</v>
      </c>
      <c r="KP330" s="849">
        <f t="shared" si="190"/>
        <v>0</v>
      </c>
      <c r="KQ330" s="849">
        <f t="shared" si="190"/>
        <v>0</v>
      </c>
      <c r="KR330" s="849">
        <f t="shared" si="190"/>
        <v>0</v>
      </c>
      <c r="KS330" s="849">
        <f t="shared" si="190"/>
        <v>0</v>
      </c>
      <c r="KT330" s="849">
        <f t="shared" si="190"/>
        <v>0</v>
      </c>
      <c r="KU330" s="849">
        <f t="shared" si="190"/>
        <v>0</v>
      </c>
      <c r="KV330" s="849">
        <f t="shared" si="190"/>
        <v>0</v>
      </c>
      <c r="KW330" s="849">
        <f t="shared" si="190"/>
        <v>0</v>
      </c>
      <c r="KX330" s="849">
        <f t="shared" si="190"/>
        <v>0</v>
      </c>
      <c r="KY330" s="849">
        <f t="shared" si="190"/>
        <v>0</v>
      </c>
      <c r="KZ330" s="849">
        <f t="shared" si="190"/>
        <v>0</v>
      </c>
      <c r="LA330" s="849">
        <f t="shared" si="190"/>
        <v>0</v>
      </c>
      <c r="LB330" s="849">
        <f t="shared" si="190"/>
        <v>0</v>
      </c>
      <c r="LC330" s="849">
        <f t="shared" si="190"/>
        <v>0</v>
      </c>
      <c r="LD330" s="849">
        <f t="shared" si="190"/>
        <v>0</v>
      </c>
      <c r="LE330" s="849">
        <f t="shared" si="190"/>
        <v>0</v>
      </c>
      <c r="LF330" s="849">
        <f t="shared" si="190"/>
        <v>0</v>
      </c>
      <c r="LG330" s="849">
        <f t="shared" si="190"/>
        <v>0</v>
      </c>
      <c r="LH330" s="849">
        <f t="shared" si="190"/>
        <v>0</v>
      </c>
      <c r="LI330" s="849">
        <f t="shared" si="190"/>
        <v>0</v>
      </c>
      <c r="LJ330" s="849">
        <f t="shared" si="190"/>
        <v>0</v>
      </c>
      <c r="LK330" s="849">
        <f t="shared" si="190"/>
        <v>0</v>
      </c>
      <c r="LL330" s="849">
        <f t="shared" si="190"/>
        <v>0</v>
      </c>
      <c r="LM330" s="849">
        <f t="shared" si="190"/>
        <v>0</v>
      </c>
      <c r="LN330" s="849">
        <f t="shared" si="190"/>
        <v>0</v>
      </c>
      <c r="LO330" s="849">
        <f t="shared" si="190"/>
        <v>0</v>
      </c>
      <c r="LP330" s="849">
        <f t="shared" si="190"/>
        <v>0</v>
      </c>
      <c r="LQ330" s="849">
        <f t="shared" si="190"/>
        <v>0</v>
      </c>
      <c r="LR330" s="849">
        <f t="shared" si="190"/>
        <v>0</v>
      </c>
      <c r="LS330" s="849">
        <f t="shared" si="190"/>
        <v>0</v>
      </c>
      <c r="LT330" s="849">
        <f t="shared" ref="LT330:OE330" si="191">LT329</f>
        <v>0</v>
      </c>
      <c r="LU330" s="849">
        <f t="shared" si="191"/>
        <v>0</v>
      </c>
      <c r="LV330" s="849">
        <f t="shared" si="191"/>
        <v>0</v>
      </c>
      <c r="LW330" s="849">
        <f t="shared" si="191"/>
        <v>0</v>
      </c>
      <c r="LX330" s="849">
        <f t="shared" si="191"/>
        <v>0</v>
      </c>
      <c r="LY330" s="849">
        <f t="shared" si="191"/>
        <v>0</v>
      </c>
      <c r="LZ330" s="849">
        <f t="shared" si="191"/>
        <v>0</v>
      </c>
      <c r="MA330" s="849">
        <f t="shared" si="191"/>
        <v>0</v>
      </c>
      <c r="MB330" s="849">
        <f t="shared" si="191"/>
        <v>0</v>
      </c>
      <c r="MC330" s="849">
        <f t="shared" si="191"/>
        <v>0</v>
      </c>
      <c r="MD330" s="849">
        <f t="shared" si="191"/>
        <v>0</v>
      </c>
      <c r="ME330" s="849">
        <f t="shared" si="191"/>
        <v>0</v>
      </c>
      <c r="MF330" s="849">
        <f t="shared" si="191"/>
        <v>0</v>
      </c>
      <c r="MG330" s="849">
        <f t="shared" si="191"/>
        <v>0</v>
      </c>
      <c r="MH330" s="849">
        <f t="shared" si="191"/>
        <v>0</v>
      </c>
      <c r="MI330" s="849">
        <f t="shared" si="191"/>
        <v>0</v>
      </c>
      <c r="MJ330" s="849">
        <f t="shared" si="191"/>
        <v>0</v>
      </c>
      <c r="MK330" s="849">
        <f t="shared" si="191"/>
        <v>0</v>
      </c>
      <c r="ML330" s="849">
        <f t="shared" si="191"/>
        <v>0</v>
      </c>
      <c r="MM330" s="849">
        <f t="shared" si="191"/>
        <v>0</v>
      </c>
      <c r="MN330" s="849">
        <f t="shared" si="191"/>
        <v>0</v>
      </c>
      <c r="MO330" s="849">
        <f t="shared" si="191"/>
        <v>0</v>
      </c>
      <c r="MP330" s="849">
        <f t="shared" si="191"/>
        <v>0</v>
      </c>
      <c r="MQ330" s="849">
        <f t="shared" si="191"/>
        <v>0</v>
      </c>
      <c r="MR330" s="849">
        <f t="shared" si="191"/>
        <v>0</v>
      </c>
      <c r="MS330" s="849">
        <f t="shared" si="191"/>
        <v>0</v>
      </c>
      <c r="MT330" s="849">
        <f t="shared" si="191"/>
        <v>0</v>
      </c>
      <c r="MU330" s="849">
        <f t="shared" si="191"/>
        <v>0</v>
      </c>
      <c r="MV330" s="849">
        <f t="shared" si="191"/>
        <v>0</v>
      </c>
      <c r="MW330" s="849">
        <f t="shared" si="191"/>
        <v>0</v>
      </c>
      <c r="MX330" s="849">
        <f t="shared" si="191"/>
        <v>0</v>
      </c>
      <c r="MY330" s="849">
        <f t="shared" si="191"/>
        <v>0</v>
      </c>
      <c r="MZ330" s="849">
        <f t="shared" si="191"/>
        <v>0</v>
      </c>
      <c r="NA330" s="849">
        <f t="shared" si="191"/>
        <v>0</v>
      </c>
      <c r="NB330" s="849">
        <f t="shared" si="191"/>
        <v>0</v>
      </c>
      <c r="NC330" s="849">
        <f t="shared" si="191"/>
        <v>0</v>
      </c>
      <c r="ND330" s="849">
        <f t="shared" si="191"/>
        <v>0</v>
      </c>
      <c r="NE330" s="849">
        <f t="shared" si="191"/>
        <v>0</v>
      </c>
      <c r="NF330" s="849">
        <f t="shared" si="191"/>
        <v>0</v>
      </c>
      <c r="NG330" s="849">
        <f t="shared" si="191"/>
        <v>0</v>
      </c>
      <c r="NH330" s="849">
        <f t="shared" si="191"/>
        <v>0</v>
      </c>
      <c r="NI330" s="849">
        <f t="shared" si="191"/>
        <v>0</v>
      </c>
      <c r="NJ330" s="849">
        <f t="shared" si="191"/>
        <v>0</v>
      </c>
      <c r="NK330" s="849">
        <f t="shared" si="191"/>
        <v>0</v>
      </c>
      <c r="NL330" s="849">
        <f t="shared" si="191"/>
        <v>0</v>
      </c>
      <c r="NM330" s="849">
        <f t="shared" si="191"/>
        <v>0</v>
      </c>
      <c r="NN330" s="849">
        <f t="shared" si="191"/>
        <v>0</v>
      </c>
      <c r="NO330" s="849">
        <f t="shared" si="191"/>
        <v>0</v>
      </c>
      <c r="NP330" s="849">
        <f t="shared" si="191"/>
        <v>0</v>
      </c>
      <c r="NQ330" s="849">
        <f t="shared" si="191"/>
        <v>0</v>
      </c>
      <c r="NR330" s="849">
        <f t="shared" si="191"/>
        <v>0</v>
      </c>
      <c r="NS330" s="849">
        <f t="shared" si="191"/>
        <v>0</v>
      </c>
      <c r="NT330" s="849">
        <f t="shared" si="191"/>
        <v>0</v>
      </c>
      <c r="NU330" s="849">
        <f t="shared" si="191"/>
        <v>0</v>
      </c>
      <c r="NV330" s="849">
        <f t="shared" si="191"/>
        <v>0</v>
      </c>
      <c r="NW330" s="849">
        <f t="shared" si="191"/>
        <v>0</v>
      </c>
      <c r="NX330" s="849">
        <f t="shared" si="191"/>
        <v>0</v>
      </c>
      <c r="NY330" s="849">
        <f t="shared" si="191"/>
        <v>0</v>
      </c>
      <c r="NZ330" s="849">
        <f t="shared" si="191"/>
        <v>0</v>
      </c>
      <c r="OA330" s="849">
        <f t="shared" si="191"/>
        <v>0</v>
      </c>
      <c r="OB330" s="849">
        <f t="shared" si="191"/>
        <v>0</v>
      </c>
      <c r="OC330" s="849">
        <f t="shared" si="191"/>
        <v>0</v>
      </c>
      <c r="OD330" s="849">
        <f t="shared" si="191"/>
        <v>0</v>
      </c>
      <c r="OE330" s="849">
        <f t="shared" si="191"/>
        <v>0</v>
      </c>
      <c r="OF330" s="849">
        <f t="shared" ref="OF330:QQ330" si="192">OF329</f>
        <v>0</v>
      </c>
      <c r="OG330" s="849">
        <f t="shared" si="192"/>
        <v>0</v>
      </c>
      <c r="OH330" s="849">
        <f t="shared" si="192"/>
        <v>0</v>
      </c>
      <c r="OI330" s="849">
        <f t="shared" si="192"/>
        <v>0</v>
      </c>
      <c r="OJ330" s="849">
        <f t="shared" si="192"/>
        <v>0</v>
      </c>
      <c r="OK330" s="849">
        <f t="shared" si="192"/>
        <v>0</v>
      </c>
      <c r="OL330" s="849">
        <f t="shared" si="192"/>
        <v>0</v>
      </c>
      <c r="OM330" s="849">
        <f t="shared" si="192"/>
        <v>0</v>
      </c>
      <c r="ON330" s="849">
        <f t="shared" si="192"/>
        <v>0</v>
      </c>
      <c r="OO330" s="849">
        <f t="shared" si="192"/>
        <v>0</v>
      </c>
      <c r="OP330" s="849">
        <f t="shared" si="192"/>
        <v>0</v>
      </c>
      <c r="OQ330" s="849">
        <f t="shared" si="192"/>
        <v>0</v>
      </c>
      <c r="OR330" s="849">
        <f t="shared" si="192"/>
        <v>0</v>
      </c>
      <c r="OS330" s="849">
        <f t="shared" si="192"/>
        <v>0</v>
      </c>
      <c r="OT330" s="849">
        <f t="shared" si="192"/>
        <v>0</v>
      </c>
      <c r="OU330" s="849">
        <f t="shared" si="192"/>
        <v>0</v>
      </c>
      <c r="OV330" s="849">
        <f t="shared" si="192"/>
        <v>0</v>
      </c>
      <c r="OW330" s="849">
        <f t="shared" si="192"/>
        <v>0</v>
      </c>
      <c r="OX330" s="849">
        <f t="shared" si="192"/>
        <v>0</v>
      </c>
      <c r="OY330" s="849">
        <f t="shared" si="192"/>
        <v>0</v>
      </c>
      <c r="OZ330" s="849">
        <f t="shared" si="192"/>
        <v>0</v>
      </c>
      <c r="PA330" s="849">
        <f t="shared" si="192"/>
        <v>0</v>
      </c>
      <c r="PB330" s="849">
        <f t="shared" si="192"/>
        <v>0</v>
      </c>
      <c r="PC330" s="849">
        <f t="shared" si="192"/>
        <v>0</v>
      </c>
      <c r="PD330" s="849">
        <f t="shared" si="192"/>
        <v>0</v>
      </c>
      <c r="PE330" s="849">
        <f t="shared" si="192"/>
        <v>0</v>
      </c>
      <c r="PF330" s="849">
        <f t="shared" si="192"/>
        <v>0</v>
      </c>
      <c r="PG330" s="849">
        <f t="shared" si="192"/>
        <v>0</v>
      </c>
      <c r="PH330" s="849">
        <f t="shared" si="192"/>
        <v>0</v>
      </c>
      <c r="PI330" s="849">
        <f t="shared" si="192"/>
        <v>0</v>
      </c>
      <c r="PJ330" s="849">
        <f t="shared" si="192"/>
        <v>0</v>
      </c>
      <c r="PK330" s="849">
        <f t="shared" si="192"/>
        <v>0</v>
      </c>
      <c r="PL330" s="849">
        <f t="shared" si="192"/>
        <v>0</v>
      </c>
      <c r="PM330" s="849">
        <f t="shared" si="192"/>
        <v>0</v>
      </c>
      <c r="PN330" s="849">
        <f t="shared" si="192"/>
        <v>0</v>
      </c>
      <c r="PO330" s="849">
        <f t="shared" si="192"/>
        <v>0</v>
      </c>
      <c r="PP330" s="849">
        <f t="shared" si="192"/>
        <v>0</v>
      </c>
      <c r="PQ330" s="849">
        <f t="shared" si="192"/>
        <v>0</v>
      </c>
      <c r="PR330" s="849">
        <f t="shared" si="192"/>
        <v>0</v>
      </c>
      <c r="PS330" s="849">
        <f t="shared" si="192"/>
        <v>0</v>
      </c>
      <c r="PT330" s="849">
        <f t="shared" si="192"/>
        <v>0</v>
      </c>
      <c r="PU330" s="849">
        <f t="shared" si="192"/>
        <v>0</v>
      </c>
      <c r="PV330" s="849">
        <f t="shared" si="192"/>
        <v>0</v>
      </c>
      <c r="PW330" s="849">
        <f t="shared" si="192"/>
        <v>0</v>
      </c>
      <c r="PX330" s="849">
        <f t="shared" si="192"/>
        <v>0</v>
      </c>
      <c r="PY330" s="849">
        <f t="shared" si="192"/>
        <v>0</v>
      </c>
      <c r="PZ330" s="849">
        <f t="shared" si="192"/>
        <v>0</v>
      </c>
      <c r="QA330" s="849">
        <f t="shared" si="192"/>
        <v>0</v>
      </c>
      <c r="QB330" s="849">
        <f t="shared" si="192"/>
        <v>0</v>
      </c>
      <c r="QC330" s="849">
        <f t="shared" si="192"/>
        <v>0</v>
      </c>
      <c r="QD330" s="849">
        <f t="shared" si="192"/>
        <v>0</v>
      </c>
      <c r="QE330" s="849">
        <f t="shared" si="192"/>
        <v>0</v>
      </c>
      <c r="QF330" s="849">
        <f t="shared" si="192"/>
        <v>0</v>
      </c>
      <c r="QG330" s="849">
        <f t="shared" si="192"/>
        <v>0</v>
      </c>
      <c r="QH330" s="849">
        <f t="shared" si="192"/>
        <v>0</v>
      </c>
      <c r="QI330" s="849">
        <f t="shared" si="192"/>
        <v>0</v>
      </c>
      <c r="QJ330" s="849">
        <f t="shared" si="192"/>
        <v>0</v>
      </c>
      <c r="QK330" s="849">
        <f t="shared" si="192"/>
        <v>0</v>
      </c>
      <c r="QL330" s="849">
        <f t="shared" si="192"/>
        <v>0</v>
      </c>
      <c r="QM330" s="849">
        <f t="shared" si="192"/>
        <v>0</v>
      </c>
      <c r="QN330" s="849">
        <f t="shared" si="192"/>
        <v>0</v>
      </c>
      <c r="QO330" s="849">
        <f t="shared" si="192"/>
        <v>0</v>
      </c>
      <c r="QP330" s="849">
        <f t="shared" si="192"/>
        <v>0</v>
      </c>
      <c r="QQ330" s="849">
        <f t="shared" si="192"/>
        <v>0</v>
      </c>
      <c r="QR330" s="849">
        <f t="shared" ref="QR330:SI330" si="193">QR329</f>
        <v>0</v>
      </c>
      <c r="QS330" s="849">
        <f t="shared" si="193"/>
        <v>0</v>
      </c>
      <c r="QT330" s="849">
        <f t="shared" si="193"/>
        <v>0</v>
      </c>
      <c r="QU330" s="849">
        <f t="shared" si="193"/>
        <v>0</v>
      </c>
      <c r="QV330" s="849">
        <f t="shared" si="193"/>
        <v>0</v>
      </c>
      <c r="QW330" s="849">
        <f t="shared" si="193"/>
        <v>0</v>
      </c>
      <c r="QX330" s="849">
        <f t="shared" si="193"/>
        <v>0</v>
      </c>
      <c r="QY330" s="849">
        <f t="shared" si="193"/>
        <v>0</v>
      </c>
      <c r="QZ330" s="849">
        <f t="shared" si="193"/>
        <v>0</v>
      </c>
      <c r="RA330" s="849">
        <f t="shared" si="193"/>
        <v>0</v>
      </c>
      <c r="RB330" s="849">
        <f t="shared" si="193"/>
        <v>0</v>
      </c>
      <c r="RC330" s="849">
        <f t="shared" si="193"/>
        <v>0</v>
      </c>
      <c r="RD330" s="849">
        <f t="shared" si="193"/>
        <v>0</v>
      </c>
      <c r="RE330" s="849">
        <f t="shared" si="193"/>
        <v>0</v>
      </c>
      <c r="RF330" s="849">
        <f t="shared" si="193"/>
        <v>0</v>
      </c>
      <c r="RG330" s="849">
        <f t="shared" si="193"/>
        <v>0</v>
      </c>
      <c r="RH330" s="849">
        <f t="shared" si="193"/>
        <v>0</v>
      </c>
      <c r="RI330" s="849">
        <f t="shared" si="193"/>
        <v>0</v>
      </c>
      <c r="RJ330" s="849">
        <f t="shared" si="193"/>
        <v>0</v>
      </c>
      <c r="RK330" s="849">
        <f t="shared" si="193"/>
        <v>0</v>
      </c>
      <c r="RL330" s="849">
        <f t="shared" si="193"/>
        <v>0</v>
      </c>
      <c r="RM330" s="849">
        <f t="shared" si="193"/>
        <v>0</v>
      </c>
      <c r="RN330" s="849">
        <f t="shared" si="193"/>
        <v>0</v>
      </c>
      <c r="RO330" s="849">
        <f t="shared" si="193"/>
        <v>0</v>
      </c>
      <c r="RP330" s="849">
        <f t="shared" si="193"/>
        <v>0</v>
      </c>
      <c r="RQ330" s="849">
        <f t="shared" si="193"/>
        <v>0</v>
      </c>
      <c r="RR330" s="849">
        <f t="shared" si="193"/>
        <v>0</v>
      </c>
      <c r="RS330" s="849">
        <f t="shared" si="193"/>
        <v>0</v>
      </c>
      <c r="RT330" s="849">
        <f t="shared" si="193"/>
        <v>0</v>
      </c>
      <c r="RU330" s="849">
        <f t="shared" si="193"/>
        <v>0</v>
      </c>
      <c r="RV330" s="849">
        <f t="shared" si="193"/>
        <v>0</v>
      </c>
      <c r="RW330" s="849">
        <f t="shared" si="193"/>
        <v>0</v>
      </c>
      <c r="RX330" s="849">
        <f t="shared" si="193"/>
        <v>0</v>
      </c>
      <c r="RY330" s="849">
        <f t="shared" si="193"/>
        <v>0</v>
      </c>
      <c r="RZ330" s="849">
        <f t="shared" si="193"/>
        <v>0</v>
      </c>
      <c r="SA330" s="849">
        <f t="shared" si="193"/>
        <v>0</v>
      </c>
      <c r="SB330" s="849">
        <f t="shared" si="193"/>
        <v>0</v>
      </c>
      <c r="SC330" s="849">
        <f t="shared" si="193"/>
        <v>0</v>
      </c>
      <c r="SD330" s="849">
        <f t="shared" si="193"/>
        <v>0</v>
      </c>
      <c r="SE330" s="849">
        <f t="shared" si="193"/>
        <v>0</v>
      </c>
      <c r="SF330" s="849">
        <f t="shared" si="193"/>
        <v>0</v>
      </c>
      <c r="SG330" s="849">
        <f t="shared" si="193"/>
        <v>0</v>
      </c>
      <c r="SH330" s="849">
        <f t="shared" si="193"/>
        <v>0</v>
      </c>
      <c r="SI330" s="849">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889</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881</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882</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883</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580</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581</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582</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713</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714</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715</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716</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717</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718</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719</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Sheep!$H$254&amp;" Maternal"</f>
        <v>Spr Maternal</v>
      </c>
      <c r="I345" s="551" t="s">
        <v>877</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878</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880</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879</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881</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884</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885</v>
      </c>
      <c r="J351" s="554"/>
      <c r="K351" s="848">
        <f>K348</f>
        <v>0</v>
      </c>
      <c r="L351" s="848">
        <f t="shared" ref="L351:BW353" si="196">L348</f>
        <v>0</v>
      </c>
      <c r="M351" s="848">
        <f t="shared" si="196"/>
        <v>0</v>
      </c>
      <c r="N351" s="848">
        <f t="shared" si="196"/>
        <v>0</v>
      </c>
      <c r="O351" s="848">
        <f t="shared" si="196"/>
        <v>0</v>
      </c>
      <c r="P351" s="848">
        <f t="shared" si="196"/>
        <v>0</v>
      </c>
      <c r="Q351" s="848">
        <f t="shared" si="196"/>
        <v>0</v>
      </c>
      <c r="R351" s="848">
        <f t="shared" si="196"/>
        <v>0</v>
      </c>
      <c r="S351" s="848">
        <f t="shared" si="196"/>
        <v>0</v>
      </c>
      <c r="T351" s="848">
        <f t="shared" si="196"/>
        <v>0</v>
      </c>
      <c r="U351" s="848">
        <f t="shared" si="196"/>
        <v>0</v>
      </c>
      <c r="V351" s="848">
        <f t="shared" si="196"/>
        <v>0</v>
      </c>
      <c r="W351" s="848">
        <f t="shared" si="196"/>
        <v>0</v>
      </c>
      <c r="X351" s="848">
        <f t="shared" si="196"/>
        <v>0</v>
      </c>
      <c r="Y351" s="848">
        <f t="shared" si="196"/>
        <v>0</v>
      </c>
      <c r="Z351" s="848">
        <f t="shared" si="196"/>
        <v>0</v>
      </c>
      <c r="AA351" s="848">
        <f t="shared" si="196"/>
        <v>0</v>
      </c>
      <c r="AB351" s="848">
        <f t="shared" si="196"/>
        <v>0</v>
      </c>
      <c r="AC351" s="848">
        <f t="shared" si="196"/>
        <v>0</v>
      </c>
      <c r="AD351" s="848">
        <f t="shared" si="196"/>
        <v>0</v>
      </c>
      <c r="AE351" s="848">
        <f t="shared" si="196"/>
        <v>0</v>
      </c>
      <c r="AF351" s="848">
        <f t="shared" si="196"/>
        <v>0</v>
      </c>
      <c r="AG351" s="848">
        <f t="shared" si="196"/>
        <v>0</v>
      </c>
      <c r="AH351" s="848">
        <f t="shared" si="196"/>
        <v>0</v>
      </c>
      <c r="AI351" s="848">
        <f t="shared" si="196"/>
        <v>0</v>
      </c>
      <c r="AJ351" s="848">
        <f t="shared" si="196"/>
        <v>0</v>
      </c>
      <c r="AK351" s="848">
        <f t="shared" si="196"/>
        <v>0</v>
      </c>
      <c r="AL351" s="848">
        <f t="shared" si="196"/>
        <v>0</v>
      </c>
      <c r="AM351" s="848">
        <f t="shared" si="196"/>
        <v>0</v>
      </c>
      <c r="AN351" s="848">
        <f t="shared" si="196"/>
        <v>0</v>
      </c>
      <c r="AO351" s="848">
        <f t="shared" si="196"/>
        <v>0</v>
      </c>
      <c r="AP351" s="848">
        <f t="shared" si="196"/>
        <v>0</v>
      </c>
      <c r="AQ351" s="848">
        <f t="shared" si="196"/>
        <v>0</v>
      </c>
      <c r="AR351" s="848">
        <f t="shared" si="196"/>
        <v>0</v>
      </c>
      <c r="AS351" s="848">
        <f t="shared" si="196"/>
        <v>0</v>
      </c>
      <c r="AT351" s="848">
        <f t="shared" si="196"/>
        <v>0</v>
      </c>
      <c r="AU351" s="848">
        <f t="shared" si="196"/>
        <v>0</v>
      </c>
      <c r="AV351" s="848">
        <f t="shared" si="196"/>
        <v>0</v>
      </c>
      <c r="AW351" s="848">
        <f t="shared" si="196"/>
        <v>0</v>
      </c>
      <c r="AX351" s="848">
        <f t="shared" si="196"/>
        <v>0</v>
      </c>
      <c r="AY351" s="848">
        <f t="shared" si="196"/>
        <v>0</v>
      </c>
      <c r="AZ351" s="848">
        <f t="shared" si="196"/>
        <v>0</v>
      </c>
      <c r="BA351" s="848">
        <f t="shared" si="196"/>
        <v>0</v>
      </c>
      <c r="BB351" s="848">
        <f t="shared" si="196"/>
        <v>0</v>
      </c>
      <c r="BC351" s="848">
        <f t="shared" si="196"/>
        <v>0</v>
      </c>
      <c r="BD351" s="848">
        <f t="shared" si="196"/>
        <v>0</v>
      </c>
      <c r="BE351" s="848">
        <f t="shared" si="196"/>
        <v>0</v>
      </c>
      <c r="BF351" s="848">
        <f t="shared" si="196"/>
        <v>0</v>
      </c>
      <c r="BG351" s="848">
        <f t="shared" si="196"/>
        <v>0</v>
      </c>
      <c r="BH351" s="848">
        <f t="shared" si="196"/>
        <v>0</v>
      </c>
      <c r="BI351" s="848">
        <f t="shared" si="196"/>
        <v>0</v>
      </c>
      <c r="BJ351" s="848">
        <f t="shared" si="196"/>
        <v>0</v>
      </c>
      <c r="BK351" s="848">
        <f t="shared" si="196"/>
        <v>0</v>
      </c>
      <c r="BL351" s="848">
        <f t="shared" si="196"/>
        <v>0</v>
      </c>
      <c r="BM351" s="848">
        <f t="shared" si="196"/>
        <v>0</v>
      </c>
      <c r="BN351" s="848">
        <f t="shared" si="196"/>
        <v>0</v>
      </c>
      <c r="BO351" s="848">
        <f t="shared" si="196"/>
        <v>0</v>
      </c>
      <c r="BP351" s="848">
        <f t="shared" si="196"/>
        <v>0</v>
      </c>
      <c r="BQ351" s="848">
        <f t="shared" si="196"/>
        <v>0</v>
      </c>
      <c r="BR351" s="848">
        <f t="shared" si="196"/>
        <v>0</v>
      </c>
      <c r="BS351" s="848">
        <f t="shared" si="196"/>
        <v>0</v>
      </c>
      <c r="BT351" s="848">
        <f t="shared" si="196"/>
        <v>0</v>
      </c>
      <c r="BU351" s="848">
        <f t="shared" si="196"/>
        <v>0</v>
      </c>
      <c r="BV351" s="848">
        <f t="shared" si="196"/>
        <v>0</v>
      </c>
      <c r="BW351" s="848">
        <f t="shared" si="196"/>
        <v>0</v>
      </c>
      <c r="BX351" s="848">
        <f t="shared" ref="BX351:EI353" si="197">BX348</f>
        <v>0</v>
      </c>
      <c r="BY351" s="848">
        <f t="shared" si="197"/>
        <v>0</v>
      </c>
      <c r="BZ351" s="848">
        <f t="shared" si="197"/>
        <v>0</v>
      </c>
      <c r="CA351" s="848">
        <f t="shared" si="197"/>
        <v>0</v>
      </c>
      <c r="CB351" s="848">
        <f t="shared" si="197"/>
        <v>0</v>
      </c>
      <c r="CC351" s="848">
        <f t="shared" si="197"/>
        <v>0</v>
      </c>
      <c r="CD351" s="848">
        <f t="shared" si="197"/>
        <v>0</v>
      </c>
      <c r="CE351" s="848">
        <f t="shared" si="197"/>
        <v>0</v>
      </c>
      <c r="CF351" s="848">
        <f t="shared" si="197"/>
        <v>0</v>
      </c>
      <c r="CG351" s="848">
        <f t="shared" si="197"/>
        <v>0</v>
      </c>
      <c r="CH351" s="848">
        <f t="shared" si="197"/>
        <v>0</v>
      </c>
      <c r="CI351" s="848">
        <f t="shared" si="197"/>
        <v>0</v>
      </c>
      <c r="CJ351" s="848">
        <f t="shared" si="197"/>
        <v>0</v>
      </c>
      <c r="CK351" s="848">
        <f t="shared" si="197"/>
        <v>0</v>
      </c>
      <c r="CL351" s="848">
        <f t="shared" si="197"/>
        <v>0</v>
      </c>
      <c r="CM351" s="848">
        <f t="shared" si="197"/>
        <v>0</v>
      </c>
      <c r="CN351" s="848">
        <f t="shared" si="197"/>
        <v>0</v>
      </c>
      <c r="CO351" s="848">
        <f t="shared" si="197"/>
        <v>0</v>
      </c>
      <c r="CP351" s="848">
        <f t="shared" si="197"/>
        <v>0</v>
      </c>
      <c r="CQ351" s="848">
        <f t="shared" si="197"/>
        <v>0</v>
      </c>
      <c r="CR351" s="848">
        <f t="shared" si="197"/>
        <v>0</v>
      </c>
      <c r="CS351" s="848">
        <f t="shared" si="197"/>
        <v>0</v>
      </c>
      <c r="CT351" s="848">
        <f t="shared" si="197"/>
        <v>0</v>
      </c>
      <c r="CU351" s="848">
        <f t="shared" si="197"/>
        <v>0</v>
      </c>
      <c r="CV351" s="848">
        <f t="shared" si="197"/>
        <v>0</v>
      </c>
      <c r="CW351" s="848">
        <f t="shared" si="197"/>
        <v>0</v>
      </c>
      <c r="CX351" s="848">
        <f t="shared" si="197"/>
        <v>0</v>
      </c>
      <c r="CY351" s="848">
        <f t="shared" si="197"/>
        <v>0</v>
      </c>
      <c r="CZ351" s="848">
        <f t="shared" si="197"/>
        <v>0</v>
      </c>
      <c r="DA351" s="848">
        <f t="shared" si="197"/>
        <v>0</v>
      </c>
      <c r="DB351" s="848">
        <f t="shared" si="197"/>
        <v>0</v>
      </c>
      <c r="DC351" s="848">
        <f t="shared" si="197"/>
        <v>0</v>
      </c>
      <c r="DD351" s="848">
        <f t="shared" si="197"/>
        <v>0</v>
      </c>
      <c r="DE351" s="848">
        <f t="shared" si="197"/>
        <v>0</v>
      </c>
      <c r="DF351" s="848">
        <f t="shared" si="197"/>
        <v>0</v>
      </c>
      <c r="DG351" s="848">
        <f t="shared" si="197"/>
        <v>0</v>
      </c>
      <c r="DH351" s="848">
        <f t="shared" si="197"/>
        <v>0</v>
      </c>
      <c r="DI351" s="848">
        <f t="shared" si="197"/>
        <v>0</v>
      </c>
      <c r="DJ351" s="848">
        <f t="shared" si="197"/>
        <v>0</v>
      </c>
      <c r="DK351" s="848">
        <f t="shared" si="197"/>
        <v>0</v>
      </c>
      <c r="DL351" s="848">
        <f t="shared" si="197"/>
        <v>0</v>
      </c>
      <c r="DM351" s="848">
        <f t="shared" si="197"/>
        <v>0</v>
      </c>
      <c r="DN351" s="848">
        <f t="shared" si="197"/>
        <v>0</v>
      </c>
      <c r="DO351" s="848">
        <f t="shared" si="197"/>
        <v>0</v>
      </c>
      <c r="DP351" s="848">
        <f t="shared" si="197"/>
        <v>0</v>
      </c>
      <c r="DQ351" s="848">
        <f t="shared" si="197"/>
        <v>0</v>
      </c>
      <c r="DR351" s="848">
        <f t="shared" si="197"/>
        <v>0</v>
      </c>
      <c r="DS351" s="848">
        <f t="shared" si="197"/>
        <v>0</v>
      </c>
      <c r="DT351" s="848">
        <f t="shared" si="197"/>
        <v>0</v>
      </c>
      <c r="DU351" s="848">
        <f t="shared" si="197"/>
        <v>0</v>
      </c>
      <c r="DV351" s="848">
        <f t="shared" si="197"/>
        <v>0</v>
      </c>
      <c r="DW351" s="848">
        <f t="shared" si="197"/>
        <v>0</v>
      </c>
      <c r="DX351" s="848">
        <f t="shared" si="197"/>
        <v>0</v>
      </c>
      <c r="DY351" s="848">
        <f t="shared" si="197"/>
        <v>0</v>
      </c>
      <c r="DZ351" s="848">
        <f t="shared" si="197"/>
        <v>0</v>
      </c>
      <c r="EA351" s="848">
        <f t="shared" si="197"/>
        <v>0</v>
      </c>
      <c r="EB351" s="848">
        <f t="shared" si="197"/>
        <v>0</v>
      </c>
      <c r="EC351" s="848">
        <f t="shared" si="197"/>
        <v>0</v>
      </c>
      <c r="ED351" s="848">
        <f t="shared" si="197"/>
        <v>0</v>
      </c>
      <c r="EE351" s="848">
        <f t="shared" si="197"/>
        <v>0</v>
      </c>
      <c r="EF351" s="848">
        <f t="shared" si="197"/>
        <v>0</v>
      </c>
      <c r="EG351" s="848">
        <f t="shared" si="197"/>
        <v>0</v>
      </c>
      <c r="EH351" s="848">
        <f t="shared" si="197"/>
        <v>0</v>
      </c>
      <c r="EI351" s="848">
        <f t="shared" si="197"/>
        <v>0</v>
      </c>
      <c r="EJ351" s="848">
        <f t="shared" ref="EJ351:GU353" si="198">EJ348</f>
        <v>0</v>
      </c>
      <c r="EK351" s="848">
        <f t="shared" si="198"/>
        <v>0</v>
      </c>
      <c r="EL351" s="848">
        <f t="shared" si="198"/>
        <v>0</v>
      </c>
      <c r="EM351" s="848">
        <f t="shared" si="198"/>
        <v>0</v>
      </c>
      <c r="EN351" s="848">
        <f t="shared" si="198"/>
        <v>0</v>
      </c>
      <c r="EO351" s="848">
        <f t="shared" si="198"/>
        <v>0</v>
      </c>
      <c r="EP351" s="848">
        <f t="shared" si="198"/>
        <v>0</v>
      </c>
      <c r="EQ351" s="848">
        <f t="shared" si="198"/>
        <v>0</v>
      </c>
      <c r="ER351" s="848">
        <f t="shared" si="198"/>
        <v>0</v>
      </c>
      <c r="ES351" s="848">
        <f t="shared" si="198"/>
        <v>0</v>
      </c>
      <c r="ET351" s="848">
        <f t="shared" si="198"/>
        <v>0</v>
      </c>
      <c r="EU351" s="848">
        <f t="shared" si="198"/>
        <v>0</v>
      </c>
      <c r="EV351" s="848">
        <f t="shared" si="198"/>
        <v>0</v>
      </c>
      <c r="EW351" s="848">
        <f t="shared" si="198"/>
        <v>0</v>
      </c>
      <c r="EX351" s="848">
        <f t="shared" si="198"/>
        <v>0</v>
      </c>
      <c r="EY351" s="848">
        <f t="shared" si="198"/>
        <v>0</v>
      </c>
      <c r="EZ351" s="848">
        <f t="shared" si="198"/>
        <v>0</v>
      </c>
      <c r="FA351" s="848">
        <f t="shared" si="198"/>
        <v>0</v>
      </c>
      <c r="FB351" s="848">
        <f t="shared" si="198"/>
        <v>0</v>
      </c>
      <c r="FC351" s="848">
        <f t="shared" si="198"/>
        <v>0</v>
      </c>
      <c r="FD351" s="848">
        <f t="shared" si="198"/>
        <v>0</v>
      </c>
      <c r="FE351" s="848">
        <f t="shared" si="198"/>
        <v>0</v>
      </c>
      <c r="FF351" s="848">
        <f t="shared" si="198"/>
        <v>0</v>
      </c>
      <c r="FG351" s="848">
        <f t="shared" si="198"/>
        <v>0</v>
      </c>
      <c r="FH351" s="848">
        <f t="shared" si="198"/>
        <v>0</v>
      </c>
      <c r="FI351" s="848">
        <f t="shared" si="198"/>
        <v>0</v>
      </c>
      <c r="FJ351" s="848">
        <f t="shared" si="198"/>
        <v>0</v>
      </c>
      <c r="FK351" s="848">
        <f t="shared" si="198"/>
        <v>0</v>
      </c>
      <c r="FL351" s="848">
        <f t="shared" si="198"/>
        <v>0</v>
      </c>
      <c r="FM351" s="848">
        <f t="shared" si="198"/>
        <v>0</v>
      </c>
      <c r="FN351" s="848">
        <f t="shared" si="198"/>
        <v>0</v>
      </c>
      <c r="FO351" s="848">
        <f t="shared" si="198"/>
        <v>0</v>
      </c>
      <c r="FP351" s="848">
        <f t="shared" si="198"/>
        <v>0</v>
      </c>
      <c r="FQ351" s="848">
        <f t="shared" si="198"/>
        <v>0</v>
      </c>
      <c r="FR351" s="848">
        <f t="shared" si="198"/>
        <v>0</v>
      </c>
      <c r="FS351" s="848">
        <f t="shared" si="198"/>
        <v>0</v>
      </c>
      <c r="FT351" s="848">
        <f t="shared" si="198"/>
        <v>0</v>
      </c>
      <c r="FU351" s="848">
        <f t="shared" si="198"/>
        <v>0</v>
      </c>
      <c r="FV351" s="848">
        <f t="shared" si="198"/>
        <v>0</v>
      </c>
      <c r="FW351" s="848">
        <f t="shared" si="198"/>
        <v>0</v>
      </c>
      <c r="FX351" s="848">
        <f t="shared" si="198"/>
        <v>0</v>
      </c>
      <c r="FY351" s="848">
        <f t="shared" si="198"/>
        <v>0</v>
      </c>
      <c r="FZ351" s="848">
        <f t="shared" si="198"/>
        <v>0</v>
      </c>
      <c r="GA351" s="848">
        <f t="shared" si="198"/>
        <v>0</v>
      </c>
      <c r="GB351" s="848">
        <f t="shared" si="198"/>
        <v>0</v>
      </c>
      <c r="GC351" s="848">
        <f t="shared" si="198"/>
        <v>0</v>
      </c>
      <c r="GD351" s="848">
        <f t="shared" si="198"/>
        <v>0</v>
      </c>
      <c r="GE351" s="848">
        <f t="shared" si="198"/>
        <v>0</v>
      </c>
      <c r="GF351" s="848">
        <f t="shared" si="198"/>
        <v>0</v>
      </c>
      <c r="GG351" s="848">
        <f t="shared" si="198"/>
        <v>0</v>
      </c>
      <c r="GH351" s="848">
        <f t="shared" si="198"/>
        <v>0</v>
      </c>
      <c r="GI351" s="848">
        <f t="shared" si="198"/>
        <v>0</v>
      </c>
      <c r="GJ351" s="848">
        <f t="shared" si="198"/>
        <v>0</v>
      </c>
      <c r="GK351" s="848">
        <f t="shared" si="198"/>
        <v>0</v>
      </c>
      <c r="GL351" s="848">
        <f t="shared" si="198"/>
        <v>0</v>
      </c>
      <c r="GM351" s="848">
        <f t="shared" si="198"/>
        <v>0</v>
      </c>
      <c r="GN351" s="848">
        <f t="shared" si="198"/>
        <v>0</v>
      </c>
      <c r="GO351" s="848">
        <f t="shared" si="198"/>
        <v>0</v>
      </c>
      <c r="GP351" s="848">
        <f t="shared" si="198"/>
        <v>0</v>
      </c>
      <c r="GQ351" s="848">
        <f t="shared" si="198"/>
        <v>0</v>
      </c>
      <c r="GR351" s="848">
        <f t="shared" si="198"/>
        <v>0</v>
      </c>
      <c r="GS351" s="848">
        <f t="shared" si="198"/>
        <v>0</v>
      </c>
      <c r="GT351" s="848">
        <f t="shared" si="198"/>
        <v>0</v>
      </c>
      <c r="GU351" s="848">
        <f t="shared" si="198"/>
        <v>0</v>
      </c>
      <c r="GV351" s="848">
        <f t="shared" ref="GV351:JG353" si="199">GV348</f>
        <v>0</v>
      </c>
      <c r="GW351" s="848">
        <f t="shared" si="199"/>
        <v>0</v>
      </c>
      <c r="GX351" s="848">
        <f t="shared" si="199"/>
        <v>0</v>
      </c>
      <c r="GY351" s="848">
        <f t="shared" si="199"/>
        <v>0</v>
      </c>
      <c r="GZ351" s="848">
        <f t="shared" si="199"/>
        <v>0</v>
      </c>
      <c r="HA351" s="848">
        <f t="shared" si="199"/>
        <v>0</v>
      </c>
      <c r="HB351" s="848">
        <f t="shared" si="199"/>
        <v>0</v>
      </c>
      <c r="HC351" s="848">
        <f t="shared" si="199"/>
        <v>0</v>
      </c>
      <c r="HD351" s="848">
        <f t="shared" si="199"/>
        <v>0</v>
      </c>
      <c r="HE351" s="848">
        <f t="shared" si="199"/>
        <v>0</v>
      </c>
      <c r="HF351" s="848">
        <f t="shared" si="199"/>
        <v>0</v>
      </c>
      <c r="HG351" s="848">
        <f t="shared" si="199"/>
        <v>0</v>
      </c>
      <c r="HH351" s="848">
        <f t="shared" si="199"/>
        <v>0</v>
      </c>
      <c r="HI351" s="848">
        <f t="shared" si="199"/>
        <v>0</v>
      </c>
      <c r="HJ351" s="848">
        <f t="shared" si="199"/>
        <v>0</v>
      </c>
      <c r="HK351" s="848">
        <f t="shared" si="199"/>
        <v>0</v>
      </c>
      <c r="HL351" s="848">
        <f t="shared" si="199"/>
        <v>0</v>
      </c>
      <c r="HM351" s="848">
        <f t="shared" si="199"/>
        <v>0</v>
      </c>
      <c r="HN351" s="848">
        <f t="shared" si="199"/>
        <v>0</v>
      </c>
      <c r="HO351" s="848">
        <f t="shared" si="199"/>
        <v>0</v>
      </c>
      <c r="HP351" s="848">
        <f t="shared" si="199"/>
        <v>0</v>
      </c>
      <c r="HQ351" s="848">
        <f t="shared" si="199"/>
        <v>0</v>
      </c>
      <c r="HR351" s="848">
        <f t="shared" si="199"/>
        <v>0</v>
      </c>
      <c r="HS351" s="848">
        <f t="shared" si="199"/>
        <v>0</v>
      </c>
      <c r="HT351" s="848">
        <f t="shared" si="199"/>
        <v>0</v>
      </c>
      <c r="HU351" s="848">
        <f t="shared" si="199"/>
        <v>0</v>
      </c>
      <c r="HV351" s="848">
        <f t="shared" si="199"/>
        <v>0</v>
      </c>
      <c r="HW351" s="848">
        <f t="shared" si="199"/>
        <v>0</v>
      </c>
      <c r="HX351" s="848">
        <f t="shared" si="199"/>
        <v>0</v>
      </c>
      <c r="HY351" s="848">
        <f t="shared" si="199"/>
        <v>0</v>
      </c>
      <c r="HZ351" s="848">
        <f t="shared" si="199"/>
        <v>0</v>
      </c>
      <c r="IA351" s="848">
        <f t="shared" si="199"/>
        <v>0</v>
      </c>
      <c r="IB351" s="848">
        <f t="shared" si="199"/>
        <v>0</v>
      </c>
      <c r="IC351" s="848">
        <f t="shared" si="199"/>
        <v>0</v>
      </c>
      <c r="ID351" s="848">
        <f t="shared" si="199"/>
        <v>0</v>
      </c>
      <c r="IE351" s="848">
        <f t="shared" si="199"/>
        <v>0</v>
      </c>
      <c r="IF351" s="848">
        <f t="shared" si="199"/>
        <v>0</v>
      </c>
      <c r="IG351" s="848">
        <f t="shared" si="199"/>
        <v>0</v>
      </c>
      <c r="IH351" s="848">
        <f t="shared" si="199"/>
        <v>0</v>
      </c>
      <c r="II351" s="848">
        <f t="shared" si="199"/>
        <v>0</v>
      </c>
      <c r="IJ351" s="848">
        <f t="shared" si="199"/>
        <v>0</v>
      </c>
      <c r="IK351" s="848">
        <f t="shared" si="199"/>
        <v>0</v>
      </c>
      <c r="IL351" s="848">
        <f t="shared" si="199"/>
        <v>0</v>
      </c>
      <c r="IM351" s="848">
        <f t="shared" si="199"/>
        <v>0</v>
      </c>
      <c r="IN351" s="848">
        <f t="shared" si="199"/>
        <v>0</v>
      </c>
      <c r="IO351" s="848">
        <f t="shared" si="199"/>
        <v>0</v>
      </c>
      <c r="IP351" s="848">
        <f t="shared" si="199"/>
        <v>0</v>
      </c>
      <c r="IQ351" s="848">
        <f t="shared" si="199"/>
        <v>0</v>
      </c>
      <c r="IR351" s="848">
        <f t="shared" si="199"/>
        <v>0</v>
      </c>
      <c r="IS351" s="848">
        <f t="shared" si="199"/>
        <v>0</v>
      </c>
      <c r="IT351" s="848">
        <f t="shared" si="199"/>
        <v>0</v>
      </c>
      <c r="IU351" s="848">
        <f t="shared" si="199"/>
        <v>0</v>
      </c>
      <c r="IV351" s="848">
        <f t="shared" si="199"/>
        <v>0</v>
      </c>
      <c r="IW351" s="848">
        <f t="shared" si="199"/>
        <v>0</v>
      </c>
      <c r="IX351" s="848">
        <f t="shared" si="199"/>
        <v>0</v>
      </c>
      <c r="IY351" s="848">
        <f t="shared" si="199"/>
        <v>0</v>
      </c>
      <c r="IZ351" s="848">
        <f t="shared" si="199"/>
        <v>0</v>
      </c>
      <c r="JA351" s="848">
        <f t="shared" si="199"/>
        <v>0</v>
      </c>
      <c r="JB351" s="848">
        <f t="shared" si="199"/>
        <v>0</v>
      </c>
      <c r="JC351" s="848">
        <f t="shared" si="199"/>
        <v>0</v>
      </c>
      <c r="JD351" s="848">
        <f t="shared" si="199"/>
        <v>0</v>
      </c>
      <c r="JE351" s="848">
        <f t="shared" si="199"/>
        <v>0</v>
      </c>
      <c r="JF351" s="848">
        <f t="shared" si="199"/>
        <v>0</v>
      </c>
      <c r="JG351" s="848">
        <f t="shared" si="199"/>
        <v>0</v>
      </c>
      <c r="JH351" s="848">
        <f t="shared" ref="JH351:LS353" si="200">JH348</f>
        <v>0</v>
      </c>
      <c r="JI351" s="848">
        <f t="shared" si="200"/>
        <v>0</v>
      </c>
      <c r="JJ351" s="848">
        <f t="shared" si="200"/>
        <v>0</v>
      </c>
      <c r="JK351" s="848">
        <f t="shared" si="200"/>
        <v>0</v>
      </c>
      <c r="JL351" s="848">
        <f t="shared" si="200"/>
        <v>0</v>
      </c>
      <c r="JM351" s="848">
        <f t="shared" si="200"/>
        <v>0</v>
      </c>
      <c r="JN351" s="848">
        <f t="shared" si="200"/>
        <v>0</v>
      </c>
      <c r="JO351" s="848">
        <f t="shared" si="200"/>
        <v>0</v>
      </c>
      <c r="JP351" s="848">
        <f t="shared" si="200"/>
        <v>0</v>
      </c>
      <c r="JQ351" s="848">
        <f t="shared" si="200"/>
        <v>0</v>
      </c>
      <c r="JR351" s="848">
        <f t="shared" si="200"/>
        <v>0</v>
      </c>
      <c r="JS351" s="848">
        <f t="shared" si="200"/>
        <v>0</v>
      </c>
      <c r="JT351" s="848">
        <f t="shared" si="200"/>
        <v>0</v>
      </c>
      <c r="JU351" s="848">
        <f t="shared" si="200"/>
        <v>0</v>
      </c>
      <c r="JV351" s="848">
        <f t="shared" si="200"/>
        <v>0</v>
      </c>
      <c r="JW351" s="848">
        <f t="shared" si="200"/>
        <v>0</v>
      </c>
      <c r="JX351" s="848">
        <f t="shared" si="200"/>
        <v>0</v>
      </c>
      <c r="JY351" s="848">
        <f t="shared" si="200"/>
        <v>0</v>
      </c>
      <c r="JZ351" s="848">
        <f t="shared" si="200"/>
        <v>0</v>
      </c>
      <c r="KA351" s="848">
        <f t="shared" si="200"/>
        <v>0</v>
      </c>
      <c r="KB351" s="848">
        <f t="shared" si="200"/>
        <v>0</v>
      </c>
      <c r="KC351" s="848">
        <f t="shared" si="200"/>
        <v>0</v>
      </c>
      <c r="KD351" s="848">
        <f t="shared" si="200"/>
        <v>0</v>
      </c>
      <c r="KE351" s="848">
        <f t="shared" si="200"/>
        <v>0</v>
      </c>
      <c r="KF351" s="848">
        <f t="shared" si="200"/>
        <v>0</v>
      </c>
      <c r="KG351" s="848">
        <f t="shared" si="200"/>
        <v>0</v>
      </c>
      <c r="KH351" s="848">
        <f t="shared" si="200"/>
        <v>0</v>
      </c>
      <c r="KI351" s="848">
        <f t="shared" si="200"/>
        <v>0</v>
      </c>
      <c r="KJ351" s="848">
        <f t="shared" si="200"/>
        <v>0</v>
      </c>
      <c r="KK351" s="848">
        <f t="shared" si="200"/>
        <v>0</v>
      </c>
      <c r="KL351" s="848">
        <f t="shared" si="200"/>
        <v>0</v>
      </c>
      <c r="KM351" s="848">
        <f t="shared" si="200"/>
        <v>0</v>
      </c>
      <c r="KN351" s="848">
        <f t="shared" si="200"/>
        <v>0</v>
      </c>
      <c r="KO351" s="848">
        <f t="shared" si="200"/>
        <v>0</v>
      </c>
      <c r="KP351" s="848">
        <f t="shared" si="200"/>
        <v>0</v>
      </c>
      <c r="KQ351" s="848">
        <f t="shared" si="200"/>
        <v>0</v>
      </c>
      <c r="KR351" s="848">
        <f t="shared" si="200"/>
        <v>0</v>
      </c>
      <c r="KS351" s="848">
        <f t="shared" si="200"/>
        <v>0</v>
      </c>
      <c r="KT351" s="848">
        <f t="shared" si="200"/>
        <v>0</v>
      </c>
      <c r="KU351" s="848">
        <f t="shared" si="200"/>
        <v>0</v>
      </c>
      <c r="KV351" s="848">
        <f t="shared" si="200"/>
        <v>0</v>
      </c>
      <c r="KW351" s="848">
        <f t="shared" si="200"/>
        <v>0</v>
      </c>
      <c r="KX351" s="848">
        <f t="shared" si="200"/>
        <v>0</v>
      </c>
      <c r="KY351" s="848">
        <f t="shared" si="200"/>
        <v>0</v>
      </c>
      <c r="KZ351" s="848">
        <f t="shared" si="200"/>
        <v>0</v>
      </c>
      <c r="LA351" s="848">
        <f t="shared" si="200"/>
        <v>0</v>
      </c>
      <c r="LB351" s="848">
        <f t="shared" si="200"/>
        <v>0</v>
      </c>
      <c r="LC351" s="848">
        <f t="shared" si="200"/>
        <v>0</v>
      </c>
      <c r="LD351" s="848">
        <f t="shared" si="200"/>
        <v>0</v>
      </c>
      <c r="LE351" s="848">
        <f t="shared" si="200"/>
        <v>0</v>
      </c>
      <c r="LF351" s="848">
        <f t="shared" si="200"/>
        <v>0</v>
      </c>
      <c r="LG351" s="848">
        <f t="shared" si="200"/>
        <v>0</v>
      </c>
      <c r="LH351" s="848">
        <f t="shared" si="200"/>
        <v>0</v>
      </c>
      <c r="LI351" s="848">
        <f t="shared" si="200"/>
        <v>0</v>
      </c>
      <c r="LJ351" s="848">
        <f t="shared" si="200"/>
        <v>0</v>
      </c>
      <c r="LK351" s="848">
        <f t="shared" si="200"/>
        <v>0</v>
      </c>
      <c r="LL351" s="848">
        <f t="shared" si="200"/>
        <v>0</v>
      </c>
      <c r="LM351" s="848">
        <f t="shared" si="200"/>
        <v>0</v>
      </c>
      <c r="LN351" s="848">
        <f t="shared" si="200"/>
        <v>0</v>
      </c>
      <c r="LO351" s="848">
        <f t="shared" si="200"/>
        <v>0</v>
      </c>
      <c r="LP351" s="848">
        <f t="shared" si="200"/>
        <v>0</v>
      </c>
      <c r="LQ351" s="848">
        <f t="shared" si="200"/>
        <v>0</v>
      </c>
      <c r="LR351" s="848">
        <f t="shared" si="200"/>
        <v>0</v>
      </c>
      <c r="LS351" s="848">
        <f t="shared" si="200"/>
        <v>0</v>
      </c>
      <c r="LT351" s="848">
        <f t="shared" ref="LT351:OE353" si="201">LT348</f>
        <v>0</v>
      </c>
      <c r="LU351" s="848">
        <f t="shared" si="201"/>
        <v>0</v>
      </c>
      <c r="LV351" s="848">
        <f t="shared" si="201"/>
        <v>0</v>
      </c>
      <c r="LW351" s="848">
        <f t="shared" si="201"/>
        <v>0</v>
      </c>
      <c r="LX351" s="848">
        <f t="shared" si="201"/>
        <v>0</v>
      </c>
      <c r="LY351" s="848">
        <f t="shared" si="201"/>
        <v>0</v>
      </c>
      <c r="LZ351" s="848">
        <f t="shared" si="201"/>
        <v>0</v>
      </c>
      <c r="MA351" s="848">
        <f t="shared" si="201"/>
        <v>0</v>
      </c>
      <c r="MB351" s="848">
        <f t="shared" si="201"/>
        <v>0</v>
      </c>
      <c r="MC351" s="848">
        <f t="shared" si="201"/>
        <v>0</v>
      </c>
      <c r="MD351" s="848">
        <f t="shared" si="201"/>
        <v>0</v>
      </c>
      <c r="ME351" s="848">
        <f t="shared" si="201"/>
        <v>0</v>
      </c>
      <c r="MF351" s="848">
        <f t="shared" si="201"/>
        <v>0</v>
      </c>
      <c r="MG351" s="848">
        <f t="shared" si="201"/>
        <v>0</v>
      </c>
      <c r="MH351" s="848">
        <f t="shared" si="201"/>
        <v>0</v>
      </c>
      <c r="MI351" s="848">
        <f t="shared" si="201"/>
        <v>0</v>
      </c>
      <c r="MJ351" s="848">
        <f t="shared" si="201"/>
        <v>0</v>
      </c>
      <c r="MK351" s="848">
        <f t="shared" si="201"/>
        <v>0</v>
      </c>
      <c r="ML351" s="848">
        <f t="shared" si="201"/>
        <v>0</v>
      </c>
      <c r="MM351" s="848">
        <f t="shared" si="201"/>
        <v>0</v>
      </c>
      <c r="MN351" s="848">
        <f t="shared" si="201"/>
        <v>0</v>
      </c>
      <c r="MO351" s="848">
        <f t="shared" si="201"/>
        <v>0</v>
      </c>
      <c r="MP351" s="848">
        <f t="shared" si="201"/>
        <v>0</v>
      </c>
      <c r="MQ351" s="848">
        <f t="shared" si="201"/>
        <v>0</v>
      </c>
      <c r="MR351" s="848">
        <f t="shared" si="201"/>
        <v>0</v>
      </c>
      <c r="MS351" s="848">
        <f t="shared" si="201"/>
        <v>0</v>
      </c>
      <c r="MT351" s="848">
        <f t="shared" si="201"/>
        <v>0</v>
      </c>
      <c r="MU351" s="848">
        <f t="shared" si="201"/>
        <v>0</v>
      </c>
      <c r="MV351" s="848">
        <f t="shared" si="201"/>
        <v>0</v>
      </c>
      <c r="MW351" s="848">
        <f t="shared" si="201"/>
        <v>0</v>
      </c>
      <c r="MX351" s="848">
        <f t="shared" si="201"/>
        <v>0</v>
      </c>
      <c r="MY351" s="848">
        <f t="shared" si="201"/>
        <v>0</v>
      </c>
      <c r="MZ351" s="848">
        <f t="shared" si="201"/>
        <v>0</v>
      </c>
      <c r="NA351" s="848">
        <f t="shared" si="201"/>
        <v>0</v>
      </c>
      <c r="NB351" s="848">
        <f t="shared" si="201"/>
        <v>0</v>
      </c>
      <c r="NC351" s="848">
        <f t="shared" si="201"/>
        <v>0</v>
      </c>
      <c r="ND351" s="848">
        <f t="shared" si="201"/>
        <v>0</v>
      </c>
      <c r="NE351" s="848">
        <f t="shared" si="201"/>
        <v>0</v>
      </c>
      <c r="NF351" s="848">
        <f t="shared" si="201"/>
        <v>0</v>
      </c>
      <c r="NG351" s="848">
        <f t="shared" si="201"/>
        <v>0</v>
      </c>
      <c r="NH351" s="848">
        <f t="shared" si="201"/>
        <v>0</v>
      </c>
      <c r="NI351" s="848">
        <f t="shared" si="201"/>
        <v>0</v>
      </c>
      <c r="NJ351" s="848">
        <f t="shared" si="201"/>
        <v>0</v>
      </c>
      <c r="NK351" s="848">
        <f t="shared" si="201"/>
        <v>0</v>
      </c>
      <c r="NL351" s="848">
        <f t="shared" si="201"/>
        <v>0</v>
      </c>
      <c r="NM351" s="848">
        <f t="shared" si="201"/>
        <v>0</v>
      </c>
      <c r="NN351" s="848">
        <f t="shared" si="201"/>
        <v>0</v>
      </c>
      <c r="NO351" s="848">
        <f t="shared" si="201"/>
        <v>0</v>
      </c>
      <c r="NP351" s="848">
        <f t="shared" si="201"/>
        <v>0</v>
      </c>
      <c r="NQ351" s="848">
        <f t="shared" si="201"/>
        <v>0</v>
      </c>
      <c r="NR351" s="848">
        <f t="shared" si="201"/>
        <v>0</v>
      </c>
      <c r="NS351" s="848">
        <f t="shared" si="201"/>
        <v>0</v>
      </c>
      <c r="NT351" s="848">
        <f t="shared" si="201"/>
        <v>0</v>
      </c>
      <c r="NU351" s="848">
        <f t="shared" si="201"/>
        <v>0</v>
      </c>
      <c r="NV351" s="848">
        <f t="shared" si="201"/>
        <v>0</v>
      </c>
      <c r="NW351" s="848">
        <f t="shared" si="201"/>
        <v>0</v>
      </c>
      <c r="NX351" s="848">
        <f t="shared" si="201"/>
        <v>0</v>
      </c>
      <c r="NY351" s="848">
        <f t="shared" si="201"/>
        <v>0</v>
      </c>
      <c r="NZ351" s="848">
        <f t="shared" si="201"/>
        <v>0</v>
      </c>
      <c r="OA351" s="848">
        <f t="shared" si="201"/>
        <v>0</v>
      </c>
      <c r="OB351" s="848">
        <f t="shared" si="201"/>
        <v>0</v>
      </c>
      <c r="OC351" s="848">
        <f t="shared" si="201"/>
        <v>0</v>
      </c>
      <c r="OD351" s="848">
        <f t="shared" si="201"/>
        <v>0</v>
      </c>
      <c r="OE351" s="848">
        <f t="shared" si="201"/>
        <v>0</v>
      </c>
      <c r="OF351" s="848">
        <f t="shared" ref="OF351:QQ353" si="202">OF348</f>
        <v>0</v>
      </c>
      <c r="OG351" s="848">
        <f t="shared" si="202"/>
        <v>0</v>
      </c>
      <c r="OH351" s="848">
        <f t="shared" si="202"/>
        <v>0</v>
      </c>
      <c r="OI351" s="848">
        <f t="shared" si="202"/>
        <v>0</v>
      </c>
      <c r="OJ351" s="848">
        <f t="shared" si="202"/>
        <v>0</v>
      </c>
      <c r="OK351" s="848">
        <f t="shared" si="202"/>
        <v>0</v>
      </c>
      <c r="OL351" s="848">
        <f t="shared" si="202"/>
        <v>0</v>
      </c>
      <c r="OM351" s="848">
        <f t="shared" si="202"/>
        <v>0</v>
      </c>
      <c r="ON351" s="848">
        <f t="shared" si="202"/>
        <v>0</v>
      </c>
      <c r="OO351" s="848">
        <f t="shared" si="202"/>
        <v>0</v>
      </c>
      <c r="OP351" s="848">
        <f t="shared" si="202"/>
        <v>0</v>
      </c>
      <c r="OQ351" s="848">
        <f t="shared" si="202"/>
        <v>0</v>
      </c>
      <c r="OR351" s="848">
        <f t="shared" si="202"/>
        <v>0</v>
      </c>
      <c r="OS351" s="848">
        <f t="shared" si="202"/>
        <v>0</v>
      </c>
      <c r="OT351" s="848">
        <f t="shared" si="202"/>
        <v>0</v>
      </c>
      <c r="OU351" s="848">
        <f t="shared" si="202"/>
        <v>0</v>
      </c>
      <c r="OV351" s="848">
        <f t="shared" si="202"/>
        <v>0</v>
      </c>
      <c r="OW351" s="848">
        <f t="shared" si="202"/>
        <v>0</v>
      </c>
      <c r="OX351" s="848">
        <f t="shared" si="202"/>
        <v>0</v>
      </c>
      <c r="OY351" s="848">
        <f t="shared" si="202"/>
        <v>0</v>
      </c>
      <c r="OZ351" s="848">
        <f t="shared" si="202"/>
        <v>0</v>
      </c>
      <c r="PA351" s="848">
        <f t="shared" si="202"/>
        <v>0</v>
      </c>
      <c r="PB351" s="848">
        <f t="shared" si="202"/>
        <v>0</v>
      </c>
      <c r="PC351" s="848">
        <f t="shared" si="202"/>
        <v>0</v>
      </c>
      <c r="PD351" s="848">
        <f t="shared" si="202"/>
        <v>0</v>
      </c>
      <c r="PE351" s="848">
        <f t="shared" si="202"/>
        <v>0</v>
      </c>
      <c r="PF351" s="848">
        <f t="shared" si="202"/>
        <v>0</v>
      </c>
      <c r="PG351" s="848">
        <f t="shared" si="202"/>
        <v>0</v>
      </c>
      <c r="PH351" s="848">
        <f t="shared" si="202"/>
        <v>0</v>
      </c>
      <c r="PI351" s="848">
        <f t="shared" si="202"/>
        <v>0</v>
      </c>
      <c r="PJ351" s="848">
        <f t="shared" si="202"/>
        <v>0</v>
      </c>
      <c r="PK351" s="848">
        <f t="shared" si="202"/>
        <v>0</v>
      </c>
      <c r="PL351" s="848">
        <f t="shared" si="202"/>
        <v>0</v>
      </c>
      <c r="PM351" s="848">
        <f t="shared" si="202"/>
        <v>0</v>
      </c>
      <c r="PN351" s="848">
        <f t="shared" si="202"/>
        <v>0</v>
      </c>
      <c r="PO351" s="848">
        <f t="shared" si="202"/>
        <v>0</v>
      </c>
      <c r="PP351" s="848">
        <f t="shared" si="202"/>
        <v>0</v>
      </c>
      <c r="PQ351" s="848">
        <f t="shared" si="202"/>
        <v>0</v>
      </c>
      <c r="PR351" s="848">
        <f t="shared" si="202"/>
        <v>0</v>
      </c>
      <c r="PS351" s="848">
        <f t="shared" si="202"/>
        <v>0</v>
      </c>
      <c r="PT351" s="848">
        <f t="shared" si="202"/>
        <v>0</v>
      </c>
      <c r="PU351" s="848">
        <f t="shared" si="202"/>
        <v>0</v>
      </c>
      <c r="PV351" s="848">
        <f t="shared" si="202"/>
        <v>0</v>
      </c>
      <c r="PW351" s="848">
        <f t="shared" si="202"/>
        <v>0</v>
      </c>
      <c r="PX351" s="848">
        <f t="shared" si="202"/>
        <v>0</v>
      </c>
      <c r="PY351" s="848">
        <f t="shared" si="202"/>
        <v>0</v>
      </c>
      <c r="PZ351" s="848">
        <f t="shared" si="202"/>
        <v>0</v>
      </c>
      <c r="QA351" s="848">
        <f t="shared" si="202"/>
        <v>0</v>
      </c>
      <c r="QB351" s="848">
        <f t="shared" si="202"/>
        <v>0</v>
      </c>
      <c r="QC351" s="848">
        <f t="shared" si="202"/>
        <v>0</v>
      </c>
      <c r="QD351" s="848">
        <f t="shared" si="202"/>
        <v>0</v>
      </c>
      <c r="QE351" s="848">
        <f t="shared" si="202"/>
        <v>0</v>
      </c>
      <c r="QF351" s="848">
        <f t="shared" si="202"/>
        <v>0</v>
      </c>
      <c r="QG351" s="848">
        <f t="shared" si="202"/>
        <v>0</v>
      </c>
      <c r="QH351" s="848">
        <f t="shared" si="202"/>
        <v>0</v>
      </c>
      <c r="QI351" s="848">
        <f t="shared" si="202"/>
        <v>0</v>
      </c>
      <c r="QJ351" s="848">
        <f t="shared" si="202"/>
        <v>0</v>
      </c>
      <c r="QK351" s="848">
        <f t="shared" si="202"/>
        <v>0</v>
      </c>
      <c r="QL351" s="848">
        <f t="shared" si="202"/>
        <v>0</v>
      </c>
      <c r="QM351" s="848">
        <f t="shared" si="202"/>
        <v>0</v>
      </c>
      <c r="QN351" s="848">
        <f t="shared" si="202"/>
        <v>0</v>
      </c>
      <c r="QO351" s="848">
        <f t="shared" si="202"/>
        <v>0</v>
      </c>
      <c r="QP351" s="848">
        <f t="shared" si="202"/>
        <v>0</v>
      </c>
      <c r="QQ351" s="848">
        <f t="shared" si="202"/>
        <v>0</v>
      </c>
      <c r="QR351" s="848">
        <f t="shared" ref="QR351:SI353" si="203">QR348</f>
        <v>0</v>
      </c>
      <c r="QS351" s="848">
        <f t="shared" si="203"/>
        <v>0</v>
      </c>
      <c r="QT351" s="848">
        <f t="shared" si="203"/>
        <v>0</v>
      </c>
      <c r="QU351" s="848">
        <f t="shared" si="203"/>
        <v>0</v>
      </c>
      <c r="QV351" s="848">
        <f t="shared" si="203"/>
        <v>0</v>
      </c>
      <c r="QW351" s="848">
        <f t="shared" si="203"/>
        <v>0</v>
      </c>
      <c r="QX351" s="848">
        <f t="shared" si="203"/>
        <v>0</v>
      </c>
      <c r="QY351" s="848">
        <f t="shared" si="203"/>
        <v>0</v>
      </c>
      <c r="QZ351" s="848">
        <f t="shared" si="203"/>
        <v>0</v>
      </c>
      <c r="RA351" s="848">
        <f t="shared" si="203"/>
        <v>0</v>
      </c>
      <c r="RB351" s="848">
        <f t="shared" si="203"/>
        <v>0</v>
      </c>
      <c r="RC351" s="848">
        <f t="shared" si="203"/>
        <v>0</v>
      </c>
      <c r="RD351" s="848">
        <f t="shared" si="203"/>
        <v>0</v>
      </c>
      <c r="RE351" s="848">
        <f t="shared" si="203"/>
        <v>0</v>
      </c>
      <c r="RF351" s="848">
        <f t="shared" si="203"/>
        <v>0</v>
      </c>
      <c r="RG351" s="848">
        <f t="shared" si="203"/>
        <v>0</v>
      </c>
      <c r="RH351" s="848">
        <f t="shared" si="203"/>
        <v>0</v>
      </c>
      <c r="RI351" s="848">
        <f t="shared" si="203"/>
        <v>0</v>
      </c>
      <c r="RJ351" s="848">
        <f t="shared" si="203"/>
        <v>0</v>
      </c>
      <c r="RK351" s="848">
        <f t="shared" si="203"/>
        <v>0</v>
      </c>
      <c r="RL351" s="848">
        <f t="shared" si="203"/>
        <v>0</v>
      </c>
      <c r="RM351" s="848">
        <f t="shared" si="203"/>
        <v>0</v>
      </c>
      <c r="RN351" s="848">
        <f t="shared" si="203"/>
        <v>0</v>
      </c>
      <c r="RO351" s="848">
        <f t="shared" si="203"/>
        <v>0</v>
      </c>
      <c r="RP351" s="848">
        <f t="shared" si="203"/>
        <v>0</v>
      </c>
      <c r="RQ351" s="848">
        <f t="shared" si="203"/>
        <v>0</v>
      </c>
      <c r="RR351" s="848">
        <f t="shared" si="203"/>
        <v>0</v>
      </c>
      <c r="RS351" s="848">
        <f t="shared" si="203"/>
        <v>0</v>
      </c>
      <c r="RT351" s="848">
        <f t="shared" si="203"/>
        <v>0</v>
      </c>
      <c r="RU351" s="848">
        <f t="shared" si="203"/>
        <v>0</v>
      </c>
      <c r="RV351" s="848">
        <f t="shared" si="203"/>
        <v>0</v>
      </c>
      <c r="RW351" s="848">
        <f t="shared" si="203"/>
        <v>0</v>
      </c>
      <c r="RX351" s="848">
        <f t="shared" si="203"/>
        <v>0</v>
      </c>
      <c r="RY351" s="848">
        <f t="shared" si="203"/>
        <v>0</v>
      </c>
      <c r="RZ351" s="848">
        <f t="shared" si="203"/>
        <v>0</v>
      </c>
      <c r="SA351" s="848">
        <f t="shared" si="203"/>
        <v>0</v>
      </c>
      <c r="SB351" s="848">
        <f t="shared" si="203"/>
        <v>0</v>
      </c>
      <c r="SC351" s="848">
        <f t="shared" si="203"/>
        <v>0</v>
      </c>
      <c r="SD351" s="848">
        <f t="shared" si="203"/>
        <v>0</v>
      </c>
      <c r="SE351" s="848">
        <f t="shared" si="203"/>
        <v>0</v>
      </c>
      <c r="SF351" s="848">
        <f t="shared" si="203"/>
        <v>0</v>
      </c>
      <c r="SG351" s="848">
        <f t="shared" si="203"/>
        <v>0</v>
      </c>
      <c r="SH351" s="848">
        <f t="shared" si="203"/>
        <v>0</v>
      </c>
      <c r="SI351" s="848">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881</v>
      </c>
      <c r="J352" s="554"/>
      <c r="K352" s="848">
        <f t="shared" ref="K352:Z353" si="204">K349</f>
        <v>0</v>
      </c>
      <c r="L352" s="848">
        <f t="shared" si="204"/>
        <v>0</v>
      </c>
      <c r="M352" s="848">
        <f t="shared" si="204"/>
        <v>0</v>
      </c>
      <c r="N352" s="848">
        <f t="shared" si="204"/>
        <v>0</v>
      </c>
      <c r="O352" s="848">
        <f t="shared" si="204"/>
        <v>0</v>
      </c>
      <c r="P352" s="848">
        <f t="shared" si="204"/>
        <v>0</v>
      </c>
      <c r="Q352" s="848">
        <f t="shared" si="204"/>
        <v>0</v>
      </c>
      <c r="R352" s="848">
        <f t="shared" si="204"/>
        <v>0</v>
      </c>
      <c r="S352" s="848">
        <f t="shared" si="204"/>
        <v>0</v>
      </c>
      <c r="T352" s="848">
        <f t="shared" si="204"/>
        <v>0</v>
      </c>
      <c r="U352" s="848">
        <f t="shared" si="204"/>
        <v>0</v>
      </c>
      <c r="V352" s="848">
        <f t="shared" si="204"/>
        <v>0</v>
      </c>
      <c r="W352" s="848">
        <f t="shared" si="204"/>
        <v>0</v>
      </c>
      <c r="X352" s="848">
        <f t="shared" si="204"/>
        <v>0</v>
      </c>
      <c r="Y352" s="848">
        <f t="shared" si="204"/>
        <v>0</v>
      </c>
      <c r="Z352" s="848">
        <f t="shared" si="204"/>
        <v>0</v>
      </c>
      <c r="AA352" s="848">
        <f t="shared" si="196"/>
        <v>0</v>
      </c>
      <c r="AB352" s="848">
        <f t="shared" si="196"/>
        <v>0</v>
      </c>
      <c r="AC352" s="848">
        <f t="shared" si="196"/>
        <v>0</v>
      </c>
      <c r="AD352" s="848">
        <f t="shared" si="196"/>
        <v>0</v>
      </c>
      <c r="AE352" s="848">
        <f t="shared" si="196"/>
        <v>0</v>
      </c>
      <c r="AF352" s="848">
        <f t="shared" si="196"/>
        <v>0</v>
      </c>
      <c r="AG352" s="848">
        <f t="shared" si="196"/>
        <v>0</v>
      </c>
      <c r="AH352" s="848">
        <f t="shared" si="196"/>
        <v>0</v>
      </c>
      <c r="AI352" s="848">
        <f t="shared" si="196"/>
        <v>0</v>
      </c>
      <c r="AJ352" s="848">
        <f t="shared" si="196"/>
        <v>0</v>
      </c>
      <c r="AK352" s="848">
        <f t="shared" si="196"/>
        <v>0</v>
      </c>
      <c r="AL352" s="848">
        <f t="shared" si="196"/>
        <v>0</v>
      </c>
      <c r="AM352" s="848">
        <f t="shared" si="196"/>
        <v>0</v>
      </c>
      <c r="AN352" s="848">
        <f t="shared" si="196"/>
        <v>0</v>
      </c>
      <c r="AO352" s="848">
        <f t="shared" si="196"/>
        <v>0</v>
      </c>
      <c r="AP352" s="848">
        <f t="shared" si="196"/>
        <v>0</v>
      </c>
      <c r="AQ352" s="848">
        <f t="shared" si="196"/>
        <v>0</v>
      </c>
      <c r="AR352" s="848">
        <f t="shared" si="196"/>
        <v>0</v>
      </c>
      <c r="AS352" s="848">
        <f t="shared" si="196"/>
        <v>0</v>
      </c>
      <c r="AT352" s="848">
        <f t="shared" si="196"/>
        <v>0</v>
      </c>
      <c r="AU352" s="848">
        <f t="shared" si="196"/>
        <v>0</v>
      </c>
      <c r="AV352" s="848">
        <f t="shared" si="196"/>
        <v>0</v>
      </c>
      <c r="AW352" s="848">
        <f t="shared" si="196"/>
        <v>0</v>
      </c>
      <c r="AX352" s="848">
        <f t="shared" si="196"/>
        <v>0</v>
      </c>
      <c r="AY352" s="848">
        <f t="shared" si="196"/>
        <v>0</v>
      </c>
      <c r="AZ352" s="848">
        <f t="shared" si="196"/>
        <v>0</v>
      </c>
      <c r="BA352" s="848">
        <f t="shared" si="196"/>
        <v>0</v>
      </c>
      <c r="BB352" s="848">
        <f t="shared" si="196"/>
        <v>0</v>
      </c>
      <c r="BC352" s="848">
        <f t="shared" si="196"/>
        <v>0</v>
      </c>
      <c r="BD352" s="848">
        <f t="shared" si="196"/>
        <v>0</v>
      </c>
      <c r="BE352" s="848">
        <f t="shared" si="196"/>
        <v>0</v>
      </c>
      <c r="BF352" s="848">
        <f t="shared" si="196"/>
        <v>0</v>
      </c>
      <c r="BG352" s="848">
        <f t="shared" si="196"/>
        <v>0</v>
      </c>
      <c r="BH352" s="848">
        <f t="shared" si="196"/>
        <v>0</v>
      </c>
      <c r="BI352" s="848">
        <f t="shared" si="196"/>
        <v>0</v>
      </c>
      <c r="BJ352" s="848">
        <f t="shared" si="196"/>
        <v>0</v>
      </c>
      <c r="BK352" s="848">
        <f t="shared" si="196"/>
        <v>0</v>
      </c>
      <c r="BL352" s="848">
        <f t="shared" si="196"/>
        <v>0</v>
      </c>
      <c r="BM352" s="848">
        <f t="shared" si="196"/>
        <v>0</v>
      </c>
      <c r="BN352" s="848">
        <f t="shared" si="196"/>
        <v>0</v>
      </c>
      <c r="BO352" s="848">
        <f t="shared" si="196"/>
        <v>0</v>
      </c>
      <c r="BP352" s="848">
        <f t="shared" si="196"/>
        <v>0</v>
      </c>
      <c r="BQ352" s="848">
        <f t="shared" si="196"/>
        <v>0</v>
      </c>
      <c r="BR352" s="848">
        <f t="shared" si="196"/>
        <v>0</v>
      </c>
      <c r="BS352" s="848">
        <f t="shared" si="196"/>
        <v>0</v>
      </c>
      <c r="BT352" s="848">
        <f t="shared" si="196"/>
        <v>0</v>
      </c>
      <c r="BU352" s="848">
        <f t="shared" si="196"/>
        <v>0</v>
      </c>
      <c r="BV352" s="848">
        <f t="shared" si="196"/>
        <v>0</v>
      </c>
      <c r="BW352" s="848">
        <f t="shared" si="196"/>
        <v>0</v>
      </c>
      <c r="BX352" s="848">
        <f t="shared" si="197"/>
        <v>0</v>
      </c>
      <c r="BY352" s="848">
        <f t="shared" si="197"/>
        <v>0</v>
      </c>
      <c r="BZ352" s="848">
        <f t="shared" si="197"/>
        <v>0</v>
      </c>
      <c r="CA352" s="848">
        <f t="shared" si="197"/>
        <v>0</v>
      </c>
      <c r="CB352" s="848">
        <f t="shared" si="197"/>
        <v>0</v>
      </c>
      <c r="CC352" s="848">
        <f t="shared" si="197"/>
        <v>0</v>
      </c>
      <c r="CD352" s="848">
        <f t="shared" si="197"/>
        <v>0</v>
      </c>
      <c r="CE352" s="848">
        <f t="shared" si="197"/>
        <v>0</v>
      </c>
      <c r="CF352" s="848">
        <f t="shared" si="197"/>
        <v>0</v>
      </c>
      <c r="CG352" s="848">
        <f t="shared" si="197"/>
        <v>0</v>
      </c>
      <c r="CH352" s="848">
        <f t="shared" si="197"/>
        <v>0</v>
      </c>
      <c r="CI352" s="848">
        <f t="shared" si="197"/>
        <v>0</v>
      </c>
      <c r="CJ352" s="848">
        <f t="shared" si="197"/>
        <v>0</v>
      </c>
      <c r="CK352" s="848">
        <f t="shared" si="197"/>
        <v>0</v>
      </c>
      <c r="CL352" s="848">
        <f t="shared" si="197"/>
        <v>0</v>
      </c>
      <c r="CM352" s="848">
        <f t="shared" si="197"/>
        <v>0</v>
      </c>
      <c r="CN352" s="848">
        <f t="shared" si="197"/>
        <v>0</v>
      </c>
      <c r="CO352" s="848">
        <f t="shared" si="197"/>
        <v>0</v>
      </c>
      <c r="CP352" s="848">
        <f t="shared" si="197"/>
        <v>0</v>
      </c>
      <c r="CQ352" s="848">
        <f t="shared" si="197"/>
        <v>0</v>
      </c>
      <c r="CR352" s="848">
        <f t="shared" si="197"/>
        <v>0</v>
      </c>
      <c r="CS352" s="848">
        <f t="shared" si="197"/>
        <v>0</v>
      </c>
      <c r="CT352" s="848">
        <f t="shared" si="197"/>
        <v>0</v>
      </c>
      <c r="CU352" s="848">
        <f t="shared" si="197"/>
        <v>0</v>
      </c>
      <c r="CV352" s="848">
        <f t="shared" si="197"/>
        <v>0</v>
      </c>
      <c r="CW352" s="848">
        <f t="shared" si="197"/>
        <v>0</v>
      </c>
      <c r="CX352" s="848">
        <f t="shared" si="197"/>
        <v>0</v>
      </c>
      <c r="CY352" s="848">
        <f t="shared" si="197"/>
        <v>0</v>
      </c>
      <c r="CZ352" s="848">
        <f t="shared" si="197"/>
        <v>0</v>
      </c>
      <c r="DA352" s="848">
        <f t="shared" si="197"/>
        <v>0</v>
      </c>
      <c r="DB352" s="848">
        <f t="shared" si="197"/>
        <v>0</v>
      </c>
      <c r="DC352" s="848">
        <f t="shared" si="197"/>
        <v>0</v>
      </c>
      <c r="DD352" s="848">
        <f t="shared" si="197"/>
        <v>0</v>
      </c>
      <c r="DE352" s="848">
        <f t="shared" si="197"/>
        <v>0</v>
      </c>
      <c r="DF352" s="848">
        <f t="shared" si="197"/>
        <v>0</v>
      </c>
      <c r="DG352" s="848">
        <f t="shared" si="197"/>
        <v>0</v>
      </c>
      <c r="DH352" s="848">
        <f t="shared" si="197"/>
        <v>0</v>
      </c>
      <c r="DI352" s="848">
        <f t="shared" si="197"/>
        <v>0</v>
      </c>
      <c r="DJ352" s="848">
        <f t="shared" si="197"/>
        <v>0</v>
      </c>
      <c r="DK352" s="848">
        <f t="shared" si="197"/>
        <v>0</v>
      </c>
      <c r="DL352" s="848">
        <f t="shared" si="197"/>
        <v>0</v>
      </c>
      <c r="DM352" s="848">
        <f t="shared" si="197"/>
        <v>0</v>
      </c>
      <c r="DN352" s="848">
        <f t="shared" si="197"/>
        <v>0</v>
      </c>
      <c r="DO352" s="848">
        <f t="shared" si="197"/>
        <v>0</v>
      </c>
      <c r="DP352" s="848">
        <f t="shared" si="197"/>
        <v>0</v>
      </c>
      <c r="DQ352" s="848">
        <f t="shared" si="197"/>
        <v>0</v>
      </c>
      <c r="DR352" s="848">
        <f t="shared" si="197"/>
        <v>0</v>
      </c>
      <c r="DS352" s="848">
        <f t="shared" si="197"/>
        <v>0</v>
      </c>
      <c r="DT352" s="848">
        <f t="shared" si="197"/>
        <v>0</v>
      </c>
      <c r="DU352" s="848">
        <f t="shared" si="197"/>
        <v>0</v>
      </c>
      <c r="DV352" s="848">
        <f t="shared" si="197"/>
        <v>0</v>
      </c>
      <c r="DW352" s="848">
        <f t="shared" si="197"/>
        <v>0</v>
      </c>
      <c r="DX352" s="848">
        <f t="shared" si="197"/>
        <v>0</v>
      </c>
      <c r="DY352" s="848">
        <f t="shared" si="197"/>
        <v>0</v>
      </c>
      <c r="DZ352" s="848">
        <f t="shared" si="197"/>
        <v>0</v>
      </c>
      <c r="EA352" s="848">
        <f t="shared" si="197"/>
        <v>0</v>
      </c>
      <c r="EB352" s="848">
        <f t="shared" si="197"/>
        <v>0</v>
      </c>
      <c r="EC352" s="848">
        <f t="shared" si="197"/>
        <v>0</v>
      </c>
      <c r="ED352" s="848">
        <f t="shared" si="197"/>
        <v>0</v>
      </c>
      <c r="EE352" s="848">
        <f t="shared" si="197"/>
        <v>0</v>
      </c>
      <c r="EF352" s="848">
        <f t="shared" si="197"/>
        <v>0</v>
      </c>
      <c r="EG352" s="848">
        <f t="shared" si="197"/>
        <v>0</v>
      </c>
      <c r="EH352" s="848">
        <f t="shared" si="197"/>
        <v>0</v>
      </c>
      <c r="EI352" s="848">
        <f t="shared" si="197"/>
        <v>0</v>
      </c>
      <c r="EJ352" s="848">
        <f t="shared" si="198"/>
        <v>0</v>
      </c>
      <c r="EK352" s="848">
        <f t="shared" si="198"/>
        <v>0</v>
      </c>
      <c r="EL352" s="848">
        <f t="shared" si="198"/>
        <v>0</v>
      </c>
      <c r="EM352" s="848">
        <f t="shared" si="198"/>
        <v>0</v>
      </c>
      <c r="EN352" s="848">
        <f t="shared" si="198"/>
        <v>0</v>
      </c>
      <c r="EO352" s="848">
        <f t="shared" si="198"/>
        <v>0</v>
      </c>
      <c r="EP352" s="848">
        <f t="shared" si="198"/>
        <v>0</v>
      </c>
      <c r="EQ352" s="848">
        <f t="shared" si="198"/>
        <v>0</v>
      </c>
      <c r="ER352" s="848">
        <f t="shared" si="198"/>
        <v>0</v>
      </c>
      <c r="ES352" s="848">
        <f t="shared" si="198"/>
        <v>0</v>
      </c>
      <c r="ET352" s="848">
        <f t="shared" si="198"/>
        <v>0</v>
      </c>
      <c r="EU352" s="848">
        <f t="shared" si="198"/>
        <v>0</v>
      </c>
      <c r="EV352" s="848">
        <f t="shared" si="198"/>
        <v>0</v>
      </c>
      <c r="EW352" s="848">
        <f t="shared" si="198"/>
        <v>0</v>
      </c>
      <c r="EX352" s="848">
        <f t="shared" si="198"/>
        <v>0</v>
      </c>
      <c r="EY352" s="848">
        <f t="shared" si="198"/>
        <v>0</v>
      </c>
      <c r="EZ352" s="848">
        <f t="shared" si="198"/>
        <v>0</v>
      </c>
      <c r="FA352" s="848">
        <f t="shared" si="198"/>
        <v>0</v>
      </c>
      <c r="FB352" s="848">
        <f t="shared" si="198"/>
        <v>0</v>
      </c>
      <c r="FC352" s="848">
        <f t="shared" si="198"/>
        <v>0</v>
      </c>
      <c r="FD352" s="848">
        <f t="shared" si="198"/>
        <v>0</v>
      </c>
      <c r="FE352" s="848">
        <f t="shared" si="198"/>
        <v>0</v>
      </c>
      <c r="FF352" s="848">
        <f t="shared" si="198"/>
        <v>0</v>
      </c>
      <c r="FG352" s="848">
        <f t="shared" si="198"/>
        <v>0</v>
      </c>
      <c r="FH352" s="848">
        <f t="shared" si="198"/>
        <v>0</v>
      </c>
      <c r="FI352" s="848">
        <f t="shared" si="198"/>
        <v>0</v>
      </c>
      <c r="FJ352" s="848">
        <f t="shared" si="198"/>
        <v>0</v>
      </c>
      <c r="FK352" s="848">
        <f t="shared" si="198"/>
        <v>0</v>
      </c>
      <c r="FL352" s="848">
        <f t="shared" si="198"/>
        <v>0</v>
      </c>
      <c r="FM352" s="848">
        <f t="shared" si="198"/>
        <v>0</v>
      </c>
      <c r="FN352" s="848">
        <f t="shared" si="198"/>
        <v>0</v>
      </c>
      <c r="FO352" s="848">
        <f t="shared" si="198"/>
        <v>0</v>
      </c>
      <c r="FP352" s="848">
        <f t="shared" si="198"/>
        <v>0</v>
      </c>
      <c r="FQ352" s="848">
        <f t="shared" si="198"/>
        <v>0</v>
      </c>
      <c r="FR352" s="848">
        <f t="shared" si="198"/>
        <v>0</v>
      </c>
      <c r="FS352" s="848">
        <f t="shared" si="198"/>
        <v>0</v>
      </c>
      <c r="FT352" s="848">
        <f t="shared" si="198"/>
        <v>0</v>
      </c>
      <c r="FU352" s="848">
        <f t="shared" si="198"/>
        <v>0</v>
      </c>
      <c r="FV352" s="848">
        <f t="shared" si="198"/>
        <v>0</v>
      </c>
      <c r="FW352" s="848">
        <f t="shared" si="198"/>
        <v>0</v>
      </c>
      <c r="FX352" s="848">
        <f t="shared" si="198"/>
        <v>0</v>
      </c>
      <c r="FY352" s="848">
        <f t="shared" si="198"/>
        <v>0</v>
      </c>
      <c r="FZ352" s="848">
        <f t="shared" si="198"/>
        <v>0</v>
      </c>
      <c r="GA352" s="848">
        <f t="shared" si="198"/>
        <v>0</v>
      </c>
      <c r="GB352" s="848">
        <f t="shared" si="198"/>
        <v>0</v>
      </c>
      <c r="GC352" s="848">
        <f t="shared" si="198"/>
        <v>0</v>
      </c>
      <c r="GD352" s="848">
        <f t="shared" si="198"/>
        <v>0</v>
      </c>
      <c r="GE352" s="848">
        <f t="shared" si="198"/>
        <v>0</v>
      </c>
      <c r="GF352" s="848">
        <f t="shared" si="198"/>
        <v>0</v>
      </c>
      <c r="GG352" s="848">
        <f t="shared" si="198"/>
        <v>0</v>
      </c>
      <c r="GH352" s="848">
        <f t="shared" si="198"/>
        <v>0</v>
      </c>
      <c r="GI352" s="848">
        <f t="shared" si="198"/>
        <v>0</v>
      </c>
      <c r="GJ352" s="848">
        <f t="shared" si="198"/>
        <v>0</v>
      </c>
      <c r="GK352" s="848">
        <f t="shared" si="198"/>
        <v>0</v>
      </c>
      <c r="GL352" s="848">
        <f t="shared" si="198"/>
        <v>0</v>
      </c>
      <c r="GM352" s="848">
        <f t="shared" si="198"/>
        <v>0</v>
      </c>
      <c r="GN352" s="848">
        <f t="shared" si="198"/>
        <v>0</v>
      </c>
      <c r="GO352" s="848">
        <f t="shared" si="198"/>
        <v>0</v>
      </c>
      <c r="GP352" s="848">
        <f t="shared" si="198"/>
        <v>0</v>
      </c>
      <c r="GQ352" s="848">
        <f t="shared" si="198"/>
        <v>0</v>
      </c>
      <c r="GR352" s="848">
        <f t="shared" si="198"/>
        <v>0</v>
      </c>
      <c r="GS352" s="848">
        <f t="shared" si="198"/>
        <v>0</v>
      </c>
      <c r="GT352" s="848">
        <f t="shared" si="198"/>
        <v>0</v>
      </c>
      <c r="GU352" s="848">
        <f t="shared" si="198"/>
        <v>0</v>
      </c>
      <c r="GV352" s="848">
        <f t="shared" si="199"/>
        <v>0</v>
      </c>
      <c r="GW352" s="848">
        <f t="shared" si="199"/>
        <v>0</v>
      </c>
      <c r="GX352" s="848">
        <f t="shared" si="199"/>
        <v>0</v>
      </c>
      <c r="GY352" s="848">
        <f t="shared" si="199"/>
        <v>0</v>
      </c>
      <c r="GZ352" s="848">
        <f t="shared" si="199"/>
        <v>0</v>
      </c>
      <c r="HA352" s="848">
        <f t="shared" si="199"/>
        <v>0</v>
      </c>
      <c r="HB352" s="848">
        <f t="shared" si="199"/>
        <v>0</v>
      </c>
      <c r="HC352" s="848">
        <f t="shared" si="199"/>
        <v>0</v>
      </c>
      <c r="HD352" s="848">
        <f t="shared" si="199"/>
        <v>0</v>
      </c>
      <c r="HE352" s="848">
        <f t="shared" si="199"/>
        <v>0</v>
      </c>
      <c r="HF352" s="848">
        <f t="shared" si="199"/>
        <v>0</v>
      </c>
      <c r="HG352" s="848">
        <f t="shared" si="199"/>
        <v>0</v>
      </c>
      <c r="HH352" s="848">
        <f t="shared" si="199"/>
        <v>0</v>
      </c>
      <c r="HI352" s="848">
        <f t="shared" si="199"/>
        <v>0</v>
      </c>
      <c r="HJ352" s="848">
        <f t="shared" si="199"/>
        <v>0</v>
      </c>
      <c r="HK352" s="848">
        <f t="shared" si="199"/>
        <v>0</v>
      </c>
      <c r="HL352" s="848">
        <f t="shared" si="199"/>
        <v>0</v>
      </c>
      <c r="HM352" s="848">
        <f t="shared" si="199"/>
        <v>0</v>
      </c>
      <c r="HN352" s="848">
        <f t="shared" si="199"/>
        <v>0</v>
      </c>
      <c r="HO352" s="848">
        <f t="shared" si="199"/>
        <v>0</v>
      </c>
      <c r="HP352" s="848">
        <f t="shared" si="199"/>
        <v>0</v>
      </c>
      <c r="HQ352" s="848">
        <f t="shared" si="199"/>
        <v>0</v>
      </c>
      <c r="HR352" s="848">
        <f t="shared" si="199"/>
        <v>0</v>
      </c>
      <c r="HS352" s="848">
        <f t="shared" si="199"/>
        <v>0</v>
      </c>
      <c r="HT352" s="848">
        <f t="shared" si="199"/>
        <v>0</v>
      </c>
      <c r="HU352" s="848">
        <f t="shared" si="199"/>
        <v>0</v>
      </c>
      <c r="HV352" s="848">
        <f t="shared" si="199"/>
        <v>0</v>
      </c>
      <c r="HW352" s="848">
        <f t="shared" si="199"/>
        <v>0</v>
      </c>
      <c r="HX352" s="848">
        <f t="shared" si="199"/>
        <v>0</v>
      </c>
      <c r="HY352" s="848">
        <f t="shared" si="199"/>
        <v>0</v>
      </c>
      <c r="HZ352" s="848">
        <f t="shared" si="199"/>
        <v>0</v>
      </c>
      <c r="IA352" s="848">
        <f t="shared" si="199"/>
        <v>0</v>
      </c>
      <c r="IB352" s="848">
        <f t="shared" si="199"/>
        <v>0</v>
      </c>
      <c r="IC352" s="848">
        <f t="shared" si="199"/>
        <v>0</v>
      </c>
      <c r="ID352" s="848">
        <f t="shared" si="199"/>
        <v>0</v>
      </c>
      <c r="IE352" s="848">
        <f t="shared" si="199"/>
        <v>0</v>
      </c>
      <c r="IF352" s="848">
        <f t="shared" si="199"/>
        <v>0</v>
      </c>
      <c r="IG352" s="848">
        <f t="shared" si="199"/>
        <v>0</v>
      </c>
      <c r="IH352" s="848">
        <f t="shared" si="199"/>
        <v>0</v>
      </c>
      <c r="II352" s="848">
        <f t="shared" si="199"/>
        <v>0</v>
      </c>
      <c r="IJ352" s="848">
        <f t="shared" si="199"/>
        <v>0</v>
      </c>
      <c r="IK352" s="848">
        <f t="shared" si="199"/>
        <v>0</v>
      </c>
      <c r="IL352" s="848">
        <f t="shared" si="199"/>
        <v>0</v>
      </c>
      <c r="IM352" s="848">
        <f t="shared" si="199"/>
        <v>0</v>
      </c>
      <c r="IN352" s="848">
        <f t="shared" si="199"/>
        <v>0</v>
      </c>
      <c r="IO352" s="848">
        <f t="shared" si="199"/>
        <v>0</v>
      </c>
      <c r="IP352" s="848">
        <f t="shared" si="199"/>
        <v>0</v>
      </c>
      <c r="IQ352" s="848">
        <f t="shared" si="199"/>
        <v>0</v>
      </c>
      <c r="IR352" s="848">
        <f t="shared" si="199"/>
        <v>0</v>
      </c>
      <c r="IS352" s="848">
        <f t="shared" si="199"/>
        <v>0</v>
      </c>
      <c r="IT352" s="848">
        <f t="shared" si="199"/>
        <v>0</v>
      </c>
      <c r="IU352" s="848">
        <f t="shared" si="199"/>
        <v>0</v>
      </c>
      <c r="IV352" s="848">
        <f t="shared" si="199"/>
        <v>0</v>
      </c>
      <c r="IW352" s="848">
        <f t="shared" si="199"/>
        <v>0</v>
      </c>
      <c r="IX352" s="848">
        <f t="shared" si="199"/>
        <v>0</v>
      </c>
      <c r="IY352" s="848">
        <f t="shared" si="199"/>
        <v>0</v>
      </c>
      <c r="IZ352" s="848">
        <f t="shared" si="199"/>
        <v>0</v>
      </c>
      <c r="JA352" s="848">
        <f t="shared" si="199"/>
        <v>0</v>
      </c>
      <c r="JB352" s="848">
        <f t="shared" si="199"/>
        <v>0</v>
      </c>
      <c r="JC352" s="848">
        <f t="shared" si="199"/>
        <v>0</v>
      </c>
      <c r="JD352" s="848">
        <f t="shared" si="199"/>
        <v>0</v>
      </c>
      <c r="JE352" s="848">
        <f t="shared" si="199"/>
        <v>0</v>
      </c>
      <c r="JF352" s="848">
        <f t="shared" si="199"/>
        <v>0</v>
      </c>
      <c r="JG352" s="848">
        <f t="shared" si="199"/>
        <v>0</v>
      </c>
      <c r="JH352" s="848">
        <f t="shared" si="200"/>
        <v>0</v>
      </c>
      <c r="JI352" s="848">
        <f t="shared" si="200"/>
        <v>0</v>
      </c>
      <c r="JJ352" s="848">
        <f t="shared" si="200"/>
        <v>0</v>
      </c>
      <c r="JK352" s="848">
        <f t="shared" si="200"/>
        <v>0</v>
      </c>
      <c r="JL352" s="848">
        <f t="shared" si="200"/>
        <v>0</v>
      </c>
      <c r="JM352" s="848">
        <f t="shared" si="200"/>
        <v>0</v>
      </c>
      <c r="JN352" s="848">
        <f t="shared" si="200"/>
        <v>0</v>
      </c>
      <c r="JO352" s="848">
        <f t="shared" si="200"/>
        <v>0</v>
      </c>
      <c r="JP352" s="848">
        <f t="shared" si="200"/>
        <v>0</v>
      </c>
      <c r="JQ352" s="848">
        <f t="shared" si="200"/>
        <v>0</v>
      </c>
      <c r="JR352" s="848">
        <f t="shared" si="200"/>
        <v>0</v>
      </c>
      <c r="JS352" s="848">
        <f t="shared" si="200"/>
        <v>0</v>
      </c>
      <c r="JT352" s="848">
        <f t="shared" si="200"/>
        <v>0</v>
      </c>
      <c r="JU352" s="848">
        <f t="shared" si="200"/>
        <v>0</v>
      </c>
      <c r="JV352" s="848">
        <f t="shared" si="200"/>
        <v>0</v>
      </c>
      <c r="JW352" s="848">
        <f t="shared" si="200"/>
        <v>0</v>
      </c>
      <c r="JX352" s="848">
        <f t="shared" si="200"/>
        <v>0</v>
      </c>
      <c r="JY352" s="848">
        <f t="shared" si="200"/>
        <v>0</v>
      </c>
      <c r="JZ352" s="848">
        <f t="shared" si="200"/>
        <v>0</v>
      </c>
      <c r="KA352" s="848">
        <f t="shared" si="200"/>
        <v>0</v>
      </c>
      <c r="KB352" s="848">
        <f t="shared" si="200"/>
        <v>0</v>
      </c>
      <c r="KC352" s="848">
        <f t="shared" si="200"/>
        <v>0</v>
      </c>
      <c r="KD352" s="848">
        <f t="shared" si="200"/>
        <v>0</v>
      </c>
      <c r="KE352" s="848">
        <f t="shared" si="200"/>
        <v>0</v>
      </c>
      <c r="KF352" s="848">
        <f t="shared" si="200"/>
        <v>0</v>
      </c>
      <c r="KG352" s="848">
        <f t="shared" si="200"/>
        <v>0</v>
      </c>
      <c r="KH352" s="848">
        <f t="shared" si="200"/>
        <v>0</v>
      </c>
      <c r="KI352" s="848">
        <f t="shared" si="200"/>
        <v>0</v>
      </c>
      <c r="KJ352" s="848">
        <f t="shared" si="200"/>
        <v>0</v>
      </c>
      <c r="KK352" s="848">
        <f t="shared" si="200"/>
        <v>0</v>
      </c>
      <c r="KL352" s="848">
        <f t="shared" si="200"/>
        <v>0</v>
      </c>
      <c r="KM352" s="848">
        <f t="shared" si="200"/>
        <v>0</v>
      </c>
      <c r="KN352" s="848">
        <f t="shared" si="200"/>
        <v>0</v>
      </c>
      <c r="KO352" s="848">
        <f t="shared" si="200"/>
        <v>0</v>
      </c>
      <c r="KP352" s="848">
        <f t="shared" si="200"/>
        <v>0</v>
      </c>
      <c r="KQ352" s="848">
        <f t="shared" si="200"/>
        <v>0</v>
      </c>
      <c r="KR352" s="848">
        <f t="shared" si="200"/>
        <v>0</v>
      </c>
      <c r="KS352" s="848">
        <f t="shared" si="200"/>
        <v>0</v>
      </c>
      <c r="KT352" s="848">
        <f t="shared" si="200"/>
        <v>0</v>
      </c>
      <c r="KU352" s="848">
        <f t="shared" si="200"/>
        <v>0</v>
      </c>
      <c r="KV352" s="848">
        <f t="shared" si="200"/>
        <v>0</v>
      </c>
      <c r="KW352" s="848">
        <f t="shared" si="200"/>
        <v>0</v>
      </c>
      <c r="KX352" s="848">
        <f t="shared" si="200"/>
        <v>0</v>
      </c>
      <c r="KY352" s="848">
        <f t="shared" si="200"/>
        <v>0</v>
      </c>
      <c r="KZ352" s="848">
        <f t="shared" si="200"/>
        <v>0</v>
      </c>
      <c r="LA352" s="848">
        <f t="shared" si="200"/>
        <v>0</v>
      </c>
      <c r="LB352" s="848">
        <f t="shared" si="200"/>
        <v>0</v>
      </c>
      <c r="LC352" s="848">
        <f t="shared" si="200"/>
        <v>0</v>
      </c>
      <c r="LD352" s="848">
        <f t="shared" si="200"/>
        <v>0</v>
      </c>
      <c r="LE352" s="848">
        <f t="shared" si="200"/>
        <v>0</v>
      </c>
      <c r="LF352" s="848">
        <f t="shared" si="200"/>
        <v>0</v>
      </c>
      <c r="LG352" s="848">
        <f t="shared" si="200"/>
        <v>0</v>
      </c>
      <c r="LH352" s="848">
        <f t="shared" si="200"/>
        <v>0</v>
      </c>
      <c r="LI352" s="848">
        <f t="shared" si="200"/>
        <v>0</v>
      </c>
      <c r="LJ352" s="848">
        <f t="shared" si="200"/>
        <v>0</v>
      </c>
      <c r="LK352" s="848">
        <f t="shared" si="200"/>
        <v>0</v>
      </c>
      <c r="LL352" s="848">
        <f t="shared" si="200"/>
        <v>0</v>
      </c>
      <c r="LM352" s="848">
        <f t="shared" si="200"/>
        <v>0</v>
      </c>
      <c r="LN352" s="848">
        <f t="shared" si="200"/>
        <v>0</v>
      </c>
      <c r="LO352" s="848">
        <f t="shared" si="200"/>
        <v>0</v>
      </c>
      <c r="LP352" s="848">
        <f t="shared" si="200"/>
        <v>0</v>
      </c>
      <c r="LQ352" s="848">
        <f t="shared" si="200"/>
        <v>0</v>
      </c>
      <c r="LR352" s="848">
        <f t="shared" si="200"/>
        <v>0</v>
      </c>
      <c r="LS352" s="848">
        <f t="shared" si="200"/>
        <v>0</v>
      </c>
      <c r="LT352" s="848">
        <f t="shared" si="201"/>
        <v>0</v>
      </c>
      <c r="LU352" s="848">
        <f t="shared" si="201"/>
        <v>0</v>
      </c>
      <c r="LV352" s="848">
        <f t="shared" si="201"/>
        <v>0</v>
      </c>
      <c r="LW352" s="848">
        <f t="shared" si="201"/>
        <v>0</v>
      </c>
      <c r="LX352" s="848">
        <f t="shared" si="201"/>
        <v>0</v>
      </c>
      <c r="LY352" s="848">
        <f t="shared" si="201"/>
        <v>0</v>
      </c>
      <c r="LZ352" s="848">
        <f t="shared" si="201"/>
        <v>0</v>
      </c>
      <c r="MA352" s="848">
        <f t="shared" si="201"/>
        <v>0</v>
      </c>
      <c r="MB352" s="848">
        <f t="shared" si="201"/>
        <v>0</v>
      </c>
      <c r="MC352" s="848">
        <f t="shared" si="201"/>
        <v>0</v>
      </c>
      <c r="MD352" s="848">
        <f t="shared" si="201"/>
        <v>0</v>
      </c>
      <c r="ME352" s="848">
        <f t="shared" si="201"/>
        <v>0</v>
      </c>
      <c r="MF352" s="848">
        <f t="shared" si="201"/>
        <v>0</v>
      </c>
      <c r="MG352" s="848">
        <f t="shared" si="201"/>
        <v>0</v>
      </c>
      <c r="MH352" s="848">
        <f t="shared" si="201"/>
        <v>0</v>
      </c>
      <c r="MI352" s="848">
        <f t="shared" si="201"/>
        <v>0</v>
      </c>
      <c r="MJ352" s="848">
        <f t="shared" si="201"/>
        <v>0</v>
      </c>
      <c r="MK352" s="848">
        <f t="shared" si="201"/>
        <v>0</v>
      </c>
      <c r="ML352" s="848">
        <f t="shared" si="201"/>
        <v>0</v>
      </c>
      <c r="MM352" s="848">
        <f t="shared" si="201"/>
        <v>0</v>
      </c>
      <c r="MN352" s="848">
        <f t="shared" si="201"/>
        <v>0</v>
      </c>
      <c r="MO352" s="848">
        <f t="shared" si="201"/>
        <v>0</v>
      </c>
      <c r="MP352" s="848">
        <f t="shared" si="201"/>
        <v>0</v>
      </c>
      <c r="MQ352" s="848">
        <f t="shared" si="201"/>
        <v>0</v>
      </c>
      <c r="MR352" s="848">
        <f t="shared" si="201"/>
        <v>0</v>
      </c>
      <c r="MS352" s="848">
        <f t="shared" si="201"/>
        <v>0</v>
      </c>
      <c r="MT352" s="848">
        <f t="shared" si="201"/>
        <v>0</v>
      </c>
      <c r="MU352" s="848">
        <f t="shared" si="201"/>
        <v>0</v>
      </c>
      <c r="MV352" s="848">
        <f t="shared" si="201"/>
        <v>0</v>
      </c>
      <c r="MW352" s="848">
        <f t="shared" si="201"/>
        <v>0</v>
      </c>
      <c r="MX352" s="848">
        <f t="shared" si="201"/>
        <v>0</v>
      </c>
      <c r="MY352" s="848">
        <f t="shared" si="201"/>
        <v>0</v>
      </c>
      <c r="MZ352" s="848">
        <f t="shared" si="201"/>
        <v>0</v>
      </c>
      <c r="NA352" s="848">
        <f t="shared" si="201"/>
        <v>0</v>
      </c>
      <c r="NB352" s="848">
        <f t="shared" si="201"/>
        <v>0</v>
      </c>
      <c r="NC352" s="848">
        <f t="shared" si="201"/>
        <v>0</v>
      </c>
      <c r="ND352" s="848">
        <f t="shared" si="201"/>
        <v>0</v>
      </c>
      <c r="NE352" s="848">
        <f t="shared" si="201"/>
        <v>0</v>
      </c>
      <c r="NF352" s="848">
        <f t="shared" si="201"/>
        <v>0</v>
      </c>
      <c r="NG352" s="848">
        <f t="shared" si="201"/>
        <v>0</v>
      </c>
      <c r="NH352" s="848">
        <f t="shared" si="201"/>
        <v>0</v>
      </c>
      <c r="NI352" s="848">
        <f t="shared" si="201"/>
        <v>0</v>
      </c>
      <c r="NJ352" s="848">
        <f t="shared" si="201"/>
        <v>0</v>
      </c>
      <c r="NK352" s="848">
        <f t="shared" si="201"/>
        <v>0</v>
      </c>
      <c r="NL352" s="848">
        <f t="shared" si="201"/>
        <v>0</v>
      </c>
      <c r="NM352" s="848">
        <f t="shared" si="201"/>
        <v>0</v>
      </c>
      <c r="NN352" s="848">
        <f t="shared" si="201"/>
        <v>0</v>
      </c>
      <c r="NO352" s="848">
        <f t="shared" si="201"/>
        <v>0</v>
      </c>
      <c r="NP352" s="848">
        <f t="shared" si="201"/>
        <v>0</v>
      </c>
      <c r="NQ352" s="848">
        <f t="shared" si="201"/>
        <v>0</v>
      </c>
      <c r="NR352" s="848">
        <f t="shared" si="201"/>
        <v>0</v>
      </c>
      <c r="NS352" s="848">
        <f t="shared" si="201"/>
        <v>0</v>
      </c>
      <c r="NT352" s="848">
        <f t="shared" si="201"/>
        <v>0</v>
      </c>
      <c r="NU352" s="848">
        <f t="shared" si="201"/>
        <v>0</v>
      </c>
      <c r="NV352" s="848">
        <f t="shared" si="201"/>
        <v>0</v>
      </c>
      <c r="NW352" s="848">
        <f t="shared" si="201"/>
        <v>0</v>
      </c>
      <c r="NX352" s="848">
        <f t="shared" si="201"/>
        <v>0</v>
      </c>
      <c r="NY352" s="848">
        <f t="shared" si="201"/>
        <v>0</v>
      </c>
      <c r="NZ352" s="848">
        <f t="shared" si="201"/>
        <v>0</v>
      </c>
      <c r="OA352" s="848">
        <f t="shared" si="201"/>
        <v>0</v>
      </c>
      <c r="OB352" s="848">
        <f t="shared" si="201"/>
        <v>0</v>
      </c>
      <c r="OC352" s="848">
        <f t="shared" si="201"/>
        <v>0</v>
      </c>
      <c r="OD352" s="848">
        <f t="shared" si="201"/>
        <v>0</v>
      </c>
      <c r="OE352" s="848">
        <f t="shared" si="201"/>
        <v>0</v>
      </c>
      <c r="OF352" s="848">
        <f t="shared" si="202"/>
        <v>0</v>
      </c>
      <c r="OG352" s="848">
        <f t="shared" si="202"/>
        <v>0</v>
      </c>
      <c r="OH352" s="848">
        <f t="shared" si="202"/>
        <v>0</v>
      </c>
      <c r="OI352" s="848">
        <f t="shared" si="202"/>
        <v>0</v>
      </c>
      <c r="OJ352" s="848">
        <f t="shared" si="202"/>
        <v>0</v>
      </c>
      <c r="OK352" s="848">
        <f t="shared" si="202"/>
        <v>0</v>
      </c>
      <c r="OL352" s="848">
        <f t="shared" si="202"/>
        <v>0</v>
      </c>
      <c r="OM352" s="848">
        <f t="shared" si="202"/>
        <v>0</v>
      </c>
      <c r="ON352" s="848">
        <f t="shared" si="202"/>
        <v>0</v>
      </c>
      <c r="OO352" s="848">
        <f t="shared" si="202"/>
        <v>0</v>
      </c>
      <c r="OP352" s="848">
        <f t="shared" si="202"/>
        <v>0</v>
      </c>
      <c r="OQ352" s="848">
        <f t="shared" si="202"/>
        <v>0</v>
      </c>
      <c r="OR352" s="848">
        <f t="shared" si="202"/>
        <v>0</v>
      </c>
      <c r="OS352" s="848">
        <f t="shared" si="202"/>
        <v>0</v>
      </c>
      <c r="OT352" s="848">
        <f t="shared" si="202"/>
        <v>0</v>
      </c>
      <c r="OU352" s="848">
        <f t="shared" si="202"/>
        <v>0</v>
      </c>
      <c r="OV352" s="848">
        <f t="shared" si="202"/>
        <v>0</v>
      </c>
      <c r="OW352" s="848">
        <f t="shared" si="202"/>
        <v>0</v>
      </c>
      <c r="OX352" s="848">
        <f t="shared" si="202"/>
        <v>0</v>
      </c>
      <c r="OY352" s="848">
        <f t="shared" si="202"/>
        <v>0</v>
      </c>
      <c r="OZ352" s="848">
        <f t="shared" si="202"/>
        <v>0</v>
      </c>
      <c r="PA352" s="848">
        <f t="shared" si="202"/>
        <v>0</v>
      </c>
      <c r="PB352" s="848">
        <f t="shared" si="202"/>
        <v>0</v>
      </c>
      <c r="PC352" s="848">
        <f t="shared" si="202"/>
        <v>0</v>
      </c>
      <c r="PD352" s="848">
        <f t="shared" si="202"/>
        <v>0</v>
      </c>
      <c r="PE352" s="848">
        <f t="shared" si="202"/>
        <v>0</v>
      </c>
      <c r="PF352" s="848">
        <f t="shared" si="202"/>
        <v>0</v>
      </c>
      <c r="PG352" s="848">
        <f t="shared" si="202"/>
        <v>0</v>
      </c>
      <c r="PH352" s="848">
        <f t="shared" si="202"/>
        <v>0</v>
      </c>
      <c r="PI352" s="848">
        <f t="shared" si="202"/>
        <v>0</v>
      </c>
      <c r="PJ352" s="848">
        <f t="shared" si="202"/>
        <v>0</v>
      </c>
      <c r="PK352" s="848">
        <f t="shared" si="202"/>
        <v>0</v>
      </c>
      <c r="PL352" s="848">
        <f t="shared" si="202"/>
        <v>0</v>
      </c>
      <c r="PM352" s="848">
        <f t="shared" si="202"/>
        <v>0</v>
      </c>
      <c r="PN352" s="848">
        <f t="shared" si="202"/>
        <v>0</v>
      </c>
      <c r="PO352" s="848">
        <f t="shared" si="202"/>
        <v>0</v>
      </c>
      <c r="PP352" s="848">
        <f t="shared" si="202"/>
        <v>0</v>
      </c>
      <c r="PQ352" s="848">
        <f t="shared" si="202"/>
        <v>0</v>
      </c>
      <c r="PR352" s="848">
        <f t="shared" si="202"/>
        <v>0</v>
      </c>
      <c r="PS352" s="848">
        <f t="shared" si="202"/>
        <v>0</v>
      </c>
      <c r="PT352" s="848">
        <f t="shared" si="202"/>
        <v>0</v>
      </c>
      <c r="PU352" s="848">
        <f t="shared" si="202"/>
        <v>0</v>
      </c>
      <c r="PV352" s="848">
        <f t="shared" si="202"/>
        <v>0</v>
      </c>
      <c r="PW352" s="848">
        <f t="shared" si="202"/>
        <v>0</v>
      </c>
      <c r="PX352" s="848">
        <f t="shared" si="202"/>
        <v>0</v>
      </c>
      <c r="PY352" s="848">
        <f t="shared" si="202"/>
        <v>0</v>
      </c>
      <c r="PZ352" s="848">
        <f t="shared" si="202"/>
        <v>0</v>
      </c>
      <c r="QA352" s="848">
        <f t="shared" si="202"/>
        <v>0</v>
      </c>
      <c r="QB352" s="848">
        <f t="shared" si="202"/>
        <v>0</v>
      </c>
      <c r="QC352" s="848">
        <f t="shared" si="202"/>
        <v>0</v>
      </c>
      <c r="QD352" s="848">
        <f t="shared" si="202"/>
        <v>0</v>
      </c>
      <c r="QE352" s="848">
        <f t="shared" si="202"/>
        <v>0</v>
      </c>
      <c r="QF352" s="848">
        <f t="shared" si="202"/>
        <v>0</v>
      </c>
      <c r="QG352" s="848">
        <f t="shared" si="202"/>
        <v>0</v>
      </c>
      <c r="QH352" s="848">
        <f t="shared" si="202"/>
        <v>0</v>
      </c>
      <c r="QI352" s="848">
        <f t="shared" si="202"/>
        <v>0</v>
      </c>
      <c r="QJ352" s="848">
        <f t="shared" si="202"/>
        <v>0</v>
      </c>
      <c r="QK352" s="848">
        <f t="shared" si="202"/>
        <v>0</v>
      </c>
      <c r="QL352" s="848">
        <f t="shared" si="202"/>
        <v>0</v>
      </c>
      <c r="QM352" s="848">
        <f t="shared" si="202"/>
        <v>0</v>
      </c>
      <c r="QN352" s="848">
        <f t="shared" si="202"/>
        <v>0</v>
      </c>
      <c r="QO352" s="848">
        <f t="shared" si="202"/>
        <v>0</v>
      </c>
      <c r="QP352" s="848">
        <f t="shared" si="202"/>
        <v>0</v>
      </c>
      <c r="QQ352" s="848">
        <f t="shared" si="202"/>
        <v>0</v>
      </c>
      <c r="QR352" s="848">
        <f t="shared" si="203"/>
        <v>0</v>
      </c>
      <c r="QS352" s="848">
        <f t="shared" si="203"/>
        <v>0</v>
      </c>
      <c r="QT352" s="848">
        <f t="shared" si="203"/>
        <v>0</v>
      </c>
      <c r="QU352" s="848">
        <f t="shared" si="203"/>
        <v>0</v>
      </c>
      <c r="QV352" s="848">
        <f t="shared" si="203"/>
        <v>0</v>
      </c>
      <c r="QW352" s="848">
        <f t="shared" si="203"/>
        <v>0</v>
      </c>
      <c r="QX352" s="848">
        <f t="shared" si="203"/>
        <v>0</v>
      </c>
      <c r="QY352" s="848">
        <f t="shared" si="203"/>
        <v>0</v>
      </c>
      <c r="QZ352" s="848">
        <f t="shared" si="203"/>
        <v>0</v>
      </c>
      <c r="RA352" s="848">
        <f t="shared" si="203"/>
        <v>0</v>
      </c>
      <c r="RB352" s="848">
        <f t="shared" si="203"/>
        <v>0</v>
      </c>
      <c r="RC352" s="848">
        <f t="shared" si="203"/>
        <v>0</v>
      </c>
      <c r="RD352" s="848">
        <f t="shared" si="203"/>
        <v>0</v>
      </c>
      <c r="RE352" s="848">
        <f t="shared" si="203"/>
        <v>0</v>
      </c>
      <c r="RF352" s="848">
        <f t="shared" si="203"/>
        <v>0</v>
      </c>
      <c r="RG352" s="848">
        <f t="shared" si="203"/>
        <v>0</v>
      </c>
      <c r="RH352" s="848">
        <f t="shared" si="203"/>
        <v>0</v>
      </c>
      <c r="RI352" s="848">
        <f t="shared" si="203"/>
        <v>0</v>
      </c>
      <c r="RJ352" s="848">
        <f t="shared" si="203"/>
        <v>0</v>
      </c>
      <c r="RK352" s="848">
        <f t="shared" si="203"/>
        <v>0</v>
      </c>
      <c r="RL352" s="848">
        <f t="shared" si="203"/>
        <v>0</v>
      </c>
      <c r="RM352" s="848">
        <f t="shared" si="203"/>
        <v>0</v>
      </c>
      <c r="RN352" s="848">
        <f t="shared" si="203"/>
        <v>0</v>
      </c>
      <c r="RO352" s="848">
        <f t="shared" si="203"/>
        <v>0</v>
      </c>
      <c r="RP352" s="848">
        <f t="shared" si="203"/>
        <v>0</v>
      </c>
      <c r="RQ352" s="848">
        <f t="shared" si="203"/>
        <v>0</v>
      </c>
      <c r="RR352" s="848">
        <f t="shared" si="203"/>
        <v>0</v>
      </c>
      <c r="RS352" s="848">
        <f t="shared" si="203"/>
        <v>0</v>
      </c>
      <c r="RT352" s="848">
        <f t="shared" si="203"/>
        <v>0</v>
      </c>
      <c r="RU352" s="848">
        <f t="shared" si="203"/>
        <v>0</v>
      </c>
      <c r="RV352" s="848">
        <f t="shared" si="203"/>
        <v>0</v>
      </c>
      <c r="RW352" s="848">
        <f t="shared" si="203"/>
        <v>0</v>
      </c>
      <c r="RX352" s="848">
        <f t="shared" si="203"/>
        <v>0</v>
      </c>
      <c r="RY352" s="848">
        <f t="shared" si="203"/>
        <v>0</v>
      </c>
      <c r="RZ352" s="848">
        <f t="shared" si="203"/>
        <v>0</v>
      </c>
      <c r="SA352" s="848">
        <f t="shared" si="203"/>
        <v>0</v>
      </c>
      <c r="SB352" s="848">
        <f t="shared" si="203"/>
        <v>0</v>
      </c>
      <c r="SC352" s="848">
        <f t="shared" si="203"/>
        <v>0</v>
      </c>
      <c r="SD352" s="848">
        <f t="shared" si="203"/>
        <v>0</v>
      </c>
      <c r="SE352" s="848">
        <f t="shared" si="203"/>
        <v>0</v>
      </c>
      <c r="SF352" s="848">
        <f t="shared" si="203"/>
        <v>0</v>
      </c>
      <c r="SG352" s="848">
        <f t="shared" si="203"/>
        <v>0</v>
      </c>
      <c r="SH352" s="848">
        <f t="shared" si="203"/>
        <v>0</v>
      </c>
      <c r="SI352" s="848">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882</v>
      </c>
      <c r="J353" s="554"/>
      <c r="K353" s="848">
        <f t="shared" si="204"/>
        <v>0</v>
      </c>
      <c r="L353" s="848">
        <f t="shared" si="204"/>
        <v>0</v>
      </c>
      <c r="M353" s="848">
        <f t="shared" si="204"/>
        <v>0</v>
      </c>
      <c r="N353" s="848">
        <f t="shared" si="204"/>
        <v>0</v>
      </c>
      <c r="O353" s="848">
        <f t="shared" si="204"/>
        <v>0</v>
      </c>
      <c r="P353" s="848">
        <f t="shared" si="204"/>
        <v>0</v>
      </c>
      <c r="Q353" s="848">
        <f t="shared" si="204"/>
        <v>0</v>
      </c>
      <c r="R353" s="848">
        <f t="shared" si="204"/>
        <v>0</v>
      </c>
      <c r="S353" s="848">
        <f t="shared" si="204"/>
        <v>0</v>
      </c>
      <c r="T353" s="848">
        <f t="shared" si="204"/>
        <v>0</v>
      </c>
      <c r="U353" s="848">
        <f t="shared" si="204"/>
        <v>0</v>
      </c>
      <c r="V353" s="848">
        <f t="shared" si="204"/>
        <v>0</v>
      </c>
      <c r="W353" s="848">
        <f t="shared" si="204"/>
        <v>0</v>
      </c>
      <c r="X353" s="848">
        <f t="shared" si="204"/>
        <v>0</v>
      </c>
      <c r="Y353" s="848">
        <f t="shared" si="204"/>
        <v>0</v>
      </c>
      <c r="Z353" s="848">
        <f t="shared" si="204"/>
        <v>0</v>
      </c>
      <c r="AA353" s="848">
        <f t="shared" si="196"/>
        <v>0</v>
      </c>
      <c r="AB353" s="848">
        <f t="shared" si="196"/>
        <v>0</v>
      </c>
      <c r="AC353" s="848">
        <f t="shared" si="196"/>
        <v>0</v>
      </c>
      <c r="AD353" s="848">
        <f t="shared" si="196"/>
        <v>0</v>
      </c>
      <c r="AE353" s="848">
        <f t="shared" si="196"/>
        <v>0</v>
      </c>
      <c r="AF353" s="848">
        <f t="shared" si="196"/>
        <v>0</v>
      </c>
      <c r="AG353" s="848">
        <f t="shared" si="196"/>
        <v>0</v>
      </c>
      <c r="AH353" s="848">
        <f t="shared" si="196"/>
        <v>0</v>
      </c>
      <c r="AI353" s="848">
        <f t="shared" si="196"/>
        <v>0</v>
      </c>
      <c r="AJ353" s="848">
        <f t="shared" si="196"/>
        <v>0</v>
      </c>
      <c r="AK353" s="848">
        <f t="shared" si="196"/>
        <v>0</v>
      </c>
      <c r="AL353" s="848">
        <f t="shared" si="196"/>
        <v>0</v>
      </c>
      <c r="AM353" s="848">
        <f t="shared" si="196"/>
        <v>0</v>
      </c>
      <c r="AN353" s="848">
        <f t="shared" si="196"/>
        <v>0</v>
      </c>
      <c r="AO353" s="848">
        <f t="shared" si="196"/>
        <v>0</v>
      </c>
      <c r="AP353" s="848">
        <f t="shared" si="196"/>
        <v>0</v>
      </c>
      <c r="AQ353" s="848">
        <f t="shared" si="196"/>
        <v>0</v>
      </c>
      <c r="AR353" s="848">
        <f t="shared" si="196"/>
        <v>0</v>
      </c>
      <c r="AS353" s="848">
        <f t="shared" si="196"/>
        <v>0</v>
      </c>
      <c r="AT353" s="848">
        <f t="shared" si="196"/>
        <v>0</v>
      </c>
      <c r="AU353" s="848">
        <f t="shared" si="196"/>
        <v>0</v>
      </c>
      <c r="AV353" s="848">
        <f t="shared" si="196"/>
        <v>0</v>
      </c>
      <c r="AW353" s="848">
        <f t="shared" si="196"/>
        <v>0</v>
      </c>
      <c r="AX353" s="848">
        <f t="shared" si="196"/>
        <v>0</v>
      </c>
      <c r="AY353" s="848">
        <f t="shared" si="196"/>
        <v>0</v>
      </c>
      <c r="AZ353" s="848">
        <f t="shared" si="196"/>
        <v>0</v>
      </c>
      <c r="BA353" s="848">
        <f t="shared" si="196"/>
        <v>0</v>
      </c>
      <c r="BB353" s="848">
        <f t="shared" si="196"/>
        <v>0</v>
      </c>
      <c r="BC353" s="848">
        <f t="shared" si="196"/>
        <v>0</v>
      </c>
      <c r="BD353" s="848">
        <f t="shared" si="196"/>
        <v>0</v>
      </c>
      <c r="BE353" s="848">
        <f t="shared" si="196"/>
        <v>0</v>
      </c>
      <c r="BF353" s="848">
        <f t="shared" si="196"/>
        <v>0</v>
      </c>
      <c r="BG353" s="848">
        <f t="shared" si="196"/>
        <v>0</v>
      </c>
      <c r="BH353" s="848">
        <f t="shared" si="196"/>
        <v>0</v>
      </c>
      <c r="BI353" s="848">
        <f t="shared" si="196"/>
        <v>0</v>
      </c>
      <c r="BJ353" s="848">
        <f t="shared" si="196"/>
        <v>0</v>
      </c>
      <c r="BK353" s="848">
        <f t="shared" si="196"/>
        <v>0</v>
      </c>
      <c r="BL353" s="848">
        <f t="shared" si="196"/>
        <v>0</v>
      </c>
      <c r="BM353" s="848">
        <f t="shared" si="196"/>
        <v>0</v>
      </c>
      <c r="BN353" s="848">
        <f t="shared" si="196"/>
        <v>0</v>
      </c>
      <c r="BO353" s="848">
        <f t="shared" si="196"/>
        <v>0</v>
      </c>
      <c r="BP353" s="848">
        <f t="shared" si="196"/>
        <v>0</v>
      </c>
      <c r="BQ353" s="848">
        <f t="shared" si="196"/>
        <v>0</v>
      </c>
      <c r="BR353" s="848">
        <f t="shared" si="196"/>
        <v>0</v>
      </c>
      <c r="BS353" s="848">
        <f t="shared" si="196"/>
        <v>0</v>
      </c>
      <c r="BT353" s="848">
        <f t="shared" si="196"/>
        <v>0</v>
      </c>
      <c r="BU353" s="848">
        <f t="shared" si="196"/>
        <v>0</v>
      </c>
      <c r="BV353" s="848">
        <f t="shared" si="196"/>
        <v>0</v>
      </c>
      <c r="BW353" s="848">
        <f t="shared" si="196"/>
        <v>0</v>
      </c>
      <c r="BX353" s="848">
        <f t="shared" si="197"/>
        <v>0</v>
      </c>
      <c r="BY353" s="848">
        <f t="shared" si="197"/>
        <v>0</v>
      </c>
      <c r="BZ353" s="848">
        <f t="shared" si="197"/>
        <v>0</v>
      </c>
      <c r="CA353" s="848">
        <f t="shared" si="197"/>
        <v>0</v>
      </c>
      <c r="CB353" s="848">
        <f t="shared" si="197"/>
        <v>0</v>
      </c>
      <c r="CC353" s="848">
        <f t="shared" si="197"/>
        <v>0</v>
      </c>
      <c r="CD353" s="848">
        <f t="shared" si="197"/>
        <v>0</v>
      </c>
      <c r="CE353" s="848">
        <f t="shared" si="197"/>
        <v>0</v>
      </c>
      <c r="CF353" s="848">
        <f t="shared" si="197"/>
        <v>0</v>
      </c>
      <c r="CG353" s="848">
        <f t="shared" si="197"/>
        <v>0</v>
      </c>
      <c r="CH353" s="848">
        <f t="shared" si="197"/>
        <v>0</v>
      </c>
      <c r="CI353" s="848">
        <f t="shared" si="197"/>
        <v>0</v>
      </c>
      <c r="CJ353" s="848">
        <f t="shared" si="197"/>
        <v>0</v>
      </c>
      <c r="CK353" s="848">
        <f t="shared" si="197"/>
        <v>0</v>
      </c>
      <c r="CL353" s="848">
        <f t="shared" si="197"/>
        <v>0</v>
      </c>
      <c r="CM353" s="848">
        <f t="shared" si="197"/>
        <v>0</v>
      </c>
      <c r="CN353" s="848">
        <f t="shared" si="197"/>
        <v>0</v>
      </c>
      <c r="CO353" s="848">
        <f t="shared" si="197"/>
        <v>0</v>
      </c>
      <c r="CP353" s="848">
        <f t="shared" si="197"/>
        <v>0</v>
      </c>
      <c r="CQ353" s="848">
        <f t="shared" si="197"/>
        <v>0</v>
      </c>
      <c r="CR353" s="848">
        <f t="shared" si="197"/>
        <v>0</v>
      </c>
      <c r="CS353" s="848">
        <f t="shared" si="197"/>
        <v>0</v>
      </c>
      <c r="CT353" s="848">
        <f t="shared" si="197"/>
        <v>0</v>
      </c>
      <c r="CU353" s="848">
        <f t="shared" si="197"/>
        <v>0</v>
      </c>
      <c r="CV353" s="848">
        <f t="shared" si="197"/>
        <v>0</v>
      </c>
      <c r="CW353" s="848">
        <f t="shared" si="197"/>
        <v>0</v>
      </c>
      <c r="CX353" s="848">
        <f t="shared" si="197"/>
        <v>0</v>
      </c>
      <c r="CY353" s="848">
        <f t="shared" si="197"/>
        <v>0</v>
      </c>
      <c r="CZ353" s="848">
        <f t="shared" si="197"/>
        <v>0</v>
      </c>
      <c r="DA353" s="848">
        <f t="shared" si="197"/>
        <v>0</v>
      </c>
      <c r="DB353" s="848">
        <f t="shared" si="197"/>
        <v>0</v>
      </c>
      <c r="DC353" s="848">
        <f t="shared" si="197"/>
        <v>0</v>
      </c>
      <c r="DD353" s="848">
        <f t="shared" si="197"/>
        <v>0</v>
      </c>
      <c r="DE353" s="848">
        <f t="shared" si="197"/>
        <v>0</v>
      </c>
      <c r="DF353" s="848">
        <f t="shared" si="197"/>
        <v>0</v>
      </c>
      <c r="DG353" s="848">
        <f t="shared" si="197"/>
        <v>0</v>
      </c>
      <c r="DH353" s="848">
        <f t="shared" si="197"/>
        <v>0</v>
      </c>
      <c r="DI353" s="848">
        <f t="shared" si="197"/>
        <v>0</v>
      </c>
      <c r="DJ353" s="848">
        <f t="shared" si="197"/>
        <v>0</v>
      </c>
      <c r="DK353" s="848">
        <f t="shared" si="197"/>
        <v>0</v>
      </c>
      <c r="DL353" s="848">
        <f t="shared" si="197"/>
        <v>0</v>
      </c>
      <c r="DM353" s="848">
        <f t="shared" si="197"/>
        <v>0</v>
      </c>
      <c r="DN353" s="848">
        <f t="shared" si="197"/>
        <v>0</v>
      </c>
      <c r="DO353" s="848">
        <f t="shared" si="197"/>
        <v>0</v>
      </c>
      <c r="DP353" s="848">
        <f t="shared" si="197"/>
        <v>0</v>
      </c>
      <c r="DQ353" s="848">
        <f t="shared" si="197"/>
        <v>0</v>
      </c>
      <c r="DR353" s="848">
        <f t="shared" si="197"/>
        <v>0</v>
      </c>
      <c r="DS353" s="848">
        <f t="shared" si="197"/>
        <v>0</v>
      </c>
      <c r="DT353" s="848">
        <f t="shared" si="197"/>
        <v>0</v>
      </c>
      <c r="DU353" s="848">
        <f t="shared" si="197"/>
        <v>0</v>
      </c>
      <c r="DV353" s="848">
        <f t="shared" si="197"/>
        <v>0</v>
      </c>
      <c r="DW353" s="848">
        <f t="shared" si="197"/>
        <v>0</v>
      </c>
      <c r="DX353" s="848">
        <f t="shared" si="197"/>
        <v>0</v>
      </c>
      <c r="DY353" s="848">
        <f t="shared" si="197"/>
        <v>0</v>
      </c>
      <c r="DZ353" s="848">
        <f t="shared" si="197"/>
        <v>0</v>
      </c>
      <c r="EA353" s="848">
        <f t="shared" si="197"/>
        <v>0</v>
      </c>
      <c r="EB353" s="848">
        <f t="shared" si="197"/>
        <v>0</v>
      </c>
      <c r="EC353" s="848">
        <f t="shared" si="197"/>
        <v>0</v>
      </c>
      <c r="ED353" s="848">
        <f t="shared" si="197"/>
        <v>0</v>
      </c>
      <c r="EE353" s="848">
        <f t="shared" si="197"/>
        <v>0</v>
      </c>
      <c r="EF353" s="848">
        <f t="shared" si="197"/>
        <v>0</v>
      </c>
      <c r="EG353" s="848">
        <f t="shared" si="197"/>
        <v>0</v>
      </c>
      <c r="EH353" s="848">
        <f t="shared" si="197"/>
        <v>0</v>
      </c>
      <c r="EI353" s="848">
        <f t="shared" si="197"/>
        <v>0</v>
      </c>
      <c r="EJ353" s="848">
        <f t="shared" si="198"/>
        <v>0</v>
      </c>
      <c r="EK353" s="848">
        <f t="shared" si="198"/>
        <v>0</v>
      </c>
      <c r="EL353" s="848">
        <f t="shared" si="198"/>
        <v>0</v>
      </c>
      <c r="EM353" s="848">
        <f t="shared" si="198"/>
        <v>0</v>
      </c>
      <c r="EN353" s="848">
        <f t="shared" si="198"/>
        <v>0</v>
      </c>
      <c r="EO353" s="848">
        <f t="shared" si="198"/>
        <v>0</v>
      </c>
      <c r="EP353" s="848">
        <f t="shared" si="198"/>
        <v>0</v>
      </c>
      <c r="EQ353" s="848">
        <f t="shared" si="198"/>
        <v>0</v>
      </c>
      <c r="ER353" s="848">
        <f t="shared" si="198"/>
        <v>0</v>
      </c>
      <c r="ES353" s="848">
        <f t="shared" si="198"/>
        <v>0</v>
      </c>
      <c r="ET353" s="848">
        <f t="shared" si="198"/>
        <v>0</v>
      </c>
      <c r="EU353" s="848">
        <f t="shared" si="198"/>
        <v>0</v>
      </c>
      <c r="EV353" s="848">
        <f t="shared" si="198"/>
        <v>0</v>
      </c>
      <c r="EW353" s="848">
        <f t="shared" si="198"/>
        <v>0</v>
      </c>
      <c r="EX353" s="848">
        <f t="shared" si="198"/>
        <v>0</v>
      </c>
      <c r="EY353" s="848">
        <f t="shared" si="198"/>
        <v>0</v>
      </c>
      <c r="EZ353" s="848">
        <f t="shared" si="198"/>
        <v>0</v>
      </c>
      <c r="FA353" s="848">
        <f t="shared" si="198"/>
        <v>0</v>
      </c>
      <c r="FB353" s="848">
        <f t="shared" si="198"/>
        <v>0</v>
      </c>
      <c r="FC353" s="848">
        <f t="shared" si="198"/>
        <v>0</v>
      </c>
      <c r="FD353" s="848">
        <f t="shared" si="198"/>
        <v>0</v>
      </c>
      <c r="FE353" s="848">
        <f t="shared" si="198"/>
        <v>0</v>
      </c>
      <c r="FF353" s="848">
        <f t="shared" si="198"/>
        <v>0</v>
      </c>
      <c r="FG353" s="848">
        <f t="shared" si="198"/>
        <v>0</v>
      </c>
      <c r="FH353" s="848">
        <f t="shared" si="198"/>
        <v>0</v>
      </c>
      <c r="FI353" s="848">
        <f t="shared" si="198"/>
        <v>0</v>
      </c>
      <c r="FJ353" s="848">
        <f t="shared" si="198"/>
        <v>0</v>
      </c>
      <c r="FK353" s="848">
        <f t="shared" si="198"/>
        <v>0</v>
      </c>
      <c r="FL353" s="848">
        <f t="shared" si="198"/>
        <v>0</v>
      </c>
      <c r="FM353" s="848">
        <f t="shared" si="198"/>
        <v>0</v>
      </c>
      <c r="FN353" s="848">
        <f t="shared" si="198"/>
        <v>0</v>
      </c>
      <c r="FO353" s="848">
        <f t="shared" si="198"/>
        <v>0</v>
      </c>
      <c r="FP353" s="848">
        <f t="shared" si="198"/>
        <v>0</v>
      </c>
      <c r="FQ353" s="848">
        <f t="shared" si="198"/>
        <v>0</v>
      </c>
      <c r="FR353" s="848">
        <f t="shared" si="198"/>
        <v>0</v>
      </c>
      <c r="FS353" s="848">
        <f t="shared" si="198"/>
        <v>0</v>
      </c>
      <c r="FT353" s="848">
        <f t="shared" si="198"/>
        <v>0</v>
      </c>
      <c r="FU353" s="848">
        <f t="shared" si="198"/>
        <v>0</v>
      </c>
      <c r="FV353" s="848">
        <f t="shared" si="198"/>
        <v>0</v>
      </c>
      <c r="FW353" s="848">
        <f t="shared" si="198"/>
        <v>0</v>
      </c>
      <c r="FX353" s="848">
        <f t="shared" si="198"/>
        <v>0</v>
      </c>
      <c r="FY353" s="848">
        <f t="shared" si="198"/>
        <v>0</v>
      </c>
      <c r="FZ353" s="848">
        <f t="shared" si="198"/>
        <v>0</v>
      </c>
      <c r="GA353" s="848">
        <f t="shared" si="198"/>
        <v>0</v>
      </c>
      <c r="GB353" s="848">
        <f t="shared" si="198"/>
        <v>0</v>
      </c>
      <c r="GC353" s="848">
        <f t="shared" si="198"/>
        <v>0</v>
      </c>
      <c r="GD353" s="848">
        <f t="shared" si="198"/>
        <v>0</v>
      </c>
      <c r="GE353" s="848">
        <f t="shared" si="198"/>
        <v>0</v>
      </c>
      <c r="GF353" s="848">
        <f t="shared" si="198"/>
        <v>0</v>
      </c>
      <c r="GG353" s="848">
        <f t="shared" si="198"/>
        <v>0</v>
      </c>
      <c r="GH353" s="848">
        <f t="shared" si="198"/>
        <v>0</v>
      </c>
      <c r="GI353" s="848">
        <f t="shared" si="198"/>
        <v>0</v>
      </c>
      <c r="GJ353" s="848">
        <f t="shared" si="198"/>
        <v>0</v>
      </c>
      <c r="GK353" s="848">
        <f t="shared" si="198"/>
        <v>0</v>
      </c>
      <c r="GL353" s="848">
        <f t="shared" si="198"/>
        <v>0</v>
      </c>
      <c r="GM353" s="848">
        <f t="shared" si="198"/>
        <v>0</v>
      </c>
      <c r="GN353" s="848">
        <f t="shared" si="198"/>
        <v>0</v>
      </c>
      <c r="GO353" s="848">
        <f t="shared" si="198"/>
        <v>0</v>
      </c>
      <c r="GP353" s="848">
        <f t="shared" si="198"/>
        <v>0</v>
      </c>
      <c r="GQ353" s="848">
        <f t="shared" si="198"/>
        <v>0</v>
      </c>
      <c r="GR353" s="848">
        <f t="shared" si="198"/>
        <v>0</v>
      </c>
      <c r="GS353" s="848">
        <f t="shared" si="198"/>
        <v>0</v>
      </c>
      <c r="GT353" s="848">
        <f t="shared" si="198"/>
        <v>0</v>
      </c>
      <c r="GU353" s="848">
        <f t="shared" si="198"/>
        <v>0</v>
      </c>
      <c r="GV353" s="848">
        <f t="shared" si="199"/>
        <v>0</v>
      </c>
      <c r="GW353" s="848">
        <f t="shared" si="199"/>
        <v>0</v>
      </c>
      <c r="GX353" s="848">
        <f t="shared" si="199"/>
        <v>0</v>
      </c>
      <c r="GY353" s="848">
        <f t="shared" si="199"/>
        <v>0</v>
      </c>
      <c r="GZ353" s="848">
        <f t="shared" si="199"/>
        <v>0</v>
      </c>
      <c r="HA353" s="848">
        <f t="shared" si="199"/>
        <v>0</v>
      </c>
      <c r="HB353" s="848">
        <f t="shared" si="199"/>
        <v>0</v>
      </c>
      <c r="HC353" s="848">
        <f t="shared" si="199"/>
        <v>0</v>
      </c>
      <c r="HD353" s="848">
        <f t="shared" si="199"/>
        <v>0</v>
      </c>
      <c r="HE353" s="848">
        <f t="shared" si="199"/>
        <v>0</v>
      </c>
      <c r="HF353" s="848">
        <f t="shared" si="199"/>
        <v>0</v>
      </c>
      <c r="HG353" s="848">
        <f t="shared" si="199"/>
        <v>0</v>
      </c>
      <c r="HH353" s="848">
        <f t="shared" si="199"/>
        <v>0</v>
      </c>
      <c r="HI353" s="848">
        <f t="shared" si="199"/>
        <v>0</v>
      </c>
      <c r="HJ353" s="848">
        <f t="shared" si="199"/>
        <v>0</v>
      </c>
      <c r="HK353" s="848">
        <f t="shared" si="199"/>
        <v>0</v>
      </c>
      <c r="HL353" s="848">
        <f t="shared" si="199"/>
        <v>0</v>
      </c>
      <c r="HM353" s="848">
        <f t="shared" si="199"/>
        <v>0</v>
      </c>
      <c r="HN353" s="848">
        <f t="shared" si="199"/>
        <v>0</v>
      </c>
      <c r="HO353" s="848">
        <f t="shared" si="199"/>
        <v>0</v>
      </c>
      <c r="HP353" s="848">
        <f t="shared" si="199"/>
        <v>0</v>
      </c>
      <c r="HQ353" s="848">
        <f t="shared" si="199"/>
        <v>0</v>
      </c>
      <c r="HR353" s="848">
        <f t="shared" si="199"/>
        <v>0</v>
      </c>
      <c r="HS353" s="848">
        <f t="shared" si="199"/>
        <v>0</v>
      </c>
      <c r="HT353" s="848">
        <f t="shared" si="199"/>
        <v>0</v>
      </c>
      <c r="HU353" s="848">
        <f t="shared" si="199"/>
        <v>0</v>
      </c>
      <c r="HV353" s="848">
        <f t="shared" si="199"/>
        <v>0</v>
      </c>
      <c r="HW353" s="848">
        <f t="shared" si="199"/>
        <v>0</v>
      </c>
      <c r="HX353" s="848">
        <f t="shared" si="199"/>
        <v>0</v>
      </c>
      <c r="HY353" s="848">
        <f t="shared" si="199"/>
        <v>0</v>
      </c>
      <c r="HZ353" s="848">
        <f t="shared" si="199"/>
        <v>0</v>
      </c>
      <c r="IA353" s="848">
        <f t="shared" si="199"/>
        <v>0</v>
      </c>
      <c r="IB353" s="848">
        <f t="shared" si="199"/>
        <v>0</v>
      </c>
      <c r="IC353" s="848">
        <f t="shared" si="199"/>
        <v>0</v>
      </c>
      <c r="ID353" s="848">
        <f t="shared" si="199"/>
        <v>0</v>
      </c>
      <c r="IE353" s="848">
        <f t="shared" si="199"/>
        <v>0</v>
      </c>
      <c r="IF353" s="848">
        <f t="shared" si="199"/>
        <v>0</v>
      </c>
      <c r="IG353" s="848">
        <f t="shared" si="199"/>
        <v>0</v>
      </c>
      <c r="IH353" s="848">
        <f t="shared" si="199"/>
        <v>0</v>
      </c>
      <c r="II353" s="848">
        <f t="shared" si="199"/>
        <v>0</v>
      </c>
      <c r="IJ353" s="848">
        <f t="shared" si="199"/>
        <v>0</v>
      </c>
      <c r="IK353" s="848">
        <f t="shared" si="199"/>
        <v>0</v>
      </c>
      <c r="IL353" s="848">
        <f t="shared" si="199"/>
        <v>0</v>
      </c>
      <c r="IM353" s="848">
        <f t="shared" si="199"/>
        <v>0</v>
      </c>
      <c r="IN353" s="848">
        <f t="shared" si="199"/>
        <v>0</v>
      </c>
      <c r="IO353" s="848">
        <f t="shared" si="199"/>
        <v>0</v>
      </c>
      <c r="IP353" s="848">
        <f t="shared" si="199"/>
        <v>0</v>
      </c>
      <c r="IQ353" s="848">
        <f t="shared" si="199"/>
        <v>0</v>
      </c>
      <c r="IR353" s="848">
        <f t="shared" si="199"/>
        <v>0</v>
      </c>
      <c r="IS353" s="848">
        <f t="shared" si="199"/>
        <v>0</v>
      </c>
      <c r="IT353" s="848">
        <f t="shared" si="199"/>
        <v>0</v>
      </c>
      <c r="IU353" s="848">
        <f t="shared" si="199"/>
        <v>0</v>
      </c>
      <c r="IV353" s="848">
        <f t="shared" si="199"/>
        <v>0</v>
      </c>
      <c r="IW353" s="848">
        <f t="shared" si="199"/>
        <v>0</v>
      </c>
      <c r="IX353" s="848">
        <f t="shared" si="199"/>
        <v>0</v>
      </c>
      <c r="IY353" s="848">
        <f t="shared" si="199"/>
        <v>0</v>
      </c>
      <c r="IZ353" s="848">
        <f t="shared" si="199"/>
        <v>0</v>
      </c>
      <c r="JA353" s="848">
        <f t="shared" si="199"/>
        <v>0</v>
      </c>
      <c r="JB353" s="848">
        <f t="shared" si="199"/>
        <v>0</v>
      </c>
      <c r="JC353" s="848">
        <f t="shared" si="199"/>
        <v>0</v>
      </c>
      <c r="JD353" s="848">
        <f t="shared" si="199"/>
        <v>0</v>
      </c>
      <c r="JE353" s="848">
        <f t="shared" si="199"/>
        <v>0</v>
      </c>
      <c r="JF353" s="848">
        <f t="shared" si="199"/>
        <v>0</v>
      </c>
      <c r="JG353" s="848">
        <f t="shared" si="199"/>
        <v>0</v>
      </c>
      <c r="JH353" s="848">
        <f t="shared" si="200"/>
        <v>0</v>
      </c>
      <c r="JI353" s="848">
        <f t="shared" si="200"/>
        <v>0</v>
      </c>
      <c r="JJ353" s="848">
        <f t="shared" si="200"/>
        <v>0</v>
      </c>
      <c r="JK353" s="848">
        <f t="shared" si="200"/>
        <v>0</v>
      </c>
      <c r="JL353" s="848">
        <f t="shared" si="200"/>
        <v>0</v>
      </c>
      <c r="JM353" s="848">
        <f t="shared" si="200"/>
        <v>0</v>
      </c>
      <c r="JN353" s="848">
        <f t="shared" si="200"/>
        <v>0</v>
      </c>
      <c r="JO353" s="848">
        <f t="shared" si="200"/>
        <v>0</v>
      </c>
      <c r="JP353" s="848">
        <f t="shared" si="200"/>
        <v>0</v>
      </c>
      <c r="JQ353" s="848">
        <f t="shared" si="200"/>
        <v>0</v>
      </c>
      <c r="JR353" s="848">
        <f t="shared" si="200"/>
        <v>0</v>
      </c>
      <c r="JS353" s="848">
        <f t="shared" si="200"/>
        <v>0</v>
      </c>
      <c r="JT353" s="848">
        <f t="shared" si="200"/>
        <v>0</v>
      </c>
      <c r="JU353" s="848">
        <f t="shared" si="200"/>
        <v>0</v>
      </c>
      <c r="JV353" s="848">
        <f t="shared" si="200"/>
        <v>0</v>
      </c>
      <c r="JW353" s="848">
        <f t="shared" si="200"/>
        <v>0</v>
      </c>
      <c r="JX353" s="848">
        <f t="shared" si="200"/>
        <v>0</v>
      </c>
      <c r="JY353" s="848">
        <f t="shared" si="200"/>
        <v>0</v>
      </c>
      <c r="JZ353" s="848">
        <f t="shared" si="200"/>
        <v>0</v>
      </c>
      <c r="KA353" s="848">
        <f t="shared" si="200"/>
        <v>0</v>
      </c>
      <c r="KB353" s="848">
        <f t="shared" si="200"/>
        <v>0</v>
      </c>
      <c r="KC353" s="848">
        <f t="shared" si="200"/>
        <v>0</v>
      </c>
      <c r="KD353" s="848">
        <f t="shared" si="200"/>
        <v>0</v>
      </c>
      <c r="KE353" s="848">
        <f t="shared" si="200"/>
        <v>0</v>
      </c>
      <c r="KF353" s="848">
        <f t="shared" si="200"/>
        <v>0</v>
      </c>
      <c r="KG353" s="848">
        <f t="shared" si="200"/>
        <v>0</v>
      </c>
      <c r="KH353" s="848">
        <f t="shared" si="200"/>
        <v>0</v>
      </c>
      <c r="KI353" s="848">
        <f t="shared" si="200"/>
        <v>0</v>
      </c>
      <c r="KJ353" s="848">
        <f t="shared" si="200"/>
        <v>0</v>
      </c>
      <c r="KK353" s="848">
        <f t="shared" si="200"/>
        <v>0</v>
      </c>
      <c r="KL353" s="848">
        <f t="shared" si="200"/>
        <v>0</v>
      </c>
      <c r="KM353" s="848">
        <f t="shared" si="200"/>
        <v>0</v>
      </c>
      <c r="KN353" s="848">
        <f t="shared" si="200"/>
        <v>0</v>
      </c>
      <c r="KO353" s="848">
        <f t="shared" si="200"/>
        <v>0</v>
      </c>
      <c r="KP353" s="848">
        <f t="shared" si="200"/>
        <v>0</v>
      </c>
      <c r="KQ353" s="848">
        <f t="shared" si="200"/>
        <v>0</v>
      </c>
      <c r="KR353" s="848">
        <f t="shared" si="200"/>
        <v>0</v>
      </c>
      <c r="KS353" s="848">
        <f t="shared" si="200"/>
        <v>0</v>
      </c>
      <c r="KT353" s="848">
        <f t="shared" si="200"/>
        <v>0</v>
      </c>
      <c r="KU353" s="848">
        <f t="shared" si="200"/>
        <v>0</v>
      </c>
      <c r="KV353" s="848">
        <f t="shared" si="200"/>
        <v>0</v>
      </c>
      <c r="KW353" s="848">
        <f t="shared" si="200"/>
        <v>0</v>
      </c>
      <c r="KX353" s="848">
        <f t="shared" si="200"/>
        <v>0</v>
      </c>
      <c r="KY353" s="848">
        <f t="shared" si="200"/>
        <v>0</v>
      </c>
      <c r="KZ353" s="848">
        <f t="shared" si="200"/>
        <v>0</v>
      </c>
      <c r="LA353" s="848">
        <f t="shared" si="200"/>
        <v>0</v>
      </c>
      <c r="LB353" s="848">
        <f t="shared" si="200"/>
        <v>0</v>
      </c>
      <c r="LC353" s="848">
        <f t="shared" si="200"/>
        <v>0</v>
      </c>
      <c r="LD353" s="848">
        <f t="shared" si="200"/>
        <v>0</v>
      </c>
      <c r="LE353" s="848">
        <f t="shared" si="200"/>
        <v>0</v>
      </c>
      <c r="LF353" s="848">
        <f t="shared" si="200"/>
        <v>0</v>
      </c>
      <c r="LG353" s="848">
        <f t="shared" si="200"/>
        <v>0</v>
      </c>
      <c r="LH353" s="848">
        <f t="shared" si="200"/>
        <v>0</v>
      </c>
      <c r="LI353" s="848">
        <f t="shared" si="200"/>
        <v>0</v>
      </c>
      <c r="LJ353" s="848">
        <f t="shared" si="200"/>
        <v>0</v>
      </c>
      <c r="LK353" s="848">
        <f t="shared" si="200"/>
        <v>0</v>
      </c>
      <c r="LL353" s="848">
        <f t="shared" si="200"/>
        <v>0</v>
      </c>
      <c r="LM353" s="848">
        <f t="shared" si="200"/>
        <v>0</v>
      </c>
      <c r="LN353" s="848">
        <f t="shared" si="200"/>
        <v>0</v>
      </c>
      <c r="LO353" s="848">
        <f t="shared" si="200"/>
        <v>0</v>
      </c>
      <c r="LP353" s="848">
        <f t="shared" si="200"/>
        <v>0</v>
      </c>
      <c r="LQ353" s="848">
        <f t="shared" si="200"/>
        <v>0</v>
      </c>
      <c r="LR353" s="848">
        <f t="shared" si="200"/>
        <v>0</v>
      </c>
      <c r="LS353" s="848">
        <f t="shared" si="200"/>
        <v>0</v>
      </c>
      <c r="LT353" s="848">
        <f t="shared" si="201"/>
        <v>0</v>
      </c>
      <c r="LU353" s="848">
        <f t="shared" si="201"/>
        <v>0</v>
      </c>
      <c r="LV353" s="848">
        <f t="shared" si="201"/>
        <v>0</v>
      </c>
      <c r="LW353" s="848">
        <f t="shared" si="201"/>
        <v>0</v>
      </c>
      <c r="LX353" s="848">
        <f t="shared" si="201"/>
        <v>0</v>
      </c>
      <c r="LY353" s="848">
        <f t="shared" si="201"/>
        <v>0</v>
      </c>
      <c r="LZ353" s="848">
        <f t="shared" si="201"/>
        <v>0</v>
      </c>
      <c r="MA353" s="848">
        <f t="shared" si="201"/>
        <v>0</v>
      </c>
      <c r="MB353" s="848">
        <f t="shared" si="201"/>
        <v>0</v>
      </c>
      <c r="MC353" s="848">
        <f t="shared" si="201"/>
        <v>0</v>
      </c>
      <c r="MD353" s="848">
        <f t="shared" si="201"/>
        <v>0</v>
      </c>
      <c r="ME353" s="848">
        <f t="shared" si="201"/>
        <v>0</v>
      </c>
      <c r="MF353" s="848">
        <f t="shared" si="201"/>
        <v>0</v>
      </c>
      <c r="MG353" s="848">
        <f t="shared" si="201"/>
        <v>0</v>
      </c>
      <c r="MH353" s="848">
        <f t="shared" si="201"/>
        <v>0</v>
      </c>
      <c r="MI353" s="848">
        <f t="shared" si="201"/>
        <v>0</v>
      </c>
      <c r="MJ353" s="848">
        <f t="shared" si="201"/>
        <v>0</v>
      </c>
      <c r="MK353" s="848">
        <f t="shared" si="201"/>
        <v>0</v>
      </c>
      <c r="ML353" s="848">
        <f t="shared" si="201"/>
        <v>0</v>
      </c>
      <c r="MM353" s="848">
        <f t="shared" si="201"/>
        <v>0</v>
      </c>
      <c r="MN353" s="848">
        <f t="shared" si="201"/>
        <v>0</v>
      </c>
      <c r="MO353" s="848">
        <f t="shared" si="201"/>
        <v>0</v>
      </c>
      <c r="MP353" s="848">
        <f t="shared" si="201"/>
        <v>0</v>
      </c>
      <c r="MQ353" s="848">
        <f t="shared" si="201"/>
        <v>0</v>
      </c>
      <c r="MR353" s="848">
        <f t="shared" si="201"/>
        <v>0</v>
      </c>
      <c r="MS353" s="848">
        <f t="shared" si="201"/>
        <v>0</v>
      </c>
      <c r="MT353" s="848">
        <f t="shared" si="201"/>
        <v>0</v>
      </c>
      <c r="MU353" s="848">
        <f t="shared" si="201"/>
        <v>0</v>
      </c>
      <c r="MV353" s="848">
        <f t="shared" si="201"/>
        <v>0</v>
      </c>
      <c r="MW353" s="848">
        <f t="shared" si="201"/>
        <v>0</v>
      </c>
      <c r="MX353" s="848">
        <f t="shared" si="201"/>
        <v>0</v>
      </c>
      <c r="MY353" s="848">
        <f t="shared" si="201"/>
        <v>0</v>
      </c>
      <c r="MZ353" s="848">
        <f t="shared" si="201"/>
        <v>0</v>
      </c>
      <c r="NA353" s="848">
        <f t="shared" si="201"/>
        <v>0</v>
      </c>
      <c r="NB353" s="848">
        <f t="shared" si="201"/>
        <v>0</v>
      </c>
      <c r="NC353" s="848">
        <f t="shared" si="201"/>
        <v>0</v>
      </c>
      <c r="ND353" s="848">
        <f t="shared" si="201"/>
        <v>0</v>
      </c>
      <c r="NE353" s="848">
        <f t="shared" si="201"/>
        <v>0</v>
      </c>
      <c r="NF353" s="848">
        <f t="shared" si="201"/>
        <v>0</v>
      </c>
      <c r="NG353" s="848">
        <f t="shared" si="201"/>
        <v>0</v>
      </c>
      <c r="NH353" s="848">
        <f t="shared" si="201"/>
        <v>0</v>
      </c>
      <c r="NI353" s="848">
        <f t="shared" si="201"/>
        <v>0</v>
      </c>
      <c r="NJ353" s="848">
        <f t="shared" si="201"/>
        <v>0</v>
      </c>
      <c r="NK353" s="848">
        <f t="shared" si="201"/>
        <v>0</v>
      </c>
      <c r="NL353" s="848">
        <f t="shared" si="201"/>
        <v>0</v>
      </c>
      <c r="NM353" s="848">
        <f t="shared" si="201"/>
        <v>0</v>
      </c>
      <c r="NN353" s="848">
        <f t="shared" si="201"/>
        <v>0</v>
      </c>
      <c r="NO353" s="848">
        <f t="shared" si="201"/>
        <v>0</v>
      </c>
      <c r="NP353" s="848">
        <f t="shared" si="201"/>
        <v>0</v>
      </c>
      <c r="NQ353" s="848">
        <f t="shared" si="201"/>
        <v>0</v>
      </c>
      <c r="NR353" s="848">
        <f t="shared" si="201"/>
        <v>0</v>
      </c>
      <c r="NS353" s="848">
        <f t="shared" si="201"/>
        <v>0</v>
      </c>
      <c r="NT353" s="848">
        <f t="shared" si="201"/>
        <v>0</v>
      </c>
      <c r="NU353" s="848">
        <f t="shared" si="201"/>
        <v>0</v>
      </c>
      <c r="NV353" s="848">
        <f t="shared" si="201"/>
        <v>0</v>
      </c>
      <c r="NW353" s="848">
        <f t="shared" si="201"/>
        <v>0</v>
      </c>
      <c r="NX353" s="848">
        <f t="shared" si="201"/>
        <v>0</v>
      </c>
      <c r="NY353" s="848">
        <f t="shared" si="201"/>
        <v>0</v>
      </c>
      <c r="NZ353" s="848">
        <f t="shared" si="201"/>
        <v>0</v>
      </c>
      <c r="OA353" s="848">
        <f t="shared" si="201"/>
        <v>0</v>
      </c>
      <c r="OB353" s="848">
        <f t="shared" si="201"/>
        <v>0</v>
      </c>
      <c r="OC353" s="848">
        <f t="shared" si="201"/>
        <v>0</v>
      </c>
      <c r="OD353" s="848">
        <f t="shared" si="201"/>
        <v>0</v>
      </c>
      <c r="OE353" s="848">
        <f t="shared" si="201"/>
        <v>0</v>
      </c>
      <c r="OF353" s="848">
        <f t="shared" si="202"/>
        <v>0</v>
      </c>
      <c r="OG353" s="848">
        <f t="shared" si="202"/>
        <v>0</v>
      </c>
      <c r="OH353" s="848">
        <f t="shared" si="202"/>
        <v>0</v>
      </c>
      <c r="OI353" s="848">
        <f t="shared" si="202"/>
        <v>0</v>
      </c>
      <c r="OJ353" s="848">
        <f t="shared" si="202"/>
        <v>0</v>
      </c>
      <c r="OK353" s="848">
        <f t="shared" si="202"/>
        <v>0</v>
      </c>
      <c r="OL353" s="848">
        <f t="shared" si="202"/>
        <v>0</v>
      </c>
      <c r="OM353" s="848">
        <f t="shared" si="202"/>
        <v>0</v>
      </c>
      <c r="ON353" s="848">
        <f t="shared" si="202"/>
        <v>0</v>
      </c>
      <c r="OO353" s="848">
        <f t="shared" si="202"/>
        <v>0</v>
      </c>
      <c r="OP353" s="848">
        <f t="shared" si="202"/>
        <v>0</v>
      </c>
      <c r="OQ353" s="848">
        <f t="shared" si="202"/>
        <v>0</v>
      </c>
      <c r="OR353" s="848">
        <f t="shared" si="202"/>
        <v>0</v>
      </c>
      <c r="OS353" s="848">
        <f t="shared" si="202"/>
        <v>0</v>
      </c>
      <c r="OT353" s="848">
        <f t="shared" si="202"/>
        <v>0</v>
      </c>
      <c r="OU353" s="848">
        <f t="shared" si="202"/>
        <v>0</v>
      </c>
      <c r="OV353" s="848">
        <f t="shared" si="202"/>
        <v>0</v>
      </c>
      <c r="OW353" s="848">
        <f t="shared" si="202"/>
        <v>0</v>
      </c>
      <c r="OX353" s="848">
        <f t="shared" si="202"/>
        <v>0</v>
      </c>
      <c r="OY353" s="848">
        <f t="shared" si="202"/>
        <v>0</v>
      </c>
      <c r="OZ353" s="848">
        <f t="shared" si="202"/>
        <v>0</v>
      </c>
      <c r="PA353" s="848">
        <f t="shared" si="202"/>
        <v>0</v>
      </c>
      <c r="PB353" s="848">
        <f t="shared" si="202"/>
        <v>0</v>
      </c>
      <c r="PC353" s="848">
        <f t="shared" si="202"/>
        <v>0</v>
      </c>
      <c r="PD353" s="848">
        <f t="shared" si="202"/>
        <v>0</v>
      </c>
      <c r="PE353" s="848">
        <f t="shared" si="202"/>
        <v>0</v>
      </c>
      <c r="PF353" s="848">
        <f t="shared" si="202"/>
        <v>0</v>
      </c>
      <c r="PG353" s="848">
        <f t="shared" si="202"/>
        <v>0</v>
      </c>
      <c r="PH353" s="848">
        <f t="shared" si="202"/>
        <v>0</v>
      </c>
      <c r="PI353" s="848">
        <f t="shared" si="202"/>
        <v>0</v>
      </c>
      <c r="PJ353" s="848">
        <f t="shared" si="202"/>
        <v>0</v>
      </c>
      <c r="PK353" s="848">
        <f t="shared" si="202"/>
        <v>0</v>
      </c>
      <c r="PL353" s="848">
        <f t="shared" si="202"/>
        <v>0</v>
      </c>
      <c r="PM353" s="848">
        <f t="shared" si="202"/>
        <v>0</v>
      </c>
      <c r="PN353" s="848">
        <f t="shared" si="202"/>
        <v>0</v>
      </c>
      <c r="PO353" s="848">
        <f t="shared" si="202"/>
        <v>0</v>
      </c>
      <c r="PP353" s="848">
        <f t="shared" si="202"/>
        <v>0</v>
      </c>
      <c r="PQ353" s="848">
        <f t="shared" si="202"/>
        <v>0</v>
      </c>
      <c r="PR353" s="848">
        <f t="shared" si="202"/>
        <v>0</v>
      </c>
      <c r="PS353" s="848">
        <f t="shared" si="202"/>
        <v>0</v>
      </c>
      <c r="PT353" s="848">
        <f t="shared" si="202"/>
        <v>0</v>
      </c>
      <c r="PU353" s="848">
        <f t="shared" si="202"/>
        <v>0</v>
      </c>
      <c r="PV353" s="848">
        <f t="shared" si="202"/>
        <v>0</v>
      </c>
      <c r="PW353" s="848">
        <f t="shared" si="202"/>
        <v>0</v>
      </c>
      <c r="PX353" s="848">
        <f t="shared" si="202"/>
        <v>0</v>
      </c>
      <c r="PY353" s="848">
        <f t="shared" si="202"/>
        <v>0</v>
      </c>
      <c r="PZ353" s="848">
        <f t="shared" si="202"/>
        <v>0</v>
      </c>
      <c r="QA353" s="848">
        <f t="shared" si="202"/>
        <v>0</v>
      </c>
      <c r="QB353" s="848">
        <f t="shared" si="202"/>
        <v>0</v>
      </c>
      <c r="QC353" s="848">
        <f t="shared" si="202"/>
        <v>0</v>
      </c>
      <c r="QD353" s="848">
        <f t="shared" si="202"/>
        <v>0</v>
      </c>
      <c r="QE353" s="848">
        <f t="shared" si="202"/>
        <v>0</v>
      </c>
      <c r="QF353" s="848">
        <f t="shared" si="202"/>
        <v>0</v>
      </c>
      <c r="QG353" s="848">
        <f t="shared" si="202"/>
        <v>0</v>
      </c>
      <c r="QH353" s="848">
        <f t="shared" si="202"/>
        <v>0</v>
      </c>
      <c r="QI353" s="848">
        <f t="shared" si="202"/>
        <v>0</v>
      </c>
      <c r="QJ353" s="848">
        <f t="shared" si="202"/>
        <v>0</v>
      </c>
      <c r="QK353" s="848">
        <f t="shared" si="202"/>
        <v>0</v>
      </c>
      <c r="QL353" s="848">
        <f t="shared" si="202"/>
        <v>0</v>
      </c>
      <c r="QM353" s="848">
        <f t="shared" si="202"/>
        <v>0</v>
      </c>
      <c r="QN353" s="848">
        <f t="shared" si="202"/>
        <v>0</v>
      </c>
      <c r="QO353" s="848">
        <f t="shared" si="202"/>
        <v>0</v>
      </c>
      <c r="QP353" s="848">
        <f t="shared" si="202"/>
        <v>0</v>
      </c>
      <c r="QQ353" s="848">
        <f t="shared" si="202"/>
        <v>0</v>
      </c>
      <c r="QR353" s="848">
        <f t="shared" si="203"/>
        <v>0</v>
      </c>
      <c r="QS353" s="848">
        <f t="shared" si="203"/>
        <v>0</v>
      </c>
      <c r="QT353" s="848">
        <f t="shared" si="203"/>
        <v>0</v>
      </c>
      <c r="QU353" s="848">
        <f t="shared" si="203"/>
        <v>0</v>
      </c>
      <c r="QV353" s="848">
        <f t="shared" si="203"/>
        <v>0</v>
      </c>
      <c r="QW353" s="848">
        <f t="shared" si="203"/>
        <v>0</v>
      </c>
      <c r="QX353" s="848">
        <f t="shared" si="203"/>
        <v>0</v>
      </c>
      <c r="QY353" s="848">
        <f t="shared" si="203"/>
        <v>0</v>
      </c>
      <c r="QZ353" s="848">
        <f t="shared" si="203"/>
        <v>0</v>
      </c>
      <c r="RA353" s="848">
        <f t="shared" si="203"/>
        <v>0</v>
      </c>
      <c r="RB353" s="848">
        <f t="shared" si="203"/>
        <v>0</v>
      </c>
      <c r="RC353" s="848">
        <f t="shared" si="203"/>
        <v>0</v>
      </c>
      <c r="RD353" s="848">
        <f t="shared" si="203"/>
        <v>0</v>
      </c>
      <c r="RE353" s="848">
        <f t="shared" si="203"/>
        <v>0</v>
      </c>
      <c r="RF353" s="848">
        <f t="shared" si="203"/>
        <v>0</v>
      </c>
      <c r="RG353" s="848">
        <f t="shared" si="203"/>
        <v>0</v>
      </c>
      <c r="RH353" s="848">
        <f t="shared" si="203"/>
        <v>0</v>
      </c>
      <c r="RI353" s="848">
        <f t="shared" si="203"/>
        <v>0</v>
      </c>
      <c r="RJ353" s="848">
        <f t="shared" si="203"/>
        <v>0</v>
      </c>
      <c r="RK353" s="848">
        <f t="shared" si="203"/>
        <v>0</v>
      </c>
      <c r="RL353" s="848">
        <f t="shared" si="203"/>
        <v>0</v>
      </c>
      <c r="RM353" s="848">
        <f t="shared" si="203"/>
        <v>0</v>
      </c>
      <c r="RN353" s="848">
        <f t="shared" si="203"/>
        <v>0</v>
      </c>
      <c r="RO353" s="848">
        <f t="shared" si="203"/>
        <v>0</v>
      </c>
      <c r="RP353" s="848">
        <f t="shared" si="203"/>
        <v>0</v>
      </c>
      <c r="RQ353" s="848">
        <f t="shared" si="203"/>
        <v>0</v>
      </c>
      <c r="RR353" s="848">
        <f t="shared" si="203"/>
        <v>0</v>
      </c>
      <c r="RS353" s="848">
        <f t="shared" si="203"/>
        <v>0</v>
      </c>
      <c r="RT353" s="848">
        <f t="shared" si="203"/>
        <v>0</v>
      </c>
      <c r="RU353" s="848">
        <f t="shared" si="203"/>
        <v>0</v>
      </c>
      <c r="RV353" s="848">
        <f t="shared" si="203"/>
        <v>0</v>
      </c>
      <c r="RW353" s="848">
        <f t="shared" si="203"/>
        <v>0</v>
      </c>
      <c r="RX353" s="848">
        <f t="shared" si="203"/>
        <v>0</v>
      </c>
      <c r="RY353" s="848">
        <f t="shared" si="203"/>
        <v>0</v>
      </c>
      <c r="RZ353" s="848">
        <f t="shared" si="203"/>
        <v>0</v>
      </c>
      <c r="SA353" s="848">
        <f t="shared" si="203"/>
        <v>0</v>
      </c>
      <c r="SB353" s="848">
        <f t="shared" si="203"/>
        <v>0</v>
      </c>
      <c r="SC353" s="848">
        <f t="shared" si="203"/>
        <v>0</v>
      </c>
      <c r="SD353" s="848">
        <f t="shared" si="203"/>
        <v>0</v>
      </c>
      <c r="SE353" s="848">
        <f t="shared" si="203"/>
        <v>0</v>
      </c>
      <c r="SF353" s="848">
        <f t="shared" si="203"/>
        <v>0</v>
      </c>
      <c r="SG353" s="848">
        <f t="shared" si="203"/>
        <v>0</v>
      </c>
      <c r="SH353" s="848">
        <f t="shared" si="203"/>
        <v>0</v>
      </c>
      <c r="SI353" s="848">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883</v>
      </c>
      <c r="J354" s="554"/>
      <c r="K354" s="849">
        <f>K353</f>
        <v>0</v>
      </c>
      <c r="L354" s="849">
        <f t="shared" ref="L354:BW354" si="205">L353</f>
        <v>0</v>
      </c>
      <c r="M354" s="849">
        <f t="shared" si="205"/>
        <v>0</v>
      </c>
      <c r="N354" s="849">
        <f t="shared" si="205"/>
        <v>0</v>
      </c>
      <c r="O354" s="849">
        <f t="shared" si="205"/>
        <v>0</v>
      </c>
      <c r="P354" s="849">
        <f t="shared" si="205"/>
        <v>0</v>
      </c>
      <c r="Q354" s="849">
        <f t="shared" si="205"/>
        <v>0</v>
      </c>
      <c r="R354" s="849">
        <f t="shared" si="205"/>
        <v>0</v>
      </c>
      <c r="S354" s="849">
        <f t="shared" si="205"/>
        <v>0</v>
      </c>
      <c r="T354" s="849">
        <f t="shared" si="205"/>
        <v>0</v>
      </c>
      <c r="U354" s="849">
        <f t="shared" si="205"/>
        <v>0</v>
      </c>
      <c r="V354" s="849">
        <f t="shared" si="205"/>
        <v>0</v>
      </c>
      <c r="W354" s="849">
        <f t="shared" si="205"/>
        <v>0</v>
      </c>
      <c r="X354" s="849">
        <f t="shared" si="205"/>
        <v>0</v>
      </c>
      <c r="Y354" s="849">
        <f t="shared" si="205"/>
        <v>0</v>
      </c>
      <c r="Z354" s="849">
        <f t="shared" si="205"/>
        <v>0</v>
      </c>
      <c r="AA354" s="849">
        <f t="shared" si="205"/>
        <v>0</v>
      </c>
      <c r="AB354" s="849">
        <f t="shared" si="205"/>
        <v>0</v>
      </c>
      <c r="AC354" s="849">
        <f t="shared" si="205"/>
        <v>0</v>
      </c>
      <c r="AD354" s="849">
        <f t="shared" si="205"/>
        <v>0</v>
      </c>
      <c r="AE354" s="849">
        <f t="shared" si="205"/>
        <v>0</v>
      </c>
      <c r="AF354" s="849">
        <f t="shared" si="205"/>
        <v>0</v>
      </c>
      <c r="AG354" s="849">
        <f t="shared" si="205"/>
        <v>0</v>
      </c>
      <c r="AH354" s="849">
        <f t="shared" si="205"/>
        <v>0</v>
      </c>
      <c r="AI354" s="849">
        <f t="shared" si="205"/>
        <v>0</v>
      </c>
      <c r="AJ354" s="849">
        <f t="shared" si="205"/>
        <v>0</v>
      </c>
      <c r="AK354" s="849">
        <f t="shared" si="205"/>
        <v>0</v>
      </c>
      <c r="AL354" s="849">
        <f t="shared" si="205"/>
        <v>0</v>
      </c>
      <c r="AM354" s="849">
        <f t="shared" si="205"/>
        <v>0</v>
      </c>
      <c r="AN354" s="849">
        <f t="shared" si="205"/>
        <v>0</v>
      </c>
      <c r="AO354" s="849">
        <f t="shared" si="205"/>
        <v>0</v>
      </c>
      <c r="AP354" s="849">
        <f t="shared" si="205"/>
        <v>0</v>
      </c>
      <c r="AQ354" s="849">
        <f t="shared" si="205"/>
        <v>0</v>
      </c>
      <c r="AR354" s="849">
        <f t="shared" si="205"/>
        <v>0</v>
      </c>
      <c r="AS354" s="849">
        <f t="shared" si="205"/>
        <v>0</v>
      </c>
      <c r="AT354" s="849">
        <f t="shared" si="205"/>
        <v>0</v>
      </c>
      <c r="AU354" s="849">
        <f t="shared" si="205"/>
        <v>0</v>
      </c>
      <c r="AV354" s="849">
        <f t="shared" si="205"/>
        <v>0</v>
      </c>
      <c r="AW354" s="849">
        <f t="shared" si="205"/>
        <v>0</v>
      </c>
      <c r="AX354" s="849">
        <f t="shared" si="205"/>
        <v>0</v>
      </c>
      <c r="AY354" s="849">
        <f t="shared" si="205"/>
        <v>0</v>
      </c>
      <c r="AZ354" s="849">
        <f t="shared" si="205"/>
        <v>0</v>
      </c>
      <c r="BA354" s="849">
        <f t="shared" si="205"/>
        <v>0</v>
      </c>
      <c r="BB354" s="849">
        <f t="shared" si="205"/>
        <v>0</v>
      </c>
      <c r="BC354" s="849">
        <f t="shared" si="205"/>
        <v>0</v>
      </c>
      <c r="BD354" s="849">
        <f t="shared" si="205"/>
        <v>0</v>
      </c>
      <c r="BE354" s="849">
        <f t="shared" si="205"/>
        <v>0</v>
      </c>
      <c r="BF354" s="849">
        <f t="shared" si="205"/>
        <v>0</v>
      </c>
      <c r="BG354" s="849">
        <f t="shared" si="205"/>
        <v>0</v>
      </c>
      <c r="BH354" s="849">
        <f t="shared" si="205"/>
        <v>0</v>
      </c>
      <c r="BI354" s="849">
        <f t="shared" si="205"/>
        <v>0</v>
      </c>
      <c r="BJ354" s="849">
        <f t="shared" si="205"/>
        <v>0</v>
      </c>
      <c r="BK354" s="849">
        <f t="shared" si="205"/>
        <v>0</v>
      </c>
      <c r="BL354" s="849">
        <f t="shared" si="205"/>
        <v>0</v>
      </c>
      <c r="BM354" s="849">
        <f t="shared" si="205"/>
        <v>0</v>
      </c>
      <c r="BN354" s="849">
        <f t="shared" si="205"/>
        <v>0</v>
      </c>
      <c r="BO354" s="849">
        <f t="shared" si="205"/>
        <v>0</v>
      </c>
      <c r="BP354" s="849">
        <f t="shared" si="205"/>
        <v>0</v>
      </c>
      <c r="BQ354" s="849">
        <f t="shared" si="205"/>
        <v>0</v>
      </c>
      <c r="BR354" s="849">
        <f t="shared" si="205"/>
        <v>0</v>
      </c>
      <c r="BS354" s="849">
        <f t="shared" si="205"/>
        <v>0</v>
      </c>
      <c r="BT354" s="849">
        <f t="shared" si="205"/>
        <v>0</v>
      </c>
      <c r="BU354" s="849">
        <f t="shared" si="205"/>
        <v>0</v>
      </c>
      <c r="BV354" s="849">
        <f t="shared" si="205"/>
        <v>0</v>
      </c>
      <c r="BW354" s="849">
        <f t="shared" si="205"/>
        <v>0</v>
      </c>
      <c r="BX354" s="849">
        <f t="shared" ref="BX354:EI354" si="206">BX353</f>
        <v>0</v>
      </c>
      <c r="BY354" s="849">
        <f t="shared" si="206"/>
        <v>0</v>
      </c>
      <c r="BZ354" s="849">
        <f t="shared" si="206"/>
        <v>0</v>
      </c>
      <c r="CA354" s="849">
        <f t="shared" si="206"/>
        <v>0</v>
      </c>
      <c r="CB354" s="849">
        <f t="shared" si="206"/>
        <v>0</v>
      </c>
      <c r="CC354" s="849">
        <f t="shared" si="206"/>
        <v>0</v>
      </c>
      <c r="CD354" s="849">
        <f t="shared" si="206"/>
        <v>0</v>
      </c>
      <c r="CE354" s="849">
        <f t="shared" si="206"/>
        <v>0</v>
      </c>
      <c r="CF354" s="849">
        <f t="shared" si="206"/>
        <v>0</v>
      </c>
      <c r="CG354" s="849">
        <f t="shared" si="206"/>
        <v>0</v>
      </c>
      <c r="CH354" s="849">
        <f t="shared" si="206"/>
        <v>0</v>
      </c>
      <c r="CI354" s="849">
        <f t="shared" si="206"/>
        <v>0</v>
      </c>
      <c r="CJ354" s="849">
        <f t="shared" si="206"/>
        <v>0</v>
      </c>
      <c r="CK354" s="849">
        <f t="shared" si="206"/>
        <v>0</v>
      </c>
      <c r="CL354" s="849">
        <f t="shared" si="206"/>
        <v>0</v>
      </c>
      <c r="CM354" s="849">
        <f t="shared" si="206"/>
        <v>0</v>
      </c>
      <c r="CN354" s="849">
        <f t="shared" si="206"/>
        <v>0</v>
      </c>
      <c r="CO354" s="849">
        <f t="shared" si="206"/>
        <v>0</v>
      </c>
      <c r="CP354" s="849">
        <f t="shared" si="206"/>
        <v>0</v>
      </c>
      <c r="CQ354" s="849">
        <f t="shared" si="206"/>
        <v>0</v>
      </c>
      <c r="CR354" s="849">
        <f t="shared" si="206"/>
        <v>0</v>
      </c>
      <c r="CS354" s="849">
        <f t="shared" si="206"/>
        <v>0</v>
      </c>
      <c r="CT354" s="849">
        <f t="shared" si="206"/>
        <v>0</v>
      </c>
      <c r="CU354" s="849">
        <f t="shared" si="206"/>
        <v>0</v>
      </c>
      <c r="CV354" s="849">
        <f t="shared" si="206"/>
        <v>0</v>
      </c>
      <c r="CW354" s="849">
        <f t="shared" si="206"/>
        <v>0</v>
      </c>
      <c r="CX354" s="849">
        <f t="shared" si="206"/>
        <v>0</v>
      </c>
      <c r="CY354" s="849">
        <f t="shared" si="206"/>
        <v>0</v>
      </c>
      <c r="CZ354" s="849">
        <f t="shared" si="206"/>
        <v>0</v>
      </c>
      <c r="DA354" s="849">
        <f t="shared" si="206"/>
        <v>0</v>
      </c>
      <c r="DB354" s="849">
        <f t="shared" si="206"/>
        <v>0</v>
      </c>
      <c r="DC354" s="849">
        <f t="shared" si="206"/>
        <v>0</v>
      </c>
      <c r="DD354" s="849">
        <f t="shared" si="206"/>
        <v>0</v>
      </c>
      <c r="DE354" s="849">
        <f t="shared" si="206"/>
        <v>0</v>
      </c>
      <c r="DF354" s="849">
        <f t="shared" si="206"/>
        <v>0</v>
      </c>
      <c r="DG354" s="849">
        <f t="shared" si="206"/>
        <v>0</v>
      </c>
      <c r="DH354" s="849">
        <f t="shared" si="206"/>
        <v>0</v>
      </c>
      <c r="DI354" s="849">
        <f t="shared" si="206"/>
        <v>0</v>
      </c>
      <c r="DJ354" s="849">
        <f t="shared" si="206"/>
        <v>0</v>
      </c>
      <c r="DK354" s="849">
        <f t="shared" si="206"/>
        <v>0</v>
      </c>
      <c r="DL354" s="849">
        <f t="shared" si="206"/>
        <v>0</v>
      </c>
      <c r="DM354" s="849">
        <f t="shared" si="206"/>
        <v>0</v>
      </c>
      <c r="DN354" s="849">
        <f t="shared" si="206"/>
        <v>0</v>
      </c>
      <c r="DO354" s="849">
        <f t="shared" si="206"/>
        <v>0</v>
      </c>
      <c r="DP354" s="849">
        <f t="shared" si="206"/>
        <v>0</v>
      </c>
      <c r="DQ354" s="849">
        <f t="shared" si="206"/>
        <v>0</v>
      </c>
      <c r="DR354" s="849">
        <f t="shared" si="206"/>
        <v>0</v>
      </c>
      <c r="DS354" s="849">
        <f t="shared" si="206"/>
        <v>0</v>
      </c>
      <c r="DT354" s="849">
        <f t="shared" si="206"/>
        <v>0</v>
      </c>
      <c r="DU354" s="849">
        <f t="shared" si="206"/>
        <v>0</v>
      </c>
      <c r="DV354" s="849">
        <f t="shared" si="206"/>
        <v>0</v>
      </c>
      <c r="DW354" s="849">
        <f t="shared" si="206"/>
        <v>0</v>
      </c>
      <c r="DX354" s="849">
        <f t="shared" si="206"/>
        <v>0</v>
      </c>
      <c r="DY354" s="849">
        <f t="shared" si="206"/>
        <v>0</v>
      </c>
      <c r="DZ354" s="849">
        <f t="shared" si="206"/>
        <v>0</v>
      </c>
      <c r="EA354" s="849">
        <f t="shared" si="206"/>
        <v>0</v>
      </c>
      <c r="EB354" s="849">
        <f t="shared" si="206"/>
        <v>0</v>
      </c>
      <c r="EC354" s="849">
        <f t="shared" si="206"/>
        <v>0</v>
      </c>
      <c r="ED354" s="849">
        <f t="shared" si="206"/>
        <v>0</v>
      </c>
      <c r="EE354" s="849">
        <f t="shared" si="206"/>
        <v>0</v>
      </c>
      <c r="EF354" s="849">
        <f t="shared" si="206"/>
        <v>0</v>
      </c>
      <c r="EG354" s="849">
        <f t="shared" si="206"/>
        <v>0</v>
      </c>
      <c r="EH354" s="849">
        <f t="shared" si="206"/>
        <v>0</v>
      </c>
      <c r="EI354" s="849">
        <f t="shared" si="206"/>
        <v>0</v>
      </c>
      <c r="EJ354" s="849">
        <f t="shared" ref="EJ354:GU354" si="207">EJ353</f>
        <v>0</v>
      </c>
      <c r="EK354" s="849">
        <f t="shared" si="207"/>
        <v>0</v>
      </c>
      <c r="EL354" s="849">
        <f t="shared" si="207"/>
        <v>0</v>
      </c>
      <c r="EM354" s="849">
        <f t="shared" si="207"/>
        <v>0</v>
      </c>
      <c r="EN354" s="849">
        <f t="shared" si="207"/>
        <v>0</v>
      </c>
      <c r="EO354" s="849">
        <f t="shared" si="207"/>
        <v>0</v>
      </c>
      <c r="EP354" s="849">
        <f t="shared" si="207"/>
        <v>0</v>
      </c>
      <c r="EQ354" s="849">
        <f t="shared" si="207"/>
        <v>0</v>
      </c>
      <c r="ER354" s="849">
        <f t="shared" si="207"/>
        <v>0</v>
      </c>
      <c r="ES354" s="849">
        <f t="shared" si="207"/>
        <v>0</v>
      </c>
      <c r="ET354" s="849">
        <f t="shared" si="207"/>
        <v>0</v>
      </c>
      <c r="EU354" s="849">
        <f t="shared" si="207"/>
        <v>0</v>
      </c>
      <c r="EV354" s="849">
        <f t="shared" si="207"/>
        <v>0</v>
      </c>
      <c r="EW354" s="849">
        <f t="shared" si="207"/>
        <v>0</v>
      </c>
      <c r="EX354" s="849">
        <f t="shared" si="207"/>
        <v>0</v>
      </c>
      <c r="EY354" s="849">
        <f t="shared" si="207"/>
        <v>0</v>
      </c>
      <c r="EZ354" s="849">
        <f t="shared" si="207"/>
        <v>0</v>
      </c>
      <c r="FA354" s="849">
        <f t="shared" si="207"/>
        <v>0</v>
      </c>
      <c r="FB354" s="849">
        <f t="shared" si="207"/>
        <v>0</v>
      </c>
      <c r="FC354" s="849">
        <f t="shared" si="207"/>
        <v>0</v>
      </c>
      <c r="FD354" s="849">
        <f t="shared" si="207"/>
        <v>0</v>
      </c>
      <c r="FE354" s="849">
        <f t="shared" si="207"/>
        <v>0</v>
      </c>
      <c r="FF354" s="849">
        <f t="shared" si="207"/>
        <v>0</v>
      </c>
      <c r="FG354" s="849">
        <f t="shared" si="207"/>
        <v>0</v>
      </c>
      <c r="FH354" s="849">
        <f t="shared" si="207"/>
        <v>0</v>
      </c>
      <c r="FI354" s="849">
        <f t="shared" si="207"/>
        <v>0</v>
      </c>
      <c r="FJ354" s="849">
        <f t="shared" si="207"/>
        <v>0</v>
      </c>
      <c r="FK354" s="849">
        <f t="shared" si="207"/>
        <v>0</v>
      </c>
      <c r="FL354" s="849">
        <f t="shared" si="207"/>
        <v>0</v>
      </c>
      <c r="FM354" s="849">
        <f t="shared" si="207"/>
        <v>0</v>
      </c>
      <c r="FN354" s="849">
        <f t="shared" si="207"/>
        <v>0</v>
      </c>
      <c r="FO354" s="849">
        <f t="shared" si="207"/>
        <v>0</v>
      </c>
      <c r="FP354" s="849">
        <f t="shared" si="207"/>
        <v>0</v>
      </c>
      <c r="FQ354" s="849">
        <f t="shared" si="207"/>
        <v>0</v>
      </c>
      <c r="FR354" s="849">
        <f t="shared" si="207"/>
        <v>0</v>
      </c>
      <c r="FS354" s="849">
        <f t="shared" si="207"/>
        <v>0</v>
      </c>
      <c r="FT354" s="849">
        <f t="shared" si="207"/>
        <v>0</v>
      </c>
      <c r="FU354" s="849">
        <f t="shared" si="207"/>
        <v>0</v>
      </c>
      <c r="FV354" s="849">
        <f t="shared" si="207"/>
        <v>0</v>
      </c>
      <c r="FW354" s="849">
        <f t="shared" si="207"/>
        <v>0</v>
      </c>
      <c r="FX354" s="849">
        <f t="shared" si="207"/>
        <v>0</v>
      </c>
      <c r="FY354" s="849">
        <f t="shared" si="207"/>
        <v>0</v>
      </c>
      <c r="FZ354" s="849">
        <f t="shared" si="207"/>
        <v>0</v>
      </c>
      <c r="GA354" s="849">
        <f t="shared" si="207"/>
        <v>0</v>
      </c>
      <c r="GB354" s="849">
        <f t="shared" si="207"/>
        <v>0</v>
      </c>
      <c r="GC354" s="849">
        <f t="shared" si="207"/>
        <v>0</v>
      </c>
      <c r="GD354" s="849">
        <f t="shared" si="207"/>
        <v>0</v>
      </c>
      <c r="GE354" s="849">
        <f t="shared" si="207"/>
        <v>0</v>
      </c>
      <c r="GF354" s="849">
        <f t="shared" si="207"/>
        <v>0</v>
      </c>
      <c r="GG354" s="849">
        <f t="shared" si="207"/>
        <v>0</v>
      </c>
      <c r="GH354" s="849">
        <f t="shared" si="207"/>
        <v>0</v>
      </c>
      <c r="GI354" s="849">
        <f t="shared" si="207"/>
        <v>0</v>
      </c>
      <c r="GJ354" s="849">
        <f t="shared" si="207"/>
        <v>0</v>
      </c>
      <c r="GK354" s="849">
        <f t="shared" si="207"/>
        <v>0</v>
      </c>
      <c r="GL354" s="849">
        <f t="shared" si="207"/>
        <v>0</v>
      </c>
      <c r="GM354" s="849">
        <f t="shared" si="207"/>
        <v>0</v>
      </c>
      <c r="GN354" s="849">
        <f t="shared" si="207"/>
        <v>0</v>
      </c>
      <c r="GO354" s="849">
        <f t="shared" si="207"/>
        <v>0</v>
      </c>
      <c r="GP354" s="849">
        <f t="shared" si="207"/>
        <v>0</v>
      </c>
      <c r="GQ354" s="849">
        <f t="shared" si="207"/>
        <v>0</v>
      </c>
      <c r="GR354" s="849">
        <f t="shared" si="207"/>
        <v>0</v>
      </c>
      <c r="GS354" s="849">
        <f t="shared" si="207"/>
        <v>0</v>
      </c>
      <c r="GT354" s="849">
        <f t="shared" si="207"/>
        <v>0</v>
      </c>
      <c r="GU354" s="849">
        <f t="shared" si="207"/>
        <v>0</v>
      </c>
      <c r="GV354" s="849">
        <f t="shared" ref="GV354:JG354" si="208">GV353</f>
        <v>0</v>
      </c>
      <c r="GW354" s="849">
        <f t="shared" si="208"/>
        <v>0</v>
      </c>
      <c r="GX354" s="849">
        <f t="shared" si="208"/>
        <v>0</v>
      </c>
      <c r="GY354" s="849">
        <f t="shared" si="208"/>
        <v>0</v>
      </c>
      <c r="GZ354" s="849">
        <f t="shared" si="208"/>
        <v>0</v>
      </c>
      <c r="HA354" s="849">
        <f t="shared" si="208"/>
        <v>0</v>
      </c>
      <c r="HB354" s="849">
        <f t="shared" si="208"/>
        <v>0</v>
      </c>
      <c r="HC354" s="849">
        <f t="shared" si="208"/>
        <v>0</v>
      </c>
      <c r="HD354" s="849">
        <f t="shared" si="208"/>
        <v>0</v>
      </c>
      <c r="HE354" s="849">
        <f t="shared" si="208"/>
        <v>0</v>
      </c>
      <c r="HF354" s="849">
        <f t="shared" si="208"/>
        <v>0</v>
      </c>
      <c r="HG354" s="849">
        <f t="shared" si="208"/>
        <v>0</v>
      </c>
      <c r="HH354" s="849">
        <f t="shared" si="208"/>
        <v>0</v>
      </c>
      <c r="HI354" s="849">
        <f t="shared" si="208"/>
        <v>0</v>
      </c>
      <c r="HJ354" s="849">
        <f t="shared" si="208"/>
        <v>0</v>
      </c>
      <c r="HK354" s="849">
        <f t="shared" si="208"/>
        <v>0</v>
      </c>
      <c r="HL354" s="849">
        <f t="shared" si="208"/>
        <v>0</v>
      </c>
      <c r="HM354" s="849">
        <f t="shared" si="208"/>
        <v>0</v>
      </c>
      <c r="HN354" s="849">
        <f t="shared" si="208"/>
        <v>0</v>
      </c>
      <c r="HO354" s="849">
        <f t="shared" si="208"/>
        <v>0</v>
      </c>
      <c r="HP354" s="849">
        <f t="shared" si="208"/>
        <v>0</v>
      </c>
      <c r="HQ354" s="849">
        <f t="shared" si="208"/>
        <v>0</v>
      </c>
      <c r="HR354" s="849">
        <f t="shared" si="208"/>
        <v>0</v>
      </c>
      <c r="HS354" s="849">
        <f t="shared" si="208"/>
        <v>0</v>
      </c>
      <c r="HT354" s="849">
        <f t="shared" si="208"/>
        <v>0</v>
      </c>
      <c r="HU354" s="849">
        <f t="shared" si="208"/>
        <v>0</v>
      </c>
      <c r="HV354" s="849">
        <f t="shared" si="208"/>
        <v>0</v>
      </c>
      <c r="HW354" s="849">
        <f t="shared" si="208"/>
        <v>0</v>
      </c>
      <c r="HX354" s="849">
        <f t="shared" si="208"/>
        <v>0</v>
      </c>
      <c r="HY354" s="849">
        <f t="shared" si="208"/>
        <v>0</v>
      </c>
      <c r="HZ354" s="849">
        <f t="shared" si="208"/>
        <v>0</v>
      </c>
      <c r="IA354" s="849">
        <f t="shared" si="208"/>
        <v>0</v>
      </c>
      <c r="IB354" s="849">
        <f t="shared" si="208"/>
        <v>0</v>
      </c>
      <c r="IC354" s="849">
        <f t="shared" si="208"/>
        <v>0</v>
      </c>
      <c r="ID354" s="849">
        <f t="shared" si="208"/>
        <v>0</v>
      </c>
      <c r="IE354" s="849">
        <f t="shared" si="208"/>
        <v>0</v>
      </c>
      <c r="IF354" s="849">
        <f t="shared" si="208"/>
        <v>0</v>
      </c>
      <c r="IG354" s="849">
        <f t="shared" si="208"/>
        <v>0</v>
      </c>
      <c r="IH354" s="849">
        <f t="shared" si="208"/>
        <v>0</v>
      </c>
      <c r="II354" s="849">
        <f t="shared" si="208"/>
        <v>0</v>
      </c>
      <c r="IJ354" s="849">
        <f t="shared" si="208"/>
        <v>0</v>
      </c>
      <c r="IK354" s="849">
        <f t="shared" si="208"/>
        <v>0</v>
      </c>
      <c r="IL354" s="849">
        <f t="shared" si="208"/>
        <v>0</v>
      </c>
      <c r="IM354" s="849">
        <f t="shared" si="208"/>
        <v>0</v>
      </c>
      <c r="IN354" s="849">
        <f t="shared" si="208"/>
        <v>0</v>
      </c>
      <c r="IO354" s="849">
        <f t="shared" si="208"/>
        <v>0</v>
      </c>
      <c r="IP354" s="849">
        <f t="shared" si="208"/>
        <v>0</v>
      </c>
      <c r="IQ354" s="849">
        <f t="shared" si="208"/>
        <v>0</v>
      </c>
      <c r="IR354" s="849">
        <f t="shared" si="208"/>
        <v>0</v>
      </c>
      <c r="IS354" s="849">
        <f t="shared" si="208"/>
        <v>0</v>
      </c>
      <c r="IT354" s="849">
        <f t="shared" si="208"/>
        <v>0</v>
      </c>
      <c r="IU354" s="849">
        <f t="shared" si="208"/>
        <v>0</v>
      </c>
      <c r="IV354" s="849">
        <f t="shared" si="208"/>
        <v>0</v>
      </c>
      <c r="IW354" s="849">
        <f t="shared" si="208"/>
        <v>0</v>
      </c>
      <c r="IX354" s="849">
        <f t="shared" si="208"/>
        <v>0</v>
      </c>
      <c r="IY354" s="849">
        <f t="shared" si="208"/>
        <v>0</v>
      </c>
      <c r="IZ354" s="849">
        <f t="shared" si="208"/>
        <v>0</v>
      </c>
      <c r="JA354" s="849">
        <f t="shared" si="208"/>
        <v>0</v>
      </c>
      <c r="JB354" s="849">
        <f t="shared" si="208"/>
        <v>0</v>
      </c>
      <c r="JC354" s="849">
        <f t="shared" si="208"/>
        <v>0</v>
      </c>
      <c r="JD354" s="849">
        <f t="shared" si="208"/>
        <v>0</v>
      </c>
      <c r="JE354" s="849">
        <f t="shared" si="208"/>
        <v>0</v>
      </c>
      <c r="JF354" s="849">
        <f t="shared" si="208"/>
        <v>0</v>
      </c>
      <c r="JG354" s="849">
        <f t="shared" si="208"/>
        <v>0</v>
      </c>
      <c r="JH354" s="849">
        <f t="shared" ref="JH354:LS354" si="209">JH353</f>
        <v>0</v>
      </c>
      <c r="JI354" s="849">
        <f t="shared" si="209"/>
        <v>0</v>
      </c>
      <c r="JJ354" s="849">
        <f t="shared" si="209"/>
        <v>0</v>
      </c>
      <c r="JK354" s="849">
        <f t="shared" si="209"/>
        <v>0</v>
      </c>
      <c r="JL354" s="849">
        <f t="shared" si="209"/>
        <v>0</v>
      </c>
      <c r="JM354" s="849">
        <f t="shared" si="209"/>
        <v>0</v>
      </c>
      <c r="JN354" s="849">
        <f t="shared" si="209"/>
        <v>0</v>
      </c>
      <c r="JO354" s="849">
        <f t="shared" si="209"/>
        <v>0</v>
      </c>
      <c r="JP354" s="849">
        <f t="shared" si="209"/>
        <v>0</v>
      </c>
      <c r="JQ354" s="849">
        <f t="shared" si="209"/>
        <v>0</v>
      </c>
      <c r="JR354" s="849">
        <f t="shared" si="209"/>
        <v>0</v>
      </c>
      <c r="JS354" s="849">
        <f t="shared" si="209"/>
        <v>0</v>
      </c>
      <c r="JT354" s="849">
        <f t="shared" si="209"/>
        <v>0</v>
      </c>
      <c r="JU354" s="849">
        <f t="shared" si="209"/>
        <v>0</v>
      </c>
      <c r="JV354" s="849">
        <f t="shared" si="209"/>
        <v>0</v>
      </c>
      <c r="JW354" s="849">
        <f t="shared" si="209"/>
        <v>0</v>
      </c>
      <c r="JX354" s="849">
        <f t="shared" si="209"/>
        <v>0</v>
      </c>
      <c r="JY354" s="849">
        <f t="shared" si="209"/>
        <v>0</v>
      </c>
      <c r="JZ354" s="849">
        <f t="shared" si="209"/>
        <v>0</v>
      </c>
      <c r="KA354" s="849">
        <f t="shared" si="209"/>
        <v>0</v>
      </c>
      <c r="KB354" s="849">
        <f t="shared" si="209"/>
        <v>0</v>
      </c>
      <c r="KC354" s="849">
        <f t="shared" si="209"/>
        <v>0</v>
      </c>
      <c r="KD354" s="849">
        <f t="shared" si="209"/>
        <v>0</v>
      </c>
      <c r="KE354" s="849">
        <f t="shared" si="209"/>
        <v>0</v>
      </c>
      <c r="KF354" s="849">
        <f t="shared" si="209"/>
        <v>0</v>
      </c>
      <c r="KG354" s="849">
        <f t="shared" si="209"/>
        <v>0</v>
      </c>
      <c r="KH354" s="849">
        <f t="shared" si="209"/>
        <v>0</v>
      </c>
      <c r="KI354" s="849">
        <f t="shared" si="209"/>
        <v>0</v>
      </c>
      <c r="KJ354" s="849">
        <f t="shared" si="209"/>
        <v>0</v>
      </c>
      <c r="KK354" s="849">
        <f t="shared" si="209"/>
        <v>0</v>
      </c>
      <c r="KL354" s="849">
        <f t="shared" si="209"/>
        <v>0</v>
      </c>
      <c r="KM354" s="849">
        <f t="shared" si="209"/>
        <v>0</v>
      </c>
      <c r="KN354" s="849">
        <f t="shared" si="209"/>
        <v>0</v>
      </c>
      <c r="KO354" s="849">
        <f t="shared" si="209"/>
        <v>0</v>
      </c>
      <c r="KP354" s="849">
        <f t="shared" si="209"/>
        <v>0</v>
      </c>
      <c r="KQ354" s="849">
        <f t="shared" si="209"/>
        <v>0</v>
      </c>
      <c r="KR354" s="849">
        <f t="shared" si="209"/>
        <v>0</v>
      </c>
      <c r="KS354" s="849">
        <f t="shared" si="209"/>
        <v>0</v>
      </c>
      <c r="KT354" s="849">
        <f t="shared" si="209"/>
        <v>0</v>
      </c>
      <c r="KU354" s="849">
        <f t="shared" si="209"/>
        <v>0</v>
      </c>
      <c r="KV354" s="849">
        <f t="shared" si="209"/>
        <v>0</v>
      </c>
      <c r="KW354" s="849">
        <f t="shared" si="209"/>
        <v>0</v>
      </c>
      <c r="KX354" s="849">
        <f t="shared" si="209"/>
        <v>0</v>
      </c>
      <c r="KY354" s="849">
        <f t="shared" si="209"/>
        <v>0</v>
      </c>
      <c r="KZ354" s="849">
        <f t="shared" si="209"/>
        <v>0</v>
      </c>
      <c r="LA354" s="849">
        <f t="shared" si="209"/>
        <v>0</v>
      </c>
      <c r="LB354" s="849">
        <f t="shared" si="209"/>
        <v>0</v>
      </c>
      <c r="LC354" s="849">
        <f t="shared" si="209"/>
        <v>0</v>
      </c>
      <c r="LD354" s="849">
        <f t="shared" si="209"/>
        <v>0</v>
      </c>
      <c r="LE354" s="849">
        <f t="shared" si="209"/>
        <v>0</v>
      </c>
      <c r="LF354" s="849">
        <f t="shared" si="209"/>
        <v>0</v>
      </c>
      <c r="LG354" s="849">
        <f t="shared" si="209"/>
        <v>0</v>
      </c>
      <c r="LH354" s="849">
        <f t="shared" si="209"/>
        <v>0</v>
      </c>
      <c r="LI354" s="849">
        <f t="shared" si="209"/>
        <v>0</v>
      </c>
      <c r="LJ354" s="849">
        <f t="shared" si="209"/>
        <v>0</v>
      </c>
      <c r="LK354" s="849">
        <f t="shared" si="209"/>
        <v>0</v>
      </c>
      <c r="LL354" s="849">
        <f t="shared" si="209"/>
        <v>0</v>
      </c>
      <c r="LM354" s="849">
        <f t="shared" si="209"/>
        <v>0</v>
      </c>
      <c r="LN354" s="849">
        <f t="shared" si="209"/>
        <v>0</v>
      </c>
      <c r="LO354" s="849">
        <f t="shared" si="209"/>
        <v>0</v>
      </c>
      <c r="LP354" s="849">
        <f t="shared" si="209"/>
        <v>0</v>
      </c>
      <c r="LQ354" s="849">
        <f t="shared" si="209"/>
        <v>0</v>
      </c>
      <c r="LR354" s="849">
        <f t="shared" si="209"/>
        <v>0</v>
      </c>
      <c r="LS354" s="849">
        <f t="shared" si="209"/>
        <v>0</v>
      </c>
      <c r="LT354" s="849">
        <f t="shared" ref="LT354:OE354" si="210">LT353</f>
        <v>0</v>
      </c>
      <c r="LU354" s="849">
        <f t="shared" si="210"/>
        <v>0</v>
      </c>
      <c r="LV354" s="849">
        <f t="shared" si="210"/>
        <v>0</v>
      </c>
      <c r="LW354" s="849">
        <f t="shared" si="210"/>
        <v>0</v>
      </c>
      <c r="LX354" s="849">
        <f t="shared" si="210"/>
        <v>0</v>
      </c>
      <c r="LY354" s="849">
        <f t="shared" si="210"/>
        <v>0</v>
      </c>
      <c r="LZ354" s="849">
        <f t="shared" si="210"/>
        <v>0</v>
      </c>
      <c r="MA354" s="849">
        <f t="shared" si="210"/>
        <v>0</v>
      </c>
      <c r="MB354" s="849">
        <f t="shared" si="210"/>
        <v>0</v>
      </c>
      <c r="MC354" s="849">
        <f t="shared" si="210"/>
        <v>0</v>
      </c>
      <c r="MD354" s="849">
        <f t="shared" si="210"/>
        <v>0</v>
      </c>
      <c r="ME354" s="849">
        <f t="shared" si="210"/>
        <v>0</v>
      </c>
      <c r="MF354" s="849">
        <f t="shared" si="210"/>
        <v>0</v>
      </c>
      <c r="MG354" s="849">
        <f t="shared" si="210"/>
        <v>0</v>
      </c>
      <c r="MH354" s="849">
        <f t="shared" si="210"/>
        <v>0</v>
      </c>
      <c r="MI354" s="849">
        <f t="shared" si="210"/>
        <v>0</v>
      </c>
      <c r="MJ354" s="849">
        <f t="shared" si="210"/>
        <v>0</v>
      </c>
      <c r="MK354" s="849">
        <f t="shared" si="210"/>
        <v>0</v>
      </c>
      <c r="ML354" s="849">
        <f t="shared" si="210"/>
        <v>0</v>
      </c>
      <c r="MM354" s="849">
        <f t="shared" si="210"/>
        <v>0</v>
      </c>
      <c r="MN354" s="849">
        <f t="shared" si="210"/>
        <v>0</v>
      </c>
      <c r="MO354" s="849">
        <f t="shared" si="210"/>
        <v>0</v>
      </c>
      <c r="MP354" s="849">
        <f t="shared" si="210"/>
        <v>0</v>
      </c>
      <c r="MQ354" s="849">
        <f t="shared" si="210"/>
        <v>0</v>
      </c>
      <c r="MR354" s="849">
        <f t="shared" si="210"/>
        <v>0</v>
      </c>
      <c r="MS354" s="849">
        <f t="shared" si="210"/>
        <v>0</v>
      </c>
      <c r="MT354" s="849">
        <f t="shared" si="210"/>
        <v>0</v>
      </c>
      <c r="MU354" s="849">
        <f t="shared" si="210"/>
        <v>0</v>
      </c>
      <c r="MV354" s="849">
        <f t="shared" si="210"/>
        <v>0</v>
      </c>
      <c r="MW354" s="849">
        <f t="shared" si="210"/>
        <v>0</v>
      </c>
      <c r="MX354" s="849">
        <f t="shared" si="210"/>
        <v>0</v>
      </c>
      <c r="MY354" s="849">
        <f t="shared" si="210"/>
        <v>0</v>
      </c>
      <c r="MZ354" s="849">
        <f t="shared" si="210"/>
        <v>0</v>
      </c>
      <c r="NA354" s="849">
        <f t="shared" si="210"/>
        <v>0</v>
      </c>
      <c r="NB354" s="849">
        <f t="shared" si="210"/>
        <v>0</v>
      </c>
      <c r="NC354" s="849">
        <f t="shared" si="210"/>
        <v>0</v>
      </c>
      <c r="ND354" s="849">
        <f t="shared" si="210"/>
        <v>0</v>
      </c>
      <c r="NE354" s="849">
        <f t="shared" si="210"/>
        <v>0</v>
      </c>
      <c r="NF354" s="849">
        <f t="shared" si="210"/>
        <v>0</v>
      </c>
      <c r="NG354" s="849">
        <f t="shared" si="210"/>
        <v>0</v>
      </c>
      <c r="NH354" s="849">
        <f t="shared" si="210"/>
        <v>0</v>
      </c>
      <c r="NI354" s="849">
        <f t="shared" si="210"/>
        <v>0</v>
      </c>
      <c r="NJ354" s="849">
        <f t="shared" si="210"/>
        <v>0</v>
      </c>
      <c r="NK354" s="849">
        <f t="shared" si="210"/>
        <v>0</v>
      </c>
      <c r="NL354" s="849">
        <f t="shared" si="210"/>
        <v>0</v>
      </c>
      <c r="NM354" s="849">
        <f t="shared" si="210"/>
        <v>0</v>
      </c>
      <c r="NN354" s="849">
        <f t="shared" si="210"/>
        <v>0</v>
      </c>
      <c r="NO354" s="849">
        <f t="shared" si="210"/>
        <v>0</v>
      </c>
      <c r="NP354" s="849">
        <f t="shared" si="210"/>
        <v>0</v>
      </c>
      <c r="NQ354" s="849">
        <f t="shared" si="210"/>
        <v>0</v>
      </c>
      <c r="NR354" s="849">
        <f t="shared" si="210"/>
        <v>0</v>
      </c>
      <c r="NS354" s="849">
        <f t="shared" si="210"/>
        <v>0</v>
      </c>
      <c r="NT354" s="849">
        <f t="shared" si="210"/>
        <v>0</v>
      </c>
      <c r="NU354" s="849">
        <f t="shared" si="210"/>
        <v>0</v>
      </c>
      <c r="NV354" s="849">
        <f t="shared" si="210"/>
        <v>0</v>
      </c>
      <c r="NW354" s="849">
        <f t="shared" si="210"/>
        <v>0</v>
      </c>
      <c r="NX354" s="849">
        <f t="shared" si="210"/>
        <v>0</v>
      </c>
      <c r="NY354" s="849">
        <f t="shared" si="210"/>
        <v>0</v>
      </c>
      <c r="NZ354" s="849">
        <f t="shared" si="210"/>
        <v>0</v>
      </c>
      <c r="OA354" s="849">
        <f t="shared" si="210"/>
        <v>0</v>
      </c>
      <c r="OB354" s="849">
        <f t="shared" si="210"/>
        <v>0</v>
      </c>
      <c r="OC354" s="849">
        <f t="shared" si="210"/>
        <v>0</v>
      </c>
      <c r="OD354" s="849">
        <f t="shared" si="210"/>
        <v>0</v>
      </c>
      <c r="OE354" s="849">
        <f t="shared" si="210"/>
        <v>0</v>
      </c>
      <c r="OF354" s="849">
        <f t="shared" ref="OF354:QQ354" si="211">OF353</f>
        <v>0</v>
      </c>
      <c r="OG354" s="849">
        <f t="shared" si="211"/>
        <v>0</v>
      </c>
      <c r="OH354" s="849">
        <f t="shared" si="211"/>
        <v>0</v>
      </c>
      <c r="OI354" s="849">
        <f t="shared" si="211"/>
        <v>0</v>
      </c>
      <c r="OJ354" s="849">
        <f t="shared" si="211"/>
        <v>0</v>
      </c>
      <c r="OK354" s="849">
        <f t="shared" si="211"/>
        <v>0</v>
      </c>
      <c r="OL354" s="849">
        <f t="shared" si="211"/>
        <v>0</v>
      </c>
      <c r="OM354" s="849">
        <f t="shared" si="211"/>
        <v>0</v>
      </c>
      <c r="ON354" s="849">
        <f t="shared" si="211"/>
        <v>0</v>
      </c>
      <c r="OO354" s="849">
        <f t="shared" si="211"/>
        <v>0</v>
      </c>
      <c r="OP354" s="849">
        <f t="shared" si="211"/>
        <v>0</v>
      </c>
      <c r="OQ354" s="849">
        <f t="shared" si="211"/>
        <v>0</v>
      </c>
      <c r="OR354" s="849">
        <f t="shared" si="211"/>
        <v>0</v>
      </c>
      <c r="OS354" s="849">
        <f t="shared" si="211"/>
        <v>0</v>
      </c>
      <c r="OT354" s="849">
        <f t="shared" si="211"/>
        <v>0</v>
      </c>
      <c r="OU354" s="849">
        <f t="shared" si="211"/>
        <v>0</v>
      </c>
      <c r="OV354" s="849">
        <f t="shared" si="211"/>
        <v>0</v>
      </c>
      <c r="OW354" s="849">
        <f t="shared" si="211"/>
        <v>0</v>
      </c>
      <c r="OX354" s="849">
        <f t="shared" si="211"/>
        <v>0</v>
      </c>
      <c r="OY354" s="849">
        <f t="shared" si="211"/>
        <v>0</v>
      </c>
      <c r="OZ354" s="849">
        <f t="shared" si="211"/>
        <v>0</v>
      </c>
      <c r="PA354" s="849">
        <f t="shared" si="211"/>
        <v>0</v>
      </c>
      <c r="PB354" s="849">
        <f t="shared" si="211"/>
        <v>0</v>
      </c>
      <c r="PC354" s="849">
        <f t="shared" si="211"/>
        <v>0</v>
      </c>
      <c r="PD354" s="849">
        <f t="shared" si="211"/>
        <v>0</v>
      </c>
      <c r="PE354" s="849">
        <f t="shared" si="211"/>
        <v>0</v>
      </c>
      <c r="PF354" s="849">
        <f t="shared" si="211"/>
        <v>0</v>
      </c>
      <c r="PG354" s="849">
        <f t="shared" si="211"/>
        <v>0</v>
      </c>
      <c r="PH354" s="849">
        <f t="shared" si="211"/>
        <v>0</v>
      </c>
      <c r="PI354" s="849">
        <f t="shared" si="211"/>
        <v>0</v>
      </c>
      <c r="PJ354" s="849">
        <f t="shared" si="211"/>
        <v>0</v>
      </c>
      <c r="PK354" s="849">
        <f t="shared" si="211"/>
        <v>0</v>
      </c>
      <c r="PL354" s="849">
        <f t="shared" si="211"/>
        <v>0</v>
      </c>
      <c r="PM354" s="849">
        <f t="shared" si="211"/>
        <v>0</v>
      </c>
      <c r="PN354" s="849">
        <f t="shared" si="211"/>
        <v>0</v>
      </c>
      <c r="PO354" s="849">
        <f t="shared" si="211"/>
        <v>0</v>
      </c>
      <c r="PP354" s="849">
        <f t="shared" si="211"/>
        <v>0</v>
      </c>
      <c r="PQ354" s="849">
        <f t="shared" si="211"/>
        <v>0</v>
      </c>
      <c r="PR354" s="849">
        <f t="shared" si="211"/>
        <v>0</v>
      </c>
      <c r="PS354" s="849">
        <f t="shared" si="211"/>
        <v>0</v>
      </c>
      <c r="PT354" s="849">
        <f t="shared" si="211"/>
        <v>0</v>
      </c>
      <c r="PU354" s="849">
        <f t="shared" si="211"/>
        <v>0</v>
      </c>
      <c r="PV354" s="849">
        <f t="shared" si="211"/>
        <v>0</v>
      </c>
      <c r="PW354" s="849">
        <f t="shared" si="211"/>
        <v>0</v>
      </c>
      <c r="PX354" s="849">
        <f t="shared" si="211"/>
        <v>0</v>
      </c>
      <c r="PY354" s="849">
        <f t="shared" si="211"/>
        <v>0</v>
      </c>
      <c r="PZ354" s="849">
        <f t="shared" si="211"/>
        <v>0</v>
      </c>
      <c r="QA354" s="849">
        <f t="shared" si="211"/>
        <v>0</v>
      </c>
      <c r="QB354" s="849">
        <f t="shared" si="211"/>
        <v>0</v>
      </c>
      <c r="QC354" s="849">
        <f t="shared" si="211"/>
        <v>0</v>
      </c>
      <c r="QD354" s="849">
        <f t="shared" si="211"/>
        <v>0</v>
      </c>
      <c r="QE354" s="849">
        <f t="shared" si="211"/>
        <v>0</v>
      </c>
      <c r="QF354" s="849">
        <f t="shared" si="211"/>
        <v>0</v>
      </c>
      <c r="QG354" s="849">
        <f t="shared" si="211"/>
        <v>0</v>
      </c>
      <c r="QH354" s="849">
        <f t="shared" si="211"/>
        <v>0</v>
      </c>
      <c r="QI354" s="849">
        <f t="shared" si="211"/>
        <v>0</v>
      </c>
      <c r="QJ354" s="849">
        <f t="shared" si="211"/>
        <v>0</v>
      </c>
      <c r="QK354" s="849">
        <f t="shared" si="211"/>
        <v>0</v>
      </c>
      <c r="QL354" s="849">
        <f t="shared" si="211"/>
        <v>0</v>
      </c>
      <c r="QM354" s="849">
        <f t="shared" si="211"/>
        <v>0</v>
      </c>
      <c r="QN354" s="849">
        <f t="shared" si="211"/>
        <v>0</v>
      </c>
      <c r="QO354" s="849">
        <f t="shared" si="211"/>
        <v>0</v>
      </c>
      <c r="QP354" s="849">
        <f t="shared" si="211"/>
        <v>0</v>
      </c>
      <c r="QQ354" s="849">
        <f t="shared" si="211"/>
        <v>0</v>
      </c>
      <c r="QR354" s="849">
        <f t="shared" ref="QR354:SI354" si="212">QR353</f>
        <v>0</v>
      </c>
      <c r="QS354" s="849">
        <f t="shared" si="212"/>
        <v>0</v>
      </c>
      <c r="QT354" s="849">
        <f t="shared" si="212"/>
        <v>0</v>
      </c>
      <c r="QU354" s="849">
        <f t="shared" si="212"/>
        <v>0</v>
      </c>
      <c r="QV354" s="849">
        <f t="shared" si="212"/>
        <v>0</v>
      </c>
      <c r="QW354" s="849">
        <f t="shared" si="212"/>
        <v>0</v>
      </c>
      <c r="QX354" s="849">
        <f t="shared" si="212"/>
        <v>0</v>
      </c>
      <c r="QY354" s="849">
        <f t="shared" si="212"/>
        <v>0</v>
      </c>
      <c r="QZ354" s="849">
        <f t="shared" si="212"/>
        <v>0</v>
      </c>
      <c r="RA354" s="849">
        <f t="shared" si="212"/>
        <v>0</v>
      </c>
      <c r="RB354" s="849">
        <f t="shared" si="212"/>
        <v>0</v>
      </c>
      <c r="RC354" s="849">
        <f t="shared" si="212"/>
        <v>0</v>
      </c>
      <c r="RD354" s="849">
        <f t="shared" si="212"/>
        <v>0</v>
      </c>
      <c r="RE354" s="849">
        <f t="shared" si="212"/>
        <v>0</v>
      </c>
      <c r="RF354" s="849">
        <f t="shared" si="212"/>
        <v>0</v>
      </c>
      <c r="RG354" s="849">
        <f t="shared" si="212"/>
        <v>0</v>
      </c>
      <c r="RH354" s="849">
        <f t="shared" si="212"/>
        <v>0</v>
      </c>
      <c r="RI354" s="849">
        <f t="shared" si="212"/>
        <v>0</v>
      </c>
      <c r="RJ354" s="849">
        <f t="shared" si="212"/>
        <v>0</v>
      </c>
      <c r="RK354" s="849">
        <f t="shared" si="212"/>
        <v>0</v>
      </c>
      <c r="RL354" s="849">
        <f t="shared" si="212"/>
        <v>0</v>
      </c>
      <c r="RM354" s="849">
        <f t="shared" si="212"/>
        <v>0</v>
      </c>
      <c r="RN354" s="849">
        <f t="shared" si="212"/>
        <v>0</v>
      </c>
      <c r="RO354" s="849">
        <f t="shared" si="212"/>
        <v>0</v>
      </c>
      <c r="RP354" s="849">
        <f t="shared" si="212"/>
        <v>0</v>
      </c>
      <c r="RQ354" s="849">
        <f t="shared" si="212"/>
        <v>0</v>
      </c>
      <c r="RR354" s="849">
        <f t="shared" si="212"/>
        <v>0</v>
      </c>
      <c r="RS354" s="849">
        <f t="shared" si="212"/>
        <v>0</v>
      </c>
      <c r="RT354" s="849">
        <f t="shared" si="212"/>
        <v>0</v>
      </c>
      <c r="RU354" s="849">
        <f t="shared" si="212"/>
        <v>0</v>
      </c>
      <c r="RV354" s="849">
        <f t="shared" si="212"/>
        <v>0</v>
      </c>
      <c r="RW354" s="849">
        <f t="shared" si="212"/>
        <v>0</v>
      </c>
      <c r="RX354" s="849">
        <f t="shared" si="212"/>
        <v>0</v>
      </c>
      <c r="RY354" s="849">
        <f t="shared" si="212"/>
        <v>0</v>
      </c>
      <c r="RZ354" s="849">
        <f t="shared" si="212"/>
        <v>0</v>
      </c>
      <c r="SA354" s="849">
        <f t="shared" si="212"/>
        <v>0</v>
      </c>
      <c r="SB354" s="849">
        <f t="shared" si="212"/>
        <v>0</v>
      </c>
      <c r="SC354" s="849">
        <f t="shared" si="212"/>
        <v>0</v>
      </c>
      <c r="SD354" s="849">
        <f t="shared" si="212"/>
        <v>0</v>
      </c>
      <c r="SE354" s="849">
        <f t="shared" si="212"/>
        <v>0</v>
      </c>
      <c r="SF354" s="849">
        <f t="shared" si="212"/>
        <v>0</v>
      </c>
      <c r="SG354" s="849">
        <f t="shared" si="212"/>
        <v>0</v>
      </c>
      <c r="SH354" s="849">
        <f t="shared" si="212"/>
        <v>0</v>
      </c>
      <c r="SI354" s="849">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889</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881</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882</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883</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580</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581</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582</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713</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714</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715</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716</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717</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718</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719</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abSelected="1" workbookViewId="0">
      <selection activeCell="A13" sqref="A13:A21"/>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1137</v>
      </c>
    </row>
    <row r="13" spans="1:2" x14ac:dyDescent="0.35">
      <c r="A13" t="s">
        <v>1231</v>
      </c>
      <c r="B13" s="847">
        <v>0.08</v>
      </c>
    </row>
    <row r="14" spans="1:2" ht="9.75" customHeight="1" x14ac:dyDescent="0.35"/>
    <row r="15" spans="1:2" x14ac:dyDescent="0.35">
      <c r="A15" s="64" t="s">
        <v>258</v>
      </c>
    </row>
    <row r="16" spans="1:2" x14ac:dyDescent="0.35">
      <c r="A16" t="s">
        <v>1232</v>
      </c>
      <c r="B16" s="847">
        <v>0.05</v>
      </c>
    </row>
    <row r="17" spans="1:2" ht="9.75" customHeight="1" x14ac:dyDescent="0.35"/>
    <row r="18" spans="1:2" x14ac:dyDescent="0.35">
      <c r="A18" t="s">
        <v>1120</v>
      </c>
      <c r="B18" s="847">
        <v>7.4999999999999997E-2</v>
      </c>
    </row>
    <row r="20" spans="1:2" x14ac:dyDescent="0.35">
      <c r="A20" s="64" t="s">
        <v>81</v>
      </c>
    </row>
    <row r="21" spans="1:2" x14ac:dyDescent="0.35">
      <c r="A21" t="s">
        <v>1233</v>
      </c>
      <c r="B21" s="847">
        <v>0.1</v>
      </c>
    </row>
    <row r="22" spans="1:2" ht="9.75" customHeight="1" x14ac:dyDescent="0.35"/>
    <row r="23" spans="1:2" x14ac:dyDescent="0.35">
      <c r="A23" t="s">
        <v>1121</v>
      </c>
      <c r="B23" s="847">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861</v>
      </c>
      <c r="B31" s="197">
        <v>1.2</v>
      </c>
    </row>
    <row r="32" spans="1:2" x14ac:dyDescent="0.35">
      <c r="A32" t="s">
        <v>862</v>
      </c>
      <c r="B32" s="197">
        <v>1.2</v>
      </c>
    </row>
    <row r="33" spans="1:2" x14ac:dyDescent="0.35">
      <c r="A33" t="s">
        <v>863</v>
      </c>
      <c r="B33" s="197">
        <v>1</v>
      </c>
    </row>
    <row r="34" spans="1:2" x14ac:dyDescent="0.35">
      <c r="A34" t="s">
        <v>1071</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861</v>
      </c>
      <c r="B42" s="197">
        <v>1.2</v>
      </c>
    </row>
    <row r="43" spans="1:2" x14ac:dyDescent="0.35">
      <c r="A43" t="s">
        <v>862</v>
      </c>
      <c r="B43" s="197">
        <v>1.2</v>
      </c>
    </row>
    <row r="44" spans="1:2" x14ac:dyDescent="0.35">
      <c r="A44" t="s">
        <v>863</v>
      </c>
      <c r="B44" s="197">
        <v>1.1000000000000001</v>
      </c>
    </row>
    <row r="45" spans="1:2" x14ac:dyDescent="0.35">
      <c r="A45" t="s">
        <v>1071</v>
      </c>
      <c r="B45" s="197">
        <v>1</v>
      </c>
    </row>
    <row r="47" spans="1:2" x14ac:dyDescent="0.35">
      <c r="A47" t="s">
        <v>1136</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861</v>
      </c>
      <c r="B53" s="197">
        <v>1</v>
      </c>
    </row>
    <row r="54" spans="1:3" x14ac:dyDescent="0.35">
      <c r="A54" t="s">
        <v>862</v>
      </c>
      <c r="B54" s="197">
        <v>1</v>
      </c>
    </row>
    <row r="55" spans="1:3" x14ac:dyDescent="0.35">
      <c r="A55" t="s">
        <v>863</v>
      </c>
      <c r="B55" s="197">
        <v>1</v>
      </c>
    </row>
    <row r="56" spans="1:3" x14ac:dyDescent="0.35">
      <c r="A56" t="s">
        <v>1071</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8"/>
  <sheetViews>
    <sheetView topLeftCell="A30" zoomScaleNormal="100" workbookViewId="0">
      <selection activeCell="A42" sqref="A42:XFD42"/>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988</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989</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990</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800</v>
      </c>
      <c r="K11" s="23" t="s">
        <v>379</v>
      </c>
      <c r="L11" s="23" t="s">
        <v>772</v>
      </c>
      <c r="M11" s="23" t="s">
        <v>773</v>
      </c>
      <c r="N11" s="23" t="s">
        <v>774</v>
      </c>
      <c r="O11" s="23" t="s">
        <v>775</v>
      </c>
      <c r="P11" s="23" t="s">
        <v>776</v>
      </c>
      <c r="Q11" s="23" t="s">
        <v>777</v>
      </c>
      <c r="R11" s="23" t="s">
        <v>778</v>
      </c>
      <c r="S11" s="23" t="s">
        <v>779</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991</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1212</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2"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lf</v>
      </c>
      <c r="H42" s="225">
        <f t="shared" si="0"/>
        <v>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ms</v>
      </c>
      <c r="H43" s="225">
        <f>0.65*H50+0.35*H41</f>
        <v>7.6000000000000005</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od</v>
      </c>
      <c r="H45" s="225">
        <f>1.8/0.2</f>
        <v>9</v>
      </c>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of</v>
      </c>
      <c r="H46" s="225"/>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v>
      </c>
      <c r="H47" s="225">
        <f t="shared" ref="H47:H48" si="1">1/0.2</f>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rd</v>
      </c>
      <c r="H48" s="225">
        <f t="shared" si="1"/>
        <v>5</v>
      </c>
      <c r="I48" s="55"/>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v</v>
      </c>
      <c r="H49" s="225">
        <f>1/0.2</f>
        <v>5</v>
      </c>
      <c r="I49" s="55"/>
      <c r="J49" s="56"/>
      <c r="K49" s="56"/>
      <c r="L49" s="56"/>
      <c r="O49" s="56"/>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wd</v>
      </c>
      <c r="H51" s="225">
        <f>1.8/0.2</f>
        <v>9</v>
      </c>
      <c r="I51" s="55"/>
      <c r="J51" s="53"/>
      <c r="K51" s="615"/>
      <c r="L51" s="53"/>
      <c r="O51" s="53"/>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v>
      </c>
      <c r="H52" s="225">
        <f t="shared" ref="H52:H53" si="2">1/0.2</f>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648" t="str">
        <f>General!G35</f>
        <v>zd</v>
      </c>
      <c r="H53" s="225">
        <f t="shared" si="2"/>
        <v>5</v>
      </c>
      <c r="I53" s="55"/>
      <c r="J53" s="56"/>
      <c r="K53" s="56"/>
      <c r="L53" s="56"/>
      <c r="O53" s="56"/>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5"/>
      <c r="J54" s="56"/>
      <c r="K54" s="56"/>
      <c r="L54" s="56"/>
      <c r="O54" s="56"/>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G24</f>
        <v>STUBBLE HANDLING</v>
      </c>
      <c r="H56" s="39"/>
      <c r="I56" s="39"/>
      <c r="J56" s="39"/>
      <c r="K56" s="39"/>
      <c r="L56" s="39"/>
      <c r="M56" s="39"/>
      <c r="N56" s="39"/>
      <c r="O56" s="39"/>
      <c r="P56" s="39"/>
      <c r="Q56" s="39"/>
      <c r="R56" s="39"/>
      <c r="S56" s="39"/>
      <c r="T56" s="39"/>
      <c r="U56" s="39"/>
      <c r="V56" s="39"/>
      <c r="W56" s="41" t="s">
        <v>23</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1110</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824</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825</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920</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816</v>
      </c>
      <c r="J11" s="23"/>
      <c r="K11" s="98"/>
      <c r="L11" s="98"/>
      <c r="M11" s="23"/>
      <c r="N11" s="23"/>
      <c r="O11" s="23" t="s">
        <v>820</v>
      </c>
      <c r="P11" s="23"/>
      <c r="Q11" s="23"/>
      <c r="R11" s="23"/>
      <c r="S11" s="23"/>
      <c r="T11" s="23"/>
      <c r="U11" s="23"/>
      <c r="V11" s="22"/>
      <c r="W11" s="16"/>
      <c r="X11" s="8"/>
    </row>
    <row r="12" spans="1:24" ht="13.4" customHeight="1" x14ac:dyDescent="0.35">
      <c r="A12" s="163"/>
      <c r="B12" s="7"/>
      <c r="C12" s="17"/>
      <c r="D12" s="17"/>
      <c r="E12" s="17"/>
      <c r="F12" s="17"/>
      <c r="G12" s="17"/>
      <c r="H12" s="17"/>
      <c r="I12" s="22" t="s">
        <v>823</v>
      </c>
      <c r="J12" s="23"/>
      <c r="K12" s="23" t="s">
        <v>193</v>
      </c>
      <c r="L12" s="23" t="s">
        <v>822</v>
      </c>
      <c r="M12" s="23" t="s">
        <v>821</v>
      </c>
      <c r="N12" s="23" t="s">
        <v>820</v>
      </c>
      <c r="O12" s="23" t="str">
        <f>"per "&amp;$I$26&amp;" MJ"</f>
        <v>per 100 MJ</v>
      </c>
      <c r="P12" s="23"/>
      <c r="Q12" s="23" t="s">
        <v>894</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830</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831</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832</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833</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834</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835</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836</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837</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838</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839</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819</v>
      </c>
      <c r="I26" s="541">
        <v>100</v>
      </c>
      <c r="J26" s="88" t="s">
        <v>818</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817</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Mach!harv_downtime_frac</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Sheep!i_propn_pas</vt:lpstr>
      <vt:lpstr>Sheep!i_propn_section_grazed_p4c</vt:lpstr>
      <vt:lpstr>Emissions!i_propn_Urea</vt:lpstr>
      <vt:lpstr>i_purchcost_sire_ig0</vt:lpstr>
      <vt:lpstr>i_q_idx</vt:lpstr>
      <vt:lpstr>i_r1_len</vt:lpstr>
      <vt:lpstr>i_r2_len</vt:lpstr>
      <vt:lpstr>Sheep!i_rain_distribution_p4p1</vt:lpstr>
      <vt:lpstr>Sheep!i_rain_p4</vt:lpstr>
      <vt:lpstr>Sheep!i_region</vt:lpstr>
      <vt:lpstr>Sheep!i_relative_stocking_rate_c</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Mach!seeding_downtime_frac</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Mach!spray_downtime_frac</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2025-05-19T03:31:53Z</dcterms:modified>
</cp:coreProperties>
</file>